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defaultThemeVersion="166925"/>
  <mc:AlternateContent xmlns:mc="http://schemas.openxmlformats.org/markup-compatibility/2006">
    <mc:Choice Requires="x15">
      <x15ac:absPath xmlns:x15ac="http://schemas.microsoft.com/office/spreadsheetml/2010/11/ac" url="C:\Users\BenjamínSilvaOrellan\Downloads\"/>
    </mc:Choice>
  </mc:AlternateContent>
  <xr:revisionPtr revIDLastSave="0" documentId="8_{57B87CA3-1B32-41F5-929C-2D72B8C1CDBE}" xr6:coauthVersionLast="47" xr6:coauthVersionMax="47" xr10:uidLastSave="{00000000-0000-0000-0000-000000000000}"/>
  <bookViews>
    <workbookView xWindow="-110" yWindow="-110" windowWidth="19420" windowHeight="10300" tabRatio="773" firstSheet="3" activeTab="13" xr2:uid="{00000000-000D-0000-FFFF-FFFF00000000}"/>
  </bookViews>
  <sheets>
    <sheet name="BD OFICIAL (2)" sheetId="54" r:id="rId1"/>
    <sheet name="1 Apertura de Cursos" sheetId="15" r:id="rId2"/>
    <sheet name="2 Admisibilidad" sheetId="50" r:id="rId3"/>
    <sheet name="3 Planilla Preadjudicación OTIC" sheetId="49" r:id="rId4"/>
    <sheet name="4 Planilla de revisión" sheetId="48" r:id="rId5"/>
    <sheet name="OTIC RUT" sheetId="7" state="hidden" r:id="rId6"/>
    <sheet name="Hoja2" sheetId="56" r:id="rId7"/>
    <sheet name="EXPERIENCIA" sheetId="40" r:id="rId8"/>
    <sheet name="BD OFICIAL" sheetId="53" r:id="rId9"/>
    <sheet name="5 TD" sheetId="37" r:id="rId10"/>
    <sheet name="COMPORTAMIENTO" sheetId="41" r:id="rId11"/>
    <sheet name="Detalle1" sheetId="57" r:id="rId12"/>
    <sheet name="Detalle2" sheetId="58" r:id="rId13"/>
    <sheet name="Hoja1" sheetId="55" r:id="rId14"/>
    <sheet name="ADJUDICA" sheetId="17" r:id="rId15"/>
    <sheet name="DINAMICA" sheetId="45" r:id="rId16"/>
    <sheet name="MONTO MAXIMO" sheetId="24" r:id="rId17"/>
  </sheets>
  <definedNames>
    <definedName name="_xlnm._FilterDatabase" localSheetId="1" hidden="1">'1 Apertura de Cursos'!$B$3:$F$92</definedName>
    <definedName name="_xlnm._FilterDatabase" localSheetId="3" hidden="1">'3 Planilla Preadjudicación OTIC'!$A$1:$BY$319</definedName>
    <definedName name="_xlnm._FilterDatabase" localSheetId="4" hidden="1">'4 Planilla de revisión'!$A$1:$EP$318</definedName>
    <definedName name="_xlnm._FilterDatabase" localSheetId="14" hidden="1">ADJUDICA!$A$1:$DT$259</definedName>
    <definedName name="_xlnm._FilterDatabase" localSheetId="8" hidden="1">'BD OFICIAL'!$A$1:$AY$23</definedName>
    <definedName name="_xlnm._FilterDatabase" localSheetId="0" hidden="1">'BD OFICIAL (2)'!$A$1:$AW$1</definedName>
    <definedName name="_xlnm._FilterDatabase" localSheetId="10" hidden="1">COMPORTAMIENTO!$A$1:$H$515</definedName>
    <definedName name="_xlnm._FilterDatabase" localSheetId="15" hidden="1">DINAMICA!$A$62:$F$119</definedName>
    <definedName name="_xlnm._FilterDatabase" localSheetId="7" hidden="1">EXPERIENCIA!$A$1:$C$509</definedName>
    <definedName name="cursos" localSheetId="3">#REF!</definedName>
    <definedName name="cursos">#REF!</definedName>
    <definedName name="otec" localSheetId="3">#REF!</definedName>
    <definedName name="otec">#REF!</definedName>
    <definedName name="rut" localSheetId="3">#REF!</definedName>
    <definedName name="rut">#REF!</definedName>
  </definedNames>
  <calcPr calcId="191028"/>
  <pivotCaches>
    <pivotCache cacheId="5" r:id="rId18"/>
    <pivotCache cacheId="6" r:id="rId19"/>
    <pivotCache cacheId="7" r:id="rId20"/>
    <pivotCache cacheId="8" r:id="rId21"/>
    <pivotCache cacheId="9"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2" i="48" l="1"/>
  <c r="BL3" i="48"/>
  <c r="BL4" i="48"/>
  <c r="BL5" i="48"/>
  <c r="BL6" i="48"/>
  <c r="BL7" i="48"/>
  <c r="BL8" i="48"/>
  <c r="BL9" i="48"/>
  <c r="BL10" i="48"/>
  <c r="BL11" i="48"/>
  <c r="BL12" i="48"/>
  <c r="BL13" i="48"/>
  <c r="BL14" i="48"/>
  <c r="BL15" i="48"/>
  <c r="BL16" i="48"/>
  <c r="BL17" i="48"/>
  <c r="BL18" i="48"/>
  <c r="BL19" i="48"/>
  <c r="BL20" i="48"/>
  <c r="BL21" i="48"/>
  <c r="BL22" i="48"/>
  <c r="BL23" i="48"/>
  <c r="BL24" i="48"/>
  <c r="BL25" i="48"/>
  <c r="BL26" i="48"/>
  <c r="BL27" i="48"/>
  <c r="BL28" i="48"/>
  <c r="BL29" i="48"/>
  <c r="BL30" i="48"/>
  <c r="BL31" i="48"/>
  <c r="BL32" i="48"/>
  <c r="BL33" i="48"/>
  <c r="BL34" i="48"/>
  <c r="BL35" i="48"/>
  <c r="BL36" i="48"/>
  <c r="BL37" i="48"/>
  <c r="BL38" i="48"/>
  <c r="BL39" i="48"/>
  <c r="BL40" i="48"/>
  <c r="BL41" i="48"/>
  <c r="BL42" i="48"/>
  <c r="BL43" i="48"/>
  <c r="BL44" i="48"/>
  <c r="BL45" i="48"/>
  <c r="BL46" i="48"/>
  <c r="BL47" i="48"/>
  <c r="BL48" i="48"/>
  <c r="BL49" i="48"/>
  <c r="BL50" i="48"/>
  <c r="BL51" i="48"/>
  <c r="BL52" i="48"/>
  <c r="BL53" i="48"/>
  <c r="BL54" i="48"/>
  <c r="BL55" i="48"/>
  <c r="BL56" i="48"/>
  <c r="BL57" i="48"/>
  <c r="BL58" i="48"/>
  <c r="BL59" i="48"/>
  <c r="BL60" i="48"/>
  <c r="BL61" i="48"/>
  <c r="BL62" i="48"/>
  <c r="BL63" i="48"/>
  <c r="BL64" i="48"/>
  <c r="BL65" i="48"/>
  <c r="BL66" i="48"/>
  <c r="BL67" i="48"/>
  <c r="BL68" i="48"/>
  <c r="BL69" i="48"/>
  <c r="BL70" i="48"/>
  <c r="BL71" i="48"/>
  <c r="BL72" i="48"/>
  <c r="BL73" i="48"/>
  <c r="BL74" i="48"/>
  <c r="BL75" i="48"/>
  <c r="BL76" i="48"/>
  <c r="BL77" i="48"/>
  <c r="BL78" i="48"/>
  <c r="BL79" i="48"/>
  <c r="BL80" i="48"/>
  <c r="BL81" i="48"/>
  <c r="BL82" i="48"/>
  <c r="BL83" i="48"/>
  <c r="BL84" i="48"/>
  <c r="BL85" i="48"/>
  <c r="BL86" i="48"/>
  <c r="BL87" i="48"/>
  <c r="BL88" i="48"/>
  <c r="BL89" i="48"/>
  <c r="BL90" i="48"/>
  <c r="BL91" i="48"/>
  <c r="BL92" i="48"/>
  <c r="BL93" i="48"/>
  <c r="BL94" i="48"/>
  <c r="BL95" i="48"/>
  <c r="BL96" i="48"/>
  <c r="BL97" i="48"/>
  <c r="BL98" i="48"/>
  <c r="BL99" i="48"/>
  <c r="BL100" i="48"/>
  <c r="BL101" i="48"/>
  <c r="BL102" i="48"/>
  <c r="BL103" i="48"/>
  <c r="BL104" i="48"/>
  <c r="BL105" i="48"/>
  <c r="BL106" i="48"/>
  <c r="BL107" i="48"/>
  <c r="BL108" i="48"/>
  <c r="BL109" i="48"/>
  <c r="BL110" i="48"/>
  <c r="BL111" i="48"/>
  <c r="BL112" i="48"/>
  <c r="BL113" i="48"/>
  <c r="BL114" i="48"/>
  <c r="BL115" i="48"/>
  <c r="BL116" i="48"/>
  <c r="BL117" i="48"/>
  <c r="BL118" i="48"/>
  <c r="BL119" i="48"/>
  <c r="BL120" i="48"/>
  <c r="BL121" i="48"/>
  <c r="BL122" i="48"/>
  <c r="BL123" i="48"/>
  <c r="BL124" i="48"/>
  <c r="BL125" i="48"/>
  <c r="BL126" i="48"/>
  <c r="BL127" i="48"/>
  <c r="BL128" i="48"/>
  <c r="BL129" i="48"/>
  <c r="BL130" i="48"/>
  <c r="BL131" i="48"/>
  <c r="BL132" i="48"/>
  <c r="BL133" i="48"/>
  <c r="BL134" i="48"/>
  <c r="BL135" i="48"/>
  <c r="BL136" i="48"/>
  <c r="BL137" i="48"/>
  <c r="BL138" i="48"/>
  <c r="BL139" i="48"/>
  <c r="BL140" i="48"/>
  <c r="BL141" i="48"/>
  <c r="BL142" i="48"/>
  <c r="BL143" i="48"/>
  <c r="BL144" i="48"/>
  <c r="BL145" i="48"/>
  <c r="BL146" i="48"/>
  <c r="BL147" i="48"/>
  <c r="BL148" i="48"/>
  <c r="BL149" i="48"/>
  <c r="BL150" i="48"/>
  <c r="BL151" i="48"/>
  <c r="BL152" i="48"/>
  <c r="BL153" i="48"/>
  <c r="BL154" i="48"/>
  <c r="BL155" i="48"/>
  <c r="BL156" i="48"/>
  <c r="BL157" i="48"/>
  <c r="BL158" i="48"/>
  <c r="BL159" i="48"/>
  <c r="BL160" i="48"/>
  <c r="BL161" i="48"/>
  <c r="BL162" i="48"/>
  <c r="BL163" i="48"/>
  <c r="BL164" i="48"/>
  <c r="BL165" i="48"/>
  <c r="BL166" i="48"/>
  <c r="BL167" i="48"/>
  <c r="BL168" i="48"/>
  <c r="BL169" i="48"/>
  <c r="BL170" i="48"/>
  <c r="BL171" i="48"/>
  <c r="BL172" i="48"/>
  <c r="BL173" i="48"/>
  <c r="BL174" i="48"/>
  <c r="BL175" i="48"/>
  <c r="BL176" i="48"/>
  <c r="BL177" i="48"/>
  <c r="BL178" i="48"/>
  <c r="BL179" i="48"/>
  <c r="BL180" i="48"/>
  <c r="BL181" i="48"/>
  <c r="BL182" i="48"/>
  <c r="BL183" i="48"/>
  <c r="BL184" i="48"/>
  <c r="BL185" i="48"/>
  <c r="BL186" i="48"/>
  <c r="BL187" i="48"/>
  <c r="BL188" i="48"/>
  <c r="BL189" i="48"/>
  <c r="BL190" i="48"/>
  <c r="BL191" i="48"/>
  <c r="BL192" i="48"/>
  <c r="BL193" i="48"/>
  <c r="BL194" i="48"/>
  <c r="BL195" i="48"/>
  <c r="BL196" i="48"/>
  <c r="BL197" i="48"/>
  <c r="BL198" i="48"/>
  <c r="BL199" i="48"/>
  <c r="BL200" i="48"/>
  <c r="BL201" i="48"/>
  <c r="BL202" i="48"/>
  <c r="BL203" i="48"/>
  <c r="BL204" i="48"/>
  <c r="BL205" i="48"/>
  <c r="BL206" i="48"/>
  <c r="BL207" i="48"/>
  <c r="BL208" i="48"/>
  <c r="BL209" i="48"/>
  <c r="BL210" i="48"/>
  <c r="BL211" i="48"/>
  <c r="BL212" i="48"/>
  <c r="BL213" i="48"/>
  <c r="BL214" i="48"/>
  <c r="BL215" i="48"/>
  <c r="BL216" i="48"/>
  <c r="BL217" i="48"/>
  <c r="BL218" i="48"/>
  <c r="BL219" i="48"/>
  <c r="BL220" i="48"/>
  <c r="BL221" i="48"/>
  <c r="BL222" i="48"/>
  <c r="BL223" i="48"/>
  <c r="BL224" i="48"/>
  <c r="BL225" i="48"/>
  <c r="BL226" i="48"/>
  <c r="BL227" i="48"/>
  <c r="BL228" i="48"/>
  <c r="BL229" i="48"/>
  <c r="BL230" i="48"/>
  <c r="BL231" i="48"/>
  <c r="BL232" i="48"/>
  <c r="BL233" i="48"/>
  <c r="BL234" i="48"/>
  <c r="BL235" i="48"/>
  <c r="BL236" i="48"/>
  <c r="BL237" i="48"/>
  <c r="BL238" i="48"/>
  <c r="BL239" i="48"/>
  <c r="BL240" i="48"/>
  <c r="BL241" i="48"/>
  <c r="BL242" i="48"/>
  <c r="BL243" i="48"/>
  <c r="BL244" i="48"/>
  <c r="BL245" i="48"/>
  <c r="BL246" i="48"/>
  <c r="BL247" i="48"/>
  <c r="BL248" i="48"/>
  <c r="BL249" i="48"/>
  <c r="BL250" i="48"/>
  <c r="BL251" i="48"/>
  <c r="BL252" i="48"/>
  <c r="BL253" i="48"/>
  <c r="BL254" i="48"/>
  <c r="BL255" i="48"/>
  <c r="BL256" i="48"/>
  <c r="BL257" i="48"/>
  <c r="BL258" i="48"/>
  <c r="BL259" i="48"/>
  <c r="BL260" i="48"/>
  <c r="BL261" i="48"/>
  <c r="BL262" i="48"/>
  <c r="BL263" i="48"/>
  <c r="BL264" i="48"/>
  <c r="BL265" i="48"/>
  <c r="BL266" i="48"/>
  <c r="BL267" i="48"/>
  <c r="BL268" i="48"/>
  <c r="BL269" i="48"/>
  <c r="BL270" i="48"/>
  <c r="BL271" i="48"/>
  <c r="BL272" i="48"/>
  <c r="BL273" i="48"/>
  <c r="BL274" i="48"/>
  <c r="BL275" i="48"/>
  <c r="BL276" i="48"/>
  <c r="BL277" i="48"/>
  <c r="BL278" i="48"/>
  <c r="BL279" i="48"/>
  <c r="BL280" i="48"/>
  <c r="BL281" i="48"/>
  <c r="BL282" i="48"/>
  <c r="BL283" i="48"/>
  <c r="BL284" i="48"/>
  <c r="BL285" i="48"/>
  <c r="BL286" i="48"/>
  <c r="BL287" i="48"/>
  <c r="BL288" i="48"/>
  <c r="BL289" i="48"/>
  <c r="BL290" i="48"/>
  <c r="BL291" i="48"/>
  <c r="BL292" i="48"/>
  <c r="BL293" i="48"/>
  <c r="BL294" i="48"/>
  <c r="BL295" i="48"/>
  <c r="BL296" i="48"/>
  <c r="BL297" i="48"/>
  <c r="BL298" i="48"/>
  <c r="BL299" i="48"/>
  <c r="BL300" i="48"/>
  <c r="BL301" i="48"/>
  <c r="BL302" i="48"/>
  <c r="BL303" i="48"/>
  <c r="BL304" i="48"/>
  <c r="BL305" i="48"/>
  <c r="BL306" i="48"/>
  <c r="BL307" i="48"/>
  <c r="BL308" i="48"/>
  <c r="BL309" i="48"/>
  <c r="BL310" i="48"/>
  <c r="BL311" i="48"/>
  <c r="BL312" i="48"/>
  <c r="BL313" i="48"/>
  <c r="BL314" i="48"/>
  <c r="BL315" i="48"/>
  <c r="BL316" i="48"/>
  <c r="BL317" i="48"/>
  <c r="BL2" i="48"/>
  <c r="BX235" i="49"/>
  <c r="B12" i="24" l="1"/>
  <c r="B13" i="24" s="1"/>
  <c r="B14" i="24" s="1"/>
  <c r="B15" i="24" s="1"/>
  <c r="F5" i="55" l="1"/>
  <c r="F6" i="55"/>
  <c r="F7" i="55"/>
  <c r="F8" i="55"/>
  <c r="F9" i="55"/>
  <c r="F10" i="55"/>
  <c r="F4" i="55"/>
  <c r="EB318" i="48" l="1"/>
  <c r="DY318" i="48"/>
  <c r="BL316" i="49"/>
  <c r="BL315" i="49"/>
  <c r="BL314" i="49"/>
  <c r="BL313" i="49"/>
  <c r="BL312" i="49"/>
  <c r="BL311" i="49"/>
  <c r="BL310" i="49"/>
  <c r="BL309" i="49"/>
  <c r="BL308" i="49"/>
  <c r="BL307" i="49"/>
  <c r="BL306" i="49"/>
  <c r="BL305" i="49"/>
  <c r="BL304" i="49"/>
  <c r="BL303" i="49"/>
  <c r="BL302" i="49"/>
  <c r="BL301" i="49"/>
  <c r="BL300" i="49"/>
  <c r="BL299" i="49"/>
  <c r="BL298" i="49"/>
  <c r="BL297" i="49"/>
  <c r="BL296" i="49"/>
  <c r="BL295" i="49"/>
  <c r="BL294" i="49"/>
  <c r="BL293" i="49"/>
  <c r="BL292" i="49"/>
  <c r="BL291" i="49"/>
  <c r="BL290" i="49"/>
  <c r="BL289" i="49"/>
  <c r="BL288" i="49"/>
  <c r="BL287" i="49"/>
  <c r="BL286" i="49"/>
  <c r="BL285" i="49"/>
  <c r="BL284" i="49"/>
  <c r="BL283" i="49"/>
  <c r="BL282" i="49"/>
  <c r="BL281" i="49"/>
  <c r="BL280" i="49"/>
  <c r="BL279" i="49"/>
  <c r="BL278" i="49"/>
  <c r="BL277" i="49"/>
  <c r="BL276" i="49"/>
  <c r="BL275" i="49"/>
  <c r="BL274" i="49"/>
  <c r="BL273" i="49"/>
  <c r="BL272" i="49"/>
  <c r="BL271" i="49"/>
  <c r="BL270" i="49"/>
  <c r="BL269" i="49"/>
  <c r="BL268" i="49"/>
  <c r="BL267" i="49"/>
  <c r="BL266" i="49"/>
  <c r="BL265" i="49"/>
  <c r="BL264" i="49"/>
  <c r="BL263" i="49"/>
  <c r="BL262" i="49"/>
  <c r="BL261" i="49"/>
  <c r="BL260" i="49"/>
  <c r="BL259" i="49"/>
  <c r="BL258" i="49"/>
  <c r="BL257" i="49"/>
  <c r="BL256" i="49"/>
  <c r="BL255" i="49"/>
  <c r="BL254" i="49"/>
  <c r="BL253" i="49"/>
  <c r="BL252" i="49"/>
  <c r="BL251" i="49"/>
  <c r="BL250" i="49"/>
  <c r="BL249" i="49"/>
  <c r="BL248" i="49"/>
  <c r="BL247" i="49"/>
  <c r="BL246" i="49"/>
  <c r="BL245" i="49"/>
  <c r="BL244" i="49"/>
  <c r="BL243" i="49"/>
  <c r="BL242" i="49"/>
  <c r="BL241" i="49"/>
  <c r="BL240" i="49"/>
  <c r="BL239" i="49"/>
  <c r="BL238" i="49"/>
  <c r="BL237" i="49"/>
  <c r="BL236" i="49"/>
  <c r="BL235" i="49"/>
  <c r="BL234" i="49"/>
  <c r="BL233" i="49"/>
  <c r="BL232" i="49"/>
  <c r="BL231" i="49"/>
  <c r="BL230" i="49"/>
  <c r="BL229" i="49"/>
  <c r="BL228" i="49"/>
  <c r="BL227" i="49"/>
  <c r="BL226" i="49"/>
  <c r="BL225" i="49"/>
  <c r="BL224" i="49"/>
  <c r="BL223" i="49"/>
  <c r="BL222" i="49"/>
  <c r="BL221" i="49"/>
  <c r="BL220" i="49"/>
  <c r="BL219" i="49"/>
  <c r="BL218" i="49"/>
  <c r="BL217" i="49"/>
  <c r="BL216" i="49"/>
  <c r="BL215" i="49"/>
  <c r="BL214" i="49"/>
  <c r="BL213" i="49"/>
  <c r="BL212" i="49"/>
  <c r="BL211" i="49"/>
  <c r="BL210" i="49"/>
  <c r="BL209" i="49"/>
  <c r="BL208" i="49"/>
  <c r="BL207" i="49"/>
  <c r="BL206" i="49"/>
  <c r="BL205" i="49"/>
  <c r="BL204" i="49"/>
  <c r="BL203" i="49"/>
  <c r="BL202" i="49"/>
  <c r="BL201" i="49"/>
  <c r="BL200" i="49"/>
  <c r="BL199" i="49"/>
  <c r="BL198" i="49"/>
  <c r="BL197" i="49"/>
  <c r="BL196" i="49"/>
  <c r="BL195" i="49"/>
  <c r="BL194" i="49"/>
  <c r="BL193" i="49"/>
  <c r="BL192" i="49"/>
  <c r="BL191" i="49"/>
  <c r="BL190" i="49"/>
  <c r="BL189" i="49"/>
  <c r="BL188" i="49"/>
  <c r="BL187" i="49"/>
  <c r="BL186" i="49"/>
  <c r="BL185" i="49"/>
  <c r="BL184" i="49"/>
  <c r="BL183" i="49"/>
  <c r="BL182" i="49"/>
  <c r="BL181" i="49"/>
  <c r="BL180" i="49"/>
  <c r="BL179" i="49"/>
  <c r="BL178" i="49"/>
  <c r="BL177" i="49"/>
  <c r="BL176" i="49"/>
  <c r="BL175" i="49"/>
  <c r="BL174" i="49"/>
  <c r="BL173" i="49"/>
  <c r="BL172" i="49"/>
  <c r="BL171" i="49"/>
  <c r="BL170" i="49"/>
  <c r="BL169" i="49"/>
  <c r="BL168" i="49"/>
  <c r="BL167" i="49"/>
  <c r="BL166" i="49"/>
  <c r="BL165" i="49"/>
  <c r="BL164" i="49"/>
  <c r="BL163" i="49"/>
  <c r="BL162" i="49"/>
  <c r="BL161" i="49"/>
  <c r="BL160" i="49"/>
  <c r="BL159" i="49"/>
  <c r="BL158" i="49"/>
  <c r="BL157" i="49"/>
  <c r="BL156" i="49"/>
  <c r="BL155" i="49"/>
  <c r="BL154" i="49"/>
  <c r="BL153" i="49"/>
  <c r="BL152" i="49"/>
  <c r="BL151" i="49"/>
  <c r="BL150" i="49"/>
  <c r="BL149" i="49"/>
  <c r="BL148" i="49"/>
  <c r="BL147" i="49"/>
  <c r="BL146" i="49"/>
  <c r="BL145" i="49"/>
  <c r="BL144" i="49"/>
  <c r="BL143" i="49"/>
  <c r="BL142" i="49"/>
  <c r="BL141" i="49"/>
  <c r="BL140" i="49"/>
  <c r="BL139" i="49"/>
  <c r="BL138" i="49"/>
  <c r="BL137" i="49"/>
  <c r="BL136" i="49"/>
  <c r="BL135" i="49"/>
  <c r="BL134" i="49"/>
  <c r="BL133" i="49"/>
  <c r="BL132" i="49"/>
  <c r="BL131" i="49"/>
  <c r="BL130" i="49"/>
  <c r="BL129" i="49"/>
  <c r="BL128" i="49"/>
  <c r="BL127" i="49"/>
  <c r="BL126" i="49"/>
  <c r="BL125" i="49"/>
  <c r="BL124" i="49"/>
  <c r="BL123" i="49"/>
  <c r="BL122" i="49"/>
  <c r="BL121" i="49"/>
  <c r="BL120" i="49"/>
  <c r="BL119" i="49"/>
  <c r="BL118" i="49"/>
  <c r="BL117" i="49"/>
  <c r="BL116" i="49"/>
  <c r="BL115" i="49"/>
  <c r="BL114" i="49"/>
  <c r="BL113" i="49"/>
  <c r="BL112" i="49"/>
  <c r="BL111" i="49"/>
  <c r="BL110" i="49"/>
  <c r="BL109" i="49"/>
  <c r="BL108" i="49"/>
  <c r="BL107" i="49"/>
  <c r="BL106" i="49"/>
  <c r="BL105" i="49"/>
  <c r="BL104" i="49"/>
  <c r="BL103" i="49"/>
  <c r="BL102" i="49"/>
  <c r="BL101" i="49"/>
  <c r="BL100" i="49"/>
  <c r="BL99" i="49"/>
  <c r="BL98" i="49"/>
  <c r="BL97" i="49"/>
  <c r="BL96" i="49"/>
  <c r="BL95" i="49"/>
  <c r="BL94" i="49"/>
  <c r="BL93" i="49"/>
  <c r="BL92" i="49"/>
  <c r="BL91" i="49"/>
  <c r="BL90" i="49"/>
  <c r="BL89" i="49"/>
  <c r="BL88" i="49"/>
  <c r="BL87" i="49"/>
  <c r="BL86" i="49"/>
  <c r="BL85" i="49"/>
  <c r="BL84" i="49"/>
  <c r="BL83" i="49"/>
  <c r="BL82" i="49"/>
  <c r="BL81" i="49"/>
  <c r="BL80" i="49"/>
  <c r="BL79" i="49"/>
  <c r="BL78" i="49"/>
  <c r="BL77" i="49"/>
  <c r="BL76" i="49"/>
  <c r="BL75" i="49"/>
  <c r="BL74" i="49"/>
  <c r="BL73" i="49"/>
  <c r="BL72" i="49"/>
  <c r="BL71" i="49"/>
  <c r="BL70" i="49"/>
  <c r="BL69" i="49"/>
  <c r="BL68" i="49"/>
  <c r="BL67" i="49"/>
  <c r="BL66" i="49"/>
  <c r="BL65" i="49"/>
  <c r="BL64" i="49"/>
  <c r="BL63" i="49"/>
  <c r="BL62" i="49"/>
  <c r="BL61" i="49"/>
  <c r="BL60" i="49"/>
  <c r="BL59" i="49"/>
  <c r="BL58" i="49"/>
  <c r="BL57" i="49"/>
  <c r="BL56" i="49"/>
  <c r="BL55" i="49"/>
  <c r="BL54" i="49"/>
  <c r="BL53" i="49"/>
  <c r="BL52" i="49"/>
  <c r="BL51" i="49"/>
  <c r="BL50" i="49"/>
  <c r="BL49" i="49"/>
  <c r="BL48" i="49"/>
  <c r="BL47" i="49"/>
  <c r="BL46" i="49"/>
  <c r="BL45" i="49"/>
  <c r="BL44" i="49"/>
  <c r="BL43" i="49"/>
  <c r="BL42" i="49"/>
  <c r="BL41" i="49"/>
  <c r="BL40" i="49"/>
  <c r="BL39" i="49"/>
  <c r="BL38" i="49"/>
  <c r="BL37" i="49"/>
  <c r="BL36" i="49"/>
  <c r="BL35" i="49"/>
  <c r="BL34" i="49"/>
  <c r="BL33" i="49"/>
  <c r="BL32" i="49"/>
  <c r="BL31" i="49"/>
  <c r="BL30" i="49"/>
  <c r="BL29" i="49"/>
  <c r="BL28" i="49"/>
  <c r="BL27" i="49"/>
  <c r="BL26" i="49"/>
  <c r="BL25" i="49"/>
  <c r="BL24" i="49"/>
  <c r="BL23" i="49"/>
  <c r="BL22" i="49"/>
  <c r="BL21" i="49"/>
  <c r="BL20" i="49"/>
  <c r="BL19" i="49"/>
  <c r="BL18" i="49"/>
  <c r="BL17" i="49"/>
  <c r="BL16" i="49"/>
  <c r="BL15" i="49"/>
  <c r="BL14" i="49"/>
  <c r="BL13" i="49"/>
  <c r="BL12" i="49"/>
  <c r="BL11" i="49"/>
  <c r="BL10" i="49"/>
  <c r="BL9" i="49"/>
  <c r="BL8" i="49"/>
  <c r="BL7" i="49"/>
  <c r="BL6" i="49"/>
  <c r="BL5" i="49"/>
  <c r="BL4" i="49"/>
  <c r="BL3" i="49"/>
  <c r="BX316" i="49"/>
  <c r="BX313" i="49"/>
  <c r="BX312" i="49"/>
  <c r="BX311" i="49"/>
  <c r="BX310" i="49"/>
  <c r="BX309" i="49"/>
  <c r="BX308" i="49"/>
  <c r="BX307" i="49"/>
  <c r="BX306" i="49"/>
  <c r="BX305" i="49"/>
  <c r="BX304" i="49"/>
  <c r="BX303" i="49"/>
  <c r="BX302" i="49"/>
  <c r="BX295" i="49"/>
  <c r="BX294" i="49"/>
  <c r="BX293" i="49"/>
  <c r="BX292" i="49"/>
  <c r="BX291" i="49"/>
  <c r="BX290" i="49"/>
  <c r="BX289" i="49"/>
  <c r="BX288" i="49"/>
  <c r="BX287" i="49"/>
  <c r="BX286" i="49"/>
  <c r="BX285" i="49"/>
  <c r="BX284" i="49"/>
  <c r="BX283" i="49"/>
  <c r="BX282" i="49"/>
  <c r="BX281" i="49"/>
  <c r="BX280" i="49"/>
  <c r="BX279" i="49"/>
  <c r="BX278" i="49"/>
  <c r="BX277" i="49"/>
  <c r="BX276" i="49"/>
  <c r="BX275" i="49"/>
  <c r="BX274" i="49"/>
  <c r="BX273" i="49"/>
  <c r="BX272" i="49"/>
  <c r="BX271" i="49"/>
  <c r="BX270" i="49"/>
  <c r="BX269" i="49"/>
  <c r="BX268" i="49"/>
  <c r="BX267" i="49"/>
  <c r="BX266" i="49"/>
  <c r="BX265" i="49"/>
  <c r="BX264" i="49"/>
  <c r="BX263" i="49"/>
  <c r="BX262" i="49"/>
  <c r="BX261" i="49"/>
  <c r="BX239" i="49"/>
  <c r="BX237" i="49"/>
  <c r="BX236" i="49"/>
  <c r="BX233" i="49"/>
  <c r="BX232" i="49"/>
  <c r="BX229" i="49"/>
  <c r="BX228" i="49"/>
  <c r="BX227" i="49"/>
  <c r="BX226" i="49"/>
  <c r="BX225" i="49"/>
  <c r="BX206" i="49"/>
  <c r="BX205" i="49"/>
  <c r="BX204" i="49"/>
  <c r="BX203" i="49"/>
  <c r="BX202" i="49"/>
  <c r="BX201" i="49"/>
  <c r="BX200" i="49"/>
  <c r="BX199" i="49"/>
  <c r="BX198" i="49"/>
  <c r="BX197" i="49"/>
  <c r="BX194" i="49"/>
  <c r="BX193" i="49"/>
  <c r="BX192" i="49"/>
  <c r="BX191" i="49"/>
  <c r="BX190" i="49"/>
  <c r="BX189" i="49"/>
  <c r="BX188" i="49"/>
  <c r="BX187" i="49"/>
  <c r="BX186" i="49"/>
  <c r="BX185" i="49"/>
  <c r="BX170" i="49"/>
  <c r="BX168" i="49"/>
  <c r="BX167" i="49"/>
  <c r="BX166" i="49"/>
  <c r="BX164" i="49"/>
  <c r="BX163" i="49"/>
  <c r="BX162" i="49"/>
  <c r="BX161" i="49"/>
  <c r="BX160" i="49"/>
  <c r="BX147" i="49"/>
  <c r="BX142" i="49"/>
  <c r="BX141" i="49"/>
  <c r="BX140" i="49"/>
  <c r="BX139" i="49"/>
  <c r="BX138" i="49"/>
  <c r="BX137" i="49"/>
  <c r="BX136" i="49"/>
  <c r="BX135" i="49"/>
  <c r="BX134" i="49"/>
  <c r="BX133" i="49"/>
  <c r="BX129" i="49"/>
  <c r="BX128" i="49"/>
  <c r="BX127" i="49"/>
  <c r="BX126" i="49"/>
  <c r="BX125" i="49"/>
  <c r="BX124" i="49"/>
  <c r="BX123" i="49"/>
  <c r="BX122" i="49"/>
  <c r="BX120" i="49"/>
  <c r="BX119" i="49"/>
  <c r="BX118" i="49"/>
  <c r="BX117" i="49"/>
  <c r="BX116" i="49"/>
  <c r="BX115" i="49"/>
  <c r="BX114" i="49"/>
  <c r="BX113" i="49"/>
  <c r="BX112" i="49"/>
  <c r="BX111" i="49"/>
  <c r="BX110" i="49"/>
  <c r="BX109" i="49"/>
  <c r="BX108" i="49"/>
  <c r="BX107" i="49"/>
  <c r="BX106" i="49"/>
  <c r="BX105" i="49"/>
  <c r="BX104" i="49"/>
  <c r="BX103" i="49"/>
  <c r="BX102" i="49"/>
  <c r="BX101" i="49"/>
  <c r="BX100" i="49"/>
  <c r="BX99" i="49"/>
  <c r="BX98" i="49"/>
  <c r="BX97" i="49"/>
  <c r="BX96" i="49"/>
  <c r="BX95" i="49"/>
  <c r="BX94" i="49"/>
  <c r="BX93" i="49"/>
  <c r="BX92" i="49"/>
  <c r="BX91" i="49"/>
  <c r="BX90" i="49"/>
  <c r="BX89" i="49"/>
  <c r="BX88" i="49"/>
  <c r="BX87" i="49"/>
  <c r="BX86" i="49"/>
  <c r="BX85" i="49"/>
  <c r="BX84" i="49"/>
  <c r="BX83" i="49"/>
  <c r="BX82" i="49"/>
  <c r="BX81" i="49"/>
  <c r="BX80" i="49"/>
  <c r="BX79" i="49"/>
  <c r="BX78" i="49"/>
  <c r="BX77" i="49"/>
  <c r="BX76" i="49"/>
  <c r="BX75" i="49"/>
  <c r="BX74" i="49"/>
  <c r="BX73" i="49"/>
  <c r="BX72" i="49"/>
  <c r="BX71" i="49"/>
  <c r="BX70" i="49"/>
  <c r="BX69" i="49"/>
  <c r="BX68" i="49"/>
  <c r="BX67" i="49"/>
  <c r="BX66" i="49"/>
  <c r="BX65" i="49"/>
  <c r="BX64" i="49"/>
  <c r="BX63" i="49"/>
  <c r="BX62" i="49"/>
  <c r="BX61" i="49"/>
  <c r="BX60" i="49"/>
  <c r="BX59" i="49"/>
  <c r="BX58" i="49"/>
  <c r="BX57" i="49"/>
  <c r="BX56" i="49"/>
  <c r="BX55" i="49"/>
  <c r="BX54" i="49"/>
  <c r="BX53" i="49"/>
  <c r="BX52" i="49"/>
  <c r="BX51" i="49"/>
  <c r="BX50" i="49"/>
  <c r="BX49" i="49"/>
  <c r="BX48" i="49"/>
  <c r="BX47" i="49"/>
  <c r="BX46" i="49"/>
  <c r="BX45" i="49"/>
  <c r="BX44" i="49"/>
  <c r="BX43" i="49"/>
  <c r="BX42" i="49"/>
  <c r="BX41" i="49"/>
  <c r="BX40" i="49"/>
  <c r="BX39" i="49"/>
  <c r="BX38" i="49"/>
  <c r="BX37" i="49"/>
  <c r="BX36" i="49"/>
  <c r="BX35" i="49"/>
  <c r="BX34" i="49"/>
  <c r="BX33" i="49"/>
  <c r="BX32" i="49"/>
  <c r="BX31" i="49"/>
  <c r="BX30" i="49"/>
  <c r="BX29" i="49"/>
  <c r="BX28" i="49"/>
  <c r="BX27" i="49"/>
  <c r="BX26" i="49"/>
  <c r="BX25" i="49"/>
  <c r="BX24" i="49"/>
  <c r="BX23" i="49"/>
  <c r="BX22" i="49"/>
  <c r="BX21" i="49"/>
  <c r="BX20" i="49"/>
  <c r="BX19" i="49"/>
  <c r="BX18" i="49"/>
  <c r="BX17" i="49"/>
  <c r="BX4" i="49"/>
  <c r="BY4" i="49" s="1"/>
  <c r="AW273" i="48"/>
  <c r="BM52" i="48"/>
  <c r="DS316" i="48"/>
  <c r="DS313" i="48"/>
  <c r="DS312" i="48"/>
  <c r="DS311" i="48"/>
  <c r="DS310" i="48"/>
  <c r="DS309" i="48"/>
  <c r="DS308" i="48"/>
  <c r="DS307" i="48"/>
  <c r="DS306" i="48"/>
  <c r="DS305" i="48"/>
  <c r="DS304" i="48"/>
  <c r="DS303" i="48"/>
  <c r="DS302" i="48"/>
  <c r="DS295" i="48"/>
  <c r="DS294" i="48"/>
  <c r="DS293" i="48"/>
  <c r="DS292" i="48"/>
  <c r="DS291" i="48"/>
  <c r="DS290" i="48"/>
  <c r="DS289" i="48"/>
  <c r="DS288" i="48"/>
  <c r="DS287" i="48"/>
  <c r="DS286" i="48"/>
  <c r="DS285" i="48"/>
  <c r="DS284" i="48"/>
  <c r="DS283" i="48"/>
  <c r="DS282" i="48"/>
  <c r="DS281" i="48"/>
  <c r="DS280" i="48"/>
  <c r="DS279" i="48"/>
  <c r="DS278" i="48"/>
  <c r="DS277" i="48"/>
  <c r="DS276" i="48"/>
  <c r="DS275" i="48"/>
  <c r="DS274" i="48"/>
  <c r="DS273" i="48"/>
  <c r="DS272" i="48"/>
  <c r="DS271" i="48"/>
  <c r="DS270" i="48"/>
  <c r="DS269" i="48"/>
  <c r="DS268" i="48"/>
  <c r="DS267" i="48"/>
  <c r="DS266" i="48"/>
  <c r="DS265" i="48"/>
  <c r="DS264" i="48"/>
  <c r="DS263" i="48"/>
  <c r="DS262" i="48"/>
  <c r="DS261" i="48"/>
  <c r="DS239" i="48"/>
  <c r="DS237" i="48"/>
  <c r="DS236" i="48"/>
  <c r="DS235" i="48"/>
  <c r="DS233" i="48"/>
  <c r="DS232" i="48"/>
  <c r="DS229" i="48"/>
  <c r="DS228" i="48"/>
  <c r="DS227" i="48"/>
  <c r="DS226" i="48"/>
  <c r="DS225" i="48"/>
  <c r="DS206" i="48"/>
  <c r="DS205" i="48"/>
  <c r="DS204" i="48"/>
  <c r="DS203" i="48"/>
  <c r="DS202" i="48"/>
  <c r="DS201" i="48"/>
  <c r="DS200" i="48"/>
  <c r="DS199" i="48"/>
  <c r="DS198" i="48"/>
  <c r="DS197" i="48"/>
  <c r="DS194" i="48"/>
  <c r="DS193" i="48"/>
  <c r="DS192" i="48"/>
  <c r="DS191" i="48"/>
  <c r="DS190" i="48"/>
  <c r="DS189" i="48"/>
  <c r="DS188" i="48"/>
  <c r="DS187" i="48"/>
  <c r="DS186" i="48"/>
  <c r="DS185" i="48"/>
  <c r="DS170" i="48"/>
  <c r="DS168" i="48"/>
  <c r="DS167" i="48"/>
  <c r="DS166" i="48"/>
  <c r="DS164" i="48"/>
  <c r="DS163" i="48"/>
  <c r="DS162" i="48"/>
  <c r="DS161" i="48"/>
  <c r="DS160" i="48"/>
  <c r="DS147" i="48"/>
  <c r="DS142" i="48"/>
  <c r="DS141" i="48"/>
  <c r="DS140" i="48"/>
  <c r="DS139" i="48"/>
  <c r="DS138" i="48"/>
  <c r="DS137" i="48"/>
  <c r="DS136" i="48"/>
  <c r="DS135" i="48"/>
  <c r="DS134" i="48"/>
  <c r="DS133" i="48"/>
  <c r="DS129" i="48"/>
  <c r="DS128" i="48"/>
  <c r="DS127" i="48"/>
  <c r="DS126" i="48"/>
  <c r="DS125" i="48"/>
  <c r="DS124" i="48"/>
  <c r="DS123" i="48"/>
  <c r="DS122" i="48"/>
  <c r="DS120" i="48"/>
  <c r="DS119" i="48"/>
  <c r="DS118" i="48"/>
  <c r="DS117" i="48"/>
  <c r="DS116" i="48"/>
  <c r="DS115" i="48"/>
  <c r="DS114" i="48"/>
  <c r="DS113" i="48"/>
  <c r="DS112" i="48"/>
  <c r="DS111" i="48"/>
  <c r="DS110" i="48"/>
  <c r="DS109" i="48"/>
  <c r="DS108" i="48"/>
  <c r="DS107" i="48"/>
  <c r="DS106" i="48"/>
  <c r="DS105" i="48"/>
  <c r="DS104" i="48"/>
  <c r="DS103" i="48"/>
  <c r="DS102" i="48"/>
  <c r="DS101" i="48"/>
  <c r="DS100" i="48"/>
  <c r="DS99" i="48"/>
  <c r="DS98" i="48"/>
  <c r="DS97" i="48"/>
  <c r="DS96" i="48"/>
  <c r="DS95" i="48"/>
  <c r="DS94" i="48"/>
  <c r="DS93" i="48"/>
  <c r="DS92" i="48"/>
  <c r="DS91" i="48"/>
  <c r="DS90" i="48"/>
  <c r="DS89" i="48"/>
  <c r="DS88" i="48"/>
  <c r="DS87" i="48"/>
  <c r="DS86" i="48"/>
  <c r="DS85" i="48"/>
  <c r="DS84" i="48"/>
  <c r="DS83" i="48"/>
  <c r="DS82" i="48"/>
  <c r="DS81" i="48"/>
  <c r="DS80" i="48"/>
  <c r="DS79" i="48"/>
  <c r="DS78" i="48"/>
  <c r="DS77" i="48"/>
  <c r="DS76" i="48"/>
  <c r="DS75" i="48"/>
  <c r="DS74" i="48"/>
  <c r="DS73" i="48"/>
  <c r="DS72" i="48"/>
  <c r="DS71" i="48"/>
  <c r="DS70" i="48"/>
  <c r="DS69" i="48"/>
  <c r="DS68" i="48"/>
  <c r="DS67" i="48"/>
  <c r="DS66" i="48"/>
  <c r="DS65" i="48"/>
  <c r="DS64" i="48"/>
  <c r="DS63" i="48"/>
  <c r="DS62" i="48"/>
  <c r="DS61" i="48"/>
  <c r="DS60" i="48"/>
  <c r="DS59" i="48"/>
  <c r="DS58" i="48"/>
  <c r="DS57" i="48"/>
  <c r="DS56" i="48"/>
  <c r="DS55" i="48"/>
  <c r="DS54" i="48"/>
  <c r="DS53" i="48"/>
  <c r="DS52" i="48"/>
  <c r="DS51" i="48"/>
  <c r="DS50" i="48"/>
  <c r="DS49" i="48"/>
  <c r="DS48" i="48"/>
  <c r="DS47" i="48"/>
  <c r="DS46" i="48"/>
  <c r="DS45" i="48"/>
  <c r="DS44" i="48"/>
  <c r="DS43" i="48"/>
  <c r="DS42" i="48"/>
  <c r="DS41" i="48"/>
  <c r="DS40" i="48"/>
  <c r="DS39" i="48"/>
  <c r="DS38" i="48"/>
  <c r="DS37" i="48"/>
  <c r="DS36" i="48"/>
  <c r="DS35" i="48"/>
  <c r="DS34" i="48"/>
  <c r="DS33" i="48"/>
  <c r="DS32" i="48"/>
  <c r="DS31" i="48"/>
  <c r="DS30" i="48"/>
  <c r="DS29" i="48"/>
  <c r="DS28" i="48"/>
  <c r="DS27" i="48"/>
  <c r="DS26" i="48"/>
  <c r="DS25" i="48"/>
  <c r="DS24" i="48"/>
  <c r="DS23" i="48"/>
  <c r="DS22" i="48"/>
  <c r="DS21" i="48"/>
  <c r="DS20" i="48"/>
  <c r="DS19" i="48"/>
  <c r="DS18" i="48"/>
  <c r="DS17" i="48"/>
  <c r="DS4" i="48"/>
  <c r="H515" i="41"/>
  <c r="AS318" i="48"/>
  <c r="AN3" i="53"/>
  <c r="AN4" i="53"/>
  <c r="AN5" i="53"/>
  <c r="AN6" i="53"/>
  <c r="AN7" i="53"/>
  <c r="AN8" i="53"/>
  <c r="AN9" i="53"/>
  <c r="AN10" i="53"/>
  <c r="AN11" i="53"/>
  <c r="AN12" i="53"/>
  <c r="AN13" i="53"/>
  <c r="AN14" i="53"/>
  <c r="AN15" i="53"/>
  <c r="AN16" i="53"/>
  <c r="AN17" i="53"/>
  <c r="AN18" i="53"/>
  <c r="AN19" i="53"/>
  <c r="AN20" i="53"/>
  <c r="AN21" i="53"/>
  <c r="AN22" i="53"/>
  <c r="AN23" i="53"/>
  <c r="AN2" i="53"/>
  <c r="AK253" i="48" l="1"/>
  <c r="AO3" i="53"/>
  <c r="AO4" i="53"/>
  <c r="AO5" i="53"/>
  <c r="AO6" i="53"/>
  <c r="AO7" i="53"/>
  <c r="AO8" i="53"/>
  <c r="AO9" i="53"/>
  <c r="AO10" i="53"/>
  <c r="AO11" i="53"/>
  <c r="AO12" i="53"/>
  <c r="AO13" i="53"/>
  <c r="AO14" i="53"/>
  <c r="AO15" i="53"/>
  <c r="AO16" i="53"/>
  <c r="AO17" i="53"/>
  <c r="AO18" i="53"/>
  <c r="AO19" i="53"/>
  <c r="AO20" i="53"/>
  <c r="AO21" i="53"/>
  <c r="AO22" i="53"/>
  <c r="AO23" i="53"/>
  <c r="AO2" i="53"/>
  <c r="AJ3" i="53"/>
  <c r="AJ4" i="53"/>
  <c r="AJ5" i="53"/>
  <c r="AJ6" i="53"/>
  <c r="AJ7" i="53"/>
  <c r="AJ8" i="53"/>
  <c r="AJ9" i="53"/>
  <c r="AJ10" i="53"/>
  <c r="AJ11" i="53"/>
  <c r="AJ12" i="53"/>
  <c r="AJ13" i="53"/>
  <c r="AJ14" i="53"/>
  <c r="AJ15" i="53"/>
  <c r="AJ16" i="53"/>
  <c r="AJ17" i="53"/>
  <c r="AJ18" i="53"/>
  <c r="AJ19" i="53"/>
  <c r="AJ20" i="53"/>
  <c r="AJ21" i="53"/>
  <c r="AJ22" i="53"/>
  <c r="AJ23" i="53"/>
  <c r="AJ2" i="53"/>
  <c r="L317" i="48"/>
  <c r="L316" i="48"/>
  <c r="L315" i="48"/>
  <c r="L314" i="48"/>
  <c r="L313" i="48"/>
  <c r="L312" i="48"/>
  <c r="L311" i="48"/>
  <c r="L310" i="48"/>
  <c r="L309" i="48"/>
  <c r="L308" i="48"/>
  <c r="L307" i="48"/>
  <c r="L306" i="48"/>
  <c r="L305" i="48"/>
  <c r="L304" i="48"/>
  <c r="L303" i="48"/>
  <c r="L302" i="48"/>
  <c r="L301" i="48"/>
  <c r="L300" i="48"/>
  <c r="L299" i="48"/>
  <c r="L298" i="48"/>
  <c r="L297" i="48"/>
  <c r="L296" i="48"/>
  <c r="L295" i="48"/>
  <c r="L294" i="48"/>
  <c r="L293" i="48"/>
  <c r="L292" i="48"/>
  <c r="L291" i="48"/>
  <c r="L290" i="48"/>
  <c r="L289" i="48"/>
  <c r="L288" i="48"/>
  <c r="L287" i="48"/>
  <c r="L286" i="48"/>
  <c r="L285" i="48"/>
  <c r="L284" i="48"/>
  <c r="L283" i="48"/>
  <c r="L282" i="48"/>
  <c r="L281" i="48"/>
  <c r="L280" i="48"/>
  <c r="L279" i="48"/>
  <c r="L278" i="48"/>
  <c r="L277" i="48"/>
  <c r="L276" i="48"/>
  <c r="L275" i="48"/>
  <c r="L274" i="48"/>
  <c r="L273" i="48"/>
  <c r="L272" i="48"/>
  <c r="L271" i="48"/>
  <c r="L270" i="48"/>
  <c r="L269" i="48"/>
  <c r="L268" i="48"/>
  <c r="L267" i="48"/>
  <c r="L266" i="48"/>
  <c r="L265" i="48"/>
  <c r="L264" i="48"/>
  <c r="L263" i="48"/>
  <c r="L262" i="48"/>
  <c r="L261" i="48"/>
  <c r="L260" i="48"/>
  <c r="L259" i="48"/>
  <c r="L258" i="48"/>
  <c r="L257" i="48"/>
  <c r="L256" i="48"/>
  <c r="L255" i="48"/>
  <c r="L254" i="48"/>
  <c r="L253" i="48"/>
  <c r="L252" i="48"/>
  <c r="L251" i="48"/>
  <c r="L250" i="48"/>
  <c r="L249" i="48"/>
  <c r="L248" i="48"/>
  <c r="L247" i="48"/>
  <c r="L246" i="48"/>
  <c r="L245" i="48"/>
  <c r="L244" i="48"/>
  <c r="L243" i="48"/>
  <c r="L242" i="48"/>
  <c r="L241" i="48"/>
  <c r="L240" i="48"/>
  <c r="L239" i="48"/>
  <c r="L238" i="48"/>
  <c r="L237" i="48"/>
  <c r="L236" i="48"/>
  <c r="L235" i="48"/>
  <c r="L234" i="48"/>
  <c r="L233" i="48"/>
  <c r="L232" i="48"/>
  <c r="L231" i="48"/>
  <c r="L230" i="48"/>
  <c r="L229" i="48"/>
  <c r="L228" i="48"/>
  <c r="L227" i="48"/>
  <c r="L226" i="48"/>
  <c r="L225" i="48"/>
  <c r="L224" i="48"/>
  <c r="L223" i="48"/>
  <c r="L222" i="48"/>
  <c r="L221" i="48"/>
  <c r="L220" i="48"/>
  <c r="L219" i="48"/>
  <c r="L218" i="48"/>
  <c r="L217" i="48"/>
  <c r="L216" i="48"/>
  <c r="L215" i="48"/>
  <c r="L214" i="48"/>
  <c r="L213" i="48"/>
  <c r="L212" i="48"/>
  <c r="L211" i="48"/>
  <c r="L210" i="48"/>
  <c r="L209" i="48"/>
  <c r="L208" i="48"/>
  <c r="L207" i="48"/>
  <c r="L206" i="48"/>
  <c r="L205" i="48"/>
  <c r="L204" i="48"/>
  <c r="L203" i="48"/>
  <c r="L202" i="48"/>
  <c r="L201" i="48"/>
  <c r="L200" i="48"/>
  <c r="L199" i="48"/>
  <c r="L198" i="48"/>
  <c r="L197" i="48"/>
  <c r="L196" i="48"/>
  <c r="L195" i="48"/>
  <c r="L194" i="48"/>
  <c r="L193" i="48"/>
  <c r="L192" i="48"/>
  <c r="L191" i="48"/>
  <c r="L190" i="48"/>
  <c r="L189" i="48"/>
  <c r="L188" i="48"/>
  <c r="L187" i="48"/>
  <c r="L186" i="48"/>
  <c r="L185" i="48"/>
  <c r="L184" i="48"/>
  <c r="L183" i="48"/>
  <c r="L182" i="48"/>
  <c r="L181" i="48"/>
  <c r="L180" i="48"/>
  <c r="L179" i="48"/>
  <c r="L178" i="48"/>
  <c r="L177" i="48"/>
  <c r="L176" i="48"/>
  <c r="L175" i="48"/>
  <c r="L174" i="48"/>
  <c r="L173" i="48"/>
  <c r="L172" i="48"/>
  <c r="L171" i="48"/>
  <c r="L170" i="48"/>
  <c r="L169" i="48"/>
  <c r="L168" i="48"/>
  <c r="L167" i="48"/>
  <c r="L166" i="48"/>
  <c r="L165" i="48"/>
  <c r="L164" i="48"/>
  <c r="L163" i="48"/>
  <c r="L162" i="48"/>
  <c r="L161" i="48"/>
  <c r="L160" i="48"/>
  <c r="L159" i="48"/>
  <c r="L158" i="48"/>
  <c r="L157" i="48"/>
  <c r="L156" i="48"/>
  <c r="L155" i="48"/>
  <c r="L154" i="48"/>
  <c r="L153" i="48"/>
  <c r="L152" i="48"/>
  <c r="L151" i="48"/>
  <c r="L150" i="48"/>
  <c r="L149" i="48"/>
  <c r="L148" i="48"/>
  <c r="L147" i="48"/>
  <c r="L146" i="48"/>
  <c r="L145" i="48"/>
  <c r="L144" i="48"/>
  <c r="L143" i="48"/>
  <c r="L142" i="48"/>
  <c r="L141" i="48"/>
  <c r="L140" i="48"/>
  <c r="L139" i="48"/>
  <c r="L138" i="48"/>
  <c r="L137" i="48"/>
  <c r="L136" i="48"/>
  <c r="L135" i="48"/>
  <c r="L134" i="48"/>
  <c r="L133" i="48"/>
  <c r="L132" i="48"/>
  <c r="L131" i="48"/>
  <c r="L130" i="48"/>
  <c r="L129" i="48"/>
  <c r="L128" i="48"/>
  <c r="L127" i="48"/>
  <c r="L126" i="48"/>
  <c r="L125" i="48"/>
  <c r="L124" i="48"/>
  <c r="L123" i="48"/>
  <c r="L122" i="48"/>
  <c r="L121" i="48"/>
  <c r="L120" i="48"/>
  <c r="L119" i="48"/>
  <c r="L118" i="48"/>
  <c r="L117" i="48"/>
  <c r="L116" i="48"/>
  <c r="L115" i="48"/>
  <c r="L114" i="48"/>
  <c r="L113" i="48"/>
  <c r="L112" i="48"/>
  <c r="L111" i="48"/>
  <c r="L110" i="48"/>
  <c r="L109" i="48"/>
  <c r="L108" i="48"/>
  <c r="L107" i="48"/>
  <c r="L106" i="48"/>
  <c r="L105" i="48"/>
  <c r="L104" i="48"/>
  <c r="L103" i="48"/>
  <c r="L102" i="48"/>
  <c r="L101" i="48"/>
  <c r="L100" i="48"/>
  <c r="L99" i="48"/>
  <c r="L98" i="48"/>
  <c r="L97" i="48"/>
  <c r="L96" i="48"/>
  <c r="L95" i="48"/>
  <c r="L94" i="48"/>
  <c r="L93" i="48"/>
  <c r="L92" i="48"/>
  <c r="L91" i="48"/>
  <c r="L90" i="48"/>
  <c r="L89" i="48"/>
  <c r="L88" i="48"/>
  <c r="L87" i="48"/>
  <c r="L86" i="48"/>
  <c r="L85" i="48"/>
  <c r="L84" i="48"/>
  <c r="L83" i="48"/>
  <c r="L82" i="48"/>
  <c r="L81" i="48"/>
  <c r="L80" i="48"/>
  <c r="L79" i="48"/>
  <c r="L78" i="48"/>
  <c r="L77" i="48"/>
  <c r="L76" i="48"/>
  <c r="L75" i="48"/>
  <c r="L74" i="48"/>
  <c r="L73" i="48"/>
  <c r="L72" i="48"/>
  <c r="L71" i="48"/>
  <c r="L70" i="48"/>
  <c r="L69" i="48"/>
  <c r="L68" i="48"/>
  <c r="L67" i="48"/>
  <c r="L66" i="48"/>
  <c r="L65" i="48"/>
  <c r="L64" i="48"/>
  <c r="L63" i="48"/>
  <c r="L62" i="48"/>
  <c r="L61" i="48"/>
  <c r="L60" i="48"/>
  <c r="L59" i="48"/>
  <c r="L58" i="48"/>
  <c r="L57" i="48"/>
  <c r="L56" i="48"/>
  <c r="L55" i="48"/>
  <c r="L54" i="48"/>
  <c r="L53" i="48"/>
  <c r="L52" i="48"/>
  <c r="L51" i="48"/>
  <c r="L50" i="48"/>
  <c r="L49" i="48"/>
  <c r="L48" i="48"/>
  <c r="L47" i="48"/>
  <c r="L46" i="48"/>
  <c r="L45" i="48"/>
  <c r="L44" i="48"/>
  <c r="L43" i="48"/>
  <c r="L42" i="48"/>
  <c r="L41" i="48"/>
  <c r="L40" i="48"/>
  <c r="L39" i="48"/>
  <c r="L38" i="48"/>
  <c r="L37" i="48"/>
  <c r="L36" i="48"/>
  <c r="L35" i="48"/>
  <c r="L34" i="48"/>
  <c r="L33" i="48"/>
  <c r="L32" i="48"/>
  <c r="L31" i="48"/>
  <c r="L30" i="48"/>
  <c r="L29" i="48"/>
  <c r="L28" i="48"/>
  <c r="L27" i="48"/>
  <c r="L26" i="48"/>
  <c r="L25" i="48"/>
  <c r="L24" i="48"/>
  <c r="L23" i="48"/>
  <c r="L22" i="48"/>
  <c r="L21" i="48"/>
  <c r="L20" i="48"/>
  <c r="L19" i="48"/>
  <c r="L18" i="48"/>
  <c r="L17" i="48"/>
  <c r="L16" i="48"/>
  <c r="L15" i="48"/>
  <c r="L14" i="48"/>
  <c r="L13" i="48"/>
  <c r="L12" i="48"/>
  <c r="L11" i="48"/>
  <c r="L10" i="48"/>
  <c r="L9" i="48"/>
  <c r="L8" i="48"/>
  <c r="L7" i="48"/>
  <c r="L6" i="48"/>
  <c r="L5" i="48"/>
  <c r="L4" i="48"/>
  <c r="L3" i="48"/>
  <c r="BM3" i="48"/>
  <c r="BM4" i="48"/>
  <c r="BM5" i="48"/>
  <c r="BM6" i="48"/>
  <c r="BM7" i="48"/>
  <c r="BM8" i="48"/>
  <c r="BM9" i="48"/>
  <c r="BM10" i="48"/>
  <c r="BM11" i="48"/>
  <c r="BM12" i="48"/>
  <c r="BM13" i="48"/>
  <c r="BM14" i="48"/>
  <c r="BM15" i="48"/>
  <c r="BM16" i="48"/>
  <c r="BM17" i="48"/>
  <c r="BM18" i="48"/>
  <c r="BM19" i="48"/>
  <c r="BM20" i="48"/>
  <c r="BM21" i="48"/>
  <c r="BM22" i="48"/>
  <c r="BM23" i="48"/>
  <c r="BM24" i="48"/>
  <c r="BM25" i="48"/>
  <c r="BM26" i="48"/>
  <c r="BM27" i="48"/>
  <c r="BM28" i="48"/>
  <c r="BM29" i="48"/>
  <c r="BM30" i="48"/>
  <c r="BM31" i="48"/>
  <c r="BM32" i="48"/>
  <c r="BM33" i="48"/>
  <c r="BM34" i="48"/>
  <c r="BM35" i="48"/>
  <c r="BM36" i="48"/>
  <c r="BM37" i="48"/>
  <c r="BM38" i="48"/>
  <c r="BM39" i="48"/>
  <c r="BM40" i="48"/>
  <c r="BM41" i="48"/>
  <c r="BM42" i="48"/>
  <c r="BM43" i="48"/>
  <c r="BM44" i="48"/>
  <c r="BM45" i="48"/>
  <c r="BM46" i="48"/>
  <c r="BM47" i="48"/>
  <c r="BM48" i="48"/>
  <c r="BM49" i="48"/>
  <c r="BM50" i="48"/>
  <c r="BM51" i="48"/>
  <c r="BM53" i="48"/>
  <c r="BM54" i="48"/>
  <c r="BM55" i="48"/>
  <c r="BM56" i="48"/>
  <c r="BM57" i="48"/>
  <c r="BM58" i="48"/>
  <c r="BM59" i="48"/>
  <c r="BM60" i="48"/>
  <c r="BM61" i="48"/>
  <c r="BM62" i="48"/>
  <c r="BM63" i="48"/>
  <c r="BM64" i="48"/>
  <c r="BM65" i="48"/>
  <c r="BM66" i="48"/>
  <c r="BM67" i="48"/>
  <c r="BM68" i="48"/>
  <c r="BM69" i="48"/>
  <c r="BM70" i="48"/>
  <c r="BM71" i="48"/>
  <c r="BM72" i="48"/>
  <c r="BM73" i="48"/>
  <c r="BM74" i="48"/>
  <c r="BM75" i="48"/>
  <c r="BM76" i="48"/>
  <c r="BM77" i="48"/>
  <c r="BM78" i="48"/>
  <c r="BM79" i="48"/>
  <c r="BM80" i="48"/>
  <c r="BM81" i="48"/>
  <c r="BM82" i="48"/>
  <c r="BM83" i="48"/>
  <c r="BM84" i="48"/>
  <c r="BM85" i="48"/>
  <c r="BM86" i="48"/>
  <c r="BM87" i="48"/>
  <c r="BM88" i="48"/>
  <c r="BM89" i="48"/>
  <c r="BM90" i="48"/>
  <c r="BM91" i="48"/>
  <c r="BM92" i="48"/>
  <c r="BM93" i="48"/>
  <c r="BM94" i="48"/>
  <c r="BM95" i="48"/>
  <c r="BM96" i="48"/>
  <c r="BM97" i="48"/>
  <c r="BM98" i="48"/>
  <c r="BM99" i="48"/>
  <c r="BM100" i="48"/>
  <c r="BM101" i="48"/>
  <c r="BM102" i="48"/>
  <c r="BM103" i="48"/>
  <c r="BM104" i="48"/>
  <c r="BM105" i="48"/>
  <c r="BM106" i="48"/>
  <c r="BM107" i="48"/>
  <c r="BM108" i="48"/>
  <c r="BM109" i="48"/>
  <c r="BM110" i="48"/>
  <c r="BM111" i="48"/>
  <c r="BM112" i="48"/>
  <c r="BM113" i="48"/>
  <c r="BM114" i="48"/>
  <c r="BM115" i="48"/>
  <c r="BM116" i="48"/>
  <c r="BM117" i="48"/>
  <c r="BM118" i="48"/>
  <c r="BM119" i="48"/>
  <c r="BM120" i="48"/>
  <c r="BM121" i="48"/>
  <c r="BM122" i="48"/>
  <c r="BM123" i="48"/>
  <c r="BM124" i="48"/>
  <c r="BM125" i="48"/>
  <c r="BM126" i="48"/>
  <c r="BM127" i="48"/>
  <c r="BM128" i="48"/>
  <c r="BM129" i="48"/>
  <c r="BM130" i="48"/>
  <c r="BM131" i="48"/>
  <c r="BM132" i="48"/>
  <c r="BM133" i="48"/>
  <c r="BM134" i="48"/>
  <c r="BM135" i="48"/>
  <c r="BM136" i="48"/>
  <c r="BM137" i="48"/>
  <c r="BM138" i="48"/>
  <c r="BM139" i="48"/>
  <c r="BM140" i="48"/>
  <c r="BM141" i="48"/>
  <c r="BM142" i="48"/>
  <c r="BM143" i="48"/>
  <c r="BM144" i="48"/>
  <c r="BM145" i="48"/>
  <c r="BM146" i="48"/>
  <c r="BM147" i="48"/>
  <c r="BM148" i="48"/>
  <c r="BM149" i="48"/>
  <c r="BM150" i="48"/>
  <c r="BM151" i="48"/>
  <c r="BM152" i="48"/>
  <c r="BM153" i="48"/>
  <c r="BM154" i="48"/>
  <c r="BM155" i="48"/>
  <c r="BM156" i="48"/>
  <c r="BM157" i="48"/>
  <c r="BM158" i="48"/>
  <c r="BM159" i="48"/>
  <c r="BM160" i="48"/>
  <c r="BM161" i="48"/>
  <c r="BM162" i="48"/>
  <c r="BM163" i="48"/>
  <c r="BM164" i="48"/>
  <c r="BM165" i="48"/>
  <c r="BM166" i="48"/>
  <c r="BM167" i="48"/>
  <c r="BM168" i="48"/>
  <c r="BM169" i="48"/>
  <c r="BM170" i="48"/>
  <c r="BM171" i="48"/>
  <c r="BM172" i="48"/>
  <c r="BM173" i="48"/>
  <c r="BM174" i="48"/>
  <c r="BM175" i="48"/>
  <c r="BM176" i="48"/>
  <c r="BM177" i="48"/>
  <c r="BM178" i="48"/>
  <c r="BM179" i="48"/>
  <c r="BM180" i="48"/>
  <c r="BM181" i="48"/>
  <c r="BM182" i="48"/>
  <c r="BM183" i="48"/>
  <c r="BM184" i="48"/>
  <c r="BM185" i="48"/>
  <c r="BM186" i="48"/>
  <c r="BM187" i="48"/>
  <c r="BM188" i="48"/>
  <c r="BM189" i="48"/>
  <c r="BM190" i="48"/>
  <c r="BM191" i="48"/>
  <c r="BM192" i="48"/>
  <c r="BM193" i="48"/>
  <c r="BM194" i="48"/>
  <c r="BM195" i="48"/>
  <c r="BM196" i="48"/>
  <c r="BM197" i="48"/>
  <c r="BM198" i="48"/>
  <c r="BM199" i="48"/>
  <c r="BM200" i="48"/>
  <c r="BM201" i="48"/>
  <c r="BM202" i="48"/>
  <c r="BM203" i="48"/>
  <c r="BM204" i="48"/>
  <c r="BM205" i="48"/>
  <c r="BM206" i="48"/>
  <c r="BM207" i="48"/>
  <c r="BM208" i="48"/>
  <c r="BM209" i="48"/>
  <c r="BM210" i="48"/>
  <c r="BM211" i="48"/>
  <c r="BM212" i="48"/>
  <c r="BM213" i="48"/>
  <c r="BM214" i="48"/>
  <c r="BM215" i="48"/>
  <c r="BM216" i="48"/>
  <c r="BM217" i="48"/>
  <c r="BM218" i="48"/>
  <c r="BM219" i="48"/>
  <c r="BM220" i="48"/>
  <c r="BM221" i="48"/>
  <c r="BM222" i="48"/>
  <c r="BM223" i="48"/>
  <c r="BM224" i="48"/>
  <c r="BM225" i="48"/>
  <c r="BM226" i="48"/>
  <c r="BM227" i="48"/>
  <c r="BM228" i="48"/>
  <c r="BM229" i="48"/>
  <c r="BM230" i="48"/>
  <c r="BM231" i="48"/>
  <c r="BM232" i="48"/>
  <c r="BM233" i="48"/>
  <c r="BM234" i="48"/>
  <c r="BM235" i="48"/>
  <c r="BM236" i="48"/>
  <c r="BM237" i="48"/>
  <c r="BM238" i="48"/>
  <c r="BM239" i="48"/>
  <c r="BM240" i="48"/>
  <c r="BM241" i="48"/>
  <c r="BM242" i="48"/>
  <c r="BM243" i="48"/>
  <c r="BM244" i="48"/>
  <c r="BM245" i="48"/>
  <c r="BM246" i="48"/>
  <c r="BM247" i="48"/>
  <c r="BM248" i="48"/>
  <c r="BM249" i="48"/>
  <c r="BM250" i="48"/>
  <c r="BM251" i="48"/>
  <c r="BM252" i="48"/>
  <c r="BM253" i="48"/>
  <c r="BM254" i="48"/>
  <c r="BM255" i="48"/>
  <c r="BM256" i="48"/>
  <c r="BM257" i="48"/>
  <c r="BM258" i="48"/>
  <c r="BM259" i="48"/>
  <c r="BM260" i="48"/>
  <c r="BM261" i="48"/>
  <c r="BM262" i="48"/>
  <c r="BM263" i="48"/>
  <c r="BM264" i="48"/>
  <c r="BM265" i="48"/>
  <c r="BM266" i="48"/>
  <c r="BM267" i="48"/>
  <c r="BM268" i="48"/>
  <c r="BM269" i="48"/>
  <c r="BM270" i="48"/>
  <c r="BM271" i="48"/>
  <c r="BM272" i="48"/>
  <c r="BM273" i="48"/>
  <c r="BM274" i="48"/>
  <c r="BM275" i="48"/>
  <c r="BM276" i="48"/>
  <c r="BM277" i="48"/>
  <c r="BM278" i="48"/>
  <c r="BM279" i="48"/>
  <c r="BM280" i="48"/>
  <c r="BM281" i="48"/>
  <c r="BM282" i="48"/>
  <c r="BM283" i="48"/>
  <c r="BM284" i="48"/>
  <c r="BM285" i="48"/>
  <c r="BM286" i="48"/>
  <c r="BM287" i="48"/>
  <c r="BM288" i="48"/>
  <c r="BM289" i="48"/>
  <c r="BM290" i="48"/>
  <c r="BM291" i="48"/>
  <c r="BM292" i="48"/>
  <c r="BM293" i="48"/>
  <c r="BM294" i="48"/>
  <c r="BM295" i="48"/>
  <c r="BM296" i="48"/>
  <c r="BM297" i="48"/>
  <c r="BM298" i="48"/>
  <c r="BM299" i="48"/>
  <c r="BM300" i="48"/>
  <c r="BM301" i="48"/>
  <c r="BM302" i="48"/>
  <c r="BM303" i="48"/>
  <c r="BM304" i="48"/>
  <c r="BM305" i="48"/>
  <c r="BM306" i="48"/>
  <c r="BM307" i="48"/>
  <c r="BM308" i="48"/>
  <c r="BM309" i="48"/>
  <c r="BM310" i="48"/>
  <c r="BM311" i="48"/>
  <c r="BM312" i="48"/>
  <c r="BM313" i="48"/>
  <c r="BM314" i="48"/>
  <c r="BM315" i="48"/>
  <c r="BM316" i="48"/>
  <c r="BM317" i="48"/>
  <c r="DS317" i="48"/>
  <c r="DS315" i="48"/>
  <c r="DS314" i="48"/>
  <c r="DS301" i="48"/>
  <c r="DS300" i="48"/>
  <c r="DS299" i="48"/>
  <c r="DS298" i="48"/>
  <c r="DS297" i="48"/>
  <c r="DS296" i="48"/>
  <c r="DS260" i="48"/>
  <c r="DS259" i="48"/>
  <c r="DS258" i="48"/>
  <c r="DS257" i="48"/>
  <c r="DS256" i="48"/>
  <c r="DS253" i="48"/>
  <c r="DS252" i="48"/>
  <c r="DS251" i="48"/>
  <c r="DS250" i="48"/>
  <c r="DS249" i="48"/>
  <c r="DS248" i="48"/>
  <c r="DS247" i="48"/>
  <c r="DS246" i="48"/>
  <c r="DS245" i="48"/>
  <c r="DS244" i="48"/>
  <c r="DS243" i="48"/>
  <c r="DS242" i="48"/>
  <c r="DS241" i="48"/>
  <c r="DS240" i="48"/>
  <c r="DS238" i="48"/>
  <c r="DS234" i="48"/>
  <c r="DS231" i="48"/>
  <c r="DS230" i="48"/>
  <c r="DS224" i="48"/>
  <c r="DS223" i="48"/>
  <c r="DS222" i="48"/>
  <c r="DS221" i="48"/>
  <c r="DS220" i="48"/>
  <c r="DS219" i="48"/>
  <c r="DS218" i="48"/>
  <c r="DS217" i="48"/>
  <c r="DS216" i="48"/>
  <c r="DS215" i="48"/>
  <c r="DS214" i="48"/>
  <c r="DS213" i="48"/>
  <c r="DS212" i="48"/>
  <c r="DS211" i="48"/>
  <c r="DS210" i="48"/>
  <c r="DS209" i="48"/>
  <c r="DS208" i="48"/>
  <c r="DS207" i="48"/>
  <c r="DS196" i="48"/>
  <c r="DS195" i="48"/>
  <c r="DS182" i="48"/>
  <c r="DS181" i="48"/>
  <c r="DS177" i="48"/>
  <c r="DS176" i="48"/>
  <c r="DS175" i="48"/>
  <c r="DS174" i="48"/>
  <c r="DS173" i="48"/>
  <c r="DS169" i="48"/>
  <c r="DS165" i="48"/>
  <c r="DS159" i="48"/>
  <c r="DS158" i="48"/>
  <c r="DS157" i="48"/>
  <c r="DS156" i="48"/>
  <c r="DS155" i="48"/>
  <c r="DS154" i="48"/>
  <c r="DS153" i="48"/>
  <c r="DS152" i="48"/>
  <c r="DS151" i="48"/>
  <c r="DS150" i="48"/>
  <c r="DS149" i="48"/>
  <c r="DS148" i="48"/>
  <c r="DS146" i="48"/>
  <c r="DS144" i="48"/>
  <c r="DS143" i="48"/>
  <c r="DS132" i="48"/>
  <c r="DS131" i="48"/>
  <c r="DS130" i="48"/>
  <c r="DS16" i="48"/>
  <c r="DS15" i="48"/>
  <c r="DS14" i="48"/>
  <c r="DS13" i="48"/>
  <c r="DS12" i="48"/>
  <c r="DS11" i="48"/>
  <c r="DS10" i="48"/>
  <c r="DS9" i="48"/>
  <c r="DS8" i="48"/>
  <c r="DS7" i="48"/>
  <c r="DS6" i="48"/>
  <c r="DS5" i="48"/>
  <c r="DS3" i="48"/>
  <c r="DS2" i="48"/>
  <c r="P48" i="48" l="1"/>
  <c r="P64" i="48"/>
  <c r="P80" i="48"/>
  <c r="P96" i="48"/>
  <c r="P112" i="48"/>
  <c r="P128" i="48"/>
  <c r="P144" i="48"/>
  <c r="P160" i="48"/>
  <c r="P176" i="48"/>
  <c r="P192" i="48"/>
  <c r="P208" i="48"/>
  <c r="P224" i="48"/>
  <c r="P240" i="48"/>
  <c r="P256" i="48"/>
  <c r="P272" i="48"/>
  <c r="P288" i="48"/>
  <c r="P304" i="48"/>
  <c r="O316" i="48"/>
  <c r="EK317" i="48"/>
  <c r="BS317" i="48"/>
  <c r="BR317" i="48"/>
  <c r="BQ317" i="48"/>
  <c r="BP317" i="48"/>
  <c r="BO317" i="48"/>
  <c r="BN317" i="48"/>
  <c r="BK317" i="48"/>
  <c r="BJ317" i="48"/>
  <c r="BI317" i="48"/>
  <c r="BH317" i="48"/>
  <c r="BG317" i="48"/>
  <c r="BE317" i="48"/>
  <c r="BD317" i="48"/>
  <c r="BC317" i="48"/>
  <c r="BB317" i="48"/>
  <c r="BA317" i="48"/>
  <c r="AZ317" i="48"/>
  <c r="AY317" i="48"/>
  <c r="AX317" i="48"/>
  <c r="AW317" i="48"/>
  <c r="AV317" i="48"/>
  <c r="AU317" i="48"/>
  <c r="AT317" i="48"/>
  <c r="AS317" i="48"/>
  <c r="AR317" i="48"/>
  <c r="AQ317" i="48"/>
  <c r="AP317" i="48"/>
  <c r="AO317" i="48"/>
  <c r="AN317" i="48"/>
  <c r="AM317" i="48"/>
  <c r="AL317" i="48"/>
  <c r="AK317" i="48"/>
  <c r="AJ317" i="48"/>
  <c r="AI317" i="48"/>
  <c r="AG317" i="48"/>
  <c r="AF317" i="48"/>
  <c r="AE317" i="48"/>
  <c r="AD317" i="48"/>
  <c r="AC317" i="48"/>
  <c r="AB317" i="48"/>
  <c r="AA317" i="48"/>
  <c r="Z317" i="48"/>
  <c r="Y317" i="48"/>
  <c r="X317" i="48"/>
  <c r="W317" i="48"/>
  <c r="V317" i="48"/>
  <c r="U317" i="48"/>
  <c r="T317" i="48"/>
  <c r="S317" i="48"/>
  <c r="R317" i="48"/>
  <c r="Q317" i="48"/>
  <c r="P317" i="48"/>
  <c r="O317" i="48"/>
  <c r="N317" i="48"/>
  <c r="M317" i="48"/>
  <c r="K317" i="48"/>
  <c r="J317" i="48"/>
  <c r="I317" i="48"/>
  <c r="F317" i="48"/>
  <c r="E317" i="48"/>
  <c r="D317" i="48"/>
  <c r="C317" i="48"/>
  <c r="B317" i="48"/>
  <c r="A317" i="48"/>
  <c r="EK316" i="48"/>
  <c r="BS316" i="48"/>
  <c r="BR316" i="48"/>
  <c r="BQ316" i="48"/>
  <c r="BP316" i="48"/>
  <c r="BO316" i="48"/>
  <c r="BN316" i="48"/>
  <c r="BK316" i="48"/>
  <c r="BJ316" i="48"/>
  <c r="BI316" i="48"/>
  <c r="BH316" i="48"/>
  <c r="BG316" i="48"/>
  <c r="BE316" i="48"/>
  <c r="BD316" i="48"/>
  <c r="BC316" i="48"/>
  <c r="BB316" i="48"/>
  <c r="BA316" i="48"/>
  <c r="AZ316" i="48"/>
  <c r="AY316" i="48"/>
  <c r="AX316" i="48"/>
  <c r="AW316" i="48"/>
  <c r="AV316" i="48"/>
  <c r="AU316" i="48"/>
  <c r="AT316" i="48"/>
  <c r="AS316" i="48"/>
  <c r="AR316" i="48"/>
  <c r="AQ316" i="48"/>
  <c r="AP316" i="48"/>
  <c r="AO316" i="48"/>
  <c r="AN316" i="48"/>
  <c r="AM316" i="48"/>
  <c r="AL316" i="48"/>
  <c r="AK316" i="48"/>
  <c r="AJ316" i="48"/>
  <c r="AI316" i="48"/>
  <c r="AG316" i="48"/>
  <c r="AF316" i="48"/>
  <c r="AE316" i="48"/>
  <c r="AD316" i="48"/>
  <c r="AC316" i="48"/>
  <c r="AB316" i="48"/>
  <c r="AA316" i="48"/>
  <c r="Z316" i="48"/>
  <c r="Y316" i="48"/>
  <c r="X316" i="48"/>
  <c r="W316" i="48"/>
  <c r="V316" i="48"/>
  <c r="U316" i="48"/>
  <c r="T316" i="48"/>
  <c r="S316" i="48"/>
  <c r="R316" i="48"/>
  <c r="Q316" i="48"/>
  <c r="P316" i="48"/>
  <c r="N316" i="48"/>
  <c r="M316" i="48"/>
  <c r="K316" i="48"/>
  <c r="J316" i="48"/>
  <c r="DF316" i="48" s="1"/>
  <c r="I316" i="48"/>
  <c r="F316" i="48"/>
  <c r="E316" i="48"/>
  <c r="D316" i="48"/>
  <c r="C316" i="48"/>
  <c r="B316" i="48"/>
  <c r="A316" i="48"/>
  <c r="EK315" i="48"/>
  <c r="BS315" i="48"/>
  <c r="BR315" i="48"/>
  <c r="BQ315" i="48"/>
  <c r="BP315" i="48"/>
  <c r="BO315" i="48"/>
  <c r="BN315" i="48"/>
  <c r="BK315" i="48"/>
  <c r="BJ315" i="48"/>
  <c r="BI315" i="48"/>
  <c r="BH315" i="48"/>
  <c r="BG315" i="48"/>
  <c r="BE315" i="48"/>
  <c r="BD315" i="48"/>
  <c r="BC315" i="48"/>
  <c r="BB315" i="48"/>
  <c r="BA315" i="48"/>
  <c r="AZ315" i="48"/>
  <c r="AY315" i="48"/>
  <c r="AX315" i="48"/>
  <c r="AW315" i="48"/>
  <c r="AV315" i="48"/>
  <c r="AU315" i="48"/>
  <c r="AT315" i="48"/>
  <c r="AS315" i="48"/>
  <c r="AR315" i="48"/>
  <c r="AQ315" i="48"/>
  <c r="AP315" i="48"/>
  <c r="AO315" i="48"/>
  <c r="AN315" i="48"/>
  <c r="AM315" i="48"/>
  <c r="AL315" i="48"/>
  <c r="AK315" i="48"/>
  <c r="AJ315" i="48"/>
  <c r="AI315" i="48"/>
  <c r="AG315" i="48"/>
  <c r="AF315" i="48"/>
  <c r="AE315" i="48"/>
  <c r="AD315" i="48"/>
  <c r="AC315" i="48"/>
  <c r="AB315" i="48"/>
  <c r="AA315" i="48"/>
  <c r="Z315" i="48"/>
  <c r="Y315" i="48"/>
  <c r="X315" i="48"/>
  <c r="W315" i="48"/>
  <c r="V315" i="48"/>
  <c r="U315" i="48"/>
  <c r="T315" i="48"/>
  <c r="S315" i="48"/>
  <c r="R315" i="48"/>
  <c r="Q315" i="48"/>
  <c r="P315" i="48"/>
  <c r="O315" i="48"/>
  <c r="N315" i="48"/>
  <c r="M315" i="48"/>
  <c r="K315" i="48"/>
  <c r="J315" i="48"/>
  <c r="I315" i="48"/>
  <c r="F315" i="48"/>
  <c r="E315" i="48"/>
  <c r="D315" i="48"/>
  <c r="C315" i="48"/>
  <c r="B315" i="48"/>
  <c r="A315" i="48"/>
  <c r="EK314" i="48"/>
  <c r="BS314" i="48"/>
  <c r="BR314" i="48"/>
  <c r="BQ314" i="48"/>
  <c r="BP314" i="48"/>
  <c r="BO314" i="48"/>
  <c r="BN314" i="48"/>
  <c r="BK314" i="48"/>
  <c r="BJ314" i="48"/>
  <c r="BI314" i="48"/>
  <c r="BH314" i="48"/>
  <c r="BG314" i="48"/>
  <c r="BE314" i="48"/>
  <c r="BD314" i="48"/>
  <c r="BC314" i="48"/>
  <c r="BB314" i="48"/>
  <c r="BA314" i="48"/>
  <c r="AZ314" i="48"/>
  <c r="AY314" i="48"/>
  <c r="AX314" i="48"/>
  <c r="AW314" i="48"/>
  <c r="AV314" i="48"/>
  <c r="AU314" i="48"/>
  <c r="AT314" i="48"/>
  <c r="AS314" i="48"/>
  <c r="AR314" i="48"/>
  <c r="AQ314" i="48"/>
  <c r="AP314" i="48"/>
  <c r="AO314" i="48"/>
  <c r="AN314" i="48"/>
  <c r="AM314" i="48"/>
  <c r="AL314" i="48"/>
  <c r="AK314" i="48"/>
  <c r="AJ314" i="48"/>
  <c r="AI314" i="48"/>
  <c r="AG314" i="48"/>
  <c r="AF314" i="48"/>
  <c r="AE314" i="48"/>
  <c r="AD314" i="48"/>
  <c r="AC314" i="48"/>
  <c r="AB314" i="48"/>
  <c r="AA314" i="48"/>
  <c r="Z314" i="48"/>
  <c r="Y314" i="48"/>
  <c r="X314" i="48"/>
  <c r="W314" i="48"/>
  <c r="V314" i="48"/>
  <c r="U314" i="48"/>
  <c r="T314" i="48"/>
  <c r="S314" i="48"/>
  <c r="R314" i="48"/>
  <c r="Q314" i="48"/>
  <c r="P314" i="48"/>
  <c r="O314" i="48"/>
  <c r="N314" i="48"/>
  <c r="M314" i="48"/>
  <c r="K314" i="48"/>
  <c r="J314" i="48"/>
  <c r="DF314" i="48" s="1"/>
  <c r="I314" i="48"/>
  <c r="F314" i="48"/>
  <c r="E314" i="48"/>
  <c r="D314" i="48"/>
  <c r="C314" i="48"/>
  <c r="B314" i="48"/>
  <c r="A314" i="48"/>
  <c r="EK313" i="48"/>
  <c r="BS313" i="48"/>
  <c r="BR313" i="48"/>
  <c r="BQ313" i="48"/>
  <c r="BP313" i="48"/>
  <c r="BO313" i="48"/>
  <c r="BN313" i="48"/>
  <c r="BK313" i="48"/>
  <c r="BJ313" i="48"/>
  <c r="BI313" i="48"/>
  <c r="BH313" i="48"/>
  <c r="BG313" i="48"/>
  <c r="BE313" i="48"/>
  <c r="BD313" i="48"/>
  <c r="BC313" i="48"/>
  <c r="BB313" i="48"/>
  <c r="BA313" i="48"/>
  <c r="AZ313" i="48"/>
  <c r="AY313" i="48"/>
  <c r="AX313" i="48"/>
  <c r="AW313" i="48"/>
  <c r="AV313" i="48"/>
  <c r="AU313" i="48"/>
  <c r="AT313" i="48"/>
  <c r="AS313" i="48"/>
  <c r="AR313" i="48"/>
  <c r="AQ313" i="48"/>
  <c r="AP313" i="48"/>
  <c r="AO313" i="48"/>
  <c r="AN313" i="48"/>
  <c r="AM313" i="48"/>
  <c r="AL313" i="48"/>
  <c r="AK313" i="48"/>
  <c r="AJ313" i="48"/>
  <c r="AI313" i="48"/>
  <c r="AG313" i="48"/>
  <c r="AF313" i="48"/>
  <c r="AE313" i="48"/>
  <c r="AD313" i="48"/>
  <c r="AC313" i="48"/>
  <c r="AB313" i="48"/>
  <c r="AA313" i="48"/>
  <c r="Z313" i="48"/>
  <c r="Y313" i="48"/>
  <c r="X313" i="48"/>
  <c r="W313" i="48"/>
  <c r="V313" i="48"/>
  <c r="U313" i="48"/>
  <c r="T313" i="48"/>
  <c r="S313" i="48"/>
  <c r="R313" i="48"/>
  <c r="Q313" i="48"/>
  <c r="P313" i="48"/>
  <c r="O313" i="48"/>
  <c r="N313" i="48"/>
  <c r="M313" i="48"/>
  <c r="K313" i="48"/>
  <c r="J313" i="48"/>
  <c r="DF313" i="48" s="1"/>
  <c r="I313" i="48"/>
  <c r="F313" i="48"/>
  <c r="E313" i="48"/>
  <c r="D313" i="48"/>
  <c r="C313" i="48"/>
  <c r="B313" i="48"/>
  <c r="A313" i="48"/>
  <c r="EK312" i="48"/>
  <c r="BS312" i="48"/>
  <c r="BR312" i="48"/>
  <c r="BQ312" i="48"/>
  <c r="BP312" i="48"/>
  <c r="BO312" i="48"/>
  <c r="BN312" i="48"/>
  <c r="BK312" i="48"/>
  <c r="BJ312" i="48"/>
  <c r="BI312" i="48"/>
  <c r="BH312" i="48"/>
  <c r="BG312" i="48"/>
  <c r="BE312" i="48"/>
  <c r="BD312" i="48"/>
  <c r="BC312" i="48"/>
  <c r="BB312" i="48"/>
  <c r="BA312" i="48"/>
  <c r="AZ312" i="48"/>
  <c r="AY312" i="48"/>
  <c r="AX312" i="48"/>
  <c r="AW312" i="48"/>
  <c r="AV312" i="48"/>
  <c r="AU312" i="48"/>
  <c r="AT312" i="48"/>
  <c r="AS312" i="48"/>
  <c r="AR312" i="48"/>
  <c r="AQ312" i="48"/>
  <c r="AP312" i="48"/>
  <c r="AO312" i="48"/>
  <c r="AN312" i="48"/>
  <c r="AM312" i="48"/>
  <c r="AL312" i="48"/>
  <c r="AK312" i="48"/>
  <c r="AJ312" i="48"/>
  <c r="AI312" i="48"/>
  <c r="AG312" i="48"/>
  <c r="AF312" i="48"/>
  <c r="AE312" i="48"/>
  <c r="AD312" i="48"/>
  <c r="AC312" i="48"/>
  <c r="AB312" i="48"/>
  <c r="AA312" i="48"/>
  <c r="Z312" i="48"/>
  <c r="Y312" i="48"/>
  <c r="X312" i="48"/>
  <c r="W312" i="48"/>
  <c r="V312" i="48"/>
  <c r="U312" i="48"/>
  <c r="T312" i="48"/>
  <c r="S312" i="48"/>
  <c r="R312" i="48"/>
  <c r="Q312" i="48"/>
  <c r="P312" i="48"/>
  <c r="O312" i="48"/>
  <c r="N312" i="48"/>
  <c r="M312" i="48"/>
  <c r="K312" i="48"/>
  <c r="J312" i="48"/>
  <c r="DF312" i="48" s="1"/>
  <c r="I312" i="48"/>
  <c r="F312" i="48"/>
  <c r="E312" i="48"/>
  <c r="D312" i="48"/>
  <c r="C312" i="48"/>
  <c r="B312" i="48"/>
  <c r="A312" i="48"/>
  <c r="EK311" i="48"/>
  <c r="BS311" i="48"/>
  <c r="BR311" i="48"/>
  <c r="BQ311" i="48"/>
  <c r="BP311" i="48"/>
  <c r="BO311" i="48"/>
  <c r="BN311" i="48"/>
  <c r="BK311" i="48"/>
  <c r="BJ311" i="48"/>
  <c r="BI311" i="48"/>
  <c r="BH311" i="48"/>
  <c r="BG311" i="48"/>
  <c r="BE311" i="48"/>
  <c r="BD311" i="48"/>
  <c r="BC311" i="48"/>
  <c r="BB311" i="48"/>
  <c r="BA311" i="48"/>
  <c r="AZ311" i="48"/>
  <c r="AY311" i="48"/>
  <c r="AX311" i="48"/>
  <c r="AW311" i="48"/>
  <c r="AV311" i="48"/>
  <c r="AU311" i="48"/>
  <c r="AT311" i="48"/>
  <c r="AS311" i="48"/>
  <c r="AR311" i="48"/>
  <c r="AQ311" i="48"/>
  <c r="AP311" i="48"/>
  <c r="AO311" i="48"/>
  <c r="AN311" i="48"/>
  <c r="AM311" i="48"/>
  <c r="AL311" i="48"/>
  <c r="AK311" i="48"/>
  <c r="AJ311" i="48"/>
  <c r="AI311" i="48"/>
  <c r="AG311" i="48"/>
  <c r="AF311" i="48"/>
  <c r="AE311" i="48"/>
  <c r="AD311" i="48"/>
  <c r="AC311" i="48"/>
  <c r="AB311" i="48"/>
  <c r="AA311" i="48"/>
  <c r="Z311" i="48"/>
  <c r="Y311" i="48"/>
  <c r="X311" i="48"/>
  <c r="W311" i="48"/>
  <c r="V311" i="48"/>
  <c r="U311" i="48"/>
  <c r="T311" i="48"/>
  <c r="S311" i="48"/>
  <c r="R311" i="48"/>
  <c r="Q311" i="48"/>
  <c r="P311" i="48"/>
  <c r="O311" i="48"/>
  <c r="N311" i="48"/>
  <c r="M311" i="48"/>
  <c r="K311" i="48"/>
  <c r="J311" i="48"/>
  <c r="DF311" i="48" s="1"/>
  <c r="I311" i="48"/>
  <c r="F311" i="48"/>
  <c r="E311" i="48"/>
  <c r="D311" i="48"/>
  <c r="C311" i="48"/>
  <c r="B311" i="48"/>
  <c r="A311" i="48"/>
  <c r="EK310" i="48"/>
  <c r="BS310" i="48"/>
  <c r="BR310" i="48"/>
  <c r="BQ310" i="48"/>
  <c r="BP310" i="48"/>
  <c r="BO310" i="48"/>
  <c r="BN310" i="48"/>
  <c r="BK310" i="48"/>
  <c r="BJ310" i="48"/>
  <c r="BI310" i="48"/>
  <c r="BH310" i="48"/>
  <c r="BG310" i="48"/>
  <c r="BE310" i="48"/>
  <c r="BD310" i="48"/>
  <c r="BC310" i="48"/>
  <c r="BB310" i="48"/>
  <c r="BA310" i="48"/>
  <c r="AZ310" i="48"/>
  <c r="AY310" i="48"/>
  <c r="AX310" i="48"/>
  <c r="AW310" i="48"/>
  <c r="AV310" i="48"/>
  <c r="AU310" i="48"/>
  <c r="AT310" i="48"/>
  <c r="AS310" i="48"/>
  <c r="AR310" i="48"/>
  <c r="AQ310" i="48"/>
  <c r="AP310" i="48"/>
  <c r="AO310" i="48"/>
  <c r="AN310" i="48"/>
  <c r="AM310" i="48"/>
  <c r="AL310" i="48"/>
  <c r="AK310" i="48"/>
  <c r="AJ310" i="48"/>
  <c r="AI310" i="48"/>
  <c r="AG310" i="48"/>
  <c r="AF310" i="48"/>
  <c r="AE310" i="48"/>
  <c r="AD310" i="48"/>
  <c r="AC310" i="48"/>
  <c r="AB310" i="48"/>
  <c r="AA310" i="48"/>
  <c r="Z310" i="48"/>
  <c r="Y310" i="48"/>
  <c r="X310" i="48"/>
  <c r="W310" i="48"/>
  <c r="V310" i="48"/>
  <c r="U310" i="48"/>
  <c r="T310" i="48"/>
  <c r="S310" i="48"/>
  <c r="R310" i="48"/>
  <c r="Q310" i="48"/>
  <c r="P310" i="48"/>
  <c r="O310" i="48"/>
  <c r="N310" i="48"/>
  <c r="M310" i="48"/>
  <c r="K310" i="48"/>
  <c r="J310" i="48"/>
  <c r="I310" i="48"/>
  <c r="F310" i="48"/>
  <c r="E310" i="48"/>
  <c r="D310" i="48"/>
  <c r="C310" i="48"/>
  <c r="B310" i="48"/>
  <c r="A310" i="48"/>
  <c r="EK309" i="48"/>
  <c r="BS309" i="48"/>
  <c r="BR309" i="48"/>
  <c r="BQ309" i="48"/>
  <c r="BP309" i="48"/>
  <c r="BO309" i="48"/>
  <c r="BN309" i="48"/>
  <c r="BK309" i="48"/>
  <c r="BJ309" i="48"/>
  <c r="BI309" i="48"/>
  <c r="BH309" i="48"/>
  <c r="BG309" i="48"/>
  <c r="BE309" i="48"/>
  <c r="BD309" i="48"/>
  <c r="BC309" i="48"/>
  <c r="BB309" i="48"/>
  <c r="BA309" i="48"/>
  <c r="AZ309" i="48"/>
  <c r="AY309" i="48"/>
  <c r="AX309" i="48"/>
  <c r="AW309" i="48"/>
  <c r="AV309" i="48"/>
  <c r="AU309" i="48"/>
  <c r="AT309" i="48"/>
  <c r="AS309" i="48"/>
  <c r="AR309" i="48"/>
  <c r="AQ309" i="48"/>
  <c r="AP309" i="48"/>
  <c r="AO309" i="48"/>
  <c r="AN309" i="48"/>
  <c r="AM309" i="48"/>
  <c r="AL309" i="48"/>
  <c r="AK309" i="48"/>
  <c r="AJ309" i="48"/>
  <c r="AI309" i="48"/>
  <c r="AG309" i="48"/>
  <c r="AF309" i="48"/>
  <c r="AE309" i="48"/>
  <c r="AD309" i="48"/>
  <c r="AC309" i="48"/>
  <c r="AB309" i="48"/>
  <c r="AA309" i="48"/>
  <c r="Z309" i="48"/>
  <c r="Y309" i="48"/>
  <c r="X309" i="48"/>
  <c r="W309" i="48"/>
  <c r="V309" i="48"/>
  <c r="U309" i="48"/>
  <c r="T309" i="48"/>
  <c r="S309" i="48"/>
  <c r="R309" i="48"/>
  <c r="Q309" i="48"/>
  <c r="P309" i="48"/>
  <c r="O309" i="48"/>
  <c r="N309" i="48"/>
  <c r="M309" i="48"/>
  <c r="K309" i="48"/>
  <c r="J309" i="48"/>
  <c r="DF309" i="48" s="1"/>
  <c r="I309" i="48"/>
  <c r="F309" i="48"/>
  <c r="E309" i="48"/>
  <c r="D309" i="48"/>
  <c r="C309" i="48"/>
  <c r="B309" i="48"/>
  <c r="A309" i="48"/>
  <c r="EK308" i="48"/>
  <c r="BS308" i="48"/>
  <c r="BR308" i="48"/>
  <c r="BQ308" i="48"/>
  <c r="BP308" i="48"/>
  <c r="BO308" i="48"/>
  <c r="BN308" i="48"/>
  <c r="BK308" i="48"/>
  <c r="BJ308" i="48"/>
  <c r="BI308" i="48"/>
  <c r="BH308" i="48"/>
  <c r="BG308" i="48"/>
  <c r="BE308" i="48"/>
  <c r="BD308" i="48"/>
  <c r="BC308" i="48"/>
  <c r="BB308" i="48"/>
  <c r="BA308" i="48"/>
  <c r="AZ308" i="48"/>
  <c r="AY308" i="48"/>
  <c r="AX308" i="48"/>
  <c r="AW308" i="48"/>
  <c r="AV308" i="48"/>
  <c r="AU308" i="48"/>
  <c r="AT308" i="48"/>
  <c r="AS308" i="48"/>
  <c r="AR308" i="48"/>
  <c r="AQ308" i="48"/>
  <c r="AP308" i="48"/>
  <c r="AO308" i="48"/>
  <c r="AN308" i="48"/>
  <c r="AM308" i="48"/>
  <c r="AL308" i="48"/>
  <c r="AK308" i="48"/>
  <c r="AJ308" i="48"/>
  <c r="AI308" i="48"/>
  <c r="AG308" i="48"/>
  <c r="AF308" i="48"/>
  <c r="AE308" i="48"/>
  <c r="AD308" i="48"/>
  <c r="AC308" i="48"/>
  <c r="AB308" i="48"/>
  <c r="AA308" i="48"/>
  <c r="Z308" i="48"/>
  <c r="Y308" i="48"/>
  <c r="X308" i="48"/>
  <c r="W308" i="48"/>
  <c r="V308" i="48"/>
  <c r="U308" i="48"/>
  <c r="T308" i="48"/>
  <c r="S308" i="48"/>
  <c r="R308" i="48"/>
  <c r="Q308" i="48"/>
  <c r="P308" i="48"/>
  <c r="O308" i="48"/>
  <c r="N308" i="48"/>
  <c r="M308" i="48"/>
  <c r="K308" i="48"/>
  <c r="J308" i="48"/>
  <c r="DF308" i="48" s="1"/>
  <c r="I308" i="48"/>
  <c r="F308" i="48"/>
  <c r="E308" i="48"/>
  <c r="D308" i="48"/>
  <c r="C308" i="48"/>
  <c r="B308" i="48"/>
  <c r="A308" i="48"/>
  <c r="EK307" i="48"/>
  <c r="BS307" i="48"/>
  <c r="BR307" i="48"/>
  <c r="BQ307" i="48"/>
  <c r="BP307" i="48"/>
  <c r="BO307" i="48"/>
  <c r="BN307" i="48"/>
  <c r="BK307" i="48"/>
  <c r="BJ307" i="48"/>
  <c r="BI307" i="48"/>
  <c r="BH307" i="48"/>
  <c r="BG307" i="48"/>
  <c r="BE307" i="48"/>
  <c r="BD307" i="48"/>
  <c r="BC307" i="48"/>
  <c r="BB307" i="48"/>
  <c r="BA307" i="48"/>
  <c r="AZ307" i="48"/>
  <c r="AY307" i="48"/>
  <c r="AX307" i="48"/>
  <c r="AW307" i="48"/>
  <c r="AV307" i="48"/>
  <c r="AU307" i="48"/>
  <c r="AT307" i="48"/>
  <c r="AS307" i="48"/>
  <c r="AR307" i="48"/>
  <c r="AQ307" i="48"/>
  <c r="AP307" i="48"/>
  <c r="AO307" i="48"/>
  <c r="AN307" i="48"/>
  <c r="AM307" i="48"/>
  <c r="AL307" i="48"/>
  <c r="AK307" i="48"/>
  <c r="AJ307" i="48"/>
  <c r="AI307" i="48"/>
  <c r="AG307" i="48"/>
  <c r="AF307" i="48"/>
  <c r="AE307" i="48"/>
  <c r="AD307" i="48"/>
  <c r="AC307" i="48"/>
  <c r="AB307" i="48"/>
  <c r="AA307" i="48"/>
  <c r="Z307" i="48"/>
  <c r="Y307" i="48"/>
  <c r="X307" i="48"/>
  <c r="W307" i="48"/>
  <c r="V307" i="48"/>
  <c r="U307" i="48"/>
  <c r="T307" i="48"/>
  <c r="S307" i="48"/>
  <c r="R307" i="48"/>
  <c r="Q307" i="48"/>
  <c r="P307" i="48"/>
  <c r="O307" i="48"/>
  <c r="N307" i="48"/>
  <c r="M307" i="48"/>
  <c r="K307" i="48"/>
  <c r="J307" i="48"/>
  <c r="I307" i="48"/>
  <c r="F307" i="48"/>
  <c r="E307" i="48"/>
  <c r="D307" i="48"/>
  <c r="C307" i="48"/>
  <c r="B307" i="48"/>
  <c r="A307" i="48"/>
  <c r="EK306" i="48"/>
  <c r="BS306" i="48"/>
  <c r="BR306" i="48"/>
  <c r="BQ306" i="48"/>
  <c r="BP306" i="48"/>
  <c r="BO306" i="48"/>
  <c r="BN306" i="48"/>
  <c r="BK306" i="48"/>
  <c r="BJ306" i="48"/>
  <c r="BI306" i="48"/>
  <c r="BH306" i="48"/>
  <c r="BG306" i="48"/>
  <c r="BE306" i="48"/>
  <c r="BD306" i="48"/>
  <c r="BC306" i="48"/>
  <c r="BB306" i="48"/>
  <c r="BA306" i="48"/>
  <c r="AZ306" i="48"/>
  <c r="AY306" i="48"/>
  <c r="AX306" i="48"/>
  <c r="AW306" i="48"/>
  <c r="AV306" i="48"/>
  <c r="AU306" i="48"/>
  <c r="AT306" i="48"/>
  <c r="AS306" i="48"/>
  <c r="AR306" i="48"/>
  <c r="AQ306" i="48"/>
  <c r="AP306" i="48"/>
  <c r="AO306" i="48"/>
  <c r="AN306" i="48"/>
  <c r="AM306" i="48"/>
  <c r="AL306" i="48"/>
  <c r="AK306" i="48"/>
  <c r="AJ306" i="48"/>
  <c r="AI306" i="48"/>
  <c r="AG306" i="48"/>
  <c r="AF306" i="48"/>
  <c r="AE306" i="48"/>
  <c r="AD306" i="48"/>
  <c r="AC306" i="48"/>
  <c r="AB306" i="48"/>
  <c r="AA306" i="48"/>
  <c r="Z306" i="48"/>
  <c r="Y306" i="48"/>
  <c r="X306" i="48"/>
  <c r="W306" i="48"/>
  <c r="V306" i="48"/>
  <c r="U306" i="48"/>
  <c r="T306" i="48"/>
  <c r="S306" i="48"/>
  <c r="R306" i="48"/>
  <c r="Q306" i="48"/>
  <c r="P306" i="48"/>
  <c r="O306" i="48"/>
  <c r="N306" i="48"/>
  <c r="M306" i="48"/>
  <c r="K306" i="48"/>
  <c r="J306" i="48"/>
  <c r="I306" i="48"/>
  <c r="F306" i="48"/>
  <c r="E306" i="48"/>
  <c r="D306" i="48"/>
  <c r="C306" i="48"/>
  <c r="B306" i="48"/>
  <c r="A306" i="48"/>
  <c r="EK305" i="48"/>
  <c r="BS305" i="48"/>
  <c r="BR305" i="48"/>
  <c r="BQ305" i="48"/>
  <c r="BP305" i="48"/>
  <c r="BO305" i="48"/>
  <c r="BN305" i="48"/>
  <c r="BK305" i="48"/>
  <c r="BJ305" i="48"/>
  <c r="BI305" i="48"/>
  <c r="BH305" i="48"/>
  <c r="BG305" i="48"/>
  <c r="BE305" i="48"/>
  <c r="BD305" i="48"/>
  <c r="BC305" i="48"/>
  <c r="BB305" i="48"/>
  <c r="BA305" i="48"/>
  <c r="AZ305" i="48"/>
  <c r="AY305" i="48"/>
  <c r="AX305" i="48"/>
  <c r="AW305" i="48"/>
  <c r="AV305" i="48"/>
  <c r="AU305" i="48"/>
  <c r="AT305" i="48"/>
  <c r="AS305" i="48"/>
  <c r="AR305" i="48"/>
  <c r="AQ305" i="48"/>
  <c r="AP305" i="48"/>
  <c r="AO305" i="48"/>
  <c r="AN305" i="48"/>
  <c r="AM305" i="48"/>
  <c r="AL305" i="48"/>
  <c r="AK305" i="48"/>
  <c r="AJ305" i="48"/>
  <c r="AI305" i="48"/>
  <c r="AG305" i="48"/>
  <c r="AF305" i="48"/>
  <c r="AE305" i="48"/>
  <c r="AD305" i="48"/>
  <c r="AC305" i="48"/>
  <c r="AB305" i="48"/>
  <c r="AA305" i="48"/>
  <c r="Z305" i="48"/>
  <c r="Y305" i="48"/>
  <c r="X305" i="48"/>
  <c r="W305" i="48"/>
  <c r="V305" i="48"/>
  <c r="U305" i="48"/>
  <c r="T305" i="48"/>
  <c r="S305" i="48"/>
  <c r="R305" i="48"/>
  <c r="Q305" i="48"/>
  <c r="P305" i="48"/>
  <c r="O305" i="48"/>
  <c r="N305" i="48"/>
  <c r="M305" i="48"/>
  <c r="K305" i="48"/>
  <c r="J305" i="48"/>
  <c r="I305" i="48"/>
  <c r="F305" i="48"/>
  <c r="E305" i="48"/>
  <c r="D305" i="48"/>
  <c r="C305" i="48"/>
  <c r="B305" i="48"/>
  <c r="A305" i="48"/>
  <c r="EK304" i="48"/>
  <c r="BS304" i="48"/>
  <c r="BR304" i="48"/>
  <c r="BQ304" i="48"/>
  <c r="BP304" i="48"/>
  <c r="BO304" i="48"/>
  <c r="BN304" i="48"/>
  <c r="BK304" i="48"/>
  <c r="BJ304" i="48"/>
  <c r="BI304" i="48"/>
  <c r="BH304" i="48"/>
  <c r="BG304" i="48"/>
  <c r="BE304" i="48"/>
  <c r="BD304" i="48"/>
  <c r="BC304" i="48"/>
  <c r="BB304" i="48"/>
  <c r="BA304" i="48"/>
  <c r="AZ304" i="48"/>
  <c r="AY304" i="48"/>
  <c r="AX304" i="48"/>
  <c r="AW304" i="48"/>
  <c r="AV304" i="48"/>
  <c r="AU304" i="48"/>
  <c r="AT304" i="48"/>
  <c r="AS304" i="48"/>
  <c r="AR304" i="48"/>
  <c r="AQ304" i="48"/>
  <c r="AP304" i="48"/>
  <c r="AO304" i="48"/>
  <c r="AN304" i="48"/>
  <c r="AM304" i="48"/>
  <c r="AL304" i="48"/>
  <c r="AK304" i="48"/>
  <c r="AJ304" i="48"/>
  <c r="AI304" i="48"/>
  <c r="AG304" i="48"/>
  <c r="AF304" i="48"/>
  <c r="AE304" i="48"/>
  <c r="AD304" i="48"/>
  <c r="AC304" i="48"/>
  <c r="AB304" i="48"/>
  <c r="AA304" i="48"/>
  <c r="Z304" i="48"/>
  <c r="Y304" i="48"/>
  <c r="X304" i="48"/>
  <c r="W304" i="48"/>
  <c r="V304" i="48"/>
  <c r="U304" i="48"/>
  <c r="T304" i="48"/>
  <c r="S304" i="48"/>
  <c r="R304" i="48"/>
  <c r="Q304" i="48"/>
  <c r="O304" i="48"/>
  <c r="N304" i="48"/>
  <c r="M304" i="48"/>
  <c r="K304" i="48"/>
  <c r="J304" i="48"/>
  <c r="DF304" i="48" s="1"/>
  <c r="I304" i="48"/>
  <c r="F304" i="48"/>
  <c r="E304" i="48"/>
  <c r="D304" i="48"/>
  <c r="C304" i="48"/>
  <c r="B304" i="48"/>
  <c r="A304" i="48"/>
  <c r="EK303" i="48"/>
  <c r="BS303" i="48"/>
  <c r="BR303" i="48"/>
  <c r="BQ303" i="48"/>
  <c r="BP303" i="48"/>
  <c r="BO303" i="48"/>
  <c r="BN303" i="48"/>
  <c r="BK303" i="48"/>
  <c r="BJ303" i="48"/>
  <c r="BI303" i="48"/>
  <c r="BH303" i="48"/>
  <c r="BG303" i="48"/>
  <c r="BE303" i="48"/>
  <c r="BD303" i="48"/>
  <c r="BC303" i="48"/>
  <c r="BB303" i="48"/>
  <c r="BA303" i="48"/>
  <c r="AZ303" i="48"/>
  <c r="AY303" i="48"/>
  <c r="AX303" i="48"/>
  <c r="AW303" i="48"/>
  <c r="AV303" i="48"/>
  <c r="AU303" i="48"/>
  <c r="AT303" i="48"/>
  <c r="AS303" i="48"/>
  <c r="AR303" i="48"/>
  <c r="AQ303" i="48"/>
  <c r="AP303" i="48"/>
  <c r="AO303" i="48"/>
  <c r="AN303" i="48"/>
  <c r="AM303" i="48"/>
  <c r="AL303" i="48"/>
  <c r="AK303" i="48"/>
  <c r="AJ303" i="48"/>
  <c r="AI303" i="48"/>
  <c r="AG303" i="48"/>
  <c r="AF303" i="48"/>
  <c r="AE303" i="48"/>
  <c r="AD303" i="48"/>
  <c r="AC303" i="48"/>
  <c r="AB303" i="48"/>
  <c r="AA303" i="48"/>
  <c r="Z303" i="48"/>
  <c r="Y303" i="48"/>
  <c r="X303" i="48"/>
  <c r="W303" i="48"/>
  <c r="V303" i="48"/>
  <c r="U303" i="48"/>
  <c r="T303" i="48"/>
  <c r="S303" i="48"/>
  <c r="R303" i="48"/>
  <c r="Q303" i="48"/>
  <c r="P303" i="48"/>
  <c r="O303" i="48"/>
  <c r="N303" i="48"/>
  <c r="M303" i="48"/>
  <c r="K303" i="48"/>
  <c r="J303" i="48"/>
  <c r="DF303" i="48" s="1"/>
  <c r="I303" i="48"/>
  <c r="F303" i="48"/>
  <c r="E303" i="48"/>
  <c r="D303" i="48"/>
  <c r="C303" i="48"/>
  <c r="B303" i="48"/>
  <c r="A303" i="48"/>
  <c r="EK302" i="48"/>
  <c r="BS302" i="48"/>
  <c r="BR302" i="48"/>
  <c r="BQ302" i="48"/>
  <c r="BP302" i="48"/>
  <c r="BO302" i="48"/>
  <c r="BN302" i="48"/>
  <c r="BK302" i="48"/>
  <c r="BJ302" i="48"/>
  <c r="BI302" i="48"/>
  <c r="BH302" i="48"/>
  <c r="BG302" i="48"/>
  <c r="BE302" i="48"/>
  <c r="BD302" i="48"/>
  <c r="BC302" i="48"/>
  <c r="BB302" i="48"/>
  <c r="BA302" i="48"/>
  <c r="AZ302" i="48"/>
  <c r="AY302" i="48"/>
  <c r="AX302" i="48"/>
  <c r="AW302" i="48"/>
  <c r="AV302" i="48"/>
  <c r="AU302" i="48"/>
  <c r="AT302" i="48"/>
  <c r="AS302" i="48"/>
  <c r="AR302" i="48"/>
  <c r="AQ302" i="48"/>
  <c r="AP302" i="48"/>
  <c r="AO302" i="48"/>
  <c r="AN302" i="48"/>
  <c r="AM302" i="48"/>
  <c r="AL302" i="48"/>
  <c r="AK302" i="48"/>
  <c r="AJ302" i="48"/>
  <c r="AI302" i="48"/>
  <c r="AG302" i="48"/>
  <c r="AF302" i="48"/>
  <c r="AE302" i="48"/>
  <c r="AD302" i="48"/>
  <c r="AC302" i="48"/>
  <c r="AB302" i="48"/>
  <c r="AA302" i="48"/>
  <c r="Z302" i="48"/>
  <c r="Y302" i="48"/>
  <c r="X302" i="48"/>
  <c r="W302" i="48"/>
  <c r="V302" i="48"/>
  <c r="U302" i="48"/>
  <c r="T302" i="48"/>
  <c r="S302" i="48"/>
  <c r="R302" i="48"/>
  <c r="Q302" i="48"/>
  <c r="P302" i="48"/>
  <c r="O302" i="48"/>
  <c r="N302" i="48"/>
  <c r="M302" i="48"/>
  <c r="K302" i="48"/>
  <c r="J302" i="48"/>
  <c r="I302" i="48"/>
  <c r="F302" i="48"/>
  <c r="E302" i="48"/>
  <c r="D302" i="48"/>
  <c r="C302" i="48"/>
  <c r="B302" i="48"/>
  <c r="A302" i="48"/>
  <c r="EK301" i="48"/>
  <c r="BS301" i="48"/>
  <c r="BR301" i="48"/>
  <c r="BQ301" i="48"/>
  <c r="BP301" i="48"/>
  <c r="BO301" i="48"/>
  <c r="BN301" i="48"/>
  <c r="BK301" i="48"/>
  <c r="BJ301" i="48"/>
  <c r="BI301" i="48"/>
  <c r="BH301" i="48"/>
  <c r="BG301" i="48"/>
  <c r="BE301" i="48"/>
  <c r="BD301" i="48"/>
  <c r="BC301" i="48"/>
  <c r="BB301" i="48"/>
  <c r="BA301" i="48"/>
  <c r="AZ301" i="48"/>
  <c r="AY301" i="48"/>
  <c r="AX301" i="48"/>
  <c r="AW301" i="48"/>
  <c r="AV301" i="48"/>
  <c r="AU301" i="48"/>
  <c r="AT301" i="48"/>
  <c r="AS301" i="48"/>
  <c r="AR301" i="48"/>
  <c r="AQ301" i="48"/>
  <c r="AP301" i="48"/>
  <c r="AO301" i="48"/>
  <c r="AN301" i="48"/>
  <c r="AM301" i="48"/>
  <c r="AL301" i="48"/>
  <c r="AK301" i="48"/>
  <c r="AJ301" i="48"/>
  <c r="AI301" i="48"/>
  <c r="AG301" i="48"/>
  <c r="AF301" i="48"/>
  <c r="AE301" i="48"/>
  <c r="AD301" i="48"/>
  <c r="AC301" i="48"/>
  <c r="AB301" i="48"/>
  <c r="AA301" i="48"/>
  <c r="Z301" i="48"/>
  <c r="Y301" i="48"/>
  <c r="X301" i="48"/>
  <c r="W301" i="48"/>
  <c r="V301" i="48"/>
  <c r="U301" i="48"/>
  <c r="T301" i="48"/>
  <c r="S301" i="48"/>
  <c r="R301" i="48"/>
  <c r="Q301" i="48"/>
  <c r="P301" i="48"/>
  <c r="O301" i="48"/>
  <c r="N301" i="48"/>
  <c r="M301" i="48"/>
  <c r="K301" i="48"/>
  <c r="J301" i="48"/>
  <c r="DF301" i="48" s="1"/>
  <c r="I301" i="48"/>
  <c r="F301" i="48"/>
  <c r="E301" i="48"/>
  <c r="D301" i="48"/>
  <c r="C301" i="48"/>
  <c r="B301" i="48"/>
  <c r="A301" i="48"/>
  <c r="EK300" i="48"/>
  <c r="BS300" i="48"/>
  <c r="BR300" i="48"/>
  <c r="BQ300" i="48"/>
  <c r="BP300" i="48"/>
  <c r="BO300" i="48"/>
  <c r="BN300" i="48"/>
  <c r="BK300" i="48"/>
  <c r="BJ300" i="48"/>
  <c r="BI300" i="48"/>
  <c r="BH300" i="48"/>
  <c r="BG300" i="48"/>
  <c r="BE300" i="48"/>
  <c r="BD300" i="48"/>
  <c r="BC300" i="48"/>
  <c r="BB300" i="48"/>
  <c r="BA300" i="48"/>
  <c r="AZ300" i="48"/>
  <c r="AY300" i="48"/>
  <c r="AX300" i="48"/>
  <c r="AW300" i="48"/>
  <c r="AV300" i="48"/>
  <c r="AU300" i="48"/>
  <c r="AT300" i="48"/>
  <c r="AS300" i="48"/>
  <c r="AR300" i="48"/>
  <c r="AQ300" i="48"/>
  <c r="AP300" i="48"/>
  <c r="AO300" i="48"/>
  <c r="AN300" i="48"/>
  <c r="AM300" i="48"/>
  <c r="AL300" i="48"/>
  <c r="AK300" i="48"/>
  <c r="AJ300" i="48"/>
  <c r="AI300" i="48"/>
  <c r="AG300" i="48"/>
  <c r="AF300" i="48"/>
  <c r="AE300" i="48"/>
  <c r="AD300" i="48"/>
  <c r="AC300" i="48"/>
  <c r="AB300" i="48"/>
  <c r="AA300" i="48"/>
  <c r="Z300" i="48"/>
  <c r="Y300" i="48"/>
  <c r="X300" i="48"/>
  <c r="W300" i="48"/>
  <c r="V300" i="48"/>
  <c r="U300" i="48"/>
  <c r="T300" i="48"/>
  <c r="S300" i="48"/>
  <c r="R300" i="48"/>
  <c r="Q300" i="48"/>
  <c r="P300" i="48"/>
  <c r="O300" i="48"/>
  <c r="N300" i="48"/>
  <c r="M300" i="48"/>
  <c r="K300" i="48"/>
  <c r="J300" i="48"/>
  <c r="DF300" i="48" s="1"/>
  <c r="I300" i="48"/>
  <c r="F300" i="48"/>
  <c r="E300" i="48"/>
  <c r="D300" i="48"/>
  <c r="C300" i="48"/>
  <c r="B300" i="48"/>
  <c r="A300" i="48"/>
  <c r="EK299" i="48"/>
  <c r="BS299" i="48"/>
  <c r="BR299" i="48"/>
  <c r="BQ299" i="48"/>
  <c r="BP299" i="48"/>
  <c r="BO299" i="48"/>
  <c r="BN299" i="48"/>
  <c r="BK299" i="48"/>
  <c r="BJ299" i="48"/>
  <c r="BI299" i="48"/>
  <c r="BH299" i="48"/>
  <c r="BG299" i="48"/>
  <c r="BE299" i="48"/>
  <c r="BD299" i="48"/>
  <c r="BC299" i="48"/>
  <c r="BB299" i="48"/>
  <c r="BA299" i="48"/>
  <c r="AZ299" i="48"/>
  <c r="AY299" i="48"/>
  <c r="AX299" i="48"/>
  <c r="AW299" i="48"/>
  <c r="AV299" i="48"/>
  <c r="AU299" i="48"/>
  <c r="AT299" i="48"/>
  <c r="AS299" i="48"/>
  <c r="AR299" i="48"/>
  <c r="AQ299" i="48"/>
  <c r="AP299" i="48"/>
  <c r="AO299" i="48"/>
  <c r="AN299" i="48"/>
  <c r="AM299" i="48"/>
  <c r="AL299" i="48"/>
  <c r="AK299" i="48"/>
  <c r="AJ299" i="48"/>
  <c r="AI299" i="48"/>
  <c r="AG299" i="48"/>
  <c r="AF299" i="48"/>
  <c r="AE299" i="48"/>
  <c r="AD299" i="48"/>
  <c r="AC299" i="48"/>
  <c r="AB299" i="48"/>
  <c r="AA299" i="48"/>
  <c r="Z299" i="48"/>
  <c r="Y299" i="48"/>
  <c r="X299" i="48"/>
  <c r="W299" i="48"/>
  <c r="V299" i="48"/>
  <c r="U299" i="48"/>
  <c r="T299" i="48"/>
  <c r="S299" i="48"/>
  <c r="R299" i="48"/>
  <c r="Q299" i="48"/>
  <c r="P299" i="48"/>
  <c r="O299" i="48"/>
  <c r="N299" i="48"/>
  <c r="M299" i="48"/>
  <c r="K299" i="48"/>
  <c r="J299" i="48"/>
  <c r="DF299" i="48" s="1"/>
  <c r="I299" i="48"/>
  <c r="F299" i="48"/>
  <c r="E299" i="48"/>
  <c r="D299" i="48"/>
  <c r="C299" i="48"/>
  <c r="B299" i="48"/>
  <c r="A299" i="48"/>
  <c r="EK298" i="48"/>
  <c r="BS298" i="48"/>
  <c r="BR298" i="48"/>
  <c r="BQ298" i="48"/>
  <c r="BP298" i="48"/>
  <c r="BO298" i="48"/>
  <c r="BN298" i="48"/>
  <c r="BK298" i="48"/>
  <c r="BJ298" i="48"/>
  <c r="BI298" i="48"/>
  <c r="BH298" i="48"/>
  <c r="BG298" i="48"/>
  <c r="BE298" i="48"/>
  <c r="BD298" i="48"/>
  <c r="BC298" i="48"/>
  <c r="BB298" i="48"/>
  <c r="BA298" i="48"/>
  <c r="AZ298" i="48"/>
  <c r="AY298" i="48"/>
  <c r="AX298" i="48"/>
  <c r="AW298" i="48"/>
  <c r="AV298" i="48"/>
  <c r="AU298" i="48"/>
  <c r="AT298" i="48"/>
  <c r="AS298" i="48"/>
  <c r="AR298" i="48"/>
  <c r="AQ298" i="48"/>
  <c r="AP298" i="48"/>
  <c r="AO298" i="48"/>
  <c r="AN298" i="48"/>
  <c r="AM298" i="48"/>
  <c r="AL298" i="48"/>
  <c r="AK298" i="48"/>
  <c r="AJ298" i="48"/>
  <c r="AI298" i="48"/>
  <c r="AG298" i="48"/>
  <c r="AF298" i="48"/>
  <c r="AE298" i="48"/>
  <c r="AD298" i="48"/>
  <c r="AC298" i="48"/>
  <c r="AB298" i="48"/>
  <c r="AA298" i="48"/>
  <c r="Z298" i="48"/>
  <c r="Y298" i="48"/>
  <c r="X298" i="48"/>
  <c r="W298" i="48"/>
  <c r="V298" i="48"/>
  <c r="U298" i="48"/>
  <c r="T298" i="48"/>
  <c r="S298" i="48"/>
  <c r="R298" i="48"/>
  <c r="Q298" i="48"/>
  <c r="P298" i="48"/>
  <c r="O298" i="48"/>
  <c r="N298" i="48"/>
  <c r="M298" i="48"/>
  <c r="K298" i="48"/>
  <c r="J298" i="48"/>
  <c r="DF298" i="48" s="1"/>
  <c r="I298" i="48"/>
  <c r="F298" i="48"/>
  <c r="E298" i="48"/>
  <c r="D298" i="48"/>
  <c r="C298" i="48"/>
  <c r="B298" i="48"/>
  <c r="A298" i="48"/>
  <c r="EK297" i="48"/>
  <c r="BS297" i="48"/>
  <c r="BR297" i="48"/>
  <c r="BQ297" i="48"/>
  <c r="BP297" i="48"/>
  <c r="BO297" i="48"/>
  <c r="BN297" i="48"/>
  <c r="BK297" i="48"/>
  <c r="BJ297" i="48"/>
  <c r="BI297" i="48"/>
  <c r="BH297" i="48"/>
  <c r="BG297" i="48"/>
  <c r="BE297" i="48"/>
  <c r="BD297" i="48"/>
  <c r="BC297" i="48"/>
  <c r="BB297" i="48"/>
  <c r="BA297" i="48"/>
  <c r="AZ297" i="48"/>
  <c r="AY297" i="48"/>
  <c r="AX297" i="48"/>
  <c r="AW297" i="48"/>
  <c r="AV297" i="48"/>
  <c r="AU297" i="48"/>
  <c r="AT297" i="48"/>
  <c r="AS297" i="48"/>
  <c r="AR297" i="48"/>
  <c r="AQ297" i="48"/>
  <c r="AP297" i="48"/>
  <c r="AO297" i="48"/>
  <c r="AN297" i="48"/>
  <c r="AM297" i="48"/>
  <c r="AL297" i="48"/>
  <c r="AK297" i="48"/>
  <c r="AJ297" i="48"/>
  <c r="AI297" i="48"/>
  <c r="AG297" i="48"/>
  <c r="AF297" i="48"/>
  <c r="AE297" i="48"/>
  <c r="AD297" i="48"/>
  <c r="AC297" i="48"/>
  <c r="AB297" i="48"/>
  <c r="AA297" i="48"/>
  <c r="Z297" i="48"/>
  <c r="Y297" i="48"/>
  <c r="X297" i="48"/>
  <c r="W297" i="48"/>
  <c r="V297" i="48"/>
  <c r="U297" i="48"/>
  <c r="T297" i="48"/>
  <c r="S297" i="48"/>
  <c r="R297" i="48"/>
  <c r="Q297" i="48"/>
  <c r="P297" i="48"/>
  <c r="O297" i="48"/>
  <c r="N297" i="48"/>
  <c r="M297" i="48"/>
  <c r="K297" i="48"/>
  <c r="J297" i="48"/>
  <c r="DF297" i="48" s="1"/>
  <c r="I297" i="48"/>
  <c r="F297" i="48"/>
  <c r="E297" i="48"/>
  <c r="D297" i="48"/>
  <c r="C297" i="48"/>
  <c r="B297" i="48"/>
  <c r="A297" i="48"/>
  <c r="EK296" i="48"/>
  <c r="BS296" i="48"/>
  <c r="BR296" i="48"/>
  <c r="BQ296" i="48"/>
  <c r="BP296" i="48"/>
  <c r="BO296" i="48"/>
  <c r="BN296" i="48"/>
  <c r="BK296" i="48"/>
  <c r="BJ296" i="48"/>
  <c r="BI296" i="48"/>
  <c r="BH296" i="48"/>
  <c r="BG296" i="48"/>
  <c r="BE296" i="48"/>
  <c r="BD296" i="48"/>
  <c r="BC296" i="48"/>
  <c r="BB296" i="48"/>
  <c r="BA296" i="48"/>
  <c r="AZ296" i="48"/>
  <c r="AY296" i="48"/>
  <c r="AX296" i="48"/>
  <c r="AW296" i="48"/>
  <c r="AV296" i="48"/>
  <c r="AU296" i="48"/>
  <c r="AT296" i="48"/>
  <c r="AS296" i="48"/>
  <c r="AR296" i="48"/>
  <c r="AQ296" i="48"/>
  <c r="AP296" i="48"/>
  <c r="AO296" i="48"/>
  <c r="AN296" i="48"/>
  <c r="AM296" i="48"/>
  <c r="AL296" i="48"/>
  <c r="AK296" i="48"/>
  <c r="AJ296" i="48"/>
  <c r="AI296" i="48"/>
  <c r="AG296" i="48"/>
  <c r="AF296" i="48"/>
  <c r="AE296" i="48"/>
  <c r="AD296" i="48"/>
  <c r="AC296" i="48"/>
  <c r="AB296" i="48"/>
  <c r="AA296" i="48"/>
  <c r="Z296" i="48"/>
  <c r="Y296" i="48"/>
  <c r="X296" i="48"/>
  <c r="W296" i="48"/>
  <c r="V296" i="48"/>
  <c r="U296" i="48"/>
  <c r="T296" i="48"/>
  <c r="S296" i="48"/>
  <c r="R296" i="48"/>
  <c r="Q296" i="48"/>
  <c r="P296" i="48"/>
  <c r="O296" i="48"/>
  <c r="N296" i="48"/>
  <c r="M296" i="48"/>
  <c r="K296" i="48"/>
  <c r="J296" i="48"/>
  <c r="I296" i="48"/>
  <c r="F296" i="48"/>
  <c r="E296" i="48"/>
  <c r="D296" i="48"/>
  <c r="C296" i="48"/>
  <c r="B296" i="48"/>
  <c r="A296" i="48"/>
  <c r="EK295" i="48"/>
  <c r="BS295" i="48"/>
  <c r="BR295" i="48"/>
  <c r="BQ295" i="48"/>
  <c r="BP295" i="48"/>
  <c r="BO295" i="48"/>
  <c r="BN295" i="48"/>
  <c r="BK295" i="48"/>
  <c r="BJ295" i="48"/>
  <c r="BI295" i="48"/>
  <c r="BH295" i="48"/>
  <c r="BG295" i="48"/>
  <c r="BE295" i="48"/>
  <c r="BD295" i="48"/>
  <c r="BC295" i="48"/>
  <c r="BB295" i="48"/>
  <c r="BA295" i="48"/>
  <c r="AZ295" i="48"/>
  <c r="AY295" i="48"/>
  <c r="AX295" i="48"/>
  <c r="AW295" i="48"/>
  <c r="AV295" i="48"/>
  <c r="AU295" i="48"/>
  <c r="AT295" i="48"/>
  <c r="AS295" i="48"/>
  <c r="AR295" i="48"/>
  <c r="AQ295" i="48"/>
  <c r="AP295" i="48"/>
  <c r="AO295" i="48"/>
  <c r="AN295" i="48"/>
  <c r="AM295" i="48"/>
  <c r="AL295" i="48"/>
  <c r="AK295" i="48"/>
  <c r="AJ295" i="48"/>
  <c r="AI295" i="48"/>
  <c r="AG295" i="48"/>
  <c r="AF295" i="48"/>
  <c r="AE295" i="48"/>
  <c r="AD295" i="48"/>
  <c r="AC295" i="48"/>
  <c r="AB295" i="48"/>
  <c r="AA295" i="48"/>
  <c r="Z295" i="48"/>
  <c r="Y295" i="48"/>
  <c r="X295" i="48"/>
  <c r="W295" i="48"/>
  <c r="V295" i="48"/>
  <c r="U295" i="48"/>
  <c r="T295" i="48"/>
  <c r="S295" i="48"/>
  <c r="R295" i="48"/>
  <c r="Q295" i="48"/>
  <c r="P295" i="48"/>
  <c r="O295" i="48"/>
  <c r="N295" i="48"/>
  <c r="M295" i="48"/>
  <c r="K295" i="48"/>
  <c r="J295" i="48"/>
  <c r="DF295" i="48" s="1"/>
  <c r="I295" i="48"/>
  <c r="F295" i="48"/>
  <c r="E295" i="48"/>
  <c r="D295" i="48"/>
  <c r="C295" i="48"/>
  <c r="B295" i="48"/>
  <c r="A295" i="48"/>
  <c r="EK294" i="48"/>
  <c r="BS294" i="48"/>
  <c r="BR294" i="48"/>
  <c r="BQ294" i="48"/>
  <c r="BP294" i="48"/>
  <c r="BO294" i="48"/>
  <c r="BN294" i="48"/>
  <c r="BK294" i="48"/>
  <c r="BJ294" i="48"/>
  <c r="BI294" i="48"/>
  <c r="BH294" i="48"/>
  <c r="BG294" i="48"/>
  <c r="BE294" i="48"/>
  <c r="BD294" i="48"/>
  <c r="BC294" i="48"/>
  <c r="BB294" i="48"/>
  <c r="BA294" i="48"/>
  <c r="AZ294" i="48"/>
  <c r="AY294" i="48"/>
  <c r="AX294" i="48"/>
  <c r="AW294" i="48"/>
  <c r="AV294" i="48"/>
  <c r="AU294" i="48"/>
  <c r="AT294" i="48"/>
  <c r="AS294" i="48"/>
  <c r="AR294" i="48"/>
  <c r="AQ294" i="48"/>
  <c r="AP294" i="48"/>
  <c r="AO294" i="48"/>
  <c r="AN294" i="48"/>
  <c r="AM294" i="48"/>
  <c r="AL294" i="48"/>
  <c r="AK294" i="48"/>
  <c r="AJ294" i="48"/>
  <c r="AI294" i="48"/>
  <c r="AG294" i="48"/>
  <c r="AF294" i="48"/>
  <c r="AE294" i="48"/>
  <c r="AD294" i="48"/>
  <c r="AC294" i="48"/>
  <c r="AB294" i="48"/>
  <c r="AA294" i="48"/>
  <c r="Z294" i="48"/>
  <c r="Y294" i="48"/>
  <c r="X294" i="48"/>
  <c r="W294" i="48"/>
  <c r="V294" i="48"/>
  <c r="U294" i="48"/>
  <c r="T294" i="48"/>
  <c r="S294" i="48"/>
  <c r="R294" i="48"/>
  <c r="Q294" i="48"/>
  <c r="P294" i="48"/>
  <c r="O294" i="48"/>
  <c r="N294" i="48"/>
  <c r="M294" i="48"/>
  <c r="K294" i="48"/>
  <c r="J294" i="48"/>
  <c r="I294" i="48"/>
  <c r="F294" i="48"/>
  <c r="E294" i="48"/>
  <c r="D294" i="48"/>
  <c r="C294" i="48"/>
  <c r="B294" i="48"/>
  <c r="A294" i="48"/>
  <c r="EK293" i="48"/>
  <c r="BS293" i="48"/>
  <c r="BR293" i="48"/>
  <c r="BQ293" i="48"/>
  <c r="BP293" i="48"/>
  <c r="BO293" i="48"/>
  <c r="BN293" i="48"/>
  <c r="BK293" i="48"/>
  <c r="BJ293" i="48"/>
  <c r="BI293" i="48"/>
  <c r="BH293" i="48"/>
  <c r="BG293" i="48"/>
  <c r="BE293" i="48"/>
  <c r="BD293" i="48"/>
  <c r="BC293" i="48"/>
  <c r="BB293" i="48"/>
  <c r="BA293" i="48"/>
  <c r="AZ293" i="48"/>
  <c r="AY293" i="48"/>
  <c r="AX293" i="48"/>
  <c r="AW293" i="48"/>
  <c r="AV293" i="48"/>
  <c r="AU293" i="48"/>
  <c r="AT293" i="48"/>
  <c r="AS293" i="48"/>
  <c r="AR293" i="48"/>
  <c r="AQ293" i="48"/>
  <c r="AP293" i="48"/>
  <c r="AO293" i="48"/>
  <c r="AN293" i="48"/>
  <c r="AM293" i="48"/>
  <c r="AL293" i="48"/>
  <c r="AK293" i="48"/>
  <c r="AJ293" i="48"/>
  <c r="AI293" i="48"/>
  <c r="AG293" i="48"/>
  <c r="AF293" i="48"/>
  <c r="AE293" i="48"/>
  <c r="AD293" i="48"/>
  <c r="AC293" i="48"/>
  <c r="AB293" i="48"/>
  <c r="AA293" i="48"/>
  <c r="Z293" i="48"/>
  <c r="Y293" i="48"/>
  <c r="X293" i="48"/>
  <c r="W293" i="48"/>
  <c r="V293" i="48"/>
  <c r="U293" i="48"/>
  <c r="T293" i="48"/>
  <c r="S293" i="48"/>
  <c r="R293" i="48"/>
  <c r="Q293" i="48"/>
  <c r="P293" i="48"/>
  <c r="O293" i="48"/>
  <c r="N293" i="48"/>
  <c r="M293" i="48"/>
  <c r="K293" i="48"/>
  <c r="J293" i="48"/>
  <c r="DF293" i="48" s="1"/>
  <c r="I293" i="48"/>
  <c r="F293" i="48"/>
  <c r="E293" i="48"/>
  <c r="D293" i="48"/>
  <c r="C293" i="48"/>
  <c r="B293" i="48"/>
  <c r="A293" i="48"/>
  <c r="EK292" i="48"/>
  <c r="BS292" i="48"/>
  <c r="BR292" i="48"/>
  <c r="BQ292" i="48"/>
  <c r="BP292" i="48"/>
  <c r="BO292" i="48"/>
  <c r="BN292" i="48"/>
  <c r="BK292" i="48"/>
  <c r="BJ292" i="48"/>
  <c r="BI292" i="48"/>
  <c r="BH292" i="48"/>
  <c r="BG292" i="48"/>
  <c r="BE292" i="48"/>
  <c r="BD292" i="48"/>
  <c r="BC292" i="48"/>
  <c r="BB292" i="48"/>
  <c r="BA292" i="48"/>
  <c r="AZ292" i="48"/>
  <c r="AY292" i="48"/>
  <c r="AX292" i="48"/>
  <c r="AW292" i="48"/>
  <c r="AV292" i="48"/>
  <c r="AU292" i="48"/>
  <c r="AT292" i="48"/>
  <c r="AS292" i="48"/>
  <c r="AR292" i="48"/>
  <c r="AQ292" i="48"/>
  <c r="AP292" i="48"/>
  <c r="AO292" i="48"/>
  <c r="AN292" i="48"/>
  <c r="AM292" i="48"/>
  <c r="AL292" i="48"/>
  <c r="AK292" i="48"/>
  <c r="AJ292" i="48"/>
  <c r="AI292" i="48"/>
  <c r="AG292" i="48"/>
  <c r="AF292" i="48"/>
  <c r="AE292" i="48"/>
  <c r="AD292" i="48"/>
  <c r="AC292" i="48"/>
  <c r="AB292" i="48"/>
  <c r="AA292" i="48"/>
  <c r="Z292" i="48"/>
  <c r="Y292" i="48"/>
  <c r="X292" i="48"/>
  <c r="W292" i="48"/>
  <c r="V292" i="48"/>
  <c r="U292" i="48"/>
  <c r="T292" i="48"/>
  <c r="S292" i="48"/>
  <c r="R292" i="48"/>
  <c r="Q292" i="48"/>
  <c r="P292" i="48"/>
  <c r="O292" i="48"/>
  <c r="N292" i="48"/>
  <c r="M292" i="48"/>
  <c r="K292" i="48"/>
  <c r="J292" i="48"/>
  <c r="DF292" i="48" s="1"/>
  <c r="I292" i="48"/>
  <c r="F292" i="48"/>
  <c r="E292" i="48"/>
  <c r="D292" i="48"/>
  <c r="C292" i="48"/>
  <c r="B292" i="48"/>
  <c r="A292" i="48"/>
  <c r="EK291" i="48"/>
  <c r="BS291" i="48"/>
  <c r="BR291" i="48"/>
  <c r="BQ291" i="48"/>
  <c r="BP291" i="48"/>
  <c r="BO291" i="48"/>
  <c r="BN291" i="48"/>
  <c r="BK291" i="48"/>
  <c r="BJ291" i="48"/>
  <c r="BI291" i="48"/>
  <c r="BH291" i="48"/>
  <c r="BG291" i="48"/>
  <c r="BE291" i="48"/>
  <c r="BD291" i="48"/>
  <c r="BC291" i="48"/>
  <c r="BB291" i="48"/>
  <c r="BA291" i="48"/>
  <c r="AZ291" i="48"/>
  <c r="AY291" i="48"/>
  <c r="AX291" i="48"/>
  <c r="AW291" i="48"/>
  <c r="AV291" i="48"/>
  <c r="AU291" i="48"/>
  <c r="AT291" i="48"/>
  <c r="AS291" i="48"/>
  <c r="AR291" i="48"/>
  <c r="AQ291" i="48"/>
  <c r="AP291" i="48"/>
  <c r="AO291" i="48"/>
  <c r="AN291" i="48"/>
  <c r="AM291" i="48"/>
  <c r="AL291" i="48"/>
  <c r="AK291" i="48"/>
  <c r="AJ291" i="48"/>
  <c r="AI291" i="48"/>
  <c r="AG291" i="48"/>
  <c r="AF291" i="48"/>
  <c r="AE291" i="48"/>
  <c r="AD291" i="48"/>
  <c r="AC291" i="48"/>
  <c r="AB291" i="48"/>
  <c r="AA291" i="48"/>
  <c r="Z291" i="48"/>
  <c r="Y291" i="48"/>
  <c r="X291" i="48"/>
  <c r="W291" i="48"/>
  <c r="V291" i="48"/>
  <c r="U291" i="48"/>
  <c r="T291" i="48"/>
  <c r="S291" i="48"/>
  <c r="R291" i="48"/>
  <c r="Q291" i="48"/>
  <c r="P291" i="48"/>
  <c r="O291" i="48"/>
  <c r="N291" i="48"/>
  <c r="M291" i="48"/>
  <c r="K291" i="48"/>
  <c r="J291" i="48"/>
  <c r="I291" i="48"/>
  <c r="F291" i="48"/>
  <c r="E291" i="48"/>
  <c r="D291" i="48"/>
  <c r="C291" i="48"/>
  <c r="B291" i="48"/>
  <c r="A291" i="48"/>
  <c r="EK290" i="48"/>
  <c r="BS290" i="48"/>
  <c r="BR290" i="48"/>
  <c r="BQ290" i="48"/>
  <c r="BP290" i="48"/>
  <c r="BO290" i="48"/>
  <c r="BN290" i="48"/>
  <c r="BK290" i="48"/>
  <c r="BJ290" i="48"/>
  <c r="BI290" i="48"/>
  <c r="BH290" i="48"/>
  <c r="BG290" i="48"/>
  <c r="BE290" i="48"/>
  <c r="BD290" i="48"/>
  <c r="BC290" i="48"/>
  <c r="BB290" i="48"/>
  <c r="BA290" i="48"/>
  <c r="AZ290" i="48"/>
  <c r="AY290" i="48"/>
  <c r="AX290" i="48"/>
  <c r="AW290" i="48"/>
  <c r="AV290" i="48"/>
  <c r="AU290" i="48"/>
  <c r="AT290" i="48"/>
  <c r="AS290" i="48"/>
  <c r="AR290" i="48"/>
  <c r="AQ290" i="48"/>
  <c r="AP290" i="48"/>
  <c r="AO290" i="48"/>
  <c r="AN290" i="48"/>
  <c r="AM290" i="48"/>
  <c r="AL290" i="48"/>
  <c r="AK290" i="48"/>
  <c r="AJ290" i="48"/>
  <c r="AI290" i="48"/>
  <c r="AG290" i="48"/>
  <c r="AF290" i="48"/>
  <c r="AE290" i="48"/>
  <c r="AD290" i="48"/>
  <c r="AC290" i="48"/>
  <c r="AB290" i="48"/>
  <c r="AA290" i="48"/>
  <c r="Z290" i="48"/>
  <c r="Y290" i="48"/>
  <c r="X290" i="48"/>
  <c r="W290" i="48"/>
  <c r="V290" i="48"/>
  <c r="U290" i="48"/>
  <c r="T290" i="48"/>
  <c r="S290" i="48"/>
  <c r="R290" i="48"/>
  <c r="Q290" i="48"/>
  <c r="P290" i="48"/>
  <c r="O290" i="48"/>
  <c r="N290" i="48"/>
  <c r="M290" i="48"/>
  <c r="K290" i="48"/>
  <c r="J290" i="48"/>
  <c r="DF290" i="48" s="1"/>
  <c r="I290" i="48"/>
  <c r="F290" i="48"/>
  <c r="E290" i="48"/>
  <c r="D290" i="48"/>
  <c r="C290" i="48"/>
  <c r="B290" i="48"/>
  <c r="A290" i="48"/>
  <c r="EK289" i="48"/>
  <c r="BS289" i="48"/>
  <c r="BR289" i="48"/>
  <c r="BQ289" i="48"/>
  <c r="BP289" i="48"/>
  <c r="BO289" i="48"/>
  <c r="BN289" i="48"/>
  <c r="BK289" i="48"/>
  <c r="BJ289" i="48"/>
  <c r="BI289" i="48"/>
  <c r="BH289" i="48"/>
  <c r="BG289" i="48"/>
  <c r="BE289" i="48"/>
  <c r="BD289" i="48"/>
  <c r="BC289" i="48"/>
  <c r="BB289" i="48"/>
  <c r="BA289" i="48"/>
  <c r="AZ289" i="48"/>
  <c r="AY289" i="48"/>
  <c r="AX289" i="48"/>
  <c r="AW289" i="48"/>
  <c r="AV289" i="48"/>
  <c r="AU289" i="48"/>
  <c r="AT289" i="48"/>
  <c r="AS289" i="48"/>
  <c r="AR289" i="48"/>
  <c r="AQ289" i="48"/>
  <c r="AP289" i="48"/>
  <c r="AO289" i="48"/>
  <c r="AN289" i="48"/>
  <c r="AM289" i="48"/>
  <c r="AL289" i="48"/>
  <c r="AK289" i="48"/>
  <c r="AJ289" i="48"/>
  <c r="AI289" i="48"/>
  <c r="AG289" i="48"/>
  <c r="AF289" i="48"/>
  <c r="AE289" i="48"/>
  <c r="AD289" i="48"/>
  <c r="AC289" i="48"/>
  <c r="AB289" i="48"/>
  <c r="AA289" i="48"/>
  <c r="Z289" i="48"/>
  <c r="Y289" i="48"/>
  <c r="X289" i="48"/>
  <c r="W289" i="48"/>
  <c r="V289" i="48"/>
  <c r="U289" i="48"/>
  <c r="T289" i="48"/>
  <c r="S289" i="48"/>
  <c r="R289" i="48"/>
  <c r="Q289" i="48"/>
  <c r="P289" i="48"/>
  <c r="O289" i="48"/>
  <c r="N289" i="48"/>
  <c r="M289" i="48"/>
  <c r="K289" i="48"/>
  <c r="J289" i="48"/>
  <c r="DF289" i="48" s="1"/>
  <c r="I289" i="48"/>
  <c r="F289" i="48"/>
  <c r="E289" i="48"/>
  <c r="D289" i="48"/>
  <c r="C289" i="48"/>
  <c r="B289" i="48"/>
  <c r="A289" i="48"/>
  <c r="EK288" i="48"/>
  <c r="BS288" i="48"/>
  <c r="BR288" i="48"/>
  <c r="BQ288" i="48"/>
  <c r="BP288" i="48"/>
  <c r="BO288" i="48"/>
  <c r="BN288" i="48"/>
  <c r="BK288" i="48"/>
  <c r="BJ288" i="48"/>
  <c r="BI288" i="48"/>
  <c r="BH288" i="48"/>
  <c r="BG288" i="48"/>
  <c r="BE288" i="48"/>
  <c r="BD288" i="48"/>
  <c r="BC288" i="48"/>
  <c r="BB288" i="48"/>
  <c r="BA288" i="48"/>
  <c r="AZ288" i="48"/>
  <c r="AY288" i="48"/>
  <c r="AX288" i="48"/>
  <c r="AW288" i="48"/>
  <c r="AV288" i="48"/>
  <c r="AU288" i="48"/>
  <c r="AT288" i="48"/>
  <c r="AS288" i="48"/>
  <c r="AR288" i="48"/>
  <c r="AQ288" i="48"/>
  <c r="AP288" i="48"/>
  <c r="AO288" i="48"/>
  <c r="AN288" i="48"/>
  <c r="AM288" i="48"/>
  <c r="AL288" i="48"/>
  <c r="AK288" i="48"/>
  <c r="AJ288" i="48"/>
  <c r="AI288" i="48"/>
  <c r="AG288" i="48"/>
  <c r="AF288" i="48"/>
  <c r="AE288" i="48"/>
  <c r="AD288" i="48"/>
  <c r="AC288" i="48"/>
  <c r="AB288" i="48"/>
  <c r="AA288" i="48"/>
  <c r="Z288" i="48"/>
  <c r="Y288" i="48"/>
  <c r="X288" i="48"/>
  <c r="W288" i="48"/>
  <c r="V288" i="48"/>
  <c r="U288" i="48"/>
  <c r="T288" i="48"/>
  <c r="S288" i="48"/>
  <c r="R288" i="48"/>
  <c r="Q288" i="48"/>
  <c r="O288" i="48"/>
  <c r="N288" i="48"/>
  <c r="M288" i="48"/>
  <c r="K288" i="48"/>
  <c r="J288" i="48"/>
  <c r="DF288" i="48" s="1"/>
  <c r="I288" i="48"/>
  <c r="F288" i="48"/>
  <c r="E288" i="48"/>
  <c r="D288" i="48"/>
  <c r="C288" i="48"/>
  <c r="B288" i="48"/>
  <c r="A288" i="48"/>
  <c r="EK287" i="48"/>
  <c r="BS287" i="48"/>
  <c r="BR287" i="48"/>
  <c r="BQ287" i="48"/>
  <c r="BP287" i="48"/>
  <c r="BO287" i="48"/>
  <c r="BN287" i="48"/>
  <c r="BK287" i="48"/>
  <c r="BJ287" i="48"/>
  <c r="BI287" i="48"/>
  <c r="BH287" i="48"/>
  <c r="BG287" i="48"/>
  <c r="BE287" i="48"/>
  <c r="BD287" i="48"/>
  <c r="BC287" i="48"/>
  <c r="BB287" i="48"/>
  <c r="BA287" i="48"/>
  <c r="AZ287" i="48"/>
  <c r="AY287" i="48"/>
  <c r="AX287" i="48"/>
  <c r="AW287" i="48"/>
  <c r="AV287" i="48"/>
  <c r="AU287" i="48"/>
  <c r="AT287" i="48"/>
  <c r="AS287" i="48"/>
  <c r="AR287" i="48"/>
  <c r="AQ287" i="48"/>
  <c r="AP287" i="48"/>
  <c r="AO287" i="48"/>
  <c r="AN287" i="48"/>
  <c r="AM287" i="48"/>
  <c r="AL287" i="48"/>
  <c r="AK287" i="48"/>
  <c r="AJ287" i="48"/>
  <c r="AI287" i="48"/>
  <c r="AG287" i="48"/>
  <c r="AF287" i="48"/>
  <c r="AE287" i="48"/>
  <c r="AD287" i="48"/>
  <c r="AC287" i="48"/>
  <c r="AB287" i="48"/>
  <c r="AA287" i="48"/>
  <c r="Z287" i="48"/>
  <c r="Y287" i="48"/>
  <c r="X287" i="48"/>
  <c r="W287" i="48"/>
  <c r="V287" i="48"/>
  <c r="U287" i="48"/>
  <c r="T287" i="48"/>
  <c r="S287" i="48"/>
  <c r="R287" i="48"/>
  <c r="Q287" i="48"/>
  <c r="P287" i="48"/>
  <c r="O287" i="48"/>
  <c r="N287" i="48"/>
  <c r="M287" i="48"/>
  <c r="K287" i="48"/>
  <c r="J287" i="48"/>
  <c r="DF287" i="48" s="1"/>
  <c r="I287" i="48"/>
  <c r="F287" i="48"/>
  <c r="E287" i="48"/>
  <c r="D287" i="48"/>
  <c r="C287" i="48"/>
  <c r="B287" i="48"/>
  <c r="A287" i="48"/>
  <c r="EK286" i="48"/>
  <c r="BS286" i="48"/>
  <c r="BR286" i="48"/>
  <c r="BQ286" i="48"/>
  <c r="BP286" i="48"/>
  <c r="BO286" i="48"/>
  <c r="BN286" i="48"/>
  <c r="BK286" i="48"/>
  <c r="BJ286" i="48"/>
  <c r="BI286" i="48"/>
  <c r="BH286" i="48"/>
  <c r="BG286" i="48"/>
  <c r="BE286" i="48"/>
  <c r="BD286" i="48"/>
  <c r="BC286" i="48"/>
  <c r="BB286" i="48"/>
  <c r="BA286" i="48"/>
  <c r="AZ286" i="48"/>
  <c r="AY286" i="48"/>
  <c r="AX286" i="48"/>
  <c r="AW286" i="48"/>
  <c r="AV286" i="48"/>
  <c r="AU286" i="48"/>
  <c r="AT286" i="48"/>
  <c r="AS286" i="48"/>
  <c r="AR286" i="48"/>
  <c r="AQ286" i="48"/>
  <c r="AP286" i="48"/>
  <c r="AO286" i="48"/>
  <c r="AN286" i="48"/>
  <c r="AM286" i="48"/>
  <c r="AL286" i="48"/>
  <c r="AK286" i="48"/>
  <c r="AJ286" i="48"/>
  <c r="AI286" i="48"/>
  <c r="AG286" i="48"/>
  <c r="AF286" i="48"/>
  <c r="AE286" i="48"/>
  <c r="AD286" i="48"/>
  <c r="AC286" i="48"/>
  <c r="AB286" i="48"/>
  <c r="AA286" i="48"/>
  <c r="Z286" i="48"/>
  <c r="Y286" i="48"/>
  <c r="X286" i="48"/>
  <c r="W286" i="48"/>
  <c r="V286" i="48"/>
  <c r="U286" i="48"/>
  <c r="T286" i="48"/>
  <c r="S286" i="48"/>
  <c r="R286" i="48"/>
  <c r="Q286" i="48"/>
  <c r="P286" i="48"/>
  <c r="O286" i="48"/>
  <c r="N286" i="48"/>
  <c r="M286" i="48"/>
  <c r="K286" i="48"/>
  <c r="J286" i="48"/>
  <c r="DF286" i="48" s="1"/>
  <c r="I286" i="48"/>
  <c r="F286" i="48"/>
  <c r="E286" i="48"/>
  <c r="D286" i="48"/>
  <c r="C286" i="48"/>
  <c r="B286" i="48"/>
  <c r="A286" i="48"/>
  <c r="EK285" i="48"/>
  <c r="BS285" i="48"/>
  <c r="BR285" i="48"/>
  <c r="BQ285" i="48"/>
  <c r="BP285" i="48"/>
  <c r="BO285" i="48"/>
  <c r="BN285" i="48"/>
  <c r="BK285" i="48"/>
  <c r="BJ285" i="48"/>
  <c r="BI285" i="48"/>
  <c r="BH285" i="48"/>
  <c r="BG285" i="48"/>
  <c r="BE285" i="48"/>
  <c r="BD285" i="48"/>
  <c r="BC285" i="48"/>
  <c r="BB285" i="48"/>
  <c r="BA285" i="48"/>
  <c r="AZ285" i="48"/>
  <c r="AY285" i="48"/>
  <c r="AX285" i="48"/>
  <c r="AW285" i="48"/>
  <c r="AV285" i="48"/>
  <c r="AU285" i="48"/>
  <c r="AT285" i="48"/>
  <c r="AS285" i="48"/>
  <c r="AR285" i="48"/>
  <c r="AQ285" i="48"/>
  <c r="AP285" i="48"/>
  <c r="AO285" i="48"/>
  <c r="AN285" i="48"/>
  <c r="AM285" i="48"/>
  <c r="AL285" i="48"/>
  <c r="AK285" i="48"/>
  <c r="AJ285" i="48"/>
  <c r="AI285" i="48"/>
  <c r="AG285" i="48"/>
  <c r="AF285" i="48"/>
  <c r="AE285" i="48"/>
  <c r="AD285" i="48"/>
  <c r="AC285" i="48"/>
  <c r="AB285" i="48"/>
  <c r="AA285" i="48"/>
  <c r="Z285" i="48"/>
  <c r="Y285" i="48"/>
  <c r="X285" i="48"/>
  <c r="W285" i="48"/>
  <c r="V285" i="48"/>
  <c r="U285" i="48"/>
  <c r="T285" i="48"/>
  <c r="S285" i="48"/>
  <c r="R285" i="48"/>
  <c r="Q285" i="48"/>
  <c r="P285" i="48"/>
  <c r="O285" i="48"/>
  <c r="N285" i="48"/>
  <c r="M285" i="48"/>
  <c r="K285" i="48"/>
  <c r="J285" i="48"/>
  <c r="DF285" i="48" s="1"/>
  <c r="I285" i="48"/>
  <c r="F285" i="48"/>
  <c r="E285" i="48"/>
  <c r="D285" i="48"/>
  <c r="C285" i="48"/>
  <c r="B285" i="48"/>
  <c r="A285" i="48"/>
  <c r="EK284" i="48"/>
  <c r="BS284" i="48"/>
  <c r="BR284" i="48"/>
  <c r="BQ284" i="48"/>
  <c r="BP284" i="48"/>
  <c r="BO284" i="48"/>
  <c r="BN284" i="48"/>
  <c r="BK284" i="48"/>
  <c r="BJ284" i="48"/>
  <c r="BI284" i="48"/>
  <c r="BH284" i="48"/>
  <c r="BG284" i="48"/>
  <c r="BE284" i="48"/>
  <c r="BD284" i="48"/>
  <c r="BC284" i="48"/>
  <c r="BB284" i="48"/>
  <c r="BA284" i="48"/>
  <c r="AZ284" i="48"/>
  <c r="AY284" i="48"/>
  <c r="AX284" i="48"/>
  <c r="AW284" i="48"/>
  <c r="AV284" i="48"/>
  <c r="AU284" i="48"/>
  <c r="AT284" i="48"/>
  <c r="AS284" i="48"/>
  <c r="AR284" i="48"/>
  <c r="AQ284" i="48"/>
  <c r="AP284" i="48"/>
  <c r="AO284" i="48"/>
  <c r="AN284" i="48"/>
  <c r="AM284" i="48"/>
  <c r="AL284" i="48"/>
  <c r="AK284" i="48"/>
  <c r="AJ284" i="48"/>
  <c r="AI284" i="48"/>
  <c r="AG284" i="48"/>
  <c r="AF284" i="48"/>
  <c r="AE284" i="48"/>
  <c r="AD284" i="48"/>
  <c r="AC284" i="48"/>
  <c r="AB284" i="48"/>
  <c r="AA284" i="48"/>
  <c r="Z284" i="48"/>
  <c r="Y284" i="48"/>
  <c r="X284" i="48"/>
  <c r="W284" i="48"/>
  <c r="V284" i="48"/>
  <c r="U284" i="48"/>
  <c r="T284" i="48"/>
  <c r="S284" i="48"/>
  <c r="R284" i="48"/>
  <c r="Q284" i="48"/>
  <c r="P284" i="48"/>
  <c r="O284" i="48"/>
  <c r="N284" i="48"/>
  <c r="M284" i="48"/>
  <c r="K284" i="48"/>
  <c r="J284" i="48"/>
  <c r="DF284" i="48" s="1"/>
  <c r="I284" i="48"/>
  <c r="F284" i="48"/>
  <c r="E284" i="48"/>
  <c r="D284" i="48"/>
  <c r="C284" i="48"/>
  <c r="B284" i="48"/>
  <c r="A284" i="48"/>
  <c r="EK283" i="48"/>
  <c r="BS283" i="48"/>
  <c r="BR283" i="48"/>
  <c r="BQ283" i="48"/>
  <c r="BP283" i="48"/>
  <c r="BO283" i="48"/>
  <c r="BN283" i="48"/>
  <c r="BK283" i="48"/>
  <c r="BJ283" i="48"/>
  <c r="BI283" i="48"/>
  <c r="BH283" i="48"/>
  <c r="BG283" i="48"/>
  <c r="BE283" i="48"/>
  <c r="BD283" i="48"/>
  <c r="BC283" i="48"/>
  <c r="BB283" i="48"/>
  <c r="BA283" i="48"/>
  <c r="AZ283" i="48"/>
  <c r="AY283" i="48"/>
  <c r="AX283" i="48"/>
  <c r="AW283" i="48"/>
  <c r="AV283" i="48"/>
  <c r="AU283" i="48"/>
  <c r="AT283" i="48"/>
  <c r="AS283" i="48"/>
  <c r="AR283" i="48"/>
  <c r="AQ283" i="48"/>
  <c r="AP283" i="48"/>
  <c r="AO283" i="48"/>
  <c r="AN283" i="48"/>
  <c r="AM283" i="48"/>
  <c r="AL283" i="48"/>
  <c r="AK283" i="48"/>
  <c r="AJ283" i="48"/>
  <c r="AI283" i="48"/>
  <c r="AG283" i="48"/>
  <c r="AF283" i="48"/>
  <c r="AE283" i="48"/>
  <c r="AD283" i="48"/>
  <c r="AC283" i="48"/>
  <c r="AB283" i="48"/>
  <c r="AA283" i="48"/>
  <c r="Z283" i="48"/>
  <c r="Y283" i="48"/>
  <c r="X283" i="48"/>
  <c r="W283" i="48"/>
  <c r="V283" i="48"/>
  <c r="U283" i="48"/>
  <c r="T283" i="48"/>
  <c r="S283" i="48"/>
  <c r="R283" i="48"/>
  <c r="Q283" i="48"/>
  <c r="P283" i="48"/>
  <c r="O283" i="48"/>
  <c r="N283" i="48"/>
  <c r="M283" i="48"/>
  <c r="K283" i="48"/>
  <c r="J283" i="48"/>
  <c r="I283" i="48"/>
  <c r="F283" i="48"/>
  <c r="E283" i="48"/>
  <c r="D283" i="48"/>
  <c r="C283" i="48"/>
  <c r="B283" i="48"/>
  <c r="A283" i="48"/>
  <c r="EK282" i="48"/>
  <c r="BS282" i="48"/>
  <c r="BR282" i="48"/>
  <c r="BQ282" i="48"/>
  <c r="BP282" i="48"/>
  <c r="BO282" i="48"/>
  <c r="BN282" i="48"/>
  <c r="BK282" i="48"/>
  <c r="BJ282" i="48"/>
  <c r="BI282" i="48"/>
  <c r="BH282" i="48"/>
  <c r="BG282" i="48"/>
  <c r="BE282" i="48"/>
  <c r="BD282" i="48"/>
  <c r="BC282" i="48"/>
  <c r="BB282" i="48"/>
  <c r="BA282" i="48"/>
  <c r="AZ282" i="48"/>
  <c r="AY282" i="48"/>
  <c r="AX282" i="48"/>
  <c r="AW282" i="48"/>
  <c r="AV282" i="48"/>
  <c r="AU282" i="48"/>
  <c r="AT282" i="48"/>
  <c r="AS282" i="48"/>
  <c r="AR282" i="48"/>
  <c r="AQ282" i="48"/>
  <c r="AP282" i="48"/>
  <c r="AO282" i="48"/>
  <c r="AN282" i="48"/>
  <c r="AM282" i="48"/>
  <c r="AL282" i="48"/>
  <c r="AK282" i="48"/>
  <c r="AJ282" i="48"/>
  <c r="AI282" i="48"/>
  <c r="AG282" i="48"/>
  <c r="AF282" i="48"/>
  <c r="AE282" i="48"/>
  <c r="AD282" i="48"/>
  <c r="AC282" i="48"/>
  <c r="AB282" i="48"/>
  <c r="AA282" i="48"/>
  <c r="Z282" i="48"/>
  <c r="Y282" i="48"/>
  <c r="X282" i="48"/>
  <c r="W282" i="48"/>
  <c r="V282" i="48"/>
  <c r="U282" i="48"/>
  <c r="T282" i="48"/>
  <c r="S282" i="48"/>
  <c r="R282" i="48"/>
  <c r="Q282" i="48"/>
  <c r="P282" i="48"/>
  <c r="O282" i="48"/>
  <c r="N282" i="48"/>
  <c r="M282" i="48"/>
  <c r="K282" i="48"/>
  <c r="J282" i="48"/>
  <c r="I282" i="48"/>
  <c r="F282" i="48"/>
  <c r="E282" i="48"/>
  <c r="D282" i="48"/>
  <c r="C282" i="48"/>
  <c r="B282" i="48"/>
  <c r="A282" i="48"/>
  <c r="EK281" i="48"/>
  <c r="BS281" i="48"/>
  <c r="BR281" i="48"/>
  <c r="BQ281" i="48"/>
  <c r="BP281" i="48"/>
  <c r="BO281" i="48"/>
  <c r="BN281" i="48"/>
  <c r="BK281" i="48"/>
  <c r="BJ281" i="48"/>
  <c r="BI281" i="48"/>
  <c r="BH281" i="48"/>
  <c r="BG281" i="48"/>
  <c r="BE281" i="48"/>
  <c r="BD281" i="48"/>
  <c r="BC281" i="48"/>
  <c r="BB281" i="48"/>
  <c r="BA281" i="48"/>
  <c r="AZ281" i="48"/>
  <c r="AY281" i="48"/>
  <c r="AX281" i="48"/>
  <c r="AW281" i="48"/>
  <c r="AV281" i="48"/>
  <c r="AU281" i="48"/>
  <c r="AT281" i="48"/>
  <c r="AS281" i="48"/>
  <c r="AR281" i="48"/>
  <c r="AQ281" i="48"/>
  <c r="AP281" i="48"/>
  <c r="AO281" i="48"/>
  <c r="AN281" i="48"/>
  <c r="AM281" i="48"/>
  <c r="AL281" i="48"/>
  <c r="AK281" i="48"/>
  <c r="AJ281" i="48"/>
  <c r="AI281" i="48"/>
  <c r="AG281" i="48"/>
  <c r="AF281" i="48"/>
  <c r="AE281" i="48"/>
  <c r="AD281" i="48"/>
  <c r="AC281" i="48"/>
  <c r="AB281" i="48"/>
  <c r="AA281" i="48"/>
  <c r="Z281" i="48"/>
  <c r="Y281" i="48"/>
  <c r="X281" i="48"/>
  <c r="W281" i="48"/>
  <c r="V281" i="48"/>
  <c r="U281" i="48"/>
  <c r="T281" i="48"/>
  <c r="S281" i="48"/>
  <c r="R281" i="48"/>
  <c r="Q281" i="48"/>
  <c r="P281" i="48"/>
  <c r="O281" i="48"/>
  <c r="N281" i="48"/>
  <c r="M281" i="48"/>
  <c r="K281" i="48"/>
  <c r="J281" i="48"/>
  <c r="I281" i="48"/>
  <c r="F281" i="48"/>
  <c r="E281" i="48"/>
  <c r="D281" i="48"/>
  <c r="C281" i="48"/>
  <c r="B281" i="48"/>
  <c r="A281" i="48"/>
  <c r="EK280" i="48"/>
  <c r="BS280" i="48"/>
  <c r="BR280" i="48"/>
  <c r="BQ280" i="48"/>
  <c r="BP280" i="48"/>
  <c r="BO280" i="48"/>
  <c r="BN280" i="48"/>
  <c r="BK280" i="48"/>
  <c r="BJ280" i="48"/>
  <c r="BI280" i="48"/>
  <c r="BH280" i="48"/>
  <c r="BG280" i="48"/>
  <c r="BE280" i="48"/>
  <c r="BD280" i="48"/>
  <c r="BC280" i="48"/>
  <c r="BB280" i="48"/>
  <c r="BA280" i="48"/>
  <c r="AZ280" i="48"/>
  <c r="AY280" i="48"/>
  <c r="AX280" i="48"/>
  <c r="AW280" i="48"/>
  <c r="AV280" i="48"/>
  <c r="AU280" i="48"/>
  <c r="AT280" i="48"/>
  <c r="AS280" i="48"/>
  <c r="AR280" i="48"/>
  <c r="AQ280" i="48"/>
  <c r="AP280" i="48"/>
  <c r="AO280" i="48"/>
  <c r="AN280" i="48"/>
  <c r="AM280" i="48"/>
  <c r="AL280" i="48"/>
  <c r="AK280" i="48"/>
  <c r="AJ280" i="48"/>
  <c r="AI280" i="48"/>
  <c r="AG280" i="48"/>
  <c r="AF280" i="48"/>
  <c r="AE280" i="48"/>
  <c r="AD280" i="48"/>
  <c r="AC280" i="48"/>
  <c r="AB280" i="48"/>
  <c r="AA280" i="48"/>
  <c r="Z280" i="48"/>
  <c r="Y280" i="48"/>
  <c r="X280" i="48"/>
  <c r="W280" i="48"/>
  <c r="V280" i="48"/>
  <c r="U280" i="48"/>
  <c r="T280" i="48"/>
  <c r="S280" i="48"/>
  <c r="R280" i="48"/>
  <c r="Q280" i="48"/>
  <c r="P280" i="48"/>
  <c r="O280" i="48"/>
  <c r="N280" i="48"/>
  <c r="M280" i="48"/>
  <c r="K280" i="48"/>
  <c r="J280" i="48"/>
  <c r="DF280" i="48" s="1"/>
  <c r="I280" i="48"/>
  <c r="F280" i="48"/>
  <c r="E280" i="48"/>
  <c r="D280" i="48"/>
  <c r="C280" i="48"/>
  <c r="B280" i="48"/>
  <c r="A280" i="48"/>
  <c r="EK279" i="48"/>
  <c r="BS279" i="48"/>
  <c r="BR279" i="48"/>
  <c r="BQ279" i="48"/>
  <c r="BP279" i="48"/>
  <c r="BO279" i="48"/>
  <c r="BN279" i="48"/>
  <c r="BK279" i="48"/>
  <c r="BJ279" i="48"/>
  <c r="BI279" i="48"/>
  <c r="BH279" i="48"/>
  <c r="BG279" i="48"/>
  <c r="BE279" i="48"/>
  <c r="BD279" i="48"/>
  <c r="BC279" i="48"/>
  <c r="BB279" i="48"/>
  <c r="BA279" i="48"/>
  <c r="AZ279" i="48"/>
  <c r="AY279" i="48"/>
  <c r="AX279" i="48"/>
  <c r="AW279" i="48"/>
  <c r="AV279" i="48"/>
  <c r="AU279" i="48"/>
  <c r="AT279" i="48"/>
  <c r="AS279" i="48"/>
  <c r="AR279" i="48"/>
  <c r="AQ279" i="48"/>
  <c r="AP279" i="48"/>
  <c r="AO279" i="48"/>
  <c r="AN279" i="48"/>
  <c r="AM279" i="48"/>
  <c r="AL279" i="48"/>
  <c r="AK279" i="48"/>
  <c r="AJ279" i="48"/>
  <c r="AI279" i="48"/>
  <c r="AG279" i="48"/>
  <c r="AF279" i="48"/>
  <c r="AE279" i="48"/>
  <c r="AD279" i="48"/>
  <c r="AC279" i="48"/>
  <c r="AB279" i="48"/>
  <c r="AA279" i="48"/>
  <c r="Z279" i="48"/>
  <c r="Y279" i="48"/>
  <c r="X279" i="48"/>
  <c r="W279" i="48"/>
  <c r="V279" i="48"/>
  <c r="U279" i="48"/>
  <c r="T279" i="48"/>
  <c r="S279" i="48"/>
  <c r="R279" i="48"/>
  <c r="Q279" i="48"/>
  <c r="P279" i="48"/>
  <c r="O279" i="48"/>
  <c r="N279" i="48"/>
  <c r="M279" i="48"/>
  <c r="K279" i="48"/>
  <c r="J279" i="48"/>
  <c r="DF279" i="48" s="1"/>
  <c r="I279" i="48"/>
  <c r="F279" i="48"/>
  <c r="E279" i="48"/>
  <c r="D279" i="48"/>
  <c r="C279" i="48"/>
  <c r="B279" i="48"/>
  <c r="A279" i="48"/>
  <c r="EK278" i="48"/>
  <c r="BS278" i="48"/>
  <c r="BR278" i="48"/>
  <c r="BQ278" i="48"/>
  <c r="BP278" i="48"/>
  <c r="BO278" i="48"/>
  <c r="BN278" i="48"/>
  <c r="BK278" i="48"/>
  <c r="BJ278" i="48"/>
  <c r="BI278" i="48"/>
  <c r="BH278" i="48"/>
  <c r="BG278" i="48"/>
  <c r="BE278" i="48"/>
  <c r="BD278" i="48"/>
  <c r="BC278" i="48"/>
  <c r="BB278" i="48"/>
  <c r="BA278" i="48"/>
  <c r="AZ278" i="48"/>
  <c r="AY278" i="48"/>
  <c r="AX278" i="48"/>
  <c r="AW278" i="48"/>
  <c r="AV278" i="48"/>
  <c r="AU278" i="48"/>
  <c r="AT278" i="48"/>
  <c r="AS278" i="48"/>
  <c r="AR278" i="48"/>
  <c r="AQ278" i="48"/>
  <c r="AP278" i="48"/>
  <c r="AO278" i="48"/>
  <c r="AN278" i="48"/>
  <c r="AM278" i="48"/>
  <c r="AL278" i="48"/>
  <c r="AK278" i="48"/>
  <c r="AJ278" i="48"/>
  <c r="AI278" i="48"/>
  <c r="AG278" i="48"/>
  <c r="AF278" i="48"/>
  <c r="AE278" i="48"/>
  <c r="AD278" i="48"/>
  <c r="AC278" i="48"/>
  <c r="AB278" i="48"/>
  <c r="AA278" i="48"/>
  <c r="Z278" i="48"/>
  <c r="Y278" i="48"/>
  <c r="X278" i="48"/>
  <c r="W278" i="48"/>
  <c r="V278" i="48"/>
  <c r="U278" i="48"/>
  <c r="T278" i="48"/>
  <c r="S278" i="48"/>
  <c r="R278" i="48"/>
  <c r="Q278" i="48"/>
  <c r="P278" i="48"/>
  <c r="O278" i="48"/>
  <c r="N278" i="48"/>
  <c r="M278" i="48"/>
  <c r="K278" i="48"/>
  <c r="J278" i="48"/>
  <c r="DF278" i="48" s="1"/>
  <c r="I278" i="48"/>
  <c r="F278" i="48"/>
  <c r="E278" i="48"/>
  <c r="D278" i="48"/>
  <c r="C278" i="48"/>
  <c r="B278" i="48"/>
  <c r="A278" i="48"/>
  <c r="EK277" i="48"/>
  <c r="BS277" i="48"/>
  <c r="BR277" i="48"/>
  <c r="BQ277" i="48"/>
  <c r="BP277" i="48"/>
  <c r="BO277" i="48"/>
  <c r="BN277" i="48"/>
  <c r="BK277" i="48"/>
  <c r="BJ277" i="48"/>
  <c r="BI277" i="48"/>
  <c r="BH277" i="48"/>
  <c r="BG277" i="48"/>
  <c r="BE277" i="48"/>
  <c r="BD277" i="48"/>
  <c r="BC277" i="48"/>
  <c r="BB277" i="48"/>
  <c r="BA277" i="48"/>
  <c r="AZ277" i="48"/>
  <c r="AY277" i="48"/>
  <c r="AX277" i="48"/>
  <c r="AW277" i="48"/>
  <c r="AV277" i="48"/>
  <c r="AU277" i="48"/>
  <c r="AT277" i="48"/>
  <c r="AS277" i="48"/>
  <c r="AR277" i="48"/>
  <c r="AQ277" i="48"/>
  <c r="AP277" i="48"/>
  <c r="AO277" i="48"/>
  <c r="AN277" i="48"/>
  <c r="AM277" i="48"/>
  <c r="AL277" i="48"/>
  <c r="AK277" i="48"/>
  <c r="AJ277" i="48"/>
  <c r="AI277" i="48"/>
  <c r="AG277" i="48"/>
  <c r="AF277" i="48"/>
  <c r="AE277" i="48"/>
  <c r="AD277" i="48"/>
  <c r="AC277" i="48"/>
  <c r="AB277" i="48"/>
  <c r="AA277" i="48"/>
  <c r="Z277" i="48"/>
  <c r="Y277" i="48"/>
  <c r="X277" i="48"/>
  <c r="W277" i="48"/>
  <c r="V277" i="48"/>
  <c r="U277" i="48"/>
  <c r="T277" i="48"/>
  <c r="S277" i="48"/>
  <c r="R277" i="48"/>
  <c r="Q277" i="48"/>
  <c r="P277" i="48"/>
  <c r="O277" i="48"/>
  <c r="N277" i="48"/>
  <c r="M277" i="48"/>
  <c r="K277" i="48"/>
  <c r="J277" i="48"/>
  <c r="DF277" i="48" s="1"/>
  <c r="I277" i="48"/>
  <c r="F277" i="48"/>
  <c r="E277" i="48"/>
  <c r="D277" i="48"/>
  <c r="C277" i="48"/>
  <c r="B277" i="48"/>
  <c r="A277" i="48"/>
  <c r="EK276" i="48"/>
  <c r="BS276" i="48"/>
  <c r="BR276" i="48"/>
  <c r="BQ276" i="48"/>
  <c r="BP276" i="48"/>
  <c r="BO276" i="48"/>
  <c r="BN276" i="48"/>
  <c r="BK276" i="48"/>
  <c r="BJ276" i="48"/>
  <c r="BI276" i="48"/>
  <c r="BH276" i="48"/>
  <c r="BG276" i="48"/>
  <c r="BE276" i="48"/>
  <c r="BD276" i="48"/>
  <c r="BC276" i="48"/>
  <c r="BB276" i="48"/>
  <c r="BA276" i="48"/>
  <c r="AZ276" i="48"/>
  <c r="AY276" i="48"/>
  <c r="AX276" i="48"/>
  <c r="AW276" i="48"/>
  <c r="AV276" i="48"/>
  <c r="AU276" i="48"/>
  <c r="AT276" i="48"/>
  <c r="AS276" i="48"/>
  <c r="AR276" i="48"/>
  <c r="AQ276" i="48"/>
  <c r="AP276" i="48"/>
  <c r="AO276" i="48"/>
  <c r="AN276" i="48"/>
  <c r="AM276" i="48"/>
  <c r="AL276" i="48"/>
  <c r="AK276" i="48"/>
  <c r="AJ276" i="48"/>
  <c r="AI276" i="48"/>
  <c r="AG276" i="48"/>
  <c r="AF276" i="48"/>
  <c r="AE276" i="48"/>
  <c r="AD276" i="48"/>
  <c r="AC276" i="48"/>
  <c r="AB276" i="48"/>
  <c r="AA276" i="48"/>
  <c r="Z276" i="48"/>
  <c r="Y276" i="48"/>
  <c r="X276" i="48"/>
  <c r="W276" i="48"/>
  <c r="V276" i="48"/>
  <c r="U276" i="48"/>
  <c r="T276" i="48"/>
  <c r="S276" i="48"/>
  <c r="R276" i="48"/>
  <c r="Q276" i="48"/>
  <c r="P276" i="48"/>
  <c r="O276" i="48"/>
  <c r="N276" i="48"/>
  <c r="M276" i="48"/>
  <c r="K276" i="48"/>
  <c r="J276" i="48"/>
  <c r="DF276" i="48" s="1"/>
  <c r="I276" i="48"/>
  <c r="F276" i="48"/>
  <c r="E276" i="48"/>
  <c r="D276" i="48"/>
  <c r="C276" i="48"/>
  <c r="B276" i="48"/>
  <c r="A276" i="48"/>
  <c r="EK275" i="48"/>
  <c r="BS275" i="48"/>
  <c r="BR275" i="48"/>
  <c r="BQ275" i="48"/>
  <c r="BP275" i="48"/>
  <c r="BO275" i="48"/>
  <c r="BN275" i="48"/>
  <c r="BK275" i="48"/>
  <c r="BJ275" i="48"/>
  <c r="BI275" i="48"/>
  <c r="BH275" i="48"/>
  <c r="BG275" i="48"/>
  <c r="BE275" i="48"/>
  <c r="BD275" i="48"/>
  <c r="BC275" i="48"/>
  <c r="BB275" i="48"/>
  <c r="BA275" i="48"/>
  <c r="AZ275" i="48"/>
  <c r="AY275" i="48"/>
  <c r="AX275" i="48"/>
  <c r="AW275" i="48"/>
  <c r="AV275" i="48"/>
  <c r="AU275" i="48"/>
  <c r="AT275" i="48"/>
  <c r="AS275" i="48"/>
  <c r="AR275" i="48"/>
  <c r="AQ275" i="48"/>
  <c r="AP275" i="48"/>
  <c r="AO275" i="48"/>
  <c r="AN275" i="48"/>
  <c r="AM275" i="48"/>
  <c r="AL275" i="48"/>
  <c r="AK275" i="48"/>
  <c r="AJ275" i="48"/>
  <c r="AI275" i="48"/>
  <c r="AG275" i="48"/>
  <c r="AF275" i="48"/>
  <c r="AE275" i="48"/>
  <c r="AD275" i="48"/>
  <c r="AC275" i="48"/>
  <c r="AB275" i="48"/>
  <c r="AA275" i="48"/>
  <c r="Z275" i="48"/>
  <c r="Y275" i="48"/>
  <c r="X275" i="48"/>
  <c r="W275" i="48"/>
  <c r="V275" i="48"/>
  <c r="U275" i="48"/>
  <c r="T275" i="48"/>
  <c r="S275" i="48"/>
  <c r="R275" i="48"/>
  <c r="Q275" i="48"/>
  <c r="P275" i="48"/>
  <c r="O275" i="48"/>
  <c r="N275" i="48"/>
  <c r="M275" i="48"/>
  <c r="K275" i="48"/>
  <c r="J275" i="48"/>
  <c r="DF275" i="48" s="1"/>
  <c r="I275" i="48"/>
  <c r="F275" i="48"/>
  <c r="E275" i="48"/>
  <c r="D275" i="48"/>
  <c r="C275" i="48"/>
  <c r="B275" i="48"/>
  <c r="A275" i="48"/>
  <c r="EK274" i="48"/>
  <c r="BS274" i="48"/>
  <c r="BR274" i="48"/>
  <c r="BQ274" i="48"/>
  <c r="BP274" i="48"/>
  <c r="BO274" i="48"/>
  <c r="BN274" i="48"/>
  <c r="BK274" i="48"/>
  <c r="BJ274" i="48"/>
  <c r="BI274" i="48"/>
  <c r="BH274" i="48"/>
  <c r="BG274" i="48"/>
  <c r="BE274" i="48"/>
  <c r="BD274" i="48"/>
  <c r="BC274" i="48"/>
  <c r="BB274" i="48"/>
  <c r="BA274" i="48"/>
  <c r="AZ274" i="48"/>
  <c r="AY274" i="48"/>
  <c r="AX274" i="48"/>
  <c r="AW274" i="48"/>
  <c r="AU274" i="48"/>
  <c r="AT274" i="48"/>
  <c r="AS274" i="48"/>
  <c r="AR274" i="48"/>
  <c r="AQ274" i="48"/>
  <c r="AP274" i="48"/>
  <c r="AO274" i="48"/>
  <c r="AN274" i="48"/>
  <c r="AM274" i="48"/>
  <c r="AL274" i="48"/>
  <c r="AK274" i="48"/>
  <c r="AJ274" i="48"/>
  <c r="AI274" i="48"/>
  <c r="AG274" i="48"/>
  <c r="AF274" i="48"/>
  <c r="AE274" i="48"/>
  <c r="AD274" i="48"/>
  <c r="AC274" i="48"/>
  <c r="AB274" i="48"/>
  <c r="AA274" i="48"/>
  <c r="Z274" i="48"/>
  <c r="Y274" i="48"/>
  <c r="X274" i="48"/>
  <c r="W274" i="48"/>
  <c r="V274" i="48"/>
  <c r="U274" i="48"/>
  <c r="T274" i="48"/>
  <c r="S274" i="48"/>
  <c r="R274" i="48"/>
  <c r="Q274" i="48"/>
  <c r="P274" i="48"/>
  <c r="O274" i="48"/>
  <c r="N274" i="48"/>
  <c r="M274" i="48"/>
  <c r="K274" i="48"/>
  <c r="J274" i="48"/>
  <c r="DF274" i="48" s="1"/>
  <c r="I274" i="48"/>
  <c r="F274" i="48"/>
  <c r="E274" i="48"/>
  <c r="D274" i="48"/>
  <c r="C274" i="48"/>
  <c r="B274" i="48"/>
  <c r="A274" i="48"/>
  <c r="EK273" i="48"/>
  <c r="BS273" i="48"/>
  <c r="BR273" i="48"/>
  <c r="BQ273" i="48"/>
  <c r="BP273" i="48"/>
  <c r="BO273" i="48"/>
  <c r="BN273" i="48"/>
  <c r="BK273" i="48"/>
  <c r="BJ273" i="48"/>
  <c r="BI273" i="48"/>
  <c r="BH273" i="48"/>
  <c r="BG273" i="48"/>
  <c r="BE273" i="48"/>
  <c r="BD273" i="48"/>
  <c r="BC273" i="48"/>
  <c r="BB273" i="48"/>
  <c r="BA273" i="48"/>
  <c r="AZ273" i="48"/>
  <c r="AY273" i="48"/>
  <c r="AX273" i="48"/>
  <c r="AU273" i="48"/>
  <c r="AT273" i="48"/>
  <c r="AS273" i="48"/>
  <c r="AR273" i="48"/>
  <c r="AQ273" i="48"/>
  <c r="AP273" i="48"/>
  <c r="AO273" i="48"/>
  <c r="AN273" i="48"/>
  <c r="AM273" i="48"/>
  <c r="AL273" i="48"/>
  <c r="AK273" i="48"/>
  <c r="AJ273" i="48"/>
  <c r="AI273" i="48"/>
  <c r="AG273" i="48"/>
  <c r="AF273" i="48"/>
  <c r="AE273" i="48"/>
  <c r="AD273" i="48"/>
  <c r="AC273" i="48"/>
  <c r="AB273" i="48"/>
  <c r="AA273" i="48"/>
  <c r="Z273" i="48"/>
  <c r="Y273" i="48"/>
  <c r="X273" i="48"/>
  <c r="W273" i="48"/>
  <c r="V273" i="48"/>
  <c r="U273" i="48"/>
  <c r="T273" i="48"/>
  <c r="S273" i="48"/>
  <c r="R273" i="48"/>
  <c r="Q273" i="48"/>
  <c r="P273" i="48"/>
  <c r="O273" i="48"/>
  <c r="N273" i="48"/>
  <c r="M273" i="48"/>
  <c r="K273" i="48"/>
  <c r="J273" i="48"/>
  <c r="DF273" i="48" s="1"/>
  <c r="I273" i="48"/>
  <c r="F273" i="48"/>
  <c r="E273" i="48"/>
  <c r="D273" i="48"/>
  <c r="C273" i="48"/>
  <c r="B273" i="48"/>
  <c r="A273" i="48"/>
  <c r="EK272" i="48"/>
  <c r="BS272" i="48"/>
  <c r="BR272" i="48"/>
  <c r="BQ272" i="48"/>
  <c r="BP272" i="48"/>
  <c r="BO272" i="48"/>
  <c r="BN272" i="48"/>
  <c r="BK272" i="48"/>
  <c r="BJ272" i="48"/>
  <c r="BI272" i="48"/>
  <c r="BH272" i="48"/>
  <c r="BG272" i="48"/>
  <c r="BE272" i="48"/>
  <c r="BD272" i="48"/>
  <c r="BC272" i="48"/>
  <c r="BB272" i="48"/>
  <c r="BA272" i="48"/>
  <c r="AZ272" i="48"/>
  <c r="AY272" i="48"/>
  <c r="AX272" i="48"/>
  <c r="AW272" i="48"/>
  <c r="AU272" i="48"/>
  <c r="AT272" i="48"/>
  <c r="AS272" i="48"/>
  <c r="AR272" i="48"/>
  <c r="AQ272" i="48"/>
  <c r="AP272" i="48"/>
  <c r="AO272" i="48"/>
  <c r="AN272" i="48"/>
  <c r="AM272" i="48"/>
  <c r="AL272" i="48"/>
  <c r="AK272" i="48"/>
  <c r="AJ272" i="48"/>
  <c r="AI272" i="48"/>
  <c r="AG272" i="48"/>
  <c r="AF272" i="48"/>
  <c r="AE272" i="48"/>
  <c r="AD272" i="48"/>
  <c r="AC272" i="48"/>
  <c r="AB272" i="48"/>
  <c r="AA272" i="48"/>
  <c r="Z272" i="48"/>
  <c r="Y272" i="48"/>
  <c r="X272" i="48"/>
  <c r="W272" i="48"/>
  <c r="V272" i="48"/>
  <c r="U272" i="48"/>
  <c r="T272" i="48"/>
  <c r="S272" i="48"/>
  <c r="R272" i="48"/>
  <c r="Q272" i="48"/>
  <c r="O272" i="48"/>
  <c r="N272" i="48"/>
  <c r="M272" i="48"/>
  <c r="K272" i="48"/>
  <c r="J272" i="48"/>
  <c r="DF272" i="48" s="1"/>
  <c r="I272" i="48"/>
  <c r="F272" i="48"/>
  <c r="E272" i="48"/>
  <c r="D272" i="48"/>
  <c r="C272" i="48"/>
  <c r="B272" i="48"/>
  <c r="A272" i="48"/>
  <c r="EK271" i="48"/>
  <c r="BS271" i="48"/>
  <c r="BR271" i="48"/>
  <c r="BQ271" i="48"/>
  <c r="BP271" i="48"/>
  <c r="BO271" i="48"/>
  <c r="BN271" i="48"/>
  <c r="BK271" i="48"/>
  <c r="BJ271" i="48"/>
  <c r="BI271" i="48"/>
  <c r="BH271" i="48"/>
  <c r="BG271" i="48"/>
  <c r="BE271" i="48"/>
  <c r="BD271" i="48"/>
  <c r="BC271" i="48"/>
  <c r="BB271" i="48"/>
  <c r="BA271" i="48"/>
  <c r="AZ271" i="48"/>
  <c r="AY271" i="48"/>
  <c r="AX271" i="48"/>
  <c r="AW271" i="48"/>
  <c r="AU271" i="48"/>
  <c r="AT271" i="48"/>
  <c r="AS271" i="48"/>
  <c r="AR271" i="48"/>
  <c r="AQ271" i="48"/>
  <c r="AP271" i="48"/>
  <c r="AO271" i="48"/>
  <c r="AN271" i="48"/>
  <c r="AM271" i="48"/>
  <c r="AL271" i="48"/>
  <c r="AK271" i="48"/>
  <c r="AJ271" i="48"/>
  <c r="AI271" i="48"/>
  <c r="AG271" i="48"/>
  <c r="AF271" i="48"/>
  <c r="AE271" i="48"/>
  <c r="AD271" i="48"/>
  <c r="AC271" i="48"/>
  <c r="AB271" i="48"/>
  <c r="AA271" i="48"/>
  <c r="Z271" i="48"/>
  <c r="Y271" i="48"/>
  <c r="X271" i="48"/>
  <c r="W271" i="48"/>
  <c r="V271" i="48"/>
  <c r="U271" i="48"/>
  <c r="T271" i="48"/>
  <c r="S271" i="48"/>
  <c r="R271" i="48"/>
  <c r="Q271" i="48"/>
  <c r="P271" i="48"/>
  <c r="O271" i="48"/>
  <c r="N271" i="48"/>
  <c r="M271" i="48"/>
  <c r="K271" i="48"/>
  <c r="J271" i="48"/>
  <c r="DF271" i="48" s="1"/>
  <c r="I271" i="48"/>
  <c r="F271" i="48"/>
  <c r="E271" i="48"/>
  <c r="D271" i="48"/>
  <c r="C271" i="48"/>
  <c r="B271" i="48"/>
  <c r="A271" i="48"/>
  <c r="EK270" i="48"/>
  <c r="BS270" i="48"/>
  <c r="BR270" i="48"/>
  <c r="BQ270" i="48"/>
  <c r="BP270" i="48"/>
  <c r="BO270" i="48"/>
  <c r="BN270" i="48"/>
  <c r="BK270" i="48"/>
  <c r="BJ270" i="48"/>
  <c r="BI270" i="48"/>
  <c r="BH270" i="48"/>
  <c r="BG270" i="48"/>
  <c r="BE270" i="48"/>
  <c r="BD270" i="48"/>
  <c r="BC270" i="48"/>
  <c r="BB270" i="48"/>
  <c r="BA270" i="48"/>
  <c r="AZ270" i="48"/>
  <c r="AY270" i="48"/>
  <c r="AX270" i="48"/>
  <c r="AW270" i="48"/>
  <c r="AV270" i="48"/>
  <c r="AU270" i="48"/>
  <c r="AT270" i="48"/>
  <c r="AS270" i="48"/>
  <c r="AR270" i="48"/>
  <c r="AQ270" i="48"/>
  <c r="AP270" i="48"/>
  <c r="AO270" i="48"/>
  <c r="AN270" i="48"/>
  <c r="AM270" i="48"/>
  <c r="AL270" i="48"/>
  <c r="AK270" i="48"/>
  <c r="AJ270" i="48"/>
  <c r="AI270" i="48"/>
  <c r="AG270" i="48"/>
  <c r="AF270" i="48"/>
  <c r="AE270" i="48"/>
  <c r="AD270" i="48"/>
  <c r="AC270" i="48"/>
  <c r="AB270" i="48"/>
  <c r="AA270" i="48"/>
  <c r="Z270" i="48"/>
  <c r="Y270" i="48"/>
  <c r="X270" i="48"/>
  <c r="W270" i="48"/>
  <c r="V270" i="48"/>
  <c r="U270" i="48"/>
  <c r="T270" i="48"/>
  <c r="S270" i="48"/>
  <c r="R270" i="48"/>
  <c r="Q270" i="48"/>
  <c r="P270" i="48"/>
  <c r="O270" i="48"/>
  <c r="N270" i="48"/>
  <c r="M270" i="48"/>
  <c r="K270" i="48"/>
  <c r="J270" i="48"/>
  <c r="DF270" i="48" s="1"/>
  <c r="I270" i="48"/>
  <c r="F270" i="48"/>
  <c r="E270" i="48"/>
  <c r="D270" i="48"/>
  <c r="C270" i="48"/>
  <c r="B270" i="48"/>
  <c r="A270" i="48"/>
  <c r="EK269" i="48"/>
  <c r="BS269" i="48"/>
  <c r="BR269" i="48"/>
  <c r="BQ269" i="48"/>
  <c r="BP269" i="48"/>
  <c r="BO269" i="48"/>
  <c r="BN269" i="48"/>
  <c r="BK269" i="48"/>
  <c r="BJ269" i="48"/>
  <c r="BI269" i="48"/>
  <c r="BH269" i="48"/>
  <c r="BG269" i="48"/>
  <c r="BE269" i="48"/>
  <c r="BD269" i="48"/>
  <c r="BC269" i="48"/>
  <c r="BB269" i="48"/>
  <c r="BA269" i="48"/>
  <c r="AZ269" i="48"/>
  <c r="AY269" i="48"/>
  <c r="AX269" i="48"/>
  <c r="AW269" i="48"/>
  <c r="AV269" i="48"/>
  <c r="AU269" i="48"/>
  <c r="AT269" i="48"/>
  <c r="AS269" i="48"/>
  <c r="AR269" i="48"/>
  <c r="AQ269" i="48"/>
  <c r="AP269" i="48"/>
  <c r="AO269" i="48"/>
  <c r="AN269" i="48"/>
  <c r="AM269" i="48"/>
  <c r="AL269" i="48"/>
  <c r="AK269" i="48"/>
  <c r="AJ269" i="48"/>
  <c r="AI269" i="48"/>
  <c r="AG269" i="48"/>
  <c r="AF269" i="48"/>
  <c r="AE269" i="48"/>
  <c r="AD269" i="48"/>
  <c r="AC269" i="48"/>
  <c r="AB269" i="48"/>
  <c r="AA269" i="48"/>
  <c r="Z269" i="48"/>
  <c r="Y269" i="48"/>
  <c r="X269" i="48"/>
  <c r="W269" i="48"/>
  <c r="V269" i="48"/>
  <c r="U269" i="48"/>
  <c r="T269" i="48"/>
  <c r="S269" i="48"/>
  <c r="R269" i="48"/>
  <c r="Q269" i="48"/>
  <c r="P269" i="48"/>
  <c r="O269" i="48"/>
  <c r="N269" i="48"/>
  <c r="M269" i="48"/>
  <c r="K269" i="48"/>
  <c r="J269" i="48"/>
  <c r="DF269" i="48" s="1"/>
  <c r="I269" i="48"/>
  <c r="F269" i="48"/>
  <c r="E269" i="48"/>
  <c r="D269" i="48"/>
  <c r="C269" i="48"/>
  <c r="B269" i="48"/>
  <c r="A269" i="48"/>
  <c r="EK268" i="48"/>
  <c r="BS268" i="48"/>
  <c r="BR268" i="48"/>
  <c r="BQ268" i="48"/>
  <c r="BP268" i="48"/>
  <c r="BO268" i="48"/>
  <c r="BN268" i="48"/>
  <c r="BK268" i="48"/>
  <c r="BJ268" i="48"/>
  <c r="BI268" i="48"/>
  <c r="BH268" i="48"/>
  <c r="BG268" i="48"/>
  <c r="BE268" i="48"/>
  <c r="BD268" i="48"/>
  <c r="BC268" i="48"/>
  <c r="BB268" i="48"/>
  <c r="BA268" i="48"/>
  <c r="AZ268" i="48"/>
  <c r="AY268" i="48"/>
  <c r="AX268" i="48"/>
  <c r="AW268" i="48"/>
  <c r="AV268" i="48"/>
  <c r="AU268" i="48"/>
  <c r="AT268" i="48"/>
  <c r="AS268" i="48"/>
  <c r="AR268" i="48"/>
  <c r="AQ268" i="48"/>
  <c r="AP268" i="48"/>
  <c r="AO268" i="48"/>
  <c r="AN268" i="48"/>
  <c r="AM268" i="48"/>
  <c r="AL268" i="48"/>
  <c r="AK268" i="48"/>
  <c r="AJ268" i="48"/>
  <c r="AI268" i="48"/>
  <c r="AG268" i="48"/>
  <c r="AF268" i="48"/>
  <c r="AE268" i="48"/>
  <c r="AD268" i="48"/>
  <c r="AC268" i="48"/>
  <c r="AB268" i="48"/>
  <c r="AA268" i="48"/>
  <c r="Z268" i="48"/>
  <c r="Y268" i="48"/>
  <c r="X268" i="48"/>
  <c r="W268" i="48"/>
  <c r="V268" i="48"/>
  <c r="U268" i="48"/>
  <c r="T268" i="48"/>
  <c r="S268" i="48"/>
  <c r="R268" i="48"/>
  <c r="Q268" i="48"/>
  <c r="P268" i="48"/>
  <c r="O268" i="48"/>
  <c r="N268" i="48"/>
  <c r="M268" i="48"/>
  <c r="K268" i="48"/>
  <c r="J268" i="48"/>
  <c r="I268" i="48"/>
  <c r="F268" i="48"/>
  <c r="E268" i="48"/>
  <c r="D268" i="48"/>
  <c r="C268" i="48"/>
  <c r="B268" i="48"/>
  <c r="A268" i="48"/>
  <c r="EK267" i="48"/>
  <c r="BS267" i="48"/>
  <c r="BR267" i="48"/>
  <c r="BQ267" i="48"/>
  <c r="BP267" i="48"/>
  <c r="BO267" i="48"/>
  <c r="BN267" i="48"/>
  <c r="BK267" i="48"/>
  <c r="BJ267" i="48"/>
  <c r="BI267" i="48"/>
  <c r="BH267" i="48"/>
  <c r="BG267" i="48"/>
  <c r="BE267" i="48"/>
  <c r="BD267" i="48"/>
  <c r="BC267" i="48"/>
  <c r="BB267" i="48"/>
  <c r="BA267" i="48"/>
  <c r="AZ267" i="48"/>
  <c r="AY267" i="48"/>
  <c r="AX267" i="48"/>
  <c r="AW267" i="48"/>
  <c r="AV267" i="48"/>
  <c r="AU267" i="48"/>
  <c r="AT267" i="48"/>
  <c r="AS267" i="48"/>
  <c r="AR267" i="48"/>
  <c r="AQ267" i="48"/>
  <c r="AP267" i="48"/>
  <c r="AO267" i="48"/>
  <c r="AN267" i="48"/>
  <c r="AM267" i="48"/>
  <c r="AL267" i="48"/>
  <c r="AK267" i="48"/>
  <c r="AJ267" i="48"/>
  <c r="AI267" i="48"/>
  <c r="AG267" i="48"/>
  <c r="AF267" i="48"/>
  <c r="AE267" i="48"/>
  <c r="AD267" i="48"/>
  <c r="AC267" i="48"/>
  <c r="AB267" i="48"/>
  <c r="AA267" i="48"/>
  <c r="Z267" i="48"/>
  <c r="Y267" i="48"/>
  <c r="X267" i="48"/>
  <c r="W267" i="48"/>
  <c r="V267" i="48"/>
  <c r="U267" i="48"/>
  <c r="T267" i="48"/>
  <c r="S267" i="48"/>
  <c r="R267" i="48"/>
  <c r="Q267" i="48"/>
  <c r="P267" i="48"/>
  <c r="O267" i="48"/>
  <c r="N267" i="48"/>
  <c r="M267" i="48"/>
  <c r="K267" i="48"/>
  <c r="J267" i="48"/>
  <c r="DF267" i="48" s="1"/>
  <c r="I267" i="48"/>
  <c r="F267" i="48"/>
  <c r="E267" i="48"/>
  <c r="D267" i="48"/>
  <c r="C267" i="48"/>
  <c r="B267" i="48"/>
  <c r="A267" i="48"/>
  <c r="EK266" i="48"/>
  <c r="BS266" i="48"/>
  <c r="BR266" i="48"/>
  <c r="BQ266" i="48"/>
  <c r="BP266" i="48"/>
  <c r="BO266" i="48"/>
  <c r="BN266" i="48"/>
  <c r="BK266" i="48"/>
  <c r="BJ266" i="48"/>
  <c r="BI266" i="48"/>
  <c r="BH266" i="48"/>
  <c r="BG266" i="48"/>
  <c r="BE266" i="48"/>
  <c r="BD266" i="48"/>
  <c r="BC266" i="48"/>
  <c r="BB266" i="48"/>
  <c r="BA266" i="48"/>
  <c r="AZ266" i="48"/>
  <c r="AY266" i="48"/>
  <c r="AX266" i="48"/>
  <c r="AW266" i="48"/>
  <c r="AV266" i="48"/>
  <c r="AU266" i="48"/>
  <c r="AT266" i="48"/>
  <c r="AS266" i="48"/>
  <c r="AR266" i="48"/>
  <c r="AQ266" i="48"/>
  <c r="AP266" i="48"/>
  <c r="AO266" i="48"/>
  <c r="AN266" i="48"/>
  <c r="AM266" i="48"/>
  <c r="AL266" i="48"/>
  <c r="AK266" i="48"/>
  <c r="AJ266" i="48"/>
  <c r="AI266" i="48"/>
  <c r="AG266" i="48"/>
  <c r="AF266" i="48"/>
  <c r="AE266" i="48"/>
  <c r="AD266" i="48"/>
  <c r="AC266" i="48"/>
  <c r="AB266" i="48"/>
  <c r="AA266" i="48"/>
  <c r="Z266" i="48"/>
  <c r="Y266" i="48"/>
  <c r="X266" i="48"/>
  <c r="W266" i="48"/>
  <c r="V266" i="48"/>
  <c r="U266" i="48"/>
  <c r="T266" i="48"/>
  <c r="S266" i="48"/>
  <c r="R266" i="48"/>
  <c r="Q266" i="48"/>
  <c r="P266" i="48"/>
  <c r="O266" i="48"/>
  <c r="N266" i="48"/>
  <c r="M266" i="48"/>
  <c r="K266" i="48"/>
  <c r="J266" i="48"/>
  <c r="DF266" i="48" s="1"/>
  <c r="I266" i="48"/>
  <c r="F266" i="48"/>
  <c r="E266" i="48"/>
  <c r="D266" i="48"/>
  <c r="C266" i="48"/>
  <c r="B266" i="48"/>
  <c r="A266" i="48"/>
  <c r="EK265" i="48"/>
  <c r="BS265" i="48"/>
  <c r="BR265" i="48"/>
  <c r="BQ265" i="48"/>
  <c r="BP265" i="48"/>
  <c r="BO265" i="48"/>
  <c r="BN265" i="48"/>
  <c r="BK265" i="48"/>
  <c r="BJ265" i="48"/>
  <c r="BI265" i="48"/>
  <c r="BH265" i="48"/>
  <c r="BG265" i="48"/>
  <c r="BE265" i="48"/>
  <c r="BD265" i="48"/>
  <c r="BC265" i="48"/>
  <c r="BB265" i="48"/>
  <c r="BA265" i="48"/>
  <c r="AZ265" i="48"/>
  <c r="AY265" i="48"/>
  <c r="AX265" i="48"/>
  <c r="AW265" i="48"/>
  <c r="AV265" i="48"/>
  <c r="AU265" i="48"/>
  <c r="AT265" i="48"/>
  <c r="AS265" i="48"/>
  <c r="AR265" i="48"/>
  <c r="AQ265" i="48"/>
  <c r="AP265" i="48"/>
  <c r="AO265" i="48"/>
  <c r="AN265" i="48"/>
  <c r="AM265" i="48"/>
  <c r="AL265" i="48"/>
  <c r="AK265" i="48"/>
  <c r="AJ265" i="48"/>
  <c r="AI265" i="48"/>
  <c r="AG265" i="48"/>
  <c r="AF265" i="48"/>
  <c r="AE265" i="48"/>
  <c r="AD265" i="48"/>
  <c r="AC265" i="48"/>
  <c r="AB265" i="48"/>
  <c r="AA265" i="48"/>
  <c r="Z265" i="48"/>
  <c r="Y265" i="48"/>
  <c r="X265" i="48"/>
  <c r="W265" i="48"/>
  <c r="V265" i="48"/>
  <c r="U265" i="48"/>
  <c r="T265" i="48"/>
  <c r="S265" i="48"/>
  <c r="R265" i="48"/>
  <c r="Q265" i="48"/>
  <c r="P265" i="48"/>
  <c r="O265" i="48"/>
  <c r="N265" i="48"/>
  <c r="M265" i="48"/>
  <c r="K265" i="48"/>
  <c r="J265" i="48"/>
  <c r="DF265" i="48" s="1"/>
  <c r="I265" i="48"/>
  <c r="F265" i="48"/>
  <c r="E265" i="48"/>
  <c r="D265" i="48"/>
  <c r="C265" i="48"/>
  <c r="B265" i="48"/>
  <c r="A265" i="48"/>
  <c r="EK264" i="48"/>
  <c r="BS264" i="48"/>
  <c r="BR264" i="48"/>
  <c r="BQ264" i="48"/>
  <c r="BP264" i="48"/>
  <c r="BO264" i="48"/>
  <c r="BN264" i="48"/>
  <c r="BK264" i="48"/>
  <c r="BJ264" i="48"/>
  <c r="BI264" i="48"/>
  <c r="BH264" i="48"/>
  <c r="BG264" i="48"/>
  <c r="BE264" i="48"/>
  <c r="BD264" i="48"/>
  <c r="BC264" i="48"/>
  <c r="BB264" i="48"/>
  <c r="BA264" i="48"/>
  <c r="AZ264" i="48"/>
  <c r="AY264" i="48"/>
  <c r="AX264" i="48"/>
  <c r="AW264" i="48"/>
  <c r="AV264" i="48"/>
  <c r="AU264" i="48"/>
  <c r="AT264" i="48"/>
  <c r="AS264" i="48"/>
  <c r="AR264" i="48"/>
  <c r="AQ264" i="48"/>
  <c r="AP264" i="48"/>
  <c r="AO264" i="48"/>
  <c r="AN264" i="48"/>
  <c r="AM264" i="48"/>
  <c r="AL264" i="48"/>
  <c r="AK264" i="48"/>
  <c r="AJ264" i="48"/>
  <c r="AI264" i="48"/>
  <c r="AG264" i="48"/>
  <c r="AF264" i="48"/>
  <c r="AE264" i="48"/>
  <c r="AD264" i="48"/>
  <c r="AC264" i="48"/>
  <c r="AB264" i="48"/>
  <c r="AA264" i="48"/>
  <c r="Z264" i="48"/>
  <c r="Y264" i="48"/>
  <c r="X264" i="48"/>
  <c r="W264" i="48"/>
  <c r="V264" i="48"/>
  <c r="U264" i="48"/>
  <c r="T264" i="48"/>
  <c r="S264" i="48"/>
  <c r="R264" i="48"/>
  <c r="Q264" i="48"/>
  <c r="P264" i="48"/>
  <c r="O264" i="48"/>
  <c r="N264" i="48"/>
  <c r="M264" i="48"/>
  <c r="K264" i="48"/>
  <c r="J264" i="48"/>
  <c r="DF264" i="48" s="1"/>
  <c r="I264" i="48"/>
  <c r="F264" i="48"/>
  <c r="E264" i="48"/>
  <c r="D264" i="48"/>
  <c r="C264" i="48"/>
  <c r="B264" i="48"/>
  <c r="A264" i="48"/>
  <c r="EK263" i="48"/>
  <c r="BS263" i="48"/>
  <c r="BR263" i="48"/>
  <c r="BQ263" i="48"/>
  <c r="BP263" i="48"/>
  <c r="BO263" i="48"/>
  <c r="BN263" i="48"/>
  <c r="BK263" i="48"/>
  <c r="BJ263" i="48"/>
  <c r="BI263" i="48"/>
  <c r="BH263" i="48"/>
  <c r="BG263" i="48"/>
  <c r="BE263" i="48"/>
  <c r="BD263" i="48"/>
  <c r="BC263" i="48"/>
  <c r="BB263" i="48"/>
  <c r="BA263" i="48"/>
  <c r="AZ263" i="48"/>
  <c r="AY263" i="48"/>
  <c r="AX263" i="48"/>
  <c r="AW263" i="48"/>
  <c r="AV263" i="48"/>
  <c r="AU263" i="48"/>
  <c r="AT263" i="48"/>
  <c r="AS263" i="48"/>
  <c r="AR263" i="48"/>
  <c r="AQ263" i="48"/>
  <c r="AP263" i="48"/>
  <c r="AO263" i="48"/>
  <c r="AN263" i="48"/>
  <c r="AM263" i="48"/>
  <c r="AL263" i="48"/>
  <c r="AK263" i="48"/>
  <c r="AJ263" i="48"/>
  <c r="AI263" i="48"/>
  <c r="AG263" i="48"/>
  <c r="AF263" i="48"/>
  <c r="AE263" i="48"/>
  <c r="AD263" i="48"/>
  <c r="AC263" i="48"/>
  <c r="AB263" i="48"/>
  <c r="AA263" i="48"/>
  <c r="Z263" i="48"/>
  <c r="Y263" i="48"/>
  <c r="X263" i="48"/>
  <c r="W263" i="48"/>
  <c r="V263" i="48"/>
  <c r="U263" i="48"/>
  <c r="T263" i="48"/>
  <c r="S263" i="48"/>
  <c r="R263" i="48"/>
  <c r="Q263" i="48"/>
  <c r="P263" i="48"/>
  <c r="O263" i="48"/>
  <c r="N263" i="48"/>
  <c r="M263" i="48"/>
  <c r="K263" i="48"/>
  <c r="J263" i="48"/>
  <c r="DF263" i="48" s="1"/>
  <c r="I263" i="48"/>
  <c r="F263" i="48"/>
  <c r="E263" i="48"/>
  <c r="D263" i="48"/>
  <c r="C263" i="48"/>
  <c r="B263" i="48"/>
  <c r="A263" i="48"/>
  <c r="EK262" i="48"/>
  <c r="BS262" i="48"/>
  <c r="BR262" i="48"/>
  <c r="BQ262" i="48"/>
  <c r="BP262" i="48"/>
  <c r="BO262" i="48"/>
  <c r="BN262" i="48"/>
  <c r="BK262" i="48"/>
  <c r="BJ262" i="48"/>
  <c r="BI262" i="48"/>
  <c r="BH262" i="48"/>
  <c r="BG262" i="48"/>
  <c r="BE262" i="48"/>
  <c r="BD262" i="48"/>
  <c r="BC262" i="48"/>
  <c r="BB262" i="48"/>
  <c r="BA262" i="48"/>
  <c r="AZ262" i="48"/>
  <c r="AY262" i="48"/>
  <c r="AX262" i="48"/>
  <c r="AW262" i="48"/>
  <c r="AV262" i="48"/>
  <c r="AU262" i="48"/>
  <c r="AT262" i="48"/>
  <c r="AS262" i="48"/>
  <c r="AR262" i="48"/>
  <c r="AQ262" i="48"/>
  <c r="AP262" i="48"/>
  <c r="AO262" i="48"/>
  <c r="AN262" i="48"/>
  <c r="AM262" i="48"/>
  <c r="AL262" i="48"/>
  <c r="AK262" i="48"/>
  <c r="AJ262" i="48"/>
  <c r="AI262" i="48"/>
  <c r="AG262" i="48"/>
  <c r="AF262" i="48"/>
  <c r="AE262" i="48"/>
  <c r="AD262" i="48"/>
  <c r="AC262" i="48"/>
  <c r="AB262" i="48"/>
  <c r="AA262" i="48"/>
  <c r="Z262" i="48"/>
  <c r="Y262" i="48"/>
  <c r="X262" i="48"/>
  <c r="W262" i="48"/>
  <c r="V262" i="48"/>
  <c r="U262" i="48"/>
  <c r="T262" i="48"/>
  <c r="S262" i="48"/>
  <c r="R262" i="48"/>
  <c r="Q262" i="48"/>
  <c r="P262" i="48"/>
  <c r="O262" i="48"/>
  <c r="N262" i="48"/>
  <c r="M262" i="48"/>
  <c r="K262" i="48"/>
  <c r="J262" i="48"/>
  <c r="I262" i="48"/>
  <c r="F262" i="48"/>
  <c r="E262" i="48"/>
  <c r="D262" i="48"/>
  <c r="C262" i="48"/>
  <c r="B262" i="48"/>
  <c r="A262" i="48"/>
  <c r="EK261" i="48"/>
  <c r="BS261" i="48"/>
  <c r="BR261" i="48"/>
  <c r="BQ261" i="48"/>
  <c r="BP261" i="48"/>
  <c r="BO261" i="48"/>
  <c r="BN261" i="48"/>
  <c r="BK261" i="48"/>
  <c r="BJ261" i="48"/>
  <c r="BI261" i="48"/>
  <c r="BH261" i="48"/>
  <c r="BG261" i="48"/>
  <c r="BE261" i="48"/>
  <c r="BD261" i="48"/>
  <c r="BC261" i="48"/>
  <c r="BB261" i="48"/>
  <c r="BA261" i="48"/>
  <c r="AZ261" i="48"/>
  <c r="AY261" i="48"/>
  <c r="AX261" i="48"/>
  <c r="AW261" i="48"/>
  <c r="AV261" i="48"/>
  <c r="AU261" i="48"/>
  <c r="AT261" i="48"/>
  <c r="AS261" i="48"/>
  <c r="AR261" i="48"/>
  <c r="AQ261" i="48"/>
  <c r="AP261" i="48"/>
  <c r="AO261" i="48"/>
  <c r="AN261" i="48"/>
  <c r="AM261" i="48"/>
  <c r="AL261" i="48"/>
  <c r="AK261" i="48"/>
  <c r="AJ261" i="48"/>
  <c r="AI261" i="48"/>
  <c r="AG261" i="48"/>
  <c r="AF261" i="48"/>
  <c r="AE261" i="48"/>
  <c r="AD261" i="48"/>
  <c r="AC261" i="48"/>
  <c r="AB261" i="48"/>
  <c r="AA261" i="48"/>
  <c r="Z261" i="48"/>
  <c r="Y261" i="48"/>
  <c r="X261" i="48"/>
  <c r="W261" i="48"/>
  <c r="V261" i="48"/>
  <c r="U261" i="48"/>
  <c r="T261" i="48"/>
  <c r="S261" i="48"/>
  <c r="R261" i="48"/>
  <c r="Q261" i="48"/>
  <c r="P261" i="48"/>
  <c r="O261" i="48"/>
  <c r="N261" i="48"/>
  <c r="M261" i="48"/>
  <c r="K261" i="48"/>
  <c r="J261" i="48"/>
  <c r="DF261" i="48" s="1"/>
  <c r="I261" i="48"/>
  <c r="F261" i="48"/>
  <c r="E261" i="48"/>
  <c r="D261" i="48"/>
  <c r="C261" i="48"/>
  <c r="B261" i="48"/>
  <c r="A261" i="48"/>
  <c r="EK260" i="48"/>
  <c r="BS260" i="48"/>
  <c r="BR260" i="48"/>
  <c r="BQ260" i="48"/>
  <c r="BP260" i="48"/>
  <c r="BO260" i="48"/>
  <c r="BN260" i="48"/>
  <c r="BK260" i="48"/>
  <c r="BJ260" i="48"/>
  <c r="BI260" i="48"/>
  <c r="BH260" i="48"/>
  <c r="BG260" i="48"/>
  <c r="BE260" i="48"/>
  <c r="BD260" i="48"/>
  <c r="BC260" i="48"/>
  <c r="BB260" i="48"/>
  <c r="BA260" i="48"/>
  <c r="AZ260" i="48"/>
  <c r="AY260" i="48"/>
  <c r="AX260" i="48"/>
  <c r="AW260" i="48"/>
  <c r="AV260" i="48"/>
  <c r="AU260" i="48"/>
  <c r="AT260" i="48"/>
  <c r="AS260" i="48"/>
  <c r="AR260" i="48"/>
  <c r="AQ260" i="48"/>
  <c r="AP260" i="48"/>
  <c r="AO260" i="48"/>
  <c r="AN260" i="48"/>
  <c r="AM260" i="48"/>
  <c r="AL260" i="48"/>
  <c r="AK260" i="48"/>
  <c r="AJ260" i="48"/>
  <c r="AI260" i="48"/>
  <c r="AG260" i="48"/>
  <c r="AF260" i="48"/>
  <c r="AE260" i="48"/>
  <c r="AD260" i="48"/>
  <c r="AC260" i="48"/>
  <c r="AB260" i="48"/>
  <c r="AA260" i="48"/>
  <c r="Z260" i="48"/>
  <c r="Y260" i="48"/>
  <c r="X260" i="48"/>
  <c r="W260" i="48"/>
  <c r="V260" i="48"/>
  <c r="U260" i="48"/>
  <c r="T260" i="48"/>
  <c r="S260" i="48"/>
  <c r="R260" i="48"/>
  <c r="Q260" i="48"/>
  <c r="P260" i="48"/>
  <c r="O260" i="48"/>
  <c r="N260" i="48"/>
  <c r="M260" i="48"/>
  <c r="K260" i="48"/>
  <c r="J260" i="48"/>
  <c r="DF260" i="48" s="1"/>
  <c r="I260" i="48"/>
  <c r="F260" i="48"/>
  <c r="E260" i="48"/>
  <c r="D260" i="48"/>
  <c r="C260" i="48"/>
  <c r="B260" i="48"/>
  <c r="A260" i="48"/>
  <c r="EK259" i="48"/>
  <c r="BS259" i="48"/>
  <c r="BR259" i="48"/>
  <c r="BQ259" i="48"/>
  <c r="BP259" i="48"/>
  <c r="BO259" i="48"/>
  <c r="BN259" i="48"/>
  <c r="BK259" i="48"/>
  <c r="BJ259" i="48"/>
  <c r="BI259" i="48"/>
  <c r="BH259" i="48"/>
  <c r="BG259" i="48"/>
  <c r="BE259" i="48"/>
  <c r="BD259" i="48"/>
  <c r="BC259" i="48"/>
  <c r="BB259" i="48"/>
  <c r="BA259" i="48"/>
  <c r="AZ259" i="48"/>
  <c r="AY259" i="48"/>
  <c r="AX259" i="48"/>
  <c r="AW259" i="48"/>
  <c r="AV259" i="48"/>
  <c r="AU259" i="48"/>
  <c r="AT259" i="48"/>
  <c r="AS259" i="48"/>
  <c r="AR259" i="48"/>
  <c r="AQ259" i="48"/>
  <c r="AP259" i="48"/>
  <c r="AO259" i="48"/>
  <c r="AN259" i="48"/>
  <c r="AM259" i="48"/>
  <c r="AL259" i="48"/>
  <c r="AK259" i="48"/>
  <c r="AJ259" i="48"/>
  <c r="AI259" i="48"/>
  <c r="AG259" i="48"/>
  <c r="AF259" i="48"/>
  <c r="AE259" i="48"/>
  <c r="AD259" i="48"/>
  <c r="AC259" i="48"/>
  <c r="AB259" i="48"/>
  <c r="AA259" i="48"/>
  <c r="Z259" i="48"/>
  <c r="Y259" i="48"/>
  <c r="X259" i="48"/>
  <c r="W259" i="48"/>
  <c r="V259" i="48"/>
  <c r="U259" i="48"/>
  <c r="T259" i="48"/>
  <c r="S259" i="48"/>
  <c r="R259" i="48"/>
  <c r="Q259" i="48"/>
  <c r="P259" i="48"/>
  <c r="O259" i="48"/>
  <c r="N259" i="48"/>
  <c r="M259" i="48"/>
  <c r="K259" i="48"/>
  <c r="J259" i="48"/>
  <c r="DF259" i="48" s="1"/>
  <c r="I259" i="48"/>
  <c r="F259" i="48"/>
  <c r="E259" i="48"/>
  <c r="D259" i="48"/>
  <c r="C259" i="48"/>
  <c r="B259" i="48"/>
  <c r="A259" i="48"/>
  <c r="EK258" i="48"/>
  <c r="BS258" i="48"/>
  <c r="BR258" i="48"/>
  <c r="BQ258" i="48"/>
  <c r="BP258" i="48"/>
  <c r="BO258" i="48"/>
  <c r="BN258" i="48"/>
  <c r="BK258" i="48"/>
  <c r="BJ258" i="48"/>
  <c r="BI258" i="48"/>
  <c r="BH258" i="48"/>
  <c r="BG258" i="48"/>
  <c r="BE258" i="48"/>
  <c r="BD258" i="48"/>
  <c r="BC258" i="48"/>
  <c r="BB258" i="48"/>
  <c r="BA258" i="48"/>
  <c r="AZ258" i="48"/>
  <c r="AY258" i="48"/>
  <c r="AX258" i="48"/>
  <c r="AW258" i="48"/>
  <c r="AV258" i="48"/>
  <c r="AU258" i="48"/>
  <c r="AT258" i="48"/>
  <c r="AS258" i="48"/>
  <c r="AR258" i="48"/>
  <c r="AQ258" i="48"/>
  <c r="AP258" i="48"/>
  <c r="AO258" i="48"/>
  <c r="AN258" i="48"/>
  <c r="AM258" i="48"/>
  <c r="AL258" i="48"/>
  <c r="AK258" i="48"/>
  <c r="AJ258" i="48"/>
  <c r="AI258" i="48"/>
  <c r="AG258" i="48"/>
  <c r="AF258" i="48"/>
  <c r="AE258" i="48"/>
  <c r="AD258" i="48"/>
  <c r="AC258" i="48"/>
  <c r="AB258" i="48"/>
  <c r="AA258" i="48"/>
  <c r="Z258" i="48"/>
  <c r="Y258" i="48"/>
  <c r="X258" i="48"/>
  <c r="W258" i="48"/>
  <c r="V258" i="48"/>
  <c r="U258" i="48"/>
  <c r="T258" i="48"/>
  <c r="S258" i="48"/>
  <c r="R258" i="48"/>
  <c r="Q258" i="48"/>
  <c r="P258" i="48"/>
  <c r="O258" i="48"/>
  <c r="N258" i="48"/>
  <c r="M258" i="48"/>
  <c r="K258" i="48"/>
  <c r="J258" i="48"/>
  <c r="DF258" i="48" s="1"/>
  <c r="I258" i="48"/>
  <c r="F258" i="48"/>
  <c r="E258" i="48"/>
  <c r="D258" i="48"/>
  <c r="C258" i="48"/>
  <c r="B258" i="48"/>
  <c r="A258" i="48"/>
  <c r="EK257" i="48"/>
  <c r="BS257" i="48"/>
  <c r="BR257" i="48"/>
  <c r="BQ257" i="48"/>
  <c r="BP257" i="48"/>
  <c r="BO257" i="48"/>
  <c r="BN257" i="48"/>
  <c r="BK257" i="48"/>
  <c r="BJ257" i="48"/>
  <c r="BI257" i="48"/>
  <c r="BH257" i="48"/>
  <c r="BG257" i="48"/>
  <c r="BE257" i="48"/>
  <c r="BD257" i="48"/>
  <c r="BC257" i="48"/>
  <c r="BB257" i="48"/>
  <c r="BA257" i="48"/>
  <c r="AZ257" i="48"/>
  <c r="AY257" i="48"/>
  <c r="AX257" i="48"/>
  <c r="AW257" i="48"/>
  <c r="AV257" i="48"/>
  <c r="AU257" i="48"/>
  <c r="AT257" i="48"/>
  <c r="AS257" i="48"/>
  <c r="AR257" i="48"/>
  <c r="AQ257" i="48"/>
  <c r="AP257" i="48"/>
  <c r="AO257" i="48"/>
  <c r="AN257" i="48"/>
  <c r="AM257" i="48"/>
  <c r="AL257" i="48"/>
  <c r="AK257" i="48"/>
  <c r="AJ257" i="48"/>
  <c r="AI257" i="48"/>
  <c r="AG257" i="48"/>
  <c r="AF257" i="48"/>
  <c r="AE257" i="48"/>
  <c r="AD257" i="48"/>
  <c r="AC257" i="48"/>
  <c r="AB257" i="48"/>
  <c r="AA257" i="48"/>
  <c r="Z257" i="48"/>
  <c r="Y257" i="48"/>
  <c r="X257" i="48"/>
  <c r="W257" i="48"/>
  <c r="V257" i="48"/>
  <c r="U257" i="48"/>
  <c r="T257" i="48"/>
  <c r="S257" i="48"/>
  <c r="R257" i="48"/>
  <c r="Q257" i="48"/>
  <c r="P257" i="48"/>
  <c r="O257" i="48"/>
  <c r="N257" i="48"/>
  <c r="M257" i="48"/>
  <c r="K257" i="48"/>
  <c r="J257" i="48"/>
  <c r="DF257" i="48" s="1"/>
  <c r="I257" i="48"/>
  <c r="F257" i="48"/>
  <c r="E257" i="48"/>
  <c r="D257" i="48"/>
  <c r="C257" i="48"/>
  <c r="B257" i="48"/>
  <c r="A257" i="48"/>
  <c r="EK256" i="48"/>
  <c r="BS256" i="48"/>
  <c r="BR256" i="48"/>
  <c r="BQ256" i="48"/>
  <c r="BP256" i="48"/>
  <c r="BO256" i="48"/>
  <c r="BN256" i="48"/>
  <c r="BK256" i="48"/>
  <c r="BJ256" i="48"/>
  <c r="BI256" i="48"/>
  <c r="BH256" i="48"/>
  <c r="BG256" i="48"/>
  <c r="BE256" i="48"/>
  <c r="BD256" i="48"/>
  <c r="BC256" i="48"/>
  <c r="BB256" i="48"/>
  <c r="BA256" i="48"/>
  <c r="AZ256" i="48"/>
  <c r="AY256" i="48"/>
  <c r="AX256" i="48"/>
  <c r="AW256" i="48"/>
  <c r="AV256" i="48"/>
  <c r="AU256" i="48"/>
  <c r="AT256" i="48"/>
  <c r="AS256" i="48"/>
  <c r="AR256" i="48"/>
  <c r="AQ256" i="48"/>
  <c r="AP256" i="48"/>
  <c r="AO256" i="48"/>
  <c r="AN256" i="48"/>
  <c r="AM256" i="48"/>
  <c r="AL256" i="48"/>
  <c r="AK256" i="48"/>
  <c r="AJ256" i="48"/>
  <c r="AI256" i="48"/>
  <c r="AG256" i="48"/>
  <c r="AF256" i="48"/>
  <c r="AE256" i="48"/>
  <c r="AD256" i="48"/>
  <c r="AC256" i="48"/>
  <c r="AB256" i="48"/>
  <c r="AA256" i="48"/>
  <c r="Z256" i="48"/>
  <c r="Y256" i="48"/>
  <c r="X256" i="48"/>
  <c r="W256" i="48"/>
  <c r="V256" i="48"/>
  <c r="U256" i="48"/>
  <c r="T256" i="48"/>
  <c r="S256" i="48"/>
  <c r="R256" i="48"/>
  <c r="Q256" i="48"/>
  <c r="O256" i="48"/>
  <c r="N256" i="48"/>
  <c r="M256" i="48"/>
  <c r="K256" i="48"/>
  <c r="J256" i="48"/>
  <c r="DF256" i="48" s="1"/>
  <c r="I256" i="48"/>
  <c r="F256" i="48"/>
  <c r="E256" i="48"/>
  <c r="D256" i="48"/>
  <c r="C256" i="48"/>
  <c r="B256" i="48"/>
  <c r="A256" i="48"/>
  <c r="EK255" i="48"/>
  <c r="DS255" i="48"/>
  <c r="BS255" i="48"/>
  <c r="BR255" i="48"/>
  <c r="BQ255" i="48"/>
  <c r="BP255" i="48"/>
  <c r="BO255" i="48"/>
  <c r="BN255" i="48"/>
  <c r="BK255" i="48"/>
  <c r="BJ255" i="48"/>
  <c r="BI255" i="48"/>
  <c r="BH255" i="48"/>
  <c r="BG255" i="48"/>
  <c r="BE255" i="48"/>
  <c r="BD255" i="48"/>
  <c r="BC255" i="48"/>
  <c r="BB255" i="48"/>
  <c r="BA255" i="48"/>
  <c r="AZ255" i="48"/>
  <c r="AY255" i="48"/>
  <c r="AX255" i="48"/>
  <c r="AW255" i="48"/>
  <c r="AV255" i="48"/>
  <c r="AU255" i="48"/>
  <c r="AT255" i="48"/>
  <c r="AS255" i="48"/>
  <c r="AR255" i="48"/>
  <c r="AQ255" i="48"/>
  <c r="AP255" i="48"/>
  <c r="AO255" i="48"/>
  <c r="AN255" i="48"/>
  <c r="AM255" i="48"/>
  <c r="AL255" i="48"/>
  <c r="AK255" i="48"/>
  <c r="AJ255" i="48"/>
  <c r="AI255" i="48"/>
  <c r="AG255" i="48"/>
  <c r="AF255" i="48"/>
  <c r="AE255" i="48"/>
  <c r="AD255" i="48"/>
  <c r="AC255" i="48"/>
  <c r="AB255" i="48"/>
  <c r="AA255" i="48"/>
  <c r="Z255" i="48"/>
  <c r="Y255" i="48"/>
  <c r="X255" i="48"/>
  <c r="W255" i="48"/>
  <c r="V255" i="48"/>
  <c r="U255" i="48"/>
  <c r="T255" i="48"/>
  <c r="S255" i="48"/>
  <c r="R255" i="48"/>
  <c r="Q255" i="48"/>
  <c r="P255" i="48"/>
  <c r="O255" i="48"/>
  <c r="N255" i="48"/>
  <c r="M255" i="48"/>
  <c r="K255" i="48"/>
  <c r="J255" i="48"/>
  <c r="DF255" i="48" s="1"/>
  <c r="I255" i="48"/>
  <c r="F255" i="48"/>
  <c r="E255" i="48"/>
  <c r="D255" i="48"/>
  <c r="C255" i="48"/>
  <c r="B255" i="48"/>
  <c r="A255" i="48"/>
  <c r="EK254" i="48"/>
  <c r="DS254" i="48"/>
  <c r="BS254" i="48"/>
  <c r="BR254" i="48"/>
  <c r="BQ254" i="48"/>
  <c r="BP254" i="48"/>
  <c r="BO254" i="48"/>
  <c r="BN254" i="48"/>
  <c r="BK254" i="48"/>
  <c r="BJ254" i="48"/>
  <c r="BI254" i="48"/>
  <c r="BH254" i="48"/>
  <c r="BG254" i="48"/>
  <c r="BE254" i="48"/>
  <c r="BD254" i="48"/>
  <c r="BC254" i="48"/>
  <c r="BB254" i="48"/>
  <c r="BA254" i="48"/>
  <c r="AZ254" i="48"/>
  <c r="AY254" i="48"/>
  <c r="AX254" i="48"/>
  <c r="AW254" i="48"/>
  <c r="AV254" i="48"/>
  <c r="AU254" i="48"/>
  <c r="AT254" i="48"/>
  <c r="AS254" i="48"/>
  <c r="AR254" i="48"/>
  <c r="AQ254" i="48"/>
  <c r="AP254" i="48"/>
  <c r="AO254" i="48"/>
  <c r="AN254" i="48"/>
  <c r="AM254" i="48"/>
  <c r="AL254" i="48"/>
  <c r="AK254" i="48"/>
  <c r="AJ254" i="48"/>
  <c r="AI254" i="48"/>
  <c r="AG254" i="48"/>
  <c r="AF254" i="48"/>
  <c r="AE254" i="48"/>
  <c r="AD254" i="48"/>
  <c r="AC254" i="48"/>
  <c r="AB254" i="48"/>
  <c r="AA254" i="48"/>
  <c r="Z254" i="48"/>
  <c r="Y254" i="48"/>
  <c r="X254" i="48"/>
  <c r="W254" i="48"/>
  <c r="V254" i="48"/>
  <c r="U254" i="48"/>
  <c r="T254" i="48"/>
  <c r="S254" i="48"/>
  <c r="R254" i="48"/>
  <c r="Q254" i="48"/>
  <c r="P254" i="48"/>
  <c r="O254" i="48"/>
  <c r="N254" i="48"/>
  <c r="M254" i="48"/>
  <c r="K254" i="48"/>
  <c r="J254" i="48"/>
  <c r="DF254" i="48" s="1"/>
  <c r="I254" i="48"/>
  <c r="F254" i="48"/>
  <c r="E254" i="48"/>
  <c r="D254" i="48"/>
  <c r="C254" i="48"/>
  <c r="B254" i="48"/>
  <c r="A254" i="48"/>
  <c r="EK253" i="48"/>
  <c r="BS253" i="48"/>
  <c r="BR253" i="48"/>
  <c r="BQ253" i="48"/>
  <c r="BP253" i="48"/>
  <c r="BO253" i="48"/>
  <c r="BN253" i="48"/>
  <c r="BK253" i="48"/>
  <c r="BJ253" i="48"/>
  <c r="BI253" i="48"/>
  <c r="BH253" i="48"/>
  <c r="BG253" i="48"/>
  <c r="BE253" i="48"/>
  <c r="BD253" i="48"/>
  <c r="BC253" i="48"/>
  <c r="BB253" i="48"/>
  <c r="BA253" i="48"/>
  <c r="AZ253" i="48"/>
  <c r="AY253" i="48"/>
  <c r="AX253" i="48"/>
  <c r="AW253" i="48"/>
  <c r="AV253" i="48"/>
  <c r="AU253" i="48"/>
  <c r="AT253" i="48"/>
  <c r="AS253" i="48"/>
  <c r="AR253" i="48"/>
  <c r="AQ253" i="48"/>
  <c r="AP253" i="48"/>
  <c r="AO253" i="48"/>
  <c r="AN253" i="48"/>
  <c r="AM253" i="48"/>
  <c r="AL253" i="48"/>
  <c r="AJ253" i="48"/>
  <c r="AI253" i="48"/>
  <c r="AG253" i="48"/>
  <c r="AF253" i="48"/>
  <c r="AE253" i="48"/>
  <c r="AD253" i="48"/>
  <c r="AC253" i="48"/>
  <c r="AB253" i="48"/>
  <c r="AA253" i="48"/>
  <c r="Z253" i="48"/>
  <c r="Y253" i="48"/>
  <c r="X253" i="48"/>
  <c r="W253" i="48"/>
  <c r="V253" i="48"/>
  <c r="U253" i="48"/>
  <c r="T253" i="48"/>
  <c r="S253" i="48"/>
  <c r="R253" i="48"/>
  <c r="Q253" i="48"/>
  <c r="P253" i="48"/>
  <c r="O253" i="48"/>
  <c r="N253" i="48"/>
  <c r="M253" i="48"/>
  <c r="K253" i="48"/>
  <c r="J253" i="48"/>
  <c r="DF253" i="48" s="1"/>
  <c r="I253" i="48"/>
  <c r="F253" i="48"/>
  <c r="E253" i="48"/>
  <c r="D253" i="48"/>
  <c r="C253" i="48"/>
  <c r="B253" i="48"/>
  <c r="A253" i="48"/>
  <c r="EK252" i="48"/>
  <c r="BS252" i="48"/>
  <c r="BR252" i="48"/>
  <c r="BQ252" i="48"/>
  <c r="BP252" i="48"/>
  <c r="BO252" i="48"/>
  <c r="BN252" i="48"/>
  <c r="BK252" i="48"/>
  <c r="BJ252" i="48"/>
  <c r="BI252" i="48"/>
  <c r="BH252" i="48"/>
  <c r="BG252" i="48"/>
  <c r="BE252" i="48"/>
  <c r="BD252" i="48"/>
  <c r="BC252" i="48"/>
  <c r="BB252" i="48"/>
  <c r="BA252" i="48"/>
  <c r="AZ252" i="48"/>
  <c r="AY252" i="48"/>
  <c r="AX252" i="48"/>
  <c r="AW252" i="48"/>
  <c r="AV252" i="48"/>
  <c r="AU252" i="48"/>
  <c r="AT252" i="48"/>
  <c r="AS252" i="48"/>
  <c r="AR252" i="48"/>
  <c r="AQ252" i="48"/>
  <c r="AP252" i="48"/>
  <c r="AO252" i="48"/>
  <c r="AN252" i="48"/>
  <c r="AM252" i="48"/>
  <c r="AL252" i="48"/>
  <c r="AK252" i="48"/>
  <c r="AJ252" i="48"/>
  <c r="AI252" i="48"/>
  <c r="AG252" i="48"/>
  <c r="AF252" i="48"/>
  <c r="AE252" i="48"/>
  <c r="AD252" i="48"/>
  <c r="AC252" i="48"/>
  <c r="AB252" i="48"/>
  <c r="AA252" i="48"/>
  <c r="Z252" i="48"/>
  <c r="Y252" i="48"/>
  <c r="X252" i="48"/>
  <c r="W252" i="48"/>
  <c r="V252" i="48"/>
  <c r="U252" i="48"/>
  <c r="T252" i="48"/>
  <c r="S252" i="48"/>
  <c r="R252" i="48"/>
  <c r="Q252" i="48"/>
  <c r="P252" i="48"/>
  <c r="O252" i="48"/>
  <c r="N252" i="48"/>
  <c r="M252" i="48"/>
  <c r="K252" i="48"/>
  <c r="J252" i="48"/>
  <c r="DF252" i="48" s="1"/>
  <c r="I252" i="48"/>
  <c r="F252" i="48"/>
  <c r="E252" i="48"/>
  <c r="D252" i="48"/>
  <c r="C252" i="48"/>
  <c r="B252" i="48"/>
  <c r="A252" i="48"/>
  <c r="EK251" i="48"/>
  <c r="BS251" i="48"/>
  <c r="BR251" i="48"/>
  <c r="BQ251" i="48"/>
  <c r="BP251" i="48"/>
  <c r="BO251" i="48"/>
  <c r="BN251" i="48"/>
  <c r="BK251" i="48"/>
  <c r="BJ251" i="48"/>
  <c r="BI251" i="48"/>
  <c r="BH251" i="48"/>
  <c r="BG251" i="48"/>
  <c r="BE251" i="48"/>
  <c r="BD251" i="48"/>
  <c r="BC251" i="48"/>
  <c r="BB251" i="48"/>
  <c r="BA251" i="48"/>
  <c r="AZ251" i="48"/>
  <c r="AY251" i="48"/>
  <c r="AX251" i="48"/>
  <c r="AW251" i="48"/>
  <c r="AV251" i="48"/>
  <c r="AU251" i="48"/>
  <c r="AT251" i="48"/>
  <c r="AS251" i="48"/>
  <c r="AR251" i="48"/>
  <c r="AQ251" i="48"/>
  <c r="AP251" i="48"/>
  <c r="AO251" i="48"/>
  <c r="AN251" i="48"/>
  <c r="AM251" i="48"/>
  <c r="AL251" i="48"/>
  <c r="AK251" i="48"/>
  <c r="AJ251" i="48"/>
  <c r="AI251" i="48"/>
  <c r="AG251" i="48"/>
  <c r="AF251" i="48"/>
  <c r="AE251" i="48"/>
  <c r="AD251" i="48"/>
  <c r="AC251" i="48"/>
  <c r="AB251" i="48"/>
  <c r="AA251" i="48"/>
  <c r="Z251" i="48"/>
  <c r="Y251" i="48"/>
  <c r="X251" i="48"/>
  <c r="W251" i="48"/>
  <c r="V251" i="48"/>
  <c r="U251" i="48"/>
  <c r="T251" i="48"/>
  <c r="S251" i="48"/>
  <c r="R251" i="48"/>
  <c r="Q251" i="48"/>
  <c r="P251" i="48"/>
  <c r="O251" i="48"/>
  <c r="N251" i="48"/>
  <c r="M251" i="48"/>
  <c r="K251" i="48"/>
  <c r="J251" i="48"/>
  <c r="DF251" i="48" s="1"/>
  <c r="I251" i="48"/>
  <c r="F251" i="48"/>
  <c r="E251" i="48"/>
  <c r="D251" i="48"/>
  <c r="C251" i="48"/>
  <c r="B251" i="48"/>
  <c r="A251" i="48"/>
  <c r="EK250" i="48"/>
  <c r="BS250" i="48"/>
  <c r="BR250" i="48"/>
  <c r="BQ250" i="48"/>
  <c r="BP250" i="48"/>
  <c r="BO250" i="48"/>
  <c r="BN250" i="48"/>
  <c r="BK250" i="48"/>
  <c r="BJ250" i="48"/>
  <c r="BI250" i="48"/>
  <c r="BH250" i="48"/>
  <c r="BG250" i="48"/>
  <c r="BE250" i="48"/>
  <c r="BD250" i="48"/>
  <c r="BC250" i="48"/>
  <c r="BB250" i="48"/>
  <c r="BA250" i="48"/>
  <c r="AZ250" i="48"/>
  <c r="AY250" i="48"/>
  <c r="AX250" i="48"/>
  <c r="AW250" i="48"/>
  <c r="AV250" i="48"/>
  <c r="AU250" i="48"/>
  <c r="AT250" i="48"/>
  <c r="AS250" i="48"/>
  <c r="AR250" i="48"/>
  <c r="AQ250" i="48"/>
  <c r="AP250" i="48"/>
  <c r="AO250" i="48"/>
  <c r="AN250" i="48"/>
  <c r="AM250" i="48"/>
  <c r="AL250" i="48"/>
  <c r="AK250" i="48"/>
  <c r="AJ250" i="48"/>
  <c r="AI250" i="48"/>
  <c r="AG250" i="48"/>
  <c r="AF250" i="48"/>
  <c r="AE250" i="48"/>
  <c r="AD250" i="48"/>
  <c r="AC250" i="48"/>
  <c r="AB250" i="48"/>
  <c r="AA250" i="48"/>
  <c r="Z250" i="48"/>
  <c r="Y250" i="48"/>
  <c r="X250" i="48"/>
  <c r="W250" i="48"/>
  <c r="V250" i="48"/>
  <c r="U250" i="48"/>
  <c r="T250" i="48"/>
  <c r="S250" i="48"/>
  <c r="R250" i="48"/>
  <c r="Q250" i="48"/>
  <c r="P250" i="48"/>
  <c r="O250" i="48"/>
  <c r="N250" i="48"/>
  <c r="M250" i="48"/>
  <c r="K250" i="48"/>
  <c r="J250" i="48"/>
  <c r="DF250" i="48" s="1"/>
  <c r="I250" i="48"/>
  <c r="F250" i="48"/>
  <c r="E250" i="48"/>
  <c r="D250" i="48"/>
  <c r="C250" i="48"/>
  <c r="B250" i="48"/>
  <c r="A250" i="48"/>
  <c r="EK249" i="48"/>
  <c r="BS249" i="48"/>
  <c r="BR249" i="48"/>
  <c r="BQ249" i="48"/>
  <c r="BP249" i="48"/>
  <c r="BO249" i="48"/>
  <c r="BN249" i="48"/>
  <c r="BK249" i="48"/>
  <c r="BJ249" i="48"/>
  <c r="BI249" i="48"/>
  <c r="BH249" i="48"/>
  <c r="BG249" i="48"/>
  <c r="BE249" i="48"/>
  <c r="BD249" i="48"/>
  <c r="BC249" i="48"/>
  <c r="BB249" i="48"/>
  <c r="BA249" i="48"/>
  <c r="AZ249" i="48"/>
  <c r="AY249" i="48"/>
  <c r="AX249" i="48"/>
  <c r="AW249" i="48"/>
  <c r="AV249" i="48"/>
  <c r="AU249" i="48"/>
  <c r="AT249" i="48"/>
  <c r="AS249" i="48"/>
  <c r="AR249" i="48"/>
  <c r="AQ249" i="48"/>
  <c r="AP249" i="48"/>
  <c r="AO249" i="48"/>
  <c r="AN249" i="48"/>
  <c r="AM249" i="48"/>
  <c r="AL249" i="48"/>
  <c r="AK249" i="48"/>
  <c r="AJ249" i="48"/>
  <c r="AI249" i="48"/>
  <c r="AG249" i="48"/>
  <c r="AF249" i="48"/>
  <c r="AE249" i="48"/>
  <c r="AD249" i="48"/>
  <c r="AC249" i="48"/>
  <c r="AB249" i="48"/>
  <c r="AA249" i="48"/>
  <c r="Z249" i="48"/>
  <c r="Y249" i="48"/>
  <c r="X249" i="48"/>
  <c r="W249" i="48"/>
  <c r="V249" i="48"/>
  <c r="U249" i="48"/>
  <c r="T249" i="48"/>
  <c r="S249" i="48"/>
  <c r="R249" i="48"/>
  <c r="Q249" i="48"/>
  <c r="P249" i="48"/>
  <c r="O249" i="48"/>
  <c r="N249" i="48"/>
  <c r="M249" i="48"/>
  <c r="K249" i="48"/>
  <c r="J249" i="48"/>
  <c r="DF249" i="48" s="1"/>
  <c r="I249" i="48"/>
  <c r="F249" i="48"/>
  <c r="E249" i="48"/>
  <c r="D249" i="48"/>
  <c r="C249" i="48"/>
  <c r="B249" i="48"/>
  <c r="A249" i="48"/>
  <c r="EK248" i="48"/>
  <c r="BS248" i="48"/>
  <c r="BR248" i="48"/>
  <c r="BQ248" i="48"/>
  <c r="BP248" i="48"/>
  <c r="BO248" i="48"/>
  <c r="BN248" i="48"/>
  <c r="BK248" i="48"/>
  <c r="BJ248" i="48"/>
  <c r="BI248" i="48"/>
  <c r="BH248" i="48"/>
  <c r="BG248" i="48"/>
  <c r="BE248" i="48"/>
  <c r="BD248" i="48"/>
  <c r="BC248" i="48"/>
  <c r="BB248" i="48"/>
  <c r="BA248" i="48"/>
  <c r="AZ248" i="48"/>
  <c r="AY248" i="48"/>
  <c r="AX248" i="48"/>
  <c r="AW248" i="48"/>
  <c r="AV248" i="48"/>
  <c r="AU248" i="48"/>
  <c r="AT248" i="48"/>
  <c r="AS248" i="48"/>
  <c r="AR248" i="48"/>
  <c r="AQ248" i="48"/>
  <c r="AP248" i="48"/>
  <c r="AO248" i="48"/>
  <c r="AN248" i="48"/>
  <c r="AM248" i="48"/>
  <c r="AL248" i="48"/>
  <c r="AK248" i="48"/>
  <c r="AJ248" i="48"/>
  <c r="AI248" i="48"/>
  <c r="AG248" i="48"/>
  <c r="AF248" i="48"/>
  <c r="AE248" i="48"/>
  <c r="AD248" i="48"/>
  <c r="AC248" i="48"/>
  <c r="AB248" i="48"/>
  <c r="AA248" i="48"/>
  <c r="Z248" i="48"/>
  <c r="Y248" i="48"/>
  <c r="X248" i="48"/>
  <c r="W248" i="48"/>
  <c r="V248" i="48"/>
  <c r="U248" i="48"/>
  <c r="T248" i="48"/>
  <c r="S248" i="48"/>
  <c r="R248" i="48"/>
  <c r="Q248" i="48"/>
  <c r="P248" i="48"/>
  <c r="O248" i="48"/>
  <c r="N248" i="48"/>
  <c r="M248" i="48"/>
  <c r="K248" i="48"/>
  <c r="J248" i="48"/>
  <c r="DF248" i="48" s="1"/>
  <c r="I248" i="48"/>
  <c r="F248" i="48"/>
  <c r="E248" i="48"/>
  <c r="D248" i="48"/>
  <c r="C248" i="48"/>
  <c r="B248" i="48"/>
  <c r="A248" i="48"/>
  <c r="EK247" i="48"/>
  <c r="BS247" i="48"/>
  <c r="BR247" i="48"/>
  <c r="BQ247" i="48"/>
  <c r="BP247" i="48"/>
  <c r="BO247" i="48"/>
  <c r="BN247" i="48"/>
  <c r="BK247" i="48"/>
  <c r="BJ247" i="48"/>
  <c r="BI247" i="48"/>
  <c r="BH247" i="48"/>
  <c r="BG247" i="48"/>
  <c r="BE247" i="48"/>
  <c r="BD247" i="48"/>
  <c r="BC247" i="48"/>
  <c r="BB247" i="48"/>
  <c r="BA247" i="48"/>
  <c r="AZ247" i="48"/>
  <c r="AY247" i="48"/>
  <c r="AX247" i="48"/>
  <c r="AW247" i="48"/>
  <c r="AV247" i="48"/>
  <c r="AU247" i="48"/>
  <c r="AT247" i="48"/>
  <c r="AS247" i="48"/>
  <c r="AR247" i="48"/>
  <c r="AQ247" i="48"/>
  <c r="AP247" i="48"/>
  <c r="AO247" i="48"/>
  <c r="AN247" i="48"/>
  <c r="AM247" i="48"/>
  <c r="AL247" i="48"/>
  <c r="AK247" i="48"/>
  <c r="AJ247" i="48"/>
  <c r="AI247" i="48"/>
  <c r="AG247" i="48"/>
  <c r="AF247" i="48"/>
  <c r="AE247" i="48"/>
  <c r="AD247" i="48"/>
  <c r="AC247" i="48"/>
  <c r="AB247" i="48"/>
  <c r="AA247" i="48"/>
  <c r="Z247" i="48"/>
  <c r="Y247" i="48"/>
  <c r="X247" i="48"/>
  <c r="W247" i="48"/>
  <c r="V247" i="48"/>
  <c r="U247" i="48"/>
  <c r="T247" i="48"/>
  <c r="S247" i="48"/>
  <c r="R247" i="48"/>
  <c r="Q247" i="48"/>
  <c r="P247" i="48"/>
  <c r="O247" i="48"/>
  <c r="N247" i="48"/>
  <c r="M247" i="48"/>
  <c r="K247" i="48"/>
  <c r="J247" i="48"/>
  <c r="DF247" i="48" s="1"/>
  <c r="I247" i="48"/>
  <c r="F247" i="48"/>
  <c r="E247" i="48"/>
  <c r="D247" i="48"/>
  <c r="C247" i="48"/>
  <c r="B247" i="48"/>
  <c r="A247" i="48"/>
  <c r="EK246" i="48"/>
  <c r="BS246" i="48"/>
  <c r="BR246" i="48"/>
  <c r="BQ246" i="48"/>
  <c r="BP246" i="48"/>
  <c r="BO246" i="48"/>
  <c r="BN246" i="48"/>
  <c r="BK246" i="48"/>
  <c r="BJ246" i="48"/>
  <c r="BI246" i="48"/>
  <c r="BH246" i="48"/>
  <c r="BG246" i="48"/>
  <c r="BE246" i="48"/>
  <c r="BD246" i="48"/>
  <c r="BC246" i="48"/>
  <c r="BB246" i="48"/>
  <c r="BA246" i="48"/>
  <c r="AZ246" i="48"/>
  <c r="AY246" i="48"/>
  <c r="AX246" i="48"/>
  <c r="AW246" i="48"/>
  <c r="AV246" i="48"/>
  <c r="AU246" i="48"/>
  <c r="AT246" i="48"/>
  <c r="AS246" i="48"/>
  <c r="AR246" i="48"/>
  <c r="AQ246" i="48"/>
  <c r="AP246" i="48"/>
  <c r="AO246" i="48"/>
  <c r="AN246" i="48"/>
  <c r="AM246" i="48"/>
  <c r="AL246" i="48"/>
  <c r="AK246" i="48"/>
  <c r="AJ246" i="48"/>
  <c r="AI246" i="48"/>
  <c r="AG246" i="48"/>
  <c r="AF246" i="48"/>
  <c r="AE246" i="48"/>
  <c r="AD246" i="48"/>
  <c r="AC246" i="48"/>
  <c r="AB246" i="48"/>
  <c r="AA246" i="48"/>
  <c r="Z246" i="48"/>
  <c r="Y246" i="48"/>
  <c r="X246" i="48"/>
  <c r="W246" i="48"/>
  <c r="V246" i="48"/>
  <c r="U246" i="48"/>
  <c r="T246" i="48"/>
  <c r="S246" i="48"/>
  <c r="R246" i="48"/>
  <c r="Q246" i="48"/>
  <c r="P246" i="48"/>
  <c r="O246" i="48"/>
  <c r="N246" i="48"/>
  <c r="M246" i="48"/>
  <c r="K246" i="48"/>
  <c r="J246" i="48"/>
  <c r="DF246" i="48" s="1"/>
  <c r="I246" i="48"/>
  <c r="F246" i="48"/>
  <c r="E246" i="48"/>
  <c r="D246" i="48"/>
  <c r="C246" i="48"/>
  <c r="B246" i="48"/>
  <c r="A246" i="48"/>
  <c r="EK245" i="48"/>
  <c r="BS245" i="48"/>
  <c r="BR245" i="48"/>
  <c r="BQ245" i="48"/>
  <c r="BP245" i="48"/>
  <c r="BO245" i="48"/>
  <c r="BN245" i="48"/>
  <c r="BK245" i="48"/>
  <c r="BJ245" i="48"/>
  <c r="BI245" i="48"/>
  <c r="BH245" i="48"/>
  <c r="BG245" i="48"/>
  <c r="BE245" i="48"/>
  <c r="BD245" i="48"/>
  <c r="BC245" i="48"/>
  <c r="BB245" i="48"/>
  <c r="BA245" i="48"/>
  <c r="AZ245" i="48"/>
  <c r="AY245" i="48"/>
  <c r="AX245" i="48"/>
  <c r="AW245" i="48"/>
  <c r="AV245" i="48"/>
  <c r="AU245" i="48"/>
  <c r="AT245" i="48"/>
  <c r="AS245" i="48"/>
  <c r="AR245" i="48"/>
  <c r="AQ245" i="48"/>
  <c r="AP245" i="48"/>
  <c r="AO245" i="48"/>
  <c r="AN245" i="48"/>
  <c r="AM245" i="48"/>
  <c r="AL245" i="48"/>
  <c r="AK245" i="48"/>
  <c r="AJ245" i="48"/>
  <c r="AI245" i="48"/>
  <c r="AG245" i="48"/>
  <c r="AF245" i="48"/>
  <c r="AE245" i="48"/>
  <c r="AD245" i="48"/>
  <c r="AC245" i="48"/>
  <c r="AB245" i="48"/>
  <c r="AA245" i="48"/>
  <c r="Z245" i="48"/>
  <c r="Y245" i="48"/>
  <c r="X245" i="48"/>
  <c r="W245" i="48"/>
  <c r="V245" i="48"/>
  <c r="U245" i="48"/>
  <c r="T245" i="48"/>
  <c r="S245" i="48"/>
  <c r="R245" i="48"/>
  <c r="Q245" i="48"/>
  <c r="P245" i="48"/>
  <c r="O245" i="48"/>
  <c r="N245" i="48"/>
  <c r="M245" i="48"/>
  <c r="K245" i="48"/>
  <c r="J245" i="48"/>
  <c r="DF245" i="48" s="1"/>
  <c r="I245" i="48"/>
  <c r="F245" i="48"/>
  <c r="E245" i="48"/>
  <c r="D245" i="48"/>
  <c r="C245" i="48"/>
  <c r="B245" i="48"/>
  <c r="A245" i="48"/>
  <c r="EK244" i="48"/>
  <c r="BS244" i="48"/>
  <c r="BR244" i="48"/>
  <c r="BQ244" i="48"/>
  <c r="BP244" i="48"/>
  <c r="BO244" i="48"/>
  <c r="BN244" i="48"/>
  <c r="BK244" i="48"/>
  <c r="BJ244" i="48"/>
  <c r="BI244" i="48"/>
  <c r="BH244" i="48"/>
  <c r="BG244" i="48"/>
  <c r="BE244" i="48"/>
  <c r="BD244" i="48"/>
  <c r="BC244" i="48"/>
  <c r="BB244" i="48"/>
  <c r="BA244" i="48"/>
  <c r="AZ244" i="48"/>
  <c r="AY244" i="48"/>
  <c r="AX244" i="48"/>
  <c r="AW244" i="48"/>
  <c r="AV244" i="48"/>
  <c r="AU244" i="48"/>
  <c r="AT244" i="48"/>
  <c r="AS244" i="48"/>
  <c r="AR244" i="48"/>
  <c r="AQ244" i="48"/>
  <c r="AP244" i="48"/>
  <c r="AO244" i="48"/>
  <c r="AN244" i="48"/>
  <c r="AM244" i="48"/>
  <c r="AL244" i="48"/>
  <c r="AK244" i="48"/>
  <c r="AJ244" i="48"/>
  <c r="AI244" i="48"/>
  <c r="AG244" i="48"/>
  <c r="AF244" i="48"/>
  <c r="AE244" i="48"/>
  <c r="AD244" i="48"/>
  <c r="AC244" i="48"/>
  <c r="AB244" i="48"/>
  <c r="AA244" i="48"/>
  <c r="Z244" i="48"/>
  <c r="Y244" i="48"/>
  <c r="X244" i="48"/>
  <c r="W244" i="48"/>
  <c r="V244" i="48"/>
  <c r="U244" i="48"/>
  <c r="T244" i="48"/>
  <c r="S244" i="48"/>
  <c r="R244" i="48"/>
  <c r="Q244" i="48"/>
  <c r="P244" i="48"/>
  <c r="O244" i="48"/>
  <c r="N244" i="48"/>
  <c r="M244" i="48"/>
  <c r="K244" i="48"/>
  <c r="J244" i="48"/>
  <c r="DF244" i="48" s="1"/>
  <c r="I244" i="48"/>
  <c r="F244" i="48"/>
  <c r="E244" i="48"/>
  <c r="D244" i="48"/>
  <c r="C244" i="48"/>
  <c r="B244" i="48"/>
  <c r="A244" i="48"/>
  <c r="EK243" i="48"/>
  <c r="BS243" i="48"/>
  <c r="BR243" i="48"/>
  <c r="BQ243" i="48"/>
  <c r="BP243" i="48"/>
  <c r="BO243" i="48"/>
  <c r="BN243" i="48"/>
  <c r="BK243" i="48"/>
  <c r="BJ243" i="48"/>
  <c r="BI243" i="48"/>
  <c r="BH243" i="48"/>
  <c r="BG243" i="48"/>
  <c r="BE243" i="48"/>
  <c r="BD243" i="48"/>
  <c r="BC243" i="48"/>
  <c r="BB243" i="48"/>
  <c r="BA243" i="48"/>
  <c r="AZ243" i="48"/>
  <c r="AY243" i="48"/>
  <c r="AX243" i="48"/>
  <c r="AW243" i="48"/>
  <c r="AV243" i="48"/>
  <c r="AU243" i="48"/>
  <c r="AT243" i="48"/>
  <c r="AS243" i="48"/>
  <c r="AR243" i="48"/>
  <c r="AQ243" i="48"/>
  <c r="AP243" i="48"/>
  <c r="AO243" i="48"/>
  <c r="AN243" i="48"/>
  <c r="AM243" i="48"/>
  <c r="AL243" i="48"/>
  <c r="AK243" i="48"/>
  <c r="AJ243" i="48"/>
  <c r="AI243" i="48"/>
  <c r="AG243" i="48"/>
  <c r="AF243" i="48"/>
  <c r="AE243" i="48"/>
  <c r="AD243" i="48"/>
  <c r="AC243" i="48"/>
  <c r="AB243" i="48"/>
  <c r="AA243" i="48"/>
  <c r="Z243" i="48"/>
  <c r="Y243" i="48"/>
  <c r="X243" i="48"/>
  <c r="W243" i="48"/>
  <c r="V243" i="48"/>
  <c r="U243" i="48"/>
  <c r="T243" i="48"/>
  <c r="S243" i="48"/>
  <c r="R243" i="48"/>
  <c r="Q243" i="48"/>
  <c r="P243" i="48"/>
  <c r="O243" i="48"/>
  <c r="N243" i="48"/>
  <c r="M243" i="48"/>
  <c r="K243" i="48"/>
  <c r="J243" i="48"/>
  <c r="DF243" i="48" s="1"/>
  <c r="I243" i="48"/>
  <c r="F243" i="48"/>
  <c r="E243" i="48"/>
  <c r="D243" i="48"/>
  <c r="C243" i="48"/>
  <c r="B243" i="48"/>
  <c r="A243" i="48"/>
  <c r="EK242" i="48"/>
  <c r="BS242" i="48"/>
  <c r="BR242" i="48"/>
  <c r="BQ242" i="48"/>
  <c r="BP242" i="48"/>
  <c r="BO242" i="48"/>
  <c r="BN242" i="48"/>
  <c r="BK242" i="48"/>
  <c r="BJ242" i="48"/>
  <c r="BI242" i="48"/>
  <c r="BH242" i="48"/>
  <c r="BG242" i="48"/>
  <c r="BE242" i="48"/>
  <c r="BD242" i="48"/>
  <c r="BC242" i="48"/>
  <c r="BB242" i="48"/>
  <c r="BA242" i="48"/>
  <c r="AZ242" i="48"/>
  <c r="AY242" i="48"/>
  <c r="AX242" i="48"/>
  <c r="AW242" i="48"/>
  <c r="AV242" i="48"/>
  <c r="AU242" i="48"/>
  <c r="AT242" i="48"/>
  <c r="AS242" i="48"/>
  <c r="AR242" i="48"/>
  <c r="AQ242" i="48"/>
  <c r="AP242" i="48"/>
  <c r="AO242" i="48"/>
  <c r="AN242" i="48"/>
  <c r="AM242" i="48"/>
  <c r="AL242" i="48"/>
  <c r="AK242" i="48"/>
  <c r="AJ242" i="48"/>
  <c r="AI242" i="48"/>
  <c r="AG242" i="48"/>
  <c r="AF242" i="48"/>
  <c r="AE242" i="48"/>
  <c r="AD242" i="48"/>
  <c r="AC242" i="48"/>
  <c r="AB242" i="48"/>
  <c r="AA242" i="48"/>
  <c r="Z242" i="48"/>
  <c r="Y242" i="48"/>
  <c r="X242" i="48"/>
  <c r="W242" i="48"/>
  <c r="V242" i="48"/>
  <c r="U242" i="48"/>
  <c r="T242" i="48"/>
  <c r="S242" i="48"/>
  <c r="R242" i="48"/>
  <c r="Q242" i="48"/>
  <c r="P242" i="48"/>
  <c r="O242" i="48"/>
  <c r="N242" i="48"/>
  <c r="M242" i="48"/>
  <c r="K242" i="48"/>
  <c r="J242" i="48"/>
  <c r="DF242" i="48" s="1"/>
  <c r="I242" i="48"/>
  <c r="F242" i="48"/>
  <c r="E242" i="48"/>
  <c r="D242" i="48"/>
  <c r="C242" i="48"/>
  <c r="B242" i="48"/>
  <c r="A242" i="48"/>
  <c r="EK241" i="48"/>
  <c r="BS241" i="48"/>
  <c r="BR241" i="48"/>
  <c r="BQ241" i="48"/>
  <c r="BP241" i="48"/>
  <c r="BO241" i="48"/>
  <c r="BN241" i="48"/>
  <c r="BK241" i="48"/>
  <c r="BJ241" i="48"/>
  <c r="BI241" i="48"/>
  <c r="BH241" i="48"/>
  <c r="BG241" i="48"/>
  <c r="BE241" i="48"/>
  <c r="BD241" i="48"/>
  <c r="BC241" i="48"/>
  <c r="BB241" i="48"/>
  <c r="BA241" i="48"/>
  <c r="AZ241" i="48"/>
  <c r="AY241" i="48"/>
  <c r="AX241" i="48"/>
  <c r="AW241" i="48"/>
  <c r="AV241" i="48"/>
  <c r="AU241" i="48"/>
  <c r="AT241" i="48"/>
  <c r="AS241" i="48"/>
  <c r="AR241" i="48"/>
  <c r="AQ241" i="48"/>
  <c r="AP241" i="48"/>
  <c r="AO241" i="48"/>
  <c r="AN241" i="48"/>
  <c r="AM241" i="48"/>
  <c r="AL241" i="48"/>
  <c r="AK241" i="48"/>
  <c r="AJ241" i="48"/>
  <c r="AI241" i="48"/>
  <c r="AG241" i="48"/>
  <c r="AF241" i="48"/>
  <c r="AE241" i="48"/>
  <c r="AD241" i="48"/>
  <c r="AC241" i="48"/>
  <c r="AB241" i="48"/>
  <c r="AA241" i="48"/>
  <c r="Z241" i="48"/>
  <c r="Y241" i="48"/>
  <c r="X241" i="48"/>
  <c r="W241" i="48"/>
  <c r="V241" i="48"/>
  <c r="U241" i="48"/>
  <c r="T241" i="48"/>
  <c r="S241" i="48"/>
  <c r="R241" i="48"/>
  <c r="Q241" i="48"/>
  <c r="P241" i="48"/>
  <c r="O241" i="48"/>
  <c r="N241" i="48"/>
  <c r="M241" i="48"/>
  <c r="K241" i="48"/>
  <c r="J241" i="48"/>
  <c r="DF241" i="48" s="1"/>
  <c r="I241" i="48"/>
  <c r="F241" i="48"/>
  <c r="E241" i="48"/>
  <c r="D241" i="48"/>
  <c r="C241" i="48"/>
  <c r="B241" i="48"/>
  <c r="A241" i="48"/>
  <c r="EK240" i="48"/>
  <c r="BS240" i="48"/>
  <c r="BR240" i="48"/>
  <c r="BQ240" i="48"/>
  <c r="BP240" i="48"/>
  <c r="BO240" i="48"/>
  <c r="BN240" i="48"/>
  <c r="BK240" i="48"/>
  <c r="BJ240" i="48"/>
  <c r="BI240" i="48"/>
  <c r="BH240" i="48"/>
  <c r="BG240" i="48"/>
  <c r="BE240" i="48"/>
  <c r="BD240" i="48"/>
  <c r="BC240" i="48"/>
  <c r="BB240" i="48"/>
  <c r="BA240" i="48"/>
  <c r="AZ240" i="48"/>
  <c r="AY240" i="48"/>
  <c r="AX240" i="48"/>
  <c r="AW240" i="48"/>
  <c r="AV240" i="48"/>
  <c r="AU240" i="48"/>
  <c r="AT240" i="48"/>
  <c r="AS240" i="48"/>
  <c r="AR240" i="48"/>
  <c r="AQ240" i="48"/>
  <c r="AP240" i="48"/>
  <c r="AO240" i="48"/>
  <c r="AN240" i="48"/>
  <c r="AM240" i="48"/>
  <c r="AL240" i="48"/>
  <c r="AK240" i="48"/>
  <c r="AJ240" i="48"/>
  <c r="AI240" i="48"/>
  <c r="AG240" i="48"/>
  <c r="AF240" i="48"/>
  <c r="AE240" i="48"/>
  <c r="AD240" i="48"/>
  <c r="AC240" i="48"/>
  <c r="AB240" i="48"/>
  <c r="AA240" i="48"/>
  <c r="Z240" i="48"/>
  <c r="Y240" i="48"/>
  <c r="X240" i="48"/>
  <c r="W240" i="48"/>
  <c r="V240" i="48"/>
  <c r="U240" i="48"/>
  <c r="T240" i="48"/>
  <c r="S240" i="48"/>
  <c r="R240" i="48"/>
  <c r="Q240" i="48"/>
  <c r="O240" i="48"/>
  <c r="N240" i="48"/>
  <c r="M240" i="48"/>
  <c r="K240" i="48"/>
  <c r="J240" i="48"/>
  <c r="DF240" i="48" s="1"/>
  <c r="I240" i="48"/>
  <c r="F240" i="48"/>
  <c r="E240" i="48"/>
  <c r="D240" i="48"/>
  <c r="C240" i="48"/>
  <c r="B240" i="48"/>
  <c r="A240" i="48"/>
  <c r="EK239" i="48"/>
  <c r="BS239" i="48"/>
  <c r="BR239" i="48"/>
  <c r="BQ239" i="48"/>
  <c r="BP239" i="48"/>
  <c r="BO239" i="48"/>
  <c r="BN239" i="48"/>
  <c r="BK239" i="48"/>
  <c r="BJ239" i="48"/>
  <c r="BI239" i="48"/>
  <c r="BH239" i="48"/>
  <c r="BG239" i="48"/>
  <c r="BE239" i="48"/>
  <c r="BD239" i="48"/>
  <c r="BC239" i="48"/>
  <c r="BB239" i="48"/>
  <c r="BA239" i="48"/>
  <c r="AZ239" i="48"/>
  <c r="AY239" i="48"/>
  <c r="AX239" i="48"/>
  <c r="AW239" i="48"/>
  <c r="AV239" i="48"/>
  <c r="AU239" i="48"/>
  <c r="AT239" i="48"/>
  <c r="AS239" i="48"/>
  <c r="AR239" i="48"/>
  <c r="AQ239" i="48"/>
  <c r="AP239" i="48"/>
  <c r="AO239" i="48"/>
  <c r="AN239" i="48"/>
  <c r="AM239" i="48"/>
  <c r="AL239" i="48"/>
  <c r="AK239" i="48"/>
  <c r="AJ239" i="48"/>
  <c r="AI239" i="48"/>
  <c r="AG239" i="48"/>
  <c r="AF239" i="48"/>
  <c r="AE239" i="48"/>
  <c r="AD239" i="48"/>
  <c r="AC239" i="48"/>
  <c r="AB239" i="48"/>
  <c r="AA239" i="48"/>
  <c r="Z239" i="48"/>
  <c r="Y239" i="48"/>
  <c r="X239" i="48"/>
  <c r="W239" i="48"/>
  <c r="V239" i="48"/>
  <c r="U239" i="48"/>
  <c r="T239" i="48"/>
  <c r="S239" i="48"/>
  <c r="R239" i="48"/>
  <c r="Q239" i="48"/>
  <c r="P239" i="48"/>
  <c r="O239" i="48"/>
  <c r="N239" i="48"/>
  <c r="M239" i="48"/>
  <c r="K239" i="48"/>
  <c r="J239" i="48"/>
  <c r="I239" i="48"/>
  <c r="F239" i="48"/>
  <c r="E239" i="48"/>
  <c r="D239" i="48"/>
  <c r="C239" i="48"/>
  <c r="B239" i="48"/>
  <c r="A239" i="48"/>
  <c r="EK238" i="48"/>
  <c r="BS238" i="48"/>
  <c r="BR238" i="48"/>
  <c r="BQ238" i="48"/>
  <c r="BP238" i="48"/>
  <c r="BO238" i="48"/>
  <c r="BN238" i="48"/>
  <c r="BK238" i="48"/>
  <c r="BJ238" i="48"/>
  <c r="BI238" i="48"/>
  <c r="BH238" i="48"/>
  <c r="BG238" i="48"/>
  <c r="BE238" i="48"/>
  <c r="BD238" i="48"/>
  <c r="BC238" i="48"/>
  <c r="BB238" i="48"/>
  <c r="BA238" i="48"/>
  <c r="AZ238" i="48"/>
  <c r="AY238" i="48"/>
  <c r="AX238" i="48"/>
  <c r="AW238" i="48"/>
  <c r="AV238" i="48"/>
  <c r="AU238" i="48"/>
  <c r="AT238" i="48"/>
  <c r="AS238" i="48"/>
  <c r="AR238" i="48"/>
  <c r="AQ238" i="48"/>
  <c r="AP238" i="48"/>
  <c r="AO238" i="48"/>
  <c r="AN238" i="48"/>
  <c r="AM238" i="48"/>
  <c r="AL238" i="48"/>
  <c r="AK238" i="48"/>
  <c r="AJ238" i="48"/>
  <c r="AI238" i="48"/>
  <c r="AG238" i="48"/>
  <c r="AF238" i="48"/>
  <c r="AE238" i="48"/>
  <c r="AD238" i="48"/>
  <c r="AC238" i="48"/>
  <c r="AB238" i="48"/>
  <c r="AA238" i="48"/>
  <c r="Z238" i="48"/>
  <c r="Y238" i="48"/>
  <c r="X238" i="48"/>
  <c r="W238" i="48"/>
  <c r="V238" i="48"/>
  <c r="U238" i="48"/>
  <c r="T238" i="48"/>
  <c r="S238" i="48"/>
  <c r="R238" i="48"/>
  <c r="Q238" i="48"/>
  <c r="P238" i="48"/>
  <c r="O238" i="48"/>
  <c r="N238" i="48"/>
  <c r="M238" i="48"/>
  <c r="K238" i="48"/>
  <c r="J238" i="48"/>
  <c r="DF238" i="48" s="1"/>
  <c r="I238" i="48"/>
  <c r="F238" i="48"/>
  <c r="E238" i="48"/>
  <c r="D238" i="48"/>
  <c r="C238" i="48"/>
  <c r="B238" i="48"/>
  <c r="A238" i="48"/>
  <c r="EK237" i="48"/>
  <c r="BS237" i="48"/>
  <c r="BR237" i="48"/>
  <c r="BQ237" i="48"/>
  <c r="BP237" i="48"/>
  <c r="BO237" i="48"/>
  <c r="BN237" i="48"/>
  <c r="BK237" i="48"/>
  <c r="BJ237" i="48"/>
  <c r="BI237" i="48"/>
  <c r="BH237" i="48"/>
  <c r="BG237" i="48"/>
  <c r="BE237" i="48"/>
  <c r="BD237" i="48"/>
  <c r="BC237" i="48"/>
  <c r="BB237" i="48"/>
  <c r="BA237" i="48"/>
  <c r="AZ237" i="48"/>
  <c r="AY237" i="48"/>
  <c r="AX237" i="48"/>
  <c r="AW237" i="48"/>
  <c r="AV237" i="48"/>
  <c r="AU237" i="48"/>
  <c r="AT237" i="48"/>
  <c r="AS237" i="48"/>
  <c r="AR237" i="48"/>
  <c r="AQ237" i="48"/>
  <c r="AP237" i="48"/>
  <c r="AO237" i="48"/>
  <c r="AN237" i="48"/>
  <c r="AM237" i="48"/>
  <c r="AL237" i="48"/>
  <c r="AK237" i="48"/>
  <c r="AJ237" i="48"/>
  <c r="AI237" i="48"/>
  <c r="AG237" i="48"/>
  <c r="AF237" i="48"/>
  <c r="AE237" i="48"/>
  <c r="AD237" i="48"/>
  <c r="AC237" i="48"/>
  <c r="AB237" i="48"/>
  <c r="AA237" i="48"/>
  <c r="Z237" i="48"/>
  <c r="Y237" i="48"/>
  <c r="X237" i="48"/>
  <c r="W237" i="48"/>
  <c r="V237" i="48"/>
  <c r="U237" i="48"/>
  <c r="T237" i="48"/>
  <c r="S237" i="48"/>
  <c r="R237" i="48"/>
  <c r="Q237" i="48"/>
  <c r="P237" i="48"/>
  <c r="O237" i="48"/>
  <c r="N237" i="48"/>
  <c r="M237" i="48"/>
  <c r="K237" i="48"/>
  <c r="J237" i="48"/>
  <c r="DF237" i="48" s="1"/>
  <c r="I237" i="48"/>
  <c r="F237" i="48"/>
  <c r="E237" i="48"/>
  <c r="D237" i="48"/>
  <c r="C237" i="48"/>
  <c r="B237" i="48"/>
  <c r="A237" i="48"/>
  <c r="EK236" i="48"/>
  <c r="BS236" i="48"/>
  <c r="BR236" i="48"/>
  <c r="BQ236" i="48"/>
  <c r="BP236" i="48"/>
  <c r="BO236" i="48"/>
  <c r="BN236" i="48"/>
  <c r="BK236" i="48"/>
  <c r="BJ236" i="48"/>
  <c r="BI236" i="48"/>
  <c r="BH236" i="48"/>
  <c r="BG236" i="48"/>
  <c r="BE236" i="48"/>
  <c r="BD236" i="48"/>
  <c r="BC236" i="48"/>
  <c r="BB236" i="48"/>
  <c r="BA236" i="48"/>
  <c r="AZ236" i="48"/>
  <c r="AY236" i="48"/>
  <c r="AX236" i="48"/>
  <c r="AW236" i="48"/>
  <c r="AV236" i="48"/>
  <c r="AU236" i="48"/>
  <c r="AT236" i="48"/>
  <c r="AS236" i="48"/>
  <c r="AR236" i="48"/>
  <c r="AQ236" i="48"/>
  <c r="AP236" i="48"/>
  <c r="AO236" i="48"/>
  <c r="AN236" i="48"/>
  <c r="AM236" i="48"/>
  <c r="AL236" i="48"/>
  <c r="AK236" i="48"/>
  <c r="AJ236" i="48"/>
  <c r="AI236" i="48"/>
  <c r="AG236" i="48"/>
  <c r="AF236" i="48"/>
  <c r="AE236" i="48"/>
  <c r="AD236" i="48"/>
  <c r="AC236" i="48"/>
  <c r="AB236" i="48"/>
  <c r="AA236" i="48"/>
  <c r="Z236" i="48"/>
  <c r="Y236" i="48"/>
  <c r="X236" i="48"/>
  <c r="W236" i="48"/>
  <c r="V236" i="48"/>
  <c r="U236" i="48"/>
  <c r="T236" i="48"/>
  <c r="S236" i="48"/>
  <c r="R236" i="48"/>
  <c r="Q236" i="48"/>
  <c r="P236" i="48"/>
  <c r="O236" i="48"/>
  <c r="N236" i="48"/>
  <c r="M236" i="48"/>
  <c r="K236" i="48"/>
  <c r="J236" i="48"/>
  <c r="DF236" i="48" s="1"/>
  <c r="I236" i="48"/>
  <c r="F236" i="48"/>
  <c r="E236" i="48"/>
  <c r="D236" i="48"/>
  <c r="C236" i="48"/>
  <c r="B236" i="48"/>
  <c r="A236" i="48"/>
  <c r="EK235" i="48"/>
  <c r="BS235" i="48"/>
  <c r="BR235" i="48"/>
  <c r="BQ235" i="48"/>
  <c r="BP235" i="48"/>
  <c r="BO235" i="48"/>
  <c r="BN235" i="48"/>
  <c r="BK235" i="48"/>
  <c r="BJ235" i="48"/>
  <c r="BI235" i="48"/>
  <c r="BH235" i="48"/>
  <c r="BG235" i="48"/>
  <c r="BE235" i="48"/>
  <c r="BD235" i="48"/>
  <c r="BC235" i="48"/>
  <c r="BB235" i="48"/>
  <c r="BA235" i="48"/>
  <c r="AZ235" i="48"/>
  <c r="AY235" i="48"/>
  <c r="AX235" i="48"/>
  <c r="AW235" i="48"/>
  <c r="AV235" i="48"/>
  <c r="AU235" i="48"/>
  <c r="AT235" i="48"/>
  <c r="AS235" i="48"/>
  <c r="AR235" i="48"/>
  <c r="AQ235" i="48"/>
  <c r="AP235" i="48"/>
  <c r="AO235" i="48"/>
  <c r="AN235" i="48"/>
  <c r="AM235" i="48"/>
  <c r="AL235" i="48"/>
  <c r="AK235" i="48"/>
  <c r="AJ235" i="48"/>
  <c r="AI235" i="48"/>
  <c r="AG235" i="48"/>
  <c r="AF235" i="48"/>
  <c r="AE235" i="48"/>
  <c r="AD235" i="48"/>
  <c r="AC235" i="48"/>
  <c r="AB235" i="48"/>
  <c r="AA235" i="48"/>
  <c r="Z235" i="48"/>
  <c r="Y235" i="48"/>
  <c r="X235" i="48"/>
  <c r="W235" i="48"/>
  <c r="V235" i="48"/>
  <c r="U235" i="48"/>
  <c r="T235" i="48"/>
  <c r="S235" i="48"/>
  <c r="R235" i="48"/>
  <c r="Q235" i="48"/>
  <c r="P235" i="48"/>
  <c r="O235" i="48"/>
  <c r="N235" i="48"/>
  <c r="M235" i="48"/>
  <c r="K235" i="48"/>
  <c r="J235" i="48"/>
  <c r="DF235" i="48" s="1"/>
  <c r="I235" i="48"/>
  <c r="F235" i="48"/>
  <c r="E235" i="48"/>
  <c r="D235" i="48"/>
  <c r="C235" i="48"/>
  <c r="B235" i="48"/>
  <c r="A235" i="48"/>
  <c r="EK234" i="48"/>
  <c r="BS234" i="48"/>
  <c r="BR234" i="48"/>
  <c r="BQ234" i="48"/>
  <c r="BP234" i="48"/>
  <c r="BO234" i="48"/>
  <c r="BN234" i="48"/>
  <c r="BK234" i="48"/>
  <c r="BJ234" i="48"/>
  <c r="BI234" i="48"/>
  <c r="BH234" i="48"/>
  <c r="BG234" i="48"/>
  <c r="BE234" i="48"/>
  <c r="BD234" i="48"/>
  <c r="BC234" i="48"/>
  <c r="BB234" i="48"/>
  <c r="BA234" i="48"/>
  <c r="AZ234" i="48"/>
  <c r="AY234" i="48"/>
  <c r="AX234" i="48"/>
  <c r="AW234" i="48"/>
  <c r="AV234" i="48"/>
  <c r="AU234" i="48"/>
  <c r="AT234" i="48"/>
  <c r="AS234" i="48"/>
  <c r="AR234" i="48"/>
  <c r="AQ234" i="48"/>
  <c r="AP234" i="48"/>
  <c r="AO234" i="48"/>
  <c r="AN234" i="48"/>
  <c r="AM234" i="48"/>
  <c r="AL234" i="48"/>
  <c r="AK234" i="48"/>
  <c r="AJ234" i="48"/>
  <c r="AI234" i="48"/>
  <c r="AG234" i="48"/>
  <c r="AF234" i="48"/>
  <c r="AE234" i="48"/>
  <c r="AD234" i="48"/>
  <c r="AC234" i="48"/>
  <c r="AB234" i="48"/>
  <c r="AA234" i="48"/>
  <c r="Z234" i="48"/>
  <c r="Y234" i="48"/>
  <c r="X234" i="48"/>
  <c r="W234" i="48"/>
  <c r="V234" i="48"/>
  <c r="U234" i="48"/>
  <c r="T234" i="48"/>
  <c r="S234" i="48"/>
  <c r="R234" i="48"/>
  <c r="Q234" i="48"/>
  <c r="P234" i="48"/>
  <c r="O234" i="48"/>
  <c r="N234" i="48"/>
  <c r="M234" i="48"/>
  <c r="K234" i="48"/>
  <c r="J234" i="48"/>
  <c r="DF234" i="48" s="1"/>
  <c r="I234" i="48"/>
  <c r="F234" i="48"/>
  <c r="E234" i="48"/>
  <c r="D234" i="48"/>
  <c r="C234" i="48"/>
  <c r="B234" i="48"/>
  <c r="A234" i="48"/>
  <c r="EK233" i="48"/>
  <c r="BS233" i="48"/>
  <c r="BR233" i="48"/>
  <c r="BQ233" i="48"/>
  <c r="BP233" i="48"/>
  <c r="BO233" i="48"/>
  <c r="BN233" i="48"/>
  <c r="BK233" i="48"/>
  <c r="BJ233" i="48"/>
  <c r="BI233" i="48"/>
  <c r="BH233" i="48"/>
  <c r="BG233" i="48"/>
  <c r="BE233" i="48"/>
  <c r="BD233" i="48"/>
  <c r="BC233" i="48"/>
  <c r="BB233" i="48"/>
  <c r="BA233" i="48"/>
  <c r="AZ233" i="48"/>
  <c r="AY233" i="48"/>
  <c r="AX233" i="48"/>
  <c r="AW233" i="48"/>
  <c r="AV233" i="48"/>
  <c r="AU233" i="48"/>
  <c r="AT233" i="48"/>
  <c r="AS233" i="48"/>
  <c r="AR233" i="48"/>
  <c r="AQ233" i="48"/>
  <c r="AP233" i="48"/>
  <c r="AO233" i="48"/>
  <c r="AN233" i="48"/>
  <c r="AM233" i="48"/>
  <c r="AL233" i="48"/>
  <c r="AK233" i="48"/>
  <c r="AJ233" i="48"/>
  <c r="AI233" i="48"/>
  <c r="AG233" i="48"/>
  <c r="AF233" i="48"/>
  <c r="AE233" i="48"/>
  <c r="AD233" i="48"/>
  <c r="AC233" i="48"/>
  <c r="AB233" i="48"/>
  <c r="AA233" i="48"/>
  <c r="Z233" i="48"/>
  <c r="Y233" i="48"/>
  <c r="X233" i="48"/>
  <c r="W233" i="48"/>
  <c r="V233" i="48"/>
  <c r="U233" i="48"/>
  <c r="T233" i="48"/>
  <c r="S233" i="48"/>
  <c r="R233" i="48"/>
  <c r="Q233" i="48"/>
  <c r="P233" i="48"/>
  <c r="O233" i="48"/>
  <c r="N233" i="48"/>
  <c r="M233" i="48"/>
  <c r="K233" i="48"/>
  <c r="J233" i="48"/>
  <c r="I233" i="48"/>
  <c r="F233" i="48"/>
  <c r="E233" i="48"/>
  <c r="D233" i="48"/>
  <c r="C233" i="48"/>
  <c r="B233" i="48"/>
  <c r="A233" i="48"/>
  <c r="EK232" i="48"/>
  <c r="BS232" i="48"/>
  <c r="BR232" i="48"/>
  <c r="BQ232" i="48"/>
  <c r="BP232" i="48"/>
  <c r="BO232" i="48"/>
  <c r="BN232" i="48"/>
  <c r="BK232" i="48"/>
  <c r="BJ232" i="48"/>
  <c r="BI232" i="48"/>
  <c r="BH232" i="48"/>
  <c r="BG232" i="48"/>
  <c r="BE232" i="48"/>
  <c r="BD232" i="48"/>
  <c r="BC232" i="48"/>
  <c r="BB232" i="48"/>
  <c r="BA232" i="48"/>
  <c r="AZ232" i="48"/>
  <c r="AY232" i="48"/>
  <c r="AX232" i="48"/>
  <c r="AW232" i="48"/>
  <c r="AV232" i="48"/>
  <c r="AU232" i="48"/>
  <c r="AT232" i="48"/>
  <c r="AS232" i="48"/>
  <c r="AR232" i="48"/>
  <c r="AQ232" i="48"/>
  <c r="AP232" i="48"/>
  <c r="AO232" i="48"/>
  <c r="AN232" i="48"/>
  <c r="AM232" i="48"/>
  <c r="AL232" i="48"/>
  <c r="AK232" i="48"/>
  <c r="AJ232" i="48"/>
  <c r="AI232" i="48"/>
  <c r="AG232" i="48"/>
  <c r="AF232" i="48"/>
  <c r="AE232" i="48"/>
  <c r="AD232" i="48"/>
  <c r="AC232" i="48"/>
  <c r="AB232" i="48"/>
  <c r="AA232" i="48"/>
  <c r="Z232" i="48"/>
  <c r="Y232" i="48"/>
  <c r="X232" i="48"/>
  <c r="W232" i="48"/>
  <c r="V232" i="48"/>
  <c r="U232" i="48"/>
  <c r="T232" i="48"/>
  <c r="S232" i="48"/>
  <c r="R232" i="48"/>
  <c r="Q232" i="48"/>
  <c r="P232" i="48"/>
  <c r="O232" i="48"/>
  <c r="N232" i="48"/>
  <c r="M232" i="48"/>
  <c r="K232" i="48"/>
  <c r="J232" i="48"/>
  <c r="DF232" i="48" s="1"/>
  <c r="I232" i="48"/>
  <c r="F232" i="48"/>
  <c r="E232" i="48"/>
  <c r="D232" i="48"/>
  <c r="C232" i="48"/>
  <c r="B232" i="48"/>
  <c r="A232" i="48"/>
  <c r="EK231" i="48"/>
  <c r="BS231" i="48"/>
  <c r="BR231" i="48"/>
  <c r="BQ231" i="48"/>
  <c r="BP231" i="48"/>
  <c r="BO231" i="48"/>
  <c r="BN231" i="48"/>
  <c r="BK231" i="48"/>
  <c r="BJ231" i="48"/>
  <c r="BI231" i="48"/>
  <c r="BH231" i="48"/>
  <c r="BG231" i="48"/>
  <c r="BE231" i="48"/>
  <c r="BD231" i="48"/>
  <c r="BC231" i="48"/>
  <c r="BB231" i="48"/>
  <c r="BA231" i="48"/>
  <c r="AZ231" i="48"/>
  <c r="AY231" i="48"/>
  <c r="AX231" i="48"/>
  <c r="AW231" i="48"/>
  <c r="AV231" i="48"/>
  <c r="AU231" i="48"/>
  <c r="AT231" i="48"/>
  <c r="AS231" i="48"/>
  <c r="AR231" i="48"/>
  <c r="AQ231" i="48"/>
  <c r="AP231" i="48"/>
  <c r="AO231" i="48"/>
  <c r="AN231" i="48"/>
  <c r="AM231" i="48"/>
  <c r="AL231" i="48"/>
  <c r="AK231" i="48"/>
  <c r="AJ231" i="48"/>
  <c r="AI231" i="48"/>
  <c r="AG231" i="48"/>
  <c r="AF231" i="48"/>
  <c r="AE231" i="48"/>
  <c r="AD231" i="48"/>
  <c r="AC231" i="48"/>
  <c r="AB231" i="48"/>
  <c r="AA231" i="48"/>
  <c r="Z231" i="48"/>
  <c r="Y231" i="48"/>
  <c r="X231" i="48"/>
  <c r="W231" i="48"/>
  <c r="V231" i="48"/>
  <c r="U231" i="48"/>
  <c r="T231" i="48"/>
  <c r="S231" i="48"/>
  <c r="R231" i="48"/>
  <c r="Q231" i="48"/>
  <c r="P231" i="48"/>
  <c r="O231" i="48"/>
  <c r="N231" i="48"/>
  <c r="M231" i="48"/>
  <c r="K231" i="48"/>
  <c r="J231" i="48"/>
  <c r="I231" i="48"/>
  <c r="F231" i="48"/>
  <c r="E231" i="48"/>
  <c r="D231" i="48"/>
  <c r="C231" i="48"/>
  <c r="B231" i="48"/>
  <c r="A231" i="48"/>
  <c r="EK230" i="48"/>
  <c r="BS230" i="48"/>
  <c r="BR230" i="48"/>
  <c r="BQ230" i="48"/>
  <c r="BP230" i="48"/>
  <c r="BO230" i="48"/>
  <c r="BN230" i="48"/>
  <c r="BK230" i="48"/>
  <c r="BJ230" i="48"/>
  <c r="BI230" i="48"/>
  <c r="BH230" i="48"/>
  <c r="BG230" i="48"/>
  <c r="BE230" i="48"/>
  <c r="BD230" i="48"/>
  <c r="BC230" i="48"/>
  <c r="BB230" i="48"/>
  <c r="BA230" i="48"/>
  <c r="AZ230" i="48"/>
  <c r="AY230" i="48"/>
  <c r="AX230" i="48"/>
  <c r="AW230" i="48"/>
  <c r="AV230" i="48"/>
  <c r="AU230" i="48"/>
  <c r="AT230" i="48"/>
  <c r="AS230" i="48"/>
  <c r="AR230" i="48"/>
  <c r="AQ230" i="48"/>
  <c r="AP230" i="48"/>
  <c r="AO230" i="48"/>
  <c r="AN230" i="48"/>
  <c r="AM230" i="48"/>
  <c r="AL230" i="48"/>
  <c r="AK230" i="48"/>
  <c r="AJ230" i="48"/>
  <c r="AI230" i="48"/>
  <c r="AG230" i="48"/>
  <c r="AF230" i="48"/>
  <c r="AE230" i="48"/>
  <c r="AD230" i="48"/>
  <c r="AC230" i="48"/>
  <c r="AB230" i="48"/>
  <c r="AA230" i="48"/>
  <c r="Z230" i="48"/>
  <c r="Y230" i="48"/>
  <c r="X230" i="48"/>
  <c r="W230" i="48"/>
  <c r="V230" i="48"/>
  <c r="U230" i="48"/>
  <c r="T230" i="48"/>
  <c r="S230" i="48"/>
  <c r="R230" i="48"/>
  <c r="Q230" i="48"/>
  <c r="P230" i="48"/>
  <c r="O230" i="48"/>
  <c r="N230" i="48"/>
  <c r="M230" i="48"/>
  <c r="K230" i="48"/>
  <c r="J230" i="48"/>
  <c r="DF230" i="48" s="1"/>
  <c r="I230" i="48"/>
  <c r="F230" i="48"/>
  <c r="E230" i="48"/>
  <c r="D230" i="48"/>
  <c r="C230" i="48"/>
  <c r="B230" i="48"/>
  <c r="A230" i="48"/>
  <c r="EK229" i="48"/>
  <c r="BS229" i="48"/>
  <c r="BR229" i="48"/>
  <c r="BQ229" i="48"/>
  <c r="BP229" i="48"/>
  <c r="BO229" i="48"/>
  <c r="BN229" i="48"/>
  <c r="BK229" i="48"/>
  <c r="BJ229" i="48"/>
  <c r="BI229" i="48"/>
  <c r="BH229" i="48"/>
  <c r="BG229" i="48"/>
  <c r="BE229" i="48"/>
  <c r="BD229" i="48"/>
  <c r="BC229" i="48"/>
  <c r="BB229" i="48"/>
  <c r="BA229" i="48"/>
  <c r="AZ229" i="48"/>
  <c r="AY229" i="48"/>
  <c r="AX229" i="48"/>
  <c r="AW229" i="48"/>
  <c r="AV229" i="48"/>
  <c r="AU229" i="48"/>
  <c r="AT229" i="48"/>
  <c r="AS229" i="48"/>
  <c r="AR229" i="48"/>
  <c r="AQ229" i="48"/>
  <c r="AP229" i="48"/>
  <c r="AO229" i="48"/>
  <c r="AN229" i="48"/>
  <c r="AM229" i="48"/>
  <c r="AL229" i="48"/>
  <c r="AK229" i="48"/>
  <c r="AJ229" i="48"/>
  <c r="AI229" i="48"/>
  <c r="AG229" i="48"/>
  <c r="AF229" i="48"/>
  <c r="AE229" i="48"/>
  <c r="AD229" i="48"/>
  <c r="AC229" i="48"/>
  <c r="AB229" i="48"/>
  <c r="AA229" i="48"/>
  <c r="Z229" i="48"/>
  <c r="Y229" i="48"/>
  <c r="X229" i="48"/>
  <c r="W229" i="48"/>
  <c r="V229" i="48"/>
  <c r="U229" i="48"/>
  <c r="T229" i="48"/>
  <c r="S229" i="48"/>
  <c r="R229" i="48"/>
  <c r="Q229" i="48"/>
  <c r="P229" i="48"/>
  <c r="O229" i="48"/>
  <c r="N229" i="48"/>
  <c r="M229" i="48"/>
  <c r="K229" i="48"/>
  <c r="J229" i="48"/>
  <c r="DF229" i="48" s="1"/>
  <c r="I229" i="48"/>
  <c r="F229" i="48"/>
  <c r="E229" i="48"/>
  <c r="D229" i="48"/>
  <c r="C229" i="48"/>
  <c r="B229" i="48"/>
  <c r="A229" i="48"/>
  <c r="EK228" i="48"/>
  <c r="BS228" i="48"/>
  <c r="BR228" i="48"/>
  <c r="BQ228" i="48"/>
  <c r="BP228" i="48"/>
  <c r="BO228" i="48"/>
  <c r="BN228" i="48"/>
  <c r="BK228" i="48"/>
  <c r="BJ228" i="48"/>
  <c r="BI228" i="48"/>
  <c r="BH228" i="48"/>
  <c r="BG228" i="48"/>
  <c r="BE228" i="48"/>
  <c r="BD228" i="48"/>
  <c r="BC228" i="48"/>
  <c r="BB228" i="48"/>
  <c r="BA228" i="48"/>
  <c r="AZ228" i="48"/>
  <c r="AY228" i="48"/>
  <c r="AX228" i="48"/>
  <c r="AW228" i="48"/>
  <c r="AV228" i="48"/>
  <c r="AU228" i="48"/>
  <c r="AT228" i="48"/>
  <c r="AS228" i="48"/>
  <c r="AR228" i="48"/>
  <c r="AQ228" i="48"/>
  <c r="AP228" i="48"/>
  <c r="AO228" i="48"/>
  <c r="AN228" i="48"/>
  <c r="AM228" i="48"/>
  <c r="AL228" i="48"/>
  <c r="AK228" i="48"/>
  <c r="AJ228" i="48"/>
  <c r="AI228" i="48"/>
  <c r="AG228" i="48"/>
  <c r="AF228" i="48"/>
  <c r="AE228" i="48"/>
  <c r="AD228" i="48"/>
  <c r="AC228" i="48"/>
  <c r="AB228" i="48"/>
  <c r="AA228" i="48"/>
  <c r="Z228" i="48"/>
  <c r="Y228" i="48"/>
  <c r="X228" i="48"/>
  <c r="W228" i="48"/>
  <c r="V228" i="48"/>
  <c r="U228" i="48"/>
  <c r="T228" i="48"/>
  <c r="S228" i="48"/>
  <c r="R228" i="48"/>
  <c r="Q228" i="48"/>
  <c r="P228" i="48"/>
  <c r="O228" i="48"/>
  <c r="N228" i="48"/>
  <c r="M228" i="48"/>
  <c r="K228" i="48"/>
  <c r="J228" i="48"/>
  <c r="DF228" i="48" s="1"/>
  <c r="I228" i="48"/>
  <c r="F228" i="48"/>
  <c r="E228" i="48"/>
  <c r="D228" i="48"/>
  <c r="C228" i="48"/>
  <c r="B228" i="48"/>
  <c r="A228" i="48"/>
  <c r="EK227" i="48"/>
  <c r="BS227" i="48"/>
  <c r="BR227" i="48"/>
  <c r="BQ227" i="48"/>
  <c r="BP227" i="48"/>
  <c r="BO227" i="48"/>
  <c r="BN227" i="48"/>
  <c r="BK227" i="48"/>
  <c r="BJ227" i="48"/>
  <c r="BI227" i="48"/>
  <c r="BH227" i="48"/>
  <c r="BG227" i="48"/>
  <c r="BE227" i="48"/>
  <c r="BD227" i="48"/>
  <c r="BC227" i="48"/>
  <c r="BB227" i="48"/>
  <c r="BA227" i="48"/>
  <c r="AZ227" i="48"/>
  <c r="AY227" i="48"/>
  <c r="AX227" i="48"/>
  <c r="AW227" i="48"/>
  <c r="AV227" i="48"/>
  <c r="AU227" i="48"/>
  <c r="AT227" i="48"/>
  <c r="AS227" i="48"/>
  <c r="AR227" i="48"/>
  <c r="AQ227" i="48"/>
  <c r="AP227" i="48"/>
  <c r="AO227" i="48"/>
  <c r="AN227" i="48"/>
  <c r="AM227" i="48"/>
  <c r="AL227" i="48"/>
  <c r="AK227" i="48"/>
  <c r="AJ227" i="48"/>
  <c r="AI227" i="48"/>
  <c r="AG227" i="48"/>
  <c r="AF227" i="48"/>
  <c r="AE227" i="48"/>
  <c r="AD227" i="48"/>
  <c r="AC227" i="48"/>
  <c r="AB227" i="48"/>
  <c r="AA227" i="48"/>
  <c r="Z227" i="48"/>
  <c r="Y227" i="48"/>
  <c r="X227" i="48"/>
  <c r="W227" i="48"/>
  <c r="V227" i="48"/>
  <c r="U227" i="48"/>
  <c r="T227" i="48"/>
  <c r="S227" i="48"/>
  <c r="R227" i="48"/>
  <c r="Q227" i="48"/>
  <c r="P227" i="48"/>
  <c r="O227" i="48"/>
  <c r="N227" i="48"/>
  <c r="M227" i="48"/>
  <c r="K227" i="48"/>
  <c r="J227" i="48"/>
  <c r="DF227" i="48" s="1"/>
  <c r="I227" i="48"/>
  <c r="F227" i="48"/>
  <c r="E227" i="48"/>
  <c r="D227" i="48"/>
  <c r="C227" i="48"/>
  <c r="B227" i="48"/>
  <c r="A227" i="48"/>
  <c r="EK226" i="48"/>
  <c r="BS226" i="48"/>
  <c r="BR226" i="48"/>
  <c r="BQ226" i="48"/>
  <c r="BP226" i="48"/>
  <c r="BO226" i="48"/>
  <c r="BN226" i="48"/>
  <c r="BK226" i="48"/>
  <c r="BJ226" i="48"/>
  <c r="BI226" i="48"/>
  <c r="BH226" i="48"/>
  <c r="BG226" i="48"/>
  <c r="BE226" i="48"/>
  <c r="BD226" i="48"/>
  <c r="BC226" i="48"/>
  <c r="BB226" i="48"/>
  <c r="BA226" i="48"/>
  <c r="AZ226" i="48"/>
  <c r="AY226" i="48"/>
  <c r="AX226" i="48"/>
  <c r="AW226" i="48"/>
  <c r="AV226" i="48"/>
  <c r="AU226" i="48"/>
  <c r="AT226" i="48"/>
  <c r="AS226" i="48"/>
  <c r="AR226" i="48"/>
  <c r="AQ226" i="48"/>
  <c r="AP226" i="48"/>
  <c r="AO226" i="48"/>
  <c r="AN226" i="48"/>
  <c r="AM226" i="48"/>
  <c r="AL226" i="48"/>
  <c r="AK226" i="48"/>
  <c r="AJ226" i="48"/>
  <c r="AI226" i="48"/>
  <c r="AG226" i="48"/>
  <c r="AF226" i="48"/>
  <c r="AE226" i="48"/>
  <c r="AD226" i="48"/>
  <c r="AC226" i="48"/>
  <c r="AB226" i="48"/>
  <c r="AA226" i="48"/>
  <c r="Z226" i="48"/>
  <c r="Y226" i="48"/>
  <c r="X226" i="48"/>
  <c r="W226" i="48"/>
  <c r="V226" i="48"/>
  <c r="U226" i="48"/>
  <c r="T226" i="48"/>
  <c r="S226" i="48"/>
  <c r="R226" i="48"/>
  <c r="Q226" i="48"/>
  <c r="P226" i="48"/>
  <c r="O226" i="48"/>
  <c r="N226" i="48"/>
  <c r="M226" i="48"/>
  <c r="K226" i="48"/>
  <c r="J226" i="48"/>
  <c r="I226" i="48"/>
  <c r="F226" i="48"/>
  <c r="E226" i="48"/>
  <c r="D226" i="48"/>
  <c r="C226" i="48"/>
  <c r="B226" i="48"/>
  <c r="A226" i="48"/>
  <c r="EK225" i="48"/>
  <c r="BS225" i="48"/>
  <c r="BR225" i="48"/>
  <c r="BQ225" i="48"/>
  <c r="BP225" i="48"/>
  <c r="BO225" i="48"/>
  <c r="BN225" i="48"/>
  <c r="BK225" i="48"/>
  <c r="BJ225" i="48"/>
  <c r="BI225" i="48"/>
  <c r="BH225" i="48"/>
  <c r="BG225" i="48"/>
  <c r="BE225" i="48"/>
  <c r="BD225" i="48"/>
  <c r="BC225" i="48"/>
  <c r="BB225" i="48"/>
  <c r="BA225" i="48"/>
  <c r="AZ225" i="48"/>
  <c r="AY225" i="48"/>
  <c r="AX225" i="48"/>
  <c r="AW225" i="48"/>
  <c r="AV225" i="48"/>
  <c r="AU225" i="48"/>
  <c r="AT225" i="48"/>
  <c r="AS225" i="48"/>
  <c r="AR225" i="48"/>
  <c r="AQ225" i="48"/>
  <c r="AP225" i="48"/>
  <c r="AO225" i="48"/>
  <c r="AN225" i="48"/>
  <c r="AM225" i="48"/>
  <c r="AL225" i="48"/>
  <c r="AK225" i="48"/>
  <c r="AJ225" i="48"/>
  <c r="AI225" i="48"/>
  <c r="AG225" i="48"/>
  <c r="AF225" i="48"/>
  <c r="AE225" i="48"/>
  <c r="AD225" i="48"/>
  <c r="AC225" i="48"/>
  <c r="AB225" i="48"/>
  <c r="AA225" i="48"/>
  <c r="Z225" i="48"/>
  <c r="Y225" i="48"/>
  <c r="X225" i="48"/>
  <c r="W225" i="48"/>
  <c r="V225" i="48"/>
  <c r="U225" i="48"/>
  <c r="T225" i="48"/>
  <c r="S225" i="48"/>
  <c r="R225" i="48"/>
  <c r="Q225" i="48"/>
  <c r="P225" i="48"/>
  <c r="O225" i="48"/>
  <c r="N225" i="48"/>
  <c r="M225" i="48"/>
  <c r="K225" i="48"/>
  <c r="J225" i="48"/>
  <c r="DF225" i="48" s="1"/>
  <c r="I225" i="48"/>
  <c r="F225" i="48"/>
  <c r="E225" i="48"/>
  <c r="D225" i="48"/>
  <c r="C225" i="48"/>
  <c r="B225" i="48"/>
  <c r="A225" i="48"/>
  <c r="EK224" i="48"/>
  <c r="BS224" i="48"/>
  <c r="BR224" i="48"/>
  <c r="BQ224" i="48"/>
  <c r="BP224" i="48"/>
  <c r="BO224" i="48"/>
  <c r="BN224" i="48"/>
  <c r="BK224" i="48"/>
  <c r="BJ224" i="48"/>
  <c r="BI224" i="48"/>
  <c r="BH224" i="48"/>
  <c r="BG224" i="48"/>
  <c r="BE224" i="48"/>
  <c r="BD224" i="48"/>
  <c r="BC224" i="48"/>
  <c r="BB224" i="48"/>
  <c r="BA224" i="48"/>
  <c r="AZ224" i="48"/>
  <c r="AY224" i="48"/>
  <c r="AX224" i="48"/>
  <c r="AW224" i="48"/>
  <c r="AV224" i="48"/>
  <c r="AU224" i="48"/>
  <c r="AT224" i="48"/>
  <c r="AS224" i="48"/>
  <c r="AR224" i="48"/>
  <c r="AQ224" i="48"/>
  <c r="AP224" i="48"/>
  <c r="AO224" i="48"/>
  <c r="AN224" i="48"/>
  <c r="AM224" i="48"/>
  <c r="AL224" i="48"/>
  <c r="AK224" i="48"/>
  <c r="AJ224" i="48"/>
  <c r="AI224" i="48"/>
  <c r="AG224" i="48"/>
  <c r="AF224" i="48"/>
  <c r="AE224" i="48"/>
  <c r="AD224" i="48"/>
  <c r="AC224" i="48"/>
  <c r="AB224" i="48"/>
  <c r="AA224" i="48"/>
  <c r="Z224" i="48"/>
  <c r="Y224" i="48"/>
  <c r="X224" i="48"/>
  <c r="W224" i="48"/>
  <c r="V224" i="48"/>
  <c r="U224" i="48"/>
  <c r="T224" i="48"/>
  <c r="S224" i="48"/>
  <c r="R224" i="48"/>
  <c r="Q224" i="48"/>
  <c r="O224" i="48"/>
  <c r="N224" i="48"/>
  <c r="M224" i="48"/>
  <c r="K224" i="48"/>
  <c r="J224" i="48"/>
  <c r="DF224" i="48" s="1"/>
  <c r="I224" i="48"/>
  <c r="F224" i="48"/>
  <c r="E224" i="48"/>
  <c r="D224" i="48"/>
  <c r="C224" i="48"/>
  <c r="B224" i="48"/>
  <c r="A224" i="48"/>
  <c r="EK223" i="48"/>
  <c r="BS223" i="48"/>
  <c r="BR223" i="48"/>
  <c r="BQ223" i="48"/>
  <c r="BP223" i="48"/>
  <c r="BO223" i="48"/>
  <c r="BN223" i="48"/>
  <c r="BK223" i="48"/>
  <c r="BJ223" i="48"/>
  <c r="BI223" i="48"/>
  <c r="BH223" i="48"/>
  <c r="BG223" i="48"/>
  <c r="BE223" i="48"/>
  <c r="BD223" i="48"/>
  <c r="BC223" i="48"/>
  <c r="BB223" i="48"/>
  <c r="BA223" i="48"/>
  <c r="AZ223" i="48"/>
  <c r="AY223" i="48"/>
  <c r="AX223" i="48"/>
  <c r="AW223" i="48"/>
  <c r="AV223" i="48"/>
  <c r="AU223" i="48"/>
  <c r="AT223" i="48"/>
  <c r="AS223" i="48"/>
  <c r="AR223" i="48"/>
  <c r="AQ223" i="48"/>
  <c r="AP223" i="48"/>
  <c r="AO223" i="48"/>
  <c r="AN223" i="48"/>
  <c r="AM223" i="48"/>
  <c r="AL223" i="48"/>
  <c r="AK223" i="48"/>
  <c r="AJ223" i="48"/>
  <c r="AI223" i="48"/>
  <c r="AG223" i="48"/>
  <c r="AF223" i="48"/>
  <c r="AE223" i="48"/>
  <c r="AD223" i="48"/>
  <c r="AC223" i="48"/>
  <c r="AB223" i="48"/>
  <c r="AA223" i="48"/>
  <c r="Z223" i="48"/>
  <c r="Y223" i="48"/>
  <c r="X223" i="48"/>
  <c r="W223" i="48"/>
  <c r="V223" i="48"/>
  <c r="U223" i="48"/>
  <c r="T223" i="48"/>
  <c r="S223" i="48"/>
  <c r="R223" i="48"/>
  <c r="Q223" i="48"/>
  <c r="P223" i="48"/>
  <c r="O223" i="48"/>
  <c r="N223" i="48"/>
  <c r="M223" i="48"/>
  <c r="K223" i="48"/>
  <c r="J223" i="48"/>
  <c r="DF223" i="48" s="1"/>
  <c r="I223" i="48"/>
  <c r="F223" i="48"/>
  <c r="E223" i="48"/>
  <c r="D223" i="48"/>
  <c r="C223" i="48"/>
  <c r="B223" i="48"/>
  <c r="A223" i="48"/>
  <c r="EK222" i="48"/>
  <c r="BS222" i="48"/>
  <c r="BR222" i="48"/>
  <c r="BQ222" i="48"/>
  <c r="BP222" i="48"/>
  <c r="BO222" i="48"/>
  <c r="BN222" i="48"/>
  <c r="BK222" i="48"/>
  <c r="BJ222" i="48"/>
  <c r="BI222" i="48"/>
  <c r="BH222" i="48"/>
  <c r="BG222" i="48"/>
  <c r="BE222" i="48"/>
  <c r="BD222" i="48"/>
  <c r="BC222" i="48"/>
  <c r="BB222" i="48"/>
  <c r="BA222" i="48"/>
  <c r="AZ222" i="48"/>
  <c r="AY222" i="48"/>
  <c r="AX222" i="48"/>
  <c r="AW222" i="48"/>
  <c r="AV222" i="48"/>
  <c r="AU222" i="48"/>
  <c r="AT222" i="48"/>
  <c r="AS222" i="48"/>
  <c r="AR222" i="48"/>
  <c r="AQ222" i="48"/>
  <c r="AP222" i="48"/>
  <c r="AO222" i="48"/>
  <c r="AN222" i="48"/>
  <c r="AM222" i="48"/>
  <c r="AL222" i="48"/>
  <c r="AK222" i="48"/>
  <c r="AJ222" i="48"/>
  <c r="AI222" i="48"/>
  <c r="AG222" i="48"/>
  <c r="AF222" i="48"/>
  <c r="AE222" i="48"/>
  <c r="AD222" i="48"/>
  <c r="AC222" i="48"/>
  <c r="AB222" i="48"/>
  <c r="AA222" i="48"/>
  <c r="Z222" i="48"/>
  <c r="Y222" i="48"/>
  <c r="X222" i="48"/>
  <c r="W222" i="48"/>
  <c r="V222" i="48"/>
  <c r="U222" i="48"/>
  <c r="T222" i="48"/>
  <c r="S222" i="48"/>
  <c r="R222" i="48"/>
  <c r="Q222" i="48"/>
  <c r="P222" i="48"/>
  <c r="O222" i="48"/>
  <c r="N222" i="48"/>
  <c r="M222" i="48"/>
  <c r="K222" i="48"/>
  <c r="J222" i="48"/>
  <c r="DF222" i="48" s="1"/>
  <c r="I222" i="48"/>
  <c r="F222" i="48"/>
  <c r="E222" i="48"/>
  <c r="D222" i="48"/>
  <c r="C222" i="48"/>
  <c r="B222" i="48"/>
  <c r="A222" i="48"/>
  <c r="EK221" i="48"/>
  <c r="BS221" i="48"/>
  <c r="BR221" i="48"/>
  <c r="BQ221" i="48"/>
  <c r="BP221" i="48"/>
  <c r="BO221" i="48"/>
  <c r="BN221" i="48"/>
  <c r="BK221" i="48"/>
  <c r="BJ221" i="48"/>
  <c r="BI221" i="48"/>
  <c r="BH221" i="48"/>
  <c r="BG221" i="48"/>
  <c r="BE221" i="48"/>
  <c r="BD221" i="48"/>
  <c r="BC221" i="48"/>
  <c r="BB221" i="48"/>
  <c r="BA221" i="48"/>
  <c r="AZ221" i="48"/>
  <c r="AY221" i="48"/>
  <c r="AX221" i="48"/>
  <c r="AW221" i="48"/>
  <c r="AV221" i="48"/>
  <c r="AU221" i="48"/>
  <c r="AT221" i="48"/>
  <c r="AS221" i="48"/>
  <c r="AR221" i="48"/>
  <c r="AQ221" i="48"/>
  <c r="AP221" i="48"/>
  <c r="AO221" i="48"/>
  <c r="AN221" i="48"/>
  <c r="AM221" i="48"/>
  <c r="AL221" i="48"/>
  <c r="AK221" i="48"/>
  <c r="AJ221" i="48"/>
  <c r="AI221" i="48"/>
  <c r="AG221" i="48"/>
  <c r="AF221" i="48"/>
  <c r="AE221" i="48"/>
  <c r="AD221" i="48"/>
  <c r="AC221" i="48"/>
  <c r="AB221" i="48"/>
  <c r="AA221" i="48"/>
  <c r="Z221" i="48"/>
  <c r="Y221" i="48"/>
  <c r="X221" i="48"/>
  <c r="W221" i="48"/>
  <c r="V221" i="48"/>
  <c r="U221" i="48"/>
  <c r="T221" i="48"/>
  <c r="S221" i="48"/>
  <c r="R221" i="48"/>
  <c r="Q221" i="48"/>
  <c r="P221" i="48"/>
  <c r="O221" i="48"/>
  <c r="N221" i="48"/>
  <c r="M221" i="48"/>
  <c r="K221" i="48"/>
  <c r="J221" i="48"/>
  <c r="DF221" i="48" s="1"/>
  <c r="I221" i="48"/>
  <c r="F221" i="48"/>
  <c r="E221" i="48"/>
  <c r="D221" i="48"/>
  <c r="C221" i="48"/>
  <c r="B221" i="48"/>
  <c r="A221" i="48"/>
  <c r="EK220" i="48"/>
  <c r="BS220" i="48"/>
  <c r="BR220" i="48"/>
  <c r="BQ220" i="48"/>
  <c r="BP220" i="48"/>
  <c r="BO220" i="48"/>
  <c r="BN220" i="48"/>
  <c r="BK220" i="48"/>
  <c r="BJ220" i="48"/>
  <c r="BI220" i="48"/>
  <c r="BH220" i="48"/>
  <c r="BG220" i="48"/>
  <c r="BE220" i="48"/>
  <c r="BD220" i="48"/>
  <c r="BC220" i="48"/>
  <c r="BB220" i="48"/>
  <c r="BA220" i="48"/>
  <c r="AZ220" i="48"/>
  <c r="AY220" i="48"/>
  <c r="AX220" i="48"/>
  <c r="AW220" i="48"/>
  <c r="AV220" i="48"/>
  <c r="AU220" i="48"/>
  <c r="AT220" i="48"/>
  <c r="AS220" i="48"/>
  <c r="AR220" i="48"/>
  <c r="AQ220" i="48"/>
  <c r="AP220" i="48"/>
  <c r="AO220" i="48"/>
  <c r="AN220" i="48"/>
  <c r="AM220" i="48"/>
  <c r="AL220" i="48"/>
  <c r="AK220" i="48"/>
  <c r="AJ220" i="48"/>
  <c r="AI220" i="48"/>
  <c r="AG220" i="48"/>
  <c r="AF220" i="48"/>
  <c r="AE220" i="48"/>
  <c r="AD220" i="48"/>
  <c r="AC220" i="48"/>
  <c r="AB220" i="48"/>
  <c r="AA220" i="48"/>
  <c r="Z220" i="48"/>
  <c r="Y220" i="48"/>
  <c r="X220" i="48"/>
  <c r="W220" i="48"/>
  <c r="V220" i="48"/>
  <c r="U220" i="48"/>
  <c r="T220" i="48"/>
  <c r="S220" i="48"/>
  <c r="R220" i="48"/>
  <c r="Q220" i="48"/>
  <c r="P220" i="48"/>
  <c r="O220" i="48"/>
  <c r="N220" i="48"/>
  <c r="M220" i="48"/>
  <c r="K220" i="48"/>
  <c r="J220" i="48"/>
  <c r="DF220" i="48" s="1"/>
  <c r="I220" i="48"/>
  <c r="F220" i="48"/>
  <c r="E220" i="48"/>
  <c r="D220" i="48"/>
  <c r="C220" i="48"/>
  <c r="B220" i="48"/>
  <c r="A220" i="48"/>
  <c r="EK219" i="48"/>
  <c r="BS219" i="48"/>
  <c r="BR219" i="48"/>
  <c r="BQ219" i="48"/>
  <c r="BP219" i="48"/>
  <c r="BO219" i="48"/>
  <c r="BN219" i="48"/>
  <c r="BK219" i="48"/>
  <c r="BJ219" i="48"/>
  <c r="BI219" i="48"/>
  <c r="BH219" i="48"/>
  <c r="BG219" i="48"/>
  <c r="BE219" i="48"/>
  <c r="BD219" i="48"/>
  <c r="BC219" i="48"/>
  <c r="BB219" i="48"/>
  <c r="BA219" i="48"/>
  <c r="AZ219" i="48"/>
  <c r="AY219" i="48"/>
  <c r="AX219" i="48"/>
  <c r="AW219" i="48"/>
  <c r="AV219" i="48"/>
  <c r="AU219" i="48"/>
  <c r="AT219" i="48"/>
  <c r="AS219" i="48"/>
  <c r="AR219" i="48"/>
  <c r="AQ219" i="48"/>
  <c r="AP219" i="48"/>
  <c r="AO219" i="48"/>
  <c r="AN219" i="48"/>
  <c r="AM219" i="48"/>
  <c r="AL219" i="48"/>
  <c r="AK219" i="48"/>
  <c r="AJ219" i="48"/>
  <c r="AI219" i="48"/>
  <c r="AG219" i="48"/>
  <c r="AF219" i="48"/>
  <c r="AE219" i="48"/>
  <c r="AD219" i="48"/>
  <c r="AC219" i="48"/>
  <c r="AB219" i="48"/>
  <c r="AA219" i="48"/>
  <c r="Z219" i="48"/>
  <c r="Y219" i="48"/>
  <c r="X219" i="48"/>
  <c r="W219" i="48"/>
  <c r="V219" i="48"/>
  <c r="U219" i="48"/>
  <c r="T219" i="48"/>
  <c r="S219" i="48"/>
  <c r="R219" i="48"/>
  <c r="Q219" i="48"/>
  <c r="P219" i="48"/>
  <c r="O219" i="48"/>
  <c r="N219" i="48"/>
  <c r="M219" i="48"/>
  <c r="K219" i="48"/>
  <c r="J219" i="48"/>
  <c r="DF219" i="48" s="1"/>
  <c r="I219" i="48"/>
  <c r="F219" i="48"/>
  <c r="E219" i="48"/>
  <c r="D219" i="48"/>
  <c r="C219" i="48"/>
  <c r="B219" i="48"/>
  <c r="A219" i="48"/>
  <c r="EK218" i="48"/>
  <c r="BS218" i="48"/>
  <c r="BR218" i="48"/>
  <c r="BQ218" i="48"/>
  <c r="BP218" i="48"/>
  <c r="BO218" i="48"/>
  <c r="BN218" i="48"/>
  <c r="BK218" i="48"/>
  <c r="BJ218" i="48"/>
  <c r="BI218" i="48"/>
  <c r="BH218" i="48"/>
  <c r="BG218" i="48"/>
  <c r="BE218" i="48"/>
  <c r="BD218" i="48"/>
  <c r="BC218" i="48"/>
  <c r="BB218" i="48"/>
  <c r="BA218" i="48"/>
  <c r="AZ218" i="48"/>
  <c r="AY218" i="48"/>
  <c r="AX218" i="48"/>
  <c r="AW218" i="48"/>
  <c r="AV218" i="48"/>
  <c r="AU218" i="48"/>
  <c r="AT218" i="48"/>
  <c r="AS218" i="48"/>
  <c r="AR218" i="48"/>
  <c r="AQ218" i="48"/>
  <c r="AP218" i="48"/>
  <c r="AO218" i="48"/>
  <c r="AN218" i="48"/>
  <c r="AM218" i="48"/>
  <c r="AL218" i="48"/>
  <c r="AK218" i="48"/>
  <c r="AJ218" i="48"/>
  <c r="AI218" i="48"/>
  <c r="AG218" i="48"/>
  <c r="AF218" i="48"/>
  <c r="AE218" i="48"/>
  <c r="AD218" i="48"/>
  <c r="AC218" i="48"/>
  <c r="AB218" i="48"/>
  <c r="AA218" i="48"/>
  <c r="Z218" i="48"/>
  <c r="Y218" i="48"/>
  <c r="X218" i="48"/>
  <c r="W218" i="48"/>
  <c r="V218" i="48"/>
  <c r="U218" i="48"/>
  <c r="T218" i="48"/>
  <c r="S218" i="48"/>
  <c r="R218" i="48"/>
  <c r="Q218" i="48"/>
  <c r="P218" i="48"/>
  <c r="O218" i="48"/>
  <c r="N218" i="48"/>
  <c r="M218" i="48"/>
  <c r="K218" i="48"/>
  <c r="J218" i="48"/>
  <c r="DF218" i="48" s="1"/>
  <c r="I218" i="48"/>
  <c r="F218" i="48"/>
  <c r="E218" i="48"/>
  <c r="D218" i="48"/>
  <c r="C218" i="48"/>
  <c r="B218" i="48"/>
  <c r="A218" i="48"/>
  <c r="EK217" i="48"/>
  <c r="BS217" i="48"/>
  <c r="BR217" i="48"/>
  <c r="BQ217" i="48"/>
  <c r="BP217" i="48"/>
  <c r="BO217" i="48"/>
  <c r="BN217" i="48"/>
  <c r="BK217" i="48"/>
  <c r="BJ217" i="48"/>
  <c r="BI217" i="48"/>
  <c r="BH217" i="48"/>
  <c r="BG217" i="48"/>
  <c r="BE217" i="48"/>
  <c r="BD217" i="48"/>
  <c r="BC217" i="48"/>
  <c r="BB217" i="48"/>
  <c r="BA217" i="48"/>
  <c r="AZ217" i="48"/>
  <c r="AY217" i="48"/>
  <c r="AX217" i="48"/>
  <c r="AW217" i="48"/>
  <c r="AV217" i="48"/>
  <c r="AU217" i="48"/>
  <c r="AT217" i="48"/>
  <c r="AS217" i="48"/>
  <c r="AR217" i="48"/>
  <c r="AQ217" i="48"/>
  <c r="AP217" i="48"/>
  <c r="AO217" i="48"/>
  <c r="AN217" i="48"/>
  <c r="AM217" i="48"/>
  <c r="AL217" i="48"/>
  <c r="AK217" i="48"/>
  <c r="AJ217" i="48"/>
  <c r="AI217" i="48"/>
  <c r="AG217" i="48"/>
  <c r="AF217" i="48"/>
  <c r="AE217" i="48"/>
  <c r="AD217" i="48"/>
  <c r="AC217" i="48"/>
  <c r="AB217" i="48"/>
  <c r="AA217" i="48"/>
  <c r="Z217" i="48"/>
  <c r="Y217" i="48"/>
  <c r="X217" i="48"/>
  <c r="W217" i="48"/>
  <c r="V217" i="48"/>
  <c r="U217" i="48"/>
  <c r="T217" i="48"/>
  <c r="S217" i="48"/>
  <c r="R217" i="48"/>
  <c r="Q217" i="48"/>
  <c r="P217" i="48"/>
  <c r="O217" i="48"/>
  <c r="N217" i="48"/>
  <c r="M217" i="48"/>
  <c r="K217" i="48"/>
  <c r="J217" i="48"/>
  <c r="DF217" i="48" s="1"/>
  <c r="I217" i="48"/>
  <c r="F217" i="48"/>
  <c r="E217" i="48"/>
  <c r="D217" i="48"/>
  <c r="C217" i="48"/>
  <c r="B217" i="48"/>
  <c r="A217" i="48"/>
  <c r="EK216" i="48"/>
  <c r="BS216" i="48"/>
  <c r="BR216" i="48"/>
  <c r="BQ216" i="48"/>
  <c r="BP216" i="48"/>
  <c r="BO216" i="48"/>
  <c r="BN216" i="48"/>
  <c r="BK216" i="48"/>
  <c r="BJ216" i="48"/>
  <c r="BI216" i="48"/>
  <c r="BH216" i="48"/>
  <c r="BG216" i="48"/>
  <c r="BE216" i="48"/>
  <c r="BD216" i="48"/>
  <c r="BC216" i="48"/>
  <c r="BB216" i="48"/>
  <c r="BA216" i="48"/>
  <c r="AZ216" i="48"/>
  <c r="AY216" i="48"/>
  <c r="AX216" i="48"/>
  <c r="AW216" i="48"/>
  <c r="AV216" i="48"/>
  <c r="AU216" i="48"/>
  <c r="AT216" i="48"/>
  <c r="AS216" i="48"/>
  <c r="AR216" i="48"/>
  <c r="AQ216" i="48"/>
  <c r="AP216" i="48"/>
  <c r="AO216" i="48"/>
  <c r="AN216" i="48"/>
  <c r="AM216" i="48"/>
  <c r="AL216" i="48"/>
  <c r="AK216" i="48"/>
  <c r="AJ216" i="48"/>
  <c r="AI216" i="48"/>
  <c r="AG216" i="48"/>
  <c r="AF216" i="48"/>
  <c r="AE216" i="48"/>
  <c r="AD216" i="48"/>
  <c r="AC216" i="48"/>
  <c r="AB216" i="48"/>
  <c r="AA216" i="48"/>
  <c r="Z216" i="48"/>
  <c r="Y216" i="48"/>
  <c r="X216" i="48"/>
  <c r="W216" i="48"/>
  <c r="V216" i="48"/>
  <c r="U216" i="48"/>
  <c r="T216" i="48"/>
  <c r="S216" i="48"/>
  <c r="R216" i="48"/>
  <c r="Q216" i="48"/>
  <c r="P216" i="48"/>
  <c r="O216" i="48"/>
  <c r="N216" i="48"/>
  <c r="M216" i="48"/>
  <c r="K216" i="48"/>
  <c r="J216" i="48"/>
  <c r="DF216" i="48" s="1"/>
  <c r="I216" i="48"/>
  <c r="F216" i="48"/>
  <c r="E216" i="48"/>
  <c r="D216" i="48"/>
  <c r="C216" i="48"/>
  <c r="B216" i="48"/>
  <c r="A216" i="48"/>
  <c r="EK215" i="48"/>
  <c r="BS215" i="48"/>
  <c r="BR215" i="48"/>
  <c r="BQ215" i="48"/>
  <c r="BP215" i="48"/>
  <c r="BO215" i="48"/>
  <c r="BN215" i="48"/>
  <c r="BK215" i="48"/>
  <c r="BJ215" i="48"/>
  <c r="BI215" i="48"/>
  <c r="BH215" i="48"/>
  <c r="BG215" i="48"/>
  <c r="BE215" i="48"/>
  <c r="BD215" i="48"/>
  <c r="BC215" i="48"/>
  <c r="BB215" i="48"/>
  <c r="BA215" i="48"/>
  <c r="AZ215" i="48"/>
  <c r="AY215" i="48"/>
  <c r="AX215" i="48"/>
  <c r="AW215" i="48"/>
  <c r="AV215" i="48"/>
  <c r="AU215" i="48"/>
  <c r="AT215" i="48"/>
  <c r="AS215" i="48"/>
  <c r="AR215" i="48"/>
  <c r="AQ215" i="48"/>
  <c r="AP215" i="48"/>
  <c r="AO215" i="48"/>
  <c r="AN215" i="48"/>
  <c r="AM215" i="48"/>
  <c r="AL215" i="48"/>
  <c r="AK215" i="48"/>
  <c r="AJ215" i="48"/>
  <c r="AI215" i="48"/>
  <c r="AG215" i="48"/>
  <c r="AF215" i="48"/>
  <c r="AE215" i="48"/>
  <c r="AD215" i="48"/>
  <c r="AC215" i="48"/>
  <c r="AB215" i="48"/>
  <c r="AA215" i="48"/>
  <c r="Z215" i="48"/>
  <c r="Y215" i="48"/>
  <c r="X215" i="48"/>
  <c r="W215" i="48"/>
  <c r="V215" i="48"/>
  <c r="U215" i="48"/>
  <c r="T215" i="48"/>
  <c r="S215" i="48"/>
  <c r="R215" i="48"/>
  <c r="Q215" i="48"/>
  <c r="P215" i="48"/>
  <c r="O215" i="48"/>
  <c r="N215" i="48"/>
  <c r="M215" i="48"/>
  <c r="K215" i="48"/>
  <c r="J215" i="48"/>
  <c r="DF215" i="48" s="1"/>
  <c r="I215" i="48"/>
  <c r="F215" i="48"/>
  <c r="E215" i="48"/>
  <c r="D215" i="48"/>
  <c r="C215" i="48"/>
  <c r="B215" i="48"/>
  <c r="A215" i="48"/>
  <c r="EK214" i="48"/>
  <c r="BS214" i="48"/>
  <c r="BR214" i="48"/>
  <c r="BQ214" i="48"/>
  <c r="BP214" i="48"/>
  <c r="BO214" i="48"/>
  <c r="BN214" i="48"/>
  <c r="BK214" i="48"/>
  <c r="BJ214" i="48"/>
  <c r="BI214" i="48"/>
  <c r="BH214" i="48"/>
  <c r="BG214" i="48"/>
  <c r="BE214" i="48"/>
  <c r="BD214" i="48"/>
  <c r="BC214" i="48"/>
  <c r="BB214" i="48"/>
  <c r="BA214" i="48"/>
  <c r="AZ214" i="48"/>
  <c r="AY214" i="48"/>
  <c r="AX214" i="48"/>
  <c r="AW214" i="48"/>
  <c r="AV214" i="48"/>
  <c r="AU214" i="48"/>
  <c r="AT214" i="48"/>
  <c r="AS214" i="48"/>
  <c r="AR214" i="48"/>
  <c r="AQ214" i="48"/>
  <c r="AP214" i="48"/>
  <c r="AO214" i="48"/>
  <c r="AN214" i="48"/>
  <c r="AM214" i="48"/>
  <c r="AL214" i="48"/>
  <c r="AK214" i="48"/>
  <c r="AJ214" i="48"/>
  <c r="AI214" i="48"/>
  <c r="AG214" i="48"/>
  <c r="AF214" i="48"/>
  <c r="AE214" i="48"/>
  <c r="AD214" i="48"/>
  <c r="AC214" i="48"/>
  <c r="AB214" i="48"/>
  <c r="AA214" i="48"/>
  <c r="Z214" i="48"/>
  <c r="Y214" i="48"/>
  <c r="X214" i="48"/>
  <c r="W214" i="48"/>
  <c r="V214" i="48"/>
  <c r="U214" i="48"/>
  <c r="T214" i="48"/>
  <c r="S214" i="48"/>
  <c r="R214" i="48"/>
  <c r="Q214" i="48"/>
  <c r="P214" i="48"/>
  <c r="O214" i="48"/>
  <c r="N214" i="48"/>
  <c r="M214" i="48"/>
  <c r="K214" i="48"/>
  <c r="J214" i="48"/>
  <c r="DF214" i="48" s="1"/>
  <c r="I214" i="48"/>
  <c r="F214" i="48"/>
  <c r="E214" i="48"/>
  <c r="D214" i="48"/>
  <c r="C214" i="48"/>
  <c r="B214" i="48"/>
  <c r="A214" i="48"/>
  <c r="EK213" i="48"/>
  <c r="BS213" i="48"/>
  <c r="BR213" i="48"/>
  <c r="BQ213" i="48"/>
  <c r="BP213" i="48"/>
  <c r="BO213" i="48"/>
  <c r="BN213" i="48"/>
  <c r="BK213" i="48"/>
  <c r="BJ213" i="48"/>
  <c r="BI213" i="48"/>
  <c r="BH213" i="48"/>
  <c r="BG213" i="48"/>
  <c r="BE213" i="48"/>
  <c r="BD213" i="48"/>
  <c r="BC213" i="48"/>
  <c r="BB213" i="48"/>
  <c r="BA213" i="48"/>
  <c r="AZ213" i="48"/>
  <c r="AY213" i="48"/>
  <c r="AX213" i="48"/>
  <c r="AW213" i="48"/>
  <c r="AV213" i="48"/>
  <c r="AU213" i="48"/>
  <c r="AT213" i="48"/>
  <c r="AS213" i="48"/>
  <c r="AR213" i="48"/>
  <c r="AQ213" i="48"/>
  <c r="AP213" i="48"/>
  <c r="AO213" i="48"/>
  <c r="AN213" i="48"/>
  <c r="AM213" i="48"/>
  <c r="AL213" i="48"/>
  <c r="AK213" i="48"/>
  <c r="AJ213" i="48"/>
  <c r="AI213" i="48"/>
  <c r="AG213" i="48"/>
  <c r="AF213" i="48"/>
  <c r="AE213" i="48"/>
  <c r="AD213" i="48"/>
  <c r="AC213" i="48"/>
  <c r="AB213" i="48"/>
  <c r="AA213" i="48"/>
  <c r="Z213" i="48"/>
  <c r="Y213" i="48"/>
  <c r="X213" i="48"/>
  <c r="W213" i="48"/>
  <c r="V213" i="48"/>
  <c r="U213" i="48"/>
  <c r="T213" i="48"/>
  <c r="S213" i="48"/>
  <c r="R213" i="48"/>
  <c r="Q213" i="48"/>
  <c r="P213" i="48"/>
  <c r="O213" i="48"/>
  <c r="N213" i="48"/>
  <c r="M213" i="48"/>
  <c r="K213" i="48"/>
  <c r="J213" i="48"/>
  <c r="DF213" i="48" s="1"/>
  <c r="I213" i="48"/>
  <c r="F213" i="48"/>
  <c r="E213" i="48"/>
  <c r="D213" i="48"/>
  <c r="C213" i="48"/>
  <c r="B213" i="48"/>
  <c r="A213" i="48"/>
  <c r="EK212" i="48"/>
  <c r="BS212" i="48"/>
  <c r="BR212" i="48"/>
  <c r="BQ212" i="48"/>
  <c r="BP212" i="48"/>
  <c r="BO212" i="48"/>
  <c r="BN212" i="48"/>
  <c r="BK212" i="48"/>
  <c r="BJ212" i="48"/>
  <c r="BI212" i="48"/>
  <c r="BH212" i="48"/>
  <c r="BG212" i="48"/>
  <c r="BE212" i="48"/>
  <c r="BD212" i="48"/>
  <c r="BC212" i="48"/>
  <c r="BB212" i="48"/>
  <c r="BA212" i="48"/>
  <c r="AZ212" i="48"/>
  <c r="AY212" i="48"/>
  <c r="AX212" i="48"/>
  <c r="AW212" i="48"/>
  <c r="AV212" i="48"/>
  <c r="AU212" i="48"/>
  <c r="AT212" i="48"/>
  <c r="AS212" i="48"/>
  <c r="AR212" i="48"/>
  <c r="AQ212" i="48"/>
  <c r="AP212" i="48"/>
  <c r="AO212" i="48"/>
  <c r="AN212" i="48"/>
  <c r="AM212" i="48"/>
  <c r="AL212" i="48"/>
  <c r="AK212" i="48"/>
  <c r="AJ212" i="48"/>
  <c r="AI212" i="48"/>
  <c r="AG212" i="48"/>
  <c r="AF212" i="48"/>
  <c r="AE212" i="48"/>
  <c r="AD212" i="48"/>
  <c r="AC212" i="48"/>
  <c r="AB212" i="48"/>
  <c r="AA212" i="48"/>
  <c r="Z212" i="48"/>
  <c r="Y212" i="48"/>
  <c r="X212" i="48"/>
  <c r="W212" i="48"/>
  <c r="V212" i="48"/>
  <c r="U212" i="48"/>
  <c r="T212" i="48"/>
  <c r="S212" i="48"/>
  <c r="R212" i="48"/>
  <c r="Q212" i="48"/>
  <c r="P212" i="48"/>
  <c r="O212" i="48"/>
  <c r="N212" i="48"/>
  <c r="M212" i="48"/>
  <c r="K212" i="48"/>
  <c r="J212" i="48"/>
  <c r="DF212" i="48" s="1"/>
  <c r="I212" i="48"/>
  <c r="F212" i="48"/>
  <c r="E212" i="48"/>
  <c r="D212" i="48"/>
  <c r="C212" i="48"/>
  <c r="B212" i="48"/>
  <c r="A212" i="48"/>
  <c r="EK211" i="48"/>
  <c r="BS211" i="48"/>
  <c r="BR211" i="48"/>
  <c r="BQ211" i="48"/>
  <c r="BP211" i="48"/>
  <c r="BO211" i="48"/>
  <c r="BN211" i="48"/>
  <c r="BK211" i="48"/>
  <c r="BJ211" i="48"/>
  <c r="BI211" i="48"/>
  <c r="BH211" i="48"/>
  <c r="BG211" i="48"/>
  <c r="BE211" i="48"/>
  <c r="BD211" i="48"/>
  <c r="BC211" i="48"/>
  <c r="BB211" i="48"/>
  <c r="BA211" i="48"/>
  <c r="AZ211" i="48"/>
  <c r="AY211" i="48"/>
  <c r="AX211" i="48"/>
  <c r="AW211" i="48"/>
  <c r="AV211" i="48"/>
  <c r="AU211" i="48"/>
  <c r="AT211" i="48"/>
  <c r="AS211" i="48"/>
  <c r="AR211" i="48"/>
  <c r="AQ211" i="48"/>
  <c r="AP211" i="48"/>
  <c r="AO211" i="48"/>
  <c r="AN211" i="48"/>
  <c r="AM211" i="48"/>
  <c r="AL211" i="48"/>
  <c r="AK211" i="48"/>
  <c r="AJ211" i="48"/>
  <c r="AI211" i="48"/>
  <c r="AG211" i="48"/>
  <c r="AF211" i="48"/>
  <c r="AE211" i="48"/>
  <c r="AD211" i="48"/>
  <c r="AC211" i="48"/>
  <c r="AB211" i="48"/>
  <c r="AA211" i="48"/>
  <c r="Z211" i="48"/>
  <c r="Y211" i="48"/>
  <c r="X211" i="48"/>
  <c r="W211" i="48"/>
  <c r="V211" i="48"/>
  <c r="U211" i="48"/>
  <c r="T211" i="48"/>
  <c r="S211" i="48"/>
  <c r="R211" i="48"/>
  <c r="Q211" i="48"/>
  <c r="P211" i="48"/>
  <c r="O211" i="48"/>
  <c r="N211" i="48"/>
  <c r="M211" i="48"/>
  <c r="K211" i="48"/>
  <c r="J211" i="48"/>
  <c r="I211" i="48"/>
  <c r="F211" i="48"/>
  <c r="E211" i="48"/>
  <c r="D211" i="48"/>
  <c r="C211" i="48"/>
  <c r="B211" i="48"/>
  <c r="A211" i="48"/>
  <c r="EK210" i="48"/>
  <c r="BS210" i="48"/>
  <c r="BR210" i="48"/>
  <c r="BQ210" i="48"/>
  <c r="BP210" i="48"/>
  <c r="BO210" i="48"/>
  <c r="BN210" i="48"/>
  <c r="BK210" i="48"/>
  <c r="BJ210" i="48"/>
  <c r="BI210" i="48"/>
  <c r="BH210" i="48"/>
  <c r="BG210" i="48"/>
  <c r="BE210" i="48"/>
  <c r="BD210" i="48"/>
  <c r="BC210" i="48"/>
  <c r="BB210" i="48"/>
  <c r="BA210" i="48"/>
  <c r="AZ210" i="48"/>
  <c r="AY210" i="48"/>
  <c r="AX210" i="48"/>
  <c r="AW210" i="48"/>
  <c r="AV210" i="48"/>
  <c r="AU210" i="48"/>
  <c r="AT210" i="48"/>
  <c r="AS210" i="48"/>
  <c r="AR210" i="48"/>
  <c r="AQ210" i="48"/>
  <c r="AP210" i="48"/>
  <c r="AO210" i="48"/>
  <c r="AN210" i="48"/>
  <c r="AM210" i="48"/>
  <c r="AL210" i="48"/>
  <c r="AK210" i="48"/>
  <c r="AJ210" i="48"/>
  <c r="AI210" i="48"/>
  <c r="AG210" i="48"/>
  <c r="AF210" i="48"/>
  <c r="AE210" i="48"/>
  <c r="AD210" i="48"/>
  <c r="AC210" i="48"/>
  <c r="AB210" i="48"/>
  <c r="AA210" i="48"/>
  <c r="Z210" i="48"/>
  <c r="Y210" i="48"/>
  <c r="X210" i="48"/>
  <c r="W210" i="48"/>
  <c r="V210" i="48"/>
  <c r="U210" i="48"/>
  <c r="T210" i="48"/>
  <c r="S210" i="48"/>
  <c r="R210" i="48"/>
  <c r="Q210" i="48"/>
  <c r="P210" i="48"/>
  <c r="O210" i="48"/>
  <c r="N210" i="48"/>
  <c r="M210" i="48"/>
  <c r="K210" i="48"/>
  <c r="J210" i="48"/>
  <c r="I210" i="48"/>
  <c r="F210" i="48"/>
  <c r="E210" i="48"/>
  <c r="D210" i="48"/>
  <c r="C210" i="48"/>
  <c r="B210" i="48"/>
  <c r="A210" i="48"/>
  <c r="EK209" i="48"/>
  <c r="BS209" i="48"/>
  <c r="BR209" i="48"/>
  <c r="BQ209" i="48"/>
  <c r="BP209" i="48"/>
  <c r="BO209" i="48"/>
  <c r="BN209" i="48"/>
  <c r="BK209" i="48"/>
  <c r="BJ209" i="48"/>
  <c r="BI209" i="48"/>
  <c r="BH209" i="48"/>
  <c r="BG209" i="48"/>
  <c r="BE209" i="48"/>
  <c r="BD209" i="48"/>
  <c r="BC209" i="48"/>
  <c r="BB209" i="48"/>
  <c r="BA209" i="48"/>
  <c r="AZ209" i="48"/>
  <c r="AY209" i="48"/>
  <c r="AX209" i="48"/>
  <c r="AW209" i="48"/>
  <c r="AV209" i="48"/>
  <c r="AU209" i="48"/>
  <c r="AT209" i="48"/>
  <c r="AS209" i="48"/>
  <c r="AR209" i="48"/>
  <c r="AQ209" i="48"/>
  <c r="AP209" i="48"/>
  <c r="AO209" i="48"/>
  <c r="AN209" i="48"/>
  <c r="AM209" i="48"/>
  <c r="AL209" i="48"/>
  <c r="AK209" i="48"/>
  <c r="AJ209" i="48"/>
  <c r="AI209" i="48"/>
  <c r="AG209" i="48"/>
  <c r="AF209" i="48"/>
  <c r="AE209" i="48"/>
  <c r="AD209" i="48"/>
  <c r="AC209" i="48"/>
  <c r="AB209" i="48"/>
  <c r="AA209" i="48"/>
  <c r="Z209" i="48"/>
  <c r="Y209" i="48"/>
  <c r="X209" i="48"/>
  <c r="W209" i="48"/>
  <c r="V209" i="48"/>
  <c r="U209" i="48"/>
  <c r="T209" i="48"/>
  <c r="S209" i="48"/>
  <c r="R209" i="48"/>
  <c r="Q209" i="48"/>
  <c r="P209" i="48"/>
  <c r="O209" i="48"/>
  <c r="N209" i="48"/>
  <c r="M209" i="48"/>
  <c r="K209" i="48"/>
  <c r="J209" i="48"/>
  <c r="DF209" i="48" s="1"/>
  <c r="I209" i="48"/>
  <c r="F209" i="48"/>
  <c r="E209" i="48"/>
  <c r="D209" i="48"/>
  <c r="C209" i="48"/>
  <c r="B209" i="48"/>
  <c r="A209" i="48"/>
  <c r="EK208" i="48"/>
  <c r="BS208" i="48"/>
  <c r="BR208" i="48"/>
  <c r="BQ208" i="48"/>
  <c r="BP208" i="48"/>
  <c r="BO208" i="48"/>
  <c r="BN208" i="48"/>
  <c r="BK208" i="48"/>
  <c r="BJ208" i="48"/>
  <c r="BI208" i="48"/>
  <c r="BH208" i="48"/>
  <c r="BG208" i="48"/>
  <c r="BE208" i="48"/>
  <c r="BD208" i="48"/>
  <c r="BC208" i="48"/>
  <c r="BB208" i="48"/>
  <c r="BA208" i="48"/>
  <c r="AZ208" i="48"/>
  <c r="AY208" i="48"/>
  <c r="AX208" i="48"/>
  <c r="AW208" i="48"/>
  <c r="AV208" i="48"/>
  <c r="AU208" i="48"/>
  <c r="AT208" i="48"/>
  <c r="AS208" i="48"/>
  <c r="AR208" i="48"/>
  <c r="AQ208" i="48"/>
  <c r="AP208" i="48"/>
  <c r="AO208" i="48"/>
  <c r="AN208" i="48"/>
  <c r="AM208" i="48"/>
  <c r="AL208" i="48"/>
  <c r="AK208" i="48"/>
  <c r="AJ208" i="48"/>
  <c r="AI208" i="48"/>
  <c r="AG208" i="48"/>
  <c r="AF208" i="48"/>
  <c r="AE208" i="48"/>
  <c r="AD208" i="48"/>
  <c r="AC208" i="48"/>
  <c r="AB208" i="48"/>
  <c r="AA208" i="48"/>
  <c r="Z208" i="48"/>
  <c r="Y208" i="48"/>
  <c r="X208" i="48"/>
  <c r="W208" i="48"/>
  <c r="V208" i="48"/>
  <c r="U208" i="48"/>
  <c r="T208" i="48"/>
  <c r="S208" i="48"/>
  <c r="R208" i="48"/>
  <c r="Q208" i="48"/>
  <c r="O208" i="48"/>
  <c r="N208" i="48"/>
  <c r="M208" i="48"/>
  <c r="K208" i="48"/>
  <c r="J208" i="48"/>
  <c r="DF208" i="48" s="1"/>
  <c r="I208" i="48"/>
  <c r="F208" i="48"/>
  <c r="E208" i="48"/>
  <c r="D208" i="48"/>
  <c r="C208" i="48"/>
  <c r="B208" i="48"/>
  <c r="A208" i="48"/>
  <c r="EK207" i="48"/>
  <c r="BS207" i="48"/>
  <c r="BR207" i="48"/>
  <c r="BQ207" i="48"/>
  <c r="BP207" i="48"/>
  <c r="BO207" i="48"/>
  <c r="BN207" i="48"/>
  <c r="BK207" i="48"/>
  <c r="BJ207" i="48"/>
  <c r="BI207" i="48"/>
  <c r="BH207" i="48"/>
  <c r="BG207" i="48"/>
  <c r="BE207" i="48"/>
  <c r="BD207" i="48"/>
  <c r="BC207" i="48"/>
  <c r="BB207" i="48"/>
  <c r="BA207" i="48"/>
  <c r="AZ207" i="48"/>
  <c r="AY207" i="48"/>
  <c r="AX207" i="48"/>
  <c r="AW207" i="48"/>
  <c r="AV207" i="48"/>
  <c r="AU207" i="48"/>
  <c r="AT207" i="48"/>
  <c r="AS207" i="48"/>
  <c r="AR207" i="48"/>
  <c r="AQ207" i="48"/>
  <c r="AP207" i="48"/>
  <c r="AO207" i="48"/>
  <c r="AN207" i="48"/>
  <c r="AM207" i="48"/>
  <c r="AL207" i="48"/>
  <c r="AK207" i="48"/>
  <c r="AJ207" i="48"/>
  <c r="AI207" i="48"/>
  <c r="AG207" i="48"/>
  <c r="AF207" i="48"/>
  <c r="AE207" i="48"/>
  <c r="AD207" i="48"/>
  <c r="AC207" i="48"/>
  <c r="AB207" i="48"/>
  <c r="AA207" i="48"/>
  <c r="Z207" i="48"/>
  <c r="Y207" i="48"/>
  <c r="X207" i="48"/>
  <c r="W207" i="48"/>
  <c r="V207" i="48"/>
  <c r="U207" i="48"/>
  <c r="T207" i="48"/>
  <c r="S207" i="48"/>
  <c r="R207" i="48"/>
  <c r="Q207" i="48"/>
  <c r="P207" i="48"/>
  <c r="O207" i="48"/>
  <c r="N207" i="48"/>
  <c r="M207" i="48"/>
  <c r="K207" i="48"/>
  <c r="J207" i="48"/>
  <c r="DF207" i="48" s="1"/>
  <c r="I207" i="48"/>
  <c r="F207" i="48"/>
  <c r="E207" i="48"/>
  <c r="D207" i="48"/>
  <c r="C207" i="48"/>
  <c r="B207" i="48"/>
  <c r="A207" i="48"/>
  <c r="EK206" i="48"/>
  <c r="BS206" i="48"/>
  <c r="BR206" i="48"/>
  <c r="BQ206" i="48"/>
  <c r="BP206" i="48"/>
  <c r="BO206" i="48"/>
  <c r="BN206" i="48"/>
  <c r="BK206" i="48"/>
  <c r="BJ206" i="48"/>
  <c r="BI206" i="48"/>
  <c r="BH206" i="48"/>
  <c r="BG206" i="48"/>
  <c r="BE206" i="48"/>
  <c r="BD206" i="48"/>
  <c r="BC206" i="48"/>
  <c r="BB206" i="48"/>
  <c r="BA206" i="48"/>
  <c r="AZ206" i="48"/>
  <c r="AY206" i="48"/>
  <c r="AX206" i="48"/>
  <c r="AW206" i="48"/>
  <c r="AV206" i="48"/>
  <c r="AU206" i="48"/>
  <c r="AT206" i="48"/>
  <c r="AS206" i="48"/>
  <c r="AR206" i="48"/>
  <c r="AQ206" i="48"/>
  <c r="AP206" i="48"/>
  <c r="AO206" i="48"/>
  <c r="AN206" i="48"/>
  <c r="AM206" i="48"/>
  <c r="AL206" i="48"/>
  <c r="AK206" i="48"/>
  <c r="AJ206" i="48"/>
  <c r="AI206" i="48"/>
  <c r="AG206" i="48"/>
  <c r="AF206" i="48"/>
  <c r="AE206" i="48"/>
  <c r="AD206" i="48"/>
  <c r="AC206" i="48"/>
  <c r="AB206" i="48"/>
  <c r="AA206" i="48"/>
  <c r="Z206" i="48"/>
  <c r="Y206" i="48"/>
  <c r="X206" i="48"/>
  <c r="W206" i="48"/>
  <c r="V206" i="48"/>
  <c r="U206" i="48"/>
  <c r="T206" i="48"/>
  <c r="S206" i="48"/>
  <c r="R206" i="48"/>
  <c r="Q206" i="48"/>
  <c r="P206" i="48"/>
  <c r="O206" i="48"/>
  <c r="N206" i="48"/>
  <c r="M206" i="48"/>
  <c r="K206" i="48"/>
  <c r="J206" i="48"/>
  <c r="DF206" i="48" s="1"/>
  <c r="I206" i="48"/>
  <c r="F206" i="48"/>
  <c r="E206" i="48"/>
  <c r="D206" i="48"/>
  <c r="C206" i="48"/>
  <c r="B206" i="48"/>
  <c r="A206" i="48"/>
  <c r="EK205" i="48"/>
  <c r="BS205" i="48"/>
  <c r="BR205" i="48"/>
  <c r="BQ205" i="48"/>
  <c r="BP205" i="48"/>
  <c r="BO205" i="48"/>
  <c r="BN205" i="48"/>
  <c r="BK205" i="48"/>
  <c r="BJ205" i="48"/>
  <c r="BI205" i="48"/>
  <c r="BH205" i="48"/>
  <c r="BG205" i="48"/>
  <c r="BE205" i="48"/>
  <c r="BD205" i="48"/>
  <c r="BC205" i="48"/>
  <c r="BB205" i="48"/>
  <c r="BA205" i="48"/>
  <c r="AZ205" i="48"/>
  <c r="AY205" i="48"/>
  <c r="AX205" i="48"/>
  <c r="AW205" i="48"/>
  <c r="AV205" i="48"/>
  <c r="AU205" i="48"/>
  <c r="AT205" i="48"/>
  <c r="AS205" i="48"/>
  <c r="AR205" i="48"/>
  <c r="AQ205" i="48"/>
  <c r="AP205" i="48"/>
  <c r="AO205" i="48"/>
  <c r="AN205" i="48"/>
  <c r="AM205" i="48"/>
  <c r="AL205" i="48"/>
  <c r="AK205" i="48"/>
  <c r="AJ205" i="48"/>
  <c r="AI205" i="48"/>
  <c r="AG205" i="48"/>
  <c r="AF205" i="48"/>
  <c r="AE205" i="48"/>
  <c r="AD205" i="48"/>
  <c r="AC205" i="48"/>
  <c r="AB205" i="48"/>
  <c r="AA205" i="48"/>
  <c r="Z205" i="48"/>
  <c r="Y205" i="48"/>
  <c r="X205" i="48"/>
  <c r="W205" i="48"/>
  <c r="V205" i="48"/>
  <c r="U205" i="48"/>
  <c r="T205" i="48"/>
  <c r="S205" i="48"/>
  <c r="R205" i="48"/>
  <c r="Q205" i="48"/>
  <c r="P205" i="48"/>
  <c r="O205" i="48"/>
  <c r="N205" i="48"/>
  <c r="M205" i="48"/>
  <c r="K205" i="48"/>
  <c r="J205" i="48"/>
  <c r="DF205" i="48" s="1"/>
  <c r="I205" i="48"/>
  <c r="F205" i="48"/>
  <c r="E205" i="48"/>
  <c r="D205" i="48"/>
  <c r="C205" i="48"/>
  <c r="B205" i="48"/>
  <c r="A205" i="48"/>
  <c r="EK204" i="48"/>
  <c r="BS204" i="48"/>
  <c r="BR204" i="48"/>
  <c r="BQ204" i="48"/>
  <c r="BP204" i="48"/>
  <c r="BO204" i="48"/>
  <c r="BN204" i="48"/>
  <c r="BK204" i="48"/>
  <c r="BJ204" i="48"/>
  <c r="BI204" i="48"/>
  <c r="BH204" i="48"/>
  <c r="BG204" i="48"/>
  <c r="BE204" i="48"/>
  <c r="BD204" i="48"/>
  <c r="BC204" i="48"/>
  <c r="BB204" i="48"/>
  <c r="BA204" i="48"/>
  <c r="AZ204" i="48"/>
  <c r="AY204" i="48"/>
  <c r="AX204" i="48"/>
  <c r="AW204" i="48"/>
  <c r="AV204" i="48"/>
  <c r="AU204" i="48"/>
  <c r="AT204" i="48"/>
  <c r="AS204" i="48"/>
  <c r="AR204" i="48"/>
  <c r="AQ204" i="48"/>
  <c r="AP204" i="48"/>
  <c r="AO204" i="48"/>
  <c r="AN204" i="48"/>
  <c r="AM204" i="48"/>
  <c r="AL204" i="48"/>
  <c r="AK204" i="48"/>
  <c r="AJ204" i="48"/>
  <c r="AI204" i="48"/>
  <c r="AG204" i="48"/>
  <c r="AF204" i="48"/>
  <c r="AE204" i="48"/>
  <c r="AD204" i="48"/>
  <c r="AC204" i="48"/>
  <c r="AB204" i="48"/>
  <c r="AA204" i="48"/>
  <c r="Z204" i="48"/>
  <c r="Y204" i="48"/>
  <c r="X204" i="48"/>
  <c r="W204" i="48"/>
  <c r="V204" i="48"/>
  <c r="U204" i="48"/>
  <c r="T204" i="48"/>
  <c r="S204" i="48"/>
  <c r="R204" i="48"/>
  <c r="Q204" i="48"/>
  <c r="P204" i="48"/>
  <c r="O204" i="48"/>
  <c r="N204" i="48"/>
  <c r="M204" i="48"/>
  <c r="K204" i="48"/>
  <c r="J204" i="48"/>
  <c r="I204" i="48"/>
  <c r="F204" i="48"/>
  <c r="E204" i="48"/>
  <c r="D204" i="48"/>
  <c r="C204" i="48"/>
  <c r="B204" i="48"/>
  <c r="A204" i="48"/>
  <c r="EK203" i="48"/>
  <c r="BS203" i="48"/>
  <c r="BR203" i="48"/>
  <c r="BQ203" i="48"/>
  <c r="BP203" i="48"/>
  <c r="BO203" i="48"/>
  <c r="BN203" i="48"/>
  <c r="BK203" i="48"/>
  <c r="BJ203" i="48"/>
  <c r="BI203" i="48"/>
  <c r="BH203" i="48"/>
  <c r="BG203" i="48"/>
  <c r="BE203" i="48"/>
  <c r="BD203" i="48"/>
  <c r="BC203" i="48"/>
  <c r="BB203" i="48"/>
  <c r="BA203" i="48"/>
  <c r="AZ203" i="48"/>
  <c r="AY203" i="48"/>
  <c r="AX203" i="48"/>
  <c r="AW203" i="48"/>
  <c r="AV203" i="48"/>
  <c r="AU203" i="48"/>
  <c r="AT203" i="48"/>
  <c r="AS203" i="48"/>
  <c r="AR203" i="48"/>
  <c r="AQ203" i="48"/>
  <c r="AP203" i="48"/>
  <c r="AO203" i="48"/>
  <c r="AN203" i="48"/>
  <c r="AM203" i="48"/>
  <c r="AL203" i="48"/>
  <c r="AK203" i="48"/>
  <c r="AJ203" i="48"/>
  <c r="AI203" i="48"/>
  <c r="AG203" i="48"/>
  <c r="AF203" i="48"/>
  <c r="AE203" i="48"/>
  <c r="AD203" i="48"/>
  <c r="AC203" i="48"/>
  <c r="AB203" i="48"/>
  <c r="AA203" i="48"/>
  <c r="Z203" i="48"/>
  <c r="Y203" i="48"/>
  <c r="X203" i="48"/>
  <c r="W203" i="48"/>
  <c r="V203" i="48"/>
  <c r="U203" i="48"/>
  <c r="T203" i="48"/>
  <c r="S203" i="48"/>
  <c r="R203" i="48"/>
  <c r="Q203" i="48"/>
  <c r="P203" i="48"/>
  <c r="O203" i="48"/>
  <c r="N203" i="48"/>
  <c r="M203" i="48"/>
  <c r="K203" i="48"/>
  <c r="J203" i="48"/>
  <c r="DF203" i="48" s="1"/>
  <c r="I203" i="48"/>
  <c r="F203" i="48"/>
  <c r="E203" i="48"/>
  <c r="D203" i="48"/>
  <c r="C203" i="48"/>
  <c r="B203" i="48"/>
  <c r="A203" i="48"/>
  <c r="EK202" i="48"/>
  <c r="BS202" i="48"/>
  <c r="BR202" i="48"/>
  <c r="BQ202" i="48"/>
  <c r="BP202" i="48"/>
  <c r="BO202" i="48"/>
  <c r="BN202" i="48"/>
  <c r="BK202" i="48"/>
  <c r="BJ202" i="48"/>
  <c r="BI202" i="48"/>
  <c r="BH202" i="48"/>
  <c r="BG202" i="48"/>
  <c r="BE202" i="48"/>
  <c r="BD202" i="48"/>
  <c r="BC202" i="48"/>
  <c r="BB202" i="48"/>
  <c r="BA202" i="48"/>
  <c r="AZ202" i="48"/>
  <c r="AY202" i="48"/>
  <c r="AX202" i="48"/>
  <c r="AW202" i="48"/>
  <c r="AV202" i="48"/>
  <c r="AU202" i="48"/>
  <c r="AT202" i="48"/>
  <c r="AS202" i="48"/>
  <c r="AR202" i="48"/>
  <c r="AQ202" i="48"/>
  <c r="AP202" i="48"/>
  <c r="AO202" i="48"/>
  <c r="AN202" i="48"/>
  <c r="AM202" i="48"/>
  <c r="AL202" i="48"/>
  <c r="AK202" i="48"/>
  <c r="AJ202" i="48"/>
  <c r="AI202" i="48"/>
  <c r="AG202" i="48"/>
  <c r="AF202" i="48"/>
  <c r="AE202" i="48"/>
  <c r="AD202" i="48"/>
  <c r="AC202" i="48"/>
  <c r="AB202" i="48"/>
  <c r="AA202" i="48"/>
  <c r="Z202" i="48"/>
  <c r="Y202" i="48"/>
  <c r="X202" i="48"/>
  <c r="W202" i="48"/>
  <c r="V202" i="48"/>
  <c r="U202" i="48"/>
  <c r="T202" i="48"/>
  <c r="S202" i="48"/>
  <c r="R202" i="48"/>
  <c r="Q202" i="48"/>
  <c r="P202" i="48"/>
  <c r="O202" i="48"/>
  <c r="N202" i="48"/>
  <c r="M202" i="48"/>
  <c r="K202" i="48"/>
  <c r="J202" i="48"/>
  <c r="I202" i="48"/>
  <c r="F202" i="48"/>
  <c r="E202" i="48"/>
  <c r="D202" i="48"/>
  <c r="C202" i="48"/>
  <c r="B202" i="48"/>
  <c r="A202" i="48"/>
  <c r="EK201" i="48"/>
  <c r="BS201" i="48"/>
  <c r="BR201" i="48"/>
  <c r="BQ201" i="48"/>
  <c r="BP201" i="48"/>
  <c r="BO201" i="48"/>
  <c r="BN201" i="48"/>
  <c r="BK201" i="48"/>
  <c r="BJ201" i="48"/>
  <c r="BI201" i="48"/>
  <c r="BH201" i="48"/>
  <c r="BG201" i="48"/>
  <c r="BE201" i="48"/>
  <c r="BD201" i="48"/>
  <c r="BC201" i="48"/>
  <c r="BB201" i="48"/>
  <c r="BA201" i="48"/>
  <c r="AZ201" i="48"/>
  <c r="AY201" i="48"/>
  <c r="AX201" i="48"/>
  <c r="AW201" i="48"/>
  <c r="AV201" i="48"/>
  <c r="AU201" i="48"/>
  <c r="AT201" i="48"/>
  <c r="AS201" i="48"/>
  <c r="AR201" i="48"/>
  <c r="AQ201" i="48"/>
  <c r="AP201" i="48"/>
  <c r="AO201" i="48"/>
  <c r="AN201" i="48"/>
  <c r="AM201" i="48"/>
  <c r="AL201" i="48"/>
  <c r="AK201" i="48"/>
  <c r="AJ201" i="48"/>
  <c r="AI201" i="48"/>
  <c r="AG201" i="48"/>
  <c r="AF201" i="48"/>
  <c r="AE201" i="48"/>
  <c r="AD201" i="48"/>
  <c r="AC201" i="48"/>
  <c r="AB201" i="48"/>
  <c r="AA201" i="48"/>
  <c r="Z201" i="48"/>
  <c r="Y201" i="48"/>
  <c r="X201" i="48"/>
  <c r="W201" i="48"/>
  <c r="V201" i="48"/>
  <c r="U201" i="48"/>
  <c r="T201" i="48"/>
  <c r="S201" i="48"/>
  <c r="R201" i="48"/>
  <c r="Q201" i="48"/>
  <c r="P201" i="48"/>
  <c r="O201" i="48"/>
  <c r="N201" i="48"/>
  <c r="M201" i="48"/>
  <c r="K201" i="48"/>
  <c r="J201" i="48"/>
  <c r="DF201" i="48" s="1"/>
  <c r="I201" i="48"/>
  <c r="F201" i="48"/>
  <c r="E201" i="48"/>
  <c r="D201" i="48"/>
  <c r="C201" i="48"/>
  <c r="B201" i="48"/>
  <c r="A201" i="48"/>
  <c r="EK200" i="48"/>
  <c r="BS200" i="48"/>
  <c r="BR200" i="48"/>
  <c r="BQ200" i="48"/>
  <c r="BP200" i="48"/>
  <c r="BO200" i="48"/>
  <c r="BN200" i="48"/>
  <c r="BK200" i="48"/>
  <c r="BJ200" i="48"/>
  <c r="BI200" i="48"/>
  <c r="BH200" i="48"/>
  <c r="BG200" i="48"/>
  <c r="BE200" i="48"/>
  <c r="BD200" i="48"/>
  <c r="BC200" i="48"/>
  <c r="BB200" i="48"/>
  <c r="BA200" i="48"/>
  <c r="AZ200" i="48"/>
  <c r="AY200" i="48"/>
  <c r="AX200" i="48"/>
  <c r="AW200" i="48"/>
  <c r="AV200" i="48"/>
  <c r="AU200" i="48"/>
  <c r="AT200" i="48"/>
  <c r="AS200" i="48"/>
  <c r="AR200" i="48"/>
  <c r="AQ200" i="48"/>
  <c r="AP200" i="48"/>
  <c r="AO200" i="48"/>
  <c r="AN200" i="48"/>
  <c r="AM200" i="48"/>
  <c r="AL200" i="48"/>
  <c r="AK200" i="48"/>
  <c r="AJ200" i="48"/>
  <c r="AI200" i="48"/>
  <c r="AG200" i="48"/>
  <c r="AF200" i="48"/>
  <c r="AE200" i="48"/>
  <c r="AD200" i="48"/>
  <c r="AC200" i="48"/>
  <c r="AB200" i="48"/>
  <c r="AA200" i="48"/>
  <c r="Z200" i="48"/>
  <c r="Y200" i="48"/>
  <c r="X200" i="48"/>
  <c r="W200" i="48"/>
  <c r="V200" i="48"/>
  <c r="U200" i="48"/>
  <c r="T200" i="48"/>
  <c r="S200" i="48"/>
  <c r="R200" i="48"/>
  <c r="Q200" i="48"/>
  <c r="P200" i="48"/>
  <c r="O200" i="48"/>
  <c r="N200" i="48"/>
  <c r="M200" i="48"/>
  <c r="K200" i="48"/>
  <c r="J200" i="48"/>
  <c r="DF200" i="48" s="1"/>
  <c r="I200" i="48"/>
  <c r="F200" i="48"/>
  <c r="E200" i="48"/>
  <c r="D200" i="48"/>
  <c r="C200" i="48"/>
  <c r="B200" i="48"/>
  <c r="A200" i="48"/>
  <c r="EK199" i="48"/>
  <c r="BS199" i="48"/>
  <c r="BR199" i="48"/>
  <c r="BQ199" i="48"/>
  <c r="BP199" i="48"/>
  <c r="BO199" i="48"/>
  <c r="BN199" i="48"/>
  <c r="BK199" i="48"/>
  <c r="BJ199" i="48"/>
  <c r="BI199" i="48"/>
  <c r="BH199" i="48"/>
  <c r="BG199" i="48"/>
  <c r="BE199" i="48"/>
  <c r="BD199" i="48"/>
  <c r="BC199" i="48"/>
  <c r="BB199" i="48"/>
  <c r="BA199" i="48"/>
  <c r="AZ199" i="48"/>
  <c r="AY199" i="48"/>
  <c r="AX199" i="48"/>
  <c r="AW199" i="48"/>
  <c r="AV199" i="48"/>
  <c r="AU199" i="48"/>
  <c r="AT199" i="48"/>
  <c r="AS199" i="48"/>
  <c r="AR199" i="48"/>
  <c r="AQ199" i="48"/>
  <c r="AP199" i="48"/>
  <c r="AO199" i="48"/>
  <c r="AN199" i="48"/>
  <c r="AM199" i="48"/>
  <c r="AL199" i="48"/>
  <c r="AK199" i="48"/>
  <c r="AJ199" i="48"/>
  <c r="AI199" i="48"/>
  <c r="AG199" i="48"/>
  <c r="AF199" i="48"/>
  <c r="AE199" i="48"/>
  <c r="AD199" i="48"/>
  <c r="AC199" i="48"/>
  <c r="AB199" i="48"/>
  <c r="AA199" i="48"/>
  <c r="Z199" i="48"/>
  <c r="Y199" i="48"/>
  <c r="X199" i="48"/>
  <c r="W199" i="48"/>
  <c r="V199" i="48"/>
  <c r="U199" i="48"/>
  <c r="T199" i="48"/>
  <c r="S199" i="48"/>
  <c r="R199" i="48"/>
  <c r="Q199" i="48"/>
  <c r="P199" i="48"/>
  <c r="O199" i="48"/>
  <c r="N199" i="48"/>
  <c r="M199" i="48"/>
  <c r="K199" i="48"/>
  <c r="J199" i="48"/>
  <c r="DF199" i="48" s="1"/>
  <c r="I199" i="48"/>
  <c r="F199" i="48"/>
  <c r="E199" i="48"/>
  <c r="D199" i="48"/>
  <c r="C199" i="48"/>
  <c r="B199" i="48"/>
  <c r="A199" i="48"/>
  <c r="EK198" i="48"/>
  <c r="BS198" i="48"/>
  <c r="BR198" i="48"/>
  <c r="BQ198" i="48"/>
  <c r="BP198" i="48"/>
  <c r="BO198" i="48"/>
  <c r="BN198" i="48"/>
  <c r="BK198" i="48"/>
  <c r="BJ198" i="48"/>
  <c r="BI198" i="48"/>
  <c r="BH198" i="48"/>
  <c r="BG198" i="48"/>
  <c r="BE198" i="48"/>
  <c r="BD198" i="48"/>
  <c r="BC198" i="48"/>
  <c r="BB198" i="48"/>
  <c r="BA198" i="48"/>
  <c r="AZ198" i="48"/>
  <c r="AY198" i="48"/>
  <c r="AX198" i="48"/>
  <c r="AW198" i="48"/>
  <c r="AV198" i="48"/>
  <c r="AU198" i="48"/>
  <c r="AT198" i="48"/>
  <c r="AS198" i="48"/>
  <c r="AR198" i="48"/>
  <c r="AQ198" i="48"/>
  <c r="AP198" i="48"/>
  <c r="AO198" i="48"/>
  <c r="AN198" i="48"/>
  <c r="AM198" i="48"/>
  <c r="AL198" i="48"/>
  <c r="AK198" i="48"/>
  <c r="AJ198" i="48"/>
  <c r="AI198" i="48"/>
  <c r="AG198" i="48"/>
  <c r="AF198" i="48"/>
  <c r="AE198" i="48"/>
  <c r="AD198" i="48"/>
  <c r="AC198" i="48"/>
  <c r="AB198" i="48"/>
  <c r="AA198" i="48"/>
  <c r="Z198" i="48"/>
  <c r="Y198" i="48"/>
  <c r="X198" i="48"/>
  <c r="W198" i="48"/>
  <c r="V198" i="48"/>
  <c r="U198" i="48"/>
  <c r="T198" i="48"/>
  <c r="S198" i="48"/>
  <c r="R198" i="48"/>
  <c r="Q198" i="48"/>
  <c r="P198" i="48"/>
  <c r="O198" i="48"/>
  <c r="N198" i="48"/>
  <c r="M198" i="48"/>
  <c r="K198" i="48"/>
  <c r="J198" i="48"/>
  <c r="DF198" i="48" s="1"/>
  <c r="I198" i="48"/>
  <c r="F198" i="48"/>
  <c r="E198" i="48"/>
  <c r="D198" i="48"/>
  <c r="C198" i="48"/>
  <c r="B198" i="48"/>
  <c r="A198" i="48"/>
  <c r="EK197" i="48"/>
  <c r="BS197" i="48"/>
  <c r="BR197" i="48"/>
  <c r="BQ197" i="48"/>
  <c r="BP197" i="48"/>
  <c r="BO197" i="48"/>
  <c r="BN197" i="48"/>
  <c r="BK197" i="48"/>
  <c r="BJ197" i="48"/>
  <c r="BI197" i="48"/>
  <c r="BH197" i="48"/>
  <c r="BG197" i="48"/>
  <c r="BE197" i="48"/>
  <c r="BD197" i="48"/>
  <c r="BC197" i="48"/>
  <c r="BB197" i="48"/>
  <c r="BA197" i="48"/>
  <c r="AZ197" i="48"/>
  <c r="AY197" i="48"/>
  <c r="AX197" i="48"/>
  <c r="AW197" i="48"/>
  <c r="AV197" i="48"/>
  <c r="AU197" i="48"/>
  <c r="AT197" i="48"/>
  <c r="AS197" i="48"/>
  <c r="AR197" i="48"/>
  <c r="AQ197" i="48"/>
  <c r="AP197" i="48"/>
  <c r="AO197" i="48"/>
  <c r="AN197" i="48"/>
  <c r="AM197" i="48"/>
  <c r="AL197" i="48"/>
  <c r="AK197" i="48"/>
  <c r="AJ197" i="48"/>
  <c r="AI197" i="48"/>
  <c r="AG197" i="48"/>
  <c r="AF197" i="48"/>
  <c r="AE197" i="48"/>
  <c r="AD197" i="48"/>
  <c r="AC197" i="48"/>
  <c r="AB197" i="48"/>
  <c r="AA197" i="48"/>
  <c r="Z197" i="48"/>
  <c r="Y197" i="48"/>
  <c r="X197" i="48"/>
  <c r="W197" i="48"/>
  <c r="V197" i="48"/>
  <c r="U197" i="48"/>
  <c r="T197" i="48"/>
  <c r="S197" i="48"/>
  <c r="R197" i="48"/>
  <c r="Q197" i="48"/>
  <c r="P197" i="48"/>
  <c r="O197" i="48"/>
  <c r="N197" i="48"/>
  <c r="M197" i="48"/>
  <c r="K197" i="48"/>
  <c r="J197" i="48"/>
  <c r="DF197" i="48" s="1"/>
  <c r="I197" i="48"/>
  <c r="F197" i="48"/>
  <c r="E197" i="48"/>
  <c r="D197" i="48"/>
  <c r="C197" i="48"/>
  <c r="B197" i="48"/>
  <c r="A197" i="48"/>
  <c r="EK196" i="48"/>
  <c r="BS196" i="48"/>
  <c r="BR196" i="48"/>
  <c r="BQ196" i="48"/>
  <c r="BP196" i="48"/>
  <c r="BO196" i="48"/>
  <c r="BN196" i="48"/>
  <c r="BK196" i="48"/>
  <c r="BJ196" i="48"/>
  <c r="BI196" i="48"/>
  <c r="BH196" i="48"/>
  <c r="BG196" i="48"/>
  <c r="BE196" i="48"/>
  <c r="BD196" i="48"/>
  <c r="BC196" i="48"/>
  <c r="BB196" i="48"/>
  <c r="BA196" i="48"/>
  <c r="AZ196" i="48"/>
  <c r="AY196" i="48"/>
  <c r="AX196" i="48"/>
  <c r="AW196" i="48"/>
  <c r="AV196" i="48"/>
  <c r="AU196" i="48"/>
  <c r="AT196" i="48"/>
  <c r="AS196" i="48"/>
  <c r="AR196" i="48"/>
  <c r="AQ196" i="48"/>
  <c r="AP196" i="48"/>
  <c r="AO196" i="48"/>
  <c r="AN196" i="48"/>
  <c r="AM196" i="48"/>
  <c r="AL196" i="48"/>
  <c r="AK196" i="48"/>
  <c r="AJ196" i="48"/>
  <c r="AI196" i="48"/>
  <c r="AG196" i="48"/>
  <c r="AF196" i="48"/>
  <c r="AE196" i="48"/>
  <c r="AD196" i="48"/>
  <c r="AC196" i="48"/>
  <c r="AB196" i="48"/>
  <c r="AA196" i="48"/>
  <c r="Z196" i="48"/>
  <c r="Y196" i="48"/>
  <c r="X196" i="48"/>
  <c r="W196" i="48"/>
  <c r="V196" i="48"/>
  <c r="U196" i="48"/>
  <c r="T196" i="48"/>
  <c r="S196" i="48"/>
  <c r="R196" i="48"/>
  <c r="Q196" i="48"/>
  <c r="P196" i="48"/>
  <c r="O196" i="48"/>
  <c r="N196" i="48"/>
  <c r="M196" i="48"/>
  <c r="K196" i="48"/>
  <c r="J196" i="48"/>
  <c r="I196" i="48"/>
  <c r="F196" i="48"/>
  <c r="E196" i="48"/>
  <c r="D196" i="48"/>
  <c r="C196" i="48"/>
  <c r="B196" i="48"/>
  <c r="A196" i="48"/>
  <c r="EK195" i="48"/>
  <c r="BS195" i="48"/>
  <c r="BR195" i="48"/>
  <c r="BQ195" i="48"/>
  <c r="BP195" i="48"/>
  <c r="BO195" i="48"/>
  <c r="BN195" i="48"/>
  <c r="BK195" i="48"/>
  <c r="BJ195" i="48"/>
  <c r="BI195" i="48"/>
  <c r="BH195" i="48"/>
  <c r="BG195" i="48"/>
  <c r="BE195" i="48"/>
  <c r="BD195" i="48"/>
  <c r="BC195" i="48"/>
  <c r="BB195" i="48"/>
  <c r="BA195" i="48"/>
  <c r="AZ195" i="48"/>
  <c r="AY195" i="48"/>
  <c r="AX195" i="48"/>
  <c r="AW195" i="48"/>
  <c r="AV195" i="48"/>
  <c r="AU195" i="48"/>
  <c r="AT195" i="48"/>
  <c r="AS195" i="48"/>
  <c r="AR195" i="48"/>
  <c r="AQ195" i="48"/>
  <c r="AP195" i="48"/>
  <c r="AO195" i="48"/>
  <c r="AN195" i="48"/>
  <c r="AM195" i="48"/>
  <c r="AL195" i="48"/>
  <c r="AK195" i="48"/>
  <c r="AJ195" i="48"/>
  <c r="AI195" i="48"/>
  <c r="AG195" i="48"/>
  <c r="AF195" i="48"/>
  <c r="AE195" i="48"/>
  <c r="AD195" i="48"/>
  <c r="AC195" i="48"/>
  <c r="AB195" i="48"/>
  <c r="AA195" i="48"/>
  <c r="Z195" i="48"/>
  <c r="Y195" i="48"/>
  <c r="X195" i="48"/>
  <c r="W195" i="48"/>
  <c r="V195" i="48"/>
  <c r="U195" i="48"/>
  <c r="T195" i="48"/>
  <c r="S195" i="48"/>
  <c r="R195" i="48"/>
  <c r="Q195" i="48"/>
  <c r="P195" i="48"/>
  <c r="O195" i="48"/>
  <c r="N195" i="48"/>
  <c r="M195" i="48"/>
  <c r="K195" i="48"/>
  <c r="J195" i="48"/>
  <c r="DF195" i="48" s="1"/>
  <c r="I195" i="48"/>
  <c r="F195" i="48"/>
  <c r="E195" i="48"/>
  <c r="D195" i="48"/>
  <c r="C195" i="48"/>
  <c r="B195" i="48"/>
  <c r="A195" i="48"/>
  <c r="EK194" i="48"/>
  <c r="BS194" i="48"/>
  <c r="BR194" i="48"/>
  <c r="BQ194" i="48"/>
  <c r="BP194" i="48"/>
  <c r="BO194" i="48"/>
  <c r="BN194" i="48"/>
  <c r="BK194" i="48"/>
  <c r="BJ194" i="48"/>
  <c r="BI194" i="48"/>
  <c r="BH194" i="48"/>
  <c r="BG194" i="48"/>
  <c r="BE194" i="48"/>
  <c r="BD194" i="48"/>
  <c r="BC194" i="48"/>
  <c r="BB194" i="48"/>
  <c r="BA194" i="48"/>
  <c r="AZ194" i="48"/>
  <c r="AY194" i="48"/>
  <c r="AX194" i="48"/>
  <c r="AW194" i="48"/>
  <c r="AV194" i="48"/>
  <c r="AU194" i="48"/>
  <c r="AT194" i="48"/>
  <c r="AS194" i="48"/>
  <c r="AR194" i="48"/>
  <c r="AQ194" i="48"/>
  <c r="AP194" i="48"/>
  <c r="AO194" i="48"/>
  <c r="AN194" i="48"/>
  <c r="AM194" i="48"/>
  <c r="AL194" i="48"/>
  <c r="AK194" i="48"/>
  <c r="AJ194" i="48"/>
  <c r="AI194" i="48"/>
  <c r="AG194" i="48"/>
  <c r="AF194" i="48"/>
  <c r="AE194" i="48"/>
  <c r="AD194" i="48"/>
  <c r="AC194" i="48"/>
  <c r="AB194" i="48"/>
  <c r="AA194" i="48"/>
  <c r="Z194" i="48"/>
  <c r="Y194" i="48"/>
  <c r="X194" i="48"/>
  <c r="W194" i="48"/>
  <c r="V194" i="48"/>
  <c r="U194" i="48"/>
  <c r="T194" i="48"/>
  <c r="S194" i="48"/>
  <c r="R194" i="48"/>
  <c r="Q194" i="48"/>
  <c r="P194" i="48"/>
  <c r="O194" i="48"/>
  <c r="N194" i="48"/>
  <c r="M194" i="48"/>
  <c r="K194" i="48"/>
  <c r="J194" i="48"/>
  <c r="DF194" i="48" s="1"/>
  <c r="I194" i="48"/>
  <c r="F194" i="48"/>
  <c r="E194" i="48"/>
  <c r="D194" i="48"/>
  <c r="C194" i="48"/>
  <c r="B194" i="48"/>
  <c r="A194" i="48"/>
  <c r="EK193" i="48"/>
  <c r="BS193" i="48"/>
  <c r="BR193" i="48"/>
  <c r="BQ193" i="48"/>
  <c r="BP193" i="48"/>
  <c r="BO193" i="48"/>
  <c r="BN193" i="48"/>
  <c r="BK193" i="48"/>
  <c r="BJ193" i="48"/>
  <c r="BI193" i="48"/>
  <c r="BH193" i="48"/>
  <c r="BG193" i="48"/>
  <c r="BE193" i="48"/>
  <c r="BD193" i="48"/>
  <c r="BC193" i="48"/>
  <c r="BB193" i="48"/>
  <c r="BA193" i="48"/>
  <c r="AZ193" i="48"/>
  <c r="AY193" i="48"/>
  <c r="AX193" i="48"/>
  <c r="AW193" i="48"/>
  <c r="AV193" i="48"/>
  <c r="AU193" i="48"/>
  <c r="AT193" i="48"/>
  <c r="AS193" i="48"/>
  <c r="AR193" i="48"/>
  <c r="AQ193" i="48"/>
  <c r="AP193" i="48"/>
  <c r="AO193" i="48"/>
  <c r="AN193" i="48"/>
  <c r="AM193" i="48"/>
  <c r="AL193" i="48"/>
  <c r="AK193" i="48"/>
  <c r="AJ193" i="48"/>
  <c r="AI193" i="48"/>
  <c r="AG193" i="48"/>
  <c r="AF193" i="48"/>
  <c r="AE193" i="48"/>
  <c r="AD193" i="48"/>
  <c r="AC193" i="48"/>
  <c r="AB193" i="48"/>
  <c r="AA193" i="48"/>
  <c r="Z193" i="48"/>
  <c r="Y193" i="48"/>
  <c r="X193" i="48"/>
  <c r="W193" i="48"/>
  <c r="V193" i="48"/>
  <c r="U193" i="48"/>
  <c r="T193" i="48"/>
  <c r="S193" i="48"/>
  <c r="R193" i="48"/>
  <c r="Q193" i="48"/>
  <c r="P193" i="48"/>
  <c r="O193" i="48"/>
  <c r="N193" i="48"/>
  <c r="M193" i="48"/>
  <c r="K193" i="48"/>
  <c r="J193" i="48"/>
  <c r="DF193" i="48" s="1"/>
  <c r="I193" i="48"/>
  <c r="F193" i="48"/>
  <c r="E193" i="48"/>
  <c r="D193" i="48"/>
  <c r="C193" i="48"/>
  <c r="B193" i="48"/>
  <c r="A193" i="48"/>
  <c r="EK192" i="48"/>
  <c r="BS192" i="48"/>
  <c r="BR192" i="48"/>
  <c r="BQ192" i="48"/>
  <c r="BP192" i="48"/>
  <c r="BO192" i="48"/>
  <c r="BN192" i="48"/>
  <c r="BK192" i="48"/>
  <c r="BJ192" i="48"/>
  <c r="BI192" i="48"/>
  <c r="BH192" i="48"/>
  <c r="BG192" i="48"/>
  <c r="BE192" i="48"/>
  <c r="BD192" i="48"/>
  <c r="BC192" i="48"/>
  <c r="BB192" i="48"/>
  <c r="BA192" i="48"/>
  <c r="AZ192" i="48"/>
  <c r="AY192" i="48"/>
  <c r="AX192" i="48"/>
  <c r="AW192" i="48"/>
  <c r="AV192" i="48"/>
  <c r="AU192" i="48"/>
  <c r="AT192" i="48"/>
  <c r="AS192" i="48"/>
  <c r="AR192" i="48"/>
  <c r="AQ192" i="48"/>
  <c r="AP192" i="48"/>
  <c r="AO192" i="48"/>
  <c r="AN192" i="48"/>
  <c r="AM192" i="48"/>
  <c r="AL192" i="48"/>
  <c r="AK192" i="48"/>
  <c r="AJ192" i="48"/>
  <c r="AI192" i="48"/>
  <c r="AG192" i="48"/>
  <c r="AF192" i="48"/>
  <c r="AE192" i="48"/>
  <c r="AD192" i="48"/>
  <c r="AC192" i="48"/>
  <c r="AB192" i="48"/>
  <c r="AA192" i="48"/>
  <c r="Z192" i="48"/>
  <c r="Y192" i="48"/>
  <c r="X192" i="48"/>
  <c r="W192" i="48"/>
  <c r="V192" i="48"/>
  <c r="U192" i="48"/>
  <c r="T192" i="48"/>
  <c r="S192" i="48"/>
  <c r="R192" i="48"/>
  <c r="Q192" i="48"/>
  <c r="O192" i="48"/>
  <c r="N192" i="48"/>
  <c r="M192" i="48"/>
  <c r="K192" i="48"/>
  <c r="J192" i="48"/>
  <c r="DF192" i="48" s="1"/>
  <c r="I192" i="48"/>
  <c r="F192" i="48"/>
  <c r="E192" i="48"/>
  <c r="D192" i="48"/>
  <c r="C192" i="48"/>
  <c r="B192" i="48"/>
  <c r="A192" i="48"/>
  <c r="EK191" i="48"/>
  <c r="BS191" i="48"/>
  <c r="BR191" i="48"/>
  <c r="BQ191" i="48"/>
  <c r="BP191" i="48"/>
  <c r="BO191" i="48"/>
  <c r="BN191" i="48"/>
  <c r="BK191" i="48"/>
  <c r="BJ191" i="48"/>
  <c r="BI191" i="48"/>
  <c r="BH191" i="48"/>
  <c r="BG191" i="48"/>
  <c r="BE191" i="48"/>
  <c r="BD191" i="48"/>
  <c r="BC191" i="48"/>
  <c r="BB191" i="48"/>
  <c r="BA191" i="48"/>
  <c r="AZ191" i="48"/>
  <c r="AY191" i="48"/>
  <c r="AX191" i="48"/>
  <c r="AW191" i="48"/>
  <c r="AV191" i="48"/>
  <c r="AU191" i="48"/>
  <c r="AT191" i="48"/>
  <c r="AS191" i="48"/>
  <c r="AR191" i="48"/>
  <c r="AQ191" i="48"/>
  <c r="AP191" i="48"/>
  <c r="AO191" i="48"/>
  <c r="AN191" i="48"/>
  <c r="AM191" i="48"/>
  <c r="AL191" i="48"/>
  <c r="AK191" i="48"/>
  <c r="AJ191" i="48"/>
  <c r="AI191" i="48"/>
  <c r="AG191" i="48"/>
  <c r="AF191" i="48"/>
  <c r="AE191" i="48"/>
  <c r="AD191" i="48"/>
  <c r="AC191" i="48"/>
  <c r="AB191" i="48"/>
  <c r="AA191" i="48"/>
  <c r="Z191" i="48"/>
  <c r="Y191" i="48"/>
  <c r="X191" i="48"/>
  <c r="W191" i="48"/>
  <c r="V191" i="48"/>
  <c r="U191" i="48"/>
  <c r="T191" i="48"/>
  <c r="S191" i="48"/>
  <c r="R191" i="48"/>
  <c r="Q191" i="48"/>
  <c r="P191" i="48"/>
  <c r="O191" i="48"/>
  <c r="N191" i="48"/>
  <c r="M191" i="48"/>
  <c r="K191" i="48"/>
  <c r="J191" i="48"/>
  <c r="DF191" i="48" s="1"/>
  <c r="I191" i="48"/>
  <c r="F191" i="48"/>
  <c r="E191" i="48"/>
  <c r="D191" i="48"/>
  <c r="C191" i="48"/>
  <c r="B191" i="48"/>
  <c r="A191" i="48"/>
  <c r="EK190" i="48"/>
  <c r="BS190" i="48"/>
  <c r="BR190" i="48"/>
  <c r="BQ190" i="48"/>
  <c r="BP190" i="48"/>
  <c r="BO190" i="48"/>
  <c r="BN190" i="48"/>
  <c r="BK190" i="48"/>
  <c r="BJ190" i="48"/>
  <c r="BI190" i="48"/>
  <c r="BH190" i="48"/>
  <c r="BG190" i="48"/>
  <c r="BE190" i="48"/>
  <c r="BD190" i="48"/>
  <c r="BC190" i="48"/>
  <c r="BB190" i="48"/>
  <c r="BA190" i="48"/>
  <c r="AZ190" i="48"/>
  <c r="AY190" i="48"/>
  <c r="AX190" i="48"/>
  <c r="AW190" i="48"/>
  <c r="AV190" i="48"/>
  <c r="AU190" i="48"/>
  <c r="AT190" i="48"/>
  <c r="AS190" i="48"/>
  <c r="AR190" i="48"/>
  <c r="AQ190" i="48"/>
  <c r="AP190" i="48"/>
  <c r="AO190" i="48"/>
  <c r="AN190" i="48"/>
  <c r="AM190" i="48"/>
  <c r="AL190" i="48"/>
  <c r="AK190" i="48"/>
  <c r="AJ190" i="48"/>
  <c r="AI190" i="48"/>
  <c r="AG190" i="48"/>
  <c r="AF190" i="48"/>
  <c r="AE190" i="48"/>
  <c r="AD190" i="48"/>
  <c r="AC190" i="48"/>
  <c r="AB190" i="48"/>
  <c r="AA190" i="48"/>
  <c r="Z190" i="48"/>
  <c r="Y190" i="48"/>
  <c r="X190" i="48"/>
  <c r="W190" i="48"/>
  <c r="V190" i="48"/>
  <c r="U190" i="48"/>
  <c r="T190" i="48"/>
  <c r="S190" i="48"/>
  <c r="R190" i="48"/>
  <c r="Q190" i="48"/>
  <c r="P190" i="48"/>
  <c r="O190" i="48"/>
  <c r="N190" i="48"/>
  <c r="M190" i="48"/>
  <c r="K190" i="48"/>
  <c r="J190" i="48"/>
  <c r="DF190" i="48" s="1"/>
  <c r="I190" i="48"/>
  <c r="F190" i="48"/>
  <c r="E190" i="48"/>
  <c r="D190" i="48"/>
  <c r="C190" i="48"/>
  <c r="B190" i="48"/>
  <c r="A190" i="48"/>
  <c r="EK189" i="48"/>
  <c r="BS189" i="48"/>
  <c r="BR189" i="48"/>
  <c r="BQ189" i="48"/>
  <c r="BP189" i="48"/>
  <c r="BO189" i="48"/>
  <c r="BN189" i="48"/>
  <c r="BK189" i="48"/>
  <c r="BJ189" i="48"/>
  <c r="BI189" i="48"/>
  <c r="BH189" i="48"/>
  <c r="BG189" i="48"/>
  <c r="BE189" i="48"/>
  <c r="BD189" i="48"/>
  <c r="BC189" i="48"/>
  <c r="BB189" i="48"/>
  <c r="BA189" i="48"/>
  <c r="AZ189" i="48"/>
  <c r="AY189" i="48"/>
  <c r="AX189" i="48"/>
  <c r="AW189" i="48"/>
  <c r="AV189" i="48"/>
  <c r="AU189" i="48"/>
  <c r="AT189" i="48"/>
  <c r="AS189" i="48"/>
  <c r="AR189" i="48"/>
  <c r="AQ189" i="48"/>
  <c r="AP189" i="48"/>
  <c r="AO189" i="48"/>
  <c r="AN189" i="48"/>
  <c r="AM189" i="48"/>
  <c r="AL189" i="48"/>
  <c r="AK189" i="48"/>
  <c r="AJ189" i="48"/>
  <c r="AI189" i="48"/>
  <c r="AG189" i="48"/>
  <c r="AF189" i="48"/>
  <c r="AE189" i="48"/>
  <c r="AD189" i="48"/>
  <c r="AC189" i="48"/>
  <c r="AB189" i="48"/>
  <c r="AA189" i="48"/>
  <c r="Z189" i="48"/>
  <c r="Y189" i="48"/>
  <c r="X189" i="48"/>
  <c r="W189" i="48"/>
  <c r="V189" i="48"/>
  <c r="U189" i="48"/>
  <c r="T189" i="48"/>
  <c r="S189" i="48"/>
  <c r="R189" i="48"/>
  <c r="Q189" i="48"/>
  <c r="P189" i="48"/>
  <c r="O189" i="48"/>
  <c r="N189" i="48"/>
  <c r="M189" i="48"/>
  <c r="K189" i="48"/>
  <c r="J189" i="48"/>
  <c r="I189" i="48"/>
  <c r="F189" i="48"/>
  <c r="E189" i="48"/>
  <c r="D189" i="48"/>
  <c r="C189" i="48"/>
  <c r="B189" i="48"/>
  <c r="A189" i="48"/>
  <c r="EK188" i="48"/>
  <c r="BS188" i="48"/>
  <c r="BR188" i="48"/>
  <c r="BQ188" i="48"/>
  <c r="BP188" i="48"/>
  <c r="BO188" i="48"/>
  <c r="BN188" i="48"/>
  <c r="BK188" i="48"/>
  <c r="BJ188" i="48"/>
  <c r="BI188" i="48"/>
  <c r="BH188" i="48"/>
  <c r="BG188" i="48"/>
  <c r="BE188" i="48"/>
  <c r="BD188" i="48"/>
  <c r="BC188" i="48"/>
  <c r="BB188" i="48"/>
  <c r="BA188" i="48"/>
  <c r="AZ188" i="48"/>
  <c r="AY188" i="48"/>
  <c r="AX188" i="48"/>
  <c r="AW188" i="48"/>
  <c r="AV188" i="48"/>
  <c r="AU188" i="48"/>
  <c r="AT188" i="48"/>
  <c r="AS188" i="48"/>
  <c r="AR188" i="48"/>
  <c r="AQ188" i="48"/>
  <c r="AP188" i="48"/>
  <c r="AO188" i="48"/>
  <c r="AN188" i="48"/>
  <c r="AM188" i="48"/>
  <c r="AL188" i="48"/>
  <c r="AK188" i="48"/>
  <c r="AJ188" i="48"/>
  <c r="AI188" i="48"/>
  <c r="AG188" i="48"/>
  <c r="AF188" i="48"/>
  <c r="AE188" i="48"/>
  <c r="AD188" i="48"/>
  <c r="AC188" i="48"/>
  <c r="AB188" i="48"/>
  <c r="AA188" i="48"/>
  <c r="Z188" i="48"/>
  <c r="Y188" i="48"/>
  <c r="X188" i="48"/>
  <c r="W188" i="48"/>
  <c r="V188" i="48"/>
  <c r="U188" i="48"/>
  <c r="T188" i="48"/>
  <c r="S188" i="48"/>
  <c r="R188" i="48"/>
  <c r="Q188" i="48"/>
  <c r="P188" i="48"/>
  <c r="O188" i="48"/>
  <c r="N188" i="48"/>
  <c r="M188" i="48"/>
  <c r="K188" i="48"/>
  <c r="J188" i="48"/>
  <c r="I188" i="48"/>
  <c r="F188" i="48"/>
  <c r="E188" i="48"/>
  <c r="D188" i="48"/>
  <c r="C188" i="48"/>
  <c r="B188" i="48"/>
  <c r="A188" i="48"/>
  <c r="EK187" i="48"/>
  <c r="BS187" i="48"/>
  <c r="BR187" i="48"/>
  <c r="BQ187" i="48"/>
  <c r="BP187" i="48"/>
  <c r="BO187" i="48"/>
  <c r="BN187" i="48"/>
  <c r="BK187" i="48"/>
  <c r="BJ187" i="48"/>
  <c r="BI187" i="48"/>
  <c r="BH187" i="48"/>
  <c r="BG187" i="48"/>
  <c r="BE187" i="48"/>
  <c r="BD187" i="48"/>
  <c r="BC187" i="48"/>
  <c r="BB187" i="48"/>
  <c r="BA187" i="48"/>
  <c r="AZ187" i="48"/>
  <c r="AY187" i="48"/>
  <c r="AX187" i="48"/>
  <c r="AW187" i="48"/>
  <c r="AV187" i="48"/>
  <c r="AU187" i="48"/>
  <c r="AT187" i="48"/>
  <c r="AS187" i="48"/>
  <c r="AR187" i="48"/>
  <c r="AQ187" i="48"/>
  <c r="AP187" i="48"/>
  <c r="AO187" i="48"/>
  <c r="AN187" i="48"/>
  <c r="AM187" i="48"/>
  <c r="AL187" i="48"/>
  <c r="AK187" i="48"/>
  <c r="AJ187" i="48"/>
  <c r="AI187" i="48"/>
  <c r="AG187" i="48"/>
  <c r="AF187" i="48"/>
  <c r="AE187" i="48"/>
  <c r="AD187" i="48"/>
  <c r="AC187" i="48"/>
  <c r="AB187" i="48"/>
  <c r="AA187" i="48"/>
  <c r="Z187" i="48"/>
  <c r="Y187" i="48"/>
  <c r="X187" i="48"/>
  <c r="W187" i="48"/>
  <c r="V187" i="48"/>
  <c r="U187" i="48"/>
  <c r="T187" i="48"/>
  <c r="S187" i="48"/>
  <c r="R187" i="48"/>
  <c r="Q187" i="48"/>
  <c r="P187" i="48"/>
  <c r="O187" i="48"/>
  <c r="N187" i="48"/>
  <c r="M187" i="48"/>
  <c r="K187" i="48"/>
  <c r="J187" i="48"/>
  <c r="I187" i="48"/>
  <c r="F187" i="48"/>
  <c r="E187" i="48"/>
  <c r="D187" i="48"/>
  <c r="C187" i="48"/>
  <c r="B187" i="48"/>
  <c r="A187" i="48"/>
  <c r="EK186" i="48"/>
  <c r="BS186" i="48"/>
  <c r="BR186" i="48"/>
  <c r="BQ186" i="48"/>
  <c r="BP186" i="48"/>
  <c r="BO186" i="48"/>
  <c r="BN186" i="48"/>
  <c r="BK186" i="48"/>
  <c r="BJ186" i="48"/>
  <c r="BI186" i="48"/>
  <c r="BH186" i="48"/>
  <c r="BG186" i="48"/>
  <c r="BE186" i="48"/>
  <c r="BD186" i="48"/>
  <c r="BC186" i="48"/>
  <c r="BB186" i="48"/>
  <c r="BA186" i="48"/>
  <c r="AZ186" i="48"/>
  <c r="AY186" i="48"/>
  <c r="AX186" i="48"/>
  <c r="AW186" i="48"/>
  <c r="AV186" i="48"/>
  <c r="AU186" i="48"/>
  <c r="AT186" i="48"/>
  <c r="AS186" i="48"/>
  <c r="AR186" i="48"/>
  <c r="AQ186" i="48"/>
  <c r="AP186" i="48"/>
  <c r="AO186" i="48"/>
  <c r="AN186" i="48"/>
  <c r="AM186" i="48"/>
  <c r="AL186" i="48"/>
  <c r="AK186" i="48"/>
  <c r="AJ186" i="48"/>
  <c r="AI186" i="48"/>
  <c r="AG186" i="48"/>
  <c r="AF186" i="48"/>
  <c r="AE186" i="48"/>
  <c r="AD186" i="48"/>
  <c r="AC186" i="48"/>
  <c r="AB186" i="48"/>
  <c r="AA186" i="48"/>
  <c r="Z186" i="48"/>
  <c r="Y186" i="48"/>
  <c r="X186" i="48"/>
  <c r="W186" i="48"/>
  <c r="V186" i="48"/>
  <c r="U186" i="48"/>
  <c r="T186" i="48"/>
  <c r="S186" i="48"/>
  <c r="R186" i="48"/>
  <c r="Q186" i="48"/>
  <c r="P186" i="48"/>
  <c r="O186" i="48"/>
  <c r="N186" i="48"/>
  <c r="M186" i="48"/>
  <c r="K186" i="48"/>
  <c r="J186" i="48"/>
  <c r="I186" i="48"/>
  <c r="F186" i="48"/>
  <c r="E186" i="48"/>
  <c r="D186" i="48"/>
  <c r="C186" i="48"/>
  <c r="B186" i="48"/>
  <c r="A186" i="48"/>
  <c r="EK185" i="48"/>
  <c r="BS185" i="48"/>
  <c r="BR185" i="48"/>
  <c r="BQ185" i="48"/>
  <c r="BP185" i="48"/>
  <c r="BO185" i="48"/>
  <c r="BN185" i="48"/>
  <c r="BK185" i="48"/>
  <c r="BJ185" i="48"/>
  <c r="BI185" i="48"/>
  <c r="BH185" i="48"/>
  <c r="BG185" i="48"/>
  <c r="BE185" i="48"/>
  <c r="BD185" i="48"/>
  <c r="BC185" i="48"/>
  <c r="BB185" i="48"/>
  <c r="BA185" i="48"/>
  <c r="AZ185" i="48"/>
  <c r="AY185" i="48"/>
  <c r="AX185" i="48"/>
  <c r="AW185" i="48"/>
  <c r="AV185" i="48"/>
  <c r="AU185" i="48"/>
  <c r="AT185" i="48"/>
  <c r="AS185" i="48"/>
  <c r="AR185" i="48"/>
  <c r="AQ185" i="48"/>
  <c r="AP185" i="48"/>
  <c r="AO185" i="48"/>
  <c r="AN185" i="48"/>
  <c r="AM185" i="48"/>
  <c r="AL185" i="48"/>
  <c r="AK185" i="48"/>
  <c r="AJ185" i="48"/>
  <c r="AI185" i="48"/>
  <c r="AG185" i="48"/>
  <c r="AF185" i="48"/>
  <c r="AE185" i="48"/>
  <c r="AD185" i="48"/>
  <c r="AC185" i="48"/>
  <c r="AB185" i="48"/>
  <c r="AA185" i="48"/>
  <c r="Z185" i="48"/>
  <c r="Y185" i="48"/>
  <c r="X185" i="48"/>
  <c r="W185" i="48"/>
  <c r="V185" i="48"/>
  <c r="U185" i="48"/>
  <c r="T185" i="48"/>
  <c r="S185" i="48"/>
  <c r="R185" i="48"/>
  <c r="Q185" i="48"/>
  <c r="P185" i="48"/>
  <c r="O185" i="48"/>
  <c r="N185" i="48"/>
  <c r="M185" i="48"/>
  <c r="K185" i="48"/>
  <c r="J185" i="48"/>
  <c r="DF185" i="48" s="1"/>
  <c r="I185" i="48"/>
  <c r="F185" i="48"/>
  <c r="E185" i="48"/>
  <c r="D185" i="48"/>
  <c r="C185" i="48"/>
  <c r="B185" i="48"/>
  <c r="A185" i="48"/>
  <c r="EK184" i="48"/>
  <c r="DS184" i="48"/>
  <c r="BS184" i="48"/>
  <c r="BR184" i="48"/>
  <c r="BQ184" i="48"/>
  <c r="BP184" i="48"/>
  <c r="BO184" i="48"/>
  <c r="BN184" i="48"/>
  <c r="BK184" i="48"/>
  <c r="BJ184" i="48"/>
  <c r="BI184" i="48"/>
  <c r="BH184" i="48"/>
  <c r="BG184" i="48"/>
  <c r="BE184" i="48"/>
  <c r="BD184" i="48"/>
  <c r="BC184" i="48"/>
  <c r="BB184" i="48"/>
  <c r="BA184" i="48"/>
  <c r="AZ184" i="48"/>
  <c r="AY184" i="48"/>
  <c r="AX184" i="48"/>
  <c r="AW184" i="48"/>
  <c r="AV184" i="48"/>
  <c r="AU184" i="48"/>
  <c r="AT184" i="48"/>
  <c r="AS184" i="48"/>
  <c r="AR184" i="48"/>
  <c r="AQ184" i="48"/>
  <c r="AP184" i="48"/>
  <c r="AO184" i="48"/>
  <c r="AN184" i="48"/>
  <c r="AM184" i="48"/>
  <c r="AL184" i="48"/>
  <c r="AK184" i="48"/>
  <c r="AJ184" i="48"/>
  <c r="AI184" i="48"/>
  <c r="AG184" i="48"/>
  <c r="AF184" i="48"/>
  <c r="AE184" i="48"/>
  <c r="AD184" i="48"/>
  <c r="AC184" i="48"/>
  <c r="AB184" i="48"/>
  <c r="AA184" i="48"/>
  <c r="Z184" i="48"/>
  <c r="Y184" i="48"/>
  <c r="X184" i="48"/>
  <c r="W184" i="48"/>
  <c r="V184" i="48"/>
  <c r="U184" i="48"/>
  <c r="T184" i="48"/>
  <c r="S184" i="48"/>
  <c r="R184" i="48"/>
  <c r="Q184" i="48"/>
  <c r="P184" i="48"/>
  <c r="O184" i="48"/>
  <c r="N184" i="48"/>
  <c r="M184" i="48"/>
  <c r="K184" i="48"/>
  <c r="J184" i="48"/>
  <c r="DF184" i="48" s="1"/>
  <c r="I184" i="48"/>
  <c r="F184" i="48"/>
  <c r="E184" i="48"/>
  <c r="D184" i="48"/>
  <c r="C184" i="48"/>
  <c r="B184" i="48"/>
  <c r="A184" i="48"/>
  <c r="EK183" i="48"/>
  <c r="DS183" i="48"/>
  <c r="BS183" i="48"/>
  <c r="BR183" i="48"/>
  <c r="BQ183" i="48"/>
  <c r="BP183" i="48"/>
  <c r="BO183" i="48"/>
  <c r="BN183" i="48"/>
  <c r="BK183" i="48"/>
  <c r="BJ183" i="48"/>
  <c r="BI183" i="48"/>
  <c r="BH183" i="48"/>
  <c r="BG183" i="48"/>
  <c r="BE183" i="48"/>
  <c r="BD183" i="48"/>
  <c r="BC183" i="48"/>
  <c r="BB183" i="48"/>
  <c r="BA183" i="48"/>
  <c r="AZ183" i="48"/>
  <c r="AY183" i="48"/>
  <c r="AX183" i="48"/>
  <c r="AW183" i="48"/>
  <c r="AV183" i="48"/>
  <c r="AU183" i="48"/>
  <c r="AT183" i="48"/>
  <c r="AS183" i="48"/>
  <c r="AR183" i="48"/>
  <c r="AQ183" i="48"/>
  <c r="AP183" i="48"/>
  <c r="AO183" i="48"/>
  <c r="AN183" i="48"/>
  <c r="AM183" i="48"/>
  <c r="AL183" i="48"/>
  <c r="AK183" i="48"/>
  <c r="AJ183" i="48"/>
  <c r="AI183" i="48"/>
  <c r="AG183" i="48"/>
  <c r="AF183" i="48"/>
  <c r="AE183" i="48"/>
  <c r="AD183" i="48"/>
  <c r="AC183" i="48"/>
  <c r="AB183" i="48"/>
  <c r="AA183" i="48"/>
  <c r="Z183" i="48"/>
  <c r="Y183" i="48"/>
  <c r="X183" i="48"/>
  <c r="W183" i="48"/>
  <c r="V183" i="48"/>
  <c r="U183" i="48"/>
  <c r="T183" i="48"/>
  <c r="S183" i="48"/>
  <c r="R183" i="48"/>
  <c r="Q183" i="48"/>
  <c r="P183" i="48"/>
  <c r="O183" i="48"/>
  <c r="N183" i="48"/>
  <c r="M183" i="48"/>
  <c r="K183" i="48"/>
  <c r="J183" i="48"/>
  <c r="DF183" i="48" s="1"/>
  <c r="I183" i="48"/>
  <c r="F183" i="48"/>
  <c r="E183" i="48"/>
  <c r="D183" i="48"/>
  <c r="C183" i="48"/>
  <c r="B183" i="48"/>
  <c r="A183" i="48"/>
  <c r="EK182" i="48"/>
  <c r="BS182" i="48"/>
  <c r="BR182" i="48"/>
  <c r="BQ182" i="48"/>
  <c r="BP182" i="48"/>
  <c r="BO182" i="48"/>
  <c r="BN182" i="48"/>
  <c r="BK182" i="48"/>
  <c r="BJ182" i="48"/>
  <c r="BI182" i="48"/>
  <c r="BH182" i="48"/>
  <c r="BG182" i="48"/>
  <c r="BE182" i="48"/>
  <c r="BD182" i="48"/>
  <c r="BC182" i="48"/>
  <c r="BB182" i="48"/>
  <c r="BA182" i="48"/>
  <c r="AZ182" i="48"/>
  <c r="AY182" i="48"/>
  <c r="AX182" i="48"/>
  <c r="AW182" i="48"/>
  <c r="AV182" i="48"/>
  <c r="AU182" i="48"/>
  <c r="AT182" i="48"/>
  <c r="AS182" i="48"/>
  <c r="AR182" i="48"/>
  <c r="AQ182" i="48"/>
  <c r="AP182" i="48"/>
  <c r="AO182" i="48"/>
  <c r="AN182" i="48"/>
  <c r="AM182" i="48"/>
  <c r="AL182" i="48"/>
  <c r="AK182" i="48"/>
  <c r="AJ182" i="48"/>
  <c r="AI182" i="48"/>
  <c r="AG182" i="48"/>
  <c r="AF182" i="48"/>
  <c r="AE182" i="48"/>
  <c r="AD182" i="48"/>
  <c r="AC182" i="48"/>
  <c r="AB182" i="48"/>
  <c r="AA182" i="48"/>
  <c r="Z182" i="48"/>
  <c r="Y182" i="48"/>
  <c r="X182" i="48"/>
  <c r="W182" i="48"/>
  <c r="V182" i="48"/>
  <c r="U182" i="48"/>
  <c r="T182" i="48"/>
  <c r="S182" i="48"/>
  <c r="R182" i="48"/>
  <c r="Q182" i="48"/>
  <c r="P182" i="48"/>
  <c r="O182" i="48"/>
  <c r="N182" i="48"/>
  <c r="M182" i="48"/>
  <c r="K182" i="48"/>
  <c r="J182" i="48"/>
  <c r="DF182" i="48" s="1"/>
  <c r="I182" i="48"/>
  <c r="F182" i="48"/>
  <c r="E182" i="48"/>
  <c r="D182" i="48"/>
  <c r="C182" i="48"/>
  <c r="B182" i="48"/>
  <c r="A182" i="48"/>
  <c r="EK181" i="48"/>
  <c r="BS181" i="48"/>
  <c r="BR181" i="48"/>
  <c r="BQ181" i="48"/>
  <c r="BP181" i="48"/>
  <c r="BO181" i="48"/>
  <c r="BN181" i="48"/>
  <c r="BK181" i="48"/>
  <c r="BJ181" i="48"/>
  <c r="BI181" i="48"/>
  <c r="BH181" i="48"/>
  <c r="BG181" i="48"/>
  <c r="BE181" i="48"/>
  <c r="BD181" i="48"/>
  <c r="BC181" i="48"/>
  <c r="BB181" i="48"/>
  <c r="BA181" i="48"/>
  <c r="AZ181" i="48"/>
  <c r="AY181" i="48"/>
  <c r="AX181" i="48"/>
  <c r="AW181" i="48"/>
  <c r="AV181" i="48"/>
  <c r="AU181" i="48"/>
  <c r="AT181" i="48"/>
  <c r="AS181" i="48"/>
  <c r="AR181" i="48"/>
  <c r="AQ181" i="48"/>
  <c r="AP181" i="48"/>
  <c r="AO181" i="48"/>
  <c r="AN181" i="48"/>
  <c r="AM181" i="48"/>
  <c r="AL181" i="48"/>
  <c r="AK181" i="48"/>
  <c r="AJ181" i="48"/>
  <c r="AI181" i="48"/>
  <c r="AG181" i="48"/>
  <c r="AF181" i="48"/>
  <c r="AE181" i="48"/>
  <c r="AD181" i="48"/>
  <c r="AC181" i="48"/>
  <c r="AB181" i="48"/>
  <c r="AA181" i="48"/>
  <c r="Z181" i="48"/>
  <c r="Y181" i="48"/>
  <c r="X181" i="48"/>
  <c r="W181" i="48"/>
  <c r="V181" i="48"/>
  <c r="U181" i="48"/>
  <c r="T181" i="48"/>
  <c r="S181" i="48"/>
  <c r="R181" i="48"/>
  <c r="Q181" i="48"/>
  <c r="P181" i="48"/>
  <c r="O181" i="48"/>
  <c r="N181" i="48"/>
  <c r="M181" i="48"/>
  <c r="K181" i="48"/>
  <c r="J181" i="48"/>
  <c r="DF181" i="48" s="1"/>
  <c r="I181" i="48"/>
  <c r="F181" i="48"/>
  <c r="E181" i="48"/>
  <c r="D181" i="48"/>
  <c r="C181" i="48"/>
  <c r="B181" i="48"/>
  <c r="A181" i="48"/>
  <c r="EK180" i="48"/>
  <c r="DS180" i="48"/>
  <c r="BS180" i="48"/>
  <c r="BR180" i="48"/>
  <c r="BQ180" i="48"/>
  <c r="BP180" i="48"/>
  <c r="BO180" i="48"/>
  <c r="BN180" i="48"/>
  <c r="BK180" i="48"/>
  <c r="BJ180" i="48"/>
  <c r="BI180" i="48"/>
  <c r="BH180" i="48"/>
  <c r="BG180" i="48"/>
  <c r="BE180" i="48"/>
  <c r="BD180" i="48"/>
  <c r="BC180" i="48"/>
  <c r="BB180" i="48"/>
  <c r="BA180" i="48"/>
  <c r="AZ180" i="48"/>
  <c r="AY180" i="48"/>
  <c r="AX180" i="48"/>
  <c r="AW180" i="48"/>
  <c r="AV180" i="48"/>
  <c r="AU180" i="48"/>
  <c r="AT180" i="48"/>
  <c r="AS180" i="48"/>
  <c r="AR180" i="48"/>
  <c r="AQ180" i="48"/>
  <c r="AP180" i="48"/>
  <c r="AO180" i="48"/>
  <c r="AN180" i="48"/>
  <c r="AM180" i="48"/>
  <c r="AL180" i="48"/>
  <c r="AK180" i="48"/>
  <c r="AJ180" i="48"/>
  <c r="AI180" i="48"/>
  <c r="AG180" i="48"/>
  <c r="AF180" i="48"/>
  <c r="AE180" i="48"/>
  <c r="AD180" i="48"/>
  <c r="AC180" i="48"/>
  <c r="AB180" i="48"/>
  <c r="AA180" i="48"/>
  <c r="Z180" i="48"/>
  <c r="Y180" i="48"/>
  <c r="X180" i="48"/>
  <c r="W180" i="48"/>
  <c r="V180" i="48"/>
  <c r="U180" i="48"/>
  <c r="T180" i="48"/>
  <c r="S180" i="48"/>
  <c r="R180" i="48"/>
  <c r="Q180" i="48"/>
  <c r="P180" i="48"/>
  <c r="O180" i="48"/>
  <c r="N180" i="48"/>
  <c r="M180" i="48"/>
  <c r="K180" i="48"/>
  <c r="J180" i="48"/>
  <c r="I180" i="48"/>
  <c r="F180" i="48"/>
  <c r="E180" i="48"/>
  <c r="D180" i="48"/>
  <c r="C180" i="48"/>
  <c r="B180" i="48"/>
  <c r="A180" i="48"/>
  <c r="EK179" i="48"/>
  <c r="DS179" i="48"/>
  <c r="BS179" i="48"/>
  <c r="BR179" i="48"/>
  <c r="BQ179" i="48"/>
  <c r="BP179" i="48"/>
  <c r="BO179" i="48"/>
  <c r="BN179" i="48"/>
  <c r="BK179" i="48"/>
  <c r="BJ179" i="48"/>
  <c r="BI179" i="48"/>
  <c r="BH179" i="48"/>
  <c r="BG179" i="48"/>
  <c r="BE179" i="48"/>
  <c r="BD179" i="48"/>
  <c r="BC179" i="48"/>
  <c r="BB179" i="48"/>
  <c r="BA179" i="48"/>
  <c r="AZ179" i="48"/>
  <c r="AY179" i="48"/>
  <c r="AX179" i="48"/>
  <c r="AW179" i="48"/>
  <c r="AV179" i="48"/>
  <c r="AU179" i="48"/>
  <c r="AT179" i="48"/>
  <c r="AS179" i="48"/>
  <c r="AR179" i="48"/>
  <c r="AQ179" i="48"/>
  <c r="AP179" i="48"/>
  <c r="AO179" i="48"/>
  <c r="AN179" i="48"/>
  <c r="AM179" i="48"/>
  <c r="AL179" i="48"/>
  <c r="AK179" i="48"/>
  <c r="AJ179" i="48"/>
  <c r="AI179" i="48"/>
  <c r="AG179" i="48"/>
  <c r="AF179" i="48"/>
  <c r="AE179" i="48"/>
  <c r="AD179" i="48"/>
  <c r="AC179" i="48"/>
  <c r="AB179" i="48"/>
  <c r="AA179" i="48"/>
  <c r="Z179" i="48"/>
  <c r="Y179" i="48"/>
  <c r="X179" i="48"/>
  <c r="W179" i="48"/>
  <c r="V179" i="48"/>
  <c r="U179" i="48"/>
  <c r="T179" i="48"/>
  <c r="S179" i="48"/>
  <c r="R179" i="48"/>
  <c r="Q179" i="48"/>
  <c r="P179" i="48"/>
  <c r="O179" i="48"/>
  <c r="N179" i="48"/>
  <c r="M179" i="48"/>
  <c r="K179" i="48"/>
  <c r="J179" i="48"/>
  <c r="DF179" i="48" s="1"/>
  <c r="I179" i="48"/>
  <c r="F179" i="48"/>
  <c r="E179" i="48"/>
  <c r="D179" i="48"/>
  <c r="C179" i="48"/>
  <c r="B179" i="48"/>
  <c r="A179" i="48"/>
  <c r="EK178" i="48"/>
  <c r="DS178" i="48"/>
  <c r="BS178" i="48"/>
  <c r="BR178" i="48"/>
  <c r="BQ178" i="48"/>
  <c r="BP178" i="48"/>
  <c r="BO178" i="48"/>
  <c r="BN178" i="48"/>
  <c r="BK178" i="48"/>
  <c r="BJ178" i="48"/>
  <c r="BI178" i="48"/>
  <c r="BH178" i="48"/>
  <c r="BG178" i="48"/>
  <c r="BE178" i="48"/>
  <c r="BD178" i="48"/>
  <c r="BC178" i="48"/>
  <c r="BB178" i="48"/>
  <c r="BA178" i="48"/>
  <c r="AZ178" i="48"/>
  <c r="AY178" i="48"/>
  <c r="AX178" i="48"/>
  <c r="AW178" i="48"/>
  <c r="AV178" i="48"/>
  <c r="AU178" i="48"/>
  <c r="AT178" i="48"/>
  <c r="AS178" i="48"/>
  <c r="AR178" i="48"/>
  <c r="AQ178" i="48"/>
  <c r="AP178" i="48"/>
  <c r="AO178" i="48"/>
  <c r="AN178" i="48"/>
  <c r="AM178" i="48"/>
  <c r="AL178" i="48"/>
  <c r="AK178" i="48"/>
  <c r="AJ178" i="48"/>
  <c r="AI178" i="48"/>
  <c r="AG178" i="48"/>
  <c r="AF178" i="48"/>
  <c r="AE178" i="48"/>
  <c r="AD178" i="48"/>
  <c r="AC178" i="48"/>
  <c r="AB178" i="48"/>
  <c r="AA178" i="48"/>
  <c r="Z178" i="48"/>
  <c r="Y178" i="48"/>
  <c r="X178" i="48"/>
  <c r="W178" i="48"/>
  <c r="V178" i="48"/>
  <c r="U178" i="48"/>
  <c r="T178" i="48"/>
  <c r="S178" i="48"/>
  <c r="R178" i="48"/>
  <c r="Q178" i="48"/>
  <c r="P178" i="48"/>
  <c r="O178" i="48"/>
  <c r="N178" i="48"/>
  <c r="M178" i="48"/>
  <c r="K178" i="48"/>
  <c r="J178" i="48"/>
  <c r="DF178" i="48" s="1"/>
  <c r="I178" i="48"/>
  <c r="F178" i="48"/>
  <c r="E178" i="48"/>
  <c r="D178" i="48"/>
  <c r="C178" i="48"/>
  <c r="B178" i="48"/>
  <c r="A178" i="48"/>
  <c r="EK177" i="48"/>
  <c r="BS177" i="48"/>
  <c r="BR177" i="48"/>
  <c r="BQ177" i="48"/>
  <c r="BP177" i="48"/>
  <c r="BO177" i="48"/>
  <c r="BN177" i="48"/>
  <c r="BK177" i="48"/>
  <c r="BJ177" i="48"/>
  <c r="BI177" i="48"/>
  <c r="BH177" i="48"/>
  <c r="BG177" i="48"/>
  <c r="BE177" i="48"/>
  <c r="BD177" i="48"/>
  <c r="BC177" i="48"/>
  <c r="BB177" i="48"/>
  <c r="BA177" i="48"/>
  <c r="AZ177" i="48"/>
  <c r="AY177" i="48"/>
  <c r="AX177" i="48"/>
  <c r="AW177" i="48"/>
  <c r="AV177" i="48"/>
  <c r="AU177" i="48"/>
  <c r="AT177" i="48"/>
  <c r="AS177" i="48"/>
  <c r="AR177" i="48"/>
  <c r="AQ177" i="48"/>
  <c r="AP177" i="48"/>
  <c r="AO177" i="48"/>
  <c r="AN177" i="48"/>
  <c r="AM177" i="48"/>
  <c r="AL177" i="48"/>
  <c r="AK177" i="48"/>
  <c r="AJ177" i="48"/>
  <c r="AI177" i="48"/>
  <c r="AG177" i="48"/>
  <c r="AF177" i="48"/>
  <c r="AE177" i="48"/>
  <c r="AD177" i="48"/>
  <c r="AC177" i="48"/>
  <c r="AB177" i="48"/>
  <c r="AA177" i="48"/>
  <c r="Z177" i="48"/>
  <c r="Y177" i="48"/>
  <c r="X177" i="48"/>
  <c r="W177" i="48"/>
  <c r="V177" i="48"/>
  <c r="U177" i="48"/>
  <c r="T177" i="48"/>
  <c r="S177" i="48"/>
  <c r="R177" i="48"/>
  <c r="Q177" i="48"/>
  <c r="P177" i="48"/>
  <c r="O177" i="48"/>
  <c r="N177" i="48"/>
  <c r="M177" i="48"/>
  <c r="K177" i="48"/>
  <c r="J177" i="48"/>
  <c r="DF177" i="48" s="1"/>
  <c r="I177" i="48"/>
  <c r="F177" i="48"/>
  <c r="E177" i="48"/>
  <c r="D177" i="48"/>
  <c r="C177" i="48"/>
  <c r="B177" i="48"/>
  <c r="A177" i="48"/>
  <c r="EK176" i="48"/>
  <c r="BS176" i="48"/>
  <c r="BR176" i="48"/>
  <c r="BQ176" i="48"/>
  <c r="BP176" i="48"/>
  <c r="BO176" i="48"/>
  <c r="BN176" i="48"/>
  <c r="BK176" i="48"/>
  <c r="BJ176" i="48"/>
  <c r="BI176" i="48"/>
  <c r="BH176" i="48"/>
  <c r="BG176" i="48"/>
  <c r="BE176" i="48"/>
  <c r="BD176" i="48"/>
  <c r="BC176" i="48"/>
  <c r="BB176" i="48"/>
  <c r="BA176" i="48"/>
  <c r="AZ176" i="48"/>
  <c r="AY176" i="48"/>
  <c r="AX176" i="48"/>
  <c r="AW176" i="48"/>
  <c r="AV176" i="48"/>
  <c r="AU176" i="48"/>
  <c r="AT176" i="48"/>
  <c r="AS176" i="48"/>
  <c r="AR176" i="48"/>
  <c r="AQ176" i="48"/>
  <c r="AP176" i="48"/>
  <c r="AO176" i="48"/>
  <c r="AN176" i="48"/>
  <c r="AM176" i="48"/>
  <c r="AL176" i="48"/>
  <c r="AK176" i="48"/>
  <c r="AJ176" i="48"/>
  <c r="AI176" i="48"/>
  <c r="AG176" i="48"/>
  <c r="AF176" i="48"/>
  <c r="AE176" i="48"/>
  <c r="AD176" i="48"/>
  <c r="AC176" i="48"/>
  <c r="AB176" i="48"/>
  <c r="AA176" i="48"/>
  <c r="Z176" i="48"/>
  <c r="Y176" i="48"/>
  <c r="X176" i="48"/>
  <c r="W176" i="48"/>
  <c r="V176" i="48"/>
  <c r="U176" i="48"/>
  <c r="T176" i="48"/>
  <c r="S176" i="48"/>
  <c r="R176" i="48"/>
  <c r="Q176" i="48"/>
  <c r="O176" i="48"/>
  <c r="N176" i="48"/>
  <c r="M176" i="48"/>
  <c r="K176" i="48"/>
  <c r="J176" i="48"/>
  <c r="DF176" i="48" s="1"/>
  <c r="I176" i="48"/>
  <c r="F176" i="48"/>
  <c r="E176" i="48"/>
  <c r="D176" i="48"/>
  <c r="C176" i="48"/>
  <c r="B176" i="48"/>
  <c r="A176" i="48"/>
  <c r="EK175" i="48"/>
  <c r="BS175" i="48"/>
  <c r="BR175" i="48"/>
  <c r="BQ175" i="48"/>
  <c r="BP175" i="48"/>
  <c r="BO175" i="48"/>
  <c r="BN175" i="48"/>
  <c r="BK175" i="48"/>
  <c r="BJ175" i="48"/>
  <c r="BI175" i="48"/>
  <c r="BH175" i="48"/>
  <c r="BG175" i="48"/>
  <c r="BE175" i="48"/>
  <c r="BD175" i="48"/>
  <c r="BC175" i="48"/>
  <c r="BB175" i="48"/>
  <c r="BA175" i="48"/>
  <c r="AZ175" i="48"/>
  <c r="AY175" i="48"/>
  <c r="AX175" i="48"/>
  <c r="AW175" i="48"/>
  <c r="AV175" i="48"/>
  <c r="AU175" i="48"/>
  <c r="AT175" i="48"/>
  <c r="AS175" i="48"/>
  <c r="AR175" i="48"/>
  <c r="AQ175" i="48"/>
  <c r="AP175" i="48"/>
  <c r="AO175" i="48"/>
  <c r="AN175" i="48"/>
  <c r="AM175" i="48"/>
  <c r="AL175" i="48"/>
  <c r="AK175" i="48"/>
  <c r="AJ175" i="48"/>
  <c r="AI175" i="48"/>
  <c r="AG175" i="48"/>
  <c r="AF175" i="48"/>
  <c r="AE175" i="48"/>
  <c r="AD175" i="48"/>
  <c r="AC175" i="48"/>
  <c r="AB175" i="48"/>
  <c r="AA175" i="48"/>
  <c r="Z175" i="48"/>
  <c r="Y175" i="48"/>
  <c r="X175" i="48"/>
  <c r="W175" i="48"/>
  <c r="V175" i="48"/>
  <c r="U175" i="48"/>
  <c r="T175" i="48"/>
  <c r="S175" i="48"/>
  <c r="R175" i="48"/>
  <c r="Q175" i="48"/>
  <c r="P175" i="48"/>
  <c r="O175" i="48"/>
  <c r="N175" i="48"/>
  <c r="M175" i="48"/>
  <c r="K175" i="48"/>
  <c r="J175" i="48"/>
  <c r="DF175" i="48" s="1"/>
  <c r="I175" i="48"/>
  <c r="F175" i="48"/>
  <c r="E175" i="48"/>
  <c r="D175" i="48"/>
  <c r="C175" i="48"/>
  <c r="B175" i="48"/>
  <c r="A175" i="48"/>
  <c r="EK174" i="48"/>
  <c r="BS174" i="48"/>
  <c r="BR174" i="48"/>
  <c r="BQ174" i="48"/>
  <c r="BP174" i="48"/>
  <c r="BO174" i="48"/>
  <c r="BN174" i="48"/>
  <c r="BK174" i="48"/>
  <c r="BJ174" i="48"/>
  <c r="BI174" i="48"/>
  <c r="BH174" i="48"/>
  <c r="BG174" i="48"/>
  <c r="BE174" i="48"/>
  <c r="BD174" i="48"/>
  <c r="BC174" i="48"/>
  <c r="BB174" i="48"/>
  <c r="BA174" i="48"/>
  <c r="AZ174" i="48"/>
  <c r="AY174" i="48"/>
  <c r="AX174" i="48"/>
  <c r="AW174" i="48"/>
  <c r="AV174" i="48"/>
  <c r="AU174" i="48"/>
  <c r="AT174" i="48"/>
  <c r="AS174" i="48"/>
  <c r="AR174" i="48"/>
  <c r="AQ174" i="48"/>
  <c r="AP174" i="48"/>
  <c r="AO174" i="48"/>
  <c r="AN174" i="48"/>
  <c r="AM174" i="48"/>
  <c r="AL174" i="48"/>
  <c r="AK174" i="48"/>
  <c r="AJ174" i="48"/>
  <c r="AI174" i="48"/>
  <c r="AG174" i="48"/>
  <c r="AF174" i="48"/>
  <c r="AE174" i="48"/>
  <c r="AD174" i="48"/>
  <c r="AC174" i="48"/>
  <c r="AB174" i="48"/>
  <c r="AA174" i="48"/>
  <c r="Z174" i="48"/>
  <c r="Y174" i="48"/>
  <c r="X174" i="48"/>
  <c r="W174" i="48"/>
  <c r="V174" i="48"/>
  <c r="U174" i="48"/>
  <c r="T174" i="48"/>
  <c r="S174" i="48"/>
  <c r="R174" i="48"/>
  <c r="Q174" i="48"/>
  <c r="P174" i="48"/>
  <c r="O174" i="48"/>
  <c r="N174" i="48"/>
  <c r="M174" i="48"/>
  <c r="K174" i="48"/>
  <c r="J174" i="48"/>
  <c r="DF174" i="48" s="1"/>
  <c r="I174" i="48"/>
  <c r="F174" i="48"/>
  <c r="E174" i="48"/>
  <c r="D174" i="48"/>
  <c r="C174" i="48"/>
  <c r="B174" i="48"/>
  <c r="A174" i="48"/>
  <c r="EK173" i="48"/>
  <c r="BS173" i="48"/>
  <c r="BR173" i="48"/>
  <c r="BQ173" i="48"/>
  <c r="BP173" i="48"/>
  <c r="BO173" i="48"/>
  <c r="BN173" i="48"/>
  <c r="BK173" i="48"/>
  <c r="BJ173" i="48"/>
  <c r="BI173" i="48"/>
  <c r="BH173" i="48"/>
  <c r="BG173" i="48"/>
  <c r="BE173" i="48"/>
  <c r="BD173" i="48"/>
  <c r="BC173" i="48"/>
  <c r="BB173" i="48"/>
  <c r="BA173" i="48"/>
  <c r="AZ173" i="48"/>
  <c r="AY173" i="48"/>
  <c r="AX173" i="48"/>
  <c r="AW173" i="48"/>
  <c r="AV173" i="48"/>
  <c r="AU173" i="48"/>
  <c r="AT173" i="48"/>
  <c r="AS173" i="48"/>
  <c r="AR173" i="48"/>
  <c r="AQ173" i="48"/>
  <c r="AP173" i="48"/>
  <c r="AO173" i="48"/>
  <c r="AN173" i="48"/>
  <c r="AM173" i="48"/>
  <c r="AL173" i="48"/>
  <c r="AK173" i="48"/>
  <c r="AJ173" i="48"/>
  <c r="AI173" i="48"/>
  <c r="AG173" i="48"/>
  <c r="AF173" i="48"/>
  <c r="AE173" i="48"/>
  <c r="AD173" i="48"/>
  <c r="AC173" i="48"/>
  <c r="AB173" i="48"/>
  <c r="AA173" i="48"/>
  <c r="Z173" i="48"/>
  <c r="Y173" i="48"/>
  <c r="X173" i="48"/>
  <c r="W173" i="48"/>
  <c r="V173" i="48"/>
  <c r="U173" i="48"/>
  <c r="T173" i="48"/>
  <c r="S173" i="48"/>
  <c r="R173" i="48"/>
  <c r="Q173" i="48"/>
  <c r="P173" i="48"/>
  <c r="O173" i="48"/>
  <c r="N173" i="48"/>
  <c r="M173" i="48"/>
  <c r="K173" i="48"/>
  <c r="J173" i="48"/>
  <c r="DF173" i="48" s="1"/>
  <c r="I173" i="48"/>
  <c r="F173" i="48"/>
  <c r="E173" i="48"/>
  <c r="D173" i="48"/>
  <c r="C173" i="48"/>
  <c r="B173" i="48"/>
  <c r="A173" i="48"/>
  <c r="EK172" i="48"/>
  <c r="DS172" i="48"/>
  <c r="BS172" i="48"/>
  <c r="BR172" i="48"/>
  <c r="BQ172" i="48"/>
  <c r="BP172" i="48"/>
  <c r="BO172" i="48"/>
  <c r="BN172" i="48"/>
  <c r="BK172" i="48"/>
  <c r="BJ172" i="48"/>
  <c r="BI172" i="48"/>
  <c r="BH172" i="48"/>
  <c r="BG172" i="48"/>
  <c r="BE172" i="48"/>
  <c r="BD172" i="48"/>
  <c r="BC172" i="48"/>
  <c r="BB172" i="48"/>
  <c r="BA172" i="48"/>
  <c r="AZ172" i="48"/>
  <c r="AY172" i="48"/>
  <c r="AX172" i="48"/>
  <c r="AW172" i="48"/>
  <c r="AV172" i="48"/>
  <c r="AU172" i="48"/>
  <c r="AT172" i="48"/>
  <c r="AS172" i="48"/>
  <c r="AR172" i="48"/>
  <c r="AQ172" i="48"/>
  <c r="AP172" i="48"/>
  <c r="AO172" i="48"/>
  <c r="AN172" i="48"/>
  <c r="AM172" i="48"/>
  <c r="AL172" i="48"/>
  <c r="AK172" i="48"/>
  <c r="AJ172" i="48"/>
  <c r="AI172" i="48"/>
  <c r="AG172" i="48"/>
  <c r="AF172" i="48"/>
  <c r="AE172" i="48"/>
  <c r="AD172" i="48"/>
  <c r="AC172" i="48"/>
  <c r="AB172" i="48"/>
  <c r="AA172" i="48"/>
  <c r="Z172" i="48"/>
  <c r="Y172" i="48"/>
  <c r="X172" i="48"/>
  <c r="W172" i="48"/>
  <c r="V172" i="48"/>
  <c r="U172" i="48"/>
  <c r="T172" i="48"/>
  <c r="S172" i="48"/>
  <c r="R172" i="48"/>
  <c r="Q172" i="48"/>
  <c r="P172" i="48"/>
  <c r="O172" i="48"/>
  <c r="N172" i="48"/>
  <c r="M172" i="48"/>
  <c r="K172" i="48"/>
  <c r="J172" i="48"/>
  <c r="DF172" i="48" s="1"/>
  <c r="I172" i="48"/>
  <c r="F172" i="48"/>
  <c r="E172" i="48"/>
  <c r="D172" i="48"/>
  <c r="C172" i="48"/>
  <c r="B172" i="48"/>
  <c r="A172" i="48"/>
  <c r="EK171" i="48"/>
  <c r="DS171" i="48"/>
  <c r="BS171" i="48"/>
  <c r="BR171" i="48"/>
  <c r="BQ171" i="48"/>
  <c r="BP171" i="48"/>
  <c r="BO171" i="48"/>
  <c r="BN171" i="48"/>
  <c r="BK171" i="48"/>
  <c r="BJ171" i="48"/>
  <c r="BI171" i="48"/>
  <c r="BH171" i="48"/>
  <c r="BG171" i="48"/>
  <c r="BE171" i="48"/>
  <c r="BD171" i="48"/>
  <c r="BC171" i="48"/>
  <c r="BB171" i="48"/>
  <c r="BA171" i="48"/>
  <c r="AZ171" i="48"/>
  <c r="AY171" i="48"/>
  <c r="AX171" i="48"/>
  <c r="AW171" i="48"/>
  <c r="AV171" i="48"/>
  <c r="AU171" i="48"/>
  <c r="AT171" i="48"/>
  <c r="AS171" i="48"/>
  <c r="AR171" i="48"/>
  <c r="AQ171" i="48"/>
  <c r="AP171" i="48"/>
  <c r="AO171" i="48"/>
  <c r="AN171" i="48"/>
  <c r="AM171" i="48"/>
  <c r="AL171" i="48"/>
  <c r="AK171" i="48"/>
  <c r="AJ171" i="48"/>
  <c r="AI171" i="48"/>
  <c r="AG171" i="48"/>
  <c r="AF171" i="48"/>
  <c r="AE171" i="48"/>
  <c r="AD171" i="48"/>
  <c r="AC171" i="48"/>
  <c r="AB171" i="48"/>
  <c r="AA171" i="48"/>
  <c r="Z171" i="48"/>
  <c r="Y171" i="48"/>
  <c r="X171" i="48"/>
  <c r="W171" i="48"/>
  <c r="V171" i="48"/>
  <c r="U171" i="48"/>
  <c r="T171" i="48"/>
  <c r="S171" i="48"/>
  <c r="R171" i="48"/>
  <c r="Q171" i="48"/>
  <c r="P171" i="48"/>
  <c r="O171" i="48"/>
  <c r="N171" i="48"/>
  <c r="M171" i="48"/>
  <c r="K171" i="48"/>
  <c r="J171" i="48"/>
  <c r="DF171" i="48" s="1"/>
  <c r="I171" i="48"/>
  <c r="F171" i="48"/>
  <c r="E171" i="48"/>
  <c r="D171" i="48"/>
  <c r="C171" i="48"/>
  <c r="B171" i="48"/>
  <c r="A171" i="48"/>
  <c r="EK170" i="48"/>
  <c r="BS170" i="48"/>
  <c r="BR170" i="48"/>
  <c r="BQ170" i="48"/>
  <c r="BP170" i="48"/>
  <c r="BO170" i="48"/>
  <c r="BN170" i="48"/>
  <c r="BK170" i="48"/>
  <c r="BJ170" i="48"/>
  <c r="BI170" i="48"/>
  <c r="BH170" i="48"/>
  <c r="BG170" i="48"/>
  <c r="BE170" i="48"/>
  <c r="BD170" i="48"/>
  <c r="BC170" i="48"/>
  <c r="BB170" i="48"/>
  <c r="BA170" i="48"/>
  <c r="AZ170" i="48"/>
  <c r="AY170" i="48"/>
  <c r="AX170" i="48"/>
  <c r="AW170" i="48"/>
  <c r="AV170" i="48"/>
  <c r="AU170" i="48"/>
  <c r="AT170" i="48"/>
  <c r="AS170" i="48"/>
  <c r="AR170" i="48"/>
  <c r="AQ170" i="48"/>
  <c r="AP170" i="48"/>
  <c r="AO170" i="48"/>
  <c r="AN170" i="48"/>
  <c r="AM170" i="48"/>
  <c r="AL170" i="48"/>
  <c r="AK170" i="48"/>
  <c r="AJ170" i="48"/>
  <c r="AI170" i="48"/>
  <c r="AG170" i="48"/>
  <c r="AF170" i="48"/>
  <c r="AE170" i="48"/>
  <c r="AD170" i="48"/>
  <c r="AC170" i="48"/>
  <c r="AB170" i="48"/>
  <c r="AA170" i="48"/>
  <c r="Z170" i="48"/>
  <c r="Y170" i="48"/>
  <c r="X170" i="48"/>
  <c r="W170" i="48"/>
  <c r="V170" i="48"/>
  <c r="U170" i="48"/>
  <c r="T170" i="48"/>
  <c r="S170" i="48"/>
  <c r="R170" i="48"/>
  <c r="Q170" i="48"/>
  <c r="P170" i="48"/>
  <c r="O170" i="48"/>
  <c r="N170" i="48"/>
  <c r="M170" i="48"/>
  <c r="K170" i="48"/>
  <c r="J170" i="48"/>
  <c r="DF170" i="48" s="1"/>
  <c r="I170" i="48"/>
  <c r="F170" i="48"/>
  <c r="E170" i="48"/>
  <c r="D170" i="48"/>
  <c r="C170" i="48"/>
  <c r="B170" i="48"/>
  <c r="A170" i="48"/>
  <c r="EK169" i="48"/>
  <c r="BS169" i="48"/>
  <c r="BR169" i="48"/>
  <c r="BQ169" i="48"/>
  <c r="BP169" i="48"/>
  <c r="BO169" i="48"/>
  <c r="BN169" i="48"/>
  <c r="BK169" i="48"/>
  <c r="BJ169" i="48"/>
  <c r="BI169" i="48"/>
  <c r="BH169" i="48"/>
  <c r="BG169" i="48"/>
  <c r="BE169" i="48"/>
  <c r="BD169" i="48"/>
  <c r="BC169" i="48"/>
  <c r="BB169" i="48"/>
  <c r="BA169" i="48"/>
  <c r="AZ169" i="48"/>
  <c r="AY169" i="48"/>
  <c r="AX169" i="48"/>
  <c r="AW169" i="48"/>
  <c r="AV169" i="48"/>
  <c r="AU169" i="48"/>
  <c r="AT169" i="48"/>
  <c r="AS169" i="48"/>
  <c r="AR169" i="48"/>
  <c r="AQ169" i="48"/>
  <c r="AP169" i="48"/>
  <c r="AO169" i="48"/>
  <c r="AN169" i="48"/>
  <c r="AM169" i="48"/>
  <c r="AL169" i="48"/>
  <c r="AK169" i="48"/>
  <c r="AJ169" i="48"/>
  <c r="AI169" i="48"/>
  <c r="AG169" i="48"/>
  <c r="AF169" i="48"/>
  <c r="AE169" i="48"/>
  <c r="AD169" i="48"/>
  <c r="AC169" i="48"/>
  <c r="AB169" i="48"/>
  <c r="AA169" i="48"/>
  <c r="Z169" i="48"/>
  <c r="Y169" i="48"/>
  <c r="X169" i="48"/>
  <c r="W169" i="48"/>
  <c r="V169" i="48"/>
  <c r="U169" i="48"/>
  <c r="T169" i="48"/>
  <c r="S169" i="48"/>
  <c r="R169" i="48"/>
  <c r="Q169" i="48"/>
  <c r="P169" i="48"/>
  <c r="O169" i="48"/>
  <c r="N169" i="48"/>
  <c r="M169" i="48"/>
  <c r="K169" i="48"/>
  <c r="J169" i="48"/>
  <c r="DF169" i="48" s="1"/>
  <c r="I169" i="48"/>
  <c r="F169" i="48"/>
  <c r="E169" i="48"/>
  <c r="D169" i="48"/>
  <c r="C169" i="48"/>
  <c r="B169" i="48"/>
  <c r="A169" i="48"/>
  <c r="EK168" i="48"/>
  <c r="BS168" i="48"/>
  <c r="BR168" i="48"/>
  <c r="BQ168" i="48"/>
  <c r="BP168" i="48"/>
  <c r="BO168" i="48"/>
  <c r="BN168" i="48"/>
  <c r="BK168" i="48"/>
  <c r="BJ168" i="48"/>
  <c r="BI168" i="48"/>
  <c r="BH168" i="48"/>
  <c r="BG168" i="48"/>
  <c r="BE168" i="48"/>
  <c r="BD168" i="48"/>
  <c r="BC168" i="48"/>
  <c r="BB168" i="48"/>
  <c r="BA168" i="48"/>
  <c r="AZ168" i="48"/>
  <c r="AY168" i="48"/>
  <c r="AX168" i="48"/>
  <c r="AW168" i="48"/>
  <c r="AV168" i="48"/>
  <c r="AU168" i="48"/>
  <c r="AT168" i="48"/>
  <c r="AS168" i="48"/>
  <c r="AR168" i="48"/>
  <c r="AQ168" i="48"/>
  <c r="AP168" i="48"/>
  <c r="AO168" i="48"/>
  <c r="AN168" i="48"/>
  <c r="AM168" i="48"/>
  <c r="AL168" i="48"/>
  <c r="AK168" i="48"/>
  <c r="AJ168" i="48"/>
  <c r="AI168" i="48"/>
  <c r="AG168" i="48"/>
  <c r="AF168" i="48"/>
  <c r="AE168" i="48"/>
  <c r="AD168" i="48"/>
  <c r="AC168" i="48"/>
  <c r="AB168" i="48"/>
  <c r="AA168" i="48"/>
  <c r="Z168" i="48"/>
  <c r="Y168" i="48"/>
  <c r="X168" i="48"/>
  <c r="W168" i="48"/>
  <c r="V168" i="48"/>
  <c r="U168" i="48"/>
  <c r="T168" i="48"/>
  <c r="S168" i="48"/>
  <c r="R168" i="48"/>
  <c r="Q168" i="48"/>
  <c r="P168" i="48"/>
  <c r="O168" i="48"/>
  <c r="N168" i="48"/>
  <c r="M168" i="48"/>
  <c r="K168" i="48"/>
  <c r="J168" i="48"/>
  <c r="DF168" i="48" s="1"/>
  <c r="I168" i="48"/>
  <c r="F168" i="48"/>
  <c r="E168" i="48"/>
  <c r="D168" i="48"/>
  <c r="C168" i="48"/>
  <c r="B168" i="48"/>
  <c r="A168" i="48"/>
  <c r="EK167" i="48"/>
  <c r="BS167" i="48"/>
  <c r="BR167" i="48"/>
  <c r="BQ167" i="48"/>
  <c r="BP167" i="48"/>
  <c r="BO167" i="48"/>
  <c r="BN167" i="48"/>
  <c r="BK167" i="48"/>
  <c r="BJ167" i="48"/>
  <c r="BI167" i="48"/>
  <c r="BH167" i="48"/>
  <c r="BG167" i="48"/>
  <c r="BE167" i="48"/>
  <c r="BD167" i="48"/>
  <c r="BC167" i="48"/>
  <c r="BB167" i="48"/>
  <c r="BA167" i="48"/>
  <c r="AZ167" i="48"/>
  <c r="AY167" i="48"/>
  <c r="AX167" i="48"/>
  <c r="AW167" i="48"/>
  <c r="AV167" i="48"/>
  <c r="AU167" i="48"/>
  <c r="AT167" i="48"/>
  <c r="AS167" i="48"/>
  <c r="AR167" i="48"/>
  <c r="AQ167" i="48"/>
  <c r="AP167" i="48"/>
  <c r="AO167" i="48"/>
  <c r="AN167" i="48"/>
  <c r="AM167" i="48"/>
  <c r="AL167" i="48"/>
  <c r="AK167" i="48"/>
  <c r="AJ167" i="48"/>
  <c r="AI167" i="48"/>
  <c r="AG167" i="48"/>
  <c r="AF167" i="48"/>
  <c r="AE167" i="48"/>
  <c r="AD167" i="48"/>
  <c r="AC167" i="48"/>
  <c r="AB167" i="48"/>
  <c r="AA167" i="48"/>
  <c r="Z167" i="48"/>
  <c r="Y167" i="48"/>
  <c r="X167" i="48"/>
  <c r="W167" i="48"/>
  <c r="V167" i="48"/>
  <c r="U167" i="48"/>
  <c r="T167" i="48"/>
  <c r="S167" i="48"/>
  <c r="R167" i="48"/>
  <c r="Q167" i="48"/>
  <c r="P167" i="48"/>
  <c r="O167" i="48"/>
  <c r="N167" i="48"/>
  <c r="M167" i="48"/>
  <c r="K167" i="48"/>
  <c r="J167" i="48"/>
  <c r="DF167" i="48" s="1"/>
  <c r="I167" i="48"/>
  <c r="F167" i="48"/>
  <c r="E167" i="48"/>
  <c r="D167" i="48"/>
  <c r="C167" i="48"/>
  <c r="B167" i="48"/>
  <c r="A167" i="48"/>
  <c r="EK166" i="48"/>
  <c r="BS166" i="48"/>
  <c r="BR166" i="48"/>
  <c r="BQ166" i="48"/>
  <c r="BP166" i="48"/>
  <c r="BO166" i="48"/>
  <c r="BN166" i="48"/>
  <c r="BK166" i="48"/>
  <c r="BJ166" i="48"/>
  <c r="BI166" i="48"/>
  <c r="BH166" i="48"/>
  <c r="BG166" i="48"/>
  <c r="BE166" i="48"/>
  <c r="BD166" i="48"/>
  <c r="BC166" i="48"/>
  <c r="BB166" i="48"/>
  <c r="BA166" i="48"/>
  <c r="AZ166" i="48"/>
  <c r="AY166" i="48"/>
  <c r="AX166" i="48"/>
  <c r="AW166" i="48"/>
  <c r="AV166" i="48"/>
  <c r="AU166" i="48"/>
  <c r="AT166" i="48"/>
  <c r="AS166" i="48"/>
  <c r="AR166" i="48"/>
  <c r="AQ166" i="48"/>
  <c r="AP166" i="48"/>
  <c r="AO166" i="48"/>
  <c r="AN166" i="48"/>
  <c r="AM166" i="48"/>
  <c r="AL166" i="48"/>
  <c r="AK166" i="48"/>
  <c r="AJ166" i="48"/>
  <c r="AI166" i="48"/>
  <c r="AG166" i="48"/>
  <c r="AF166" i="48"/>
  <c r="AE166" i="48"/>
  <c r="AD166" i="48"/>
  <c r="AC166" i="48"/>
  <c r="AB166" i="48"/>
  <c r="AA166" i="48"/>
  <c r="Z166" i="48"/>
  <c r="Y166" i="48"/>
  <c r="X166" i="48"/>
  <c r="W166" i="48"/>
  <c r="V166" i="48"/>
  <c r="U166" i="48"/>
  <c r="T166" i="48"/>
  <c r="S166" i="48"/>
  <c r="R166" i="48"/>
  <c r="Q166" i="48"/>
  <c r="P166" i="48"/>
  <c r="O166" i="48"/>
  <c r="N166" i="48"/>
  <c r="M166" i="48"/>
  <c r="K166" i="48"/>
  <c r="J166" i="48"/>
  <c r="DF166" i="48" s="1"/>
  <c r="I166" i="48"/>
  <c r="F166" i="48"/>
  <c r="E166" i="48"/>
  <c r="D166" i="48"/>
  <c r="C166" i="48"/>
  <c r="B166" i="48"/>
  <c r="A166" i="48"/>
  <c r="EK165" i="48"/>
  <c r="BS165" i="48"/>
  <c r="BR165" i="48"/>
  <c r="BQ165" i="48"/>
  <c r="BP165" i="48"/>
  <c r="BO165" i="48"/>
  <c r="BN165" i="48"/>
  <c r="BK165" i="48"/>
  <c r="BJ165" i="48"/>
  <c r="BI165" i="48"/>
  <c r="BH165" i="48"/>
  <c r="BG165" i="48"/>
  <c r="BE165" i="48"/>
  <c r="BD165" i="48"/>
  <c r="BC165" i="48"/>
  <c r="BB165" i="48"/>
  <c r="BA165" i="48"/>
  <c r="AZ165" i="48"/>
  <c r="AY165" i="48"/>
  <c r="AX165" i="48"/>
  <c r="AW165" i="48"/>
  <c r="AV165" i="48"/>
  <c r="AU165" i="48"/>
  <c r="AT165" i="48"/>
  <c r="AS165" i="48"/>
  <c r="AR165" i="48"/>
  <c r="AQ165" i="48"/>
  <c r="AP165" i="48"/>
  <c r="AO165" i="48"/>
  <c r="AN165" i="48"/>
  <c r="AM165" i="48"/>
  <c r="AL165" i="48"/>
  <c r="AK165" i="48"/>
  <c r="AJ165" i="48"/>
  <c r="AI165" i="48"/>
  <c r="AG165" i="48"/>
  <c r="AF165" i="48"/>
  <c r="AE165" i="48"/>
  <c r="AD165" i="48"/>
  <c r="AC165" i="48"/>
  <c r="AB165" i="48"/>
  <c r="AA165" i="48"/>
  <c r="Z165" i="48"/>
  <c r="Y165" i="48"/>
  <c r="X165" i="48"/>
  <c r="W165" i="48"/>
  <c r="V165" i="48"/>
  <c r="U165" i="48"/>
  <c r="T165" i="48"/>
  <c r="S165" i="48"/>
  <c r="R165" i="48"/>
  <c r="Q165" i="48"/>
  <c r="P165" i="48"/>
  <c r="O165" i="48"/>
  <c r="N165" i="48"/>
  <c r="M165" i="48"/>
  <c r="K165" i="48"/>
  <c r="J165" i="48"/>
  <c r="DF165" i="48" s="1"/>
  <c r="I165" i="48"/>
  <c r="F165" i="48"/>
  <c r="E165" i="48"/>
  <c r="D165" i="48"/>
  <c r="C165" i="48"/>
  <c r="B165" i="48"/>
  <c r="A165" i="48"/>
  <c r="EK164" i="48"/>
  <c r="BS164" i="48"/>
  <c r="BR164" i="48"/>
  <c r="BQ164" i="48"/>
  <c r="BP164" i="48"/>
  <c r="BO164" i="48"/>
  <c r="BN164" i="48"/>
  <c r="BK164" i="48"/>
  <c r="BJ164" i="48"/>
  <c r="BI164" i="48"/>
  <c r="BH164" i="48"/>
  <c r="BG164" i="48"/>
  <c r="BE164" i="48"/>
  <c r="BD164" i="48"/>
  <c r="BC164" i="48"/>
  <c r="BB164" i="48"/>
  <c r="BA164" i="48"/>
  <c r="AZ164" i="48"/>
  <c r="AY164" i="48"/>
  <c r="AX164" i="48"/>
  <c r="AW164" i="48"/>
  <c r="AV164" i="48"/>
  <c r="AU164" i="48"/>
  <c r="AT164" i="48"/>
  <c r="AS164" i="48"/>
  <c r="AR164" i="48"/>
  <c r="AQ164" i="48"/>
  <c r="AP164" i="48"/>
  <c r="AO164" i="48"/>
  <c r="AN164" i="48"/>
  <c r="AM164" i="48"/>
  <c r="AL164" i="48"/>
  <c r="AK164" i="48"/>
  <c r="AJ164" i="48"/>
  <c r="AI164" i="48"/>
  <c r="AG164" i="48"/>
  <c r="AF164" i="48"/>
  <c r="AE164" i="48"/>
  <c r="AD164" i="48"/>
  <c r="AC164" i="48"/>
  <c r="AB164" i="48"/>
  <c r="AA164" i="48"/>
  <c r="Z164" i="48"/>
  <c r="Y164" i="48"/>
  <c r="X164" i="48"/>
  <c r="W164" i="48"/>
  <c r="V164" i="48"/>
  <c r="U164" i="48"/>
  <c r="T164" i="48"/>
  <c r="S164" i="48"/>
  <c r="R164" i="48"/>
  <c r="Q164" i="48"/>
  <c r="P164" i="48"/>
  <c r="O164" i="48"/>
  <c r="N164" i="48"/>
  <c r="M164" i="48"/>
  <c r="K164" i="48"/>
  <c r="J164" i="48"/>
  <c r="DF164" i="48" s="1"/>
  <c r="I164" i="48"/>
  <c r="F164" i="48"/>
  <c r="E164" i="48"/>
  <c r="D164" i="48"/>
  <c r="C164" i="48"/>
  <c r="B164" i="48"/>
  <c r="A164" i="48"/>
  <c r="EK163" i="48"/>
  <c r="BS163" i="48"/>
  <c r="BR163" i="48"/>
  <c r="BQ163" i="48"/>
  <c r="BP163" i="48"/>
  <c r="BO163" i="48"/>
  <c r="BN163" i="48"/>
  <c r="BK163" i="48"/>
  <c r="BJ163" i="48"/>
  <c r="BI163" i="48"/>
  <c r="BH163" i="48"/>
  <c r="BG163" i="48"/>
  <c r="BE163" i="48"/>
  <c r="BD163" i="48"/>
  <c r="BC163" i="48"/>
  <c r="BB163" i="48"/>
  <c r="BA163" i="48"/>
  <c r="AZ163" i="48"/>
  <c r="AY163" i="48"/>
  <c r="AX163" i="48"/>
  <c r="AW163" i="48"/>
  <c r="AV163" i="48"/>
  <c r="AU163" i="48"/>
  <c r="AT163" i="48"/>
  <c r="AS163" i="48"/>
  <c r="AR163" i="48"/>
  <c r="AQ163" i="48"/>
  <c r="AP163" i="48"/>
  <c r="AO163" i="48"/>
  <c r="AN163" i="48"/>
  <c r="AM163" i="48"/>
  <c r="AL163" i="48"/>
  <c r="AK163" i="48"/>
  <c r="AJ163" i="48"/>
  <c r="AI163" i="48"/>
  <c r="AG163" i="48"/>
  <c r="AF163" i="48"/>
  <c r="AE163" i="48"/>
  <c r="AD163" i="48"/>
  <c r="AC163" i="48"/>
  <c r="AB163" i="48"/>
  <c r="AA163" i="48"/>
  <c r="Z163" i="48"/>
  <c r="Y163" i="48"/>
  <c r="X163" i="48"/>
  <c r="W163" i="48"/>
  <c r="V163" i="48"/>
  <c r="U163" i="48"/>
  <c r="T163" i="48"/>
  <c r="S163" i="48"/>
  <c r="R163" i="48"/>
  <c r="Q163" i="48"/>
  <c r="P163" i="48"/>
  <c r="O163" i="48"/>
  <c r="N163" i="48"/>
  <c r="M163" i="48"/>
  <c r="K163" i="48"/>
  <c r="J163" i="48"/>
  <c r="DF163" i="48" s="1"/>
  <c r="I163" i="48"/>
  <c r="F163" i="48"/>
  <c r="E163" i="48"/>
  <c r="D163" i="48"/>
  <c r="C163" i="48"/>
  <c r="B163" i="48"/>
  <c r="A163" i="48"/>
  <c r="EK162" i="48"/>
  <c r="BS162" i="48"/>
  <c r="BR162" i="48"/>
  <c r="BQ162" i="48"/>
  <c r="BP162" i="48"/>
  <c r="BO162" i="48"/>
  <c r="BN162" i="48"/>
  <c r="BK162" i="48"/>
  <c r="BJ162" i="48"/>
  <c r="BI162" i="48"/>
  <c r="BH162" i="48"/>
  <c r="BG162" i="48"/>
  <c r="BE162" i="48"/>
  <c r="BD162" i="48"/>
  <c r="BC162" i="48"/>
  <c r="BB162" i="48"/>
  <c r="BA162" i="48"/>
  <c r="AZ162" i="48"/>
  <c r="AY162" i="48"/>
  <c r="AX162" i="48"/>
  <c r="AW162" i="48"/>
  <c r="AV162" i="48"/>
  <c r="AU162" i="48"/>
  <c r="AT162" i="48"/>
  <c r="AS162" i="48"/>
  <c r="AR162" i="48"/>
  <c r="AQ162" i="48"/>
  <c r="AP162" i="48"/>
  <c r="AO162" i="48"/>
  <c r="AN162" i="48"/>
  <c r="AM162" i="48"/>
  <c r="AL162" i="48"/>
  <c r="AK162" i="48"/>
  <c r="AJ162" i="48"/>
  <c r="AI162" i="48"/>
  <c r="AG162" i="48"/>
  <c r="AF162" i="48"/>
  <c r="AE162" i="48"/>
  <c r="AD162" i="48"/>
  <c r="AC162" i="48"/>
  <c r="AB162" i="48"/>
  <c r="AA162" i="48"/>
  <c r="Z162" i="48"/>
  <c r="Y162" i="48"/>
  <c r="X162" i="48"/>
  <c r="W162" i="48"/>
  <c r="V162" i="48"/>
  <c r="U162" i="48"/>
  <c r="T162" i="48"/>
  <c r="S162" i="48"/>
  <c r="R162" i="48"/>
  <c r="Q162" i="48"/>
  <c r="P162" i="48"/>
  <c r="O162" i="48"/>
  <c r="N162" i="48"/>
  <c r="M162" i="48"/>
  <c r="K162" i="48"/>
  <c r="J162" i="48"/>
  <c r="I162" i="48"/>
  <c r="F162" i="48"/>
  <c r="E162" i="48"/>
  <c r="D162" i="48"/>
  <c r="C162" i="48"/>
  <c r="B162" i="48"/>
  <c r="A162" i="48"/>
  <c r="EK161" i="48"/>
  <c r="BS161" i="48"/>
  <c r="BR161" i="48"/>
  <c r="BQ161" i="48"/>
  <c r="BP161" i="48"/>
  <c r="BO161" i="48"/>
  <c r="BN161" i="48"/>
  <c r="BK161" i="48"/>
  <c r="BJ161" i="48"/>
  <c r="BI161" i="48"/>
  <c r="BH161" i="48"/>
  <c r="BG161" i="48"/>
  <c r="BE161" i="48"/>
  <c r="BD161" i="48"/>
  <c r="BC161" i="48"/>
  <c r="BB161" i="48"/>
  <c r="BA161" i="48"/>
  <c r="AZ161" i="48"/>
  <c r="AY161" i="48"/>
  <c r="AX161" i="48"/>
  <c r="AW161" i="48"/>
  <c r="AV161" i="48"/>
  <c r="AU161" i="48"/>
  <c r="AT161" i="48"/>
  <c r="AS161" i="48"/>
  <c r="AR161" i="48"/>
  <c r="AQ161" i="48"/>
  <c r="AP161" i="48"/>
  <c r="AO161" i="48"/>
  <c r="AN161" i="48"/>
  <c r="AM161" i="48"/>
  <c r="AL161" i="48"/>
  <c r="AK161" i="48"/>
  <c r="AJ161" i="48"/>
  <c r="AI161" i="48"/>
  <c r="AG161" i="48"/>
  <c r="AF161" i="48"/>
  <c r="AE161" i="48"/>
  <c r="AD161" i="48"/>
  <c r="AC161" i="48"/>
  <c r="AB161" i="48"/>
  <c r="AA161" i="48"/>
  <c r="Z161" i="48"/>
  <c r="Y161" i="48"/>
  <c r="X161" i="48"/>
  <c r="W161" i="48"/>
  <c r="V161" i="48"/>
  <c r="U161" i="48"/>
  <c r="T161" i="48"/>
  <c r="S161" i="48"/>
  <c r="R161" i="48"/>
  <c r="Q161" i="48"/>
  <c r="P161" i="48"/>
  <c r="O161" i="48"/>
  <c r="N161" i="48"/>
  <c r="M161" i="48"/>
  <c r="K161" i="48"/>
  <c r="J161" i="48"/>
  <c r="I161" i="48"/>
  <c r="F161" i="48"/>
  <c r="E161" i="48"/>
  <c r="D161" i="48"/>
  <c r="C161" i="48"/>
  <c r="B161" i="48"/>
  <c r="A161" i="48"/>
  <c r="EK160" i="48"/>
  <c r="BS160" i="48"/>
  <c r="BR160" i="48"/>
  <c r="BQ160" i="48"/>
  <c r="BP160" i="48"/>
  <c r="BO160" i="48"/>
  <c r="BN160" i="48"/>
  <c r="BK160" i="48"/>
  <c r="BJ160" i="48"/>
  <c r="BI160" i="48"/>
  <c r="BH160" i="48"/>
  <c r="BG160" i="48"/>
  <c r="BE160" i="48"/>
  <c r="BD160" i="48"/>
  <c r="BC160" i="48"/>
  <c r="BB160" i="48"/>
  <c r="BA160" i="48"/>
  <c r="AZ160" i="48"/>
  <c r="AY160" i="48"/>
  <c r="AX160" i="48"/>
  <c r="AW160" i="48"/>
  <c r="AV160" i="48"/>
  <c r="AU160" i="48"/>
  <c r="AT160" i="48"/>
  <c r="AS160" i="48"/>
  <c r="AR160" i="48"/>
  <c r="AQ160" i="48"/>
  <c r="AP160" i="48"/>
  <c r="AO160" i="48"/>
  <c r="AN160" i="48"/>
  <c r="AM160" i="48"/>
  <c r="AL160" i="48"/>
  <c r="AK160" i="48"/>
  <c r="AJ160" i="48"/>
  <c r="AI160" i="48"/>
  <c r="AG160" i="48"/>
  <c r="AF160" i="48"/>
  <c r="AE160" i="48"/>
  <c r="AD160" i="48"/>
  <c r="AC160" i="48"/>
  <c r="AB160" i="48"/>
  <c r="AA160" i="48"/>
  <c r="Z160" i="48"/>
  <c r="Y160" i="48"/>
  <c r="X160" i="48"/>
  <c r="W160" i="48"/>
  <c r="V160" i="48"/>
  <c r="U160" i="48"/>
  <c r="T160" i="48"/>
  <c r="S160" i="48"/>
  <c r="R160" i="48"/>
  <c r="Q160" i="48"/>
  <c r="O160" i="48"/>
  <c r="N160" i="48"/>
  <c r="M160" i="48"/>
  <c r="K160" i="48"/>
  <c r="J160" i="48"/>
  <c r="DF160" i="48" s="1"/>
  <c r="I160" i="48"/>
  <c r="F160" i="48"/>
  <c r="E160" i="48"/>
  <c r="D160" i="48"/>
  <c r="C160" i="48"/>
  <c r="B160" i="48"/>
  <c r="A160" i="48"/>
  <c r="EK159" i="48"/>
  <c r="BS159" i="48"/>
  <c r="BR159" i="48"/>
  <c r="BQ159" i="48"/>
  <c r="BP159" i="48"/>
  <c r="BO159" i="48"/>
  <c r="BN159" i="48"/>
  <c r="BK159" i="48"/>
  <c r="BJ159" i="48"/>
  <c r="BI159" i="48"/>
  <c r="BH159" i="48"/>
  <c r="BG159" i="48"/>
  <c r="BE159" i="48"/>
  <c r="BD159" i="48"/>
  <c r="BC159" i="48"/>
  <c r="BB159" i="48"/>
  <c r="BA159" i="48"/>
  <c r="AZ159" i="48"/>
  <c r="AY159" i="48"/>
  <c r="AX159" i="48"/>
  <c r="AW159" i="48"/>
  <c r="AV159" i="48"/>
  <c r="AU159" i="48"/>
  <c r="AT159" i="48"/>
  <c r="AS159" i="48"/>
  <c r="AR159" i="48"/>
  <c r="AQ159" i="48"/>
  <c r="AP159" i="48"/>
  <c r="AO159" i="48"/>
  <c r="AN159" i="48"/>
  <c r="AM159" i="48"/>
  <c r="AL159" i="48"/>
  <c r="AK159" i="48"/>
  <c r="AJ159" i="48"/>
  <c r="AI159" i="48"/>
  <c r="AG159" i="48"/>
  <c r="AF159" i="48"/>
  <c r="AE159" i="48"/>
  <c r="AD159" i="48"/>
  <c r="AC159" i="48"/>
  <c r="AB159" i="48"/>
  <c r="AA159" i="48"/>
  <c r="Z159" i="48"/>
  <c r="Y159" i="48"/>
  <c r="X159" i="48"/>
  <c r="W159" i="48"/>
  <c r="V159" i="48"/>
  <c r="U159" i="48"/>
  <c r="T159" i="48"/>
  <c r="S159" i="48"/>
  <c r="R159" i="48"/>
  <c r="Q159" i="48"/>
  <c r="P159" i="48"/>
  <c r="O159" i="48"/>
  <c r="N159" i="48"/>
  <c r="M159" i="48"/>
  <c r="K159" i="48"/>
  <c r="J159" i="48"/>
  <c r="DF159" i="48" s="1"/>
  <c r="I159" i="48"/>
  <c r="F159" i="48"/>
  <c r="E159" i="48"/>
  <c r="D159" i="48"/>
  <c r="C159" i="48"/>
  <c r="B159" i="48"/>
  <c r="A159" i="48"/>
  <c r="EK158" i="48"/>
  <c r="BS158" i="48"/>
  <c r="BR158" i="48"/>
  <c r="BQ158" i="48"/>
  <c r="BP158" i="48"/>
  <c r="BO158" i="48"/>
  <c r="BN158" i="48"/>
  <c r="BK158" i="48"/>
  <c r="BJ158" i="48"/>
  <c r="BI158" i="48"/>
  <c r="BH158" i="48"/>
  <c r="BG158" i="48"/>
  <c r="BE158" i="48"/>
  <c r="BD158" i="48"/>
  <c r="BC158" i="48"/>
  <c r="BB158" i="48"/>
  <c r="BA158" i="48"/>
  <c r="AZ158" i="48"/>
  <c r="AY158" i="48"/>
  <c r="AX158" i="48"/>
  <c r="AW158" i="48"/>
  <c r="AV158" i="48"/>
  <c r="AU158" i="48"/>
  <c r="AT158" i="48"/>
  <c r="AS158" i="48"/>
  <c r="AR158" i="48"/>
  <c r="AQ158" i="48"/>
  <c r="AP158" i="48"/>
  <c r="AO158" i="48"/>
  <c r="AN158" i="48"/>
  <c r="AM158" i="48"/>
  <c r="AL158" i="48"/>
  <c r="AK158" i="48"/>
  <c r="AJ158" i="48"/>
  <c r="AI158" i="48"/>
  <c r="AG158" i="48"/>
  <c r="AF158" i="48"/>
  <c r="AE158" i="48"/>
  <c r="AD158" i="48"/>
  <c r="AC158" i="48"/>
  <c r="AB158" i="48"/>
  <c r="AA158" i="48"/>
  <c r="Z158" i="48"/>
  <c r="Y158" i="48"/>
  <c r="X158" i="48"/>
  <c r="W158" i="48"/>
  <c r="V158" i="48"/>
  <c r="U158" i="48"/>
  <c r="T158" i="48"/>
  <c r="S158" i="48"/>
  <c r="R158" i="48"/>
  <c r="Q158" i="48"/>
  <c r="P158" i="48"/>
  <c r="O158" i="48"/>
  <c r="N158" i="48"/>
  <c r="M158" i="48"/>
  <c r="K158" i="48"/>
  <c r="J158" i="48"/>
  <c r="DF158" i="48" s="1"/>
  <c r="I158" i="48"/>
  <c r="F158" i="48"/>
  <c r="E158" i="48"/>
  <c r="D158" i="48"/>
  <c r="C158" i="48"/>
  <c r="B158" i="48"/>
  <c r="A158" i="48"/>
  <c r="EK157" i="48"/>
  <c r="BS157" i="48"/>
  <c r="BR157" i="48"/>
  <c r="BQ157" i="48"/>
  <c r="BP157" i="48"/>
  <c r="BO157" i="48"/>
  <c r="BN157" i="48"/>
  <c r="BK157" i="48"/>
  <c r="BJ157" i="48"/>
  <c r="BI157" i="48"/>
  <c r="BH157" i="48"/>
  <c r="BG157" i="48"/>
  <c r="BE157" i="48"/>
  <c r="BD157" i="48"/>
  <c r="BC157" i="48"/>
  <c r="BB157" i="48"/>
  <c r="BA157" i="48"/>
  <c r="AZ157" i="48"/>
  <c r="AY157" i="48"/>
  <c r="AX157" i="48"/>
  <c r="AW157" i="48"/>
  <c r="AV157" i="48"/>
  <c r="AU157" i="48"/>
  <c r="AT157" i="48"/>
  <c r="AS157" i="48"/>
  <c r="AR157" i="48"/>
  <c r="AQ157" i="48"/>
  <c r="AP157" i="48"/>
  <c r="AO157" i="48"/>
  <c r="AN157" i="48"/>
  <c r="AM157" i="48"/>
  <c r="AL157" i="48"/>
  <c r="AK157" i="48"/>
  <c r="AJ157" i="48"/>
  <c r="AI157" i="48"/>
  <c r="AG157" i="48"/>
  <c r="AF157" i="48"/>
  <c r="AE157" i="48"/>
  <c r="AD157" i="48"/>
  <c r="AC157" i="48"/>
  <c r="AB157" i="48"/>
  <c r="AA157" i="48"/>
  <c r="Z157" i="48"/>
  <c r="Y157" i="48"/>
  <c r="X157" i="48"/>
  <c r="W157" i="48"/>
  <c r="V157" i="48"/>
  <c r="U157" i="48"/>
  <c r="T157" i="48"/>
  <c r="S157" i="48"/>
  <c r="R157" i="48"/>
  <c r="Q157" i="48"/>
  <c r="P157" i="48"/>
  <c r="O157" i="48"/>
  <c r="N157" i="48"/>
  <c r="M157" i="48"/>
  <c r="K157" i="48"/>
  <c r="J157" i="48"/>
  <c r="I157" i="48"/>
  <c r="F157" i="48"/>
  <c r="E157" i="48"/>
  <c r="D157" i="48"/>
  <c r="C157" i="48"/>
  <c r="B157" i="48"/>
  <c r="A157" i="48"/>
  <c r="EK156" i="48"/>
  <c r="BS156" i="48"/>
  <c r="BR156" i="48"/>
  <c r="BQ156" i="48"/>
  <c r="BP156" i="48"/>
  <c r="BO156" i="48"/>
  <c r="BN156" i="48"/>
  <c r="BK156" i="48"/>
  <c r="BJ156" i="48"/>
  <c r="BI156" i="48"/>
  <c r="BH156" i="48"/>
  <c r="BG156" i="48"/>
  <c r="BE156" i="48"/>
  <c r="BD156" i="48"/>
  <c r="BC156" i="48"/>
  <c r="BB156" i="48"/>
  <c r="BA156" i="48"/>
  <c r="AZ156" i="48"/>
  <c r="AY156" i="48"/>
  <c r="AX156" i="48"/>
  <c r="AW156" i="48"/>
  <c r="AV156" i="48"/>
  <c r="AU156" i="48"/>
  <c r="AT156" i="48"/>
  <c r="AS156" i="48"/>
  <c r="AR156" i="48"/>
  <c r="AQ156" i="48"/>
  <c r="AP156" i="48"/>
  <c r="AO156" i="48"/>
  <c r="AN156" i="48"/>
  <c r="AM156" i="48"/>
  <c r="AL156" i="48"/>
  <c r="AK156" i="48"/>
  <c r="AJ156" i="48"/>
  <c r="AI156" i="48"/>
  <c r="AG156" i="48"/>
  <c r="AF156" i="48"/>
  <c r="AE156" i="48"/>
  <c r="AD156" i="48"/>
  <c r="AC156" i="48"/>
  <c r="AB156" i="48"/>
  <c r="AA156" i="48"/>
  <c r="Z156" i="48"/>
  <c r="Y156" i="48"/>
  <c r="X156" i="48"/>
  <c r="W156" i="48"/>
  <c r="V156" i="48"/>
  <c r="U156" i="48"/>
  <c r="T156" i="48"/>
  <c r="S156" i="48"/>
  <c r="R156" i="48"/>
  <c r="Q156" i="48"/>
  <c r="P156" i="48"/>
  <c r="O156" i="48"/>
  <c r="N156" i="48"/>
  <c r="M156" i="48"/>
  <c r="K156" i="48"/>
  <c r="J156" i="48"/>
  <c r="DF156" i="48" s="1"/>
  <c r="I156" i="48"/>
  <c r="F156" i="48"/>
  <c r="E156" i="48"/>
  <c r="D156" i="48"/>
  <c r="C156" i="48"/>
  <c r="B156" i="48"/>
  <c r="A156" i="48"/>
  <c r="EK155" i="48"/>
  <c r="BS155" i="48"/>
  <c r="BR155" i="48"/>
  <c r="BQ155" i="48"/>
  <c r="BP155" i="48"/>
  <c r="BO155" i="48"/>
  <c r="BN155" i="48"/>
  <c r="BK155" i="48"/>
  <c r="BJ155" i="48"/>
  <c r="BI155" i="48"/>
  <c r="BH155" i="48"/>
  <c r="BG155" i="48"/>
  <c r="BE155" i="48"/>
  <c r="BD155" i="48"/>
  <c r="BC155" i="48"/>
  <c r="BB155" i="48"/>
  <c r="BA155" i="48"/>
  <c r="AZ155" i="48"/>
  <c r="AY155" i="48"/>
  <c r="AX155" i="48"/>
  <c r="AW155" i="48"/>
  <c r="AV155" i="48"/>
  <c r="AU155" i="48"/>
  <c r="AT155" i="48"/>
  <c r="AS155" i="48"/>
  <c r="AR155" i="48"/>
  <c r="AQ155" i="48"/>
  <c r="AP155" i="48"/>
  <c r="AO155" i="48"/>
  <c r="AN155" i="48"/>
  <c r="AM155" i="48"/>
  <c r="AL155" i="48"/>
  <c r="AK155" i="48"/>
  <c r="AJ155" i="48"/>
  <c r="AI155" i="48"/>
  <c r="AG155" i="48"/>
  <c r="AF155" i="48"/>
  <c r="AE155" i="48"/>
  <c r="AD155" i="48"/>
  <c r="AC155" i="48"/>
  <c r="AB155" i="48"/>
  <c r="AA155" i="48"/>
  <c r="Z155" i="48"/>
  <c r="Y155" i="48"/>
  <c r="X155" i="48"/>
  <c r="W155" i="48"/>
  <c r="V155" i="48"/>
  <c r="U155" i="48"/>
  <c r="T155" i="48"/>
  <c r="S155" i="48"/>
  <c r="R155" i="48"/>
  <c r="Q155" i="48"/>
  <c r="P155" i="48"/>
  <c r="O155" i="48"/>
  <c r="N155" i="48"/>
  <c r="M155" i="48"/>
  <c r="K155" i="48"/>
  <c r="J155" i="48"/>
  <c r="DF155" i="48" s="1"/>
  <c r="I155" i="48"/>
  <c r="F155" i="48"/>
  <c r="E155" i="48"/>
  <c r="D155" i="48"/>
  <c r="C155" i="48"/>
  <c r="B155" i="48"/>
  <c r="A155" i="48"/>
  <c r="EK154" i="48"/>
  <c r="BS154" i="48"/>
  <c r="BR154" i="48"/>
  <c r="BQ154" i="48"/>
  <c r="BP154" i="48"/>
  <c r="BO154" i="48"/>
  <c r="BN154" i="48"/>
  <c r="BK154" i="48"/>
  <c r="BJ154" i="48"/>
  <c r="BI154" i="48"/>
  <c r="BH154" i="48"/>
  <c r="BG154" i="48"/>
  <c r="BE154" i="48"/>
  <c r="BD154" i="48"/>
  <c r="BC154" i="48"/>
  <c r="BB154" i="48"/>
  <c r="BA154" i="48"/>
  <c r="AZ154" i="48"/>
  <c r="AY154" i="48"/>
  <c r="AX154" i="48"/>
  <c r="AW154" i="48"/>
  <c r="AV154" i="48"/>
  <c r="AU154" i="48"/>
  <c r="AT154" i="48"/>
  <c r="AS154" i="48"/>
  <c r="AR154" i="48"/>
  <c r="AQ154" i="48"/>
  <c r="AP154" i="48"/>
  <c r="AO154" i="48"/>
  <c r="AN154" i="48"/>
  <c r="AM154" i="48"/>
  <c r="AL154" i="48"/>
  <c r="AK154" i="48"/>
  <c r="AJ154" i="48"/>
  <c r="AI154" i="48"/>
  <c r="AG154" i="48"/>
  <c r="AF154" i="48"/>
  <c r="AE154" i="48"/>
  <c r="AD154" i="48"/>
  <c r="AC154" i="48"/>
  <c r="AB154" i="48"/>
  <c r="AA154" i="48"/>
  <c r="Z154" i="48"/>
  <c r="Y154" i="48"/>
  <c r="X154" i="48"/>
  <c r="W154" i="48"/>
  <c r="V154" i="48"/>
  <c r="U154" i="48"/>
  <c r="T154" i="48"/>
  <c r="S154" i="48"/>
  <c r="R154" i="48"/>
  <c r="Q154" i="48"/>
  <c r="P154" i="48"/>
  <c r="O154" i="48"/>
  <c r="N154" i="48"/>
  <c r="M154" i="48"/>
  <c r="K154" i="48"/>
  <c r="J154" i="48"/>
  <c r="DF154" i="48" s="1"/>
  <c r="I154" i="48"/>
  <c r="F154" i="48"/>
  <c r="E154" i="48"/>
  <c r="D154" i="48"/>
  <c r="C154" i="48"/>
  <c r="B154" i="48"/>
  <c r="A154" i="48"/>
  <c r="EK153" i="48"/>
  <c r="BS153" i="48"/>
  <c r="BR153" i="48"/>
  <c r="BQ153" i="48"/>
  <c r="BP153" i="48"/>
  <c r="BO153" i="48"/>
  <c r="BN153" i="48"/>
  <c r="BK153" i="48"/>
  <c r="BJ153" i="48"/>
  <c r="BI153" i="48"/>
  <c r="BH153" i="48"/>
  <c r="BG153" i="48"/>
  <c r="BE153" i="48"/>
  <c r="BD153" i="48"/>
  <c r="BC153" i="48"/>
  <c r="BB153" i="48"/>
  <c r="BA153" i="48"/>
  <c r="AZ153" i="48"/>
  <c r="AY153" i="48"/>
  <c r="AX153" i="48"/>
  <c r="AW153" i="48"/>
  <c r="AV153" i="48"/>
  <c r="AU153" i="48"/>
  <c r="AT153" i="48"/>
  <c r="AS153" i="48"/>
  <c r="AR153" i="48"/>
  <c r="AQ153" i="48"/>
  <c r="AP153" i="48"/>
  <c r="AO153" i="48"/>
  <c r="AN153" i="48"/>
  <c r="AM153" i="48"/>
  <c r="AL153" i="48"/>
  <c r="AK153" i="48"/>
  <c r="AJ153" i="48"/>
  <c r="AI153" i="48"/>
  <c r="AG153" i="48"/>
  <c r="AF153" i="48"/>
  <c r="AE153" i="48"/>
  <c r="AD153" i="48"/>
  <c r="AC153" i="48"/>
  <c r="AB153" i="48"/>
  <c r="AA153" i="48"/>
  <c r="Z153" i="48"/>
  <c r="Y153" i="48"/>
  <c r="X153" i="48"/>
  <c r="W153" i="48"/>
  <c r="V153" i="48"/>
  <c r="U153" i="48"/>
  <c r="T153" i="48"/>
  <c r="S153" i="48"/>
  <c r="R153" i="48"/>
  <c r="Q153" i="48"/>
  <c r="P153" i="48"/>
  <c r="O153" i="48"/>
  <c r="N153" i="48"/>
  <c r="M153" i="48"/>
  <c r="K153" i="48"/>
  <c r="J153" i="48"/>
  <c r="DF153" i="48" s="1"/>
  <c r="I153" i="48"/>
  <c r="F153" i="48"/>
  <c r="E153" i="48"/>
  <c r="D153" i="48"/>
  <c r="C153" i="48"/>
  <c r="B153" i="48"/>
  <c r="A153" i="48"/>
  <c r="EK152" i="48"/>
  <c r="BS152" i="48"/>
  <c r="BR152" i="48"/>
  <c r="BQ152" i="48"/>
  <c r="BP152" i="48"/>
  <c r="BO152" i="48"/>
  <c r="BN152" i="48"/>
  <c r="BK152" i="48"/>
  <c r="BJ152" i="48"/>
  <c r="BI152" i="48"/>
  <c r="BH152" i="48"/>
  <c r="BG152" i="48"/>
  <c r="BE152" i="48"/>
  <c r="BD152" i="48"/>
  <c r="BC152" i="48"/>
  <c r="BB152" i="48"/>
  <c r="BA152" i="48"/>
  <c r="AZ152" i="48"/>
  <c r="AY152" i="48"/>
  <c r="AX152" i="48"/>
  <c r="AW152" i="48"/>
  <c r="AV152" i="48"/>
  <c r="AU152" i="48"/>
  <c r="AT152" i="48"/>
  <c r="AS152" i="48"/>
  <c r="AR152" i="48"/>
  <c r="AQ152" i="48"/>
  <c r="AP152" i="48"/>
  <c r="AO152" i="48"/>
  <c r="AN152" i="48"/>
  <c r="AM152" i="48"/>
  <c r="AL152" i="48"/>
  <c r="AK152" i="48"/>
  <c r="AJ152" i="48"/>
  <c r="AI152" i="48"/>
  <c r="AG152" i="48"/>
  <c r="AF152" i="48"/>
  <c r="AE152" i="48"/>
  <c r="AD152" i="48"/>
  <c r="AC152" i="48"/>
  <c r="AB152" i="48"/>
  <c r="AA152" i="48"/>
  <c r="Z152" i="48"/>
  <c r="Y152" i="48"/>
  <c r="X152" i="48"/>
  <c r="W152" i="48"/>
  <c r="V152" i="48"/>
  <c r="U152" i="48"/>
  <c r="T152" i="48"/>
  <c r="S152" i="48"/>
  <c r="R152" i="48"/>
  <c r="Q152" i="48"/>
  <c r="P152" i="48"/>
  <c r="O152" i="48"/>
  <c r="N152" i="48"/>
  <c r="M152" i="48"/>
  <c r="K152" i="48"/>
  <c r="J152" i="48"/>
  <c r="I152" i="48"/>
  <c r="F152" i="48"/>
  <c r="E152" i="48"/>
  <c r="D152" i="48"/>
  <c r="C152" i="48"/>
  <c r="B152" i="48"/>
  <c r="A152" i="48"/>
  <c r="EK151" i="48"/>
  <c r="BS151" i="48"/>
  <c r="BR151" i="48"/>
  <c r="BQ151" i="48"/>
  <c r="BP151" i="48"/>
  <c r="BO151" i="48"/>
  <c r="BN151" i="48"/>
  <c r="BK151" i="48"/>
  <c r="BJ151" i="48"/>
  <c r="BI151" i="48"/>
  <c r="BH151" i="48"/>
  <c r="BG151" i="48"/>
  <c r="BE151" i="48"/>
  <c r="BD151" i="48"/>
  <c r="BC151" i="48"/>
  <c r="BB151" i="48"/>
  <c r="BA151" i="48"/>
  <c r="AZ151" i="48"/>
  <c r="AY151" i="48"/>
  <c r="AX151" i="48"/>
  <c r="AW151" i="48"/>
  <c r="AV151" i="48"/>
  <c r="AU151" i="48"/>
  <c r="AT151" i="48"/>
  <c r="AS151" i="48"/>
  <c r="AR151" i="48"/>
  <c r="AQ151" i="48"/>
  <c r="AP151" i="48"/>
  <c r="AO151" i="48"/>
  <c r="AN151" i="48"/>
  <c r="AM151" i="48"/>
  <c r="AL151" i="48"/>
  <c r="AK151" i="48"/>
  <c r="AJ151" i="48"/>
  <c r="AI151" i="48"/>
  <c r="AG151" i="48"/>
  <c r="AF151" i="48"/>
  <c r="AE151" i="48"/>
  <c r="AD151" i="48"/>
  <c r="AC151" i="48"/>
  <c r="AB151" i="48"/>
  <c r="AA151" i="48"/>
  <c r="Z151" i="48"/>
  <c r="Y151" i="48"/>
  <c r="X151" i="48"/>
  <c r="W151" i="48"/>
  <c r="V151" i="48"/>
  <c r="U151" i="48"/>
  <c r="T151" i="48"/>
  <c r="S151" i="48"/>
  <c r="R151" i="48"/>
  <c r="Q151" i="48"/>
  <c r="P151" i="48"/>
  <c r="O151" i="48"/>
  <c r="N151" i="48"/>
  <c r="M151" i="48"/>
  <c r="K151" i="48"/>
  <c r="J151" i="48"/>
  <c r="DF151" i="48" s="1"/>
  <c r="I151" i="48"/>
  <c r="F151" i="48"/>
  <c r="E151" i="48"/>
  <c r="D151" i="48"/>
  <c r="C151" i="48"/>
  <c r="B151" i="48"/>
  <c r="A151" i="48"/>
  <c r="EK150" i="48"/>
  <c r="BS150" i="48"/>
  <c r="BR150" i="48"/>
  <c r="BQ150" i="48"/>
  <c r="BP150" i="48"/>
  <c r="BO150" i="48"/>
  <c r="BN150" i="48"/>
  <c r="BK150" i="48"/>
  <c r="BJ150" i="48"/>
  <c r="BI150" i="48"/>
  <c r="BH150" i="48"/>
  <c r="BG150" i="48"/>
  <c r="BE150" i="48"/>
  <c r="BD150" i="48"/>
  <c r="BC150" i="48"/>
  <c r="BB150" i="48"/>
  <c r="BA150" i="48"/>
  <c r="AZ150" i="48"/>
  <c r="AY150" i="48"/>
  <c r="AX150" i="48"/>
  <c r="AW150" i="48"/>
  <c r="AV150" i="48"/>
  <c r="AU150" i="48"/>
  <c r="AT150" i="48"/>
  <c r="AS150" i="48"/>
  <c r="AR150" i="48"/>
  <c r="AQ150" i="48"/>
  <c r="AP150" i="48"/>
  <c r="AO150" i="48"/>
  <c r="AN150" i="48"/>
  <c r="AM150" i="48"/>
  <c r="AL150" i="48"/>
  <c r="AK150" i="48"/>
  <c r="AJ150" i="48"/>
  <c r="AI150" i="48"/>
  <c r="AG150" i="48"/>
  <c r="AF150" i="48"/>
  <c r="AE150" i="48"/>
  <c r="AD150" i="48"/>
  <c r="AC150" i="48"/>
  <c r="AB150" i="48"/>
  <c r="AA150" i="48"/>
  <c r="Z150" i="48"/>
  <c r="Y150" i="48"/>
  <c r="X150" i="48"/>
  <c r="W150" i="48"/>
  <c r="V150" i="48"/>
  <c r="U150" i="48"/>
  <c r="T150" i="48"/>
  <c r="S150" i="48"/>
  <c r="R150" i="48"/>
  <c r="Q150" i="48"/>
  <c r="P150" i="48"/>
  <c r="O150" i="48"/>
  <c r="N150" i="48"/>
  <c r="M150" i="48"/>
  <c r="K150" i="48"/>
  <c r="J150" i="48"/>
  <c r="I150" i="48"/>
  <c r="F150" i="48"/>
  <c r="E150" i="48"/>
  <c r="D150" i="48"/>
  <c r="C150" i="48"/>
  <c r="B150" i="48"/>
  <c r="A150" i="48"/>
  <c r="EK149" i="48"/>
  <c r="BS149" i="48"/>
  <c r="BR149" i="48"/>
  <c r="BQ149" i="48"/>
  <c r="BP149" i="48"/>
  <c r="BO149" i="48"/>
  <c r="BN149" i="48"/>
  <c r="BK149" i="48"/>
  <c r="BJ149" i="48"/>
  <c r="BI149" i="48"/>
  <c r="BH149" i="48"/>
  <c r="BG149" i="48"/>
  <c r="BE149" i="48"/>
  <c r="BD149" i="48"/>
  <c r="BC149" i="48"/>
  <c r="BB149" i="48"/>
  <c r="BA149" i="48"/>
  <c r="AZ149" i="48"/>
  <c r="AY149" i="48"/>
  <c r="AX149" i="48"/>
  <c r="AW149" i="48"/>
  <c r="AV149" i="48"/>
  <c r="AU149" i="48"/>
  <c r="AT149" i="48"/>
  <c r="AS149" i="48"/>
  <c r="AR149" i="48"/>
  <c r="AQ149" i="48"/>
  <c r="AP149" i="48"/>
  <c r="AO149" i="48"/>
  <c r="AN149" i="48"/>
  <c r="AM149" i="48"/>
  <c r="AL149" i="48"/>
  <c r="AK149" i="48"/>
  <c r="AJ149" i="48"/>
  <c r="AI149" i="48"/>
  <c r="AG149" i="48"/>
  <c r="AF149" i="48"/>
  <c r="AE149" i="48"/>
  <c r="AD149" i="48"/>
  <c r="AC149" i="48"/>
  <c r="AB149" i="48"/>
  <c r="AA149" i="48"/>
  <c r="Z149" i="48"/>
  <c r="Y149" i="48"/>
  <c r="X149" i="48"/>
  <c r="W149" i="48"/>
  <c r="V149" i="48"/>
  <c r="U149" i="48"/>
  <c r="T149" i="48"/>
  <c r="S149" i="48"/>
  <c r="R149" i="48"/>
  <c r="Q149" i="48"/>
  <c r="P149" i="48"/>
  <c r="O149" i="48"/>
  <c r="N149" i="48"/>
  <c r="M149" i="48"/>
  <c r="K149" i="48"/>
  <c r="J149" i="48"/>
  <c r="I149" i="48"/>
  <c r="F149" i="48"/>
  <c r="E149" i="48"/>
  <c r="D149" i="48"/>
  <c r="C149" i="48"/>
  <c r="B149" i="48"/>
  <c r="A149" i="48"/>
  <c r="EK148" i="48"/>
  <c r="BS148" i="48"/>
  <c r="BR148" i="48"/>
  <c r="BQ148" i="48"/>
  <c r="BP148" i="48"/>
  <c r="BO148" i="48"/>
  <c r="BN148" i="48"/>
  <c r="BK148" i="48"/>
  <c r="BJ148" i="48"/>
  <c r="BI148" i="48"/>
  <c r="BH148" i="48"/>
  <c r="BG148" i="48"/>
  <c r="BE148" i="48"/>
  <c r="BD148" i="48"/>
  <c r="BC148" i="48"/>
  <c r="BB148" i="48"/>
  <c r="BA148" i="48"/>
  <c r="AZ148" i="48"/>
  <c r="AY148" i="48"/>
  <c r="AX148" i="48"/>
  <c r="AW148" i="48"/>
  <c r="AV148" i="48"/>
  <c r="AU148" i="48"/>
  <c r="AT148" i="48"/>
  <c r="AS148" i="48"/>
  <c r="AR148" i="48"/>
  <c r="AQ148" i="48"/>
  <c r="AP148" i="48"/>
  <c r="AO148" i="48"/>
  <c r="AN148" i="48"/>
  <c r="AM148" i="48"/>
  <c r="AL148" i="48"/>
  <c r="AK148" i="48"/>
  <c r="AJ148" i="48"/>
  <c r="AI148" i="48"/>
  <c r="AG148" i="48"/>
  <c r="AF148" i="48"/>
  <c r="AE148" i="48"/>
  <c r="AD148" i="48"/>
  <c r="AC148" i="48"/>
  <c r="AB148" i="48"/>
  <c r="AA148" i="48"/>
  <c r="Z148" i="48"/>
  <c r="Y148" i="48"/>
  <c r="X148" i="48"/>
  <c r="W148" i="48"/>
  <c r="V148" i="48"/>
  <c r="U148" i="48"/>
  <c r="T148" i="48"/>
  <c r="S148" i="48"/>
  <c r="R148" i="48"/>
  <c r="Q148" i="48"/>
  <c r="P148" i="48"/>
  <c r="O148" i="48"/>
  <c r="N148" i="48"/>
  <c r="M148" i="48"/>
  <c r="K148" i="48"/>
  <c r="J148" i="48"/>
  <c r="DF148" i="48" s="1"/>
  <c r="I148" i="48"/>
  <c r="F148" i="48"/>
  <c r="E148" i="48"/>
  <c r="D148" i="48"/>
  <c r="C148" i="48"/>
  <c r="B148" i="48"/>
  <c r="A148" i="48"/>
  <c r="EK147" i="48"/>
  <c r="BS147" i="48"/>
  <c r="BR147" i="48"/>
  <c r="BQ147" i="48"/>
  <c r="BP147" i="48"/>
  <c r="BO147" i="48"/>
  <c r="BN147" i="48"/>
  <c r="BK147" i="48"/>
  <c r="BJ147" i="48"/>
  <c r="BI147" i="48"/>
  <c r="BH147" i="48"/>
  <c r="BG147" i="48"/>
  <c r="BE147" i="48"/>
  <c r="BD147" i="48"/>
  <c r="BC147" i="48"/>
  <c r="BB147" i="48"/>
  <c r="BA147" i="48"/>
  <c r="AZ147" i="48"/>
  <c r="AY147" i="48"/>
  <c r="AX147" i="48"/>
  <c r="AW147" i="48"/>
  <c r="AV147" i="48"/>
  <c r="AU147" i="48"/>
  <c r="AT147" i="48"/>
  <c r="AS147" i="48"/>
  <c r="AR147" i="48"/>
  <c r="AQ147" i="48"/>
  <c r="AP147" i="48"/>
  <c r="AO147" i="48"/>
  <c r="AN147" i="48"/>
  <c r="AM147" i="48"/>
  <c r="AL147" i="48"/>
  <c r="AK147" i="48"/>
  <c r="AJ147" i="48"/>
  <c r="AI147" i="48"/>
  <c r="AG147" i="48"/>
  <c r="AF147" i="48"/>
  <c r="AE147" i="48"/>
  <c r="AD147" i="48"/>
  <c r="AC147" i="48"/>
  <c r="AB147" i="48"/>
  <c r="AA147" i="48"/>
  <c r="Z147" i="48"/>
  <c r="Y147" i="48"/>
  <c r="X147" i="48"/>
  <c r="W147" i="48"/>
  <c r="V147" i="48"/>
  <c r="U147" i="48"/>
  <c r="T147" i="48"/>
  <c r="S147" i="48"/>
  <c r="R147" i="48"/>
  <c r="Q147" i="48"/>
  <c r="P147" i="48"/>
  <c r="O147" i="48"/>
  <c r="N147" i="48"/>
  <c r="M147" i="48"/>
  <c r="K147" i="48"/>
  <c r="J147" i="48"/>
  <c r="DF147" i="48" s="1"/>
  <c r="I147" i="48"/>
  <c r="F147" i="48"/>
  <c r="E147" i="48"/>
  <c r="D147" i="48"/>
  <c r="C147" i="48"/>
  <c r="B147" i="48"/>
  <c r="A147" i="48"/>
  <c r="EK146" i="48"/>
  <c r="BS146" i="48"/>
  <c r="BR146" i="48"/>
  <c r="BQ146" i="48"/>
  <c r="BP146" i="48"/>
  <c r="BO146" i="48"/>
  <c r="BN146" i="48"/>
  <c r="BK146" i="48"/>
  <c r="BJ146" i="48"/>
  <c r="BI146" i="48"/>
  <c r="BH146" i="48"/>
  <c r="BG146" i="48"/>
  <c r="BE146" i="48"/>
  <c r="BD146" i="48"/>
  <c r="BC146" i="48"/>
  <c r="BB146" i="48"/>
  <c r="BA146" i="48"/>
  <c r="AZ146" i="48"/>
  <c r="AY146" i="48"/>
  <c r="AX146" i="48"/>
  <c r="AW146" i="48"/>
  <c r="AV146" i="48"/>
  <c r="AU146" i="48"/>
  <c r="AT146" i="48"/>
  <c r="AS146" i="48"/>
  <c r="AR146" i="48"/>
  <c r="AQ146" i="48"/>
  <c r="AP146" i="48"/>
  <c r="AO146" i="48"/>
  <c r="AN146" i="48"/>
  <c r="AM146" i="48"/>
  <c r="AL146" i="48"/>
  <c r="AK146" i="48"/>
  <c r="AJ146" i="48"/>
  <c r="AI146" i="48"/>
  <c r="AG146" i="48"/>
  <c r="AF146" i="48"/>
  <c r="AE146" i="48"/>
  <c r="AD146" i="48"/>
  <c r="AC146" i="48"/>
  <c r="AB146" i="48"/>
  <c r="AA146" i="48"/>
  <c r="Z146" i="48"/>
  <c r="Y146" i="48"/>
  <c r="X146" i="48"/>
  <c r="W146" i="48"/>
  <c r="V146" i="48"/>
  <c r="U146" i="48"/>
  <c r="T146" i="48"/>
  <c r="S146" i="48"/>
  <c r="R146" i="48"/>
  <c r="Q146" i="48"/>
  <c r="P146" i="48"/>
  <c r="O146" i="48"/>
  <c r="N146" i="48"/>
  <c r="M146" i="48"/>
  <c r="K146" i="48"/>
  <c r="J146" i="48"/>
  <c r="I146" i="48"/>
  <c r="F146" i="48"/>
  <c r="E146" i="48"/>
  <c r="D146" i="48"/>
  <c r="C146" i="48"/>
  <c r="B146" i="48"/>
  <c r="A146" i="48"/>
  <c r="EK145" i="48"/>
  <c r="DS145" i="48"/>
  <c r="BS145" i="48"/>
  <c r="BR145" i="48"/>
  <c r="BQ145" i="48"/>
  <c r="BP145" i="48"/>
  <c r="BO145" i="48"/>
  <c r="BN145" i="48"/>
  <c r="BK145" i="48"/>
  <c r="BJ145" i="48"/>
  <c r="BI145" i="48"/>
  <c r="BH145" i="48"/>
  <c r="BG145" i="48"/>
  <c r="BE145" i="48"/>
  <c r="BD145" i="48"/>
  <c r="BC145" i="48"/>
  <c r="BB145" i="48"/>
  <c r="BA145" i="48"/>
  <c r="AZ145" i="48"/>
  <c r="AY145" i="48"/>
  <c r="AX145" i="48"/>
  <c r="AW145" i="48"/>
  <c r="AV145" i="48"/>
  <c r="AU145" i="48"/>
  <c r="AT145" i="48"/>
  <c r="AS145" i="48"/>
  <c r="AR145" i="48"/>
  <c r="AQ145" i="48"/>
  <c r="AP145" i="48"/>
  <c r="AO145" i="48"/>
  <c r="AN145" i="48"/>
  <c r="AM145" i="48"/>
  <c r="AL145" i="48"/>
  <c r="AK145" i="48"/>
  <c r="AJ145" i="48"/>
  <c r="AI145" i="48"/>
  <c r="AG145" i="48"/>
  <c r="AF145" i="48"/>
  <c r="AE145" i="48"/>
  <c r="AD145" i="48"/>
  <c r="AC145" i="48"/>
  <c r="AB145" i="48"/>
  <c r="AA145" i="48"/>
  <c r="Z145" i="48"/>
  <c r="Y145" i="48"/>
  <c r="X145" i="48"/>
  <c r="W145" i="48"/>
  <c r="V145" i="48"/>
  <c r="U145" i="48"/>
  <c r="T145" i="48"/>
  <c r="S145" i="48"/>
  <c r="R145" i="48"/>
  <c r="Q145" i="48"/>
  <c r="P145" i="48"/>
  <c r="O145" i="48"/>
  <c r="N145" i="48"/>
  <c r="M145" i="48"/>
  <c r="K145" i="48"/>
  <c r="J145" i="48"/>
  <c r="DF145" i="48" s="1"/>
  <c r="I145" i="48"/>
  <c r="F145" i="48"/>
  <c r="E145" i="48"/>
  <c r="D145" i="48"/>
  <c r="C145" i="48"/>
  <c r="B145" i="48"/>
  <c r="A145" i="48"/>
  <c r="EK144" i="48"/>
  <c r="BS144" i="48"/>
  <c r="BR144" i="48"/>
  <c r="BQ144" i="48"/>
  <c r="BP144" i="48"/>
  <c r="BO144" i="48"/>
  <c r="BN144" i="48"/>
  <c r="BK144" i="48"/>
  <c r="BJ144" i="48"/>
  <c r="BI144" i="48"/>
  <c r="BH144" i="48"/>
  <c r="BG144" i="48"/>
  <c r="BE144" i="48"/>
  <c r="BD144" i="48"/>
  <c r="BC144" i="48"/>
  <c r="BB144" i="48"/>
  <c r="BA144" i="48"/>
  <c r="AZ144" i="48"/>
  <c r="AY144" i="48"/>
  <c r="AX144" i="48"/>
  <c r="AW144" i="48"/>
  <c r="AV144" i="48"/>
  <c r="AU144" i="48"/>
  <c r="AT144" i="48"/>
  <c r="AS144" i="48"/>
  <c r="AR144" i="48"/>
  <c r="AQ144" i="48"/>
  <c r="AP144" i="48"/>
  <c r="AO144" i="48"/>
  <c r="AN144" i="48"/>
  <c r="AM144" i="48"/>
  <c r="AL144" i="48"/>
  <c r="AK144" i="48"/>
  <c r="AJ144" i="48"/>
  <c r="AI144" i="48"/>
  <c r="AG144" i="48"/>
  <c r="AF144" i="48"/>
  <c r="AE144" i="48"/>
  <c r="AD144" i="48"/>
  <c r="AC144" i="48"/>
  <c r="AB144" i="48"/>
  <c r="AA144" i="48"/>
  <c r="Z144" i="48"/>
  <c r="Y144" i="48"/>
  <c r="X144" i="48"/>
  <c r="W144" i="48"/>
  <c r="V144" i="48"/>
  <c r="U144" i="48"/>
  <c r="T144" i="48"/>
  <c r="S144" i="48"/>
  <c r="R144" i="48"/>
  <c r="Q144" i="48"/>
  <c r="O144" i="48"/>
  <c r="N144" i="48"/>
  <c r="M144" i="48"/>
  <c r="K144" i="48"/>
  <c r="J144" i="48"/>
  <c r="DF144" i="48" s="1"/>
  <c r="I144" i="48"/>
  <c r="F144" i="48"/>
  <c r="E144" i="48"/>
  <c r="D144" i="48"/>
  <c r="C144" i="48"/>
  <c r="B144" i="48"/>
  <c r="A144" i="48"/>
  <c r="EK143" i="48"/>
  <c r="BS143" i="48"/>
  <c r="BR143" i="48"/>
  <c r="BQ143" i="48"/>
  <c r="BP143" i="48"/>
  <c r="BO143" i="48"/>
  <c r="BN143" i="48"/>
  <c r="BK143" i="48"/>
  <c r="BJ143" i="48"/>
  <c r="BI143" i="48"/>
  <c r="BH143" i="48"/>
  <c r="BG143" i="48"/>
  <c r="BE143" i="48"/>
  <c r="BD143" i="48"/>
  <c r="BC143" i="48"/>
  <c r="BB143" i="48"/>
  <c r="BA143" i="48"/>
  <c r="AZ143" i="48"/>
  <c r="AY143" i="48"/>
  <c r="AX143" i="48"/>
  <c r="AW143" i="48"/>
  <c r="AV143" i="48"/>
  <c r="AU143" i="48"/>
  <c r="AT143" i="48"/>
  <c r="AS143" i="48"/>
  <c r="AR143" i="48"/>
  <c r="AQ143" i="48"/>
  <c r="AP143" i="48"/>
  <c r="AO143" i="48"/>
  <c r="AN143" i="48"/>
  <c r="AM143" i="48"/>
  <c r="AL143" i="48"/>
  <c r="AK143" i="48"/>
  <c r="AJ143" i="48"/>
  <c r="AI143" i="48"/>
  <c r="AG143" i="48"/>
  <c r="AF143" i="48"/>
  <c r="AE143" i="48"/>
  <c r="AD143" i="48"/>
  <c r="AC143" i="48"/>
  <c r="AB143" i="48"/>
  <c r="AA143" i="48"/>
  <c r="Z143" i="48"/>
  <c r="Y143" i="48"/>
  <c r="X143" i="48"/>
  <c r="W143" i="48"/>
  <c r="V143" i="48"/>
  <c r="U143" i="48"/>
  <c r="T143" i="48"/>
  <c r="S143" i="48"/>
  <c r="R143" i="48"/>
  <c r="Q143" i="48"/>
  <c r="P143" i="48"/>
  <c r="O143" i="48"/>
  <c r="N143" i="48"/>
  <c r="M143" i="48"/>
  <c r="K143" i="48"/>
  <c r="J143" i="48"/>
  <c r="I143" i="48"/>
  <c r="F143" i="48"/>
  <c r="E143" i="48"/>
  <c r="D143" i="48"/>
  <c r="C143" i="48"/>
  <c r="B143" i="48"/>
  <c r="A143" i="48"/>
  <c r="EK142" i="48"/>
  <c r="BS142" i="48"/>
  <c r="BR142" i="48"/>
  <c r="BQ142" i="48"/>
  <c r="BP142" i="48"/>
  <c r="BO142" i="48"/>
  <c r="BN142" i="48"/>
  <c r="BK142" i="48"/>
  <c r="BJ142" i="48"/>
  <c r="BI142" i="48"/>
  <c r="BH142" i="48"/>
  <c r="BG142" i="48"/>
  <c r="BE142" i="48"/>
  <c r="BD142" i="48"/>
  <c r="BC142" i="48"/>
  <c r="BB142" i="48"/>
  <c r="BA142" i="48"/>
  <c r="AZ142" i="48"/>
  <c r="AY142" i="48"/>
  <c r="AX142" i="48"/>
  <c r="AW142" i="48"/>
  <c r="AV142" i="48"/>
  <c r="AU142" i="48"/>
  <c r="AT142" i="48"/>
  <c r="AS142" i="48"/>
  <c r="AR142" i="48"/>
  <c r="AQ142" i="48"/>
  <c r="AP142" i="48"/>
  <c r="AO142" i="48"/>
  <c r="AN142" i="48"/>
  <c r="AM142" i="48"/>
  <c r="AL142" i="48"/>
  <c r="AK142" i="48"/>
  <c r="AJ142" i="48"/>
  <c r="AI142" i="48"/>
  <c r="AG142" i="48"/>
  <c r="AF142" i="48"/>
  <c r="AE142" i="48"/>
  <c r="AD142" i="48"/>
  <c r="AC142" i="48"/>
  <c r="AB142" i="48"/>
  <c r="AA142" i="48"/>
  <c r="Z142" i="48"/>
  <c r="Y142" i="48"/>
  <c r="X142" i="48"/>
  <c r="W142" i="48"/>
  <c r="V142" i="48"/>
  <c r="U142" i="48"/>
  <c r="T142" i="48"/>
  <c r="S142" i="48"/>
  <c r="R142" i="48"/>
  <c r="Q142" i="48"/>
  <c r="P142" i="48"/>
  <c r="O142" i="48"/>
  <c r="N142" i="48"/>
  <c r="M142" i="48"/>
  <c r="K142" i="48"/>
  <c r="J142" i="48"/>
  <c r="I142" i="48"/>
  <c r="F142" i="48"/>
  <c r="E142" i="48"/>
  <c r="D142" i="48"/>
  <c r="C142" i="48"/>
  <c r="B142" i="48"/>
  <c r="A142" i="48"/>
  <c r="EK141" i="48"/>
  <c r="BS141" i="48"/>
  <c r="BR141" i="48"/>
  <c r="BQ141" i="48"/>
  <c r="BP141" i="48"/>
  <c r="BO141" i="48"/>
  <c r="BN141" i="48"/>
  <c r="BK141" i="48"/>
  <c r="BJ141" i="48"/>
  <c r="BI141" i="48"/>
  <c r="BH141" i="48"/>
  <c r="BG141" i="48"/>
  <c r="BE141" i="48"/>
  <c r="BD141" i="48"/>
  <c r="BC141" i="48"/>
  <c r="BB141" i="48"/>
  <c r="BA141" i="48"/>
  <c r="AZ141" i="48"/>
  <c r="AY141" i="48"/>
  <c r="AX141" i="48"/>
  <c r="AW141" i="48"/>
  <c r="AV141" i="48"/>
  <c r="AU141" i="48"/>
  <c r="AT141" i="48"/>
  <c r="AS141" i="48"/>
  <c r="AR141" i="48"/>
  <c r="AQ141" i="48"/>
  <c r="AP141" i="48"/>
  <c r="AO141" i="48"/>
  <c r="AN141" i="48"/>
  <c r="AM141" i="48"/>
  <c r="AL141" i="48"/>
  <c r="AK141" i="48"/>
  <c r="AJ141" i="48"/>
  <c r="AI141" i="48"/>
  <c r="AG141" i="48"/>
  <c r="AF141" i="48"/>
  <c r="AE141" i="48"/>
  <c r="AD141" i="48"/>
  <c r="AC141" i="48"/>
  <c r="AB141" i="48"/>
  <c r="AA141" i="48"/>
  <c r="Z141" i="48"/>
  <c r="Y141" i="48"/>
  <c r="X141" i="48"/>
  <c r="W141" i="48"/>
  <c r="V141" i="48"/>
  <c r="U141" i="48"/>
  <c r="T141" i="48"/>
  <c r="S141" i="48"/>
  <c r="R141" i="48"/>
  <c r="Q141" i="48"/>
  <c r="P141" i="48"/>
  <c r="O141" i="48"/>
  <c r="N141" i="48"/>
  <c r="M141" i="48"/>
  <c r="K141" i="48"/>
  <c r="J141" i="48"/>
  <c r="DF141" i="48" s="1"/>
  <c r="I141" i="48"/>
  <c r="F141" i="48"/>
  <c r="E141" i="48"/>
  <c r="D141" i="48"/>
  <c r="C141" i="48"/>
  <c r="B141" i="48"/>
  <c r="A141" i="48"/>
  <c r="EK140" i="48"/>
  <c r="BS140" i="48"/>
  <c r="BR140" i="48"/>
  <c r="BQ140" i="48"/>
  <c r="BP140" i="48"/>
  <c r="BO140" i="48"/>
  <c r="BN140" i="48"/>
  <c r="BK140" i="48"/>
  <c r="BJ140" i="48"/>
  <c r="BI140" i="48"/>
  <c r="BH140" i="48"/>
  <c r="BG140" i="48"/>
  <c r="BE140" i="48"/>
  <c r="BD140" i="48"/>
  <c r="BC140" i="48"/>
  <c r="BB140" i="48"/>
  <c r="BA140" i="48"/>
  <c r="AZ140" i="48"/>
  <c r="AY140" i="48"/>
  <c r="AX140" i="48"/>
  <c r="AW140" i="48"/>
  <c r="AV140" i="48"/>
  <c r="AU140" i="48"/>
  <c r="AT140" i="48"/>
  <c r="AS140" i="48"/>
  <c r="AR140" i="48"/>
  <c r="AQ140" i="48"/>
  <c r="AP140" i="48"/>
  <c r="AO140" i="48"/>
  <c r="AN140" i="48"/>
  <c r="AM140" i="48"/>
  <c r="AL140" i="48"/>
  <c r="AK140" i="48"/>
  <c r="AJ140" i="48"/>
  <c r="AI140" i="48"/>
  <c r="AG140" i="48"/>
  <c r="AF140" i="48"/>
  <c r="AE140" i="48"/>
  <c r="AD140" i="48"/>
  <c r="AC140" i="48"/>
  <c r="AB140" i="48"/>
  <c r="AA140" i="48"/>
  <c r="Z140" i="48"/>
  <c r="Y140" i="48"/>
  <c r="X140" i="48"/>
  <c r="W140" i="48"/>
  <c r="V140" i="48"/>
  <c r="U140" i="48"/>
  <c r="T140" i="48"/>
  <c r="S140" i="48"/>
  <c r="R140" i="48"/>
  <c r="Q140" i="48"/>
  <c r="P140" i="48"/>
  <c r="O140" i="48"/>
  <c r="N140" i="48"/>
  <c r="M140" i="48"/>
  <c r="K140" i="48"/>
  <c r="J140" i="48"/>
  <c r="I140" i="48"/>
  <c r="F140" i="48"/>
  <c r="E140" i="48"/>
  <c r="D140" i="48"/>
  <c r="C140" i="48"/>
  <c r="B140" i="48"/>
  <c r="A140" i="48"/>
  <c r="EK139" i="48"/>
  <c r="BS139" i="48"/>
  <c r="BR139" i="48"/>
  <c r="BQ139" i="48"/>
  <c r="BP139" i="48"/>
  <c r="BO139" i="48"/>
  <c r="BN139" i="48"/>
  <c r="BK139" i="48"/>
  <c r="BJ139" i="48"/>
  <c r="BI139" i="48"/>
  <c r="BH139" i="48"/>
  <c r="BG139" i="48"/>
  <c r="BE139" i="48"/>
  <c r="BD139" i="48"/>
  <c r="BC139" i="48"/>
  <c r="BB139" i="48"/>
  <c r="BA139" i="48"/>
  <c r="AZ139" i="48"/>
  <c r="AY139" i="48"/>
  <c r="AX139" i="48"/>
  <c r="AW139" i="48"/>
  <c r="AV139" i="48"/>
  <c r="AU139" i="48"/>
  <c r="AT139" i="48"/>
  <c r="AS139" i="48"/>
  <c r="AR139" i="48"/>
  <c r="AQ139" i="48"/>
  <c r="AP139" i="48"/>
  <c r="AO139" i="48"/>
  <c r="AN139" i="48"/>
  <c r="AM139" i="48"/>
  <c r="AL139" i="48"/>
  <c r="AK139" i="48"/>
  <c r="AJ139" i="48"/>
  <c r="AI139" i="48"/>
  <c r="AG139" i="48"/>
  <c r="AF139" i="48"/>
  <c r="AE139" i="48"/>
  <c r="AD139" i="48"/>
  <c r="AC139" i="48"/>
  <c r="AB139" i="48"/>
  <c r="AA139" i="48"/>
  <c r="Z139" i="48"/>
  <c r="Y139" i="48"/>
  <c r="X139" i="48"/>
  <c r="W139" i="48"/>
  <c r="V139" i="48"/>
  <c r="U139" i="48"/>
  <c r="T139" i="48"/>
  <c r="S139" i="48"/>
  <c r="R139" i="48"/>
  <c r="Q139" i="48"/>
  <c r="P139" i="48"/>
  <c r="O139" i="48"/>
  <c r="N139" i="48"/>
  <c r="M139" i="48"/>
  <c r="K139" i="48"/>
  <c r="J139" i="48"/>
  <c r="DF139" i="48" s="1"/>
  <c r="I139" i="48"/>
  <c r="F139" i="48"/>
  <c r="E139" i="48"/>
  <c r="D139" i="48"/>
  <c r="C139" i="48"/>
  <c r="B139" i="48"/>
  <c r="A139" i="48"/>
  <c r="EK138" i="48"/>
  <c r="BS138" i="48"/>
  <c r="BR138" i="48"/>
  <c r="BQ138" i="48"/>
  <c r="BP138" i="48"/>
  <c r="BO138" i="48"/>
  <c r="BN138" i="48"/>
  <c r="BK138" i="48"/>
  <c r="BJ138" i="48"/>
  <c r="BI138" i="48"/>
  <c r="BH138" i="48"/>
  <c r="BG138" i="48"/>
  <c r="BE138" i="48"/>
  <c r="BD138" i="48"/>
  <c r="BC138" i="48"/>
  <c r="BB138" i="48"/>
  <c r="BA138" i="48"/>
  <c r="AZ138" i="48"/>
  <c r="AY138" i="48"/>
  <c r="AX138" i="48"/>
  <c r="AW138" i="48"/>
  <c r="AV138" i="48"/>
  <c r="AU138" i="48"/>
  <c r="AT138" i="48"/>
  <c r="AS138" i="48"/>
  <c r="AR138" i="48"/>
  <c r="AQ138" i="48"/>
  <c r="AP138" i="48"/>
  <c r="AO138" i="48"/>
  <c r="AN138" i="48"/>
  <c r="AM138" i="48"/>
  <c r="AL138" i="48"/>
  <c r="AK138" i="48"/>
  <c r="AJ138" i="48"/>
  <c r="AI138" i="48"/>
  <c r="AG138" i="48"/>
  <c r="AF138" i="48"/>
  <c r="AE138" i="48"/>
  <c r="AD138" i="48"/>
  <c r="AC138" i="48"/>
  <c r="AB138" i="48"/>
  <c r="AA138" i="48"/>
  <c r="Z138" i="48"/>
  <c r="Y138" i="48"/>
  <c r="X138" i="48"/>
  <c r="W138" i="48"/>
  <c r="V138" i="48"/>
  <c r="U138" i="48"/>
  <c r="T138" i="48"/>
  <c r="S138" i="48"/>
  <c r="R138" i="48"/>
  <c r="Q138" i="48"/>
  <c r="P138" i="48"/>
  <c r="O138" i="48"/>
  <c r="N138" i="48"/>
  <c r="M138" i="48"/>
  <c r="K138" i="48"/>
  <c r="J138" i="48"/>
  <c r="DF138" i="48" s="1"/>
  <c r="I138" i="48"/>
  <c r="F138" i="48"/>
  <c r="E138" i="48"/>
  <c r="D138" i="48"/>
  <c r="C138" i="48"/>
  <c r="B138" i="48"/>
  <c r="A138" i="48"/>
  <c r="EK137" i="48"/>
  <c r="BS137" i="48"/>
  <c r="BR137" i="48"/>
  <c r="BQ137" i="48"/>
  <c r="BP137" i="48"/>
  <c r="BO137" i="48"/>
  <c r="BN137" i="48"/>
  <c r="BK137" i="48"/>
  <c r="BJ137" i="48"/>
  <c r="BI137" i="48"/>
  <c r="BH137" i="48"/>
  <c r="BG137" i="48"/>
  <c r="BE137" i="48"/>
  <c r="BD137" i="48"/>
  <c r="BC137" i="48"/>
  <c r="BB137" i="48"/>
  <c r="BA137" i="48"/>
  <c r="AZ137" i="48"/>
  <c r="AY137" i="48"/>
  <c r="AX137" i="48"/>
  <c r="AW137" i="48"/>
  <c r="AV137" i="48"/>
  <c r="AU137" i="48"/>
  <c r="AT137" i="48"/>
  <c r="AS137" i="48"/>
  <c r="AR137" i="48"/>
  <c r="AQ137" i="48"/>
  <c r="AP137" i="48"/>
  <c r="AO137" i="48"/>
  <c r="AN137" i="48"/>
  <c r="AM137" i="48"/>
  <c r="AL137" i="48"/>
  <c r="AK137" i="48"/>
  <c r="AJ137" i="48"/>
  <c r="AI137" i="48"/>
  <c r="AG137" i="48"/>
  <c r="AF137" i="48"/>
  <c r="AE137" i="48"/>
  <c r="AD137" i="48"/>
  <c r="AC137" i="48"/>
  <c r="AB137" i="48"/>
  <c r="AA137" i="48"/>
  <c r="Z137" i="48"/>
  <c r="Y137" i="48"/>
  <c r="X137" i="48"/>
  <c r="W137" i="48"/>
  <c r="V137" i="48"/>
  <c r="U137" i="48"/>
  <c r="T137" i="48"/>
  <c r="S137" i="48"/>
  <c r="R137" i="48"/>
  <c r="Q137" i="48"/>
  <c r="P137" i="48"/>
  <c r="O137" i="48"/>
  <c r="N137" i="48"/>
  <c r="M137" i="48"/>
  <c r="K137" i="48"/>
  <c r="J137" i="48"/>
  <c r="I137" i="48"/>
  <c r="F137" i="48"/>
  <c r="E137" i="48"/>
  <c r="D137" i="48"/>
  <c r="C137" i="48"/>
  <c r="B137" i="48"/>
  <c r="A137" i="48"/>
  <c r="EK136" i="48"/>
  <c r="BS136" i="48"/>
  <c r="BR136" i="48"/>
  <c r="BQ136" i="48"/>
  <c r="BP136" i="48"/>
  <c r="BO136" i="48"/>
  <c r="BN136" i="48"/>
  <c r="BK136" i="48"/>
  <c r="BJ136" i="48"/>
  <c r="BI136" i="48"/>
  <c r="BH136" i="48"/>
  <c r="BG136" i="48"/>
  <c r="BE136" i="48"/>
  <c r="BD136" i="48"/>
  <c r="BC136" i="48"/>
  <c r="BB136" i="48"/>
  <c r="BA136" i="48"/>
  <c r="AZ136" i="48"/>
  <c r="AY136" i="48"/>
  <c r="AX136" i="48"/>
  <c r="AW136" i="48"/>
  <c r="AV136" i="48"/>
  <c r="AU136" i="48"/>
  <c r="AT136" i="48"/>
  <c r="AS136" i="48"/>
  <c r="AR136" i="48"/>
  <c r="AQ136" i="48"/>
  <c r="AP136" i="48"/>
  <c r="AO136" i="48"/>
  <c r="AN136" i="48"/>
  <c r="AM136" i="48"/>
  <c r="AL136" i="48"/>
  <c r="AK136" i="48"/>
  <c r="AJ136" i="48"/>
  <c r="AI136" i="48"/>
  <c r="AG136" i="48"/>
  <c r="AF136" i="48"/>
  <c r="AE136" i="48"/>
  <c r="AD136" i="48"/>
  <c r="AC136" i="48"/>
  <c r="AB136" i="48"/>
  <c r="AA136" i="48"/>
  <c r="Z136" i="48"/>
  <c r="Y136" i="48"/>
  <c r="X136" i="48"/>
  <c r="W136" i="48"/>
  <c r="V136" i="48"/>
  <c r="U136" i="48"/>
  <c r="T136" i="48"/>
  <c r="S136" i="48"/>
  <c r="R136" i="48"/>
  <c r="Q136" i="48"/>
  <c r="P136" i="48"/>
  <c r="O136" i="48"/>
  <c r="N136" i="48"/>
  <c r="M136" i="48"/>
  <c r="K136" i="48"/>
  <c r="J136" i="48"/>
  <c r="DF136" i="48" s="1"/>
  <c r="I136" i="48"/>
  <c r="F136" i="48"/>
  <c r="E136" i="48"/>
  <c r="D136" i="48"/>
  <c r="C136" i="48"/>
  <c r="B136" i="48"/>
  <c r="A136" i="48"/>
  <c r="EK135" i="48"/>
  <c r="BS135" i="48"/>
  <c r="BR135" i="48"/>
  <c r="BQ135" i="48"/>
  <c r="BP135" i="48"/>
  <c r="BO135" i="48"/>
  <c r="BN135" i="48"/>
  <c r="BK135" i="48"/>
  <c r="BJ135" i="48"/>
  <c r="BI135" i="48"/>
  <c r="BH135" i="48"/>
  <c r="BG135" i="48"/>
  <c r="BE135" i="48"/>
  <c r="BD135" i="48"/>
  <c r="BC135" i="48"/>
  <c r="BB135" i="48"/>
  <c r="BA135" i="48"/>
  <c r="AZ135" i="48"/>
  <c r="AY135" i="48"/>
  <c r="AX135" i="48"/>
  <c r="AW135" i="48"/>
  <c r="AV135" i="48"/>
  <c r="AU135" i="48"/>
  <c r="AT135" i="48"/>
  <c r="AS135" i="48"/>
  <c r="AR135" i="48"/>
  <c r="AQ135" i="48"/>
  <c r="AP135" i="48"/>
  <c r="AO135" i="48"/>
  <c r="AN135" i="48"/>
  <c r="AM135" i="48"/>
  <c r="AL135" i="48"/>
  <c r="AK135" i="48"/>
  <c r="AJ135" i="48"/>
  <c r="AI135" i="48"/>
  <c r="AG135" i="48"/>
  <c r="AF135" i="48"/>
  <c r="AE135" i="48"/>
  <c r="AD135" i="48"/>
  <c r="AC135" i="48"/>
  <c r="AB135" i="48"/>
  <c r="AA135" i="48"/>
  <c r="Z135" i="48"/>
  <c r="Y135" i="48"/>
  <c r="X135" i="48"/>
  <c r="W135" i="48"/>
  <c r="V135" i="48"/>
  <c r="U135" i="48"/>
  <c r="T135" i="48"/>
  <c r="S135" i="48"/>
  <c r="R135" i="48"/>
  <c r="Q135" i="48"/>
  <c r="P135" i="48"/>
  <c r="O135" i="48"/>
  <c r="N135" i="48"/>
  <c r="M135" i="48"/>
  <c r="K135" i="48"/>
  <c r="J135" i="48"/>
  <c r="DF135" i="48" s="1"/>
  <c r="I135" i="48"/>
  <c r="F135" i="48"/>
  <c r="E135" i="48"/>
  <c r="D135" i="48"/>
  <c r="C135" i="48"/>
  <c r="B135" i="48"/>
  <c r="A135" i="48"/>
  <c r="EK134" i="48"/>
  <c r="BS134" i="48"/>
  <c r="BR134" i="48"/>
  <c r="BQ134" i="48"/>
  <c r="BP134" i="48"/>
  <c r="BO134" i="48"/>
  <c r="BN134" i="48"/>
  <c r="BK134" i="48"/>
  <c r="BJ134" i="48"/>
  <c r="BI134" i="48"/>
  <c r="BH134" i="48"/>
  <c r="BG134" i="48"/>
  <c r="BE134" i="48"/>
  <c r="BD134" i="48"/>
  <c r="BC134" i="48"/>
  <c r="BB134" i="48"/>
  <c r="BA134" i="48"/>
  <c r="AZ134" i="48"/>
  <c r="AY134" i="48"/>
  <c r="AX134" i="48"/>
  <c r="AW134" i="48"/>
  <c r="AV134" i="48"/>
  <c r="AU134" i="48"/>
  <c r="AT134" i="48"/>
  <c r="AS134" i="48"/>
  <c r="AR134" i="48"/>
  <c r="AQ134" i="48"/>
  <c r="AP134" i="48"/>
  <c r="AO134" i="48"/>
  <c r="AN134" i="48"/>
  <c r="AM134" i="48"/>
  <c r="AL134" i="48"/>
  <c r="AK134" i="48"/>
  <c r="AJ134" i="48"/>
  <c r="AI134" i="48"/>
  <c r="AG134" i="48"/>
  <c r="AF134" i="48"/>
  <c r="AE134" i="48"/>
  <c r="AD134" i="48"/>
  <c r="AC134" i="48"/>
  <c r="AB134" i="48"/>
  <c r="AA134" i="48"/>
  <c r="Z134" i="48"/>
  <c r="Y134" i="48"/>
  <c r="X134" i="48"/>
  <c r="W134" i="48"/>
  <c r="V134" i="48"/>
  <c r="U134" i="48"/>
  <c r="T134" i="48"/>
  <c r="S134" i="48"/>
  <c r="R134" i="48"/>
  <c r="Q134" i="48"/>
  <c r="P134" i="48"/>
  <c r="O134" i="48"/>
  <c r="N134" i="48"/>
  <c r="M134" i="48"/>
  <c r="K134" i="48"/>
  <c r="J134" i="48"/>
  <c r="I134" i="48"/>
  <c r="F134" i="48"/>
  <c r="E134" i="48"/>
  <c r="D134" i="48"/>
  <c r="C134" i="48"/>
  <c r="B134" i="48"/>
  <c r="A134" i="48"/>
  <c r="EK133" i="48"/>
  <c r="BS133" i="48"/>
  <c r="BR133" i="48"/>
  <c r="BQ133" i="48"/>
  <c r="BP133" i="48"/>
  <c r="BO133" i="48"/>
  <c r="BN133" i="48"/>
  <c r="BK133" i="48"/>
  <c r="BJ133" i="48"/>
  <c r="BI133" i="48"/>
  <c r="BH133" i="48"/>
  <c r="BG133" i="48"/>
  <c r="BE133" i="48"/>
  <c r="BD133" i="48"/>
  <c r="BC133" i="48"/>
  <c r="BB133" i="48"/>
  <c r="BA133" i="48"/>
  <c r="AZ133" i="48"/>
  <c r="AY133" i="48"/>
  <c r="AX133" i="48"/>
  <c r="AW133" i="48"/>
  <c r="AV133" i="48"/>
  <c r="AU133" i="48"/>
  <c r="AT133" i="48"/>
  <c r="AS133" i="48"/>
  <c r="AR133" i="48"/>
  <c r="AQ133" i="48"/>
  <c r="AP133" i="48"/>
  <c r="AO133" i="48"/>
  <c r="AN133" i="48"/>
  <c r="AM133" i="48"/>
  <c r="AL133" i="48"/>
  <c r="AK133" i="48"/>
  <c r="AJ133" i="48"/>
  <c r="AI133" i="48"/>
  <c r="AG133" i="48"/>
  <c r="AF133" i="48"/>
  <c r="AE133" i="48"/>
  <c r="AD133" i="48"/>
  <c r="AC133" i="48"/>
  <c r="AB133" i="48"/>
  <c r="AA133" i="48"/>
  <c r="Z133" i="48"/>
  <c r="Y133" i="48"/>
  <c r="X133" i="48"/>
  <c r="W133" i="48"/>
  <c r="V133" i="48"/>
  <c r="U133" i="48"/>
  <c r="T133" i="48"/>
  <c r="S133" i="48"/>
  <c r="R133" i="48"/>
  <c r="Q133" i="48"/>
  <c r="P133" i="48"/>
  <c r="O133" i="48"/>
  <c r="N133" i="48"/>
  <c r="M133" i="48"/>
  <c r="K133" i="48"/>
  <c r="J133" i="48"/>
  <c r="I133" i="48"/>
  <c r="F133" i="48"/>
  <c r="E133" i="48"/>
  <c r="D133" i="48"/>
  <c r="C133" i="48"/>
  <c r="B133" i="48"/>
  <c r="A133" i="48"/>
  <c r="EK132" i="48"/>
  <c r="BS132" i="48"/>
  <c r="BR132" i="48"/>
  <c r="BQ132" i="48"/>
  <c r="BP132" i="48"/>
  <c r="BO132" i="48"/>
  <c r="BN132" i="48"/>
  <c r="BK132" i="48"/>
  <c r="BJ132" i="48"/>
  <c r="BI132" i="48"/>
  <c r="BH132" i="48"/>
  <c r="BG132" i="48"/>
  <c r="BE132" i="48"/>
  <c r="BD132" i="48"/>
  <c r="BC132" i="48"/>
  <c r="BB132" i="48"/>
  <c r="BA132" i="48"/>
  <c r="AZ132" i="48"/>
  <c r="AY132" i="48"/>
  <c r="AX132" i="48"/>
  <c r="AW132" i="48"/>
  <c r="AV132" i="48"/>
  <c r="AU132" i="48"/>
  <c r="AT132" i="48"/>
  <c r="AS132" i="48"/>
  <c r="AR132" i="48"/>
  <c r="AQ132" i="48"/>
  <c r="AP132" i="48"/>
  <c r="AO132" i="48"/>
  <c r="AN132" i="48"/>
  <c r="AM132" i="48"/>
  <c r="AL132" i="48"/>
  <c r="AK132" i="48"/>
  <c r="AJ132" i="48"/>
  <c r="AI132" i="48"/>
  <c r="AG132" i="48"/>
  <c r="AF132" i="48"/>
  <c r="AE132" i="48"/>
  <c r="AD132" i="48"/>
  <c r="AC132" i="48"/>
  <c r="AB132" i="48"/>
  <c r="AA132" i="48"/>
  <c r="Z132" i="48"/>
  <c r="Y132" i="48"/>
  <c r="X132" i="48"/>
  <c r="W132" i="48"/>
  <c r="V132" i="48"/>
  <c r="U132" i="48"/>
  <c r="T132" i="48"/>
  <c r="S132" i="48"/>
  <c r="R132" i="48"/>
  <c r="Q132" i="48"/>
  <c r="P132" i="48"/>
  <c r="O132" i="48"/>
  <c r="N132" i="48"/>
  <c r="M132" i="48"/>
  <c r="K132" i="48"/>
  <c r="J132" i="48"/>
  <c r="DF132" i="48" s="1"/>
  <c r="I132" i="48"/>
  <c r="F132" i="48"/>
  <c r="E132" i="48"/>
  <c r="D132" i="48"/>
  <c r="C132" i="48"/>
  <c r="B132" i="48"/>
  <c r="A132" i="48"/>
  <c r="EK131" i="48"/>
  <c r="BS131" i="48"/>
  <c r="BR131" i="48"/>
  <c r="BQ131" i="48"/>
  <c r="BP131" i="48"/>
  <c r="BO131" i="48"/>
  <c r="BN131" i="48"/>
  <c r="BK131" i="48"/>
  <c r="BJ131" i="48"/>
  <c r="BI131" i="48"/>
  <c r="BH131" i="48"/>
  <c r="BG131" i="48"/>
  <c r="BE131" i="48"/>
  <c r="BD131" i="48"/>
  <c r="BC131" i="48"/>
  <c r="BB131" i="48"/>
  <c r="BA131" i="48"/>
  <c r="AZ131" i="48"/>
  <c r="AY131" i="48"/>
  <c r="AX131" i="48"/>
  <c r="AW131" i="48"/>
  <c r="AV131" i="48"/>
  <c r="AU131" i="48"/>
  <c r="AT131" i="48"/>
  <c r="AS131" i="48"/>
  <c r="AR131" i="48"/>
  <c r="AQ131" i="48"/>
  <c r="AP131" i="48"/>
  <c r="AO131" i="48"/>
  <c r="AN131" i="48"/>
  <c r="AM131" i="48"/>
  <c r="AL131" i="48"/>
  <c r="AK131" i="48"/>
  <c r="AJ131" i="48"/>
  <c r="AI131" i="48"/>
  <c r="AG131" i="48"/>
  <c r="AF131" i="48"/>
  <c r="AE131" i="48"/>
  <c r="AD131" i="48"/>
  <c r="AC131" i="48"/>
  <c r="AB131" i="48"/>
  <c r="AA131" i="48"/>
  <c r="Z131" i="48"/>
  <c r="Y131" i="48"/>
  <c r="X131" i="48"/>
  <c r="W131" i="48"/>
  <c r="V131" i="48"/>
  <c r="U131" i="48"/>
  <c r="T131" i="48"/>
  <c r="S131" i="48"/>
  <c r="R131" i="48"/>
  <c r="Q131" i="48"/>
  <c r="P131" i="48"/>
  <c r="O131" i="48"/>
  <c r="N131" i="48"/>
  <c r="M131" i="48"/>
  <c r="K131" i="48"/>
  <c r="J131" i="48"/>
  <c r="I131" i="48"/>
  <c r="F131" i="48"/>
  <c r="E131" i="48"/>
  <c r="D131" i="48"/>
  <c r="C131" i="48"/>
  <c r="B131" i="48"/>
  <c r="A131" i="48"/>
  <c r="EK130" i="48"/>
  <c r="BS130" i="48"/>
  <c r="BR130" i="48"/>
  <c r="BQ130" i="48"/>
  <c r="BP130" i="48"/>
  <c r="BO130" i="48"/>
  <c r="BN130" i="48"/>
  <c r="BK130" i="48"/>
  <c r="BJ130" i="48"/>
  <c r="BI130" i="48"/>
  <c r="BH130" i="48"/>
  <c r="BG130" i="48"/>
  <c r="BE130" i="48"/>
  <c r="BD130" i="48"/>
  <c r="BC130" i="48"/>
  <c r="BB130" i="48"/>
  <c r="BA130" i="48"/>
  <c r="AZ130" i="48"/>
  <c r="AY130" i="48"/>
  <c r="AX130" i="48"/>
  <c r="AW130" i="48"/>
  <c r="AV130" i="48"/>
  <c r="AU130" i="48"/>
  <c r="AT130" i="48"/>
  <c r="AS130" i="48"/>
  <c r="AR130" i="48"/>
  <c r="AQ130" i="48"/>
  <c r="AP130" i="48"/>
  <c r="AO130" i="48"/>
  <c r="AN130" i="48"/>
  <c r="AM130" i="48"/>
  <c r="AL130" i="48"/>
  <c r="AK130" i="48"/>
  <c r="AJ130" i="48"/>
  <c r="AI130" i="48"/>
  <c r="AG130" i="48"/>
  <c r="AF130" i="48"/>
  <c r="AE130" i="48"/>
  <c r="AD130" i="48"/>
  <c r="AC130" i="48"/>
  <c r="AB130" i="48"/>
  <c r="AA130" i="48"/>
  <c r="Z130" i="48"/>
  <c r="Y130" i="48"/>
  <c r="X130" i="48"/>
  <c r="W130" i="48"/>
  <c r="V130" i="48"/>
  <c r="U130" i="48"/>
  <c r="T130" i="48"/>
  <c r="S130" i="48"/>
  <c r="R130" i="48"/>
  <c r="Q130" i="48"/>
  <c r="P130" i="48"/>
  <c r="O130" i="48"/>
  <c r="N130" i="48"/>
  <c r="M130" i="48"/>
  <c r="K130" i="48"/>
  <c r="J130" i="48"/>
  <c r="DF130" i="48" s="1"/>
  <c r="I130" i="48"/>
  <c r="F130" i="48"/>
  <c r="E130" i="48"/>
  <c r="D130" i="48"/>
  <c r="C130" i="48"/>
  <c r="B130" i="48"/>
  <c r="A130" i="48"/>
  <c r="EK129" i="48"/>
  <c r="BS129" i="48"/>
  <c r="BR129" i="48"/>
  <c r="BQ129" i="48"/>
  <c r="BP129" i="48"/>
  <c r="BO129" i="48"/>
  <c r="BN129" i="48"/>
  <c r="BK129" i="48"/>
  <c r="BJ129" i="48"/>
  <c r="BI129" i="48"/>
  <c r="BH129" i="48"/>
  <c r="BG129" i="48"/>
  <c r="BE129" i="48"/>
  <c r="BD129" i="48"/>
  <c r="BC129" i="48"/>
  <c r="BB129" i="48"/>
  <c r="BA129" i="48"/>
  <c r="AZ129" i="48"/>
  <c r="AY129" i="48"/>
  <c r="AX129" i="48"/>
  <c r="AW129" i="48"/>
  <c r="AV129" i="48"/>
  <c r="AU129" i="48"/>
  <c r="AT129" i="48"/>
  <c r="AS129" i="48"/>
  <c r="AR129" i="48"/>
  <c r="AQ129" i="48"/>
  <c r="AP129" i="48"/>
  <c r="AO129" i="48"/>
  <c r="AN129" i="48"/>
  <c r="AM129" i="48"/>
  <c r="AL129" i="48"/>
  <c r="AK129" i="48"/>
  <c r="AJ129" i="48"/>
  <c r="AI129" i="48"/>
  <c r="AG129" i="48"/>
  <c r="AF129" i="48"/>
  <c r="AE129" i="48"/>
  <c r="AD129" i="48"/>
  <c r="AC129" i="48"/>
  <c r="AB129" i="48"/>
  <c r="AA129" i="48"/>
  <c r="Z129" i="48"/>
  <c r="Y129" i="48"/>
  <c r="X129" i="48"/>
  <c r="W129" i="48"/>
  <c r="V129" i="48"/>
  <c r="U129" i="48"/>
  <c r="T129" i="48"/>
  <c r="S129" i="48"/>
  <c r="R129" i="48"/>
  <c r="Q129" i="48"/>
  <c r="P129" i="48"/>
  <c r="O129" i="48"/>
  <c r="N129" i="48"/>
  <c r="M129" i="48"/>
  <c r="K129" i="48"/>
  <c r="J129" i="48"/>
  <c r="DF129" i="48" s="1"/>
  <c r="I129" i="48"/>
  <c r="F129" i="48"/>
  <c r="E129" i="48"/>
  <c r="D129" i="48"/>
  <c r="C129" i="48"/>
  <c r="B129" i="48"/>
  <c r="A129" i="48"/>
  <c r="EK128" i="48"/>
  <c r="BS128" i="48"/>
  <c r="BR128" i="48"/>
  <c r="BQ128" i="48"/>
  <c r="BP128" i="48"/>
  <c r="BO128" i="48"/>
  <c r="BN128" i="48"/>
  <c r="BK128" i="48"/>
  <c r="BJ128" i="48"/>
  <c r="BI128" i="48"/>
  <c r="BH128" i="48"/>
  <c r="BG128" i="48"/>
  <c r="BE128" i="48"/>
  <c r="BD128" i="48"/>
  <c r="BC128" i="48"/>
  <c r="BB128" i="48"/>
  <c r="BA128" i="48"/>
  <c r="AZ128" i="48"/>
  <c r="AY128" i="48"/>
  <c r="AX128" i="48"/>
  <c r="AW128" i="48"/>
  <c r="AV128" i="48"/>
  <c r="AU128" i="48"/>
  <c r="AT128" i="48"/>
  <c r="AS128" i="48"/>
  <c r="AR128" i="48"/>
  <c r="AQ128" i="48"/>
  <c r="AP128" i="48"/>
  <c r="AO128" i="48"/>
  <c r="AN128" i="48"/>
  <c r="AM128" i="48"/>
  <c r="AL128" i="48"/>
  <c r="AK128" i="48"/>
  <c r="AJ128" i="48"/>
  <c r="AI128" i="48"/>
  <c r="AG128" i="48"/>
  <c r="AF128" i="48"/>
  <c r="AE128" i="48"/>
  <c r="AD128" i="48"/>
  <c r="AC128" i="48"/>
  <c r="AB128" i="48"/>
  <c r="AA128" i="48"/>
  <c r="Z128" i="48"/>
  <c r="Y128" i="48"/>
  <c r="X128" i="48"/>
  <c r="W128" i="48"/>
  <c r="V128" i="48"/>
  <c r="U128" i="48"/>
  <c r="T128" i="48"/>
  <c r="S128" i="48"/>
  <c r="R128" i="48"/>
  <c r="Q128" i="48"/>
  <c r="O128" i="48"/>
  <c r="N128" i="48"/>
  <c r="M128" i="48"/>
  <c r="K128" i="48"/>
  <c r="J128" i="48"/>
  <c r="DF128" i="48" s="1"/>
  <c r="I128" i="48"/>
  <c r="F128" i="48"/>
  <c r="E128" i="48"/>
  <c r="D128" i="48"/>
  <c r="C128" i="48"/>
  <c r="B128" i="48"/>
  <c r="A128" i="48"/>
  <c r="EK127" i="48"/>
  <c r="BS127" i="48"/>
  <c r="BR127" i="48"/>
  <c r="BQ127" i="48"/>
  <c r="BP127" i="48"/>
  <c r="BO127" i="48"/>
  <c r="BN127" i="48"/>
  <c r="BK127" i="48"/>
  <c r="BJ127" i="48"/>
  <c r="BI127" i="48"/>
  <c r="BH127" i="48"/>
  <c r="BG127" i="48"/>
  <c r="BE127" i="48"/>
  <c r="BD127" i="48"/>
  <c r="BC127" i="48"/>
  <c r="BB127" i="48"/>
  <c r="BA127" i="48"/>
  <c r="AZ127" i="48"/>
  <c r="AY127" i="48"/>
  <c r="AX127" i="48"/>
  <c r="AW127" i="48"/>
  <c r="AV127" i="48"/>
  <c r="AU127" i="48"/>
  <c r="AT127" i="48"/>
  <c r="AS127" i="48"/>
  <c r="AR127" i="48"/>
  <c r="AQ127" i="48"/>
  <c r="AP127" i="48"/>
  <c r="AO127" i="48"/>
  <c r="AN127" i="48"/>
  <c r="AM127" i="48"/>
  <c r="AL127" i="48"/>
  <c r="AK127" i="48"/>
  <c r="AJ127" i="48"/>
  <c r="AI127" i="48"/>
  <c r="AG127" i="48"/>
  <c r="AF127" i="48"/>
  <c r="AE127" i="48"/>
  <c r="AD127" i="48"/>
  <c r="AC127" i="48"/>
  <c r="AB127" i="48"/>
  <c r="AA127" i="48"/>
  <c r="Z127" i="48"/>
  <c r="Y127" i="48"/>
  <c r="X127" i="48"/>
  <c r="W127" i="48"/>
  <c r="V127" i="48"/>
  <c r="U127" i="48"/>
  <c r="T127" i="48"/>
  <c r="S127" i="48"/>
  <c r="R127" i="48"/>
  <c r="Q127" i="48"/>
  <c r="P127" i="48"/>
  <c r="O127" i="48"/>
  <c r="N127" i="48"/>
  <c r="M127" i="48"/>
  <c r="K127" i="48"/>
  <c r="J127" i="48"/>
  <c r="I127" i="48"/>
  <c r="F127" i="48"/>
  <c r="E127" i="48"/>
  <c r="D127" i="48"/>
  <c r="C127" i="48"/>
  <c r="B127" i="48"/>
  <c r="A127" i="48"/>
  <c r="EK126" i="48"/>
  <c r="BS126" i="48"/>
  <c r="BR126" i="48"/>
  <c r="BQ126" i="48"/>
  <c r="BP126" i="48"/>
  <c r="BO126" i="48"/>
  <c r="BN126" i="48"/>
  <c r="BK126" i="48"/>
  <c r="BJ126" i="48"/>
  <c r="BI126" i="48"/>
  <c r="BH126" i="48"/>
  <c r="BG126" i="48"/>
  <c r="BE126" i="48"/>
  <c r="BD126" i="48"/>
  <c r="BC126" i="48"/>
  <c r="BB126" i="48"/>
  <c r="BA126" i="48"/>
  <c r="AZ126" i="48"/>
  <c r="AY126" i="48"/>
  <c r="AX126" i="48"/>
  <c r="AW126" i="48"/>
  <c r="AV126" i="48"/>
  <c r="AU126" i="48"/>
  <c r="AT126" i="48"/>
  <c r="AS126" i="48"/>
  <c r="AR126" i="48"/>
  <c r="AQ126" i="48"/>
  <c r="AP126" i="48"/>
  <c r="AO126" i="48"/>
  <c r="AN126" i="48"/>
  <c r="AM126" i="48"/>
  <c r="AL126" i="48"/>
  <c r="AK126" i="48"/>
  <c r="AJ126" i="48"/>
  <c r="AI126" i="48"/>
  <c r="AG126" i="48"/>
  <c r="AF126" i="48"/>
  <c r="AE126" i="48"/>
  <c r="AD126" i="48"/>
  <c r="AC126" i="48"/>
  <c r="AB126" i="48"/>
  <c r="AA126" i="48"/>
  <c r="Z126" i="48"/>
  <c r="Y126" i="48"/>
  <c r="X126" i="48"/>
  <c r="W126" i="48"/>
  <c r="V126" i="48"/>
  <c r="U126" i="48"/>
  <c r="T126" i="48"/>
  <c r="S126" i="48"/>
  <c r="R126" i="48"/>
  <c r="Q126" i="48"/>
  <c r="P126" i="48"/>
  <c r="O126" i="48"/>
  <c r="N126" i="48"/>
  <c r="M126" i="48"/>
  <c r="K126" i="48"/>
  <c r="J126" i="48"/>
  <c r="I126" i="48"/>
  <c r="F126" i="48"/>
  <c r="E126" i="48"/>
  <c r="D126" i="48"/>
  <c r="C126" i="48"/>
  <c r="B126" i="48"/>
  <c r="A126" i="48"/>
  <c r="EK125" i="48"/>
  <c r="BS125" i="48"/>
  <c r="BR125" i="48"/>
  <c r="BQ125" i="48"/>
  <c r="BP125" i="48"/>
  <c r="BO125" i="48"/>
  <c r="BN125" i="48"/>
  <c r="BK125" i="48"/>
  <c r="BJ125" i="48"/>
  <c r="BI125" i="48"/>
  <c r="BH125" i="48"/>
  <c r="BG125" i="48"/>
  <c r="BE125" i="48"/>
  <c r="BD125" i="48"/>
  <c r="BC125" i="48"/>
  <c r="BB125" i="48"/>
  <c r="BA125" i="48"/>
  <c r="AZ125" i="48"/>
  <c r="AY125" i="48"/>
  <c r="AX125" i="48"/>
  <c r="AW125" i="48"/>
  <c r="AV125" i="48"/>
  <c r="AU125" i="48"/>
  <c r="AT125" i="48"/>
  <c r="AS125" i="48"/>
  <c r="AR125" i="48"/>
  <c r="AQ125" i="48"/>
  <c r="AP125" i="48"/>
  <c r="AO125" i="48"/>
  <c r="AN125" i="48"/>
  <c r="AM125" i="48"/>
  <c r="AL125" i="48"/>
  <c r="AK125" i="48"/>
  <c r="AJ125" i="48"/>
  <c r="AI125" i="48"/>
  <c r="AG125" i="48"/>
  <c r="AF125" i="48"/>
  <c r="AE125" i="48"/>
  <c r="AD125" i="48"/>
  <c r="AC125" i="48"/>
  <c r="AB125" i="48"/>
  <c r="AA125" i="48"/>
  <c r="Z125" i="48"/>
  <c r="Y125" i="48"/>
  <c r="X125" i="48"/>
  <c r="W125" i="48"/>
  <c r="V125" i="48"/>
  <c r="U125" i="48"/>
  <c r="T125" i="48"/>
  <c r="S125" i="48"/>
  <c r="R125" i="48"/>
  <c r="Q125" i="48"/>
  <c r="P125" i="48"/>
  <c r="O125" i="48"/>
  <c r="N125" i="48"/>
  <c r="M125" i="48"/>
  <c r="K125" i="48"/>
  <c r="J125" i="48"/>
  <c r="I125" i="48"/>
  <c r="F125" i="48"/>
  <c r="E125" i="48"/>
  <c r="D125" i="48"/>
  <c r="C125" i="48"/>
  <c r="B125" i="48"/>
  <c r="A125" i="48"/>
  <c r="EK124" i="48"/>
  <c r="BS124" i="48"/>
  <c r="BR124" i="48"/>
  <c r="BQ124" i="48"/>
  <c r="BP124" i="48"/>
  <c r="BO124" i="48"/>
  <c r="BN124" i="48"/>
  <c r="BK124" i="48"/>
  <c r="BJ124" i="48"/>
  <c r="BI124" i="48"/>
  <c r="BH124" i="48"/>
  <c r="BG124" i="48"/>
  <c r="BE124" i="48"/>
  <c r="BD124" i="48"/>
  <c r="BC124" i="48"/>
  <c r="BB124" i="48"/>
  <c r="BA124" i="48"/>
  <c r="AZ124" i="48"/>
  <c r="AY124" i="48"/>
  <c r="AX124" i="48"/>
  <c r="AW124" i="48"/>
  <c r="AV124" i="48"/>
  <c r="AU124" i="48"/>
  <c r="AT124" i="48"/>
  <c r="AS124" i="48"/>
  <c r="AR124" i="48"/>
  <c r="AQ124" i="48"/>
  <c r="AP124" i="48"/>
  <c r="AO124" i="48"/>
  <c r="AN124" i="48"/>
  <c r="AM124" i="48"/>
  <c r="AL124" i="48"/>
  <c r="AK124" i="48"/>
  <c r="AJ124" i="48"/>
  <c r="AI124" i="48"/>
  <c r="AG124" i="48"/>
  <c r="AF124" i="48"/>
  <c r="AE124" i="48"/>
  <c r="AD124" i="48"/>
  <c r="AC124" i="48"/>
  <c r="AB124" i="48"/>
  <c r="AA124" i="48"/>
  <c r="Z124" i="48"/>
  <c r="Y124" i="48"/>
  <c r="X124" i="48"/>
  <c r="W124" i="48"/>
  <c r="V124" i="48"/>
  <c r="U124" i="48"/>
  <c r="T124" i="48"/>
  <c r="S124" i="48"/>
  <c r="R124" i="48"/>
  <c r="Q124" i="48"/>
  <c r="P124" i="48"/>
  <c r="O124" i="48"/>
  <c r="N124" i="48"/>
  <c r="M124" i="48"/>
  <c r="K124" i="48"/>
  <c r="J124" i="48"/>
  <c r="DF124" i="48" s="1"/>
  <c r="I124" i="48"/>
  <c r="F124" i="48"/>
  <c r="E124" i="48"/>
  <c r="D124" i="48"/>
  <c r="C124" i="48"/>
  <c r="B124" i="48"/>
  <c r="A124" i="48"/>
  <c r="EK123" i="48"/>
  <c r="BS123" i="48"/>
  <c r="BR123" i="48"/>
  <c r="BQ123" i="48"/>
  <c r="BP123" i="48"/>
  <c r="BO123" i="48"/>
  <c r="BN123" i="48"/>
  <c r="BK123" i="48"/>
  <c r="BJ123" i="48"/>
  <c r="BI123" i="48"/>
  <c r="BH123" i="48"/>
  <c r="BG123" i="48"/>
  <c r="BE123" i="48"/>
  <c r="BD123" i="48"/>
  <c r="BC123" i="48"/>
  <c r="BB123" i="48"/>
  <c r="BA123" i="48"/>
  <c r="AZ123" i="48"/>
  <c r="AY123" i="48"/>
  <c r="AX123" i="48"/>
  <c r="AW123" i="48"/>
  <c r="AV123" i="48"/>
  <c r="AU123" i="48"/>
  <c r="AT123" i="48"/>
  <c r="AS123" i="48"/>
  <c r="AR123" i="48"/>
  <c r="AQ123" i="48"/>
  <c r="AP123" i="48"/>
  <c r="AO123" i="48"/>
  <c r="AN123" i="48"/>
  <c r="AM123" i="48"/>
  <c r="AL123" i="48"/>
  <c r="AK123" i="48"/>
  <c r="AJ123" i="48"/>
  <c r="AI123" i="48"/>
  <c r="AG123" i="48"/>
  <c r="AF123" i="48"/>
  <c r="AE123" i="48"/>
  <c r="AD123" i="48"/>
  <c r="AC123" i="48"/>
  <c r="AB123" i="48"/>
  <c r="AA123" i="48"/>
  <c r="Z123" i="48"/>
  <c r="Y123" i="48"/>
  <c r="X123" i="48"/>
  <c r="W123" i="48"/>
  <c r="V123" i="48"/>
  <c r="U123" i="48"/>
  <c r="T123" i="48"/>
  <c r="S123" i="48"/>
  <c r="R123" i="48"/>
  <c r="Q123" i="48"/>
  <c r="P123" i="48"/>
  <c r="O123" i="48"/>
  <c r="N123" i="48"/>
  <c r="M123" i="48"/>
  <c r="K123" i="48"/>
  <c r="J123" i="48"/>
  <c r="DF123" i="48" s="1"/>
  <c r="I123" i="48"/>
  <c r="F123" i="48"/>
  <c r="E123" i="48"/>
  <c r="D123" i="48"/>
  <c r="C123" i="48"/>
  <c r="B123" i="48"/>
  <c r="A123" i="48"/>
  <c r="EK122" i="48"/>
  <c r="BS122" i="48"/>
  <c r="BR122" i="48"/>
  <c r="BQ122" i="48"/>
  <c r="BP122" i="48"/>
  <c r="BO122" i="48"/>
  <c r="BN122" i="48"/>
  <c r="BK122" i="48"/>
  <c r="BJ122" i="48"/>
  <c r="BI122" i="48"/>
  <c r="BH122" i="48"/>
  <c r="BG122" i="48"/>
  <c r="BE122" i="48"/>
  <c r="BD122" i="48"/>
  <c r="BC122" i="48"/>
  <c r="BB122" i="48"/>
  <c r="BA122" i="48"/>
  <c r="AZ122" i="48"/>
  <c r="AY122" i="48"/>
  <c r="AX122" i="48"/>
  <c r="AW122" i="48"/>
  <c r="AV122" i="48"/>
  <c r="AU122" i="48"/>
  <c r="AT122" i="48"/>
  <c r="AS122" i="48"/>
  <c r="AR122" i="48"/>
  <c r="AQ122" i="48"/>
  <c r="AP122" i="48"/>
  <c r="AO122" i="48"/>
  <c r="AN122" i="48"/>
  <c r="AM122" i="48"/>
  <c r="AL122" i="48"/>
  <c r="AK122" i="48"/>
  <c r="AJ122" i="48"/>
  <c r="AI122" i="48"/>
  <c r="AG122" i="48"/>
  <c r="AF122" i="48"/>
  <c r="AE122" i="48"/>
  <c r="AD122" i="48"/>
  <c r="AC122" i="48"/>
  <c r="AB122" i="48"/>
  <c r="AA122" i="48"/>
  <c r="Z122" i="48"/>
  <c r="Y122" i="48"/>
  <c r="X122" i="48"/>
  <c r="W122" i="48"/>
  <c r="V122" i="48"/>
  <c r="U122" i="48"/>
  <c r="T122" i="48"/>
  <c r="S122" i="48"/>
  <c r="R122" i="48"/>
  <c r="Q122" i="48"/>
  <c r="P122" i="48"/>
  <c r="O122" i="48"/>
  <c r="N122" i="48"/>
  <c r="M122" i="48"/>
  <c r="K122" i="48"/>
  <c r="J122" i="48"/>
  <c r="DF122" i="48" s="1"/>
  <c r="I122" i="48"/>
  <c r="F122" i="48"/>
  <c r="E122" i="48"/>
  <c r="D122" i="48"/>
  <c r="C122" i="48"/>
  <c r="B122" i="48"/>
  <c r="A122" i="48"/>
  <c r="EK121" i="48"/>
  <c r="DS121" i="48"/>
  <c r="BS121" i="48"/>
  <c r="BR121" i="48"/>
  <c r="BQ121" i="48"/>
  <c r="BP121" i="48"/>
  <c r="BO121" i="48"/>
  <c r="BN121" i="48"/>
  <c r="BK121" i="48"/>
  <c r="BJ121" i="48"/>
  <c r="BI121" i="48"/>
  <c r="BH121" i="48"/>
  <c r="BG121" i="48"/>
  <c r="BE121" i="48"/>
  <c r="BD121" i="48"/>
  <c r="BC121" i="48"/>
  <c r="BB121" i="48"/>
  <c r="BA121" i="48"/>
  <c r="AZ121" i="48"/>
  <c r="AY121" i="48"/>
  <c r="AX121" i="48"/>
  <c r="AW121" i="48"/>
  <c r="AV121" i="48"/>
  <c r="AU121" i="48"/>
  <c r="AT121" i="48"/>
  <c r="AS121" i="48"/>
  <c r="AR121" i="48"/>
  <c r="AQ121" i="48"/>
  <c r="AP121" i="48"/>
  <c r="AO121" i="48"/>
  <c r="AN121" i="48"/>
  <c r="AM121" i="48"/>
  <c r="AL121" i="48"/>
  <c r="AK121" i="48"/>
  <c r="AJ121" i="48"/>
  <c r="AI121" i="48"/>
  <c r="AG121" i="48"/>
  <c r="AF121" i="48"/>
  <c r="AE121" i="48"/>
  <c r="AD121" i="48"/>
  <c r="AC121" i="48"/>
  <c r="AB121" i="48"/>
  <c r="AA121" i="48"/>
  <c r="Z121" i="48"/>
  <c r="Y121" i="48"/>
  <c r="X121" i="48"/>
  <c r="W121" i="48"/>
  <c r="V121" i="48"/>
  <c r="U121" i="48"/>
  <c r="T121" i="48"/>
  <c r="S121" i="48"/>
  <c r="R121" i="48"/>
  <c r="Q121" i="48"/>
  <c r="P121" i="48"/>
  <c r="O121" i="48"/>
  <c r="N121" i="48"/>
  <c r="M121" i="48"/>
  <c r="K121" i="48"/>
  <c r="J121" i="48"/>
  <c r="DF121" i="48" s="1"/>
  <c r="I121" i="48"/>
  <c r="F121" i="48"/>
  <c r="E121" i="48"/>
  <c r="D121" i="48"/>
  <c r="C121" i="48"/>
  <c r="B121" i="48"/>
  <c r="A121" i="48"/>
  <c r="EK120" i="48"/>
  <c r="BS120" i="48"/>
  <c r="BR120" i="48"/>
  <c r="BQ120" i="48"/>
  <c r="BP120" i="48"/>
  <c r="BO120" i="48"/>
  <c r="BN120" i="48"/>
  <c r="BK120" i="48"/>
  <c r="BJ120" i="48"/>
  <c r="BI120" i="48"/>
  <c r="BH120" i="48"/>
  <c r="BG120" i="48"/>
  <c r="BE120" i="48"/>
  <c r="BD120" i="48"/>
  <c r="BC120" i="48"/>
  <c r="BB120" i="48"/>
  <c r="BA120" i="48"/>
  <c r="AZ120" i="48"/>
  <c r="AY120" i="48"/>
  <c r="AX120" i="48"/>
  <c r="AW120" i="48"/>
  <c r="AV120" i="48"/>
  <c r="AU120" i="48"/>
  <c r="AT120" i="48"/>
  <c r="AS120" i="48"/>
  <c r="AR120" i="48"/>
  <c r="AQ120" i="48"/>
  <c r="AP120" i="48"/>
  <c r="AO120" i="48"/>
  <c r="AN120" i="48"/>
  <c r="AM120" i="48"/>
  <c r="AL120" i="48"/>
  <c r="AK120" i="48"/>
  <c r="AJ120" i="48"/>
  <c r="AI120" i="48"/>
  <c r="AG120" i="48"/>
  <c r="AF120" i="48"/>
  <c r="AE120" i="48"/>
  <c r="AD120" i="48"/>
  <c r="AC120" i="48"/>
  <c r="AB120" i="48"/>
  <c r="AA120" i="48"/>
  <c r="Z120" i="48"/>
  <c r="Y120" i="48"/>
  <c r="X120" i="48"/>
  <c r="W120" i="48"/>
  <c r="V120" i="48"/>
  <c r="U120" i="48"/>
  <c r="T120" i="48"/>
  <c r="S120" i="48"/>
  <c r="R120" i="48"/>
  <c r="Q120" i="48"/>
  <c r="P120" i="48"/>
  <c r="O120" i="48"/>
  <c r="N120" i="48"/>
  <c r="M120" i="48"/>
  <c r="K120" i="48"/>
  <c r="J120" i="48"/>
  <c r="DF120" i="48" s="1"/>
  <c r="I120" i="48"/>
  <c r="F120" i="48"/>
  <c r="E120" i="48"/>
  <c r="D120" i="48"/>
  <c r="C120" i="48"/>
  <c r="B120" i="48"/>
  <c r="A120" i="48"/>
  <c r="EK119" i="48"/>
  <c r="BS119" i="48"/>
  <c r="BR119" i="48"/>
  <c r="BQ119" i="48"/>
  <c r="BP119" i="48"/>
  <c r="BO119" i="48"/>
  <c r="BN119" i="48"/>
  <c r="BK119" i="48"/>
  <c r="BJ119" i="48"/>
  <c r="BI119" i="48"/>
  <c r="BH119" i="48"/>
  <c r="BG119" i="48"/>
  <c r="BE119" i="48"/>
  <c r="BD119" i="48"/>
  <c r="BC119" i="48"/>
  <c r="BB119" i="48"/>
  <c r="BA119" i="48"/>
  <c r="AZ119" i="48"/>
  <c r="AY119" i="48"/>
  <c r="AX119" i="48"/>
  <c r="AW119" i="48"/>
  <c r="AV119" i="48"/>
  <c r="AU119" i="48"/>
  <c r="AT119" i="48"/>
  <c r="AS119" i="48"/>
  <c r="AR119" i="48"/>
  <c r="AQ119" i="48"/>
  <c r="AP119" i="48"/>
  <c r="AO119" i="48"/>
  <c r="AN119" i="48"/>
  <c r="AM119" i="48"/>
  <c r="AL119" i="48"/>
  <c r="AK119" i="48"/>
  <c r="AJ119" i="48"/>
  <c r="AI119" i="48"/>
  <c r="AG119" i="48"/>
  <c r="AF119" i="48"/>
  <c r="AE119" i="48"/>
  <c r="AD119" i="48"/>
  <c r="AC119" i="48"/>
  <c r="AB119" i="48"/>
  <c r="AA119" i="48"/>
  <c r="Z119" i="48"/>
  <c r="Y119" i="48"/>
  <c r="X119" i="48"/>
  <c r="W119" i="48"/>
  <c r="V119" i="48"/>
  <c r="U119" i="48"/>
  <c r="T119" i="48"/>
  <c r="S119" i="48"/>
  <c r="R119" i="48"/>
  <c r="Q119" i="48"/>
  <c r="P119" i="48"/>
  <c r="O119" i="48"/>
  <c r="N119" i="48"/>
  <c r="M119" i="48"/>
  <c r="K119" i="48"/>
  <c r="J119" i="48"/>
  <c r="DF119" i="48" s="1"/>
  <c r="I119" i="48"/>
  <c r="F119" i="48"/>
  <c r="E119" i="48"/>
  <c r="D119" i="48"/>
  <c r="C119" i="48"/>
  <c r="B119" i="48"/>
  <c r="A119" i="48"/>
  <c r="EK118" i="48"/>
  <c r="BS118" i="48"/>
  <c r="BR118" i="48"/>
  <c r="BQ118" i="48"/>
  <c r="BP118" i="48"/>
  <c r="BO118" i="48"/>
  <c r="BN118" i="48"/>
  <c r="BK118" i="48"/>
  <c r="BJ118" i="48"/>
  <c r="BI118" i="48"/>
  <c r="BH118" i="48"/>
  <c r="BG118" i="48"/>
  <c r="BE118" i="48"/>
  <c r="BD118" i="48"/>
  <c r="BC118" i="48"/>
  <c r="BB118" i="48"/>
  <c r="BA118" i="48"/>
  <c r="AZ118" i="48"/>
  <c r="AY118" i="48"/>
  <c r="AX118" i="48"/>
  <c r="AW118" i="48"/>
  <c r="AV118" i="48"/>
  <c r="AU118" i="48"/>
  <c r="AT118" i="48"/>
  <c r="AS118" i="48"/>
  <c r="AR118" i="48"/>
  <c r="AQ118" i="48"/>
  <c r="AP118" i="48"/>
  <c r="AO118" i="48"/>
  <c r="AN118" i="48"/>
  <c r="AM118" i="48"/>
  <c r="AL118" i="48"/>
  <c r="AK118" i="48"/>
  <c r="AJ118" i="48"/>
  <c r="AI118" i="48"/>
  <c r="AG118" i="48"/>
  <c r="AF118" i="48"/>
  <c r="AE118" i="48"/>
  <c r="AD118" i="48"/>
  <c r="AC118" i="48"/>
  <c r="AB118" i="48"/>
  <c r="AA118" i="48"/>
  <c r="Z118" i="48"/>
  <c r="Y118" i="48"/>
  <c r="X118" i="48"/>
  <c r="W118" i="48"/>
  <c r="V118" i="48"/>
  <c r="U118" i="48"/>
  <c r="T118" i="48"/>
  <c r="S118" i="48"/>
  <c r="R118" i="48"/>
  <c r="Q118" i="48"/>
  <c r="P118" i="48"/>
  <c r="O118" i="48"/>
  <c r="N118" i="48"/>
  <c r="M118" i="48"/>
  <c r="K118" i="48"/>
  <c r="J118" i="48"/>
  <c r="DF118" i="48" s="1"/>
  <c r="I118" i="48"/>
  <c r="F118" i="48"/>
  <c r="E118" i="48"/>
  <c r="D118" i="48"/>
  <c r="C118" i="48"/>
  <c r="B118" i="48"/>
  <c r="A118" i="48"/>
  <c r="EK117" i="48"/>
  <c r="BS117" i="48"/>
  <c r="BR117" i="48"/>
  <c r="BQ117" i="48"/>
  <c r="BP117" i="48"/>
  <c r="BO117" i="48"/>
  <c r="BN117" i="48"/>
  <c r="BK117" i="48"/>
  <c r="BJ117" i="48"/>
  <c r="BI117" i="48"/>
  <c r="BH117" i="48"/>
  <c r="BG117" i="48"/>
  <c r="BE117" i="48"/>
  <c r="BD117" i="48"/>
  <c r="BC117" i="48"/>
  <c r="BB117" i="48"/>
  <c r="BA117" i="48"/>
  <c r="AZ117" i="48"/>
  <c r="AY117" i="48"/>
  <c r="AX117" i="48"/>
  <c r="AW117" i="48"/>
  <c r="AV117" i="48"/>
  <c r="AU117" i="48"/>
  <c r="AT117" i="48"/>
  <c r="AS117" i="48"/>
  <c r="AR117" i="48"/>
  <c r="AQ117" i="48"/>
  <c r="AP117" i="48"/>
  <c r="AO117" i="48"/>
  <c r="AN117" i="48"/>
  <c r="AM117" i="48"/>
  <c r="AL117" i="48"/>
  <c r="AK117" i="48"/>
  <c r="AJ117" i="48"/>
  <c r="AI117" i="48"/>
  <c r="AG117" i="48"/>
  <c r="AF117" i="48"/>
  <c r="AE117" i="48"/>
  <c r="AD117" i="48"/>
  <c r="AC117" i="48"/>
  <c r="AB117" i="48"/>
  <c r="AA117" i="48"/>
  <c r="Z117" i="48"/>
  <c r="Y117" i="48"/>
  <c r="X117" i="48"/>
  <c r="W117" i="48"/>
  <c r="V117" i="48"/>
  <c r="U117" i="48"/>
  <c r="T117" i="48"/>
  <c r="S117" i="48"/>
  <c r="R117" i="48"/>
  <c r="Q117" i="48"/>
  <c r="P117" i="48"/>
  <c r="O117" i="48"/>
  <c r="N117" i="48"/>
  <c r="M117" i="48"/>
  <c r="K117" i="48"/>
  <c r="J117" i="48"/>
  <c r="DF117" i="48" s="1"/>
  <c r="I117" i="48"/>
  <c r="F117" i="48"/>
  <c r="E117" i="48"/>
  <c r="D117" i="48"/>
  <c r="C117" i="48"/>
  <c r="B117" i="48"/>
  <c r="A117" i="48"/>
  <c r="EK116" i="48"/>
  <c r="BS116" i="48"/>
  <c r="BR116" i="48"/>
  <c r="BQ116" i="48"/>
  <c r="BP116" i="48"/>
  <c r="BO116" i="48"/>
  <c r="BN116" i="48"/>
  <c r="BK116" i="48"/>
  <c r="BJ116" i="48"/>
  <c r="BI116" i="48"/>
  <c r="BH116" i="48"/>
  <c r="BG116" i="48"/>
  <c r="BE116" i="48"/>
  <c r="BD116" i="48"/>
  <c r="BC116" i="48"/>
  <c r="BB116" i="48"/>
  <c r="BA116" i="48"/>
  <c r="AZ116" i="48"/>
  <c r="AY116" i="48"/>
  <c r="AX116" i="48"/>
  <c r="AW116" i="48"/>
  <c r="AV116" i="48"/>
  <c r="AU116" i="48"/>
  <c r="AT116" i="48"/>
  <c r="AS116" i="48"/>
  <c r="AR116" i="48"/>
  <c r="AQ116" i="48"/>
  <c r="AP116" i="48"/>
  <c r="AO116" i="48"/>
  <c r="AN116" i="48"/>
  <c r="AM116" i="48"/>
  <c r="AL116" i="48"/>
  <c r="AK116" i="48"/>
  <c r="AJ116" i="48"/>
  <c r="AI116" i="48"/>
  <c r="AG116" i="48"/>
  <c r="AF116" i="48"/>
  <c r="AE116" i="48"/>
  <c r="AD116" i="48"/>
  <c r="AC116" i="48"/>
  <c r="AB116" i="48"/>
  <c r="AA116" i="48"/>
  <c r="Z116" i="48"/>
  <c r="Y116" i="48"/>
  <c r="X116" i="48"/>
  <c r="W116" i="48"/>
  <c r="V116" i="48"/>
  <c r="U116" i="48"/>
  <c r="T116" i="48"/>
  <c r="S116" i="48"/>
  <c r="R116" i="48"/>
  <c r="Q116" i="48"/>
  <c r="P116" i="48"/>
  <c r="O116" i="48"/>
  <c r="N116" i="48"/>
  <c r="M116" i="48"/>
  <c r="K116" i="48"/>
  <c r="J116" i="48"/>
  <c r="DF116" i="48" s="1"/>
  <c r="I116" i="48"/>
  <c r="F116" i="48"/>
  <c r="E116" i="48"/>
  <c r="D116" i="48"/>
  <c r="C116" i="48"/>
  <c r="B116" i="48"/>
  <c r="A116" i="48"/>
  <c r="EK115" i="48"/>
  <c r="BS115" i="48"/>
  <c r="BR115" i="48"/>
  <c r="BQ115" i="48"/>
  <c r="BP115" i="48"/>
  <c r="BO115" i="48"/>
  <c r="BN115" i="48"/>
  <c r="BK115" i="48"/>
  <c r="BJ115" i="48"/>
  <c r="BI115" i="48"/>
  <c r="BH115" i="48"/>
  <c r="BG115" i="48"/>
  <c r="BE115" i="48"/>
  <c r="BD115" i="48"/>
  <c r="BC115" i="48"/>
  <c r="BB115" i="48"/>
  <c r="BA115" i="48"/>
  <c r="AZ115" i="48"/>
  <c r="AY115" i="48"/>
  <c r="AX115" i="48"/>
  <c r="AW115" i="48"/>
  <c r="AV115" i="48"/>
  <c r="AU115" i="48"/>
  <c r="AT115" i="48"/>
  <c r="AS115" i="48"/>
  <c r="AR115" i="48"/>
  <c r="AQ115" i="48"/>
  <c r="AP115" i="48"/>
  <c r="AO115" i="48"/>
  <c r="AN115" i="48"/>
  <c r="AM115" i="48"/>
  <c r="AL115" i="48"/>
  <c r="AK115" i="48"/>
  <c r="AJ115" i="48"/>
  <c r="AI115" i="48"/>
  <c r="AG115" i="48"/>
  <c r="AF115" i="48"/>
  <c r="AE115" i="48"/>
  <c r="AD115" i="48"/>
  <c r="AC115" i="48"/>
  <c r="AB115" i="48"/>
  <c r="AA115" i="48"/>
  <c r="Z115" i="48"/>
  <c r="Y115" i="48"/>
  <c r="X115" i="48"/>
  <c r="W115" i="48"/>
  <c r="V115" i="48"/>
  <c r="U115" i="48"/>
  <c r="T115" i="48"/>
  <c r="S115" i="48"/>
  <c r="R115" i="48"/>
  <c r="Q115" i="48"/>
  <c r="P115" i="48"/>
  <c r="O115" i="48"/>
  <c r="N115" i="48"/>
  <c r="M115" i="48"/>
  <c r="K115" i="48"/>
  <c r="J115" i="48"/>
  <c r="DF115" i="48" s="1"/>
  <c r="I115" i="48"/>
  <c r="F115" i="48"/>
  <c r="E115" i="48"/>
  <c r="D115" i="48"/>
  <c r="C115" i="48"/>
  <c r="B115" i="48"/>
  <c r="A115" i="48"/>
  <c r="EK114" i="48"/>
  <c r="BS114" i="48"/>
  <c r="BR114" i="48"/>
  <c r="BQ114" i="48"/>
  <c r="BP114" i="48"/>
  <c r="BO114" i="48"/>
  <c r="BN114" i="48"/>
  <c r="BK114" i="48"/>
  <c r="BJ114" i="48"/>
  <c r="BI114" i="48"/>
  <c r="BH114" i="48"/>
  <c r="BG114" i="48"/>
  <c r="BE114" i="48"/>
  <c r="BD114" i="48"/>
  <c r="BC114" i="48"/>
  <c r="BB114" i="48"/>
  <c r="BA114" i="48"/>
  <c r="AZ114" i="48"/>
  <c r="AY114" i="48"/>
  <c r="AX114" i="48"/>
  <c r="AW114" i="48"/>
  <c r="AV114" i="48"/>
  <c r="AU114" i="48"/>
  <c r="AT114" i="48"/>
  <c r="AS114" i="48"/>
  <c r="AR114" i="48"/>
  <c r="AQ114" i="48"/>
  <c r="AP114" i="48"/>
  <c r="AO114" i="48"/>
  <c r="AN114" i="48"/>
  <c r="AM114" i="48"/>
  <c r="AL114" i="48"/>
  <c r="AK114" i="48"/>
  <c r="AJ114" i="48"/>
  <c r="AI114" i="48"/>
  <c r="AG114" i="48"/>
  <c r="AF114" i="48"/>
  <c r="AE114" i="48"/>
  <c r="AD114" i="48"/>
  <c r="AC114" i="48"/>
  <c r="AB114" i="48"/>
  <c r="AA114" i="48"/>
  <c r="Z114" i="48"/>
  <c r="Y114" i="48"/>
  <c r="X114" i="48"/>
  <c r="W114" i="48"/>
  <c r="V114" i="48"/>
  <c r="U114" i="48"/>
  <c r="T114" i="48"/>
  <c r="S114" i="48"/>
  <c r="R114" i="48"/>
  <c r="Q114" i="48"/>
  <c r="P114" i="48"/>
  <c r="O114" i="48"/>
  <c r="N114" i="48"/>
  <c r="M114" i="48"/>
  <c r="K114" i="48"/>
  <c r="J114" i="48"/>
  <c r="I114" i="48"/>
  <c r="F114" i="48"/>
  <c r="E114" i="48"/>
  <c r="D114" i="48"/>
  <c r="C114" i="48"/>
  <c r="B114" i="48"/>
  <c r="A114" i="48"/>
  <c r="EK113" i="48"/>
  <c r="BS113" i="48"/>
  <c r="BR113" i="48"/>
  <c r="BQ113" i="48"/>
  <c r="BP113" i="48"/>
  <c r="BO113" i="48"/>
  <c r="BN113" i="48"/>
  <c r="BK113" i="48"/>
  <c r="BJ113" i="48"/>
  <c r="BI113" i="48"/>
  <c r="BH113" i="48"/>
  <c r="BG113" i="48"/>
  <c r="BE113" i="48"/>
  <c r="BD113" i="48"/>
  <c r="BC113" i="48"/>
  <c r="BB113" i="48"/>
  <c r="BA113" i="48"/>
  <c r="AZ113" i="48"/>
  <c r="AY113" i="48"/>
  <c r="AX113" i="48"/>
  <c r="AW113" i="48"/>
  <c r="AV113" i="48"/>
  <c r="AU113" i="48"/>
  <c r="AT113" i="48"/>
  <c r="AS113" i="48"/>
  <c r="AR113" i="48"/>
  <c r="AQ113" i="48"/>
  <c r="AP113" i="48"/>
  <c r="AO113" i="48"/>
  <c r="AN113" i="48"/>
  <c r="AM113" i="48"/>
  <c r="AL113" i="48"/>
  <c r="AK113" i="48"/>
  <c r="AJ113" i="48"/>
  <c r="AI113" i="48"/>
  <c r="AG113" i="48"/>
  <c r="AF113" i="48"/>
  <c r="AE113" i="48"/>
  <c r="AD113" i="48"/>
  <c r="AC113" i="48"/>
  <c r="AB113" i="48"/>
  <c r="AA113" i="48"/>
  <c r="Z113" i="48"/>
  <c r="Y113" i="48"/>
  <c r="X113" i="48"/>
  <c r="W113" i="48"/>
  <c r="V113" i="48"/>
  <c r="U113" i="48"/>
  <c r="T113" i="48"/>
  <c r="S113" i="48"/>
  <c r="R113" i="48"/>
  <c r="Q113" i="48"/>
  <c r="P113" i="48"/>
  <c r="O113" i="48"/>
  <c r="N113" i="48"/>
  <c r="M113" i="48"/>
  <c r="K113" i="48"/>
  <c r="J113" i="48"/>
  <c r="DF113" i="48" s="1"/>
  <c r="I113" i="48"/>
  <c r="F113" i="48"/>
  <c r="E113" i="48"/>
  <c r="D113" i="48"/>
  <c r="C113" i="48"/>
  <c r="B113" i="48"/>
  <c r="A113" i="48"/>
  <c r="EK112" i="48"/>
  <c r="BS112" i="48"/>
  <c r="BR112" i="48"/>
  <c r="BQ112" i="48"/>
  <c r="BP112" i="48"/>
  <c r="BO112" i="48"/>
  <c r="BN112" i="48"/>
  <c r="BK112" i="48"/>
  <c r="BJ112" i="48"/>
  <c r="BI112" i="48"/>
  <c r="BH112" i="48"/>
  <c r="BG112" i="48"/>
  <c r="BE112" i="48"/>
  <c r="BD112" i="48"/>
  <c r="BC112" i="48"/>
  <c r="BB112" i="48"/>
  <c r="BA112" i="48"/>
  <c r="AZ112" i="48"/>
  <c r="AY112" i="48"/>
  <c r="AX112" i="48"/>
  <c r="AW112" i="48"/>
  <c r="AV112" i="48"/>
  <c r="AU112" i="48"/>
  <c r="AT112" i="48"/>
  <c r="AS112" i="48"/>
  <c r="AR112" i="48"/>
  <c r="AQ112" i="48"/>
  <c r="AP112" i="48"/>
  <c r="AO112" i="48"/>
  <c r="AN112" i="48"/>
  <c r="AM112" i="48"/>
  <c r="AL112" i="48"/>
  <c r="AK112" i="48"/>
  <c r="AJ112" i="48"/>
  <c r="AI112" i="48"/>
  <c r="AG112" i="48"/>
  <c r="AF112" i="48"/>
  <c r="AE112" i="48"/>
  <c r="AD112" i="48"/>
  <c r="AC112" i="48"/>
  <c r="AB112" i="48"/>
  <c r="AA112" i="48"/>
  <c r="Z112" i="48"/>
  <c r="Y112" i="48"/>
  <c r="X112" i="48"/>
  <c r="W112" i="48"/>
  <c r="V112" i="48"/>
  <c r="U112" i="48"/>
  <c r="T112" i="48"/>
  <c r="S112" i="48"/>
  <c r="R112" i="48"/>
  <c r="Q112" i="48"/>
  <c r="O112" i="48"/>
  <c r="N112" i="48"/>
  <c r="M112" i="48"/>
  <c r="K112" i="48"/>
  <c r="J112" i="48"/>
  <c r="DF112" i="48" s="1"/>
  <c r="I112" i="48"/>
  <c r="F112" i="48"/>
  <c r="E112" i="48"/>
  <c r="D112" i="48"/>
  <c r="C112" i="48"/>
  <c r="B112" i="48"/>
  <c r="A112" i="48"/>
  <c r="EK111" i="48"/>
  <c r="BS111" i="48"/>
  <c r="BR111" i="48"/>
  <c r="BQ111" i="48"/>
  <c r="BP111" i="48"/>
  <c r="BO111" i="48"/>
  <c r="BN111" i="48"/>
  <c r="BK111" i="48"/>
  <c r="BJ111" i="48"/>
  <c r="BI111" i="48"/>
  <c r="BH111" i="48"/>
  <c r="BG111" i="48"/>
  <c r="BE111" i="48"/>
  <c r="BD111" i="48"/>
  <c r="BC111" i="48"/>
  <c r="BB111" i="48"/>
  <c r="BA111" i="48"/>
  <c r="AZ111" i="48"/>
  <c r="AY111" i="48"/>
  <c r="AX111" i="48"/>
  <c r="AW111" i="48"/>
  <c r="AV111" i="48"/>
  <c r="AU111" i="48"/>
  <c r="AT111" i="48"/>
  <c r="AS111" i="48"/>
  <c r="AR111" i="48"/>
  <c r="AQ111" i="48"/>
  <c r="AP111" i="48"/>
  <c r="AO111" i="48"/>
  <c r="AN111" i="48"/>
  <c r="AM111" i="48"/>
  <c r="AL111" i="48"/>
  <c r="AK111" i="48"/>
  <c r="AJ111" i="48"/>
  <c r="AI111" i="48"/>
  <c r="AG111" i="48"/>
  <c r="AF111" i="48"/>
  <c r="AE111" i="48"/>
  <c r="AD111" i="48"/>
  <c r="AC111" i="48"/>
  <c r="AB111" i="48"/>
  <c r="AA111" i="48"/>
  <c r="Z111" i="48"/>
  <c r="Y111" i="48"/>
  <c r="X111" i="48"/>
  <c r="W111" i="48"/>
  <c r="V111" i="48"/>
  <c r="U111" i="48"/>
  <c r="T111" i="48"/>
  <c r="S111" i="48"/>
  <c r="R111" i="48"/>
  <c r="Q111" i="48"/>
  <c r="P111" i="48"/>
  <c r="O111" i="48"/>
  <c r="N111" i="48"/>
  <c r="M111" i="48"/>
  <c r="K111" i="48"/>
  <c r="J111" i="48"/>
  <c r="DF111" i="48" s="1"/>
  <c r="I111" i="48"/>
  <c r="F111" i="48"/>
  <c r="E111" i="48"/>
  <c r="D111" i="48"/>
  <c r="C111" i="48"/>
  <c r="B111" i="48"/>
  <c r="A111" i="48"/>
  <c r="EK110" i="48"/>
  <c r="BS110" i="48"/>
  <c r="BR110" i="48"/>
  <c r="BQ110" i="48"/>
  <c r="BP110" i="48"/>
  <c r="BO110" i="48"/>
  <c r="BN110" i="48"/>
  <c r="BK110" i="48"/>
  <c r="BJ110" i="48"/>
  <c r="BI110" i="48"/>
  <c r="BH110" i="48"/>
  <c r="BG110" i="48"/>
  <c r="BE110" i="48"/>
  <c r="BD110" i="48"/>
  <c r="BC110" i="48"/>
  <c r="BB110" i="48"/>
  <c r="BA110" i="48"/>
  <c r="AZ110" i="48"/>
  <c r="AY110" i="48"/>
  <c r="AX110" i="48"/>
  <c r="AW110" i="48"/>
  <c r="AV110" i="48"/>
  <c r="AU110" i="48"/>
  <c r="AT110" i="48"/>
  <c r="AS110" i="48"/>
  <c r="AR110" i="48"/>
  <c r="AQ110" i="48"/>
  <c r="AP110" i="48"/>
  <c r="AO110" i="48"/>
  <c r="AN110" i="48"/>
  <c r="AM110" i="48"/>
  <c r="AL110" i="48"/>
  <c r="AK110" i="48"/>
  <c r="AJ110" i="48"/>
  <c r="AI110" i="48"/>
  <c r="AG110" i="48"/>
  <c r="AF110" i="48"/>
  <c r="AE110" i="48"/>
  <c r="AD110" i="48"/>
  <c r="AC110" i="48"/>
  <c r="AB110" i="48"/>
  <c r="AA110" i="48"/>
  <c r="Z110" i="48"/>
  <c r="Y110" i="48"/>
  <c r="X110" i="48"/>
  <c r="W110" i="48"/>
  <c r="V110" i="48"/>
  <c r="U110" i="48"/>
  <c r="T110" i="48"/>
  <c r="S110" i="48"/>
  <c r="R110" i="48"/>
  <c r="Q110" i="48"/>
  <c r="P110" i="48"/>
  <c r="O110" i="48"/>
  <c r="N110" i="48"/>
  <c r="M110" i="48"/>
  <c r="K110" i="48"/>
  <c r="J110" i="48"/>
  <c r="DF110" i="48" s="1"/>
  <c r="I110" i="48"/>
  <c r="F110" i="48"/>
  <c r="E110" i="48"/>
  <c r="D110" i="48"/>
  <c r="C110" i="48"/>
  <c r="B110" i="48"/>
  <c r="A110" i="48"/>
  <c r="EK109" i="48"/>
  <c r="BS109" i="48"/>
  <c r="BR109" i="48"/>
  <c r="BQ109" i="48"/>
  <c r="BP109" i="48"/>
  <c r="BO109" i="48"/>
  <c r="BN109" i="48"/>
  <c r="BK109" i="48"/>
  <c r="BJ109" i="48"/>
  <c r="BI109" i="48"/>
  <c r="BH109" i="48"/>
  <c r="BG109" i="48"/>
  <c r="BE109" i="48"/>
  <c r="BD109" i="48"/>
  <c r="BC109" i="48"/>
  <c r="BB109" i="48"/>
  <c r="BA109" i="48"/>
  <c r="AZ109" i="48"/>
  <c r="AY109" i="48"/>
  <c r="AX109" i="48"/>
  <c r="AW109" i="48"/>
  <c r="AV109" i="48"/>
  <c r="AU109" i="48"/>
  <c r="AT109" i="48"/>
  <c r="AS109" i="48"/>
  <c r="AR109" i="48"/>
  <c r="AQ109" i="48"/>
  <c r="AP109" i="48"/>
  <c r="AO109" i="48"/>
  <c r="AN109" i="48"/>
  <c r="AM109" i="48"/>
  <c r="AL109" i="48"/>
  <c r="AK109" i="48"/>
  <c r="AJ109" i="48"/>
  <c r="AI109" i="48"/>
  <c r="AG109" i="48"/>
  <c r="AF109" i="48"/>
  <c r="AE109" i="48"/>
  <c r="AD109" i="48"/>
  <c r="AC109" i="48"/>
  <c r="AB109" i="48"/>
  <c r="AA109" i="48"/>
  <c r="Z109" i="48"/>
  <c r="Y109" i="48"/>
  <c r="X109" i="48"/>
  <c r="W109" i="48"/>
  <c r="V109" i="48"/>
  <c r="U109" i="48"/>
  <c r="T109" i="48"/>
  <c r="S109" i="48"/>
  <c r="R109" i="48"/>
  <c r="Q109" i="48"/>
  <c r="P109" i="48"/>
  <c r="O109" i="48"/>
  <c r="N109" i="48"/>
  <c r="M109" i="48"/>
  <c r="K109" i="48"/>
  <c r="J109" i="48"/>
  <c r="I109" i="48"/>
  <c r="F109" i="48"/>
  <c r="E109" i="48"/>
  <c r="D109" i="48"/>
  <c r="C109" i="48"/>
  <c r="B109" i="48"/>
  <c r="A109" i="48"/>
  <c r="EK108" i="48"/>
  <c r="BS108" i="48"/>
  <c r="BR108" i="48"/>
  <c r="BQ108" i="48"/>
  <c r="BP108" i="48"/>
  <c r="BO108" i="48"/>
  <c r="BN108" i="48"/>
  <c r="BK108" i="48"/>
  <c r="BJ108" i="48"/>
  <c r="BI108" i="48"/>
  <c r="BH108" i="48"/>
  <c r="BG108" i="48"/>
  <c r="BE108" i="48"/>
  <c r="BD108" i="48"/>
  <c r="BC108" i="48"/>
  <c r="BB108" i="48"/>
  <c r="BA108" i="48"/>
  <c r="AZ108" i="48"/>
  <c r="AY108" i="48"/>
  <c r="AX108" i="48"/>
  <c r="AW108" i="48"/>
  <c r="AV108" i="48"/>
  <c r="AU108" i="48"/>
  <c r="AT108" i="48"/>
  <c r="AS108" i="48"/>
  <c r="AR108" i="48"/>
  <c r="AQ108" i="48"/>
  <c r="AP108" i="48"/>
  <c r="AO108" i="48"/>
  <c r="AN108" i="48"/>
  <c r="AM108" i="48"/>
  <c r="AL108" i="48"/>
  <c r="AK108" i="48"/>
  <c r="AJ108" i="48"/>
  <c r="AI108" i="48"/>
  <c r="AG108" i="48"/>
  <c r="AF108" i="48"/>
  <c r="AE108" i="48"/>
  <c r="AD108" i="48"/>
  <c r="AC108" i="48"/>
  <c r="AB108" i="48"/>
  <c r="AA108" i="48"/>
  <c r="Z108" i="48"/>
  <c r="Y108" i="48"/>
  <c r="X108" i="48"/>
  <c r="W108" i="48"/>
  <c r="V108" i="48"/>
  <c r="U108" i="48"/>
  <c r="T108" i="48"/>
  <c r="S108" i="48"/>
  <c r="R108" i="48"/>
  <c r="Q108" i="48"/>
  <c r="P108" i="48"/>
  <c r="O108" i="48"/>
  <c r="N108" i="48"/>
  <c r="M108" i="48"/>
  <c r="K108" i="48"/>
  <c r="J108" i="48"/>
  <c r="I108" i="48"/>
  <c r="F108" i="48"/>
  <c r="E108" i="48"/>
  <c r="D108" i="48"/>
  <c r="C108" i="48"/>
  <c r="B108" i="48"/>
  <c r="A108" i="48"/>
  <c r="EK107" i="48"/>
  <c r="BS107" i="48"/>
  <c r="BR107" i="48"/>
  <c r="BQ107" i="48"/>
  <c r="BP107" i="48"/>
  <c r="BO107" i="48"/>
  <c r="BN107" i="48"/>
  <c r="BK107" i="48"/>
  <c r="BJ107" i="48"/>
  <c r="BI107" i="48"/>
  <c r="BH107" i="48"/>
  <c r="BG107" i="48"/>
  <c r="BE107" i="48"/>
  <c r="BD107" i="48"/>
  <c r="BC107" i="48"/>
  <c r="BB107" i="48"/>
  <c r="BA107" i="48"/>
  <c r="AZ107" i="48"/>
  <c r="AY107" i="48"/>
  <c r="AX107" i="48"/>
  <c r="AW107" i="48"/>
  <c r="AV107" i="48"/>
  <c r="AU107" i="48"/>
  <c r="AT107" i="48"/>
  <c r="AS107" i="48"/>
  <c r="AR107" i="48"/>
  <c r="AQ107" i="48"/>
  <c r="AP107" i="48"/>
  <c r="AO107" i="48"/>
  <c r="AN107" i="48"/>
  <c r="AM107" i="48"/>
  <c r="AL107" i="48"/>
  <c r="AK107" i="48"/>
  <c r="AJ107" i="48"/>
  <c r="AI107" i="48"/>
  <c r="AG107" i="48"/>
  <c r="AF107" i="48"/>
  <c r="AE107" i="48"/>
  <c r="AD107" i="48"/>
  <c r="AC107" i="48"/>
  <c r="AB107" i="48"/>
  <c r="AA107" i="48"/>
  <c r="Z107" i="48"/>
  <c r="Y107" i="48"/>
  <c r="X107" i="48"/>
  <c r="W107" i="48"/>
  <c r="V107" i="48"/>
  <c r="U107" i="48"/>
  <c r="T107" i="48"/>
  <c r="S107" i="48"/>
  <c r="R107" i="48"/>
  <c r="Q107" i="48"/>
  <c r="P107" i="48"/>
  <c r="O107" i="48"/>
  <c r="N107" i="48"/>
  <c r="M107" i="48"/>
  <c r="K107" i="48"/>
  <c r="J107" i="48"/>
  <c r="DF107" i="48" s="1"/>
  <c r="I107" i="48"/>
  <c r="F107" i="48"/>
  <c r="E107" i="48"/>
  <c r="D107" i="48"/>
  <c r="C107" i="48"/>
  <c r="B107" i="48"/>
  <c r="A107" i="48"/>
  <c r="EK106" i="48"/>
  <c r="BS106" i="48"/>
  <c r="BR106" i="48"/>
  <c r="BQ106" i="48"/>
  <c r="BP106" i="48"/>
  <c r="BO106" i="48"/>
  <c r="BN106" i="48"/>
  <c r="BK106" i="48"/>
  <c r="BJ106" i="48"/>
  <c r="BI106" i="48"/>
  <c r="BH106" i="48"/>
  <c r="BG106" i="48"/>
  <c r="BE106" i="48"/>
  <c r="BD106" i="48"/>
  <c r="BC106" i="48"/>
  <c r="BB106" i="48"/>
  <c r="BA106" i="48"/>
  <c r="AZ106" i="48"/>
  <c r="AY106" i="48"/>
  <c r="AX106" i="48"/>
  <c r="AW106" i="48"/>
  <c r="AV106" i="48"/>
  <c r="AU106" i="48"/>
  <c r="AT106" i="48"/>
  <c r="AS106" i="48"/>
  <c r="AR106" i="48"/>
  <c r="AQ106" i="48"/>
  <c r="AP106" i="48"/>
  <c r="AO106" i="48"/>
  <c r="AN106" i="48"/>
  <c r="AM106" i="48"/>
  <c r="AL106" i="48"/>
  <c r="AK106" i="48"/>
  <c r="AJ106" i="48"/>
  <c r="AI106" i="48"/>
  <c r="AG106" i="48"/>
  <c r="AF106" i="48"/>
  <c r="AE106" i="48"/>
  <c r="AD106" i="48"/>
  <c r="AC106" i="48"/>
  <c r="AB106" i="48"/>
  <c r="AA106" i="48"/>
  <c r="Z106" i="48"/>
  <c r="Y106" i="48"/>
  <c r="X106" i="48"/>
  <c r="W106" i="48"/>
  <c r="V106" i="48"/>
  <c r="U106" i="48"/>
  <c r="T106" i="48"/>
  <c r="S106" i="48"/>
  <c r="R106" i="48"/>
  <c r="Q106" i="48"/>
  <c r="P106" i="48"/>
  <c r="O106" i="48"/>
  <c r="N106" i="48"/>
  <c r="M106" i="48"/>
  <c r="K106" i="48"/>
  <c r="J106" i="48"/>
  <c r="DF106" i="48" s="1"/>
  <c r="I106" i="48"/>
  <c r="F106" i="48"/>
  <c r="E106" i="48"/>
  <c r="D106" i="48"/>
  <c r="C106" i="48"/>
  <c r="B106" i="48"/>
  <c r="A106" i="48"/>
  <c r="EK105" i="48"/>
  <c r="BS105" i="48"/>
  <c r="BR105" i="48"/>
  <c r="BQ105" i="48"/>
  <c r="BP105" i="48"/>
  <c r="BO105" i="48"/>
  <c r="BN105" i="48"/>
  <c r="BK105" i="48"/>
  <c r="BJ105" i="48"/>
  <c r="BI105" i="48"/>
  <c r="BH105" i="48"/>
  <c r="BG105" i="48"/>
  <c r="BE105" i="48"/>
  <c r="BD105" i="48"/>
  <c r="BC105" i="48"/>
  <c r="BB105" i="48"/>
  <c r="BA105" i="48"/>
  <c r="AZ105" i="48"/>
  <c r="AY105" i="48"/>
  <c r="AX105" i="48"/>
  <c r="AW105" i="48"/>
  <c r="AV105" i="48"/>
  <c r="AU105" i="48"/>
  <c r="AT105" i="48"/>
  <c r="AS105" i="48"/>
  <c r="AR105" i="48"/>
  <c r="AQ105" i="48"/>
  <c r="AP105" i="48"/>
  <c r="AO105" i="48"/>
  <c r="AN105" i="48"/>
  <c r="AM105" i="48"/>
  <c r="AL105" i="48"/>
  <c r="AK105" i="48"/>
  <c r="AJ105" i="48"/>
  <c r="AI105" i="48"/>
  <c r="AG105" i="48"/>
  <c r="AF105" i="48"/>
  <c r="AE105" i="48"/>
  <c r="AD105" i="48"/>
  <c r="AC105" i="48"/>
  <c r="AB105" i="48"/>
  <c r="AA105" i="48"/>
  <c r="Z105" i="48"/>
  <c r="Y105" i="48"/>
  <c r="X105" i="48"/>
  <c r="W105" i="48"/>
  <c r="V105" i="48"/>
  <c r="U105" i="48"/>
  <c r="T105" i="48"/>
  <c r="S105" i="48"/>
  <c r="R105" i="48"/>
  <c r="Q105" i="48"/>
  <c r="P105" i="48"/>
  <c r="O105" i="48"/>
  <c r="N105" i="48"/>
  <c r="M105" i="48"/>
  <c r="K105" i="48"/>
  <c r="J105" i="48"/>
  <c r="DF105" i="48" s="1"/>
  <c r="I105" i="48"/>
  <c r="F105" i="48"/>
  <c r="E105" i="48"/>
  <c r="D105" i="48"/>
  <c r="C105" i="48"/>
  <c r="B105" i="48"/>
  <c r="A105" i="48"/>
  <c r="EK104" i="48"/>
  <c r="BS104" i="48"/>
  <c r="BR104" i="48"/>
  <c r="BQ104" i="48"/>
  <c r="BP104" i="48"/>
  <c r="BO104" i="48"/>
  <c r="BN104" i="48"/>
  <c r="BK104" i="48"/>
  <c r="BJ104" i="48"/>
  <c r="BI104" i="48"/>
  <c r="BH104" i="48"/>
  <c r="BG104" i="48"/>
  <c r="BE104" i="48"/>
  <c r="BD104" i="48"/>
  <c r="BC104" i="48"/>
  <c r="BB104" i="48"/>
  <c r="BA104" i="48"/>
  <c r="AZ104" i="48"/>
  <c r="AY104" i="48"/>
  <c r="AX104" i="48"/>
  <c r="AW104" i="48"/>
  <c r="AV104" i="48"/>
  <c r="AU104" i="48"/>
  <c r="AT104" i="48"/>
  <c r="AS104" i="48"/>
  <c r="AR104" i="48"/>
  <c r="AQ104" i="48"/>
  <c r="AP104" i="48"/>
  <c r="AO104" i="48"/>
  <c r="AN104" i="48"/>
  <c r="AM104" i="48"/>
  <c r="AL104" i="48"/>
  <c r="AK104" i="48"/>
  <c r="AJ104" i="48"/>
  <c r="AI104" i="48"/>
  <c r="AG104" i="48"/>
  <c r="AF104" i="48"/>
  <c r="AE104" i="48"/>
  <c r="AD104" i="48"/>
  <c r="AC104" i="48"/>
  <c r="AB104" i="48"/>
  <c r="AA104" i="48"/>
  <c r="Z104" i="48"/>
  <c r="Y104" i="48"/>
  <c r="X104" i="48"/>
  <c r="W104" i="48"/>
  <c r="V104" i="48"/>
  <c r="U104" i="48"/>
  <c r="T104" i="48"/>
  <c r="S104" i="48"/>
  <c r="R104" i="48"/>
  <c r="Q104" i="48"/>
  <c r="P104" i="48"/>
  <c r="O104" i="48"/>
  <c r="N104" i="48"/>
  <c r="M104" i="48"/>
  <c r="K104" i="48"/>
  <c r="J104" i="48"/>
  <c r="DF104" i="48" s="1"/>
  <c r="I104" i="48"/>
  <c r="F104" i="48"/>
  <c r="E104" i="48"/>
  <c r="D104" i="48"/>
  <c r="C104" i="48"/>
  <c r="B104" i="48"/>
  <c r="A104" i="48"/>
  <c r="EK103" i="48"/>
  <c r="BS103" i="48"/>
  <c r="BR103" i="48"/>
  <c r="BQ103" i="48"/>
  <c r="BP103" i="48"/>
  <c r="BO103" i="48"/>
  <c r="BN103" i="48"/>
  <c r="BK103" i="48"/>
  <c r="BJ103" i="48"/>
  <c r="BI103" i="48"/>
  <c r="BH103" i="48"/>
  <c r="BG103" i="48"/>
  <c r="BE103" i="48"/>
  <c r="BD103" i="48"/>
  <c r="BC103" i="48"/>
  <c r="BB103" i="48"/>
  <c r="BA103" i="48"/>
  <c r="AZ103" i="48"/>
  <c r="AY103" i="48"/>
  <c r="AX103" i="48"/>
  <c r="AW103" i="48"/>
  <c r="AV103" i="48"/>
  <c r="AU103" i="48"/>
  <c r="AT103" i="48"/>
  <c r="AS103" i="48"/>
  <c r="AR103" i="48"/>
  <c r="AQ103" i="48"/>
  <c r="AP103" i="48"/>
  <c r="AO103" i="48"/>
  <c r="AN103" i="48"/>
  <c r="AM103" i="48"/>
  <c r="AL103" i="48"/>
  <c r="AK103" i="48"/>
  <c r="AJ103" i="48"/>
  <c r="AI103" i="48"/>
  <c r="AG103" i="48"/>
  <c r="AF103" i="48"/>
  <c r="AE103" i="48"/>
  <c r="AD103" i="48"/>
  <c r="AC103" i="48"/>
  <c r="AB103" i="48"/>
  <c r="AA103" i="48"/>
  <c r="Z103" i="48"/>
  <c r="Y103" i="48"/>
  <c r="X103" i="48"/>
  <c r="W103" i="48"/>
  <c r="V103" i="48"/>
  <c r="U103" i="48"/>
  <c r="T103" i="48"/>
  <c r="S103" i="48"/>
  <c r="R103" i="48"/>
  <c r="Q103" i="48"/>
  <c r="P103" i="48"/>
  <c r="O103" i="48"/>
  <c r="N103" i="48"/>
  <c r="M103" i="48"/>
  <c r="K103" i="48"/>
  <c r="J103" i="48"/>
  <c r="DF103" i="48" s="1"/>
  <c r="I103" i="48"/>
  <c r="F103" i="48"/>
  <c r="E103" i="48"/>
  <c r="D103" i="48"/>
  <c r="C103" i="48"/>
  <c r="B103" i="48"/>
  <c r="A103" i="48"/>
  <c r="EK102" i="48"/>
  <c r="BS102" i="48"/>
  <c r="BR102" i="48"/>
  <c r="BQ102" i="48"/>
  <c r="BP102" i="48"/>
  <c r="BO102" i="48"/>
  <c r="BN102" i="48"/>
  <c r="BK102" i="48"/>
  <c r="BJ102" i="48"/>
  <c r="BI102" i="48"/>
  <c r="BH102" i="48"/>
  <c r="BG102" i="48"/>
  <c r="BE102" i="48"/>
  <c r="BD102" i="48"/>
  <c r="BC102" i="48"/>
  <c r="BB102" i="48"/>
  <c r="BA102" i="48"/>
  <c r="AZ102" i="48"/>
  <c r="AY102" i="48"/>
  <c r="AX102" i="48"/>
  <c r="AW102" i="48"/>
  <c r="AV102" i="48"/>
  <c r="AU102" i="48"/>
  <c r="AT102" i="48"/>
  <c r="AS102" i="48"/>
  <c r="AR102" i="48"/>
  <c r="AQ102" i="48"/>
  <c r="AP102" i="48"/>
  <c r="AO102" i="48"/>
  <c r="AN102" i="48"/>
  <c r="AM102" i="48"/>
  <c r="AL102" i="48"/>
  <c r="AK102" i="48"/>
  <c r="AJ102" i="48"/>
  <c r="AI102" i="48"/>
  <c r="AG102" i="48"/>
  <c r="AF102" i="48"/>
  <c r="AE102" i="48"/>
  <c r="AD102" i="48"/>
  <c r="AC102" i="48"/>
  <c r="AB102" i="48"/>
  <c r="AA102" i="48"/>
  <c r="Z102" i="48"/>
  <c r="Y102" i="48"/>
  <c r="X102" i="48"/>
  <c r="W102" i="48"/>
  <c r="V102" i="48"/>
  <c r="U102" i="48"/>
  <c r="T102" i="48"/>
  <c r="S102" i="48"/>
  <c r="R102" i="48"/>
  <c r="Q102" i="48"/>
  <c r="P102" i="48"/>
  <c r="O102" i="48"/>
  <c r="N102" i="48"/>
  <c r="M102" i="48"/>
  <c r="K102" i="48"/>
  <c r="J102" i="48"/>
  <c r="DF102" i="48" s="1"/>
  <c r="I102" i="48"/>
  <c r="F102" i="48"/>
  <c r="E102" i="48"/>
  <c r="D102" i="48"/>
  <c r="C102" i="48"/>
  <c r="B102" i="48"/>
  <c r="A102" i="48"/>
  <c r="EK101" i="48"/>
  <c r="BS101" i="48"/>
  <c r="BR101" i="48"/>
  <c r="BQ101" i="48"/>
  <c r="BP101" i="48"/>
  <c r="BO101" i="48"/>
  <c r="BN101" i="48"/>
  <c r="BK101" i="48"/>
  <c r="BJ101" i="48"/>
  <c r="BI101" i="48"/>
  <c r="BH101" i="48"/>
  <c r="BG101" i="48"/>
  <c r="BE101" i="48"/>
  <c r="BD101" i="48"/>
  <c r="BC101" i="48"/>
  <c r="BB101" i="48"/>
  <c r="BA101" i="48"/>
  <c r="AZ101" i="48"/>
  <c r="AY101" i="48"/>
  <c r="AX101" i="48"/>
  <c r="AW101" i="48"/>
  <c r="AV101" i="48"/>
  <c r="AU101" i="48"/>
  <c r="AT101" i="48"/>
  <c r="AS101" i="48"/>
  <c r="AR101" i="48"/>
  <c r="AQ101" i="48"/>
  <c r="AP101" i="48"/>
  <c r="AO101" i="48"/>
  <c r="AN101" i="48"/>
  <c r="AM101" i="48"/>
  <c r="AL101" i="48"/>
  <c r="AK101" i="48"/>
  <c r="AJ101" i="48"/>
  <c r="AI101" i="48"/>
  <c r="AG101" i="48"/>
  <c r="AF101" i="48"/>
  <c r="AE101" i="48"/>
  <c r="AD101" i="48"/>
  <c r="AC101" i="48"/>
  <c r="AB101" i="48"/>
  <c r="AA101" i="48"/>
  <c r="Z101" i="48"/>
  <c r="Y101" i="48"/>
  <c r="X101" i="48"/>
  <c r="W101" i="48"/>
  <c r="V101" i="48"/>
  <c r="U101" i="48"/>
  <c r="T101" i="48"/>
  <c r="S101" i="48"/>
  <c r="R101" i="48"/>
  <c r="Q101" i="48"/>
  <c r="P101" i="48"/>
  <c r="O101" i="48"/>
  <c r="N101" i="48"/>
  <c r="M101" i="48"/>
  <c r="K101" i="48"/>
  <c r="J101" i="48"/>
  <c r="DF101" i="48" s="1"/>
  <c r="I101" i="48"/>
  <c r="F101" i="48"/>
  <c r="E101" i="48"/>
  <c r="D101" i="48"/>
  <c r="C101" i="48"/>
  <c r="B101" i="48"/>
  <c r="A101" i="48"/>
  <c r="EK100" i="48"/>
  <c r="BS100" i="48"/>
  <c r="BR100" i="48"/>
  <c r="BQ100" i="48"/>
  <c r="BP100" i="48"/>
  <c r="BO100" i="48"/>
  <c r="BN100" i="48"/>
  <c r="BK100" i="48"/>
  <c r="BJ100" i="48"/>
  <c r="BI100" i="48"/>
  <c r="BH100" i="48"/>
  <c r="BG100" i="48"/>
  <c r="BE100" i="48"/>
  <c r="BD100" i="48"/>
  <c r="BC100" i="48"/>
  <c r="BB100" i="48"/>
  <c r="BA100" i="48"/>
  <c r="AZ100" i="48"/>
  <c r="AY100" i="48"/>
  <c r="AX100" i="48"/>
  <c r="AW100" i="48"/>
  <c r="AV100" i="48"/>
  <c r="AU100" i="48"/>
  <c r="AT100" i="48"/>
  <c r="AS100" i="48"/>
  <c r="AR100" i="48"/>
  <c r="AQ100" i="48"/>
  <c r="AP100" i="48"/>
  <c r="AO100" i="48"/>
  <c r="AN100" i="48"/>
  <c r="AM100" i="48"/>
  <c r="AL100" i="48"/>
  <c r="AK100" i="48"/>
  <c r="AJ100" i="48"/>
  <c r="AI100" i="48"/>
  <c r="AG100" i="48"/>
  <c r="AF100" i="48"/>
  <c r="AE100" i="48"/>
  <c r="AD100" i="48"/>
  <c r="AC100" i="48"/>
  <c r="AB100" i="48"/>
  <c r="AA100" i="48"/>
  <c r="Z100" i="48"/>
  <c r="Y100" i="48"/>
  <c r="X100" i="48"/>
  <c r="W100" i="48"/>
  <c r="V100" i="48"/>
  <c r="U100" i="48"/>
  <c r="T100" i="48"/>
  <c r="S100" i="48"/>
  <c r="R100" i="48"/>
  <c r="Q100" i="48"/>
  <c r="P100" i="48"/>
  <c r="O100" i="48"/>
  <c r="N100" i="48"/>
  <c r="M100" i="48"/>
  <c r="K100" i="48"/>
  <c r="J100" i="48"/>
  <c r="DF100" i="48" s="1"/>
  <c r="I100" i="48"/>
  <c r="F100" i="48"/>
  <c r="E100" i="48"/>
  <c r="D100" i="48"/>
  <c r="C100" i="48"/>
  <c r="B100" i="48"/>
  <c r="A100" i="48"/>
  <c r="EK99" i="48"/>
  <c r="BS99" i="48"/>
  <c r="BR99" i="48"/>
  <c r="BQ99" i="48"/>
  <c r="BP99" i="48"/>
  <c r="BO99" i="48"/>
  <c r="BN99" i="48"/>
  <c r="BK99" i="48"/>
  <c r="BJ99" i="48"/>
  <c r="BI99" i="48"/>
  <c r="BH99" i="48"/>
  <c r="BG99" i="48"/>
  <c r="BE99" i="48"/>
  <c r="BD99" i="48"/>
  <c r="BC99" i="48"/>
  <c r="BB99" i="48"/>
  <c r="BA99" i="48"/>
  <c r="AZ99" i="48"/>
  <c r="AY99" i="48"/>
  <c r="AX99" i="48"/>
  <c r="AW99" i="48"/>
  <c r="AV99" i="48"/>
  <c r="AU99" i="48"/>
  <c r="AT99" i="48"/>
  <c r="AS99" i="48"/>
  <c r="AR99" i="48"/>
  <c r="AQ99" i="48"/>
  <c r="AP99" i="48"/>
  <c r="AO99" i="48"/>
  <c r="AN99" i="48"/>
  <c r="AM99" i="48"/>
  <c r="AL99" i="48"/>
  <c r="AK99" i="48"/>
  <c r="AJ99" i="48"/>
  <c r="AI99" i="48"/>
  <c r="AG99" i="48"/>
  <c r="AF99" i="48"/>
  <c r="AE99" i="48"/>
  <c r="AD99" i="48"/>
  <c r="AC99" i="48"/>
  <c r="AB99" i="48"/>
  <c r="AA99" i="48"/>
  <c r="Z99" i="48"/>
  <c r="Y99" i="48"/>
  <c r="X99" i="48"/>
  <c r="W99" i="48"/>
  <c r="V99" i="48"/>
  <c r="U99" i="48"/>
  <c r="T99" i="48"/>
  <c r="S99" i="48"/>
  <c r="R99" i="48"/>
  <c r="Q99" i="48"/>
  <c r="P99" i="48"/>
  <c r="O99" i="48"/>
  <c r="N99" i="48"/>
  <c r="M99" i="48"/>
  <c r="K99" i="48"/>
  <c r="J99" i="48"/>
  <c r="DF99" i="48" s="1"/>
  <c r="I99" i="48"/>
  <c r="F99" i="48"/>
  <c r="E99" i="48"/>
  <c r="D99" i="48"/>
  <c r="C99" i="48"/>
  <c r="B99" i="48"/>
  <c r="A99" i="48"/>
  <c r="EK98" i="48"/>
  <c r="BS98" i="48"/>
  <c r="BR98" i="48"/>
  <c r="BQ98" i="48"/>
  <c r="BP98" i="48"/>
  <c r="BO98" i="48"/>
  <c r="BN98" i="48"/>
  <c r="BK98" i="48"/>
  <c r="BJ98" i="48"/>
  <c r="BI98" i="48"/>
  <c r="BH98" i="48"/>
  <c r="BG98" i="48"/>
  <c r="BE98" i="48"/>
  <c r="BD98" i="48"/>
  <c r="BC98" i="48"/>
  <c r="BB98" i="48"/>
  <c r="BA98" i="48"/>
  <c r="AZ98" i="48"/>
  <c r="AY98" i="48"/>
  <c r="AX98" i="48"/>
  <c r="AW98" i="48"/>
  <c r="AV98" i="48"/>
  <c r="AU98" i="48"/>
  <c r="AT98" i="48"/>
  <c r="AS98" i="48"/>
  <c r="AR98" i="48"/>
  <c r="AQ98" i="48"/>
  <c r="AP98" i="48"/>
  <c r="AO98" i="48"/>
  <c r="AN98" i="48"/>
  <c r="AM98" i="48"/>
  <c r="AL98" i="48"/>
  <c r="AK98" i="48"/>
  <c r="AJ98" i="48"/>
  <c r="AI98" i="48"/>
  <c r="AG98" i="48"/>
  <c r="AF98" i="48"/>
  <c r="AE98" i="48"/>
  <c r="AD98" i="48"/>
  <c r="AC98" i="48"/>
  <c r="AB98" i="48"/>
  <c r="AA98" i="48"/>
  <c r="Z98" i="48"/>
  <c r="Y98" i="48"/>
  <c r="X98" i="48"/>
  <c r="W98" i="48"/>
  <c r="V98" i="48"/>
  <c r="U98" i="48"/>
  <c r="T98" i="48"/>
  <c r="S98" i="48"/>
  <c r="R98" i="48"/>
  <c r="Q98" i="48"/>
  <c r="P98" i="48"/>
  <c r="O98" i="48"/>
  <c r="N98" i="48"/>
  <c r="M98" i="48"/>
  <c r="K98" i="48"/>
  <c r="J98" i="48"/>
  <c r="I98" i="48"/>
  <c r="F98" i="48"/>
  <c r="E98" i="48"/>
  <c r="D98" i="48"/>
  <c r="C98" i="48"/>
  <c r="B98" i="48"/>
  <c r="A98" i="48"/>
  <c r="EK97" i="48"/>
  <c r="BS97" i="48"/>
  <c r="BR97" i="48"/>
  <c r="BQ97" i="48"/>
  <c r="BP97" i="48"/>
  <c r="BO97" i="48"/>
  <c r="BN97" i="48"/>
  <c r="BK97" i="48"/>
  <c r="BJ97" i="48"/>
  <c r="BI97" i="48"/>
  <c r="BH97" i="48"/>
  <c r="BG97" i="48"/>
  <c r="BE97" i="48"/>
  <c r="BD97" i="48"/>
  <c r="BC97" i="48"/>
  <c r="BB97" i="48"/>
  <c r="BA97" i="48"/>
  <c r="AZ97" i="48"/>
  <c r="AY97" i="48"/>
  <c r="AX97" i="48"/>
  <c r="AW97" i="48"/>
  <c r="AV97" i="48"/>
  <c r="AU97" i="48"/>
  <c r="AT97" i="48"/>
  <c r="AS97" i="48"/>
  <c r="AR97" i="48"/>
  <c r="AQ97" i="48"/>
  <c r="AP97" i="48"/>
  <c r="AO97" i="48"/>
  <c r="AN97" i="48"/>
  <c r="AM97" i="48"/>
  <c r="AL97" i="48"/>
  <c r="AK97" i="48"/>
  <c r="AJ97" i="48"/>
  <c r="AI97" i="48"/>
  <c r="AG97" i="48"/>
  <c r="AF97" i="48"/>
  <c r="AE97" i="48"/>
  <c r="AD97" i="48"/>
  <c r="AC97" i="48"/>
  <c r="AB97" i="48"/>
  <c r="AA97" i="48"/>
  <c r="Z97" i="48"/>
  <c r="Y97" i="48"/>
  <c r="X97" i="48"/>
  <c r="W97" i="48"/>
  <c r="V97" i="48"/>
  <c r="U97" i="48"/>
  <c r="T97" i="48"/>
  <c r="S97" i="48"/>
  <c r="R97" i="48"/>
  <c r="Q97" i="48"/>
  <c r="P97" i="48"/>
  <c r="O97" i="48"/>
  <c r="N97" i="48"/>
  <c r="M97" i="48"/>
  <c r="K97" i="48"/>
  <c r="J97" i="48"/>
  <c r="DF97" i="48" s="1"/>
  <c r="I97" i="48"/>
  <c r="F97" i="48"/>
  <c r="E97" i="48"/>
  <c r="D97" i="48"/>
  <c r="C97" i="48"/>
  <c r="B97" i="48"/>
  <c r="A97" i="48"/>
  <c r="EK96" i="48"/>
  <c r="BS96" i="48"/>
  <c r="BR96" i="48"/>
  <c r="BQ96" i="48"/>
  <c r="BP96" i="48"/>
  <c r="BO96" i="48"/>
  <c r="BN96" i="48"/>
  <c r="BK96" i="48"/>
  <c r="BJ96" i="48"/>
  <c r="BI96" i="48"/>
  <c r="BH96" i="48"/>
  <c r="BG96" i="48"/>
  <c r="BE96" i="48"/>
  <c r="BD96" i="48"/>
  <c r="BC96" i="48"/>
  <c r="BB96" i="48"/>
  <c r="BA96" i="48"/>
  <c r="AZ96" i="48"/>
  <c r="AY96" i="48"/>
  <c r="AX96" i="48"/>
  <c r="AW96" i="48"/>
  <c r="AV96" i="48"/>
  <c r="AU96" i="48"/>
  <c r="AT96" i="48"/>
  <c r="AS96" i="48"/>
  <c r="AR96" i="48"/>
  <c r="AQ96" i="48"/>
  <c r="AP96" i="48"/>
  <c r="AO96" i="48"/>
  <c r="AN96" i="48"/>
  <c r="AM96" i="48"/>
  <c r="AL96" i="48"/>
  <c r="AK96" i="48"/>
  <c r="AJ96" i="48"/>
  <c r="AI96" i="48"/>
  <c r="AG96" i="48"/>
  <c r="AF96" i="48"/>
  <c r="AE96" i="48"/>
  <c r="AD96" i="48"/>
  <c r="AC96" i="48"/>
  <c r="AB96" i="48"/>
  <c r="AA96" i="48"/>
  <c r="Z96" i="48"/>
  <c r="Y96" i="48"/>
  <c r="X96" i="48"/>
  <c r="W96" i="48"/>
  <c r="V96" i="48"/>
  <c r="U96" i="48"/>
  <c r="T96" i="48"/>
  <c r="S96" i="48"/>
  <c r="R96" i="48"/>
  <c r="Q96" i="48"/>
  <c r="O96" i="48"/>
  <c r="N96" i="48"/>
  <c r="M96" i="48"/>
  <c r="K96" i="48"/>
  <c r="J96" i="48"/>
  <c r="I96" i="48"/>
  <c r="F96" i="48"/>
  <c r="E96" i="48"/>
  <c r="D96" i="48"/>
  <c r="C96" i="48"/>
  <c r="B96" i="48"/>
  <c r="A96" i="48"/>
  <c r="EK95" i="48"/>
  <c r="BS95" i="48"/>
  <c r="BR95" i="48"/>
  <c r="BQ95" i="48"/>
  <c r="BP95" i="48"/>
  <c r="BO95" i="48"/>
  <c r="BN95" i="48"/>
  <c r="BK95" i="48"/>
  <c r="BJ95" i="48"/>
  <c r="BI95" i="48"/>
  <c r="BH95" i="48"/>
  <c r="BG95" i="48"/>
  <c r="BE95" i="48"/>
  <c r="BD95" i="48"/>
  <c r="BC95" i="48"/>
  <c r="BB95" i="48"/>
  <c r="BA95" i="48"/>
  <c r="AZ95" i="48"/>
  <c r="AY95" i="48"/>
  <c r="AX95" i="48"/>
  <c r="AW95" i="48"/>
  <c r="AV95" i="48"/>
  <c r="AU95" i="48"/>
  <c r="AT95" i="48"/>
  <c r="AS95" i="48"/>
  <c r="AR95" i="48"/>
  <c r="AQ95" i="48"/>
  <c r="AP95" i="48"/>
  <c r="AO95" i="48"/>
  <c r="AN95" i="48"/>
  <c r="AM95" i="48"/>
  <c r="AL95" i="48"/>
  <c r="AK95" i="48"/>
  <c r="AJ95" i="48"/>
  <c r="AI95" i="48"/>
  <c r="AG95" i="48"/>
  <c r="AF95" i="48"/>
  <c r="AE95" i="48"/>
  <c r="AD95" i="48"/>
  <c r="AC95" i="48"/>
  <c r="AB95" i="48"/>
  <c r="AA95" i="48"/>
  <c r="Z95" i="48"/>
  <c r="Y95" i="48"/>
  <c r="X95" i="48"/>
  <c r="W95" i="48"/>
  <c r="V95" i="48"/>
  <c r="U95" i="48"/>
  <c r="T95" i="48"/>
  <c r="S95" i="48"/>
  <c r="R95" i="48"/>
  <c r="Q95" i="48"/>
  <c r="P95" i="48"/>
  <c r="O95" i="48"/>
  <c r="N95" i="48"/>
  <c r="M95" i="48"/>
  <c r="K95" i="48"/>
  <c r="J95" i="48"/>
  <c r="DF95" i="48" s="1"/>
  <c r="I95" i="48"/>
  <c r="F95" i="48"/>
  <c r="E95" i="48"/>
  <c r="D95" i="48"/>
  <c r="C95" i="48"/>
  <c r="B95" i="48"/>
  <c r="A95" i="48"/>
  <c r="EK94" i="48"/>
  <c r="BS94" i="48"/>
  <c r="BR94" i="48"/>
  <c r="BQ94" i="48"/>
  <c r="BP94" i="48"/>
  <c r="BO94" i="48"/>
  <c r="BN94" i="48"/>
  <c r="BK94" i="48"/>
  <c r="BJ94" i="48"/>
  <c r="BI94" i="48"/>
  <c r="BH94" i="48"/>
  <c r="BG94" i="48"/>
  <c r="BE94" i="48"/>
  <c r="BD94" i="48"/>
  <c r="BC94" i="48"/>
  <c r="BB94" i="48"/>
  <c r="BA94" i="48"/>
  <c r="AZ94" i="48"/>
  <c r="AY94" i="48"/>
  <c r="AX94" i="48"/>
  <c r="AW94" i="48"/>
  <c r="AV94" i="48"/>
  <c r="AU94" i="48"/>
  <c r="AT94" i="48"/>
  <c r="AS94" i="48"/>
  <c r="AR94" i="48"/>
  <c r="AQ94" i="48"/>
  <c r="AP94" i="48"/>
  <c r="AO94" i="48"/>
  <c r="AN94" i="48"/>
  <c r="AM94" i="48"/>
  <c r="AL94" i="48"/>
  <c r="AK94" i="48"/>
  <c r="AJ94" i="48"/>
  <c r="AI94" i="48"/>
  <c r="AG94" i="48"/>
  <c r="AF94" i="48"/>
  <c r="AE94" i="48"/>
  <c r="AD94" i="48"/>
  <c r="AC94" i="48"/>
  <c r="AB94" i="48"/>
  <c r="AA94" i="48"/>
  <c r="Z94" i="48"/>
  <c r="Y94" i="48"/>
  <c r="X94" i="48"/>
  <c r="W94" i="48"/>
  <c r="V94" i="48"/>
  <c r="U94" i="48"/>
  <c r="T94" i="48"/>
  <c r="S94" i="48"/>
  <c r="R94" i="48"/>
  <c r="Q94" i="48"/>
  <c r="P94" i="48"/>
  <c r="O94" i="48"/>
  <c r="N94" i="48"/>
  <c r="M94" i="48"/>
  <c r="K94" i="48"/>
  <c r="J94" i="48"/>
  <c r="I94" i="48"/>
  <c r="F94" i="48"/>
  <c r="E94" i="48"/>
  <c r="D94" i="48"/>
  <c r="C94" i="48"/>
  <c r="B94" i="48"/>
  <c r="A94" i="48"/>
  <c r="EK93" i="48"/>
  <c r="BS93" i="48"/>
  <c r="BR93" i="48"/>
  <c r="BQ93" i="48"/>
  <c r="BP93" i="48"/>
  <c r="BO93" i="48"/>
  <c r="BN93" i="48"/>
  <c r="BK93" i="48"/>
  <c r="BJ93" i="48"/>
  <c r="BI93" i="48"/>
  <c r="BH93" i="48"/>
  <c r="BG93" i="48"/>
  <c r="BE93" i="48"/>
  <c r="BD93" i="48"/>
  <c r="BC93" i="48"/>
  <c r="BB93" i="48"/>
  <c r="BA93" i="48"/>
  <c r="AZ93" i="48"/>
  <c r="AY93" i="48"/>
  <c r="AX93" i="48"/>
  <c r="AW93" i="48"/>
  <c r="AV93" i="48"/>
  <c r="AU93" i="48"/>
  <c r="AT93" i="48"/>
  <c r="AS93" i="48"/>
  <c r="AR93" i="48"/>
  <c r="AQ93" i="48"/>
  <c r="AP93" i="48"/>
  <c r="AO93" i="48"/>
  <c r="AN93" i="48"/>
  <c r="AM93" i="48"/>
  <c r="AL93" i="48"/>
  <c r="AK93" i="48"/>
  <c r="AJ93" i="48"/>
  <c r="AI93" i="48"/>
  <c r="AG93" i="48"/>
  <c r="AF93" i="48"/>
  <c r="AE93" i="48"/>
  <c r="AD93" i="48"/>
  <c r="AC93" i="48"/>
  <c r="AB93" i="48"/>
  <c r="AA93" i="48"/>
  <c r="Z93" i="48"/>
  <c r="Y93" i="48"/>
  <c r="X93" i="48"/>
  <c r="W93" i="48"/>
  <c r="V93" i="48"/>
  <c r="U93" i="48"/>
  <c r="T93" i="48"/>
  <c r="S93" i="48"/>
  <c r="R93" i="48"/>
  <c r="Q93" i="48"/>
  <c r="P93" i="48"/>
  <c r="O93" i="48"/>
  <c r="N93" i="48"/>
  <c r="M93" i="48"/>
  <c r="K93" i="48"/>
  <c r="J93" i="48"/>
  <c r="I93" i="48"/>
  <c r="F93" i="48"/>
  <c r="E93" i="48"/>
  <c r="D93" i="48"/>
  <c r="C93" i="48"/>
  <c r="B93" i="48"/>
  <c r="A93" i="48"/>
  <c r="EK92" i="48"/>
  <c r="BS92" i="48"/>
  <c r="BR92" i="48"/>
  <c r="BQ92" i="48"/>
  <c r="BP92" i="48"/>
  <c r="BO92" i="48"/>
  <c r="BN92" i="48"/>
  <c r="BK92" i="48"/>
  <c r="BJ92" i="48"/>
  <c r="BI92" i="48"/>
  <c r="BH92" i="48"/>
  <c r="BG92" i="48"/>
  <c r="BE92" i="48"/>
  <c r="BD92" i="48"/>
  <c r="BC92" i="48"/>
  <c r="BB92" i="48"/>
  <c r="BA92" i="48"/>
  <c r="AZ92" i="48"/>
  <c r="AY92" i="48"/>
  <c r="AX92" i="48"/>
  <c r="AW92" i="48"/>
  <c r="AV92" i="48"/>
  <c r="AU92" i="48"/>
  <c r="AT92" i="48"/>
  <c r="AS92" i="48"/>
  <c r="AR92" i="48"/>
  <c r="AQ92" i="48"/>
  <c r="AP92" i="48"/>
  <c r="AO92" i="48"/>
  <c r="AN92" i="48"/>
  <c r="AM92" i="48"/>
  <c r="AL92" i="48"/>
  <c r="AK92" i="48"/>
  <c r="AJ92" i="48"/>
  <c r="AI92" i="48"/>
  <c r="AG92" i="48"/>
  <c r="AF92" i="48"/>
  <c r="AE92" i="48"/>
  <c r="AD92" i="48"/>
  <c r="AC92" i="48"/>
  <c r="AB92" i="48"/>
  <c r="AA92" i="48"/>
  <c r="Z92" i="48"/>
  <c r="Y92" i="48"/>
  <c r="X92" i="48"/>
  <c r="W92" i="48"/>
  <c r="V92" i="48"/>
  <c r="U92" i="48"/>
  <c r="T92" i="48"/>
  <c r="S92" i="48"/>
  <c r="R92" i="48"/>
  <c r="Q92" i="48"/>
  <c r="P92" i="48"/>
  <c r="O92" i="48"/>
  <c r="N92" i="48"/>
  <c r="M92" i="48"/>
  <c r="K92" i="48"/>
  <c r="J92" i="48"/>
  <c r="I92" i="48"/>
  <c r="F92" i="48"/>
  <c r="E92" i="48"/>
  <c r="D92" i="48"/>
  <c r="C92" i="48"/>
  <c r="B92" i="48"/>
  <c r="A92" i="48"/>
  <c r="EK91" i="48"/>
  <c r="BS91" i="48"/>
  <c r="BR91" i="48"/>
  <c r="BQ91" i="48"/>
  <c r="BP91" i="48"/>
  <c r="BO91" i="48"/>
  <c r="BN91" i="48"/>
  <c r="BK91" i="48"/>
  <c r="BJ91" i="48"/>
  <c r="BI91" i="48"/>
  <c r="BH91" i="48"/>
  <c r="BG91" i="48"/>
  <c r="BE91" i="48"/>
  <c r="BD91" i="48"/>
  <c r="BC91" i="48"/>
  <c r="BB91" i="48"/>
  <c r="BA91" i="48"/>
  <c r="AZ91" i="48"/>
  <c r="AY91" i="48"/>
  <c r="AX91" i="48"/>
  <c r="AW91" i="48"/>
  <c r="AV91" i="48"/>
  <c r="AU91" i="48"/>
  <c r="AT91" i="48"/>
  <c r="AS91" i="48"/>
  <c r="AR91" i="48"/>
  <c r="AQ91" i="48"/>
  <c r="AP91" i="48"/>
  <c r="AO91" i="48"/>
  <c r="AN91" i="48"/>
  <c r="AM91" i="48"/>
  <c r="AL91" i="48"/>
  <c r="AK91" i="48"/>
  <c r="AJ91" i="48"/>
  <c r="AI91" i="48"/>
  <c r="AG91" i="48"/>
  <c r="AF91" i="48"/>
  <c r="AE91" i="48"/>
  <c r="AD91" i="48"/>
  <c r="AC91" i="48"/>
  <c r="AB91" i="48"/>
  <c r="AA91" i="48"/>
  <c r="Z91" i="48"/>
  <c r="Y91" i="48"/>
  <c r="X91" i="48"/>
  <c r="W91" i="48"/>
  <c r="V91" i="48"/>
  <c r="U91" i="48"/>
  <c r="T91" i="48"/>
  <c r="S91" i="48"/>
  <c r="R91" i="48"/>
  <c r="Q91" i="48"/>
  <c r="P91" i="48"/>
  <c r="O91" i="48"/>
  <c r="N91" i="48"/>
  <c r="M91" i="48"/>
  <c r="K91" i="48"/>
  <c r="J91" i="48"/>
  <c r="DF91" i="48" s="1"/>
  <c r="I91" i="48"/>
  <c r="F91" i="48"/>
  <c r="E91" i="48"/>
  <c r="D91" i="48"/>
  <c r="C91" i="48"/>
  <c r="B91" i="48"/>
  <c r="A91" i="48"/>
  <c r="EK90" i="48"/>
  <c r="BS90" i="48"/>
  <c r="BR90" i="48"/>
  <c r="BQ90" i="48"/>
  <c r="BP90" i="48"/>
  <c r="BO90" i="48"/>
  <c r="BN90" i="48"/>
  <c r="BK90" i="48"/>
  <c r="BJ90" i="48"/>
  <c r="BI90" i="48"/>
  <c r="BH90" i="48"/>
  <c r="BG90" i="48"/>
  <c r="BE90" i="48"/>
  <c r="BD90" i="48"/>
  <c r="BC90" i="48"/>
  <c r="BB90" i="48"/>
  <c r="BA90" i="48"/>
  <c r="AZ90" i="48"/>
  <c r="AY90" i="48"/>
  <c r="AX90" i="48"/>
  <c r="AW90" i="48"/>
  <c r="AV90" i="48"/>
  <c r="AU90" i="48"/>
  <c r="AT90" i="48"/>
  <c r="AS90" i="48"/>
  <c r="AR90" i="48"/>
  <c r="AQ90" i="48"/>
  <c r="AP90" i="48"/>
  <c r="AO90" i="48"/>
  <c r="AN90" i="48"/>
  <c r="AM90" i="48"/>
  <c r="AL90" i="48"/>
  <c r="AK90" i="48"/>
  <c r="AJ90" i="48"/>
  <c r="AI90" i="48"/>
  <c r="AG90" i="48"/>
  <c r="AF90" i="48"/>
  <c r="AE90" i="48"/>
  <c r="AD90" i="48"/>
  <c r="AC90" i="48"/>
  <c r="AB90" i="48"/>
  <c r="AA90" i="48"/>
  <c r="Z90" i="48"/>
  <c r="Y90" i="48"/>
  <c r="X90" i="48"/>
  <c r="W90" i="48"/>
  <c r="V90" i="48"/>
  <c r="U90" i="48"/>
  <c r="T90" i="48"/>
  <c r="S90" i="48"/>
  <c r="R90" i="48"/>
  <c r="Q90" i="48"/>
  <c r="P90" i="48"/>
  <c r="O90" i="48"/>
  <c r="N90" i="48"/>
  <c r="M90" i="48"/>
  <c r="K90" i="48"/>
  <c r="J90" i="48"/>
  <c r="DF90" i="48" s="1"/>
  <c r="I90" i="48"/>
  <c r="F90" i="48"/>
  <c r="E90" i="48"/>
  <c r="D90" i="48"/>
  <c r="C90" i="48"/>
  <c r="B90" i="48"/>
  <c r="A90" i="48"/>
  <c r="EK89" i="48"/>
  <c r="BS89" i="48"/>
  <c r="BR89" i="48"/>
  <c r="BQ89" i="48"/>
  <c r="BP89" i="48"/>
  <c r="BO89" i="48"/>
  <c r="BN89" i="48"/>
  <c r="BK89" i="48"/>
  <c r="BJ89" i="48"/>
  <c r="BI89" i="48"/>
  <c r="BH89" i="48"/>
  <c r="BG89" i="48"/>
  <c r="BE89" i="48"/>
  <c r="BD89" i="48"/>
  <c r="BC89" i="48"/>
  <c r="BB89" i="48"/>
  <c r="BA89" i="48"/>
  <c r="AZ89" i="48"/>
  <c r="AY89" i="48"/>
  <c r="AX89" i="48"/>
  <c r="AW89" i="48"/>
  <c r="AV89" i="48"/>
  <c r="AU89" i="48"/>
  <c r="AT89" i="48"/>
  <c r="AS89" i="48"/>
  <c r="AR89" i="48"/>
  <c r="AQ89" i="48"/>
  <c r="AP89" i="48"/>
  <c r="AO89" i="48"/>
  <c r="AN89" i="48"/>
  <c r="AM89" i="48"/>
  <c r="AL89" i="48"/>
  <c r="AK89" i="48"/>
  <c r="AJ89" i="48"/>
  <c r="AI89" i="48"/>
  <c r="AG89" i="48"/>
  <c r="AF89" i="48"/>
  <c r="AE89" i="48"/>
  <c r="AD89" i="48"/>
  <c r="AC89" i="48"/>
  <c r="AB89" i="48"/>
  <c r="AA89" i="48"/>
  <c r="Z89" i="48"/>
  <c r="Y89" i="48"/>
  <c r="X89" i="48"/>
  <c r="W89" i="48"/>
  <c r="V89" i="48"/>
  <c r="U89" i="48"/>
  <c r="T89" i="48"/>
  <c r="S89" i="48"/>
  <c r="R89" i="48"/>
  <c r="Q89" i="48"/>
  <c r="P89" i="48"/>
  <c r="O89" i="48"/>
  <c r="N89" i="48"/>
  <c r="M89" i="48"/>
  <c r="K89" i="48"/>
  <c r="J89" i="48"/>
  <c r="DF89" i="48" s="1"/>
  <c r="I89" i="48"/>
  <c r="F89" i="48"/>
  <c r="E89" i="48"/>
  <c r="D89" i="48"/>
  <c r="C89" i="48"/>
  <c r="B89" i="48"/>
  <c r="A89" i="48"/>
  <c r="EK88" i="48"/>
  <c r="BS88" i="48"/>
  <c r="BR88" i="48"/>
  <c r="BQ88" i="48"/>
  <c r="BP88" i="48"/>
  <c r="BO88" i="48"/>
  <c r="BN88" i="48"/>
  <c r="BK88" i="48"/>
  <c r="BJ88" i="48"/>
  <c r="BI88" i="48"/>
  <c r="BH88" i="48"/>
  <c r="BG88" i="48"/>
  <c r="BE88" i="48"/>
  <c r="BD88" i="48"/>
  <c r="BC88" i="48"/>
  <c r="BB88" i="48"/>
  <c r="BA88" i="48"/>
  <c r="AZ88" i="48"/>
  <c r="AY88" i="48"/>
  <c r="AX88" i="48"/>
  <c r="AW88" i="48"/>
  <c r="AV88" i="48"/>
  <c r="AU88" i="48"/>
  <c r="AT88" i="48"/>
  <c r="AS88" i="48"/>
  <c r="AR88" i="48"/>
  <c r="AQ88" i="48"/>
  <c r="AP88" i="48"/>
  <c r="AO88" i="48"/>
  <c r="AN88" i="48"/>
  <c r="AM88" i="48"/>
  <c r="AL88" i="48"/>
  <c r="AK88" i="48"/>
  <c r="AJ88" i="48"/>
  <c r="AI88" i="48"/>
  <c r="AG88" i="48"/>
  <c r="AF88" i="48"/>
  <c r="AE88" i="48"/>
  <c r="AD88" i="48"/>
  <c r="AC88" i="48"/>
  <c r="AB88" i="48"/>
  <c r="AA88" i="48"/>
  <c r="Z88" i="48"/>
  <c r="Y88" i="48"/>
  <c r="X88" i="48"/>
  <c r="W88" i="48"/>
  <c r="V88" i="48"/>
  <c r="U88" i="48"/>
  <c r="T88" i="48"/>
  <c r="S88" i="48"/>
  <c r="R88" i="48"/>
  <c r="Q88" i="48"/>
  <c r="P88" i="48"/>
  <c r="O88" i="48"/>
  <c r="N88" i="48"/>
  <c r="M88" i="48"/>
  <c r="K88" i="48"/>
  <c r="J88" i="48"/>
  <c r="DF88" i="48" s="1"/>
  <c r="I88" i="48"/>
  <c r="F88" i="48"/>
  <c r="E88" i="48"/>
  <c r="D88" i="48"/>
  <c r="C88" i="48"/>
  <c r="B88" i="48"/>
  <c r="A88" i="48"/>
  <c r="EK87" i="48"/>
  <c r="BS87" i="48"/>
  <c r="BR87" i="48"/>
  <c r="BQ87" i="48"/>
  <c r="BP87" i="48"/>
  <c r="BO87" i="48"/>
  <c r="BN87" i="48"/>
  <c r="BK87" i="48"/>
  <c r="BJ87" i="48"/>
  <c r="BI87" i="48"/>
  <c r="BH87" i="48"/>
  <c r="BG87" i="48"/>
  <c r="BE87" i="48"/>
  <c r="BD87" i="48"/>
  <c r="BC87" i="48"/>
  <c r="BB87" i="48"/>
  <c r="BA87" i="48"/>
  <c r="AZ87" i="48"/>
  <c r="AY87" i="48"/>
  <c r="AX87" i="48"/>
  <c r="AW87" i="48"/>
  <c r="AV87" i="48"/>
  <c r="AU87" i="48"/>
  <c r="AT87" i="48"/>
  <c r="AS87" i="48"/>
  <c r="AR87" i="48"/>
  <c r="AQ87" i="48"/>
  <c r="AP87" i="48"/>
  <c r="AO87" i="48"/>
  <c r="AN87" i="48"/>
  <c r="AM87" i="48"/>
  <c r="AL87" i="48"/>
  <c r="AK87" i="48"/>
  <c r="AJ87" i="48"/>
  <c r="AI87" i="48"/>
  <c r="AG87" i="48"/>
  <c r="AF87" i="48"/>
  <c r="AE87" i="48"/>
  <c r="AD87" i="48"/>
  <c r="AC87" i="48"/>
  <c r="AB87" i="48"/>
  <c r="AA87" i="48"/>
  <c r="Z87" i="48"/>
  <c r="Y87" i="48"/>
  <c r="X87" i="48"/>
  <c r="W87" i="48"/>
  <c r="V87" i="48"/>
  <c r="U87" i="48"/>
  <c r="T87" i="48"/>
  <c r="S87" i="48"/>
  <c r="R87" i="48"/>
  <c r="Q87" i="48"/>
  <c r="P87" i="48"/>
  <c r="O87" i="48"/>
  <c r="N87" i="48"/>
  <c r="M87" i="48"/>
  <c r="K87" i="48"/>
  <c r="J87" i="48"/>
  <c r="DF87" i="48" s="1"/>
  <c r="I87" i="48"/>
  <c r="F87" i="48"/>
  <c r="E87" i="48"/>
  <c r="D87" i="48"/>
  <c r="C87" i="48"/>
  <c r="B87" i="48"/>
  <c r="A87" i="48"/>
  <c r="EK86" i="48"/>
  <c r="BS86" i="48"/>
  <c r="BR86" i="48"/>
  <c r="BQ86" i="48"/>
  <c r="BP86" i="48"/>
  <c r="BO86" i="48"/>
  <c r="BN86" i="48"/>
  <c r="BK86" i="48"/>
  <c r="BJ86" i="48"/>
  <c r="BI86" i="48"/>
  <c r="BH86" i="48"/>
  <c r="BG86" i="48"/>
  <c r="BE86" i="48"/>
  <c r="BD86" i="48"/>
  <c r="BC86" i="48"/>
  <c r="BB86" i="48"/>
  <c r="BA86" i="48"/>
  <c r="AZ86" i="48"/>
  <c r="AY86" i="48"/>
  <c r="AX86" i="48"/>
  <c r="AW86" i="48"/>
  <c r="AV86" i="48"/>
  <c r="AU86" i="48"/>
  <c r="AT86" i="48"/>
  <c r="AS86" i="48"/>
  <c r="AR86" i="48"/>
  <c r="AQ86" i="48"/>
  <c r="AP86" i="48"/>
  <c r="AO86" i="48"/>
  <c r="AN86" i="48"/>
  <c r="AM86" i="48"/>
  <c r="AL86" i="48"/>
  <c r="AK86" i="48"/>
  <c r="AJ86" i="48"/>
  <c r="AI86" i="48"/>
  <c r="AG86" i="48"/>
  <c r="AF86" i="48"/>
  <c r="AE86" i="48"/>
  <c r="AD86" i="48"/>
  <c r="AC86" i="48"/>
  <c r="AB86" i="48"/>
  <c r="AA86" i="48"/>
  <c r="Z86" i="48"/>
  <c r="Y86" i="48"/>
  <c r="X86" i="48"/>
  <c r="W86" i="48"/>
  <c r="V86" i="48"/>
  <c r="U86" i="48"/>
  <c r="T86" i="48"/>
  <c r="S86" i="48"/>
  <c r="R86" i="48"/>
  <c r="Q86" i="48"/>
  <c r="P86" i="48"/>
  <c r="O86" i="48"/>
  <c r="N86" i="48"/>
  <c r="M86" i="48"/>
  <c r="K86" i="48"/>
  <c r="J86" i="48"/>
  <c r="DF86" i="48" s="1"/>
  <c r="I86" i="48"/>
  <c r="F86" i="48"/>
  <c r="E86" i="48"/>
  <c r="D86" i="48"/>
  <c r="C86" i="48"/>
  <c r="B86" i="48"/>
  <c r="A86" i="48"/>
  <c r="EK85" i="48"/>
  <c r="BS85" i="48"/>
  <c r="BR85" i="48"/>
  <c r="BQ85" i="48"/>
  <c r="BP85" i="48"/>
  <c r="BO85" i="48"/>
  <c r="BN85" i="48"/>
  <c r="BK85" i="48"/>
  <c r="BJ85" i="48"/>
  <c r="BI85" i="48"/>
  <c r="BH85" i="48"/>
  <c r="BG85" i="48"/>
  <c r="BE85" i="48"/>
  <c r="BD85" i="48"/>
  <c r="BC85" i="48"/>
  <c r="BB85" i="48"/>
  <c r="BA85" i="48"/>
  <c r="AZ85" i="48"/>
  <c r="AY85" i="48"/>
  <c r="AX85" i="48"/>
  <c r="AW85" i="48"/>
  <c r="AV85" i="48"/>
  <c r="AU85" i="48"/>
  <c r="AT85" i="48"/>
  <c r="AS85" i="48"/>
  <c r="AR85" i="48"/>
  <c r="AQ85" i="48"/>
  <c r="AP85" i="48"/>
  <c r="AO85" i="48"/>
  <c r="AN85" i="48"/>
  <c r="AM85" i="48"/>
  <c r="AL85" i="48"/>
  <c r="AK85" i="48"/>
  <c r="AJ85" i="48"/>
  <c r="AI85" i="48"/>
  <c r="AG85" i="48"/>
  <c r="AF85" i="48"/>
  <c r="AE85" i="48"/>
  <c r="AD85" i="48"/>
  <c r="AC85" i="48"/>
  <c r="AB85" i="48"/>
  <c r="AA85" i="48"/>
  <c r="Z85" i="48"/>
  <c r="Y85" i="48"/>
  <c r="X85" i="48"/>
  <c r="W85" i="48"/>
  <c r="V85" i="48"/>
  <c r="U85" i="48"/>
  <c r="T85" i="48"/>
  <c r="S85" i="48"/>
  <c r="R85" i="48"/>
  <c r="Q85" i="48"/>
  <c r="P85" i="48"/>
  <c r="O85" i="48"/>
  <c r="N85" i="48"/>
  <c r="M85" i="48"/>
  <c r="K85" i="48"/>
  <c r="J85" i="48"/>
  <c r="DF85" i="48" s="1"/>
  <c r="I85" i="48"/>
  <c r="F85" i="48"/>
  <c r="E85" i="48"/>
  <c r="D85" i="48"/>
  <c r="C85" i="48"/>
  <c r="B85" i="48"/>
  <c r="A85" i="48"/>
  <c r="EK84" i="48"/>
  <c r="BS84" i="48"/>
  <c r="BR84" i="48"/>
  <c r="BQ84" i="48"/>
  <c r="BP84" i="48"/>
  <c r="BO84" i="48"/>
  <c r="BN84" i="48"/>
  <c r="BK84" i="48"/>
  <c r="BJ84" i="48"/>
  <c r="BI84" i="48"/>
  <c r="BH84" i="48"/>
  <c r="BG84" i="48"/>
  <c r="BE84" i="48"/>
  <c r="BD84" i="48"/>
  <c r="BC84" i="48"/>
  <c r="BB84" i="48"/>
  <c r="BA84" i="48"/>
  <c r="AZ84" i="48"/>
  <c r="AY84" i="48"/>
  <c r="AX84" i="48"/>
  <c r="AW84" i="48"/>
  <c r="AV84" i="48"/>
  <c r="AU84" i="48"/>
  <c r="AT84" i="48"/>
  <c r="AS84" i="48"/>
  <c r="AR84" i="48"/>
  <c r="AQ84" i="48"/>
  <c r="AP84" i="48"/>
  <c r="AO84" i="48"/>
  <c r="AN84" i="48"/>
  <c r="AM84" i="48"/>
  <c r="AL84" i="48"/>
  <c r="AK84" i="48"/>
  <c r="AJ84" i="48"/>
  <c r="AI84" i="48"/>
  <c r="AG84" i="48"/>
  <c r="AF84" i="48"/>
  <c r="AE84" i="48"/>
  <c r="AD84" i="48"/>
  <c r="AC84" i="48"/>
  <c r="AB84" i="48"/>
  <c r="AA84" i="48"/>
  <c r="Z84" i="48"/>
  <c r="Y84" i="48"/>
  <c r="X84" i="48"/>
  <c r="W84" i="48"/>
  <c r="V84" i="48"/>
  <c r="U84" i="48"/>
  <c r="T84" i="48"/>
  <c r="S84" i="48"/>
  <c r="R84" i="48"/>
  <c r="Q84" i="48"/>
  <c r="P84" i="48"/>
  <c r="O84" i="48"/>
  <c r="N84" i="48"/>
  <c r="M84" i="48"/>
  <c r="K84" i="48"/>
  <c r="J84" i="48"/>
  <c r="DF84" i="48" s="1"/>
  <c r="I84" i="48"/>
  <c r="F84" i="48"/>
  <c r="E84" i="48"/>
  <c r="D84" i="48"/>
  <c r="C84" i="48"/>
  <c r="B84" i="48"/>
  <c r="A84" i="48"/>
  <c r="EK83" i="48"/>
  <c r="BS83" i="48"/>
  <c r="BR83" i="48"/>
  <c r="BQ83" i="48"/>
  <c r="BP83" i="48"/>
  <c r="BO83" i="48"/>
  <c r="BN83" i="48"/>
  <c r="BK83" i="48"/>
  <c r="BJ83" i="48"/>
  <c r="BI83" i="48"/>
  <c r="BH83" i="48"/>
  <c r="BG83" i="48"/>
  <c r="BE83" i="48"/>
  <c r="BD83" i="48"/>
  <c r="BC83" i="48"/>
  <c r="BB83" i="48"/>
  <c r="BA83" i="48"/>
  <c r="AZ83" i="48"/>
  <c r="AY83" i="48"/>
  <c r="AX83" i="48"/>
  <c r="AW83" i="48"/>
  <c r="AV83" i="48"/>
  <c r="AU83" i="48"/>
  <c r="AT83" i="48"/>
  <c r="AS83" i="48"/>
  <c r="AR83" i="48"/>
  <c r="AQ83" i="48"/>
  <c r="AP83" i="48"/>
  <c r="AO83" i="48"/>
  <c r="AN83" i="48"/>
  <c r="AM83" i="48"/>
  <c r="AL83" i="48"/>
  <c r="AK83" i="48"/>
  <c r="AJ83" i="48"/>
  <c r="AI83" i="48"/>
  <c r="AG83" i="48"/>
  <c r="AF83" i="48"/>
  <c r="AE83" i="48"/>
  <c r="AD83" i="48"/>
  <c r="AC83" i="48"/>
  <c r="AB83" i="48"/>
  <c r="AA83" i="48"/>
  <c r="Z83" i="48"/>
  <c r="Y83" i="48"/>
  <c r="X83" i="48"/>
  <c r="W83" i="48"/>
  <c r="V83" i="48"/>
  <c r="U83" i="48"/>
  <c r="T83" i="48"/>
  <c r="S83" i="48"/>
  <c r="R83" i="48"/>
  <c r="Q83" i="48"/>
  <c r="P83" i="48"/>
  <c r="O83" i="48"/>
  <c r="N83" i="48"/>
  <c r="M83" i="48"/>
  <c r="K83" i="48"/>
  <c r="J83" i="48"/>
  <c r="I83" i="48"/>
  <c r="F83" i="48"/>
  <c r="E83" i="48"/>
  <c r="D83" i="48"/>
  <c r="C83" i="48"/>
  <c r="B83" i="48"/>
  <c r="A83" i="48"/>
  <c r="EK82" i="48"/>
  <c r="BS82" i="48"/>
  <c r="BR82" i="48"/>
  <c r="BQ82" i="48"/>
  <c r="BP82" i="48"/>
  <c r="BO82" i="48"/>
  <c r="BN82" i="48"/>
  <c r="BK82" i="48"/>
  <c r="BJ82" i="48"/>
  <c r="BI82" i="48"/>
  <c r="BH82" i="48"/>
  <c r="BG82" i="48"/>
  <c r="BE82" i="48"/>
  <c r="BD82" i="48"/>
  <c r="BC82" i="48"/>
  <c r="BB82" i="48"/>
  <c r="BA82" i="48"/>
  <c r="AZ82" i="48"/>
  <c r="AY82" i="48"/>
  <c r="AX82" i="48"/>
  <c r="AW82" i="48"/>
  <c r="AV82" i="48"/>
  <c r="AU82" i="48"/>
  <c r="AT82" i="48"/>
  <c r="AS82" i="48"/>
  <c r="AR82" i="48"/>
  <c r="AQ82" i="48"/>
  <c r="AP82" i="48"/>
  <c r="AO82" i="48"/>
  <c r="AN82" i="48"/>
  <c r="AM82" i="48"/>
  <c r="AL82" i="48"/>
  <c r="AK82" i="48"/>
  <c r="AJ82" i="48"/>
  <c r="AI82" i="48"/>
  <c r="AG82" i="48"/>
  <c r="AF82" i="48"/>
  <c r="AE82" i="48"/>
  <c r="AD82" i="48"/>
  <c r="AC82" i="48"/>
  <c r="AB82" i="48"/>
  <c r="AA82" i="48"/>
  <c r="Z82" i="48"/>
  <c r="Y82" i="48"/>
  <c r="X82" i="48"/>
  <c r="W82" i="48"/>
  <c r="V82" i="48"/>
  <c r="U82" i="48"/>
  <c r="T82" i="48"/>
  <c r="S82" i="48"/>
  <c r="R82" i="48"/>
  <c r="Q82" i="48"/>
  <c r="P82" i="48"/>
  <c r="O82" i="48"/>
  <c r="N82" i="48"/>
  <c r="M82" i="48"/>
  <c r="K82" i="48"/>
  <c r="J82" i="48"/>
  <c r="I82" i="48"/>
  <c r="F82" i="48"/>
  <c r="E82" i="48"/>
  <c r="D82" i="48"/>
  <c r="C82" i="48"/>
  <c r="B82" i="48"/>
  <c r="A82" i="48"/>
  <c r="EK81" i="48"/>
  <c r="BS81" i="48"/>
  <c r="BR81" i="48"/>
  <c r="BQ81" i="48"/>
  <c r="BP81" i="48"/>
  <c r="BO81" i="48"/>
  <c r="BN81" i="48"/>
  <c r="BK81" i="48"/>
  <c r="BJ81" i="48"/>
  <c r="BI81" i="48"/>
  <c r="BH81" i="48"/>
  <c r="BG81" i="48"/>
  <c r="BE81" i="48"/>
  <c r="BD81" i="48"/>
  <c r="BC81" i="48"/>
  <c r="BB81" i="48"/>
  <c r="BA81" i="48"/>
  <c r="AZ81" i="48"/>
  <c r="AY81" i="48"/>
  <c r="AX81" i="48"/>
  <c r="AW81" i="48"/>
  <c r="AV81" i="48"/>
  <c r="AU81" i="48"/>
  <c r="AT81" i="48"/>
  <c r="AS81" i="48"/>
  <c r="AR81" i="48"/>
  <c r="AQ81" i="48"/>
  <c r="AP81" i="48"/>
  <c r="AO81" i="48"/>
  <c r="AN81" i="48"/>
  <c r="AM81" i="48"/>
  <c r="AL81" i="48"/>
  <c r="AK81" i="48"/>
  <c r="AJ81" i="48"/>
  <c r="AI81" i="48"/>
  <c r="AG81" i="48"/>
  <c r="AF81" i="48"/>
  <c r="AE81" i="48"/>
  <c r="AD81" i="48"/>
  <c r="AC81" i="48"/>
  <c r="AB81" i="48"/>
  <c r="AA81" i="48"/>
  <c r="Z81" i="48"/>
  <c r="Y81" i="48"/>
  <c r="X81" i="48"/>
  <c r="W81" i="48"/>
  <c r="V81" i="48"/>
  <c r="U81" i="48"/>
  <c r="T81" i="48"/>
  <c r="S81" i="48"/>
  <c r="R81" i="48"/>
  <c r="Q81" i="48"/>
  <c r="P81" i="48"/>
  <c r="O81" i="48"/>
  <c r="N81" i="48"/>
  <c r="M81" i="48"/>
  <c r="K81" i="48"/>
  <c r="J81" i="48"/>
  <c r="DF81" i="48" s="1"/>
  <c r="I81" i="48"/>
  <c r="F81" i="48"/>
  <c r="E81" i="48"/>
  <c r="D81" i="48"/>
  <c r="C81" i="48"/>
  <c r="B81" i="48"/>
  <c r="A81" i="48"/>
  <c r="EK80" i="48"/>
  <c r="BS80" i="48"/>
  <c r="BR80" i="48"/>
  <c r="BQ80" i="48"/>
  <c r="BP80" i="48"/>
  <c r="BO80" i="48"/>
  <c r="BN80" i="48"/>
  <c r="BK80" i="48"/>
  <c r="BJ80" i="48"/>
  <c r="BI80" i="48"/>
  <c r="BH80" i="48"/>
  <c r="BG80" i="48"/>
  <c r="BE80" i="48"/>
  <c r="BD80" i="48"/>
  <c r="BC80" i="48"/>
  <c r="BB80" i="48"/>
  <c r="BA80" i="48"/>
  <c r="AZ80" i="48"/>
  <c r="AY80" i="48"/>
  <c r="AX80" i="48"/>
  <c r="AW80" i="48"/>
  <c r="AV80" i="48"/>
  <c r="AU80" i="48"/>
  <c r="AT80" i="48"/>
  <c r="AS80" i="48"/>
  <c r="AR80" i="48"/>
  <c r="AQ80" i="48"/>
  <c r="AP80" i="48"/>
  <c r="AO80" i="48"/>
  <c r="AN80" i="48"/>
  <c r="AM80" i="48"/>
  <c r="AL80" i="48"/>
  <c r="AK80" i="48"/>
  <c r="AJ80" i="48"/>
  <c r="AI80" i="48"/>
  <c r="AG80" i="48"/>
  <c r="AF80" i="48"/>
  <c r="AE80" i="48"/>
  <c r="AD80" i="48"/>
  <c r="AC80" i="48"/>
  <c r="AB80" i="48"/>
  <c r="AA80" i="48"/>
  <c r="Z80" i="48"/>
  <c r="Y80" i="48"/>
  <c r="X80" i="48"/>
  <c r="W80" i="48"/>
  <c r="V80" i="48"/>
  <c r="U80" i="48"/>
  <c r="T80" i="48"/>
  <c r="S80" i="48"/>
  <c r="R80" i="48"/>
  <c r="Q80" i="48"/>
  <c r="O80" i="48"/>
  <c r="N80" i="48"/>
  <c r="M80" i="48"/>
  <c r="K80" i="48"/>
  <c r="J80" i="48"/>
  <c r="I80" i="48"/>
  <c r="F80" i="48"/>
  <c r="E80" i="48"/>
  <c r="D80" i="48"/>
  <c r="C80" i="48"/>
  <c r="B80" i="48"/>
  <c r="A80" i="48"/>
  <c r="EK79" i="48"/>
  <c r="BS79" i="48"/>
  <c r="BR79" i="48"/>
  <c r="BQ79" i="48"/>
  <c r="BP79" i="48"/>
  <c r="BO79" i="48"/>
  <c r="BN79" i="48"/>
  <c r="BK79" i="48"/>
  <c r="BJ79" i="48"/>
  <c r="BI79" i="48"/>
  <c r="BH79" i="48"/>
  <c r="BG79" i="48"/>
  <c r="BE79" i="48"/>
  <c r="BD79" i="48"/>
  <c r="BC79" i="48"/>
  <c r="BB79" i="48"/>
  <c r="BA79" i="48"/>
  <c r="AZ79" i="48"/>
  <c r="AY79" i="48"/>
  <c r="AX79" i="48"/>
  <c r="AW79" i="48"/>
  <c r="AV79" i="48"/>
  <c r="AU79" i="48"/>
  <c r="AT79" i="48"/>
  <c r="AS79" i="48"/>
  <c r="AR79" i="48"/>
  <c r="AQ79" i="48"/>
  <c r="AP79" i="48"/>
  <c r="AO79" i="48"/>
  <c r="AN79" i="48"/>
  <c r="AM79" i="48"/>
  <c r="AL79" i="48"/>
  <c r="AK79" i="48"/>
  <c r="AJ79" i="48"/>
  <c r="AI79" i="48"/>
  <c r="AG79" i="48"/>
  <c r="AF79" i="48"/>
  <c r="AE79" i="48"/>
  <c r="AD79" i="48"/>
  <c r="AC79" i="48"/>
  <c r="AB79" i="48"/>
  <c r="AA79" i="48"/>
  <c r="Z79" i="48"/>
  <c r="Y79" i="48"/>
  <c r="X79" i="48"/>
  <c r="W79" i="48"/>
  <c r="V79" i="48"/>
  <c r="U79" i="48"/>
  <c r="T79" i="48"/>
  <c r="S79" i="48"/>
  <c r="R79" i="48"/>
  <c r="Q79" i="48"/>
  <c r="P79" i="48"/>
  <c r="O79" i="48"/>
  <c r="N79" i="48"/>
  <c r="M79" i="48"/>
  <c r="K79" i="48"/>
  <c r="J79" i="48"/>
  <c r="DF79" i="48" s="1"/>
  <c r="I79" i="48"/>
  <c r="F79" i="48"/>
  <c r="E79" i="48"/>
  <c r="D79" i="48"/>
  <c r="C79" i="48"/>
  <c r="B79" i="48"/>
  <c r="A79" i="48"/>
  <c r="EK78" i="48"/>
  <c r="BS78" i="48"/>
  <c r="BR78" i="48"/>
  <c r="BQ78" i="48"/>
  <c r="BP78" i="48"/>
  <c r="BO78" i="48"/>
  <c r="BN78" i="48"/>
  <c r="BK78" i="48"/>
  <c r="BJ78" i="48"/>
  <c r="BI78" i="48"/>
  <c r="BH78" i="48"/>
  <c r="BG78" i="48"/>
  <c r="BE78" i="48"/>
  <c r="BD78" i="48"/>
  <c r="BC78" i="48"/>
  <c r="BB78" i="48"/>
  <c r="BA78" i="48"/>
  <c r="AZ78" i="48"/>
  <c r="AY78" i="48"/>
  <c r="AX78" i="48"/>
  <c r="AW78" i="48"/>
  <c r="AV78" i="48"/>
  <c r="AU78" i="48"/>
  <c r="AT78" i="48"/>
  <c r="AS78" i="48"/>
  <c r="AR78" i="48"/>
  <c r="AQ78" i="48"/>
  <c r="AP78" i="48"/>
  <c r="AO78" i="48"/>
  <c r="AN78" i="48"/>
  <c r="AM78" i="48"/>
  <c r="AL78" i="48"/>
  <c r="AK78" i="48"/>
  <c r="AJ78" i="48"/>
  <c r="AI78" i="48"/>
  <c r="AG78" i="48"/>
  <c r="AF78" i="48"/>
  <c r="AE78" i="48"/>
  <c r="AD78" i="48"/>
  <c r="AC78" i="48"/>
  <c r="AB78" i="48"/>
  <c r="AA78" i="48"/>
  <c r="Z78" i="48"/>
  <c r="Y78" i="48"/>
  <c r="X78" i="48"/>
  <c r="W78" i="48"/>
  <c r="V78" i="48"/>
  <c r="U78" i="48"/>
  <c r="T78" i="48"/>
  <c r="S78" i="48"/>
  <c r="R78" i="48"/>
  <c r="Q78" i="48"/>
  <c r="P78" i="48"/>
  <c r="O78" i="48"/>
  <c r="N78" i="48"/>
  <c r="M78" i="48"/>
  <c r="K78" i="48"/>
  <c r="J78" i="48"/>
  <c r="I78" i="48"/>
  <c r="F78" i="48"/>
  <c r="E78" i="48"/>
  <c r="D78" i="48"/>
  <c r="C78" i="48"/>
  <c r="B78" i="48"/>
  <c r="A78" i="48"/>
  <c r="EK77" i="48"/>
  <c r="BS77" i="48"/>
  <c r="BR77" i="48"/>
  <c r="BQ77" i="48"/>
  <c r="BP77" i="48"/>
  <c r="BO77" i="48"/>
  <c r="BN77" i="48"/>
  <c r="BK77" i="48"/>
  <c r="BJ77" i="48"/>
  <c r="BI77" i="48"/>
  <c r="BH77" i="48"/>
  <c r="BG77" i="48"/>
  <c r="BE77" i="48"/>
  <c r="BD77" i="48"/>
  <c r="BC77" i="48"/>
  <c r="BB77" i="48"/>
  <c r="BA77" i="48"/>
  <c r="AZ77" i="48"/>
  <c r="AY77" i="48"/>
  <c r="AX77" i="48"/>
  <c r="AW77" i="48"/>
  <c r="AV77" i="48"/>
  <c r="AU77" i="48"/>
  <c r="AT77" i="48"/>
  <c r="AS77" i="48"/>
  <c r="AR77" i="48"/>
  <c r="AQ77" i="48"/>
  <c r="AP77" i="48"/>
  <c r="AO77" i="48"/>
  <c r="AN77" i="48"/>
  <c r="AM77" i="48"/>
  <c r="AL77" i="48"/>
  <c r="AK77" i="48"/>
  <c r="AJ77" i="48"/>
  <c r="AI77" i="48"/>
  <c r="AG77" i="48"/>
  <c r="AF77" i="48"/>
  <c r="AE77" i="48"/>
  <c r="AD77" i="48"/>
  <c r="AC77" i="48"/>
  <c r="AB77" i="48"/>
  <c r="AA77" i="48"/>
  <c r="Z77" i="48"/>
  <c r="Y77" i="48"/>
  <c r="X77" i="48"/>
  <c r="W77" i="48"/>
  <c r="V77" i="48"/>
  <c r="U77" i="48"/>
  <c r="T77" i="48"/>
  <c r="S77" i="48"/>
  <c r="R77" i="48"/>
  <c r="Q77" i="48"/>
  <c r="P77" i="48"/>
  <c r="O77" i="48"/>
  <c r="N77" i="48"/>
  <c r="M77" i="48"/>
  <c r="K77" i="48"/>
  <c r="J77" i="48"/>
  <c r="DF77" i="48" s="1"/>
  <c r="I77" i="48"/>
  <c r="F77" i="48"/>
  <c r="E77" i="48"/>
  <c r="D77" i="48"/>
  <c r="C77" i="48"/>
  <c r="B77" i="48"/>
  <c r="A77" i="48"/>
  <c r="EK76" i="48"/>
  <c r="BS76" i="48"/>
  <c r="BR76" i="48"/>
  <c r="BQ76" i="48"/>
  <c r="BP76" i="48"/>
  <c r="BO76" i="48"/>
  <c r="BN76" i="48"/>
  <c r="BK76" i="48"/>
  <c r="BJ76" i="48"/>
  <c r="BI76" i="48"/>
  <c r="BH76" i="48"/>
  <c r="BG76" i="48"/>
  <c r="BE76" i="48"/>
  <c r="BD76" i="48"/>
  <c r="BC76" i="48"/>
  <c r="BB76" i="48"/>
  <c r="BA76" i="48"/>
  <c r="AZ76" i="48"/>
  <c r="AY76" i="48"/>
  <c r="AX76" i="48"/>
  <c r="AW76" i="48"/>
  <c r="AV76" i="48"/>
  <c r="AU76" i="48"/>
  <c r="AT76" i="48"/>
  <c r="AS76" i="48"/>
  <c r="AR76" i="48"/>
  <c r="AQ76" i="48"/>
  <c r="AP76" i="48"/>
  <c r="AO76" i="48"/>
  <c r="AN76" i="48"/>
  <c r="AM76" i="48"/>
  <c r="AL76" i="48"/>
  <c r="AK76" i="48"/>
  <c r="AJ76" i="48"/>
  <c r="AI76" i="48"/>
  <c r="AG76" i="48"/>
  <c r="AF76" i="48"/>
  <c r="AE76" i="48"/>
  <c r="AD76" i="48"/>
  <c r="AC76" i="48"/>
  <c r="AB76" i="48"/>
  <c r="AA76" i="48"/>
  <c r="Z76" i="48"/>
  <c r="Y76" i="48"/>
  <c r="X76" i="48"/>
  <c r="W76" i="48"/>
  <c r="V76" i="48"/>
  <c r="U76" i="48"/>
  <c r="T76" i="48"/>
  <c r="S76" i="48"/>
  <c r="R76" i="48"/>
  <c r="Q76" i="48"/>
  <c r="P76" i="48"/>
  <c r="O76" i="48"/>
  <c r="N76" i="48"/>
  <c r="M76" i="48"/>
  <c r="K76" i="48"/>
  <c r="J76" i="48"/>
  <c r="I76" i="48"/>
  <c r="F76" i="48"/>
  <c r="E76" i="48"/>
  <c r="D76" i="48"/>
  <c r="C76" i="48"/>
  <c r="B76" i="48"/>
  <c r="A76" i="48"/>
  <c r="EK75" i="48"/>
  <c r="BS75" i="48"/>
  <c r="BR75" i="48"/>
  <c r="BQ75" i="48"/>
  <c r="BP75" i="48"/>
  <c r="BO75" i="48"/>
  <c r="BN75" i="48"/>
  <c r="BK75" i="48"/>
  <c r="BJ75" i="48"/>
  <c r="BI75" i="48"/>
  <c r="BH75" i="48"/>
  <c r="BG75" i="48"/>
  <c r="BE75" i="48"/>
  <c r="BD75" i="48"/>
  <c r="BC75" i="48"/>
  <c r="BB75" i="48"/>
  <c r="BA75" i="48"/>
  <c r="AZ75" i="48"/>
  <c r="AY75" i="48"/>
  <c r="AX75" i="48"/>
  <c r="AW75" i="48"/>
  <c r="AV75" i="48"/>
  <c r="AU75" i="48"/>
  <c r="AT75" i="48"/>
  <c r="AS75" i="48"/>
  <c r="AR75" i="48"/>
  <c r="AQ75" i="48"/>
  <c r="AP75" i="48"/>
  <c r="AO75" i="48"/>
  <c r="AN75" i="48"/>
  <c r="AM75" i="48"/>
  <c r="AL75" i="48"/>
  <c r="AK75" i="48"/>
  <c r="AJ75" i="48"/>
  <c r="AI75" i="48"/>
  <c r="AG75" i="48"/>
  <c r="AF75" i="48"/>
  <c r="AE75" i="48"/>
  <c r="AD75" i="48"/>
  <c r="AC75" i="48"/>
  <c r="AB75" i="48"/>
  <c r="AA75" i="48"/>
  <c r="Z75" i="48"/>
  <c r="Y75" i="48"/>
  <c r="X75" i="48"/>
  <c r="W75" i="48"/>
  <c r="V75" i="48"/>
  <c r="U75" i="48"/>
  <c r="T75" i="48"/>
  <c r="S75" i="48"/>
  <c r="R75" i="48"/>
  <c r="Q75" i="48"/>
  <c r="P75" i="48"/>
  <c r="O75" i="48"/>
  <c r="N75" i="48"/>
  <c r="M75" i="48"/>
  <c r="K75" i="48"/>
  <c r="J75" i="48"/>
  <c r="DF75" i="48" s="1"/>
  <c r="I75" i="48"/>
  <c r="F75" i="48"/>
  <c r="E75" i="48"/>
  <c r="D75" i="48"/>
  <c r="C75" i="48"/>
  <c r="B75" i="48"/>
  <c r="A75" i="48"/>
  <c r="EK74" i="48"/>
  <c r="BS74" i="48"/>
  <c r="BR74" i="48"/>
  <c r="BQ74" i="48"/>
  <c r="BP74" i="48"/>
  <c r="BO74" i="48"/>
  <c r="BN74" i="48"/>
  <c r="BK74" i="48"/>
  <c r="BJ74" i="48"/>
  <c r="BI74" i="48"/>
  <c r="BH74" i="48"/>
  <c r="BG74" i="48"/>
  <c r="BE74" i="48"/>
  <c r="BD74" i="48"/>
  <c r="BC74" i="48"/>
  <c r="BB74" i="48"/>
  <c r="BA74" i="48"/>
  <c r="AZ74" i="48"/>
  <c r="AY74" i="48"/>
  <c r="AX74" i="48"/>
  <c r="AW74" i="48"/>
  <c r="AV74" i="48"/>
  <c r="AU74" i="48"/>
  <c r="AT74" i="48"/>
  <c r="AS74" i="48"/>
  <c r="AR74" i="48"/>
  <c r="AQ74" i="48"/>
  <c r="AP74" i="48"/>
  <c r="AO74" i="48"/>
  <c r="AN74" i="48"/>
  <c r="AM74" i="48"/>
  <c r="AL74" i="48"/>
  <c r="AK74" i="48"/>
  <c r="AJ74" i="48"/>
  <c r="AI74" i="48"/>
  <c r="AG74" i="48"/>
  <c r="AF74" i="48"/>
  <c r="AE74" i="48"/>
  <c r="AD74" i="48"/>
  <c r="AC74" i="48"/>
  <c r="AB74" i="48"/>
  <c r="AA74" i="48"/>
  <c r="Z74" i="48"/>
  <c r="Y74" i="48"/>
  <c r="X74" i="48"/>
  <c r="W74" i="48"/>
  <c r="V74" i="48"/>
  <c r="U74" i="48"/>
  <c r="T74" i="48"/>
  <c r="S74" i="48"/>
  <c r="R74" i="48"/>
  <c r="Q74" i="48"/>
  <c r="P74" i="48"/>
  <c r="O74" i="48"/>
  <c r="N74" i="48"/>
  <c r="M74" i="48"/>
  <c r="K74" i="48"/>
  <c r="J74" i="48"/>
  <c r="DF74" i="48" s="1"/>
  <c r="I74" i="48"/>
  <c r="F74" i="48"/>
  <c r="E74" i="48"/>
  <c r="D74" i="48"/>
  <c r="C74" i="48"/>
  <c r="B74" i="48"/>
  <c r="A74" i="48"/>
  <c r="EK73" i="48"/>
  <c r="BS73" i="48"/>
  <c r="BR73" i="48"/>
  <c r="BQ73" i="48"/>
  <c r="BP73" i="48"/>
  <c r="BO73" i="48"/>
  <c r="BN73" i="48"/>
  <c r="BK73" i="48"/>
  <c r="BJ73" i="48"/>
  <c r="BI73" i="48"/>
  <c r="BH73" i="48"/>
  <c r="BG73" i="48"/>
  <c r="BE73" i="48"/>
  <c r="BD73" i="48"/>
  <c r="BC73" i="48"/>
  <c r="BB73" i="48"/>
  <c r="BA73" i="48"/>
  <c r="AZ73" i="48"/>
  <c r="AY73" i="48"/>
  <c r="AX73" i="48"/>
  <c r="AW73" i="48"/>
  <c r="AV73" i="48"/>
  <c r="AU73" i="48"/>
  <c r="AT73" i="48"/>
  <c r="AS73" i="48"/>
  <c r="AR73" i="48"/>
  <c r="AQ73" i="48"/>
  <c r="AP73" i="48"/>
  <c r="AO73" i="48"/>
  <c r="AN73" i="48"/>
  <c r="AM73" i="48"/>
  <c r="AL73" i="48"/>
  <c r="AK73" i="48"/>
  <c r="AJ73" i="48"/>
  <c r="AI73" i="48"/>
  <c r="AG73" i="48"/>
  <c r="AF73" i="48"/>
  <c r="AE73" i="48"/>
  <c r="AD73" i="48"/>
  <c r="AC73" i="48"/>
  <c r="AB73" i="48"/>
  <c r="AA73" i="48"/>
  <c r="Z73" i="48"/>
  <c r="Y73" i="48"/>
  <c r="X73" i="48"/>
  <c r="W73" i="48"/>
  <c r="V73" i="48"/>
  <c r="U73" i="48"/>
  <c r="T73" i="48"/>
  <c r="S73" i="48"/>
  <c r="R73" i="48"/>
  <c r="Q73" i="48"/>
  <c r="P73" i="48"/>
  <c r="O73" i="48"/>
  <c r="N73" i="48"/>
  <c r="M73" i="48"/>
  <c r="K73" i="48"/>
  <c r="J73" i="48"/>
  <c r="DF73" i="48" s="1"/>
  <c r="I73" i="48"/>
  <c r="F73" i="48"/>
  <c r="E73" i="48"/>
  <c r="D73" i="48"/>
  <c r="C73" i="48"/>
  <c r="B73" i="48"/>
  <c r="A73" i="48"/>
  <c r="EK72" i="48"/>
  <c r="BS72" i="48"/>
  <c r="BR72" i="48"/>
  <c r="BQ72" i="48"/>
  <c r="BP72" i="48"/>
  <c r="BO72" i="48"/>
  <c r="BN72" i="48"/>
  <c r="BK72" i="48"/>
  <c r="BJ72" i="48"/>
  <c r="BI72" i="48"/>
  <c r="BH72" i="48"/>
  <c r="BG72" i="48"/>
  <c r="BE72" i="48"/>
  <c r="BD72" i="48"/>
  <c r="BC72" i="48"/>
  <c r="BB72" i="48"/>
  <c r="BA72" i="48"/>
  <c r="AZ72" i="48"/>
  <c r="AY72" i="48"/>
  <c r="AX72" i="48"/>
  <c r="AW72" i="48"/>
  <c r="AV72" i="48"/>
  <c r="AU72" i="48"/>
  <c r="AT72" i="48"/>
  <c r="AS72" i="48"/>
  <c r="AR72" i="48"/>
  <c r="AQ72" i="48"/>
  <c r="AP72" i="48"/>
  <c r="AO72" i="48"/>
  <c r="AN72" i="48"/>
  <c r="AM72" i="48"/>
  <c r="AL72" i="48"/>
  <c r="AK72" i="48"/>
  <c r="AJ72" i="48"/>
  <c r="AI72" i="48"/>
  <c r="AG72" i="48"/>
  <c r="AF72" i="48"/>
  <c r="AE72" i="48"/>
  <c r="AD72" i="48"/>
  <c r="AC72" i="48"/>
  <c r="AB72" i="48"/>
  <c r="AA72" i="48"/>
  <c r="Z72" i="48"/>
  <c r="Y72" i="48"/>
  <c r="X72" i="48"/>
  <c r="W72" i="48"/>
  <c r="V72" i="48"/>
  <c r="U72" i="48"/>
  <c r="T72" i="48"/>
  <c r="S72" i="48"/>
  <c r="R72" i="48"/>
  <c r="Q72" i="48"/>
  <c r="P72" i="48"/>
  <c r="O72" i="48"/>
  <c r="N72" i="48"/>
  <c r="M72" i="48"/>
  <c r="K72" i="48"/>
  <c r="J72" i="48"/>
  <c r="DF72" i="48" s="1"/>
  <c r="I72" i="48"/>
  <c r="F72" i="48"/>
  <c r="E72" i="48"/>
  <c r="D72" i="48"/>
  <c r="C72" i="48"/>
  <c r="B72" i="48"/>
  <c r="A72" i="48"/>
  <c r="EK71" i="48"/>
  <c r="BS71" i="48"/>
  <c r="BR71" i="48"/>
  <c r="BQ71" i="48"/>
  <c r="BP71" i="48"/>
  <c r="BO71" i="48"/>
  <c r="BN71" i="48"/>
  <c r="BK71" i="48"/>
  <c r="BJ71" i="48"/>
  <c r="BI71" i="48"/>
  <c r="BH71" i="48"/>
  <c r="BG71" i="48"/>
  <c r="BE71" i="48"/>
  <c r="BD71" i="48"/>
  <c r="BC71" i="48"/>
  <c r="BB71" i="48"/>
  <c r="BA71" i="48"/>
  <c r="AZ71" i="48"/>
  <c r="AY71" i="48"/>
  <c r="AX71" i="48"/>
  <c r="AW71" i="48"/>
  <c r="AV71" i="48"/>
  <c r="AU71" i="48"/>
  <c r="AT71" i="48"/>
  <c r="AS71" i="48"/>
  <c r="AR71" i="48"/>
  <c r="AQ71" i="48"/>
  <c r="AP71" i="48"/>
  <c r="AO71" i="48"/>
  <c r="AN71" i="48"/>
  <c r="AM71" i="48"/>
  <c r="AL71" i="48"/>
  <c r="AK71" i="48"/>
  <c r="AJ71" i="48"/>
  <c r="AI71" i="48"/>
  <c r="AG71" i="48"/>
  <c r="AF71" i="48"/>
  <c r="AE71" i="48"/>
  <c r="AD71" i="48"/>
  <c r="AC71" i="48"/>
  <c r="AB71" i="48"/>
  <c r="AA71" i="48"/>
  <c r="Z71" i="48"/>
  <c r="Y71" i="48"/>
  <c r="X71" i="48"/>
  <c r="W71" i="48"/>
  <c r="V71" i="48"/>
  <c r="U71" i="48"/>
  <c r="T71" i="48"/>
  <c r="S71" i="48"/>
  <c r="R71" i="48"/>
  <c r="Q71" i="48"/>
  <c r="P71" i="48"/>
  <c r="O71" i="48"/>
  <c r="N71" i="48"/>
  <c r="M71" i="48"/>
  <c r="K71" i="48"/>
  <c r="J71" i="48"/>
  <c r="DF71" i="48" s="1"/>
  <c r="I71" i="48"/>
  <c r="F71" i="48"/>
  <c r="E71" i="48"/>
  <c r="D71" i="48"/>
  <c r="C71" i="48"/>
  <c r="B71" i="48"/>
  <c r="A71" i="48"/>
  <c r="EK70" i="48"/>
  <c r="BS70" i="48"/>
  <c r="BR70" i="48"/>
  <c r="BQ70" i="48"/>
  <c r="BP70" i="48"/>
  <c r="BO70" i="48"/>
  <c r="BN70" i="48"/>
  <c r="BK70" i="48"/>
  <c r="BJ70" i="48"/>
  <c r="BI70" i="48"/>
  <c r="BH70" i="48"/>
  <c r="BG70" i="48"/>
  <c r="BE70" i="48"/>
  <c r="BD70" i="48"/>
  <c r="BC70" i="48"/>
  <c r="BB70" i="48"/>
  <c r="BA70" i="48"/>
  <c r="AZ70" i="48"/>
  <c r="AY70" i="48"/>
  <c r="AX70" i="48"/>
  <c r="AW70" i="48"/>
  <c r="AV70" i="48"/>
  <c r="AU70" i="48"/>
  <c r="AT70" i="48"/>
  <c r="AS70" i="48"/>
  <c r="AR70" i="48"/>
  <c r="AQ70" i="48"/>
  <c r="AP70" i="48"/>
  <c r="AO70" i="48"/>
  <c r="AN70" i="48"/>
  <c r="AM70" i="48"/>
  <c r="AL70" i="48"/>
  <c r="AK70" i="48"/>
  <c r="AJ70" i="48"/>
  <c r="AI70" i="48"/>
  <c r="AG70" i="48"/>
  <c r="AF70" i="48"/>
  <c r="AE70" i="48"/>
  <c r="AD70" i="48"/>
  <c r="AC70" i="48"/>
  <c r="AB70" i="48"/>
  <c r="AA70" i="48"/>
  <c r="Z70" i="48"/>
  <c r="Y70" i="48"/>
  <c r="X70" i="48"/>
  <c r="W70" i="48"/>
  <c r="V70" i="48"/>
  <c r="U70" i="48"/>
  <c r="T70" i="48"/>
  <c r="S70" i="48"/>
  <c r="R70" i="48"/>
  <c r="Q70" i="48"/>
  <c r="P70" i="48"/>
  <c r="O70" i="48"/>
  <c r="N70" i="48"/>
  <c r="M70" i="48"/>
  <c r="K70" i="48"/>
  <c r="J70" i="48"/>
  <c r="DF70" i="48" s="1"/>
  <c r="I70" i="48"/>
  <c r="F70" i="48"/>
  <c r="E70" i="48"/>
  <c r="D70" i="48"/>
  <c r="C70" i="48"/>
  <c r="B70" i="48"/>
  <c r="A70" i="48"/>
  <c r="EK69" i="48"/>
  <c r="BS69" i="48"/>
  <c r="BR69" i="48"/>
  <c r="BQ69" i="48"/>
  <c r="BP69" i="48"/>
  <c r="BO69" i="48"/>
  <c r="BN69" i="48"/>
  <c r="BK69" i="48"/>
  <c r="BJ69" i="48"/>
  <c r="BI69" i="48"/>
  <c r="BH69" i="48"/>
  <c r="BG69" i="48"/>
  <c r="BE69" i="48"/>
  <c r="BD69" i="48"/>
  <c r="BC69" i="48"/>
  <c r="BB69" i="48"/>
  <c r="BA69" i="48"/>
  <c r="AZ69" i="48"/>
  <c r="AY69" i="48"/>
  <c r="AX69" i="48"/>
  <c r="AW69" i="48"/>
  <c r="AV69" i="48"/>
  <c r="AU69" i="48"/>
  <c r="AT69" i="48"/>
  <c r="AS69" i="48"/>
  <c r="AR69" i="48"/>
  <c r="AQ69" i="48"/>
  <c r="AP69" i="48"/>
  <c r="AO69" i="48"/>
  <c r="AN69" i="48"/>
  <c r="AM69" i="48"/>
  <c r="AL69" i="48"/>
  <c r="AK69" i="48"/>
  <c r="AJ69" i="48"/>
  <c r="AI69" i="48"/>
  <c r="AG69" i="48"/>
  <c r="AF69" i="48"/>
  <c r="AE69" i="48"/>
  <c r="AD69" i="48"/>
  <c r="AC69" i="48"/>
  <c r="AB69" i="48"/>
  <c r="AA69" i="48"/>
  <c r="Z69" i="48"/>
  <c r="Y69" i="48"/>
  <c r="X69" i="48"/>
  <c r="W69" i="48"/>
  <c r="V69" i="48"/>
  <c r="U69" i="48"/>
  <c r="T69" i="48"/>
  <c r="S69" i="48"/>
  <c r="R69" i="48"/>
  <c r="Q69" i="48"/>
  <c r="P69" i="48"/>
  <c r="O69" i="48"/>
  <c r="N69" i="48"/>
  <c r="M69" i="48"/>
  <c r="K69" i="48"/>
  <c r="J69" i="48"/>
  <c r="DF69" i="48" s="1"/>
  <c r="I69" i="48"/>
  <c r="F69" i="48"/>
  <c r="E69" i="48"/>
  <c r="D69" i="48"/>
  <c r="C69" i="48"/>
  <c r="B69" i="48"/>
  <c r="A69" i="48"/>
  <c r="EK68" i="48"/>
  <c r="BS68" i="48"/>
  <c r="BR68" i="48"/>
  <c r="BQ68" i="48"/>
  <c r="BP68" i="48"/>
  <c r="BO68" i="48"/>
  <c r="BN68" i="48"/>
  <c r="BK68" i="48"/>
  <c r="BJ68" i="48"/>
  <c r="BI68" i="48"/>
  <c r="BH68" i="48"/>
  <c r="BG68" i="48"/>
  <c r="BE68" i="48"/>
  <c r="BD68" i="48"/>
  <c r="BC68" i="48"/>
  <c r="BB68" i="48"/>
  <c r="BA68" i="48"/>
  <c r="AZ68" i="48"/>
  <c r="AY68" i="48"/>
  <c r="AX68" i="48"/>
  <c r="AW68" i="48"/>
  <c r="AV68" i="48"/>
  <c r="AU68" i="48"/>
  <c r="AT68" i="48"/>
  <c r="AS68" i="48"/>
  <c r="AR68" i="48"/>
  <c r="AQ68" i="48"/>
  <c r="AP68" i="48"/>
  <c r="AO68" i="48"/>
  <c r="AN68" i="48"/>
  <c r="AM68" i="48"/>
  <c r="AL68" i="48"/>
  <c r="AK68" i="48"/>
  <c r="AJ68" i="48"/>
  <c r="AI68" i="48"/>
  <c r="AG68" i="48"/>
  <c r="AF68" i="48"/>
  <c r="AE68" i="48"/>
  <c r="AD68" i="48"/>
  <c r="AC68" i="48"/>
  <c r="AB68" i="48"/>
  <c r="AA68" i="48"/>
  <c r="Z68" i="48"/>
  <c r="Y68" i="48"/>
  <c r="X68" i="48"/>
  <c r="W68" i="48"/>
  <c r="V68" i="48"/>
  <c r="U68" i="48"/>
  <c r="T68" i="48"/>
  <c r="S68" i="48"/>
  <c r="R68" i="48"/>
  <c r="Q68" i="48"/>
  <c r="P68" i="48"/>
  <c r="O68" i="48"/>
  <c r="N68" i="48"/>
  <c r="M68" i="48"/>
  <c r="K68" i="48"/>
  <c r="J68" i="48"/>
  <c r="DF68" i="48" s="1"/>
  <c r="I68" i="48"/>
  <c r="F68" i="48"/>
  <c r="E68" i="48"/>
  <c r="D68" i="48"/>
  <c r="C68" i="48"/>
  <c r="B68" i="48"/>
  <c r="A68" i="48"/>
  <c r="EK67" i="48"/>
  <c r="BS67" i="48"/>
  <c r="BR67" i="48"/>
  <c r="BQ67" i="48"/>
  <c r="BP67" i="48"/>
  <c r="BO67" i="48"/>
  <c r="BN67" i="48"/>
  <c r="BK67" i="48"/>
  <c r="BJ67" i="48"/>
  <c r="BI67" i="48"/>
  <c r="BH67" i="48"/>
  <c r="BG67" i="48"/>
  <c r="BE67" i="48"/>
  <c r="BD67" i="48"/>
  <c r="BC67" i="48"/>
  <c r="BB67" i="48"/>
  <c r="BA67" i="48"/>
  <c r="AZ67" i="48"/>
  <c r="AY67" i="48"/>
  <c r="AX67" i="48"/>
  <c r="AW67" i="48"/>
  <c r="AV67" i="48"/>
  <c r="AU67" i="48"/>
  <c r="AT67" i="48"/>
  <c r="AS67" i="48"/>
  <c r="AR67" i="48"/>
  <c r="AQ67" i="48"/>
  <c r="AP67" i="48"/>
  <c r="AO67" i="48"/>
  <c r="AN67" i="48"/>
  <c r="AM67" i="48"/>
  <c r="AL67" i="48"/>
  <c r="AK67" i="48"/>
  <c r="AJ67" i="48"/>
  <c r="AI67" i="48"/>
  <c r="AG67" i="48"/>
  <c r="AF67" i="48"/>
  <c r="AE67" i="48"/>
  <c r="AD67" i="48"/>
  <c r="AC67" i="48"/>
  <c r="AB67" i="48"/>
  <c r="AA67" i="48"/>
  <c r="Z67" i="48"/>
  <c r="Y67" i="48"/>
  <c r="X67" i="48"/>
  <c r="W67" i="48"/>
  <c r="V67" i="48"/>
  <c r="U67" i="48"/>
  <c r="T67" i="48"/>
  <c r="S67" i="48"/>
  <c r="R67" i="48"/>
  <c r="Q67" i="48"/>
  <c r="P67" i="48"/>
  <c r="O67" i="48"/>
  <c r="N67" i="48"/>
  <c r="M67" i="48"/>
  <c r="K67" i="48"/>
  <c r="J67" i="48"/>
  <c r="I67" i="48"/>
  <c r="F67" i="48"/>
  <c r="E67" i="48"/>
  <c r="D67" i="48"/>
  <c r="C67" i="48"/>
  <c r="B67" i="48"/>
  <c r="A67" i="48"/>
  <c r="EK66" i="48"/>
  <c r="BS66" i="48"/>
  <c r="BR66" i="48"/>
  <c r="BQ66" i="48"/>
  <c r="BP66" i="48"/>
  <c r="BO66" i="48"/>
  <c r="BN66" i="48"/>
  <c r="BK66" i="48"/>
  <c r="BJ66" i="48"/>
  <c r="BI66" i="48"/>
  <c r="BH66" i="48"/>
  <c r="BG66" i="48"/>
  <c r="BE66" i="48"/>
  <c r="BD66" i="48"/>
  <c r="BC66" i="48"/>
  <c r="BB66" i="48"/>
  <c r="BA66" i="48"/>
  <c r="AZ66" i="48"/>
  <c r="AY66" i="48"/>
  <c r="AX66" i="48"/>
  <c r="AW66" i="48"/>
  <c r="AV66" i="48"/>
  <c r="AU66" i="48"/>
  <c r="AT66" i="48"/>
  <c r="AS66" i="48"/>
  <c r="AR66" i="48"/>
  <c r="AQ66" i="48"/>
  <c r="AP66" i="48"/>
  <c r="AO66" i="48"/>
  <c r="AN66" i="48"/>
  <c r="AM66" i="48"/>
  <c r="AL66" i="48"/>
  <c r="AK66" i="48"/>
  <c r="AJ66" i="48"/>
  <c r="AI66" i="48"/>
  <c r="AG66" i="48"/>
  <c r="AF66" i="48"/>
  <c r="AE66" i="48"/>
  <c r="AD66" i="48"/>
  <c r="AC66" i="48"/>
  <c r="AB66" i="48"/>
  <c r="AA66" i="48"/>
  <c r="Z66" i="48"/>
  <c r="Y66" i="48"/>
  <c r="X66" i="48"/>
  <c r="W66" i="48"/>
  <c r="V66" i="48"/>
  <c r="U66" i="48"/>
  <c r="T66" i="48"/>
  <c r="S66" i="48"/>
  <c r="R66" i="48"/>
  <c r="Q66" i="48"/>
  <c r="P66" i="48"/>
  <c r="O66" i="48"/>
  <c r="N66" i="48"/>
  <c r="M66" i="48"/>
  <c r="K66" i="48"/>
  <c r="J66" i="48"/>
  <c r="I66" i="48"/>
  <c r="F66" i="48"/>
  <c r="E66" i="48"/>
  <c r="D66" i="48"/>
  <c r="C66" i="48"/>
  <c r="B66" i="48"/>
  <c r="A66" i="48"/>
  <c r="EK65" i="48"/>
  <c r="BS65" i="48"/>
  <c r="BR65" i="48"/>
  <c r="BQ65" i="48"/>
  <c r="BP65" i="48"/>
  <c r="BO65" i="48"/>
  <c r="BN65" i="48"/>
  <c r="BK65" i="48"/>
  <c r="BJ65" i="48"/>
  <c r="BI65" i="48"/>
  <c r="BH65" i="48"/>
  <c r="BG65" i="48"/>
  <c r="BE65" i="48"/>
  <c r="BD65" i="48"/>
  <c r="BC65" i="48"/>
  <c r="BB65" i="48"/>
  <c r="BA65" i="48"/>
  <c r="AZ65" i="48"/>
  <c r="AY65" i="48"/>
  <c r="AX65" i="48"/>
  <c r="AW65" i="48"/>
  <c r="AV65" i="48"/>
  <c r="AU65" i="48"/>
  <c r="AT65" i="48"/>
  <c r="AS65" i="48"/>
  <c r="AR65" i="48"/>
  <c r="AQ65" i="48"/>
  <c r="AP65" i="48"/>
  <c r="AO65" i="48"/>
  <c r="AN65" i="48"/>
  <c r="AM65" i="48"/>
  <c r="AL65" i="48"/>
  <c r="AK65" i="48"/>
  <c r="AJ65" i="48"/>
  <c r="AI65" i="48"/>
  <c r="AG65" i="48"/>
  <c r="AF65" i="48"/>
  <c r="AE65" i="48"/>
  <c r="AD65" i="48"/>
  <c r="AC65" i="48"/>
  <c r="AB65" i="48"/>
  <c r="AA65" i="48"/>
  <c r="Z65" i="48"/>
  <c r="Y65" i="48"/>
  <c r="X65" i="48"/>
  <c r="W65" i="48"/>
  <c r="V65" i="48"/>
  <c r="U65" i="48"/>
  <c r="T65" i="48"/>
  <c r="S65" i="48"/>
  <c r="R65" i="48"/>
  <c r="Q65" i="48"/>
  <c r="P65" i="48"/>
  <c r="O65" i="48"/>
  <c r="N65" i="48"/>
  <c r="M65" i="48"/>
  <c r="K65" i="48"/>
  <c r="J65" i="48"/>
  <c r="DF65" i="48" s="1"/>
  <c r="I65" i="48"/>
  <c r="F65" i="48"/>
  <c r="E65" i="48"/>
  <c r="D65" i="48"/>
  <c r="C65" i="48"/>
  <c r="B65" i="48"/>
  <c r="A65" i="48"/>
  <c r="EK64" i="48"/>
  <c r="BS64" i="48"/>
  <c r="BR64" i="48"/>
  <c r="BQ64" i="48"/>
  <c r="BP64" i="48"/>
  <c r="BO64" i="48"/>
  <c r="BN64" i="48"/>
  <c r="BK64" i="48"/>
  <c r="BJ64" i="48"/>
  <c r="BI64" i="48"/>
  <c r="BH64" i="48"/>
  <c r="BG64" i="48"/>
  <c r="BE64" i="48"/>
  <c r="BD64" i="48"/>
  <c r="BC64" i="48"/>
  <c r="BB64" i="48"/>
  <c r="BA64" i="48"/>
  <c r="AZ64" i="48"/>
  <c r="AY64" i="48"/>
  <c r="AX64" i="48"/>
  <c r="AW64" i="48"/>
  <c r="AV64" i="48"/>
  <c r="AU64" i="48"/>
  <c r="AT64" i="48"/>
  <c r="AS64" i="48"/>
  <c r="AR64" i="48"/>
  <c r="AQ64" i="48"/>
  <c r="AP64" i="48"/>
  <c r="AO64" i="48"/>
  <c r="AN64" i="48"/>
  <c r="AM64" i="48"/>
  <c r="AL64" i="48"/>
  <c r="AK64" i="48"/>
  <c r="AJ64" i="48"/>
  <c r="AI64" i="48"/>
  <c r="AG64" i="48"/>
  <c r="AF64" i="48"/>
  <c r="AE64" i="48"/>
  <c r="AD64" i="48"/>
  <c r="AC64" i="48"/>
  <c r="AB64" i="48"/>
  <c r="AA64" i="48"/>
  <c r="Z64" i="48"/>
  <c r="Y64" i="48"/>
  <c r="X64" i="48"/>
  <c r="W64" i="48"/>
  <c r="V64" i="48"/>
  <c r="U64" i="48"/>
  <c r="T64" i="48"/>
  <c r="S64" i="48"/>
  <c r="R64" i="48"/>
  <c r="Q64" i="48"/>
  <c r="O64" i="48"/>
  <c r="N64" i="48"/>
  <c r="M64" i="48"/>
  <c r="K64" i="48"/>
  <c r="J64" i="48"/>
  <c r="DF64" i="48" s="1"/>
  <c r="I64" i="48"/>
  <c r="F64" i="48"/>
  <c r="E64" i="48"/>
  <c r="D64" i="48"/>
  <c r="C64" i="48"/>
  <c r="B64" i="48"/>
  <c r="A64" i="48"/>
  <c r="EK63" i="48"/>
  <c r="BS63" i="48"/>
  <c r="BR63" i="48"/>
  <c r="BQ63" i="48"/>
  <c r="BP63" i="48"/>
  <c r="BO63" i="48"/>
  <c r="BN63" i="48"/>
  <c r="BK63" i="48"/>
  <c r="BJ63" i="48"/>
  <c r="BI63" i="48"/>
  <c r="BH63" i="48"/>
  <c r="BG63" i="48"/>
  <c r="BE63" i="48"/>
  <c r="BD63" i="48"/>
  <c r="BC63" i="48"/>
  <c r="BB63" i="48"/>
  <c r="BA63" i="48"/>
  <c r="AZ63" i="48"/>
  <c r="AY63" i="48"/>
  <c r="AX63" i="48"/>
  <c r="AW63" i="48"/>
  <c r="AV63" i="48"/>
  <c r="AU63" i="48"/>
  <c r="AT63" i="48"/>
  <c r="AS63" i="48"/>
  <c r="AR63" i="48"/>
  <c r="AQ63" i="48"/>
  <c r="AP63" i="48"/>
  <c r="AO63" i="48"/>
  <c r="AN63" i="48"/>
  <c r="AM63" i="48"/>
  <c r="AL63" i="48"/>
  <c r="AK63" i="48"/>
  <c r="AJ63" i="48"/>
  <c r="AI63" i="48"/>
  <c r="AG63" i="48"/>
  <c r="AF63" i="48"/>
  <c r="AE63" i="48"/>
  <c r="AD63" i="48"/>
  <c r="AC63" i="48"/>
  <c r="AB63" i="48"/>
  <c r="AA63" i="48"/>
  <c r="Z63" i="48"/>
  <c r="Y63" i="48"/>
  <c r="X63" i="48"/>
  <c r="W63" i="48"/>
  <c r="V63" i="48"/>
  <c r="U63" i="48"/>
  <c r="T63" i="48"/>
  <c r="S63" i="48"/>
  <c r="R63" i="48"/>
  <c r="Q63" i="48"/>
  <c r="P63" i="48"/>
  <c r="O63" i="48"/>
  <c r="N63" i="48"/>
  <c r="M63" i="48"/>
  <c r="K63" i="48"/>
  <c r="J63" i="48"/>
  <c r="I63" i="48"/>
  <c r="F63" i="48"/>
  <c r="E63" i="48"/>
  <c r="D63" i="48"/>
  <c r="C63" i="48"/>
  <c r="B63" i="48"/>
  <c r="A63" i="48"/>
  <c r="EK62" i="48"/>
  <c r="BS62" i="48"/>
  <c r="BR62" i="48"/>
  <c r="BQ62" i="48"/>
  <c r="BP62" i="48"/>
  <c r="BO62" i="48"/>
  <c r="BN62" i="48"/>
  <c r="BK62" i="48"/>
  <c r="BJ62" i="48"/>
  <c r="BI62" i="48"/>
  <c r="BH62" i="48"/>
  <c r="BG62" i="48"/>
  <c r="BE62" i="48"/>
  <c r="BD62" i="48"/>
  <c r="BC62" i="48"/>
  <c r="BB62" i="48"/>
  <c r="BA62" i="48"/>
  <c r="AZ62" i="48"/>
  <c r="AY62" i="48"/>
  <c r="AX62" i="48"/>
  <c r="AW62" i="48"/>
  <c r="AV62" i="48"/>
  <c r="AU62" i="48"/>
  <c r="AT62" i="48"/>
  <c r="AS62" i="48"/>
  <c r="AR62" i="48"/>
  <c r="AQ62" i="48"/>
  <c r="AP62" i="48"/>
  <c r="AO62" i="48"/>
  <c r="AN62" i="48"/>
  <c r="AM62" i="48"/>
  <c r="AL62" i="48"/>
  <c r="AK62" i="48"/>
  <c r="AJ62" i="48"/>
  <c r="AI62" i="48"/>
  <c r="AG62" i="48"/>
  <c r="AF62" i="48"/>
  <c r="AE62" i="48"/>
  <c r="AD62" i="48"/>
  <c r="AC62" i="48"/>
  <c r="AB62" i="48"/>
  <c r="AA62" i="48"/>
  <c r="Z62" i="48"/>
  <c r="Y62" i="48"/>
  <c r="X62" i="48"/>
  <c r="W62" i="48"/>
  <c r="V62" i="48"/>
  <c r="U62" i="48"/>
  <c r="T62" i="48"/>
  <c r="S62" i="48"/>
  <c r="R62" i="48"/>
  <c r="Q62" i="48"/>
  <c r="P62" i="48"/>
  <c r="O62" i="48"/>
  <c r="N62" i="48"/>
  <c r="M62" i="48"/>
  <c r="K62" i="48"/>
  <c r="J62" i="48"/>
  <c r="I62" i="48"/>
  <c r="F62" i="48"/>
  <c r="E62" i="48"/>
  <c r="D62" i="48"/>
  <c r="C62" i="48"/>
  <c r="B62" i="48"/>
  <c r="A62" i="48"/>
  <c r="EK61" i="48"/>
  <c r="BS61" i="48"/>
  <c r="BR61" i="48"/>
  <c r="BQ61" i="48"/>
  <c r="BP61" i="48"/>
  <c r="BO61" i="48"/>
  <c r="BN61" i="48"/>
  <c r="BK61" i="48"/>
  <c r="BJ61" i="48"/>
  <c r="BI61" i="48"/>
  <c r="BH61" i="48"/>
  <c r="BG61" i="48"/>
  <c r="BE61" i="48"/>
  <c r="BD61" i="48"/>
  <c r="BC61" i="48"/>
  <c r="BB61" i="48"/>
  <c r="BA61" i="48"/>
  <c r="AZ61" i="48"/>
  <c r="AY61" i="48"/>
  <c r="AX61" i="48"/>
  <c r="AW61" i="48"/>
  <c r="AV61" i="48"/>
  <c r="AU61" i="48"/>
  <c r="AT61" i="48"/>
  <c r="AS61" i="48"/>
  <c r="AR61" i="48"/>
  <c r="AQ61" i="48"/>
  <c r="AP61" i="48"/>
  <c r="AO61" i="48"/>
  <c r="AN61" i="48"/>
  <c r="AM61" i="48"/>
  <c r="AL61" i="48"/>
  <c r="AK61" i="48"/>
  <c r="AJ61" i="48"/>
  <c r="AI61" i="48"/>
  <c r="AG61" i="48"/>
  <c r="AF61" i="48"/>
  <c r="AE61" i="48"/>
  <c r="AD61" i="48"/>
  <c r="AC61" i="48"/>
  <c r="AB61" i="48"/>
  <c r="AA61" i="48"/>
  <c r="Z61" i="48"/>
  <c r="Y61" i="48"/>
  <c r="X61" i="48"/>
  <c r="W61" i="48"/>
  <c r="V61" i="48"/>
  <c r="U61" i="48"/>
  <c r="T61" i="48"/>
  <c r="S61" i="48"/>
  <c r="R61" i="48"/>
  <c r="Q61" i="48"/>
  <c r="P61" i="48"/>
  <c r="O61" i="48"/>
  <c r="N61" i="48"/>
  <c r="M61" i="48"/>
  <c r="K61" i="48"/>
  <c r="J61" i="48"/>
  <c r="I61" i="48"/>
  <c r="F61" i="48"/>
  <c r="E61" i="48"/>
  <c r="D61" i="48"/>
  <c r="C61" i="48"/>
  <c r="B61" i="48"/>
  <c r="A61" i="48"/>
  <c r="EK60" i="48"/>
  <c r="BS60" i="48"/>
  <c r="BR60" i="48"/>
  <c r="BQ60" i="48"/>
  <c r="BP60" i="48"/>
  <c r="BO60" i="48"/>
  <c r="BN60" i="48"/>
  <c r="BK60" i="48"/>
  <c r="BJ60" i="48"/>
  <c r="BI60" i="48"/>
  <c r="BH60" i="48"/>
  <c r="BG60" i="48"/>
  <c r="BE60" i="48"/>
  <c r="BD60" i="48"/>
  <c r="BC60" i="48"/>
  <c r="BB60" i="48"/>
  <c r="BA60" i="48"/>
  <c r="AZ60" i="48"/>
  <c r="AY60" i="48"/>
  <c r="AX60" i="48"/>
  <c r="AW60" i="48"/>
  <c r="AV60" i="48"/>
  <c r="AU60" i="48"/>
  <c r="AT60" i="48"/>
  <c r="AS60" i="48"/>
  <c r="AR60" i="48"/>
  <c r="AQ60" i="48"/>
  <c r="AP60" i="48"/>
  <c r="AO60" i="48"/>
  <c r="AN60" i="48"/>
  <c r="AM60" i="48"/>
  <c r="AL60" i="48"/>
  <c r="AK60" i="48"/>
  <c r="AJ60" i="48"/>
  <c r="AI60" i="48"/>
  <c r="AG60" i="48"/>
  <c r="AF60" i="48"/>
  <c r="AE60" i="48"/>
  <c r="AD60" i="48"/>
  <c r="AC60" i="48"/>
  <c r="AB60" i="48"/>
  <c r="AA60" i="48"/>
  <c r="Z60" i="48"/>
  <c r="Y60" i="48"/>
  <c r="X60" i="48"/>
  <c r="W60" i="48"/>
  <c r="V60" i="48"/>
  <c r="U60" i="48"/>
  <c r="T60" i="48"/>
  <c r="S60" i="48"/>
  <c r="R60" i="48"/>
  <c r="Q60" i="48"/>
  <c r="P60" i="48"/>
  <c r="O60" i="48"/>
  <c r="N60" i="48"/>
  <c r="M60" i="48"/>
  <c r="K60" i="48"/>
  <c r="J60" i="48"/>
  <c r="I60" i="48"/>
  <c r="F60" i="48"/>
  <c r="E60" i="48"/>
  <c r="D60" i="48"/>
  <c r="C60" i="48"/>
  <c r="B60" i="48"/>
  <c r="A60" i="48"/>
  <c r="EK59" i="48"/>
  <c r="BS59" i="48"/>
  <c r="BR59" i="48"/>
  <c r="BQ59" i="48"/>
  <c r="BP59" i="48"/>
  <c r="BO59" i="48"/>
  <c r="BN59" i="48"/>
  <c r="BK59" i="48"/>
  <c r="BJ59" i="48"/>
  <c r="BI59" i="48"/>
  <c r="BH59" i="48"/>
  <c r="BG59" i="48"/>
  <c r="BE59" i="48"/>
  <c r="BD59" i="48"/>
  <c r="BC59" i="48"/>
  <c r="BB59" i="48"/>
  <c r="BA59" i="48"/>
  <c r="AZ59" i="48"/>
  <c r="AY59" i="48"/>
  <c r="AX59" i="48"/>
  <c r="AW59" i="48"/>
  <c r="AV59" i="48"/>
  <c r="AU59" i="48"/>
  <c r="AT59" i="48"/>
  <c r="AS59" i="48"/>
  <c r="AR59" i="48"/>
  <c r="AQ59" i="48"/>
  <c r="AP59" i="48"/>
  <c r="AO59" i="48"/>
  <c r="AN59" i="48"/>
  <c r="AM59" i="48"/>
  <c r="AL59" i="48"/>
  <c r="AK59" i="48"/>
  <c r="AJ59" i="48"/>
  <c r="AI59" i="48"/>
  <c r="AG59" i="48"/>
  <c r="AF59" i="48"/>
  <c r="AE59" i="48"/>
  <c r="AD59" i="48"/>
  <c r="AC59" i="48"/>
  <c r="AB59" i="48"/>
  <c r="AA59" i="48"/>
  <c r="Z59" i="48"/>
  <c r="Y59" i="48"/>
  <c r="X59" i="48"/>
  <c r="W59" i="48"/>
  <c r="V59" i="48"/>
  <c r="U59" i="48"/>
  <c r="T59" i="48"/>
  <c r="S59" i="48"/>
  <c r="R59" i="48"/>
  <c r="Q59" i="48"/>
  <c r="P59" i="48"/>
  <c r="O59" i="48"/>
  <c r="N59" i="48"/>
  <c r="M59" i="48"/>
  <c r="K59" i="48"/>
  <c r="J59" i="48"/>
  <c r="DF59" i="48" s="1"/>
  <c r="I59" i="48"/>
  <c r="F59" i="48"/>
  <c r="E59" i="48"/>
  <c r="D59" i="48"/>
  <c r="C59" i="48"/>
  <c r="B59" i="48"/>
  <c r="A59" i="48"/>
  <c r="EK58" i="48"/>
  <c r="BS58" i="48"/>
  <c r="BR58" i="48"/>
  <c r="BQ58" i="48"/>
  <c r="BP58" i="48"/>
  <c r="BO58" i="48"/>
  <c r="BN58" i="48"/>
  <c r="BK58" i="48"/>
  <c r="BJ58" i="48"/>
  <c r="BI58" i="48"/>
  <c r="BH58" i="48"/>
  <c r="BG58" i="48"/>
  <c r="BE58" i="48"/>
  <c r="BD58" i="48"/>
  <c r="BC58" i="48"/>
  <c r="BB58" i="48"/>
  <c r="BA58" i="48"/>
  <c r="AZ58" i="48"/>
  <c r="AY58" i="48"/>
  <c r="AX58" i="48"/>
  <c r="AW58" i="48"/>
  <c r="AV58" i="48"/>
  <c r="AU58" i="48"/>
  <c r="AT58" i="48"/>
  <c r="AS58" i="48"/>
  <c r="AR58" i="48"/>
  <c r="AQ58" i="48"/>
  <c r="AP58" i="48"/>
  <c r="AO58" i="48"/>
  <c r="AN58" i="48"/>
  <c r="AM58" i="48"/>
  <c r="AL58" i="48"/>
  <c r="AK58" i="48"/>
  <c r="AJ58" i="48"/>
  <c r="AI58" i="48"/>
  <c r="AG58" i="48"/>
  <c r="AF58" i="48"/>
  <c r="AE58" i="48"/>
  <c r="AD58" i="48"/>
  <c r="AC58" i="48"/>
  <c r="AB58" i="48"/>
  <c r="AA58" i="48"/>
  <c r="Z58" i="48"/>
  <c r="Y58" i="48"/>
  <c r="X58" i="48"/>
  <c r="W58" i="48"/>
  <c r="V58" i="48"/>
  <c r="U58" i="48"/>
  <c r="T58" i="48"/>
  <c r="S58" i="48"/>
  <c r="R58" i="48"/>
  <c r="Q58" i="48"/>
  <c r="P58" i="48"/>
  <c r="O58" i="48"/>
  <c r="N58" i="48"/>
  <c r="M58" i="48"/>
  <c r="K58" i="48"/>
  <c r="J58" i="48"/>
  <c r="DF58" i="48" s="1"/>
  <c r="I58" i="48"/>
  <c r="F58" i="48"/>
  <c r="E58" i="48"/>
  <c r="D58" i="48"/>
  <c r="C58" i="48"/>
  <c r="B58" i="48"/>
  <c r="A58" i="48"/>
  <c r="EK57" i="48"/>
  <c r="BS57" i="48"/>
  <c r="BR57" i="48"/>
  <c r="BQ57" i="48"/>
  <c r="BP57" i="48"/>
  <c r="BO57" i="48"/>
  <c r="BN57" i="48"/>
  <c r="BK57" i="48"/>
  <c r="BJ57" i="48"/>
  <c r="BI57" i="48"/>
  <c r="BH57" i="48"/>
  <c r="BG57" i="48"/>
  <c r="BE57" i="48"/>
  <c r="BD57" i="48"/>
  <c r="BC57" i="48"/>
  <c r="BB57" i="48"/>
  <c r="BA57" i="48"/>
  <c r="AZ57" i="48"/>
  <c r="AY57" i="48"/>
  <c r="AX57" i="48"/>
  <c r="AW57" i="48"/>
  <c r="AV57" i="48"/>
  <c r="AU57" i="48"/>
  <c r="AT57" i="48"/>
  <c r="AS57" i="48"/>
  <c r="AR57" i="48"/>
  <c r="AQ57" i="48"/>
  <c r="AP57" i="48"/>
  <c r="AO57" i="48"/>
  <c r="AN57" i="48"/>
  <c r="AM57" i="48"/>
  <c r="AL57" i="48"/>
  <c r="AK57" i="48"/>
  <c r="AJ57" i="48"/>
  <c r="AI57" i="48"/>
  <c r="AG57" i="48"/>
  <c r="AF57" i="48"/>
  <c r="AE57" i="48"/>
  <c r="AD57" i="48"/>
  <c r="AC57" i="48"/>
  <c r="AB57" i="48"/>
  <c r="AA57" i="48"/>
  <c r="Z57" i="48"/>
  <c r="Y57" i="48"/>
  <c r="X57" i="48"/>
  <c r="W57" i="48"/>
  <c r="V57" i="48"/>
  <c r="U57" i="48"/>
  <c r="T57" i="48"/>
  <c r="S57" i="48"/>
  <c r="R57" i="48"/>
  <c r="Q57" i="48"/>
  <c r="P57" i="48"/>
  <c r="O57" i="48"/>
  <c r="N57" i="48"/>
  <c r="M57" i="48"/>
  <c r="K57" i="48"/>
  <c r="J57" i="48"/>
  <c r="DF57" i="48" s="1"/>
  <c r="I57" i="48"/>
  <c r="F57" i="48"/>
  <c r="E57" i="48"/>
  <c r="D57" i="48"/>
  <c r="C57" i="48"/>
  <c r="B57" i="48"/>
  <c r="A57" i="48"/>
  <c r="EK56" i="48"/>
  <c r="BS56" i="48"/>
  <c r="BR56" i="48"/>
  <c r="BQ56" i="48"/>
  <c r="BP56" i="48"/>
  <c r="BO56" i="48"/>
  <c r="BN56" i="48"/>
  <c r="BK56" i="48"/>
  <c r="BJ56" i="48"/>
  <c r="BI56" i="48"/>
  <c r="BH56" i="48"/>
  <c r="BG56" i="48"/>
  <c r="BE56" i="48"/>
  <c r="BD56" i="48"/>
  <c r="BC56" i="48"/>
  <c r="BB56" i="48"/>
  <c r="BA56" i="48"/>
  <c r="AZ56" i="48"/>
  <c r="AY56" i="48"/>
  <c r="AX56" i="48"/>
  <c r="AW56" i="48"/>
  <c r="AV56" i="48"/>
  <c r="AU56" i="48"/>
  <c r="AT56" i="48"/>
  <c r="AS56" i="48"/>
  <c r="AR56" i="48"/>
  <c r="AQ56" i="48"/>
  <c r="AP56" i="48"/>
  <c r="AO56" i="48"/>
  <c r="AN56" i="48"/>
  <c r="AM56" i="48"/>
  <c r="AL56" i="48"/>
  <c r="AK56" i="48"/>
  <c r="AJ56" i="48"/>
  <c r="AI56" i="48"/>
  <c r="AG56" i="48"/>
  <c r="AF56" i="48"/>
  <c r="AE56" i="48"/>
  <c r="AD56" i="48"/>
  <c r="AC56" i="48"/>
  <c r="AB56" i="48"/>
  <c r="AA56" i="48"/>
  <c r="Z56" i="48"/>
  <c r="Y56" i="48"/>
  <c r="X56" i="48"/>
  <c r="W56" i="48"/>
  <c r="V56" i="48"/>
  <c r="U56" i="48"/>
  <c r="T56" i="48"/>
  <c r="S56" i="48"/>
  <c r="R56" i="48"/>
  <c r="Q56" i="48"/>
  <c r="P56" i="48"/>
  <c r="O56" i="48"/>
  <c r="N56" i="48"/>
  <c r="M56" i="48"/>
  <c r="K56" i="48"/>
  <c r="J56" i="48"/>
  <c r="DF56" i="48" s="1"/>
  <c r="I56" i="48"/>
  <c r="F56" i="48"/>
  <c r="E56" i="48"/>
  <c r="D56" i="48"/>
  <c r="C56" i="48"/>
  <c r="B56" i="48"/>
  <c r="A56" i="48"/>
  <c r="EK55" i="48"/>
  <c r="BS55" i="48"/>
  <c r="BR55" i="48"/>
  <c r="BQ55" i="48"/>
  <c r="BP55" i="48"/>
  <c r="BO55" i="48"/>
  <c r="BN55" i="48"/>
  <c r="BK55" i="48"/>
  <c r="BJ55" i="48"/>
  <c r="BI55" i="48"/>
  <c r="BH55" i="48"/>
  <c r="BG55" i="48"/>
  <c r="BE55" i="48"/>
  <c r="BD55" i="48"/>
  <c r="BC55" i="48"/>
  <c r="BB55" i="48"/>
  <c r="BA55" i="48"/>
  <c r="AZ55" i="48"/>
  <c r="AY55" i="48"/>
  <c r="AX55" i="48"/>
  <c r="AW55" i="48"/>
  <c r="AV55" i="48"/>
  <c r="AU55" i="48"/>
  <c r="AT55" i="48"/>
  <c r="AS55" i="48"/>
  <c r="AR55" i="48"/>
  <c r="AQ55" i="48"/>
  <c r="AP55" i="48"/>
  <c r="AO55" i="48"/>
  <c r="AN55" i="48"/>
  <c r="AM55" i="48"/>
  <c r="AL55" i="48"/>
  <c r="AK55" i="48"/>
  <c r="AJ55" i="48"/>
  <c r="AI55" i="48"/>
  <c r="AG55" i="48"/>
  <c r="AF55" i="48"/>
  <c r="AE55" i="48"/>
  <c r="AD55" i="48"/>
  <c r="AC55" i="48"/>
  <c r="AB55" i="48"/>
  <c r="AA55" i="48"/>
  <c r="Z55" i="48"/>
  <c r="Y55" i="48"/>
  <c r="X55" i="48"/>
  <c r="W55" i="48"/>
  <c r="V55" i="48"/>
  <c r="U55" i="48"/>
  <c r="T55" i="48"/>
  <c r="S55" i="48"/>
  <c r="R55" i="48"/>
  <c r="Q55" i="48"/>
  <c r="P55" i="48"/>
  <c r="O55" i="48"/>
  <c r="N55" i="48"/>
  <c r="M55" i="48"/>
  <c r="K55" i="48"/>
  <c r="J55" i="48"/>
  <c r="DF55" i="48" s="1"/>
  <c r="I55" i="48"/>
  <c r="F55" i="48"/>
  <c r="E55" i="48"/>
  <c r="D55" i="48"/>
  <c r="C55" i="48"/>
  <c r="B55" i="48"/>
  <c r="A55" i="48"/>
  <c r="EK54" i="48"/>
  <c r="BS54" i="48"/>
  <c r="BR54" i="48"/>
  <c r="BQ54" i="48"/>
  <c r="BP54" i="48"/>
  <c r="BO54" i="48"/>
  <c r="BN54" i="48"/>
  <c r="BK54" i="48"/>
  <c r="BJ54" i="48"/>
  <c r="BI54" i="48"/>
  <c r="BH54" i="48"/>
  <c r="BG54" i="48"/>
  <c r="BE54" i="48"/>
  <c r="BD54" i="48"/>
  <c r="BC54" i="48"/>
  <c r="BB54" i="48"/>
  <c r="BA54" i="48"/>
  <c r="AZ54" i="48"/>
  <c r="AY54" i="48"/>
  <c r="AX54" i="48"/>
  <c r="AW54" i="48"/>
  <c r="AV54" i="48"/>
  <c r="AU54" i="48"/>
  <c r="AT54" i="48"/>
  <c r="AS54" i="48"/>
  <c r="AR54" i="48"/>
  <c r="AQ54" i="48"/>
  <c r="AP54" i="48"/>
  <c r="AO54" i="48"/>
  <c r="AN54" i="48"/>
  <c r="AM54" i="48"/>
  <c r="AL54" i="48"/>
  <c r="AK54" i="48"/>
  <c r="AJ54" i="48"/>
  <c r="AI54" i="48"/>
  <c r="AG54" i="48"/>
  <c r="AF54" i="48"/>
  <c r="AE54" i="48"/>
  <c r="AD54" i="48"/>
  <c r="AC54" i="48"/>
  <c r="AB54" i="48"/>
  <c r="AA54" i="48"/>
  <c r="Z54" i="48"/>
  <c r="Y54" i="48"/>
  <c r="X54" i="48"/>
  <c r="W54" i="48"/>
  <c r="V54" i="48"/>
  <c r="U54" i="48"/>
  <c r="T54" i="48"/>
  <c r="S54" i="48"/>
  <c r="R54" i="48"/>
  <c r="Q54" i="48"/>
  <c r="P54" i="48"/>
  <c r="O54" i="48"/>
  <c r="N54" i="48"/>
  <c r="M54" i="48"/>
  <c r="K54" i="48"/>
  <c r="J54" i="48"/>
  <c r="DF54" i="48" s="1"/>
  <c r="I54" i="48"/>
  <c r="F54" i="48"/>
  <c r="E54" i="48"/>
  <c r="D54" i="48"/>
  <c r="C54" i="48"/>
  <c r="B54" i="48"/>
  <c r="A54" i="48"/>
  <c r="EK53" i="48"/>
  <c r="BS53" i="48"/>
  <c r="BR53" i="48"/>
  <c r="BQ53" i="48"/>
  <c r="BP53" i="48"/>
  <c r="BO53" i="48"/>
  <c r="BN53" i="48"/>
  <c r="BK53" i="48"/>
  <c r="BJ53" i="48"/>
  <c r="BI53" i="48"/>
  <c r="BH53" i="48"/>
  <c r="BG53" i="48"/>
  <c r="BE53" i="48"/>
  <c r="BD53" i="48"/>
  <c r="BC53" i="48"/>
  <c r="BB53" i="48"/>
  <c r="BA53" i="48"/>
  <c r="AZ53" i="48"/>
  <c r="AY53" i="48"/>
  <c r="AX53" i="48"/>
  <c r="AW53" i="48"/>
  <c r="AV53" i="48"/>
  <c r="AU53" i="48"/>
  <c r="AT53" i="48"/>
  <c r="AS53" i="48"/>
  <c r="AR53" i="48"/>
  <c r="AQ53" i="48"/>
  <c r="AP53" i="48"/>
  <c r="AO53" i="48"/>
  <c r="AN53" i="48"/>
  <c r="AM53" i="48"/>
  <c r="AL53" i="48"/>
  <c r="AK53" i="48"/>
  <c r="AJ53" i="48"/>
  <c r="AI53" i="48"/>
  <c r="AG53" i="48"/>
  <c r="AF53" i="48"/>
  <c r="AE53" i="48"/>
  <c r="AD53" i="48"/>
  <c r="AC53" i="48"/>
  <c r="AB53" i="48"/>
  <c r="AA53" i="48"/>
  <c r="Z53" i="48"/>
  <c r="Y53" i="48"/>
  <c r="X53" i="48"/>
  <c r="W53" i="48"/>
  <c r="V53" i="48"/>
  <c r="U53" i="48"/>
  <c r="T53" i="48"/>
  <c r="S53" i="48"/>
  <c r="R53" i="48"/>
  <c r="Q53" i="48"/>
  <c r="P53" i="48"/>
  <c r="O53" i="48"/>
  <c r="N53" i="48"/>
  <c r="M53" i="48"/>
  <c r="K53" i="48"/>
  <c r="J53" i="48"/>
  <c r="DF53" i="48" s="1"/>
  <c r="I53" i="48"/>
  <c r="F53" i="48"/>
  <c r="E53" i="48"/>
  <c r="D53" i="48"/>
  <c r="C53" i="48"/>
  <c r="B53" i="48"/>
  <c r="A53" i="48"/>
  <c r="EK52" i="48"/>
  <c r="BS52" i="48"/>
  <c r="BR52" i="48"/>
  <c r="BQ52" i="48"/>
  <c r="BP52" i="48"/>
  <c r="BO52" i="48"/>
  <c r="BN52" i="48"/>
  <c r="BK52" i="48"/>
  <c r="BJ52" i="48"/>
  <c r="BI52" i="48"/>
  <c r="BH52" i="48"/>
  <c r="BG52" i="48"/>
  <c r="BE52" i="48"/>
  <c r="BD52" i="48"/>
  <c r="BC52" i="48"/>
  <c r="BB52" i="48"/>
  <c r="BA52" i="48"/>
  <c r="AZ52" i="48"/>
  <c r="AY52" i="48"/>
  <c r="AX52" i="48"/>
  <c r="AW52" i="48"/>
  <c r="AV52" i="48"/>
  <c r="AU52" i="48"/>
  <c r="AT52" i="48"/>
  <c r="AS52" i="48"/>
  <c r="AR52" i="48"/>
  <c r="AQ52" i="48"/>
  <c r="AP52" i="48"/>
  <c r="AO52" i="48"/>
  <c r="AN52" i="48"/>
  <c r="AM52" i="48"/>
  <c r="AL52" i="48"/>
  <c r="AK52" i="48"/>
  <c r="AJ52" i="48"/>
  <c r="AI52" i="48"/>
  <c r="AG52" i="48"/>
  <c r="AF52" i="48"/>
  <c r="AE52" i="48"/>
  <c r="AD52" i="48"/>
  <c r="AC52" i="48"/>
  <c r="AB52" i="48"/>
  <c r="AA52" i="48"/>
  <c r="Z52" i="48"/>
  <c r="Y52" i="48"/>
  <c r="X52" i="48"/>
  <c r="W52" i="48"/>
  <c r="V52" i="48"/>
  <c r="U52" i="48"/>
  <c r="T52" i="48"/>
  <c r="S52" i="48"/>
  <c r="R52" i="48"/>
  <c r="Q52" i="48"/>
  <c r="P52" i="48"/>
  <c r="O52" i="48"/>
  <c r="N52" i="48"/>
  <c r="M52" i="48"/>
  <c r="K52" i="48"/>
  <c r="J52" i="48"/>
  <c r="DF52" i="48" s="1"/>
  <c r="I52" i="48"/>
  <c r="F52" i="48"/>
  <c r="E52" i="48"/>
  <c r="D52" i="48"/>
  <c r="C52" i="48"/>
  <c r="B52" i="48"/>
  <c r="A52" i="48"/>
  <c r="EK51" i="48"/>
  <c r="BS51" i="48"/>
  <c r="BR51" i="48"/>
  <c r="BQ51" i="48"/>
  <c r="BP51" i="48"/>
  <c r="BO51" i="48"/>
  <c r="BN51" i="48"/>
  <c r="BK51" i="48"/>
  <c r="BJ51" i="48"/>
  <c r="BI51" i="48"/>
  <c r="BH51" i="48"/>
  <c r="BG51" i="48"/>
  <c r="BE51" i="48"/>
  <c r="BD51" i="48"/>
  <c r="BC51" i="48"/>
  <c r="BB51" i="48"/>
  <c r="BA51" i="48"/>
  <c r="AZ51" i="48"/>
  <c r="AY51" i="48"/>
  <c r="AX51" i="48"/>
  <c r="AW51" i="48"/>
  <c r="AV51" i="48"/>
  <c r="AU51" i="48"/>
  <c r="AT51" i="48"/>
  <c r="AS51" i="48"/>
  <c r="AR51" i="48"/>
  <c r="AQ51" i="48"/>
  <c r="AP51" i="48"/>
  <c r="AO51" i="48"/>
  <c r="AN51" i="48"/>
  <c r="AM51" i="48"/>
  <c r="AL51" i="48"/>
  <c r="AK51" i="48"/>
  <c r="AJ51" i="48"/>
  <c r="AI51" i="48"/>
  <c r="AG51" i="48"/>
  <c r="AF51" i="48"/>
  <c r="AE51" i="48"/>
  <c r="AD51" i="48"/>
  <c r="AC51" i="48"/>
  <c r="AB51" i="48"/>
  <c r="AA51" i="48"/>
  <c r="Z51" i="48"/>
  <c r="Y51" i="48"/>
  <c r="X51" i="48"/>
  <c r="W51" i="48"/>
  <c r="V51" i="48"/>
  <c r="U51" i="48"/>
  <c r="T51" i="48"/>
  <c r="S51" i="48"/>
  <c r="R51" i="48"/>
  <c r="Q51" i="48"/>
  <c r="P51" i="48"/>
  <c r="O51" i="48"/>
  <c r="N51" i="48"/>
  <c r="M51" i="48"/>
  <c r="K51" i="48"/>
  <c r="J51" i="48"/>
  <c r="I51" i="48"/>
  <c r="F51" i="48"/>
  <c r="E51" i="48"/>
  <c r="D51" i="48"/>
  <c r="C51" i="48"/>
  <c r="B51" i="48"/>
  <c r="A51" i="48"/>
  <c r="EK50" i="48"/>
  <c r="BS50" i="48"/>
  <c r="BR50" i="48"/>
  <c r="BQ50" i="48"/>
  <c r="BP50" i="48"/>
  <c r="BO50" i="48"/>
  <c r="BN50" i="48"/>
  <c r="BK50" i="48"/>
  <c r="BJ50" i="48"/>
  <c r="BI50" i="48"/>
  <c r="BH50" i="48"/>
  <c r="BG50" i="48"/>
  <c r="BE50" i="48"/>
  <c r="BD50" i="48"/>
  <c r="BC50" i="48"/>
  <c r="BB50" i="48"/>
  <c r="BA50" i="48"/>
  <c r="AZ50" i="48"/>
  <c r="AY50" i="48"/>
  <c r="AX50" i="48"/>
  <c r="AW50" i="48"/>
  <c r="AV50" i="48"/>
  <c r="AU50" i="48"/>
  <c r="AT50" i="48"/>
  <c r="AS50" i="48"/>
  <c r="AR50" i="48"/>
  <c r="AQ50" i="48"/>
  <c r="AP50" i="48"/>
  <c r="AO50" i="48"/>
  <c r="AN50" i="48"/>
  <c r="AM50" i="48"/>
  <c r="AL50" i="48"/>
  <c r="AK50" i="48"/>
  <c r="AJ50" i="48"/>
  <c r="AI50" i="48"/>
  <c r="AG50" i="48"/>
  <c r="AF50" i="48"/>
  <c r="AE50" i="48"/>
  <c r="AD50" i="48"/>
  <c r="AC50" i="48"/>
  <c r="AB50" i="48"/>
  <c r="AA50" i="48"/>
  <c r="Z50" i="48"/>
  <c r="Y50" i="48"/>
  <c r="X50" i="48"/>
  <c r="W50" i="48"/>
  <c r="V50" i="48"/>
  <c r="U50" i="48"/>
  <c r="T50" i="48"/>
  <c r="S50" i="48"/>
  <c r="R50" i="48"/>
  <c r="Q50" i="48"/>
  <c r="P50" i="48"/>
  <c r="O50" i="48"/>
  <c r="N50" i="48"/>
  <c r="M50" i="48"/>
  <c r="K50" i="48"/>
  <c r="J50" i="48"/>
  <c r="DF50" i="48" s="1"/>
  <c r="I50" i="48"/>
  <c r="F50" i="48"/>
  <c r="E50" i="48"/>
  <c r="D50" i="48"/>
  <c r="C50" i="48"/>
  <c r="B50" i="48"/>
  <c r="A50" i="48"/>
  <c r="EK49" i="48"/>
  <c r="BS49" i="48"/>
  <c r="BR49" i="48"/>
  <c r="BQ49" i="48"/>
  <c r="BP49" i="48"/>
  <c r="BO49" i="48"/>
  <c r="BN49" i="48"/>
  <c r="BK49" i="48"/>
  <c r="BJ49" i="48"/>
  <c r="BI49" i="48"/>
  <c r="BH49" i="48"/>
  <c r="BG49" i="48"/>
  <c r="BE49" i="48"/>
  <c r="BD49" i="48"/>
  <c r="BC49" i="48"/>
  <c r="BB49" i="48"/>
  <c r="BA49" i="48"/>
  <c r="AZ49" i="48"/>
  <c r="AY49" i="48"/>
  <c r="AX49" i="48"/>
  <c r="AW49" i="48"/>
  <c r="AV49" i="48"/>
  <c r="AU49" i="48"/>
  <c r="AT49" i="48"/>
  <c r="AS49" i="48"/>
  <c r="AR49" i="48"/>
  <c r="AQ49" i="48"/>
  <c r="AP49" i="48"/>
  <c r="AO49" i="48"/>
  <c r="AN49" i="48"/>
  <c r="AM49" i="48"/>
  <c r="AL49" i="48"/>
  <c r="AK49" i="48"/>
  <c r="AJ49" i="48"/>
  <c r="AI49" i="48"/>
  <c r="AG49" i="48"/>
  <c r="AF49" i="48"/>
  <c r="AE49" i="48"/>
  <c r="AD49" i="48"/>
  <c r="AC49" i="48"/>
  <c r="AB49" i="48"/>
  <c r="AA49" i="48"/>
  <c r="Z49" i="48"/>
  <c r="Y49" i="48"/>
  <c r="X49" i="48"/>
  <c r="W49" i="48"/>
  <c r="V49" i="48"/>
  <c r="U49" i="48"/>
  <c r="T49" i="48"/>
  <c r="S49" i="48"/>
  <c r="R49" i="48"/>
  <c r="Q49" i="48"/>
  <c r="P49" i="48"/>
  <c r="O49" i="48"/>
  <c r="N49" i="48"/>
  <c r="M49" i="48"/>
  <c r="K49" i="48"/>
  <c r="J49" i="48"/>
  <c r="I49" i="48"/>
  <c r="F49" i="48"/>
  <c r="E49" i="48"/>
  <c r="D49" i="48"/>
  <c r="C49" i="48"/>
  <c r="B49" i="48"/>
  <c r="A49" i="48"/>
  <c r="EK48" i="48"/>
  <c r="BS48" i="48"/>
  <c r="BR48" i="48"/>
  <c r="BQ48" i="48"/>
  <c r="BP48" i="48"/>
  <c r="BO48" i="48"/>
  <c r="BN48" i="48"/>
  <c r="BK48" i="48"/>
  <c r="BJ48" i="48"/>
  <c r="BI48" i="48"/>
  <c r="BH48" i="48"/>
  <c r="BG48" i="48"/>
  <c r="BE48" i="48"/>
  <c r="BD48" i="48"/>
  <c r="BC48" i="48"/>
  <c r="BB48" i="48"/>
  <c r="BA48" i="48"/>
  <c r="AZ48" i="48"/>
  <c r="AY48" i="48"/>
  <c r="AX48" i="48"/>
  <c r="AW48" i="48"/>
  <c r="AV48" i="48"/>
  <c r="AU48" i="48"/>
  <c r="AT48" i="48"/>
  <c r="AS48" i="48"/>
  <c r="AR48" i="48"/>
  <c r="AQ48" i="48"/>
  <c r="AP48" i="48"/>
  <c r="AO48" i="48"/>
  <c r="AN48" i="48"/>
  <c r="AM48" i="48"/>
  <c r="AL48" i="48"/>
  <c r="AK48" i="48"/>
  <c r="AJ48" i="48"/>
  <c r="AI48" i="48"/>
  <c r="AG48" i="48"/>
  <c r="AF48" i="48"/>
  <c r="AE48" i="48"/>
  <c r="AD48" i="48"/>
  <c r="AC48" i="48"/>
  <c r="AB48" i="48"/>
  <c r="AA48" i="48"/>
  <c r="Z48" i="48"/>
  <c r="Y48" i="48"/>
  <c r="X48" i="48"/>
  <c r="W48" i="48"/>
  <c r="V48" i="48"/>
  <c r="U48" i="48"/>
  <c r="T48" i="48"/>
  <c r="S48" i="48"/>
  <c r="R48" i="48"/>
  <c r="Q48" i="48"/>
  <c r="O48" i="48"/>
  <c r="N48" i="48"/>
  <c r="M48" i="48"/>
  <c r="K48" i="48"/>
  <c r="J48" i="48"/>
  <c r="DF48" i="48" s="1"/>
  <c r="I48" i="48"/>
  <c r="F48" i="48"/>
  <c r="E48" i="48"/>
  <c r="D48" i="48"/>
  <c r="C48" i="48"/>
  <c r="B48" i="48"/>
  <c r="A48" i="48"/>
  <c r="EK47" i="48"/>
  <c r="BS47" i="48"/>
  <c r="BR47" i="48"/>
  <c r="BQ47" i="48"/>
  <c r="BP47" i="48"/>
  <c r="BO47" i="48"/>
  <c r="BN47" i="48"/>
  <c r="BK47" i="48"/>
  <c r="BJ47" i="48"/>
  <c r="BI47" i="48"/>
  <c r="BH47" i="48"/>
  <c r="BG47" i="48"/>
  <c r="BE47" i="48"/>
  <c r="BD47" i="48"/>
  <c r="BC47" i="48"/>
  <c r="BB47" i="48"/>
  <c r="BA47" i="48"/>
  <c r="AZ47" i="48"/>
  <c r="AY47" i="48"/>
  <c r="AX47" i="48"/>
  <c r="AW47" i="48"/>
  <c r="AV47" i="48"/>
  <c r="AU47" i="48"/>
  <c r="AT47" i="48"/>
  <c r="AS47" i="48"/>
  <c r="AR47" i="48"/>
  <c r="AQ47" i="48"/>
  <c r="AP47" i="48"/>
  <c r="AO47" i="48"/>
  <c r="AN47" i="48"/>
  <c r="AM47" i="48"/>
  <c r="AL47" i="48"/>
  <c r="AK47" i="48"/>
  <c r="AJ47" i="48"/>
  <c r="AI47" i="48"/>
  <c r="AG47" i="48"/>
  <c r="AF47" i="48"/>
  <c r="AE47" i="48"/>
  <c r="AD47" i="48"/>
  <c r="AC47" i="48"/>
  <c r="AB47" i="48"/>
  <c r="AA47" i="48"/>
  <c r="Z47" i="48"/>
  <c r="Y47" i="48"/>
  <c r="X47" i="48"/>
  <c r="W47" i="48"/>
  <c r="V47" i="48"/>
  <c r="U47" i="48"/>
  <c r="T47" i="48"/>
  <c r="S47" i="48"/>
  <c r="R47" i="48"/>
  <c r="Q47" i="48"/>
  <c r="P47" i="48"/>
  <c r="O47" i="48"/>
  <c r="N47" i="48"/>
  <c r="M47" i="48"/>
  <c r="K47" i="48"/>
  <c r="J47" i="48"/>
  <c r="I47" i="48"/>
  <c r="F47" i="48"/>
  <c r="E47" i="48"/>
  <c r="D47" i="48"/>
  <c r="C47" i="48"/>
  <c r="B47" i="48"/>
  <c r="A47" i="48"/>
  <c r="EK46" i="48"/>
  <c r="BS46" i="48"/>
  <c r="BR46" i="48"/>
  <c r="BQ46" i="48"/>
  <c r="BP46" i="48"/>
  <c r="BO46" i="48"/>
  <c r="BN46" i="48"/>
  <c r="BK46" i="48"/>
  <c r="BJ46" i="48"/>
  <c r="BI46" i="48"/>
  <c r="BH46" i="48"/>
  <c r="BG46" i="48"/>
  <c r="BE46" i="48"/>
  <c r="BD46" i="48"/>
  <c r="BC46" i="48"/>
  <c r="BB46" i="48"/>
  <c r="BA46" i="48"/>
  <c r="AZ46" i="48"/>
  <c r="AY46" i="48"/>
  <c r="AX46" i="48"/>
  <c r="AW46" i="48"/>
  <c r="AV46" i="48"/>
  <c r="AU46" i="48"/>
  <c r="AT46" i="48"/>
  <c r="AS46" i="48"/>
  <c r="AR46" i="48"/>
  <c r="AQ46" i="48"/>
  <c r="AP46" i="48"/>
  <c r="AO46" i="48"/>
  <c r="AN46" i="48"/>
  <c r="AM46" i="48"/>
  <c r="AL46" i="48"/>
  <c r="AK46" i="48"/>
  <c r="AJ46" i="48"/>
  <c r="AI46" i="48"/>
  <c r="AG46" i="48"/>
  <c r="AF46" i="48"/>
  <c r="AE46" i="48"/>
  <c r="AD46" i="48"/>
  <c r="AC46" i="48"/>
  <c r="AB46" i="48"/>
  <c r="AA46" i="48"/>
  <c r="Z46" i="48"/>
  <c r="Y46" i="48"/>
  <c r="X46" i="48"/>
  <c r="W46" i="48"/>
  <c r="V46" i="48"/>
  <c r="U46" i="48"/>
  <c r="T46" i="48"/>
  <c r="S46" i="48"/>
  <c r="R46" i="48"/>
  <c r="Q46" i="48"/>
  <c r="P46" i="48"/>
  <c r="O46" i="48"/>
  <c r="N46" i="48"/>
  <c r="M46" i="48"/>
  <c r="K46" i="48"/>
  <c r="J46" i="48"/>
  <c r="DF46" i="48" s="1"/>
  <c r="I46" i="48"/>
  <c r="F46" i="48"/>
  <c r="E46" i="48"/>
  <c r="D46" i="48"/>
  <c r="C46" i="48"/>
  <c r="B46" i="48"/>
  <c r="A46" i="48"/>
  <c r="EK45" i="48"/>
  <c r="BS45" i="48"/>
  <c r="BR45" i="48"/>
  <c r="BQ45" i="48"/>
  <c r="BP45" i="48"/>
  <c r="BO45" i="48"/>
  <c r="BN45" i="48"/>
  <c r="BK45" i="48"/>
  <c r="BJ45" i="48"/>
  <c r="BI45" i="48"/>
  <c r="BH45" i="48"/>
  <c r="BG45" i="48"/>
  <c r="BE45" i="48"/>
  <c r="BD45" i="48"/>
  <c r="BC45" i="48"/>
  <c r="BB45" i="48"/>
  <c r="BA45" i="48"/>
  <c r="AZ45" i="48"/>
  <c r="AY45" i="48"/>
  <c r="AX45" i="48"/>
  <c r="AW45" i="48"/>
  <c r="AV45" i="48"/>
  <c r="AU45" i="48"/>
  <c r="AT45" i="48"/>
  <c r="AS45" i="48"/>
  <c r="AR45" i="48"/>
  <c r="AQ45" i="48"/>
  <c r="AP45" i="48"/>
  <c r="AO45" i="48"/>
  <c r="AN45" i="48"/>
  <c r="AM45" i="48"/>
  <c r="AL45" i="48"/>
  <c r="AK45" i="48"/>
  <c r="AJ45" i="48"/>
  <c r="AI45" i="48"/>
  <c r="AG45" i="48"/>
  <c r="AF45" i="48"/>
  <c r="AE45" i="48"/>
  <c r="AD45" i="48"/>
  <c r="AC45" i="48"/>
  <c r="AB45" i="48"/>
  <c r="AA45" i="48"/>
  <c r="Z45" i="48"/>
  <c r="Y45" i="48"/>
  <c r="X45" i="48"/>
  <c r="W45" i="48"/>
  <c r="V45" i="48"/>
  <c r="U45" i="48"/>
  <c r="T45" i="48"/>
  <c r="S45" i="48"/>
  <c r="R45" i="48"/>
  <c r="Q45" i="48"/>
  <c r="P45" i="48"/>
  <c r="O45" i="48"/>
  <c r="N45" i="48"/>
  <c r="M45" i="48"/>
  <c r="K45" i="48"/>
  <c r="J45" i="48"/>
  <c r="DF45" i="48" s="1"/>
  <c r="I45" i="48"/>
  <c r="F45" i="48"/>
  <c r="E45" i="48"/>
  <c r="D45" i="48"/>
  <c r="C45" i="48"/>
  <c r="B45" i="48"/>
  <c r="A45" i="48"/>
  <c r="CV317" i="48" l="1"/>
  <c r="CV309" i="48"/>
  <c r="CQ317" i="48"/>
  <c r="CT311" i="48"/>
  <c r="CR317" i="48"/>
  <c r="CT59" i="48"/>
  <c r="CV294" i="48"/>
  <c r="CV302" i="48"/>
  <c r="CT312" i="48"/>
  <c r="CV272" i="48"/>
  <c r="CV280" i="48"/>
  <c r="CQ270" i="48"/>
  <c r="CQ278" i="48"/>
  <c r="CQ264" i="48"/>
  <c r="CV288" i="48"/>
  <c r="CR302" i="48"/>
  <c r="CR309" i="48"/>
  <c r="CT290" i="48"/>
  <c r="CQ295" i="48"/>
  <c r="CQ303" i="48"/>
  <c r="CQ310" i="48"/>
  <c r="CV295" i="48"/>
  <c r="CV303" i="48"/>
  <c r="CQ273" i="48"/>
  <c r="CQ281" i="48"/>
  <c r="CR271" i="48"/>
  <c r="CR279" i="48"/>
  <c r="CQ287" i="48"/>
  <c r="CR293" i="48"/>
  <c r="CR301" i="48"/>
  <c r="CQ302" i="48"/>
  <c r="CQ309" i="48"/>
  <c r="CT306" i="48"/>
  <c r="CT274" i="48"/>
  <c r="CT282" i="48"/>
  <c r="CT289" i="48"/>
  <c r="CT296" i="48"/>
  <c r="CT211" i="48"/>
  <c r="CT219" i="48"/>
  <c r="CT243" i="48"/>
  <c r="CT251" i="48"/>
  <c r="CQ272" i="48"/>
  <c r="CQ280" i="48"/>
  <c r="CR287" i="48"/>
  <c r="CQ294" i="48"/>
  <c r="CQ288" i="48"/>
  <c r="CQ269" i="48"/>
  <c r="CQ286" i="48"/>
  <c r="CQ292" i="48"/>
  <c r="CQ271" i="48"/>
  <c r="CQ279" i="48"/>
  <c r="CQ265" i="48"/>
  <c r="CQ277" i="48"/>
  <c r="CQ285" i="48"/>
  <c r="CQ291" i="48"/>
  <c r="CQ293" i="48"/>
  <c r="CR79" i="48"/>
  <c r="CV86" i="48"/>
  <c r="CV127" i="48"/>
  <c r="CR134" i="48"/>
  <c r="CR173" i="48"/>
  <c r="CR193" i="48"/>
  <c r="CR216" i="48"/>
  <c r="CR248" i="48"/>
  <c r="CQ266" i="48"/>
  <c r="CQ304" i="48"/>
  <c r="CQ274" i="48"/>
  <c r="CQ282" i="48"/>
  <c r="CQ289" i="48"/>
  <c r="CQ311" i="48"/>
  <c r="CQ267" i="48"/>
  <c r="CQ275" i="48"/>
  <c r="CQ283" i="48"/>
  <c r="CQ305" i="48"/>
  <c r="CQ312" i="48"/>
  <c r="CQ290" i="48"/>
  <c r="CQ268" i="48"/>
  <c r="CQ276" i="48"/>
  <c r="CQ284" i="48"/>
  <c r="CQ313" i="48"/>
  <c r="CQ261" i="48"/>
  <c r="CQ306" i="48"/>
  <c r="CQ262" i="48"/>
  <c r="CQ307" i="48"/>
  <c r="CQ263" i="48"/>
  <c r="CQ308" i="48"/>
  <c r="CQ316" i="48"/>
  <c r="CT111" i="48"/>
  <c r="CT140" i="48"/>
  <c r="CT148" i="48"/>
  <c r="CR208" i="48"/>
  <c r="CR240" i="48"/>
  <c r="CT125" i="48"/>
  <c r="CT156" i="48"/>
  <c r="CT179" i="48"/>
  <c r="CT163" i="48"/>
  <c r="CT178" i="48"/>
  <c r="CT184" i="48"/>
  <c r="CT60" i="48"/>
  <c r="CV201" i="48"/>
  <c r="CV233" i="48"/>
  <c r="CV241" i="48"/>
  <c r="CV249" i="48"/>
  <c r="CV257" i="48"/>
  <c r="CV265" i="48"/>
  <c r="CV187" i="48"/>
  <c r="CV194" i="48"/>
  <c r="CT260" i="48"/>
  <c r="CR226" i="48"/>
  <c r="CR47" i="48"/>
  <c r="CR71" i="48"/>
  <c r="CR98" i="48"/>
  <c r="CR105" i="48"/>
  <c r="CV135" i="48"/>
  <c r="CR142" i="48"/>
  <c r="CV143" i="48"/>
  <c r="CR150" i="48"/>
  <c r="CR158" i="48"/>
  <c r="CV174" i="48"/>
  <c r="CV209" i="48"/>
  <c r="CV217" i="48"/>
  <c r="CQ48" i="48"/>
  <c r="CQ55" i="48"/>
  <c r="CQ63" i="48"/>
  <c r="CV64" i="48"/>
  <c r="CV72" i="48"/>
  <c r="CQ80" i="48"/>
  <c r="CQ91" i="48"/>
  <c r="CV99" i="48"/>
  <c r="CV106" i="48"/>
  <c r="CQ114" i="48"/>
  <c r="CR121" i="48"/>
  <c r="CV151" i="48"/>
  <c r="CV159" i="48"/>
  <c r="CQ167" i="48"/>
  <c r="CV181" i="48"/>
  <c r="CM203" i="48"/>
  <c r="CQ225" i="48"/>
  <c r="CW225" i="48"/>
  <c r="CM228" i="48"/>
  <c r="CM235" i="48"/>
  <c r="CM297" i="48"/>
  <c r="CW302" i="48"/>
  <c r="CM305" i="48"/>
  <c r="CW309" i="48"/>
  <c r="CM312" i="48"/>
  <c r="CT118" i="48"/>
  <c r="CT124" i="48"/>
  <c r="CT95" i="48"/>
  <c r="CQ256" i="48"/>
  <c r="CW256" i="48"/>
  <c r="CM259" i="48"/>
  <c r="CW264" i="48"/>
  <c r="CW287" i="48"/>
  <c r="CW317" i="48"/>
  <c r="CT51" i="48"/>
  <c r="CT94" i="48"/>
  <c r="CW311" i="48"/>
  <c r="CT52" i="48"/>
  <c r="CT89" i="48"/>
  <c r="CT314" i="48"/>
  <c r="CT199" i="48"/>
  <c r="CT214" i="48"/>
  <c r="CT222" i="48"/>
  <c r="CW55" i="48"/>
  <c r="CM58" i="48"/>
  <c r="CW63" i="48"/>
  <c r="CT74" i="48"/>
  <c r="CW80" i="48"/>
  <c r="CM82" i="48"/>
  <c r="CW91" i="48"/>
  <c r="CM93" i="48"/>
  <c r="CM101" i="48"/>
  <c r="CT108" i="48"/>
  <c r="CW114" i="48"/>
  <c r="CM117" i="48"/>
  <c r="CT123" i="48"/>
  <c r="CT137" i="48"/>
  <c r="CT153" i="48"/>
  <c r="CM162" i="48"/>
  <c r="CW167" i="48"/>
  <c r="CM170" i="48"/>
  <c r="CM177" i="48"/>
  <c r="CT183" i="48"/>
  <c r="CT196" i="48"/>
  <c r="CW48" i="48"/>
  <c r="CT66" i="48"/>
  <c r="CV128" i="48"/>
  <c r="CV273" i="48"/>
  <c r="CV281" i="48"/>
  <c r="CT50" i="48"/>
  <c r="CM198" i="48"/>
  <c r="CT204" i="48"/>
  <c r="CQ210" i="48"/>
  <c r="CW210" i="48"/>
  <c r="CM213" i="48"/>
  <c r="CQ218" i="48"/>
  <c r="CW218" i="48"/>
  <c r="CM221" i="48"/>
  <c r="CT229" i="48"/>
  <c r="CT236" i="48"/>
  <c r="CQ242" i="48"/>
  <c r="CW242" i="48"/>
  <c r="CM245" i="48"/>
  <c r="CQ250" i="48"/>
  <c r="CM269" i="48"/>
  <c r="CW274" i="48"/>
  <c r="CM277" i="48"/>
  <c r="CW282" i="48"/>
  <c r="CM285" i="48"/>
  <c r="CW289" i="48"/>
  <c r="CM291" i="48"/>
  <c r="CW296" i="48"/>
  <c r="CM299" i="48"/>
  <c r="CW123" i="48"/>
  <c r="CM125" i="48"/>
  <c r="CQ88" i="48"/>
  <c r="CQ254" i="48"/>
  <c r="CT256" i="48"/>
  <c r="CT264" i="48"/>
  <c r="CQ299" i="48"/>
  <c r="CQ45" i="48"/>
  <c r="CQ69" i="48"/>
  <c r="CQ77" i="48"/>
  <c r="CQ84" i="48"/>
  <c r="CQ103" i="48"/>
  <c r="CQ111" i="48"/>
  <c r="CT114" i="48"/>
  <c r="CQ125" i="48"/>
  <c r="CQ132" i="48"/>
  <c r="CQ140" i="48"/>
  <c r="CQ148" i="48"/>
  <c r="CQ156" i="48"/>
  <c r="CT167" i="48"/>
  <c r="CQ179" i="48"/>
  <c r="CQ185" i="48"/>
  <c r="CQ199" i="48"/>
  <c r="CR205" i="48"/>
  <c r="CQ214" i="48"/>
  <c r="CQ222" i="48"/>
  <c r="CT225" i="48"/>
  <c r="CQ246" i="48"/>
  <c r="CQ182" i="48"/>
  <c r="CQ195" i="48"/>
  <c r="CV62" i="48"/>
  <c r="CV85" i="48"/>
  <c r="CV180" i="48"/>
  <c r="CV186" i="48"/>
  <c r="CQ247" i="48"/>
  <c r="CV115" i="48"/>
  <c r="CV122" i="48"/>
  <c r="CV145" i="48"/>
  <c r="CV161" i="48"/>
  <c r="CV169" i="48"/>
  <c r="CV176" i="48"/>
  <c r="CV188" i="48"/>
  <c r="CV202" i="48"/>
  <c r="CV227" i="48"/>
  <c r="CV234" i="48"/>
  <c r="CV258" i="48"/>
  <c r="CV266" i="48"/>
  <c r="CV304" i="48"/>
  <c r="CR161" i="48"/>
  <c r="CR169" i="48"/>
  <c r="CR234" i="48"/>
  <c r="CR258" i="48"/>
  <c r="CR266" i="48"/>
  <c r="CT185" i="48"/>
  <c r="CV54" i="48"/>
  <c r="CR165" i="48"/>
  <c r="CR191" i="48"/>
  <c r="CR231" i="48"/>
  <c r="CR262" i="48"/>
  <c r="CQ300" i="48"/>
  <c r="CQ166" i="48"/>
  <c r="CQ180" i="48"/>
  <c r="CQ186" i="48"/>
  <c r="CV47" i="48"/>
  <c r="CQ47" i="48"/>
  <c r="CW47" i="48"/>
  <c r="CV48" i="48"/>
  <c r="CM50" i="48"/>
  <c r="CR54" i="48"/>
  <c r="CV55" i="48"/>
  <c r="CT57" i="48"/>
  <c r="CR62" i="48"/>
  <c r="CV63" i="48"/>
  <c r="CM66" i="48"/>
  <c r="CQ71" i="48"/>
  <c r="CW71" i="48"/>
  <c r="CM74" i="48"/>
  <c r="CQ79" i="48"/>
  <c r="CW79" i="48"/>
  <c r="CV80" i="48"/>
  <c r="CR85" i="48"/>
  <c r="CT87" i="48"/>
  <c r="CV91" i="48"/>
  <c r="CQ98" i="48"/>
  <c r="CW98" i="48"/>
  <c r="CQ105" i="48"/>
  <c r="CW105" i="48"/>
  <c r="CM108" i="48"/>
  <c r="CR113" i="48"/>
  <c r="CV114" i="48"/>
  <c r="CT116" i="48"/>
  <c r="CQ121" i="48"/>
  <c r="CW121" i="48"/>
  <c r="CM123" i="48"/>
  <c r="CR126" i="48"/>
  <c r="CT129" i="48"/>
  <c r="CR180" i="48"/>
  <c r="CT188" i="48"/>
  <c r="CT130" i="48"/>
  <c r="CT189" i="48"/>
  <c r="CV195" i="48"/>
  <c r="CT197" i="48"/>
  <c r="CV210" i="48"/>
  <c r="CT212" i="48"/>
  <c r="CV218" i="48"/>
  <c r="CT220" i="48"/>
  <c r="CT244" i="48"/>
  <c r="CT275" i="48"/>
  <c r="CT283" i="48"/>
  <c r="CT297" i="48"/>
  <c r="CT305" i="48"/>
  <c r="CV310" i="48"/>
  <c r="CR115" i="48"/>
  <c r="CR122" i="48"/>
  <c r="CR128" i="48"/>
  <c r="CR144" i="48"/>
  <c r="CR160" i="48"/>
  <c r="CR168" i="48"/>
  <c r="CW182" i="48"/>
  <c r="CW195" i="48"/>
  <c r="CW250" i="48"/>
  <c r="CM253" i="48"/>
  <c r="CR257" i="48"/>
  <c r="CR265" i="48"/>
  <c r="CM268" i="48"/>
  <c r="CW273" i="48"/>
  <c r="CM276" i="48"/>
  <c r="CW281" i="48"/>
  <c r="CM284" i="48"/>
  <c r="CR288" i="48"/>
  <c r="CW295" i="48"/>
  <c r="CM298" i="48"/>
  <c r="CW303" i="48"/>
  <c r="CW310" i="48"/>
  <c r="CR65" i="48"/>
  <c r="CR73" i="48"/>
  <c r="CR81" i="48"/>
  <c r="CR92" i="48"/>
  <c r="CR100" i="48"/>
  <c r="CR107" i="48"/>
  <c r="CW129" i="48"/>
  <c r="CT131" i="48"/>
  <c r="CR136" i="48"/>
  <c r="CT139" i="48"/>
  <c r="CQ145" i="48"/>
  <c r="CW145" i="48"/>
  <c r="CR152" i="48"/>
  <c r="CQ161" i="48"/>
  <c r="CW161" i="48"/>
  <c r="CM164" i="48"/>
  <c r="CQ169" i="48"/>
  <c r="CW169" i="48"/>
  <c r="CT171" i="48"/>
  <c r="CR175" i="48"/>
  <c r="CW176" i="48"/>
  <c r="CR182" i="48"/>
  <c r="CQ188" i="48"/>
  <c r="CW188" i="48"/>
  <c r="CM190" i="48"/>
  <c r="CR195" i="48"/>
  <c r="CT198" i="48"/>
  <c r="CQ202" i="48"/>
  <c r="CW202" i="48"/>
  <c r="CM205" i="48"/>
  <c r="CR210" i="48"/>
  <c r="CR218" i="48"/>
  <c r="CQ227" i="48"/>
  <c r="CW227" i="48"/>
  <c r="CM230" i="48"/>
  <c r="CQ234" i="48"/>
  <c r="CW234" i="48"/>
  <c r="CM237" i="48"/>
  <c r="CR242" i="48"/>
  <c r="CR250" i="48"/>
  <c r="CQ258" i="48"/>
  <c r="CW258" i="48"/>
  <c r="CM261" i="48"/>
  <c r="CW266" i="48"/>
  <c r="CR273" i="48"/>
  <c r="CT276" i="48"/>
  <c r="CR281" i="48"/>
  <c r="CT284" i="48"/>
  <c r="CR295" i="48"/>
  <c r="CT298" i="48"/>
  <c r="CR303" i="48"/>
  <c r="CW304" i="48"/>
  <c r="CT313" i="48"/>
  <c r="CV162" i="48"/>
  <c r="CV170" i="48"/>
  <c r="CV177" i="48"/>
  <c r="CM314" i="48"/>
  <c r="CQ162" i="48"/>
  <c r="CQ170" i="48"/>
  <c r="CQ177" i="48"/>
  <c r="CQ228" i="48"/>
  <c r="CT246" i="48"/>
  <c r="CT254" i="48"/>
  <c r="CV101" i="48"/>
  <c r="CM46" i="48"/>
  <c r="CV51" i="48"/>
  <c r="CR58" i="48"/>
  <c r="CW67" i="48"/>
  <c r="CQ75" i="48"/>
  <c r="CW88" i="48"/>
  <c r="CM90" i="48"/>
  <c r="CR93" i="48"/>
  <c r="CV94" i="48"/>
  <c r="CM97" i="48"/>
  <c r="CR101" i="48"/>
  <c r="CM104" i="48"/>
  <c r="CQ109" i="48"/>
  <c r="CW109" i="48"/>
  <c r="CT112" i="48"/>
  <c r="CR117" i="48"/>
  <c r="CV118" i="48"/>
  <c r="CT120" i="48"/>
  <c r="CQ138" i="48"/>
  <c r="CQ146" i="48"/>
  <c r="CQ154" i="48"/>
  <c r="CR177" i="48"/>
  <c r="CQ189" i="48"/>
  <c r="CT191" i="48"/>
  <c r="CT206" i="48"/>
  <c r="CT238" i="48"/>
  <c r="CQ244" i="48"/>
  <c r="CQ252" i="48"/>
  <c r="CM300" i="48"/>
  <c r="CW312" i="48"/>
  <c r="CM315" i="48"/>
  <c r="CV59" i="48"/>
  <c r="CT61" i="48"/>
  <c r="CQ67" i="48"/>
  <c r="CM70" i="48"/>
  <c r="CW75" i="48"/>
  <c r="CM78" i="48"/>
  <c r="CR82" i="48"/>
  <c r="CR67" i="48"/>
  <c r="CR75" i="48"/>
  <c r="CR138" i="48"/>
  <c r="CR146" i="48"/>
  <c r="CR154" i="48"/>
  <c r="CR189" i="48"/>
  <c r="CR197" i="48"/>
  <c r="CV58" i="48"/>
  <c r="CV82" i="48"/>
  <c r="CV93" i="48"/>
  <c r="CT53" i="48"/>
  <c r="CV117" i="48"/>
  <c r="CT47" i="48"/>
  <c r="CT150" i="48"/>
  <c r="CT208" i="48"/>
  <c r="CT216" i="48"/>
  <c r="CT80" i="48"/>
  <c r="CR119" i="48"/>
  <c r="CR164" i="48"/>
  <c r="CR190" i="48"/>
  <c r="CR230" i="48"/>
  <c r="CR237" i="48"/>
  <c r="CR261" i="48"/>
  <c r="CT63" i="48"/>
  <c r="CR89" i="48"/>
  <c r="CT91" i="48"/>
  <c r="CR95" i="48"/>
  <c r="CV78" i="48"/>
  <c r="CR84" i="48"/>
  <c r="CV90" i="48"/>
  <c r="CV97" i="48"/>
  <c r="CR103" i="48"/>
  <c r="CV104" i="48"/>
  <c r="CR111" i="48"/>
  <c r="CQ112" i="48"/>
  <c r="CR125" i="48"/>
  <c r="CR132" i="48"/>
  <c r="CV133" i="48"/>
  <c r="CR140" i="48"/>
  <c r="CV141" i="48"/>
  <c r="CR148" i="48"/>
  <c r="CV149" i="48"/>
  <c r="CT151" i="48"/>
  <c r="CR156" i="48"/>
  <c r="CV157" i="48"/>
  <c r="CT159" i="48"/>
  <c r="CQ165" i="48"/>
  <c r="CQ172" i="48"/>
  <c r="CT174" i="48"/>
  <c r="CR179" i="48"/>
  <c r="CR185" i="48"/>
  <c r="CQ191" i="48"/>
  <c r="CV192" i="48"/>
  <c r="CR199" i="48"/>
  <c r="CQ206" i="48"/>
  <c r="CR214" i="48"/>
  <c r="CV215" i="48"/>
  <c r="CR222" i="48"/>
  <c r="CV223" i="48"/>
  <c r="CQ231" i="48"/>
  <c r="CQ238" i="48"/>
  <c r="CR246" i="48"/>
  <c r="CV247" i="48"/>
  <c r="CR254" i="48"/>
  <c r="CR269" i="48"/>
  <c r="CR277" i="48"/>
  <c r="CR285" i="48"/>
  <c r="CR291" i="48"/>
  <c r="CQ70" i="48"/>
  <c r="CQ90" i="48"/>
  <c r="CQ97" i="48"/>
  <c r="CQ104" i="48"/>
  <c r="CQ133" i="48"/>
  <c r="CT152" i="48"/>
  <c r="CT175" i="48"/>
  <c r="CT182" i="48"/>
  <c r="CT218" i="48"/>
  <c r="DL56" i="48"/>
  <c r="CO56" i="48"/>
  <c r="CZ82" i="48"/>
  <c r="EH82" i="48" s="1"/>
  <c r="DB82" i="48"/>
  <c r="DM74" i="48"/>
  <c r="CU74" i="48"/>
  <c r="CH74" i="48"/>
  <c r="CJ74" i="48"/>
  <c r="CP74" i="48" s="1"/>
  <c r="CI74" i="48"/>
  <c r="CB74" i="48"/>
  <c r="DL210" i="48"/>
  <c r="CO210" i="48"/>
  <c r="DB220" i="48"/>
  <c r="CZ220" i="48"/>
  <c r="EH220" i="48" s="1"/>
  <c r="CL239" i="48"/>
  <c r="DF239" i="48"/>
  <c r="DL242" i="48"/>
  <c r="CO242" i="48"/>
  <c r="DM243" i="48"/>
  <c r="CU243" i="48"/>
  <c r="CI243" i="48"/>
  <c r="CB243" i="48"/>
  <c r="CJ243" i="48"/>
  <c r="CP243" i="48" s="1"/>
  <c r="CH243" i="48"/>
  <c r="DB244" i="48"/>
  <c r="CZ244" i="48"/>
  <c r="EH244" i="48" s="1"/>
  <c r="DL250" i="48"/>
  <c r="CO250" i="48"/>
  <c r="DM251" i="48"/>
  <c r="CU251" i="48"/>
  <c r="CJ251" i="48"/>
  <c r="CP251" i="48" s="1"/>
  <c r="CI251" i="48"/>
  <c r="CB251" i="48"/>
  <c r="CH251" i="48"/>
  <c r="DB252" i="48"/>
  <c r="CZ252" i="48"/>
  <c r="CZ267" i="48"/>
  <c r="EH267" i="48" s="1"/>
  <c r="DB267" i="48"/>
  <c r="DL273" i="48"/>
  <c r="CO273" i="48"/>
  <c r="DM274" i="48"/>
  <c r="CU274" i="48"/>
  <c r="CJ274" i="48"/>
  <c r="CP274" i="48" s="1"/>
  <c r="CI274" i="48"/>
  <c r="CB274" i="48"/>
  <c r="CH274" i="48"/>
  <c r="CZ275" i="48"/>
  <c r="EH275" i="48" s="1"/>
  <c r="DB275" i="48"/>
  <c r="DL281" i="48"/>
  <c r="CO281" i="48"/>
  <c r="DM282" i="48"/>
  <c r="CU282" i="48"/>
  <c r="CJ282" i="48"/>
  <c r="CP282" i="48" s="1"/>
  <c r="CI282" i="48"/>
  <c r="CB282" i="48"/>
  <c r="CH282" i="48"/>
  <c r="DB283" i="48"/>
  <c r="CZ283" i="48"/>
  <c r="EH283" i="48" s="1"/>
  <c r="DM289" i="48"/>
  <c r="CU289" i="48"/>
  <c r="CJ289" i="48"/>
  <c r="CP289" i="48" s="1"/>
  <c r="CH289" i="48"/>
  <c r="CI289" i="48"/>
  <c r="CB289" i="48"/>
  <c r="DL295" i="48"/>
  <c r="CO295" i="48"/>
  <c r="DM296" i="48"/>
  <c r="CU296" i="48"/>
  <c r="CJ296" i="48"/>
  <c r="CP296" i="48" s="1"/>
  <c r="CB296" i="48"/>
  <c r="CI296" i="48"/>
  <c r="CH296" i="48"/>
  <c r="DB297" i="48"/>
  <c r="CZ297" i="48"/>
  <c r="EH297" i="48" s="1"/>
  <c r="DL303" i="48"/>
  <c r="CO303" i="48"/>
  <c r="DM304" i="48"/>
  <c r="CU304" i="48"/>
  <c r="CJ304" i="48"/>
  <c r="CP304" i="48" s="1"/>
  <c r="CH304" i="48"/>
  <c r="CI304" i="48"/>
  <c r="CB304" i="48"/>
  <c r="CZ305" i="48"/>
  <c r="EH305" i="48" s="1"/>
  <c r="DB305" i="48"/>
  <c r="DL310" i="48"/>
  <c r="CO310" i="48"/>
  <c r="DM311" i="48"/>
  <c r="CU311" i="48"/>
  <c r="CJ311" i="48"/>
  <c r="CP311" i="48" s="1"/>
  <c r="CB311" i="48"/>
  <c r="CI311" i="48"/>
  <c r="CH311" i="48"/>
  <c r="DB312" i="48"/>
  <c r="CZ312" i="48"/>
  <c r="DM123" i="48"/>
  <c r="CU123" i="48"/>
  <c r="CJ123" i="48"/>
  <c r="CP123" i="48" s="1"/>
  <c r="CI123" i="48"/>
  <c r="CH123" i="48"/>
  <c r="CB123" i="48"/>
  <c r="CZ138" i="48"/>
  <c r="DB138" i="48"/>
  <c r="DL175" i="48"/>
  <c r="CO175" i="48"/>
  <c r="DM211" i="48"/>
  <c r="CU211" i="48"/>
  <c r="CI211" i="48"/>
  <c r="CB211" i="48"/>
  <c r="CH211" i="48"/>
  <c r="CJ211" i="48"/>
  <c r="CP211" i="48" s="1"/>
  <c r="DB212" i="48"/>
  <c r="CZ212" i="48"/>
  <c r="EH212" i="48" s="1"/>
  <c r="CL47" i="48"/>
  <c r="DF47" i="48"/>
  <c r="CR48" i="48"/>
  <c r="CV49" i="48"/>
  <c r="CZ51" i="48"/>
  <c r="EH51" i="48" s="1"/>
  <c r="DB51" i="48"/>
  <c r="CR55" i="48"/>
  <c r="CV56" i="48"/>
  <c r="DL57" i="48"/>
  <c r="CO57" i="48"/>
  <c r="DM58" i="48"/>
  <c r="CU58" i="48"/>
  <c r="CH58" i="48"/>
  <c r="CJ58" i="48"/>
  <c r="CP58" i="48" s="1"/>
  <c r="CI58" i="48"/>
  <c r="CB58" i="48"/>
  <c r="CT58" i="48"/>
  <c r="CZ59" i="48"/>
  <c r="DB59" i="48"/>
  <c r="CR63" i="48"/>
  <c r="CQ64" i="48"/>
  <c r="CW64" i="48"/>
  <c r="CM67" i="48"/>
  <c r="CQ72" i="48"/>
  <c r="CW72" i="48"/>
  <c r="CM75" i="48"/>
  <c r="CR80" i="48"/>
  <c r="DM82" i="48"/>
  <c r="CU82" i="48"/>
  <c r="CH82" i="48"/>
  <c r="CJ82" i="48"/>
  <c r="CP82" i="48" s="1"/>
  <c r="CI82" i="48"/>
  <c r="CB82" i="48"/>
  <c r="CT82" i="48"/>
  <c r="CQ86" i="48"/>
  <c r="CW86" i="48"/>
  <c r="DL87" i="48"/>
  <c r="CO87" i="48"/>
  <c r="CM88" i="48"/>
  <c r="CR91" i="48"/>
  <c r="DM93" i="48"/>
  <c r="CU93" i="48"/>
  <c r="CH93" i="48"/>
  <c r="CJ93" i="48"/>
  <c r="CP93" i="48" s="1"/>
  <c r="CI93" i="48"/>
  <c r="CB93" i="48"/>
  <c r="CT93" i="48"/>
  <c r="DB94" i="48"/>
  <c r="CZ94" i="48"/>
  <c r="CL98" i="48"/>
  <c r="DF98" i="48"/>
  <c r="CQ99" i="48"/>
  <c r="CW99" i="48"/>
  <c r="DM101" i="48"/>
  <c r="CU101" i="48"/>
  <c r="CJ101" i="48"/>
  <c r="CP101" i="48" s="1"/>
  <c r="CI101" i="48"/>
  <c r="CB101" i="48"/>
  <c r="CH101" i="48"/>
  <c r="CT101" i="48"/>
  <c r="CQ106" i="48"/>
  <c r="CW106" i="48"/>
  <c r="CM109" i="48"/>
  <c r="CR114" i="48"/>
  <c r="DL116" i="48"/>
  <c r="CO116" i="48"/>
  <c r="DM117" i="48"/>
  <c r="CU117" i="48"/>
  <c r="CJ117" i="48"/>
  <c r="CP117" i="48" s="1"/>
  <c r="CI117" i="48"/>
  <c r="CB117" i="48"/>
  <c r="CH117" i="48"/>
  <c r="CT117" i="48"/>
  <c r="CZ118" i="48"/>
  <c r="EH118" i="48" s="1"/>
  <c r="DB118" i="48"/>
  <c r="DB124" i="48"/>
  <c r="CZ124" i="48"/>
  <c r="CQ127" i="48"/>
  <c r="CW127" i="48"/>
  <c r="DL129" i="48"/>
  <c r="CO129" i="48"/>
  <c r="CM130" i="48"/>
  <c r="CL78" i="48"/>
  <c r="DF78" i="48"/>
  <c r="DB93" i="48"/>
  <c r="CZ93" i="48"/>
  <c r="EH93" i="48" s="1"/>
  <c r="DM137" i="48"/>
  <c r="CU137" i="48"/>
  <c r="CJ137" i="48"/>
  <c r="CP137" i="48" s="1"/>
  <c r="CI137" i="48"/>
  <c r="CB137" i="48"/>
  <c r="CH137" i="48"/>
  <c r="CQ49" i="48"/>
  <c r="CW49" i="48"/>
  <c r="DL50" i="48"/>
  <c r="CO50" i="48"/>
  <c r="CM51" i="48"/>
  <c r="CQ56" i="48"/>
  <c r="CW56" i="48"/>
  <c r="CM59" i="48"/>
  <c r="CL63" i="48"/>
  <c r="DF63" i="48"/>
  <c r="CR64" i="48"/>
  <c r="CV65" i="48"/>
  <c r="DL66" i="48"/>
  <c r="CO66" i="48"/>
  <c r="DM67" i="48"/>
  <c r="CU67" i="48"/>
  <c r="CI67" i="48"/>
  <c r="CB67" i="48"/>
  <c r="CH67" i="48"/>
  <c r="CJ67" i="48"/>
  <c r="CP67" i="48" s="1"/>
  <c r="CT67" i="48"/>
  <c r="CZ68" i="48"/>
  <c r="EH68" i="48" s="1"/>
  <c r="DB68" i="48"/>
  <c r="CR72" i="48"/>
  <c r="CV73" i="48"/>
  <c r="DL74" i="48"/>
  <c r="CO74" i="48"/>
  <c r="DM75" i="48"/>
  <c r="CU75" i="48"/>
  <c r="CJ75" i="48"/>
  <c r="CP75" i="48" s="1"/>
  <c r="CI75" i="48"/>
  <c r="CH75" i="48"/>
  <c r="CB75" i="48"/>
  <c r="CT75" i="48"/>
  <c r="DB76" i="48"/>
  <c r="CZ76" i="48"/>
  <c r="EH76" i="48" s="1"/>
  <c r="CV81" i="48"/>
  <c r="CZ83" i="48"/>
  <c r="EH83" i="48" s="1"/>
  <c r="DB83" i="48"/>
  <c r="CR86" i="48"/>
  <c r="DM88" i="48"/>
  <c r="CU88" i="48"/>
  <c r="CH88" i="48"/>
  <c r="CJ88" i="48"/>
  <c r="CP88" i="48" s="1"/>
  <c r="CI88" i="48"/>
  <c r="CB88" i="48"/>
  <c r="CT88" i="48"/>
  <c r="CV92" i="48"/>
  <c r="CM94" i="48"/>
  <c r="CR99" i="48"/>
  <c r="CV100" i="48"/>
  <c r="CZ102" i="48"/>
  <c r="EH102" i="48" s="1"/>
  <c r="DB102" i="48"/>
  <c r="CR106" i="48"/>
  <c r="CV107" i="48"/>
  <c r="DL108" i="48"/>
  <c r="CO108" i="48"/>
  <c r="DM109" i="48"/>
  <c r="CH109" i="48"/>
  <c r="CU109" i="48"/>
  <c r="CJ109" i="48"/>
  <c r="CP109" i="48" s="1"/>
  <c r="CI109" i="48"/>
  <c r="CB109" i="48"/>
  <c r="CT109" i="48"/>
  <c r="DB110" i="48"/>
  <c r="CZ110" i="48"/>
  <c r="EH110" i="48" s="1"/>
  <c r="CL114" i="48"/>
  <c r="DF114" i="48"/>
  <c r="CQ115" i="48"/>
  <c r="CW115" i="48"/>
  <c r="CM118" i="48"/>
  <c r="CQ122" i="48"/>
  <c r="CW122" i="48"/>
  <c r="DL123" i="48"/>
  <c r="CO123" i="48"/>
  <c r="CM124" i="48"/>
  <c r="CR127" i="48"/>
  <c r="CQ128" i="48"/>
  <c r="CW128" i="48"/>
  <c r="DM130" i="48"/>
  <c r="CU130" i="48"/>
  <c r="CJ130" i="48"/>
  <c r="CP130" i="48" s="1"/>
  <c r="CI130" i="48"/>
  <c r="CB130" i="48"/>
  <c r="CH130" i="48"/>
  <c r="DL49" i="48"/>
  <c r="CO49" i="48"/>
  <c r="DL107" i="48"/>
  <c r="CO107" i="48"/>
  <c r="CZ130" i="48"/>
  <c r="EH130" i="48" s="1"/>
  <c r="DB130" i="48"/>
  <c r="CL186" i="48"/>
  <c r="DF186" i="48"/>
  <c r="DL218" i="48"/>
  <c r="CO218" i="48"/>
  <c r="CU219" i="48"/>
  <c r="CJ219" i="48"/>
  <c r="CP219" i="48" s="1"/>
  <c r="CI219" i="48"/>
  <c r="CB219" i="48"/>
  <c r="CH219" i="48"/>
  <c r="CR49" i="48"/>
  <c r="DM51" i="48"/>
  <c r="CU51" i="48"/>
  <c r="CI51" i="48"/>
  <c r="CB51" i="48"/>
  <c r="CJ51" i="48"/>
  <c r="CP51" i="48" s="1"/>
  <c r="CH51" i="48"/>
  <c r="CZ52" i="48"/>
  <c r="EH52" i="48" s="1"/>
  <c r="DB52" i="48"/>
  <c r="CR56" i="48"/>
  <c r="CV57" i="48"/>
  <c r="DL58" i="48"/>
  <c r="CO58" i="48"/>
  <c r="DM59" i="48"/>
  <c r="CU59" i="48"/>
  <c r="CJ59" i="48"/>
  <c r="CP59" i="48" s="1"/>
  <c r="CI59" i="48"/>
  <c r="CH59" i="48"/>
  <c r="CB59" i="48"/>
  <c r="DB60" i="48"/>
  <c r="CZ60" i="48"/>
  <c r="EH60" i="48" s="1"/>
  <c r="CQ65" i="48"/>
  <c r="CW65" i="48"/>
  <c r="CM68" i="48"/>
  <c r="CQ73" i="48"/>
  <c r="CW73" i="48"/>
  <c r="CM76" i="48"/>
  <c r="CL80" i="48"/>
  <c r="DF80" i="48"/>
  <c r="CQ81" i="48"/>
  <c r="CW81" i="48"/>
  <c r="DL82" i="48"/>
  <c r="CO82" i="48"/>
  <c r="CM83" i="48"/>
  <c r="CV87" i="48"/>
  <c r="CZ89" i="48"/>
  <c r="DB89" i="48"/>
  <c r="CQ92" i="48"/>
  <c r="CW92" i="48"/>
  <c r="DL93" i="48"/>
  <c r="CO93" i="48"/>
  <c r="DM94" i="48"/>
  <c r="CU94" i="48"/>
  <c r="CH94" i="48"/>
  <c r="CJ94" i="48"/>
  <c r="CP94" i="48" s="1"/>
  <c r="CI94" i="48"/>
  <c r="CB94" i="48"/>
  <c r="DB95" i="48"/>
  <c r="CZ95" i="48"/>
  <c r="EH95" i="48" s="1"/>
  <c r="CQ100" i="48"/>
  <c r="CW100" i="48"/>
  <c r="DL101" i="48"/>
  <c r="CO101" i="48"/>
  <c r="CM102" i="48"/>
  <c r="CQ107" i="48"/>
  <c r="CW107" i="48"/>
  <c r="CM110" i="48"/>
  <c r="CV116" i="48"/>
  <c r="DL117" i="48"/>
  <c r="CO117" i="48"/>
  <c r="DM118" i="48"/>
  <c r="CU118" i="48"/>
  <c r="CJ118" i="48"/>
  <c r="CP118" i="48" s="1"/>
  <c r="CI118" i="48"/>
  <c r="CB118" i="48"/>
  <c r="CH118" i="48"/>
  <c r="CZ119" i="48"/>
  <c r="DB119" i="48"/>
  <c r="DM124" i="48"/>
  <c r="CU124" i="48"/>
  <c r="CJ124" i="48"/>
  <c r="CP124" i="48" s="1"/>
  <c r="CI124" i="48"/>
  <c r="CH124" i="48"/>
  <c r="CB124" i="48"/>
  <c r="CL127" i="48"/>
  <c r="DF127" i="48"/>
  <c r="CV129" i="48"/>
  <c r="CM131" i="48"/>
  <c r="CQ136" i="48"/>
  <c r="CW136" i="48"/>
  <c r="CM139" i="48"/>
  <c r="CL143" i="48"/>
  <c r="DF143" i="48"/>
  <c r="CZ58" i="48"/>
  <c r="DB58" i="48"/>
  <c r="DM129" i="48"/>
  <c r="CU129" i="48"/>
  <c r="CJ129" i="48"/>
  <c r="CP129" i="48" s="1"/>
  <c r="CI129" i="48"/>
  <c r="CH129" i="48"/>
  <c r="CB129" i="48"/>
  <c r="DL65" i="48"/>
  <c r="CO65" i="48"/>
  <c r="CZ154" i="48"/>
  <c r="DB154" i="48"/>
  <c r="DB197" i="48"/>
  <c r="CZ197" i="48"/>
  <c r="CW57" i="48"/>
  <c r="CM60" i="48"/>
  <c r="CV66" i="48"/>
  <c r="DL67" i="48"/>
  <c r="CO67" i="48"/>
  <c r="DM68" i="48"/>
  <c r="CU68" i="48"/>
  <c r="CI68" i="48"/>
  <c r="CJ68" i="48"/>
  <c r="CP68" i="48" s="1"/>
  <c r="CB68" i="48"/>
  <c r="CH68" i="48"/>
  <c r="CT68" i="48"/>
  <c r="DB69" i="48"/>
  <c r="CZ69" i="48"/>
  <c r="CV74" i="48"/>
  <c r="DL75" i="48"/>
  <c r="CO75" i="48"/>
  <c r="DM76" i="48"/>
  <c r="CU76" i="48"/>
  <c r="CJ76" i="48"/>
  <c r="CP76" i="48" s="1"/>
  <c r="CI76" i="48"/>
  <c r="CH76" i="48"/>
  <c r="CB76" i="48"/>
  <c r="CT76" i="48"/>
  <c r="DB77" i="48"/>
  <c r="CZ77" i="48"/>
  <c r="EH77" i="48" s="1"/>
  <c r="DM83" i="48"/>
  <c r="CU83" i="48"/>
  <c r="CI83" i="48"/>
  <c r="CB83" i="48"/>
  <c r="CJ83" i="48"/>
  <c r="CP83" i="48" s="1"/>
  <c r="CH83" i="48"/>
  <c r="CT83" i="48"/>
  <c r="CZ84" i="48"/>
  <c r="EH84" i="48" s="1"/>
  <c r="DB84" i="48"/>
  <c r="CQ87" i="48"/>
  <c r="CW87" i="48"/>
  <c r="DL88" i="48"/>
  <c r="CO88" i="48"/>
  <c r="CM89" i="48"/>
  <c r="CM95" i="48"/>
  <c r="CZ96" i="48"/>
  <c r="EH96" i="48" s="1"/>
  <c r="DB96" i="48"/>
  <c r="DM102" i="48"/>
  <c r="CU102" i="48"/>
  <c r="CJ102" i="48"/>
  <c r="CP102" i="48" s="1"/>
  <c r="CI102" i="48"/>
  <c r="CH102" i="48"/>
  <c r="CB102" i="48"/>
  <c r="CT102" i="48"/>
  <c r="CZ103" i="48"/>
  <c r="EH103" i="48" s="1"/>
  <c r="DB103" i="48"/>
  <c r="CV108" i="48"/>
  <c r="DL109" i="48"/>
  <c r="CO109" i="48"/>
  <c r="DM110" i="48"/>
  <c r="CU110" i="48"/>
  <c r="CH110" i="48"/>
  <c r="CJ110" i="48"/>
  <c r="CP110" i="48" s="1"/>
  <c r="CI110" i="48"/>
  <c r="CB110" i="48"/>
  <c r="CT110" i="48"/>
  <c r="DB111" i="48"/>
  <c r="CZ111" i="48"/>
  <c r="CQ116" i="48"/>
  <c r="CW116" i="48"/>
  <c r="CM119" i="48"/>
  <c r="CV123" i="48"/>
  <c r="DB125" i="48"/>
  <c r="CZ125" i="48"/>
  <c r="EH125" i="48" s="1"/>
  <c r="CQ129" i="48"/>
  <c r="DL130" i="48"/>
  <c r="CO130" i="48"/>
  <c r="DM131" i="48"/>
  <c r="CU131" i="48"/>
  <c r="CI131" i="48"/>
  <c r="CB131" i="48"/>
  <c r="CH131" i="48"/>
  <c r="CJ131" i="48"/>
  <c r="CP131" i="48" s="1"/>
  <c r="DB132" i="48"/>
  <c r="CZ132" i="48"/>
  <c r="EH132" i="48" s="1"/>
  <c r="CV137" i="48"/>
  <c r="DL138" i="48"/>
  <c r="CO138" i="48"/>
  <c r="DM139" i="48"/>
  <c r="CU139" i="48"/>
  <c r="CJ139" i="48"/>
  <c r="CP139" i="48" s="1"/>
  <c r="CI139" i="48"/>
  <c r="CH139" i="48"/>
  <c r="CB139" i="48"/>
  <c r="DB140" i="48"/>
  <c r="CZ140" i="48"/>
  <c r="EH140" i="48" s="1"/>
  <c r="DM57" i="48"/>
  <c r="CU57" i="48"/>
  <c r="CJ57" i="48"/>
  <c r="CP57" i="48" s="1"/>
  <c r="CI57" i="48"/>
  <c r="CB57" i="48"/>
  <c r="CH57" i="48"/>
  <c r="DM66" i="48"/>
  <c r="CU66" i="48"/>
  <c r="CH66" i="48"/>
  <c r="CJ66" i="48"/>
  <c r="CP66" i="48" s="1"/>
  <c r="CI66" i="48"/>
  <c r="CB66" i="48"/>
  <c r="CZ75" i="48"/>
  <c r="DB75" i="48"/>
  <c r="CZ146" i="48"/>
  <c r="EH146" i="48" s="1"/>
  <c r="DB146" i="48"/>
  <c r="CL49" i="48"/>
  <c r="DF49" i="48"/>
  <c r="CV50" i="48"/>
  <c r="CW50" i="48"/>
  <c r="DM52" i="48"/>
  <c r="CU52" i="48"/>
  <c r="CI52" i="48"/>
  <c r="CJ52" i="48"/>
  <c r="CP52" i="48" s="1"/>
  <c r="CB52" i="48"/>
  <c r="CH52" i="48"/>
  <c r="DB53" i="48"/>
  <c r="CZ53" i="48"/>
  <c r="EH53" i="48" s="1"/>
  <c r="CR57" i="48"/>
  <c r="DL59" i="48"/>
  <c r="CO59" i="48"/>
  <c r="DM60" i="48"/>
  <c r="CU60" i="48"/>
  <c r="CJ60" i="48"/>
  <c r="CP60" i="48" s="1"/>
  <c r="CI60" i="48"/>
  <c r="CH60" i="48"/>
  <c r="CB60" i="48"/>
  <c r="DB61" i="48"/>
  <c r="CZ61" i="48"/>
  <c r="CQ66" i="48"/>
  <c r="CW66" i="48"/>
  <c r="CM69" i="48"/>
  <c r="CQ74" i="48"/>
  <c r="CW74" i="48"/>
  <c r="CM77" i="48"/>
  <c r="CM84" i="48"/>
  <c r="CR87" i="48"/>
  <c r="DM89" i="48"/>
  <c r="CU89" i="48"/>
  <c r="CJ89" i="48"/>
  <c r="CP89" i="48" s="1"/>
  <c r="CI89" i="48"/>
  <c r="CB89" i="48"/>
  <c r="CH89" i="48"/>
  <c r="CL92" i="48"/>
  <c r="DF92" i="48"/>
  <c r="DL94" i="48"/>
  <c r="CO94" i="48"/>
  <c r="DM95" i="48"/>
  <c r="CU95" i="48"/>
  <c r="CJ95" i="48"/>
  <c r="CP95" i="48" s="1"/>
  <c r="CH95" i="48"/>
  <c r="CI95" i="48"/>
  <c r="CB95" i="48"/>
  <c r="CM96" i="48"/>
  <c r="CM103" i="48"/>
  <c r="CQ108" i="48"/>
  <c r="CW108" i="48"/>
  <c r="CM111" i="48"/>
  <c r="CZ112" i="48"/>
  <c r="EH112" i="48" s="1"/>
  <c r="DB112" i="48"/>
  <c r="CR116" i="48"/>
  <c r="DL118" i="48"/>
  <c r="CO118" i="48"/>
  <c r="DM119" i="48"/>
  <c r="CU119" i="48"/>
  <c r="CH119" i="48"/>
  <c r="CJ119" i="48"/>
  <c r="CP119" i="48" s="1"/>
  <c r="CB119" i="48"/>
  <c r="CI119" i="48"/>
  <c r="CT119" i="48"/>
  <c r="DB120" i="48"/>
  <c r="CZ120" i="48"/>
  <c r="EH120" i="48" s="1"/>
  <c r="CQ123" i="48"/>
  <c r="DL124" i="48"/>
  <c r="CO124" i="48"/>
  <c r="CR129" i="48"/>
  <c r="CL62" i="48"/>
  <c r="DF62" i="48"/>
  <c r="DL182" i="48"/>
  <c r="CO182" i="48"/>
  <c r="DL195" i="48"/>
  <c r="CO195" i="48"/>
  <c r="DB45" i="48"/>
  <c r="CZ45" i="48"/>
  <c r="CM52" i="48"/>
  <c r="CQ57" i="48"/>
  <c r="CM45" i="48"/>
  <c r="CQ50" i="48"/>
  <c r="DL51" i="48"/>
  <c r="CO51" i="48"/>
  <c r="DM45" i="48"/>
  <c r="CU45" i="48"/>
  <c r="CH45" i="48"/>
  <c r="CJ45" i="48"/>
  <c r="CP45" i="48" s="1"/>
  <c r="CI45" i="48"/>
  <c r="CB45" i="48"/>
  <c r="CT45" i="48"/>
  <c r="DB46" i="48"/>
  <c r="CZ46" i="48"/>
  <c r="CR50" i="48"/>
  <c r="CM53" i="48"/>
  <c r="CQ58" i="48"/>
  <c r="CW58" i="48"/>
  <c r="CM61" i="48"/>
  <c r="CR66" i="48"/>
  <c r="CV67" i="48"/>
  <c r="DL68" i="48"/>
  <c r="CO68" i="48"/>
  <c r="DM69" i="48"/>
  <c r="CU69" i="48"/>
  <c r="CJ69" i="48"/>
  <c r="CP69" i="48" s="1"/>
  <c r="CI69" i="48"/>
  <c r="CB69" i="48"/>
  <c r="CH69" i="48"/>
  <c r="CT69" i="48"/>
  <c r="CZ70" i="48"/>
  <c r="EH70" i="48" s="1"/>
  <c r="DB70" i="48"/>
  <c r="CR74" i="48"/>
  <c r="CV75" i="48"/>
  <c r="DL76" i="48"/>
  <c r="CO76" i="48"/>
  <c r="DM77" i="48"/>
  <c r="CH77" i="48"/>
  <c r="CU77" i="48"/>
  <c r="CJ77" i="48"/>
  <c r="CP77" i="48" s="1"/>
  <c r="CI77" i="48"/>
  <c r="CB77" i="48"/>
  <c r="CT77" i="48"/>
  <c r="DB78" i="48"/>
  <c r="CZ78" i="48"/>
  <c r="EH78" i="48" s="1"/>
  <c r="CQ82" i="48"/>
  <c r="CW82" i="48"/>
  <c r="DL83" i="48"/>
  <c r="CO83" i="48"/>
  <c r="DM84" i="48"/>
  <c r="CU84" i="48"/>
  <c r="CI84" i="48"/>
  <c r="CJ84" i="48"/>
  <c r="CP84" i="48" s="1"/>
  <c r="CB84" i="48"/>
  <c r="CH84" i="48"/>
  <c r="CT84" i="48"/>
  <c r="CV88" i="48"/>
  <c r="CZ90" i="48"/>
  <c r="EH90" i="48" s="1"/>
  <c r="DB90" i="48"/>
  <c r="CQ93" i="48"/>
  <c r="CW93" i="48"/>
  <c r="CT96" i="48"/>
  <c r="CZ97" i="48"/>
  <c r="DB97" i="48"/>
  <c r="CQ101" i="48"/>
  <c r="CW101" i="48"/>
  <c r="DL102" i="48"/>
  <c r="CO102" i="48"/>
  <c r="DM103" i="48"/>
  <c r="CU103" i="48"/>
  <c r="CH103" i="48"/>
  <c r="CJ103" i="48"/>
  <c r="CP103" i="48" s="1"/>
  <c r="CB103" i="48"/>
  <c r="CI103" i="48"/>
  <c r="CT103" i="48"/>
  <c r="CZ104" i="48"/>
  <c r="EH104" i="48" s="1"/>
  <c r="DB104" i="48"/>
  <c r="CR108" i="48"/>
  <c r="CV109" i="48"/>
  <c r="DL110" i="48"/>
  <c r="CO110" i="48"/>
  <c r="DM111" i="48"/>
  <c r="CU111" i="48"/>
  <c r="CJ111" i="48"/>
  <c r="CP111" i="48" s="1"/>
  <c r="CI111" i="48"/>
  <c r="CH111" i="48"/>
  <c r="CB111" i="48"/>
  <c r="CM112" i="48"/>
  <c r="CQ117" i="48"/>
  <c r="CW117" i="48"/>
  <c r="CM120" i="48"/>
  <c r="CR123" i="48"/>
  <c r="DM125" i="48"/>
  <c r="CU125" i="48"/>
  <c r="CH125" i="48"/>
  <c r="CJ125" i="48"/>
  <c r="CP125" i="48" s="1"/>
  <c r="CI125" i="48"/>
  <c r="CB125" i="48"/>
  <c r="CV130" i="48"/>
  <c r="DL52" i="48"/>
  <c r="CO52" i="48"/>
  <c r="DL60" i="48"/>
  <c r="CO60" i="48"/>
  <c r="DB85" i="48"/>
  <c r="CZ85" i="48"/>
  <c r="DL89" i="48"/>
  <c r="CO89" i="48"/>
  <c r="DL95" i="48"/>
  <c r="CO95" i="48"/>
  <c r="DM96" i="48"/>
  <c r="CU96" i="48"/>
  <c r="CH96" i="48"/>
  <c r="CJ96" i="48"/>
  <c r="CP96" i="48" s="1"/>
  <c r="CI96" i="48"/>
  <c r="CB96" i="48"/>
  <c r="CL108" i="48"/>
  <c r="DF108" i="48"/>
  <c r="CZ113" i="48"/>
  <c r="DB113" i="48"/>
  <c r="DL119" i="48"/>
  <c r="CO119" i="48"/>
  <c r="DM120" i="48"/>
  <c r="CU120" i="48"/>
  <c r="CJ120" i="48"/>
  <c r="CP120" i="48" s="1"/>
  <c r="CH120" i="48"/>
  <c r="CB120" i="48"/>
  <c r="CI120" i="48"/>
  <c r="CV124" i="48"/>
  <c r="DB126" i="48"/>
  <c r="CZ126" i="48"/>
  <c r="EH126" i="48" s="1"/>
  <c r="CQ130" i="48"/>
  <c r="CW130" i="48"/>
  <c r="CM133" i="48"/>
  <c r="CL137" i="48"/>
  <c r="DF137" i="48"/>
  <c r="DM50" i="48"/>
  <c r="CU50" i="48"/>
  <c r="CH50" i="48"/>
  <c r="CJ50" i="48"/>
  <c r="CP50" i="48" s="1"/>
  <c r="CI50" i="48"/>
  <c r="CB50" i="48"/>
  <c r="DL81" i="48"/>
  <c r="CO81" i="48"/>
  <c r="DL45" i="48"/>
  <c r="CO45" i="48"/>
  <c r="DM46" i="48"/>
  <c r="CU46" i="48"/>
  <c r="CH46" i="48"/>
  <c r="CJ46" i="48"/>
  <c r="CP46" i="48" s="1"/>
  <c r="CI46" i="48"/>
  <c r="CB46" i="48"/>
  <c r="CT46" i="48"/>
  <c r="DB47" i="48"/>
  <c r="CZ47" i="48"/>
  <c r="EH47" i="48" s="1"/>
  <c r="CQ51" i="48"/>
  <c r="CW51" i="48"/>
  <c r="CM54" i="48"/>
  <c r="CQ59" i="48"/>
  <c r="CW59" i="48"/>
  <c r="CM62" i="48"/>
  <c r="CV68" i="48"/>
  <c r="DL69" i="48"/>
  <c r="CO69" i="48"/>
  <c r="DM70" i="48"/>
  <c r="CU70" i="48"/>
  <c r="CJ70" i="48"/>
  <c r="CP70" i="48" s="1"/>
  <c r="CI70" i="48"/>
  <c r="CH70" i="48"/>
  <c r="CB70" i="48"/>
  <c r="CT70" i="48"/>
  <c r="CZ71" i="48"/>
  <c r="DB71" i="48"/>
  <c r="CV76" i="48"/>
  <c r="DL77" i="48"/>
  <c r="CO77" i="48"/>
  <c r="DM78" i="48"/>
  <c r="CU78" i="48"/>
  <c r="CH78" i="48"/>
  <c r="CJ78" i="48"/>
  <c r="CP78" i="48" s="1"/>
  <c r="CI78" i="48"/>
  <c r="CB78" i="48"/>
  <c r="CT78" i="48"/>
  <c r="DB79" i="48"/>
  <c r="CZ79" i="48"/>
  <c r="EH79" i="48" s="1"/>
  <c r="CL82" i="48"/>
  <c r="DF82" i="48"/>
  <c r="CV83" i="48"/>
  <c r="DL84" i="48"/>
  <c r="CO84" i="48"/>
  <c r="CM85" i="48"/>
  <c r="CR88" i="48"/>
  <c r="DM90" i="48"/>
  <c r="CU90" i="48"/>
  <c r="CH90" i="48"/>
  <c r="CJ90" i="48"/>
  <c r="CP90" i="48" s="1"/>
  <c r="CI90" i="48"/>
  <c r="CB90" i="48"/>
  <c r="CT90" i="48"/>
  <c r="CL93" i="48"/>
  <c r="DF93" i="48"/>
  <c r="CQ94" i="48"/>
  <c r="CW94" i="48"/>
  <c r="DL96" i="48"/>
  <c r="CO96" i="48"/>
  <c r="DM97" i="48"/>
  <c r="CU97" i="48"/>
  <c r="CJ97" i="48"/>
  <c r="CP97" i="48" s="1"/>
  <c r="CH97" i="48"/>
  <c r="CI97" i="48"/>
  <c r="CB97" i="48"/>
  <c r="CT97" i="48"/>
  <c r="CZ98" i="48"/>
  <c r="EH98" i="48" s="1"/>
  <c r="DB98" i="48"/>
  <c r="CV102" i="48"/>
  <c r="DL103" i="48"/>
  <c r="CO103" i="48"/>
  <c r="DM104" i="48"/>
  <c r="CU104" i="48"/>
  <c r="CJ104" i="48"/>
  <c r="CP104" i="48" s="1"/>
  <c r="CB104" i="48"/>
  <c r="CH104" i="48"/>
  <c r="CI104" i="48"/>
  <c r="CT104" i="48"/>
  <c r="CZ105" i="48"/>
  <c r="DB105" i="48"/>
  <c r="CR109" i="48"/>
  <c r="CV110" i="48"/>
  <c r="DL111" i="48"/>
  <c r="CO111" i="48"/>
  <c r="DM112" i="48"/>
  <c r="CU112" i="48"/>
  <c r="CH112" i="48"/>
  <c r="CJ112" i="48"/>
  <c r="CP112" i="48" s="1"/>
  <c r="CI112" i="48"/>
  <c r="CB112" i="48"/>
  <c r="CM113" i="48"/>
  <c r="CQ118" i="48"/>
  <c r="CW118" i="48"/>
  <c r="CZ121" i="48"/>
  <c r="EH121" i="48" s="1"/>
  <c r="DB121" i="48"/>
  <c r="CQ124" i="48"/>
  <c r="CW124" i="48"/>
  <c r="DL125" i="48"/>
  <c r="CO125" i="48"/>
  <c r="CM126" i="48"/>
  <c r="CR130" i="48"/>
  <c r="DL128" i="48"/>
  <c r="CO128" i="48"/>
  <c r="DL152" i="48"/>
  <c r="CO152" i="48"/>
  <c r="CM47" i="48"/>
  <c r="CZ48" i="48"/>
  <c r="EH48" i="48" s="1"/>
  <c r="DB48" i="48"/>
  <c r="CR51" i="48"/>
  <c r="CV52" i="48"/>
  <c r="DL53" i="48"/>
  <c r="CO53" i="48"/>
  <c r="DM54" i="48"/>
  <c r="CU54" i="48"/>
  <c r="CJ54" i="48"/>
  <c r="CP54" i="48" s="1"/>
  <c r="CI54" i="48"/>
  <c r="CH54" i="48"/>
  <c r="CB54" i="48"/>
  <c r="CT54" i="48"/>
  <c r="CZ55" i="48"/>
  <c r="DB55" i="48"/>
  <c r="CR59" i="48"/>
  <c r="CV60" i="48"/>
  <c r="DL61" i="48"/>
  <c r="CO61" i="48"/>
  <c r="DM62" i="48"/>
  <c r="CU62" i="48"/>
  <c r="CH62" i="48"/>
  <c r="CJ62" i="48"/>
  <c r="CP62" i="48" s="1"/>
  <c r="CI62" i="48"/>
  <c r="CB62" i="48"/>
  <c r="CT62" i="48"/>
  <c r="DB63" i="48"/>
  <c r="CZ63" i="48"/>
  <c r="CL67" i="48"/>
  <c r="DF67" i="48"/>
  <c r="CQ68" i="48"/>
  <c r="CW68" i="48"/>
  <c r="CM71" i="48"/>
  <c r="CQ76" i="48"/>
  <c r="CW76" i="48"/>
  <c r="CM79" i="48"/>
  <c r="CZ80" i="48"/>
  <c r="EH80" i="48" s="1"/>
  <c r="DB80" i="48"/>
  <c r="CQ83" i="48"/>
  <c r="CW83" i="48"/>
  <c r="DM85" i="48"/>
  <c r="CU85" i="48"/>
  <c r="CJ85" i="48"/>
  <c r="CP85" i="48" s="1"/>
  <c r="CI85" i="48"/>
  <c r="CB85" i="48"/>
  <c r="CH85" i="48"/>
  <c r="CT85" i="48"/>
  <c r="CV89" i="48"/>
  <c r="DB91" i="48"/>
  <c r="CZ91" i="48"/>
  <c r="CR94" i="48"/>
  <c r="CV95" i="48"/>
  <c r="CM98" i="48"/>
  <c r="CQ102" i="48"/>
  <c r="CW102" i="48"/>
  <c r="CM105" i="48"/>
  <c r="CL109" i="48"/>
  <c r="DF109" i="48"/>
  <c r="CQ110" i="48"/>
  <c r="CW110" i="48"/>
  <c r="DL112" i="48"/>
  <c r="CO112" i="48"/>
  <c r="DM113" i="48"/>
  <c r="CU113" i="48"/>
  <c r="CJ113" i="48"/>
  <c r="CP113" i="48" s="1"/>
  <c r="CI113" i="48"/>
  <c r="CH113" i="48"/>
  <c r="CB113" i="48"/>
  <c r="CT113" i="48"/>
  <c r="CZ114" i="48"/>
  <c r="DB114" i="48"/>
  <c r="CR118" i="48"/>
  <c r="CV119" i="48"/>
  <c r="DL120" i="48"/>
  <c r="CO120" i="48"/>
  <c r="CM121" i="48"/>
  <c r="CR124" i="48"/>
  <c r="DM126" i="48"/>
  <c r="CU126" i="48"/>
  <c r="CH126" i="48"/>
  <c r="CJ126" i="48"/>
  <c r="CP126" i="48" s="1"/>
  <c r="CI126" i="48"/>
  <c r="CB126" i="48"/>
  <c r="CT126" i="48"/>
  <c r="CZ67" i="48"/>
  <c r="EH67" i="48" s="1"/>
  <c r="DB67" i="48"/>
  <c r="DL100" i="48"/>
  <c r="CO100" i="48"/>
  <c r="DB109" i="48"/>
  <c r="CZ109" i="48"/>
  <c r="EH109" i="48" s="1"/>
  <c r="CL126" i="48"/>
  <c r="DF126" i="48"/>
  <c r="CL66" i="48"/>
  <c r="DF66" i="48"/>
  <c r="CV45" i="48"/>
  <c r="DL46" i="48"/>
  <c r="CO46" i="48"/>
  <c r="DM47" i="48"/>
  <c r="CU47" i="48"/>
  <c r="CJ47" i="48"/>
  <c r="CP47" i="48" s="1"/>
  <c r="CI47" i="48"/>
  <c r="CH47" i="48"/>
  <c r="CB47" i="48"/>
  <c r="CM48" i="48"/>
  <c r="CL51" i="48"/>
  <c r="DF51" i="48"/>
  <c r="CQ52" i="48"/>
  <c r="CW52" i="48"/>
  <c r="CM55" i="48"/>
  <c r="CQ60" i="48"/>
  <c r="CW60" i="48"/>
  <c r="CM63" i="48"/>
  <c r="CZ64" i="48"/>
  <c r="EH64" i="48" s="1"/>
  <c r="DB64" i="48"/>
  <c r="CR68" i="48"/>
  <c r="CV69" i="48"/>
  <c r="DL70" i="48"/>
  <c r="CO70" i="48"/>
  <c r="DM71" i="48"/>
  <c r="CU71" i="48"/>
  <c r="CH71" i="48"/>
  <c r="CJ71" i="48"/>
  <c r="CP71" i="48" s="1"/>
  <c r="CB71" i="48"/>
  <c r="CI71" i="48"/>
  <c r="CT71" i="48"/>
  <c r="CZ72" i="48"/>
  <c r="EH72" i="48" s="1"/>
  <c r="DB72" i="48"/>
  <c r="CR76" i="48"/>
  <c r="CV77" i="48"/>
  <c r="DL78" i="48"/>
  <c r="CO78" i="48"/>
  <c r="DM79" i="48"/>
  <c r="CU79" i="48"/>
  <c r="CJ79" i="48"/>
  <c r="CP79" i="48" s="1"/>
  <c r="CH79" i="48"/>
  <c r="CB79" i="48"/>
  <c r="CI79" i="48"/>
  <c r="CT79" i="48"/>
  <c r="CM80" i="48"/>
  <c r="CR83" i="48"/>
  <c r="CV84" i="48"/>
  <c r="CZ86" i="48"/>
  <c r="EH86" i="48" s="1"/>
  <c r="DB86" i="48"/>
  <c r="CQ89" i="48"/>
  <c r="CW89" i="48"/>
  <c r="DL90" i="48"/>
  <c r="CO90" i="48"/>
  <c r="CM91" i="48"/>
  <c r="CL94" i="48"/>
  <c r="DF94" i="48"/>
  <c r="CQ95" i="48"/>
  <c r="CW95" i="48"/>
  <c r="CV96" i="48"/>
  <c r="DL97" i="48"/>
  <c r="CO97" i="48"/>
  <c r="DM98" i="48"/>
  <c r="CU98" i="48"/>
  <c r="CH98" i="48"/>
  <c r="CJ98" i="48"/>
  <c r="CP98" i="48" s="1"/>
  <c r="CI98" i="48"/>
  <c r="CB98" i="48"/>
  <c r="CT98" i="48"/>
  <c r="CZ99" i="48"/>
  <c r="EH99" i="48" s="1"/>
  <c r="DB99" i="48"/>
  <c r="CR102" i="48"/>
  <c r="CV103" i="48"/>
  <c r="DL104" i="48"/>
  <c r="CO104" i="48"/>
  <c r="DM105" i="48"/>
  <c r="CU105" i="48"/>
  <c r="CJ105" i="48"/>
  <c r="CP105" i="48" s="1"/>
  <c r="CI105" i="48"/>
  <c r="CB105" i="48"/>
  <c r="CH105" i="48"/>
  <c r="CT105" i="48"/>
  <c r="CZ106" i="48"/>
  <c r="EH106" i="48" s="1"/>
  <c r="DB106" i="48"/>
  <c r="CR110" i="48"/>
  <c r="CV111" i="48"/>
  <c r="CM114" i="48"/>
  <c r="CQ119" i="48"/>
  <c r="CW119" i="48"/>
  <c r="DM121" i="48"/>
  <c r="CU121" i="48"/>
  <c r="CJ121" i="48"/>
  <c r="CP121" i="48" s="1"/>
  <c r="CI121" i="48"/>
  <c r="CH121" i="48"/>
  <c r="CB121" i="48"/>
  <c r="CT121" i="48"/>
  <c r="CV125" i="48"/>
  <c r="DB127" i="48"/>
  <c r="CZ127" i="48"/>
  <c r="EH127" i="48" s="1"/>
  <c r="DL115" i="48"/>
  <c r="CO115" i="48"/>
  <c r="DL92" i="48"/>
  <c r="CO92" i="48"/>
  <c r="CL180" i="48"/>
  <c r="DF180" i="48"/>
  <c r="CZ54" i="48"/>
  <c r="EH54" i="48" s="1"/>
  <c r="DB54" i="48"/>
  <c r="DM61" i="48"/>
  <c r="CU61" i="48"/>
  <c r="CH61" i="48"/>
  <c r="CJ61" i="48"/>
  <c r="CP61" i="48" s="1"/>
  <c r="CI61" i="48"/>
  <c r="CB61" i="48"/>
  <c r="DB62" i="48"/>
  <c r="CZ62" i="48"/>
  <c r="EH62" i="48" s="1"/>
  <c r="CW45" i="48"/>
  <c r="CT48" i="48"/>
  <c r="CZ49" i="48"/>
  <c r="DB49" i="48"/>
  <c r="CR52" i="48"/>
  <c r="CV53" i="48"/>
  <c r="DL54" i="48"/>
  <c r="CO54" i="48"/>
  <c r="DM55" i="48"/>
  <c r="CU55" i="48"/>
  <c r="CH55" i="48"/>
  <c r="CJ55" i="48"/>
  <c r="CP55" i="48" s="1"/>
  <c r="CB55" i="48"/>
  <c r="CI55" i="48"/>
  <c r="CT55" i="48"/>
  <c r="CZ56" i="48"/>
  <c r="EH56" i="48" s="1"/>
  <c r="DB56" i="48"/>
  <c r="CR60" i="48"/>
  <c r="CV61" i="48"/>
  <c r="DL62" i="48"/>
  <c r="CO62" i="48"/>
  <c r="DM63" i="48"/>
  <c r="CU63" i="48"/>
  <c r="CJ63" i="48"/>
  <c r="CP63" i="48" s="1"/>
  <c r="CH63" i="48"/>
  <c r="CI63" i="48"/>
  <c r="CB63" i="48"/>
  <c r="CM64" i="48"/>
  <c r="CW69" i="48"/>
  <c r="CM72" i="48"/>
  <c r="CL76" i="48"/>
  <c r="DF76" i="48"/>
  <c r="CW77" i="48"/>
  <c r="CL83" i="48"/>
  <c r="DF83" i="48"/>
  <c r="CW84" i="48"/>
  <c r="DL85" i="48"/>
  <c r="CO85" i="48"/>
  <c r="CM86" i="48"/>
  <c r="DM91" i="48"/>
  <c r="CU91" i="48"/>
  <c r="CJ91" i="48"/>
  <c r="CP91" i="48" s="1"/>
  <c r="CI91" i="48"/>
  <c r="CH91" i="48"/>
  <c r="CB91" i="48"/>
  <c r="CQ96" i="48"/>
  <c r="CW96" i="48"/>
  <c r="CM99" i="48"/>
  <c r="CW103" i="48"/>
  <c r="CM106" i="48"/>
  <c r="CW111" i="48"/>
  <c r="CV112" i="48"/>
  <c r="DL113" i="48"/>
  <c r="CO113" i="48"/>
  <c r="DM114" i="48"/>
  <c r="CU114" i="48"/>
  <c r="CH114" i="48"/>
  <c r="CJ114" i="48"/>
  <c r="CP114" i="48" s="1"/>
  <c r="CI114" i="48"/>
  <c r="CB114" i="48"/>
  <c r="CZ115" i="48"/>
  <c r="EH115" i="48" s="1"/>
  <c r="DB115" i="48"/>
  <c r="CV120" i="48"/>
  <c r="CZ122" i="48"/>
  <c r="EH122" i="48" s="1"/>
  <c r="DB122" i="48"/>
  <c r="CW125" i="48"/>
  <c r="DL126" i="48"/>
  <c r="CO126" i="48"/>
  <c r="CM127" i="48"/>
  <c r="CZ128" i="48"/>
  <c r="EH128" i="48" s="1"/>
  <c r="DB128" i="48"/>
  <c r="CL131" i="48"/>
  <c r="DF131" i="48"/>
  <c r="CW132" i="48"/>
  <c r="CM135" i="48"/>
  <c r="CW140" i="48"/>
  <c r="CM143" i="48"/>
  <c r="CZ144" i="48"/>
  <c r="EH144" i="48" s="1"/>
  <c r="DB144" i="48"/>
  <c r="DB101" i="48"/>
  <c r="CZ101" i="48"/>
  <c r="EH101" i="48" s="1"/>
  <c r="DL122" i="48"/>
  <c r="CO122" i="48"/>
  <c r="DM108" i="48"/>
  <c r="CU108" i="48"/>
  <c r="CJ108" i="48"/>
  <c r="CP108" i="48" s="1"/>
  <c r="CI108" i="48"/>
  <c r="CH108" i="48"/>
  <c r="CB108" i="48"/>
  <c r="DL136" i="48"/>
  <c r="CO136" i="48"/>
  <c r="DM153" i="48"/>
  <c r="CU153" i="48"/>
  <c r="CJ153" i="48"/>
  <c r="CP153" i="48" s="1"/>
  <c r="CI153" i="48"/>
  <c r="CB153" i="48"/>
  <c r="CH153" i="48"/>
  <c r="DM176" i="48"/>
  <c r="CU176" i="48"/>
  <c r="CJ176" i="48"/>
  <c r="CP176" i="48" s="1"/>
  <c r="CH176" i="48"/>
  <c r="CI176" i="48"/>
  <c r="CB176" i="48"/>
  <c r="DM183" i="48"/>
  <c r="CU183" i="48"/>
  <c r="CJ183" i="48"/>
  <c r="CP183" i="48" s="1"/>
  <c r="CI183" i="48"/>
  <c r="CB183" i="48"/>
  <c r="CH183" i="48"/>
  <c r="DM196" i="48"/>
  <c r="CU196" i="48"/>
  <c r="CI196" i="48"/>
  <c r="CJ196" i="48"/>
  <c r="CP196" i="48" s="1"/>
  <c r="CB196" i="48"/>
  <c r="CH196" i="48"/>
  <c r="DM53" i="48"/>
  <c r="CU53" i="48"/>
  <c r="CJ53" i="48"/>
  <c r="CP53" i="48" s="1"/>
  <c r="CI53" i="48"/>
  <c r="CB53" i="48"/>
  <c r="CH53" i="48"/>
  <c r="CR45" i="48"/>
  <c r="CV46" i="48"/>
  <c r="DL47" i="48"/>
  <c r="CO47" i="48"/>
  <c r="DM48" i="48"/>
  <c r="CU48" i="48"/>
  <c r="CH48" i="48"/>
  <c r="CJ48" i="48"/>
  <c r="CP48" i="48" s="1"/>
  <c r="CI48" i="48"/>
  <c r="CB48" i="48"/>
  <c r="CM49" i="48"/>
  <c r="CQ53" i="48"/>
  <c r="CW53" i="48"/>
  <c r="CM56" i="48"/>
  <c r="CL60" i="48"/>
  <c r="DF60" i="48"/>
  <c r="CQ61" i="48"/>
  <c r="CW61" i="48"/>
  <c r="CT64" i="48"/>
  <c r="CZ65" i="48"/>
  <c r="DB65" i="48"/>
  <c r="CR69" i="48"/>
  <c r="CV70" i="48"/>
  <c r="DL71" i="48"/>
  <c r="CO71" i="48"/>
  <c r="DM72" i="48"/>
  <c r="CU72" i="48"/>
  <c r="CH72" i="48"/>
  <c r="CJ72" i="48"/>
  <c r="CP72" i="48" s="1"/>
  <c r="CB72" i="48"/>
  <c r="CI72" i="48"/>
  <c r="CT72" i="48"/>
  <c r="CZ73" i="48"/>
  <c r="DB73" i="48"/>
  <c r="CR77" i="48"/>
  <c r="DL79" i="48"/>
  <c r="CO79" i="48"/>
  <c r="DM80" i="48"/>
  <c r="CU80" i="48"/>
  <c r="CH80" i="48"/>
  <c r="CJ80" i="48"/>
  <c r="CP80" i="48" s="1"/>
  <c r="CI80" i="48"/>
  <c r="CB80" i="48"/>
  <c r="CZ81" i="48"/>
  <c r="EH81" i="48" s="1"/>
  <c r="DB81" i="48"/>
  <c r="DM86" i="48"/>
  <c r="CU86" i="48"/>
  <c r="CJ86" i="48"/>
  <c r="CP86" i="48" s="1"/>
  <c r="CI86" i="48"/>
  <c r="CH86" i="48"/>
  <c r="CB86" i="48"/>
  <c r="CT86" i="48"/>
  <c r="DB92" i="48"/>
  <c r="CZ92" i="48"/>
  <c r="EH92" i="48" s="1"/>
  <c r="CR96" i="48"/>
  <c r="DL98" i="48"/>
  <c r="CO98" i="48"/>
  <c r="DM99" i="48"/>
  <c r="CU99" i="48"/>
  <c r="CI99" i="48"/>
  <c r="CB99" i="48"/>
  <c r="CH99" i="48"/>
  <c r="CJ99" i="48"/>
  <c r="CP99" i="48" s="1"/>
  <c r="CT99" i="48"/>
  <c r="CZ100" i="48"/>
  <c r="DB100" i="48"/>
  <c r="DL105" i="48"/>
  <c r="CO105" i="48"/>
  <c r="DM106" i="48"/>
  <c r="CU106" i="48"/>
  <c r="CH106" i="48"/>
  <c r="CJ106" i="48"/>
  <c r="CP106" i="48" s="1"/>
  <c r="CI106" i="48"/>
  <c r="CB106" i="48"/>
  <c r="CT106" i="48"/>
  <c r="DB107" i="48"/>
  <c r="CZ107" i="48"/>
  <c r="EH107" i="48" s="1"/>
  <c r="CW112" i="48"/>
  <c r="CM115" i="48"/>
  <c r="CQ120" i="48"/>
  <c r="CW120" i="48"/>
  <c r="DL121" i="48"/>
  <c r="CO121" i="48"/>
  <c r="CM122" i="48"/>
  <c r="DM127" i="48"/>
  <c r="CU127" i="48"/>
  <c r="CJ127" i="48"/>
  <c r="CP127" i="48" s="1"/>
  <c r="CH127" i="48"/>
  <c r="CB127" i="48"/>
  <c r="CI127" i="48"/>
  <c r="CT127" i="48"/>
  <c r="CM128" i="48"/>
  <c r="DL134" i="48"/>
  <c r="CO134" i="48"/>
  <c r="DM135" i="48"/>
  <c r="CU135" i="48"/>
  <c r="CH135" i="48"/>
  <c r="CJ135" i="48"/>
  <c r="CP135" i="48" s="1"/>
  <c r="CI135" i="48"/>
  <c r="CB135" i="48"/>
  <c r="CT135" i="48"/>
  <c r="DB136" i="48"/>
  <c r="CZ136" i="48"/>
  <c r="EH136" i="48" s="1"/>
  <c r="DL142" i="48"/>
  <c r="CO142" i="48"/>
  <c r="DM143" i="48"/>
  <c r="CU143" i="48"/>
  <c r="CJ143" i="48"/>
  <c r="CP143" i="48" s="1"/>
  <c r="CI143" i="48"/>
  <c r="CH143" i="48"/>
  <c r="CB143" i="48"/>
  <c r="CT143" i="48"/>
  <c r="DM87" i="48"/>
  <c r="CU87" i="48"/>
  <c r="CH87" i="48"/>
  <c r="CJ87" i="48"/>
  <c r="CP87" i="48" s="1"/>
  <c r="CI87" i="48"/>
  <c r="CB87" i="48"/>
  <c r="DM116" i="48"/>
  <c r="CU116" i="48"/>
  <c r="CI116" i="48"/>
  <c r="CJ116" i="48"/>
  <c r="CP116" i="48" s="1"/>
  <c r="CB116" i="48"/>
  <c r="CH116" i="48"/>
  <c r="DL73" i="48"/>
  <c r="CO73" i="48"/>
  <c r="DB189" i="48"/>
  <c r="CZ189" i="48"/>
  <c r="CQ46" i="48"/>
  <c r="CW46" i="48"/>
  <c r="DL48" i="48"/>
  <c r="CO48" i="48"/>
  <c r="DM49" i="48"/>
  <c r="CU49" i="48"/>
  <c r="CJ49" i="48"/>
  <c r="CP49" i="48" s="1"/>
  <c r="CI49" i="48"/>
  <c r="CH49" i="48"/>
  <c r="CB49" i="48"/>
  <c r="CT49" i="48"/>
  <c r="CR53" i="48"/>
  <c r="DL55" i="48"/>
  <c r="CO55" i="48"/>
  <c r="DM56" i="48"/>
  <c r="CU56" i="48"/>
  <c r="CH56" i="48"/>
  <c r="CJ56" i="48"/>
  <c r="CP56" i="48" s="1"/>
  <c r="CB56" i="48"/>
  <c r="CI56" i="48"/>
  <c r="CT56" i="48"/>
  <c r="CZ57" i="48"/>
  <c r="EH57" i="48" s="1"/>
  <c r="DB57" i="48"/>
  <c r="CR61" i="48"/>
  <c r="DL63" i="48"/>
  <c r="CO63" i="48"/>
  <c r="DM64" i="48"/>
  <c r="CU64" i="48"/>
  <c r="CH64" i="48"/>
  <c r="CJ64" i="48"/>
  <c r="CP64" i="48" s="1"/>
  <c r="CI64" i="48"/>
  <c r="CB64" i="48"/>
  <c r="CM65" i="48"/>
  <c r="CW70" i="48"/>
  <c r="CM73" i="48"/>
  <c r="CQ78" i="48"/>
  <c r="CW78" i="48"/>
  <c r="DL80" i="48"/>
  <c r="CO80" i="48"/>
  <c r="CM81" i="48"/>
  <c r="CZ87" i="48"/>
  <c r="DB87" i="48"/>
  <c r="CW90" i="48"/>
  <c r="DL91" i="48"/>
  <c r="CO91" i="48"/>
  <c r="CM92" i="48"/>
  <c r="CW97" i="48"/>
  <c r="CM100" i="48"/>
  <c r="CW104" i="48"/>
  <c r="CM107" i="48"/>
  <c r="CR112" i="48"/>
  <c r="CV113" i="48"/>
  <c r="DL114" i="48"/>
  <c r="CO114" i="48"/>
  <c r="DM115" i="48"/>
  <c r="CU115" i="48"/>
  <c r="CI115" i="48"/>
  <c r="CB115" i="48"/>
  <c r="CJ115" i="48"/>
  <c r="CP115" i="48" s="1"/>
  <c r="CH115" i="48"/>
  <c r="CT115" i="48"/>
  <c r="CZ116" i="48"/>
  <c r="DB116" i="48"/>
  <c r="CR120" i="48"/>
  <c r="DM122" i="48"/>
  <c r="CU122" i="48"/>
  <c r="CH122" i="48"/>
  <c r="CJ122" i="48"/>
  <c r="CP122" i="48" s="1"/>
  <c r="CI122" i="48"/>
  <c r="CB122" i="48"/>
  <c r="CT122" i="48"/>
  <c r="CL125" i="48"/>
  <c r="DF125" i="48"/>
  <c r="CV126" i="48"/>
  <c r="CT128" i="48"/>
  <c r="CZ129" i="48"/>
  <c r="EH129" i="48" s="1"/>
  <c r="DB129" i="48"/>
  <c r="DB117" i="48"/>
  <c r="CZ117" i="48"/>
  <c r="EH117" i="48" s="1"/>
  <c r="CZ88" i="48"/>
  <c r="DB88" i="48"/>
  <c r="CR46" i="48"/>
  <c r="CZ50" i="48"/>
  <c r="EH50" i="48" s="1"/>
  <c r="DB50" i="48"/>
  <c r="CQ54" i="48"/>
  <c r="CW54" i="48"/>
  <c r="CM57" i="48"/>
  <c r="CL61" i="48"/>
  <c r="DF61" i="48"/>
  <c r="CQ62" i="48"/>
  <c r="CW62" i="48"/>
  <c r="DL64" i="48"/>
  <c r="CO64" i="48"/>
  <c r="DM65" i="48"/>
  <c r="CU65" i="48"/>
  <c r="CJ65" i="48"/>
  <c r="CP65" i="48" s="1"/>
  <c r="CH65" i="48"/>
  <c r="CI65" i="48"/>
  <c r="CB65" i="48"/>
  <c r="CT65" i="48"/>
  <c r="CZ66" i="48"/>
  <c r="EH66" i="48" s="1"/>
  <c r="DB66" i="48"/>
  <c r="CR70" i="48"/>
  <c r="CV71" i="48"/>
  <c r="DL72" i="48"/>
  <c r="CO72" i="48"/>
  <c r="DM73" i="48"/>
  <c r="CU73" i="48"/>
  <c r="CJ73" i="48"/>
  <c r="CP73" i="48" s="1"/>
  <c r="CI73" i="48"/>
  <c r="CH73" i="48"/>
  <c r="CB73" i="48"/>
  <c r="CT73" i="48"/>
  <c r="CZ74" i="48"/>
  <c r="EH74" i="48" s="1"/>
  <c r="DB74" i="48"/>
  <c r="CR78" i="48"/>
  <c r="CV79" i="48"/>
  <c r="DM81" i="48"/>
  <c r="CU81" i="48"/>
  <c r="CJ81" i="48"/>
  <c r="CP81" i="48" s="1"/>
  <c r="CI81" i="48"/>
  <c r="CH81" i="48"/>
  <c r="CB81" i="48"/>
  <c r="CT81" i="48"/>
  <c r="CQ85" i="48"/>
  <c r="CW85" i="48"/>
  <c r="DL86" i="48"/>
  <c r="CO86" i="48"/>
  <c r="CM87" i="48"/>
  <c r="CR90" i="48"/>
  <c r="CU92" i="48"/>
  <c r="CJ92" i="48"/>
  <c r="CP92" i="48" s="1"/>
  <c r="CI92" i="48"/>
  <c r="CH92" i="48"/>
  <c r="CB92" i="48"/>
  <c r="CT92" i="48"/>
  <c r="CL96" i="48"/>
  <c r="DF96" i="48"/>
  <c r="CR97" i="48"/>
  <c r="CV98" i="48"/>
  <c r="DL99" i="48"/>
  <c r="CO99" i="48"/>
  <c r="DM100" i="48"/>
  <c r="CU100" i="48"/>
  <c r="CI100" i="48"/>
  <c r="CJ100" i="48"/>
  <c r="CP100" i="48" s="1"/>
  <c r="CB100" i="48"/>
  <c r="CH100" i="48"/>
  <c r="CT100" i="48"/>
  <c r="CR104" i="48"/>
  <c r="CV105" i="48"/>
  <c r="DL106" i="48"/>
  <c r="CO106" i="48"/>
  <c r="DM107" i="48"/>
  <c r="CU107" i="48"/>
  <c r="CJ107" i="48"/>
  <c r="CP107" i="48" s="1"/>
  <c r="CI107" i="48"/>
  <c r="CH107" i="48"/>
  <c r="CB107" i="48"/>
  <c r="CT107" i="48"/>
  <c r="DB108" i="48"/>
  <c r="CZ108" i="48"/>
  <c r="EH108" i="48" s="1"/>
  <c r="CQ113" i="48"/>
  <c r="CW113" i="48"/>
  <c r="CM116" i="48"/>
  <c r="CV121" i="48"/>
  <c r="CZ123" i="48"/>
  <c r="EH123" i="48" s="1"/>
  <c r="DB123" i="48"/>
  <c r="CQ126" i="48"/>
  <c r="CW126" i="48"/>
  <c r="DL127" i="48"/>
  <c r="CO127" i="48"/>
  <c r="DM128" i="48"/>
  <c r="CU128" i="48"/>
  <c r="CJ128" i="48"/>
  <c r="CP128" i="48" s="1"/>
  <c r="CH128" i="48"/>
  <c r="CB128" i="48"/>
  <c r="CI128" i="48"/>
  <c r="CM129" i="48"/>
  <c r="CL133" i="48"/>
  <c r="DF133" i="48"/>
  <c r="CQ134" i="48"/>
  <c r="CW134" i="48"/>
  <c r="CM137" i="48"/>
  <c r="CQ142" i="48"/>
  <c r="CW142" i="48"/>
  <c r="DL144" i="48"/>
  <c r="CO144" i="48"/>
  <c r="DM145" i="48"/>
  <c r="CU145" i="48"/>
  <c r="CJ145" i="48"/>
  <c r="CP145" i="48" s="1"/>
  <c r="CI145" i="48"/>
  <c r="CH145" i="48"/>
  <c r="CB145" i="48"/>
  <c r="CT145" i="48"/>
  <c r="CL149" i="48"/>
  <c r="DF149" i="48"/>
  <c r="CQ150" i="48"/>
  <c r="CW150" i="48"/>
  <c r="CM153" i="48"/>
  <c r="CL157" i="48"/>
  <c r="DF157" i="48"/>
  <c r="CQ158" i="48"/>
  <c r="CW158" i="48"/>
  <c r="DL160" i="48"/>
  <c r="CO160" i="48"/>
  <c r="DM161" i="48"/>
  <c r="CU161" i="48"/>
  <c r="CJ161" i="48"/>
  <c r="CP161" i="48" s="1"/>
  <c r="CH161" i="48"/>
  <c r="CI161" i="48"/>
  <c r="CB161" i="48"/>
  <c r="CT161" i="48"/>
  <c r="CZ162" i="48"/>
  <c r="EH162" i="48" s="1"/>
  <c r="DB162" i="48"/>
  <c r="CR166" i="48"/>
  <c r="CV167" i="48"/>
  <c r="DL168" i="48"/>
  <c r="CO168" i="48"/>
  <c r="DM169" i="48"/>
  <c r="CU169" i="48"/>
  <c r="CJ169" i="48"/>
  <c r="CP169" i="48" s="1"/>
  <c r="CI169" i="48"/>
  <c r="CB169" i="48"/>
  <c r="CH169" i="48"/>
  <c r="CT169" i="48"/>
  <c r="CZ170" i="48"/>
  <c r="EH170" i="48" s="1"/>
  <c r="DB170" i="48"/>
  <c r="CQ173" i="48"/>
  <c r="CW173" i="48"/>
  <c r="CT176" i="48"/>
  <c r="CZ177" i="48"/>
  <c r="DB177" i="48"/>
  <c r="CM183" i="48"/>
  <c r="CR186" i="48"/>
  <c r="DM188" i="48"/>
  <c r="CU188" i="48"/>
  <c r="CJ188" i="48"/>
  <c r="CP188" i="48" s="1"/>
  <c r="CI188" i="48"/>
  <c r="CB188" i="48"/>
  <c r="CH188" i="48"/>
  <c r="CQ193" i="48"/>
  <c r="CW193" i="48"/>
  <c r="CM196" i="48"/>
  <c r="CR200" i="48"/>
  <c r="DM202" i="48"/>
  <c r="CU202" i="48"/>
  <c r="CJ202" i="48"/>
  <c r="CP202" i="48" s="1"/>
  <c r="CI202" i="48"/>
  <c r="CB202" i="48"/>
  <c r="CH202" i="48"/>
  <c r="CT202" i="48"/>
  <c r="DB203" i="48"/>
  <c r="CZ203" i="48"/>
  <c r="EH203" i="48" s="1"/>
  <c r="CR207" i="48"/>
  <c r="CQ208" i="48"/>
  <c r="CW208" i="48"/>
  <c r="CM211" i="48"/>
  <c r="CQ216" i="48"/>
  <c r="CW216" i="48"/>
  <c r="CM219" i="48"/>
  <c r="CR224" i="48"/>
  <c r="CV225" i="48"/>
  <c r="DL226" i="48"/>
  <c r="CO226" i="48"/>
  <c r="DM227" i="48"/>
  <c r="CU227" i="48"/>
  <c r="CI227" i="48"/>
  <c r="CJ227" i="48"/>
  <c r="CP227" i="48" s="1"/>
  <c r="CB227" i="48"/>
  <c r="CH227" i="48"/>
  <c r="CT227" i="48"/>
  <c r="DB228" i="48"/>
  <c r="CZ228" i="48"/>
  <c r="CR232" i="48"/>
  <c r="DM234" i="48"/>
  <c r="CU234" i="48"/>
  <c r="CJ234" i="48"/>
  <c r="CP234" i="48" s="1"/>
  <c r="CI234" i="48"/>
  <c r="CB234" i="48"/>
  <c r="CH234" i="48"/>
  <c r="CT234" i="48"/>
  <c r="DB235" i="48"/>
  <c r="CZ235" i="48"/>
  <c r="CR239" i="48"/>
  <c r="CQ240" i="48"/>
  <c r="CW240" i="48"/>
  <c r="CM243" i="48"/>
  <c r="CQ248" i="48"/>
  <c r="CW248" i="48"/>
  <c r="CM251" i="48"/>
  <c r="CR255" i="48"/>
  <c r="CV256" i="48"/>
  <c r="DL257" i="48"/>
  <c r="CO257" i="48"/>
  <c r="DM258" i="48"/>
  <c r="CU258" i="48"/>
  <c r="CJ258" i="48"/>
  <c r="CP258" i="48" s="1"/>
  <c r="CI258" i="48"/>
  <c r="CB258" i="48"/>
  <c r="CH258" i="48"/>
  <c r="CT258" i="48"/>
  <c r="CZ259" i="48"/>
  <c r="DB259" i="48"/>
  <c r="CR263" i="48"/>
  <c r="CV264" i="48"/>
  <c r="DL265" i="48"/>
  <c r="CO265" i="48"/>
  <c r="DM266" i="48"/>
  <c r="CU266" i="48"/>
  <c r="CJ266" i="48"/>
  <c r="CP266" i="48" s="1"/>
  <c r="CI266" i="48"/>
  <c r="CB266" i="48"/>
  <c r="CH266" i="48"/>
  <c r="CT266" i="48"/>
  <c r="CW271" i="48"/>
  <c r="CM274" i="48"/>
  <c r="CW279" i="48"/>
  <c r="CM282" i="48"/>
  <c r="CV287" i="48"/>
  <c r="DL288" i="48"/>
  <c r="CO288" i="48"/>
  <c r="CM289" i="48"/>
  <c r="CW293" i="48"/>
  <c r="CM296" i="48"/>
  <c r="CQ301" i="48"/>
  <c r="CW301" i="48"/>
  <c r="CT304" i="48"/>
  <c r="CR308" i="48"/>
  <c r="CM311" i="48"/>
  <c r="CL315" i="48"/>
  <c r="DF315" i="48"/>
  <c r="CR316" i="48"/>
  <c r="CL134" i="48"/>
  <c r="DF134" i="48"/>
  <c r="CQ135" i="48"/>
  <c r="CW135" i="48"/>
  <c r="CM138" i="48"/>
  <c r="CL142" i="48"/>
  <c r="DF142" i="48"/>
  <c r="CQ143" i="48"/>
  <c r="CW143" i="48"/>
  <c r="CV144" i="48"/>
  <c r="DL145" i="48"/>
  <c r="CO145" i="48"/>
  <c r="CM146" i="48"/>
  <c r="CL150" i="48"/>
  <c r="DF150" i="48"/>
  <c r="CQ151" i="48"/>
  <c r="CW151" i="48"/>
  <c r="CM154" i="48"/>
  <c r="CQ159" i="48"/>
  <c r="CW159" i="48"/>
  <c r="CV160" i="48"/>
  <c r="DL161" i="48"/>
  <c r="CO161" i="48"/>
  <c r="DM162" i="48"/>
  <c r="CU162" i="48"/>
  <c r="CJ162" i="48"/>
  <c r="CP162" i="48" s="1"/>
  <c r="CI162" i="48"/>
  <c r="CH162" i="48"/>
  <c r="CB162" i="48"/>
  <c r="CT162" i="48"/>
  <c r="CZ163" i="48"/>
  <c r="EH163" i="48" s="1"/>
  <c r="DB163" i="48"/>
  <c r="CR167" i="48"/>
  <c r="CV168" i="48"/>
  <c r="DL169" i="48"/>
  <c r="CO169" i="48"/>
  <c r="DM170" i="48"/>
  <c r="CU170" i="48"/>
  <c r="CJ170" i="48"/>
  <c r="CP170" i="48" s="1"/>
  <c r="CI170" i="48"/>
  <c r="CB170" i="48"/>
  <c r="CH170" i="48"/>
  <c r="CT170" i="48"/>
  <c r="CQ174" i="48"/>
  <c r="CW174" i="48"/>
  <c r="DL176" i="48"/>
  <c r="CO176" i="48"/>
  <c r="DM177" i="48"/>
  <c r="CU177" i="48"/>
  <c r="CJ177" i="48"/>
  <c r="CP177" i="48" s="1"/>
  <c r="CI177" i="48"/>
  <c r="CH177" i="48"/>
  <c r="CB177" i="48"/>
  <c r="CT177" i="48"/>
  <c r="CZ178" i="48"/>
  <c r="DB178" i="48"/>
  <c r="CQ181" i="48"/>
  <c r="CW181" i="48"/>
  <c r="CZ184" i="48"/>
  <c r="DB184" i="48"/>
  <c r="CQ187" i="48"/>
  <c r="CW187" i="48"/>
  <c r="DL188" i="48"/>
  <c r="CO188" i="48"/>
  <c r="CM189" i="48"/>
  <c r="CQ194" i="48"/>
  <c r="CW194" i="48"/>
  <c r="CM197" i="48"/>
  <c r="CQ201" i="48"/>
  <c r="CW201" i="48"/>
  <c r="DL202" i="48"/>
  <c r="CO202" i="48"/>
  <c r="DM203" i="48"/>
  <c r="CU203" i="48"/>
  <c r="CJ203" i="48"/>
  <c r="CP203" i="48" s="1"/>
  <c r="CI203" i="48"/>
  <c r="CB203" i="48"/>
  <c r="CH203" i="48"/>
  <c r="CT203" i="48"/>
  <c r="DB204" i="48"/>
  <c r="CZ204" i="48"/>
  <c r="EH204" i="48" s="1"/>
  <c r="CQ209" i="48"/>
  <c r="CW209" i="48"/>
  <c r="CM212" i="48"/>
  <c r="CQ217" i="48"/>
  <c r="CW217" i="48"/>
  <c r="CM220" i="48"/>
  <c r="CR225" i="48"/>
  <c r="CV226" i="48"/>
  <c r="DL227" i="48"/>
  <c r="CO227" i="48"/>
  <c r="DM228" i="48"/>
  <c r="CU228" i="48"/>
  <c r="CI228" i="48"/>
  <c r="CJ228" i="48"/>
  <c r="CP228" i="48" s="1"/>
  <c r="CB228" i="48"/>
  <c r="CH228" i="48"/>
  <c r="CT228" i="48"/>
  <c r="DB229" i="48"/>
  <c r="CZ229" i="48"/>
  <c r="EH229" i="48" s="1"/>
  <c r="CQ233" i="48"/>
  <c r="CW233" i="48"/>
  <c r="DL234" i="48"/>
  <c r="CO234" i="48"/>
  <c r="DM235" i="48"/>
  <c r="CU235" i="48"/>
  <c r="CJ235" i="48"/>
  <c r="CP235" i="48" s="1"/>
  <c r="CB235" i="48"/>
  <c r="CI235" i="48"/>
  <c r="CH235" i="48"/>
  <c r="CT235" i="48"/>
  <c r="DB236" i="48"/>
  <c r="CZ236" i="48"/>
  <c r="EH236" i="48" s="1"/>
  <c r="CQ241" i="48"/>
  <c r="CW241" i="48"/>
  <c r="CM244" i="48"/>
  <c r="CQ249" i="48"/>
  <c r="CW249" i="48"/>
  <c r="CM252" i="48"/>
  <c r="CR256" i="48"/>
  <c r="DL258" i="48"/>
  <c r="CO258" i="48"/>
  <c r="DM259" i="48"/>
  <c r="CU259" i="48"/>
  <c r="CI259" i="48"/>
  <c r="CB259" i="48"/>
  <c r="CJ259" i="48"/>
  <c r="CP259" i="48" s="1"/>
  <c r="CH259" i="48"/>
  <c r="CT259" i="48"/>
  <c r="DB260" i="48"/>
  <c r="CZ260" i="48"/>
  <c r="EH260" i="48" s="1"/>
  <c r="CR264" i="48"/>
  <c r="DL266" i="48"/>
  <c r="CO266" i="48"/>
  <c r="CM267" i="48"/>
  <c r="CW272" i="48"/>
  <c r="CM275" i="48"/>
  <c r="CW280" i="48"/>
  <c r="CM283" i="48"/>
  <c r="CZ290" i="48"/>
  <c r="EH290" i="48" s="1"/>
  <c r="DB290" i="48"/>
  <c r="CW294" i="48"/>
  <c r="DL304" i="48"/>
  <c r="CO304" i="48"/>
  <c r="CZ131" i="48"/>
  <c r="EH131" i="48" s="1"/>
  <c r="DB131" i="48"/>
  <c r="CR135" i="48"/>
  <c r="CV136" i="48"/>
  <c r="DL137" i="48"/>
  <c r="CO137" i="48"/>
  <c r="DM138" i="48"/>
  <c r="CU138" i="48"/>
  <c r="CJ138" i="48"/>
  <c r="CP138" i="48" s="1"/>
  <c r="CI138" i="48"/>
  <c r="CB138" i="48"/>
  <c r="CH138" i="48"/>
  <c r="CT138" i="48"/>
  <c r="DB139" i="48"/>
  <c r="CZ139" i="48"/>
  <c r="EH139" i="48" s="1"/>
  <c r="CR143" i="48"/>
  <c r="CQ144" i="48"/>
  <c r="CW144" i="48"/>
  <c r="DM146" i="48"/>
  <c r="CU146" i="48"/>
  <c r="CJ146" i="48"/>
  <c r="CP146" i="48" s="1"/>
  <c r="CI146" i="48"/>
  <c r="CB146" i="48"/>
  <c r="CH146" i="48"/>
  <c r="CT146" i="48"/>
  <c r="CZ147" i="48"/>
  <c r="EH147" i="48" s="1"/>
  <c r="DB147" i="48"/>
  <c r="CR151" i="48"/>
  <c r="CV152" i="48"/>
  <c r="DL153" i="48"/>
  <c r="CO153" i="48"/>
  <c r="DM154" i="48"/>
  <c r="CU154" i="48"/>
  <c r="CJ154" i="48"/>
  <c r="CP154" i="48" s="1"/>
  <c r="CI154" i="48"/>
  <c r="CB154" i="48"/>
  <c r="CH154" i="48"/>
  <c r="CT154" i="48"/>
  <c r="CZ155" i="48"/>
  <c r="EH155" i="48" s="1"/>
  <c r="DB155" i="48"/>
  <c r="CR159" i="48"/>
  <c r="CQ160" i="48"/>
  <c r="CW160" i="48"/>
  <c r="CM163" i="48"/>
  <c r="CQ168" i="48"/>
  <c r="CW168" i="48"/>
  <c r="CZ171" i="48"/>
  <c r="EH171" i="48" s="1"/>
  <c r="DB171" i="48"/>
  <c r="CR174" i="48"/>
  <c r="CV175" i="48"/>
  <c r="CM178" i="48"/>
  <c r="CR181" i="48"/>
  <c r="CV182" i="48"/>
  <c r="DL183" i="48"/>
  <c r="CO183" i="48"/>
  <c r="CM184" i="48"/>
  <c r="CR187" i="48"/>
  <c r="DM189" i="48"/>
  <c r="CU189" i="48"/>
  <c r="CJ189" i="48"/>
  <c r="CP189" i="48" s="1"/>
  <c r="CI189" i="48"/>
  <c r="CB189" i="48"/>
  <c r="CH189" i="48"/>
  <c r="CR194" i="48"/>
  <c r="DL196" i="48"/>
  <c r="CO196" i="48"/>
  <c r="DM197" i="48"/>
  <c r="CU197" i="48"/>
  <c r="CJ197" i="48"/>
  <c r="CP197" i="48" s="1"/>
  <c r="CB197" i="48"/>
  <c r="CH197" i="48"/>
  <c r="CI197" i="48"/>
  <c r="CZ198" i="48"/>
  <c r="DB198" i="48"/>
  <c r="CR201" i="48"/>
  <c r="CM204" i="48"/>
  <c r="CR209" i="48"/>
  <c r="DL211" i="48"/>
  <c r="CO211" i="48"/>
  <c r="DM212" i="48"/>
  <c r="CU212" i="48"/>
  <c r="CI212" i="48"/>
  <c r="CJ212" i="48"/>
  <c r="CP212" i="48" s="1"/>
  <c r="CB212" i="48"/>
  <c r="CH212" i="48"/>
  <c r="DB213" i="48"/>
  <c r="CZ213" i="48"/>
  <c r="EH213" i="48" s="1"/>
  <c r="CR217" i="48"/>
  <c r="DL219" i="48"/>
  <c r="CO219" i="48"/>
  <c r="DM220" i="48"/>
  <c r="CU220" i="48"/>
  <c r="CJ220" i="48"/>
  <c r="CP220" i="48" s="1"/>
  <c r="CI220" i="48"/>
  <c r="CB220" i="48"/>
  <c r="CH220" i="48"/>
  <c r="DB221" i="48"/>
  <c r="CZ221" i="48"/>
  <c r="EH221" i="48" s="1"/>
  <c r="CQ226" i="48"/>
  <c r="CW226" i="48"/>
  <c r="CM229" i="48"/>
  <c r="CR233" i="48"/>
  <c r="CM236" i="48"/>
  <c r="CR241" i="48"/>
  <c r="CV242" i="48"/>
  <c r="DL243" i="48"/>
  <c r="CO243" i="48"/>
  <c r="DM244" i="48"/>
  <c r="CU244" i="48"/>
  <c r="CI244" i="48"/>
  <c r="CJ244" i="48"/>
  <c r="CP244" i="48" s="1"/>
  <c r="CB244" i="48"/>
  <c r="CH244" i="48"/>
  <c r="DB245" i="48"/>
  <c r="CZ245" i="48"/>
  <c r="EH245" i="48" s="1"/>
  <c r="CR249" i="48"/>
  <c r="CV250" i="48"/>
  <c r="DL251" i="48"/>
  <c r="CO251" i="48"/>
  <c r="DM252" i="48"/>
  <c r="CU252" i="48"/>
  <c r="CJ252" i="48"/>
  <c r="CP252" i="48" s="1"/>
  <c r="CI252" i="48"/>
  <c r="CB252" i="48"/>
  <c r="CH252" i="48"/>
  <c r="CT252" i="48"/>
  <c r="DB253" i="48"/>
  <c r="CZ253" i="48"/>
  <c r="CQ257" i="48"/>
  <c r="CW257" i="48"/>
  <c r="CM260" i="48"/>
  <c r="CW265" i="48"/>
  <c r="DM267" i="48"/>
  <c r="CU267" i="48"/>
  <c r="CJ267" i="48"/>
  <c r="CP267" i="48" s="1"/>
  <c r="CB267" i="48"/>
  <c r="CI267" i="48"/>
  <c r="CH267" i="48"/>
  <c r="CT267" i="48"/>
  <c r="DB268" i="48"/>
  <c r="CZ268" i="48"/>
  <c r="EH268" i="48" s="1"/>
  <c r="CR272" i="48"/>
  <c r="DL274" i="48"/>
  <c r="CO274" i="48"/>
  <c r="DM275" i="48"/>
  <c r="CU275" i="48"/>
  <c r="CI275" i="48"/>
  <c r="CB275" i="48"/>
  <c r="CJ275" i="48"/>
  <c r="CP275" i="48" s="1"/>
  <c r="CH275" i="48"/>
  <c r="DB276" i="48"/>
  <c r="CZ276" i="48"/>
  <c r="CR280" i="48"/>
  <c r="DL282" i="48"/>
  <c r="CO282" i="48"/>
  <c r="DM283" i="48"/>
  <c r="CU283" i="48"/>
  <c r="CJ283" i="48"/>
  <c r="CP283" i="48" s="1"/>
  <c r="CI283" i="48"/>
  <c r="CB283" i="48"/>
  <c r="CH283" i="48"/>
  <c r="DB284" i="48"/>
  <c r="CZ284" i="48"/>
  <c r="EH284" i="48" s="1"/>
  <c r="CW288" i="48"/>
  <c r="DL289" i="48"/>
  <c r="CO289" i="48"/>
  <c r="CM290" i="48"/>
  <c r="CR294" i="48"/>
  <c r="DL296" i="48"/>
  <c r="CO296" i="48"/>
  <c r="DM297" i="48"/>
  <c r="CU297" i="48"/>
  <c r="CJ297" i="48"/>
  <c r="CP297" i="48" s="1"/>
  <c r="CI297" i="48"/>
  <c r="CB297" i="48"/>
  <c r="CH297" i="48"/>
  <c r="DB298" i="48"/>
  <c r="CZ298" i="48"/>
  <c r="EH298" i="48" s="1"/>
  <c r="DM305" i="48"/>
  <c r="CU305" i="48"/>
  <c r="CJ305" i="48"/>
  <c r="CP305" i="48" s="1"/>
  <c r="CH305" i="48"/>
  <c r="CI305" i="48"/>
  <c r="CB305" i="48"/>
  <c r="DL311" i="48"/>
  <c r="CO311" i="48"/>
  <c r="DM312" i="48"/>
  <c r="CU312" i="48"/>
  <c r="CJ312" i="48"/>
  <c r="CP312" i="48" s="1"/>
  <c r="CI312" i="48"/>
  <c r="CB312" i="48"/>
  <c r="CH312" i="48"/>
  <c r="DB313" i="48"/>
  <c r="CZ313" i="48"/>
  <c r="EH313" i="48" s="1"/>
  <c r="CL317" i="48"/>
  <c r="DF317" i="48"/>
  <c r="CM147" i="48"/>
  <c r="CQ152" i="48"/>
  <c r="CW152" i="48"/>
  <c r="CM155" i="48"/>
  <c r="DL162" i="48"/>
  <c r="CO162" i="48"/>
  <c r="DM163" i="48"/>
  <c r="CU163" i="48"/>
  <c r="CI163" i="48"/>
  <c r="CB163" i="48"/>
  <c r="CH163" i="48"/>
  <c r="CJ163" i="48"/>
  <c r="CP163" i="48" s="1"/>
  <c r="DB164" i="48"/>
  <c r="CZ164" i="48"/>
  <c r="DL170" i="48"/>
  <c r="CO170" i="48"/>
  <c r="CM171" i="48"/>
  <c r="CQ175" i="48"/>
  <c r="CW175" i="48"/>
  <c r="DL177" i="48"/>
  <c r="CO177" i="48"/>
  <c r="DM178" i="48"/>
  <c r="CU178" i="48"/>
  <c r="CJ178" i="48"/>
  <c r="CP178" i="48" s="1"/>
  <c r="CI178" i="48"/>
  <c r="CH178" i="48"/>
  <c r="CB178" i="48"/>
  <c r="DM184" i="48"/>
  <c r="CU184" i="48"/>
  <c r="CJ184" i="48"/>
  <c r="CP184" i="48" s="1"/>
  <c r="CI184" i="48"/>
  <c r="CB184" i="48"/>
  <c r="CH184" i="48"/>
  <c r="CL187" i="48"/>
  <c r="DF187" i="48"/>
  <c r="DB190" i="48"/>
  <c r="CZ190" i="48"/>
  <c r="DL203" i="48"/>
  <c r="CO203" i="48"/>
  <c r="DM204" i="48"/>
  <c r="CU204" i="48"/>
  <c r="CJ204" i="48"/>
  <c r="CP204" i="48" s="1"/>
  <c r="CI204" i="48"/>
  <c r="CB204" i="48"/>
  <c r="CH204" i="48"/>
  <c r="DB205" i="48"/>
  <c r="CZ205" i="48"/>
  <c r="EH205" i="48" s="1"/>
  <c r="DL228" i="48"/>
  <c r="CO228" i="48"/>
  <c r="DM229" i="48"/>
  <c r="CU229" i="48"/>
  <c r="CJ229" i="48"/>
  <c r="CP229" i="48" s="1"/>
  <c r="CB229" i="48"/>
  <c r="CI229" i="48"/>
  <c r="CH229" i="48"/>
  <c r="CZ230" i="48"/>
  <c r="EH230" i="48" s="1"/>
  <c r="DB230" i="48"/>
  <c r="CL233" i="48"/>
  <c r="DF233" i="48"/>
  <c r="DL235" i="48"/>
  <c r="CO235" i="48"/>
  <c r="DM236" i="48"/>
  <c r="CU236" i="48"/>
  <c r="CJ236" i="48"/>
  <c r="CP236" i="48" s="1"/>
  <c r="CI236" i="48"/>
  <c r="CB236" i="48"/>
  <c r="CH236" i="48"/>
  <c r="DB237" i="48"/>
  <c r="CZ237" i="48"/>
  <c r="EH237" i="48" s="1"/>
  <c r="DL259" i="48"/>
  <c r="CO259" i="48"/>
  <c r="DM260" i="48"/>
  <c r="CU260" i="48"/>
  <c r="CI260" i="48"/>
  <c r="CJ260" i="48"/>
  <c r="CP260" i="48" s="1"/>
  <c r="CB260" i="48"/>
  <c r="CH260" i="48"/>
  <c r="DB261" i="48"/>
  <c r="CZ261" i="48"/>
  <c r="EH261" i="48" s="1"/>
  <c r="DM290" i="48"/>
  <c r="CU290" i="48"/>
  <c r="CJ290" i="48"/>
  <c r="CP290" i="48" s="1"/>
  <c r="CI290" i="48"/>
  <c r="CH290" i="48"/>
  <c r="CB290" i="48"/>
  <c r="CL294" i="48"/>
  <c r="DF294" i="48"/>
  <c r="CL302" i="48"/>
  <c r="DF302" i="48"/>
  <c r="DB306" i="48"/>
  <c r="CZ306" i="48"/>
  <c r="EH306" i="48" s="1"/>
  <c r="CM313" i="48"/>
  <c r="DL146" i="48"/>
  <c r="CO146" i="48"/>
  <c r="DM147" i="48"/>
  <c r="CU147" i="48"/>
  <c r="CI147" i="48"/>
  <c r="CB147" i="48"/>
  <c r="CH147" i="48"/>
  <c r="CJ147" i="48"/>
  <c r="CP147" i="48" s="1"/>
  <c r="CT147" i="48"/>
  <c r="DB148" i="48"/>
  <c r="CZ148" i="48"/>
  <c r="CV153" i="48"/>
  <c r="DL154" i="48"/>
  <c r="CO154" i="48"/>
  <c r="DM155" i="48"/>
  <c r="CU155" i="48"/>
  <c r="CJ155" i="48"/>
  <c r="CP155" i="48" s="1"/>
  <c r="CI155" i="48"/>
  <c r="CB155" i="48"/>
  <c r="CH155" i="48"/>
  <c r="CT155" i="48"/>
  <c r="DB156" i="48"/>
  <c r="CZ156" i="48"/>
  <c r="EH156" i="48" s="1"/>
  <c r="DM171" i="48"/>
  <c r="CU171" i="48"/>
  <c r="CJ171" i="48"/>
  <c r="CP171" i="48" s="1"/>
  <c r="CI171" i="48"/>
  <c r="CB171" i="48"/>
  <c r="CH171" i="48"/>
  <c r="CQ176" i="48"/>
  <c r="CZ179" i="48"/>
  <c r="DB179" i="48"/>
  <c r="CV183" i="48"/>
  <c r="CZ185" i="48"/>
  <c r="DB185" i="48"/>
  <c r="DL189" i="48"/>
  <c r="CO189" i="48"/>
  <c r="CV196" i="48"/>
  <c r="DL197" i="48"/>
  <c r="CO197" i="48"/>
  <c r="DM198" i="48"/>
  <c r="CU198" i="48"/>
  <c r="CJ198" i="48"/>
  <c r="CP198" i="48" s="1"/>
  <c r="CI198" i="48"/>
  <c r="CB198" i="48"/>
  <c r="CH198" i="48"/>
  <c r="CZ199" i="48"/>
  <c r="EH199" i="48" s="1"/>
  <c r="DB199" i="48"/>
  <c r="CV211" i="48"/>
  <c r="DL212" i="48"/>
  <c r="CO212" i="48"/>
  <c r="DM213" i="48"/>
  <c r="CU213" i="48"/>
  <c r="CJ213" i="48"/>
  <c r="CP213" i="48" s="1"/>
  <c r="CI213" i="48"/>
  <c r="CB213" i="48"/>
  <c r="CH213" i="48"/>
  <c r="CT213" i="48"/>
  <c r="CZ214" i="48"/>
  <c r="DB214" i="48"/>
  <c r="CV219" i="48"/>
  <c r="DL220" i="48"/>
  <c r="CO220" i="48"/>
  <c r="DM221" i="48"/>
  <c r="CU221" i="48"/>
  <c r="CJ221" i="48"/>
  <c r="CP221" i="48" s="1"/>
  <c r="CI221" i="48"/>
  <c r="CB221" i="48"/>
  <c r="CH221" i="48"/>
  <c r="CT221" i="48"/>
  <c r="DB222" i="48"/>
  <c r="CZ222" i="48"/>
  <c r="EH222" i="48" s="1"/>
  <c r="CL226" i="48"/>
  <c r="DF226" i="48"/>
  <c r="CV243" i="48"/>
  <c r="DL244" i="48"/>
  <c r="CO244" i="48"/>
  <c r="DM245" i="48"/>
  <c r="CU245" i="48"/>
  <c r="CJ245" i="48"/>
  <c r="CP245" i="48" s="1"/>
  <c r="CB245" i="48"/>
  <c r="CH245" i="48"/>
  <c r="CI245" i="48"/>
  <c r="CT245" i="48"/>
  <c r="CZ246" i="48"/>
  <c r="DB246" i="48"/>
  <c r="CV251" i="48"/>
  <c r="DL252" i="48"/>
  <c r="CO252" i="48"/>
  <c r="DM253" i="48"/>
  <c r="CU253" i="48"/>
  <c r="CJ253" i="48"/>
  <c r="CP253" i="48" s="1"/>
  <c r="CI253" i="48"/>
  <c r="CB253" i="48"/>
  <c r="CH253" i="48"/>
  <c r="CT253" i="48"/>
  <c r="DB254" i="48"/>
  <c r="CZ254" i="48"/>
  <c r="EH254" i="48" s="1"/>
  <c r="DL267" i="48"/>
  <c r="CO267" i="48"/>
  <c r="DM268" i="48"/>
  <c r="CJ268" i="48"/>
  <c r="CP268" i="48" s="1"/>
  <c r="CI268" i="48"/>
  <c r="CU268" i="48"/>
  <c r="CB268" i="48"/>
  <c r="CH268" i="48"/>
  <c r="CT268" i="48"/>
  <c r="DB269" i="48"/>
  <c r="CZ269" i="48"/>
  <c r="EH269" i="48" s="1"/>
  <c r="CV274" i="48"/>
  <c r="DL275" i="48"/>
  <c r="CO275" i="48"/>
  <c r="DM276" i="48"/>
  <c r="CU276" i="48"/>
  <c r="CI276" i="48"/>
  <c r="CJ276" i="48"/>
  <c r="CP276" i="48" s="1"/>
  <c r="CB276" i="48"/>
  <c r="CH276" i="48"/>
  <c r="DB277" i="48"/>
  <c r="CZ277" i="48"/>
  <c r="EH277" i="48" s="1"/>
  <c r="CV282" i="48"/>
  <c r="DL283" i="48"/>
  <c r="CO283" i="48"/>
  <c r="DM284" i="48"/>
  <c r="CU284" i="48"/>
  <c r="CJ284" i="48"/>
  <c r="CP284" i="48" s="1"/>
  <c r="CI284" i="48"/>
  <c r="CB284" i="48"/>
  <c r="CH284" i="48"/>
  <c r="DB285" i="48"/>
  <c r="CZ285" i="48"/>
  <c r="EH285" i="48" s="1"/>
  <c r="CV289" i="48"/>
  <c r="CZ291" i="48"/>
  <c r="EH291" i="48" s="1"/>
  <c r="DB291" i="48"/>
  <c r="CV296" i="48"/>
  <c r="DL297" i="48"/>
  <c r="CO297" i="48"/>
  <c r="DM298" i="48"/>
  <c r="CU298" i="48"/>
  <c r="CJ298" i="48"/>
  <c r="CP298" i="48" s="1"/>
  <c r="CI298" i="48"/>
  <c r="CB298" i="48"/>
  <c r="CH298" i="48"/>
  <c r="DB299" i="48"/>
  <c r="CZ299" i="48"/>
  <c r="DL305" i="48"/>
  <c r="CO305" i="48"/>
  <c r="CM306" i="48"/>
  <c r="CR310" i="48"/>
  <c r="CV311" i="48"/>
  <c r="DL312" i="48"/>
  <c r="CO312" i="48"/>
  <c r="DM313" i="48"/>
  <c r="CU313" i="48"/>
  <c r="CJ313" i="48"/>
  <c r="CP313" i="48" s="1"/>
  <c r="CI313" i="48"/>
  <c r="CB313" i="48"/>
  <c r="CH313" i="48"/>
  <c r="CZ314" i="48"/>
  <c r="EH314" i="48" s="1"/>
  <c r="DB314" i="48"/>
  <c r="CM132" i="48"/>
  <c r="CQ137" i="48"/>
  <c r="CW137" i="48"/>
  <c r="CM140" i="48"/>
  <c r="CR145" i="48"/>
  <c r="CM148" i="48"/>
  <c r="CL152" i="48"/>
  <c r="DF152" i="48"/>
  <c r="CQ153" i="48"/>
  <c r="CW153" i="48"/>
  <c r="CM156" i="48"/>
  <c r="DL163" i="48"/>
  <c r="CO163" i="48"/>
  <c r="DM164" i="48"/>
  <c r="CU164" i="48"/>
  <c r="CI164" i="48"/>
  <c r="CJ164" i="48"/>
  <c r="CP164" i="48" s="1"/>
  <c r="CB164" i="48"/>
  <c r="CH164" i="48"/>
  <c r="CT164" i="48"/>
  <c r="DB165" i="48"/>
  <c r="CZ165" i="48"/>
  <c r="EH165" i="48" s="1"/>
  <c r="DB172" i="48"/>
  <c r="CZ172" i="48"/>
  <c r="EH172" i="48" s="1"/>
  <c r="CR176" i="48"/>
  <c r="DL178" i="48"/>
  <c r="CO178" i="48"/>
  <c r="CM179" i="48"/>
  <c r="CQ183" i="48"/>
  <c r="CW183" i="48"/>
  <c r="DL184" i="48"/>
  <c r="CO184" i="48"/>
  <c r="CM185" i="48"/>
  <c r="CR188" i="48"/>
  <c r="DM190" i="48"/>
  <c r="CJ190" i="48"/>
  <c r="CP190" i="48" s="1"/>
  <c r="CU190" i="48"/>
  <c r="CI190" i="48"/>
  <c r="CH190" i="48"/>
  <c r="CB190" i="48"/>
  <c r="CT190" i="48"/>
  <c r="DB191" i="48"/>
  <c r="CZ191" i="48"/>
  <c r="EH191" i="48" s="1"/>
  <c r="CQ196" i="48"/>
  <c r="CW196" i="48"/>
  <c r="CM199" i="48"/>
  <c r="CR202" i="48"/>
  <c r="CV203" i="48"/>
  <c r="DL204" i="48"/>
  <c r="CO204" i="48"/>
  <c r="DM205" i="48"/>
  <c r="CU205" i="48"/>
  <c r="CJ205" i="48"/>
  <c r="CP205" i="48" s="1"/>
  <c r="CB205" i="48"/>
  <c r="CI205" i="48"/>
  <c r="CH205" i="48"/>
  <c r="CT205" i="48"/>
  <c r="DB206" i="48"/>
  <c r="CZ206" i="48"/>
  <c r="CL210" i="48"/>
  <c r="DF210" i="48"/>
  <c r="CQ211" i="48"/>
  <c r="CW211" i="48"/>
  <c r="CM214" i="48"/>
  <c r="CQ219" i="48"/>
  <c r="CW219" i="48"/>
  <c r="CM222" i="48"/>
  <c r="CR227" i="48"/>
  <c r="CV228" i="48"/>
  <c r="DL229" i="48"/>
  <c r="CO229" i="48"/>
  <c r="DM230" i="48"/>
  <c r="CU230" i="48"/>
  <c r="CJ230" i="48"/>
  <c r="CP230" i="48" s="1"/>
  <c r="CI230" i="48"/>
  <c r="CB230" i="48"/>
  <c r="CH230" i="48"/>
  <c r="CT230" i="48"/>
  <c r="CZ231" i="48"/>
  <c r="DB231" i="48"/>
  <c r="CV235" i="48"/>
  <c r="DL236" i="48"/>
  <c r="CO236" i="48"/>
  <c r="DM237" i="48"/>
  <c r="CU237" i="48"/>
  <c r="CJ237" i="48"/>
  <c r="CP237" i="48" s="1"/>
  <c r="CI237" i="48"/>
  <c r="CB237" i="48"/>
  <c r="CH237" i="48"/>
  <c r="CT237" i="48"/>
  <c r="DB238" i="48"/>
  <c r="CZ238" i="48"/>
  <c r="CQ243" i="48"/>
  <c r="CW243" i="48"/>
  <c r="CM246" i="48"/>
  <c r="CQ251" i="48"/>
  <c r="CW251" i="48"/>
  <c r="CM254" i="48"/>
  <c r="CV259" i="48"/>
  <c r="DL260" i="48"/>
  <c r="CO260" i="48"/>
  <c r="DM261" i="48"/>
  <c r="CU261" i="48"/>
  <c r="CJ261" i="48"/>
  <c r="CP261" i="48" s="1"/>
  <c r="CB261" i="48"/>
  <c r="CI261" i="48"/>
  <c r="CH261" i="48"/>
  <c r="CT261" i="48"/>
  <c r="CZ262" i="48"/>
  <c r="DB262" i="48"/>
  <c r="CL281" i="48"/>
  <c r="DF281" i="48"/>
  <c r="DL290" i="48"/>
  <c r="CO290" i="48"/>
  <c r="CQ296" i="48"/>
  <c r="CR304" i="48"/>
  <c r="DM306" i="48"/>
  <c r="CU306" i="48"/>
  <c r="CI306" i="48"/>
  <c r="CB306" i="48"/>
  <c r="CH306" i="48"/>
  <c r="CJ306" i="48"/>
  <c r="CP306" i="48" s="1"/>
  <c r="CZ307" i="48"/>
  <c r="EH307" i="48" s="1"/>
  <c r="DB307" i="48"/>
  <c r="CL310" i="48"/>
  <c r="DF310" i="48"/>
  <c r="DL131" i="48"/>
  <c r="CO131" i="48"/>
  <c r="DM132" i="48"/>
  <c r="CU132" i="48"/>
  <c r="CI132" i="48"/>
  <c r="CJ132" i="48"/>
  <c r="CP132" i="48" s="1"/>
  <c r="CB132" i="48"/>
  <c r="CH132" i="48"/>
  <c r="CT132" i="48"/>
  <c r="DB133" i="48"/>
  <c r="CZ133" i="48"/>
  <c r="EH133" i="48" s="1"/>
  <c r="CR137" i="48"/>
  <c r="CV138" i="48"/>
  <c r="DL139" i="48"/>
  <c r="CO139" i="48"/>
  <c r="DM140" i="48"/>
  <c r="CJ140" i="48"/>
  <c r="CP140" i="48" s="1"/>
  <c r="CU140" i="48"/>
  <c r="CI140" i="48"/>
  <c r="CH140" i="48"/>
  <c r="CB140" i="48"/>
  <c r="DB141" i="48"/>
  <c r="CZ141" i="48"/>
  <c r="CV146" i="48"/>
  <c r="DL147" i="48"/>
  <c r="CO147" i="48"/>
  <c r="DM148" i="48"/>
  <c r="CU148" i="48"/>
  <c r="CI148" i="48"/>
  <c r="CJ148" i="48"/>
  <c r="CP148" i="48" s="1"/>
  <c r="CB148" i="48"/>
  <c r="CH148" i="48"/>
  <c r="DB149" i="48"/>
  <c r="CZ149" i="48"/>
  <c r="EH149" i="48" s="1"/>
  <c r="CR153" i="48"/>
  <c r="CV154" i="48"/>
  <c r="DL155" i="48"/>
  <c r="CO155" i="48"/>
  <c r="DM156" i="48"/>
  <c r="CU156" i="48"/>
  <c r="CJ156" i="48"/>
  <c r="CP156" i="48" s="1"/>
  <c r="CI156" i="48"/>
  <c r="CB156" i="48"/>
  <c r="CH156" i="48"/>
  <c r="DB157" i="48"/>
  <c r="CZ157" i="48"/>
  <c r="CL161" i="48"/>
  <c r="DF161" i="48"/>
  <c r="CW162" i="48"/>
  <c r="CM165" i="48"/>
  <c r="CW170" i="48"/>
  <c r="DL171" i="48"/>
  <c r="CO171" i="48"/>
  <c r="CM172" i="48"/>
  <c r="CW177" i="48"/>
  <c r="DM179" i="48"/>
  <c r="CU179" i="48"/>
  <c r="CI179" i="48"/>
  <c r="CB179" i="48"/>
  <c r="CH179" i="48"/>
  <c r="CJ179" i="48"/>
  <c r="CP179" i="48" s="1"/>
  <c r="CR183" i="48"/>
  <c r="DM185" i="48"/>
  <c r="CU185" i="48"/>
  <c r="CJ185" i="48"/>
  <c r="CP185" i="48" s="1"/>
  <c r="CI185" i="48"/>
  <c r="CB185" i="48"/>
  <c r="CH185" i="48"/>
  <c r="CL188" i="48"/>
  <c r="DF188" i="48"/>
  <c r="CV189" i="48"/>
  <c r="CM191" i="48"/>
  <c r="CZ192" i="48"/>
  <c r="DB192" i="48"/>
  <c r="CR196" i="48"/>
  <c r="CV197" i="48"/>
  <c r="DL198" i="48"/>
  <c r="CO198" i="48"/>
  <c r="DM199" i="48"/>
  <c r="CU199" i="48"/>
  <c r="CJ199" i="48"/>
  <c r="CP199" i="48" s="1"/>
  <c r="CB199" i="48"/>
  <c r="CH199" i="48"/>
  <c r="CI199" i="48"/>
  <c r="CL202" i="48"/>
  <c r="DF202" i="48"/>
  <c r="CQ203" i="48"/>
  <c r="CW203" i="48"/>
  <c r="CM206" i="48"/>
  <c r="CR211" i="48"/>
  <c r="CV212" i="48"/>
  <c r="DL213" i="48"/>
  <c r="CO213" i="48"/>
  <c r="DM214" i="48"/>
  <c r="CU214" i="48"/>
  <c r="CJ214" i="48"/>
  <c r="CP214" i="48" s="1"/>
  <c r="CI214" i="48"/>
  <c r="CB214" i="48"/>
  <c r="CH214" i="48"/>
  <c r="CZ215" i="48"/>
  <c r="EH215" i="48" s="1"/>
  <c r="DB215" i="48"/>
  <c r="CR219" i="48"/>
  <c r="CV220" i="48"/>
  <c r="DL221" i="48"/>
  <c r="CO221" i="48"/>
  <c r="DM222" i="48"/>
  <c r="CU222" i="48"/>
  <c r="CJ222" i="48"/>
  <c r="CP222" i="48" s="1"/>
  <c r="CI222" i="48"/>
  <c r="CH222" i="48"/>
  <c r="CB222" i="48"/>
  <c r="DB223" i="48"/>
  <c r="CZ223" i="48"/>
  <c r="EH223" i="48" s="1"/>
  <c r="CW228" i="48"/>
  <c r="CM231" i="48"/>
  <c r="CQ235" i="48"/>
  <c r="CW235" i="48"/>
  <c r="CM238" i="48"/>
  <c r="CR243" i="48"/>
  <c r="CV244" i="48"/>
  <c r="DL245" i="48"/>
  <c r="CO245" i="48"/>
  <c r="DM246" i="48"/>
  <c r="CU246" i="48"/>
  <c r="CJ246" i="48"/>
  <c r="CP246" i="48" s="1"/>
  <c r="CI246" i="48"/>
  <c r="CB246" i="48"/>
  <c r="CH246" i="48"/>
  <c r="CZ247" i="48"/>
  <c r="EH247" i="48" s="1"/>
  <c r="DB247" i="48"/>
  <c r="CR251" i="48"/>
  <c r="CV252" i="48"/>
  <c r="DL253" i="48"/>
  <c r="CO253" i="48"/>
  <c r="DM254" i="48"/>
  <c r="CU254" i="48"/>
  <c r="CJ254" i="48"/>
  <c r="CP254" i="48" s="1"/>
  <c r="CI254" i="48"/>
  <c r="CB254" i="48"/>
  <c r="CH254" i="48"/>
  <c r="CQ259" i="48"/>
  <c r="CW259" i="48"/>
  <c r="CM262" i="48"/>
  <c r="CV267" i="48"/>
  <c r="DL268" i="48"/>
  <c r="CO268" i="48"/>
  <c r="DM269" i="48"/>
  <c r="CU269" i="48"/>
  <c r="CJ269" i="48"/>
  <c r="CP269" i="48" s="1"/>
  <c r="CI269" i="48"/>
  <c r="CB269" i="48"/>
  <c r="CH269" i="48"/>
  <c r="CT269" i="48"/>
  <c r="DB270" i="48"/>
  <c r="CZ270" i="48"/>
  <c r="EH270" i="48" s="1"/>
  <c r="CR274" i="48"/>
  <c r="CV275" i="48"/>
  <c r="DL276" i="48"/>
  <c r="CO276" i="48"/>
  <c r="DM277" i="48"/>
  <c r="CU277" i="48"/>
  <c r="CJ277" i="48"/>
  <c r="CP277" i="48" s="1"/>
  <c r="CB277" i="48"/>
  <c r="CH277" i="48"/>
  <c r="CI277" i="48"/>
  <c r="CT277" i="48"/>
  <c r="CZ278" i="48"/>
  <c r="EH278" i="48" s="1"/>
  <c r="DB278" i="48"/>
  <c r="CR282" i="48"/>
  <c r="CV283" i="48"/>
  <c r="DL284" i="48"/>
  <c r="CO284" i="48"/>
  <c r="DM285" i="48"/>
  <c r="CU285" i="48"/>
  <c r="CJ285" i="48"/>
  <c r="CP285" i="48" s="1"/>
  <c r="CI285" i="48"/>
  <c r="CB285" i="48"/>
  <c r="CH285" i="48"/>
  <c r="CT285" i="48"/>
  <c r="DB286" i="48"/>
  <c r="CZ286" i="48"/>
  <c r="EH286" i="48" s="1"/>
  <c r="CR289" i="48"/>
  <c r="DM291" i="48"/>
  <c r="CU291" i="48"/>
  <c r="CI291" i="48"/>
  <c r="CB291" i="48"/>
  <c r="CJ291" i="48"/>
  <c r="CP291" i="48" s="1"/>
  <c r="CH291" i="48"/>
  <c r="CT291" i="48"/>
  <c r="DB292" i="48"/>
  <c r="CZ292" i="48"/>
  <c r="EH292" i="48" s="1"/>
  <c r="CR296" i="48"/>
  <c r="CV297" i="48"/>
  <c r="DL298" i="48"/>
  <c r="CO298" i="48"/>
  <c r="DM299" i="48"/>
  <c r="CU299" i="48"/>
  <c r="CJ299" i="48"/>
  <c r="CP299" i="48" s="1"/>
  <c r="CB299" i="48"/>
  <c r="CI299" i="48"/>
  <c r="CH299" i="48"/>
  <c r="CT299" i="48"/>
  <c r="DB300" i="48"/>
  <c r="CZ300" i="48"/>
  <c r="CV305" i="48"/>
  <c r="CM307" i="48"/>
  <c r="CR311" i="48"/>
  <c r="CV312" i="48"/>
  <c r="DL313" i="48"/>
  <c r="CO313" i="48"/>
  <c r="DM314" i="48"/>
  <c r="CU314" i="48"/>
  <c r="CI314" i="48"/>
  <c r="CJ314" i="48"/>
  <c r="CP314" i="48" s="1"/>
  <c r="CB314" i="48"/>
  <c r="CH314" i="48"/>
  <c r="CZ315" i="48"/>
  <c r="EH315" i="48" s="1"/>
  <c r="DB315" i="48"/>
  <c r="CW138" i="48"/>
  <c r="CM141" i="48"/>
  <c r="CW146" i="48"/>
  <c r="CM149" i="48"/>
  <c r="CW154" i="48"/>
  <c r="CM157" i="48"/>
  <c r="CR162" i="48"/>
  <c r="CV163" i="48"/>
  <c r="DL164" i="48"/>
  <c r="CO164" i="48"/>
  <c r="DM165" i="48"/>
  <c r="CJ165" i="48"/>
  <c r="CP165" i="48" s="1"/>
  <c r="CI165" i="48"/>
  <c r="CU165" i="48"/>
  <c r="CB165" i="48"/>
  <c r="CH165" i="48"/>
  <c r="CT165" i="48"/>
  <c r="CZ166" i="48"/>
  <c r="EH166" i="48" s="1"/>
  <c r="DB166" i="48"/>
  <c r="CR170" i="48"/>
  <c r="DM172" i="48"/>
  <c r="CU172" i="48"/>
  <c r="CJ172" i="48"/>
  <c r="CP172" i="48" s="1"/>
  <c r="CI172" i="48"/>
  <c r="CB172" i="48"/>
  <c r="CH172" i="48"/>
  <c r="CT172" i="48"/>
  <c r="CV178" i="48"/>
  <c r="DB180" i="48"/>
  <c r="CZ180" i="48"/>
  <c r="EH180" i="48" s="1"/>
  <c r="CV184" i="48"/>
  <c r="CZ186" i="48"/>
  <c r="EH186" i="48" s="1"/>
  <c r="DB186" i="48"/>
  <c r="CW189" i="48"/>
  <c r="DL190" i="48"/>
  <c r="CO190" i="48"/>
  <c r="DM191" i="48"/>
  <c r="CU191" i="48"/>
  <c r="CJ191" i="48"/>
  <c r="CP191" i="48" s="1"/>
  <c r="CH191" i="48"/>
  <c r="CI191" i="48"/>
  <c r="CB191" i="48"/>
  <c r="CM192" i="48"/>
  <c r="CL196" i="48"/>
  <c r="DF196" i="48"/>
  <c r="CQ197" i="48"/>
  <c r="CW197" i="48"/>
  <c r="CZ200" i="48"/>
  <c r="EH200" i="48" s="1"/>
  <c r="DB200" i="48"/>
  <c r="CR203" i="48"/>
  <c r="CV204" i="48"/>
  <c r="DL205" i="48"/>
  <c r="CO205" i="48"/>
  <c r="DM206" i="48"/>
  <c r="CU206" i="48"/>
  <c r="CJ206" i="48"/>
  <c r="CP206" i="48" s="1"/>
  <c r="CI206" i="48"/>
  <c r="CH206" i="48"/>
  <c r="CB206" i="48"/>
  <c r="DB207" i="48"/>
  <c r="CZ207" i="48"/>
  <c r="CL211" i="48"/>
  <c r="DF211" i="48"/>
  <c r="CQ212" i="48"/>
  <c r="CW212" i="48"/>
  <c r="CM215" i="48"/>
  <c r="CQ220" i="48"/>
  <c r="CW220" i="48"/>
  <c r="CM223" i="48"/>
  <c r="CZ224" i="48"/>
  <c r="DB224" i="48"/>
  <c r="CR228" i="48"/>
  <c r="CV229" i="48"/>
  <c r="DL230" i="48"/>
  <c r="CO230" i="48"/>
  <c r="DM231" i="48"/>
  <c r="CU231" i="48"/>
  <c r="CJ231" i="48"/>
  <c r="CP231" i="48" s="1"/>
  <c r="CB231" i="48"/>
  <c r="CI231" i="48"/>
  <c r="CH231" i="48"/>
  <c r="CT231" i="48"/>
  <c r="DB232" i="48"/>
  <c r="CZ232" i="48"/>
  <c r="CR235" i="48"/>
  <c r="CV236" i="48"/>
  <c r="DL237" i="48"/>
  <c r="CO237" i="48"/>
  <c r="DM238" i="48"/>
  <c r="CU238" i="48"/>
  <c r="CJ238" i="48"/>
  <c r="CP238" i="48" s="1"/>
  <c r="CI238" i="48"/>
  <c r="CB238" i="48"/>
  <c r="CH238" i="48"/>
  <c r="DB239" i="48"/>
  <c r="CZ239" i="48"/>
  <c r="EH239" i="48" s="1"/>
  <c r="CW244" i="48"/>
  <c r="CM247" i="48"/>
  <c r="CW252" i="48"/>
  <c r="DB255" i="48"/>
  <c r="CZ255" i="48"/>
  <c r="EH255" i="48" s="1"/>
  <c r="CR259" i="48"/>
  <c r="CV260" i="48"/>
  <c r="DL261" i="48"/>
  <c r="CO261" i="48"/>
  <c r="DM262" i="48"/>
  <c r="CU262" i="48"/>
  <c r="CJ262" i="48"/>
  <c r="CP262" i="48" s="1"/>
  <c r="CI262" i="48"/>
  <c r="CB262" i="48"/>
  <c r="CH262" i="48"/>
  <c r="CT262" i="48"/>
  <c r="CZ263" i="48"/>
  <c r="EH263" i="48" s="1"/>
  <c r="DB263" i="48"/>
  <c r="CW267" i="48"/>
  <c r="CM270" i="48"/>
  <c r="CW275" i="48"/>
  <c r="CM278" i="48"/>
  <c r="CL282" i="48"/>
  <c r="DF282" i="48"/>
  <c r="CW283" i="48"/>
  <c r="CM286" i="48"/>
  <c r="CV290" i="48"/>
  <c r="CM292" i="48"/>
  <c r="CL296" i="48"/>
  <c r="DF296" i="48"/>
  <c r="CQ297" i="48"/>
  <c r="CW297" i="48"/>
  <c r="CW305" i="48"/>
  <c r="DL306" i="48"/>
  <c r="CO306" i="48"/>
  <c r="DM307" i="48"/>
  <c r="CU307" i="48"/>
  <c r="CI307" i="48"/>
  <c r="CB307" i="48"/>
  <c r="CH307" i="48"/>
  <c r="CJ307" i="48"/>
  <c r="CP307" i="48" s="1"/>
  <c r="CT307" i="48"/>
  <c r="DB308" i="48"/>
  <c r="CZ308" i="48"/>
  <c r="EH308" i="48" s="1"/>
  <c r="DB316" i="48"/>
  <c r="CZ316" i="48"/>
  <c r="CV131" i="48"/>
  <c r="DL132" i="48"/>
  <c r="CO132" i="48"/>
  <c r="DM133" i="48"/>
  <c r="CU133" i="48"/>
  <c r="CJ133" i="48"/>
  <c r="CP133" i="48" s="1"/>
  <c r="CI133" i="48"/>
  <c r="CB133" i="48"/>
  <c r="CH133" i="48"/>
  <c r="CT133" i="48"/>
  <c r="CZ134" i="48"/>
  <c r="EH134" i="48" s="1"/>
  <c r="DB134" i="48"/>
  <c r="CV139" i="48"/>
  <c r="DL140" i="48"/>
  <c r="CO140" i="48"/>
  <c r="DM141" i="48"/>
  <c r="CU141" i="48"/>
  <c r="CJ141" i="48"/>
  <c r="CP141" i="48" s="1"/>
  <c r="CI141" i="48"/>
  <c r="CH141" i="48"/>
  <c r="CB141" i="48"/>
  <c r="CT141" i="48"/>
  <c r="DB142" i="48"/>
  <c r="CZ142" i="48"/>
  <c r="EH142" i="48" s="1"/>
  <c r="CV147" i="48"/>
  <c r="DL148" i="48"/>
  <c r="CO148" i="48"/>
  <c r="DM149" i="48"/>
  <c r="CU149" i="48"/>
  <c r="CJ149" i="48"/>
  <c r="CP149" i="48" s="1"/>
  <c r="CI149" i="48"/>
  <c r="CB149" i="48"/>
  <c r="CH149" i="48"/>
  <c r="CT149" i="48"/>
  <c r="CZ150" i="48"/>
  <c r="DB150" i="48"/>
  <c r="CV155" i="48"/>
  <c r="DL156" i="48"/>
  <c r="CO156" i="48"/>
  <c r="DM157" i="48"/>
  <c r="CU157" i="48"/>
  <c r="CJ157" i="48"/>
  <c r="CP157" i="48" s="1"/>
  <c r="CI157" i="48"/>
  <c r="CB157" i="48"/>
  <c r="CH157" i="48"/>
  <c r="CT157" i="48"/>
  <c r="DB158" i="48"/>
  <c r="CZ158" i="48"/>
  <c r="EH158" i="48" s="1"/>
  <c r="CL162" i="48"/>
  <c r="DF162" i="48"/>
  <c r="CQ163" i="48"/>
  <c r="CW163" i="48"/>
  <c r="CM166" i="48"/>
  <c r="CV171" i="48"/>
  <c r="DB173" i="48"/>
  <c r="CZ173" i="48"/>
  <c r="CQ178" i="48"/>
  <c r="CW178" i="48"/>
  <c r="DL179" i="48"/>
  <c r="CO179" i="48"/>
  <c r="CM180" i="48"/>
  <c r="CQ184" i="48"/>
  <c r="CW184" i="48"/>
  <c r="DL185" i="48"/>
  <c r="CO185" i="48"/>
  <c r="CM186" i="48"/>
  <c r="CT192" i="48"/>
  <c r="CZ193" i="48"/>
  <c r="EH193" i="48" s="1"/>
  <c r="DB193" i="48"/>
  <c r="CV198" i="48"/>
  <c r="DL199" i="48"/>
  <c r="CO199" i="48"/>
  <c r="CM200" i="48"/>
  <c r="CQ204" i="48"/>
  <c r="CW204" i="48"/>
  <c r="CM207" i="48"/>
  <c r="CZ208" i="48"/>
  <c r="DB208" i="48"/>
  <c r="CR212" i="48"/>
  <c r="CV213" i="48"/>
  <c r="DL214" i="48"/>
  <c r="CO214" i="48"/>
  <c r="DM215" i="48"/>
  <c r="CU215" i="48"/>
  <c r="CJ215" i="48"/>
  <c r="CP215" i="48" s="1"/>
  <c r="CI215" i="48"/>
  <c r="CB215" i="48"/>
  <c r="CH215" i="48"/>
  <c r="CT215" i="48"/>
  <c r="DB216" i="48"/>
  <c r="CZ216" i="48"/>
  <c r="CR220" i="48"/>
  <c r="CV221" i="48"/>
  <c r="DL222" i="48"/>
  <c r="CO222" i="48"/>
  <c r="DM223" i="48"/>
  <c r="CU223" i="48"/>
  <c r="CJ223" i="48"/>
  <c r="CP223" i="48" s="1"/>
  <c r="CH223" i="48"/>
  <c r="CI223" i="48"/>
  <c r="CB223" i="48"/>
  <c r="CT223" i="48"/>
  <c r="CM224" i="48"/>
  <c r="CQ229" i="48"/>
  <c r="CW229" i="48"/>
  <c r="CM232" i="48"/>
  <c r="CQ236" i="48"/>
  <c r="CW236" i="48"/>
  <c r="CM239" i="48"/>
  <c r="CZ240" i="48"/>
  <c r="DB240" i="48"/>
  <c r="CR244" i="48"/>
  <c r="CV245" i="48"/>
  <c r="DL246" i="48"/>
  <c r="CO246" i="48"/>
  <c r="DM247" i="48"/>
  <c r="CU247" i="48"/>
  <c r="CJ247" i="48"/>
  <c r="CP247" i="48" s="1"/>
  <c r="CI247" i="48"/>
  <c r="CB247" i="48"/>
  <c r="CH247" i="48"/>
  <c r="CT247" i="48"/>
  <c r="CZ248" i="48"/>
  <c r="DB248" i="48"/>
  <c r="CR252" i="48"/>
  <c r="CV253" i="48"/>
  <c r="DL254" i="48"/>
  <c r="CO254" i="48"/>
  <c r="CM255" i="48"/>
  <c r="CQ260" i="48"/>
  <c r="CW260" i="48"/>
  <c r="CM263" i="48"/>
  <c r="CR267" i="48"/>
  <c r="CV268" i="48"/>
  <c r="DL269" i="48"/>
  <c r="CO269" i="48"/>
  <c r="DM270" i="48"/>
  <c r="CU270" i="48"/>
  <c r="CJ270" i="48"/>
  <c r="CP270" i="48" s="1"/>
  <c r="CI270" i="48"/>
  <c r="CH270" i="48"/>
  <c r="CB270" i="48"/>
  <c r="CT270" i="48"/>
  <c r="DB271" i="48"/>
  <c r="CZ271" i="48"/>
  <c r="EH271" i="48" s="1"/>
  <c r="CR275" i="48"/>
  <c r="CV276" i="48"/>
  <c r="DL277" i="48"/>
  <c r="CO277" i="48"/>
  <c r="DM278" i="48"/>
  <c r="CU278" i="48"/>
  <c r="CJ278" i="48"/>
  <c r="CP278" i="48" s="1"/>
  <c r="CI278" i="48"/>
  <c r="CB278" i="48"/>
  <c r="CH278" i="48"/>
  <c r="CT278" i="48"/>
  <c r="CZ279" i="48"/>
  <c r="EH279" i="48" s="1"/>
  <c r="DB279" i="48"/>
  <c r="CR283" i="48"/>
  <c r="CV284" i="48"/>
  <c r="DL285" i="48"/>
  <c r="CO285" i="48"/>
  <c r="DM286" i="48"/>
  <c r="CU286" i="48"/>
  <c r="CJ286" i="48"/>
  <c r="CP286" i="48" s="1"/>
  <c r="CI286" i="48"/>
  <c r="CH286" i="48"/>
  <c r="CB286" i="48"/>
  <c r="CT286" i="48"/>
  <c r="CW290" i="48"/>
  <c r="DL291" i="48"/>
  <c r="CO291" i="48"/>
  <c r="DM292" i="48"/>
  <c r="CI292" i="48"/>
  <c r="CU292" i="48"/>
  <c r="CJ292" i="48"/>
  <c r="CP292" i="48" s="1"/>
  <c r="CB292" i="48"/>
  <c r="CH292" i="48"/>
  <c r="CT292" i="48"/>
  <c r="DB293" i="48"/>
  <c r="CZ293" i="48"/>
  <c r="EH293" i="48" s="1"/>
  <c r="CR297" i="48"/>
  <c r="CV298" i="48"/>
  <c r="DL299" i="48"/>
  <c r="CO299" i="48"/>
  <c r="DM300" i="48"/>
  <c r="CU300" i="48"/>
  <c r="CJ300" i="48"/>
  <c r="CP300" i="48" s="1"/>
  <c r="CI300" i="48"/>
  <c r="CB300" i="48"/>
  <c r="CH300" i="48"/>
  <c r="CT300" i="48"/>
  <c r="DB301" i="48"/>
  <c r="CZ301" i="48"/>
  <c r="EH301" i="48" s="1"/>
  <c r="CR305" i="48"/>
  <c r="CM308" i="48"/>
  <c r="CR312" i="48"/>
  <c r="CV313" i="48"/>
  <c r="DL314" i="48"/>
  <c r="CO314" i="48"/>
  <c r="DM315" i="48"/>
  <c r="CU315" i="48"/>
  <c r="CJ315" i="48"/>
  <c r="CP315" i="48" s="1"/>
  <c r="CI315" i="48"/>
  <c r="CB315" i="48"/>
  <c r="CH315" i="48"/>
  <c r="CT315" i="48"/>
  <c r="CM316" i="48"/>
  <c r="CQ131" i="48"/>
  <c r="CW131" i="48"/>
  <c r="CM134" i="48"/>
  <c r="CQ139" i="48"/>
  <c r="CW139" i="48"/>
  <c r="CM142" i="48"/>
  <c r="CL146" i="48"/>
  <c r="DF146" i="48"/>
  <c r="CQ147" i="48"/>
  <c r="CW147" i="48"/>
  <c r="CM150" i="48"/>
  <c r="CQ155" i="48"/>
  <c r="CW155" i="48"/>
  <c r="CM158" i="48"/>
  <c r="CR163" i="48"/>
  <c r="CV164" i="48"/>
  <c r="DL165" i="48"/>
  <c r="CO165" i="48"/>
  <c r="DM166" i="48"/>
  <c r="CU166" i="48"/>
  <c r="CJ166" i="48"/>
  <c r="CP166" i="48" s="1"/>
  <c r="CI166" i="48"/>
  <c r="CB166" i="48"/>
  <c r="CH166" i="48"/>
  <c r="CT166" i="48"/>
  <c r="CZ167" i="48"/>
  <c r="EH167" i="48" s="1"/>
  <c r="DB167" i="48"/>
  <c r="CQ171" i="48"/>
  <c r="CW171" i="48"/>
  <c r="DL172" i="48"/>
  <c r="CO172" i="48"/>
  <c r="CM173" i="48"/>
  <c r="CR178" i="48"/>
  <c r="DM180" i="48"/>
  <c r="CU180" i="48"/>
  <c r="CI180" i="48"/>
  <c r="CJ180" i="48"/>
  <c r="CP180" i="48" s="1"/>
  <c r="CB180" i="48"/>
  <c r="CH180" i="48"/>
  <c r="CT180" i="48"/>
  <c r="CR184" i="48"/>
  <c r="DM186" i="48"/>
  <c r="CU186" i="48"/>
  <c r="CJ186" i="48"/>
  <c r="CP186" i="48" s="1"/>
  <c r="CI186" i="48"/>
  <c r="CB186" i="48"/>
  <c r="CH186" i="48"/>
  <c r="CT186" i="48"/>
  <c r="CL189" i="48"/>
  <c r="DF189" i="48"/>
  <c r="CV190" i="48"/>
  <c r="DL191" i="48"/>
  <c r="CO191" i="48"/>
  <c r="DM192" i="48"/>
  <c r="CU192" i="48"/>
  <c r="CJ192" i="48"/>
  <c r="CP192" i="48" s="1"/>
  <c r="CH192" i="48"/>
  <c r="CI192" i="48"/>
  <c r="CB192" i="48"/>
  <c r="CM193" i="48"/>
  <c r="CQ198" i="48"/>
  <c r="CW198" i="48"/>
  <c r="DM200" i="48"/>
  <c r="CU200" i="48"/>
  <c r="CJ200" i="48"/>
  <c r="CP200" i="48" s="1"/>
  <c r="CB200" i="48"/>
  <c r="CH200" i="48"/>
  <c r="CI200" i="48"/>
  <c r="CT200" i="48"/>
  <c r="CR204" i="48"/>
  <c r="CV205" i="48"/>
  <c r="DL206" i="48"/>
  <c r="CO206" i="48"/>
  <c r="DM207" i="48"/>
  <c r="CU207" i="48"/>
  <c r="CJ207" i="48"/>
  <c r="CP207" i="48" s="1"/>
  <c r="CH207" i="48"/>
  <c r="CI207" i="48"/>
  <c r="CB207" i="48"/>
  <c r="CT207" i="48"/>
  <c r="CM208" i="48"/>
  <c r="CQ213" i="48"/>
  <c r="CW213" i="48"/>
  <c r="CM216" i="48"/>
  <c r="CQ221" i="48"/>
  <c r="CW221" i="48"/>
  <c r="CT224" i="48"/>
  <c r="CZ225" i="48"/>
  <c r="DB225" i="48"/>
  <c r="CR229" i="48"/>
  <c r="CV230" i="48"/>
  <c r="DL231" i="48"/>
  <c r="CO231" i="48"/>
  <c r="DM232" i="48"/>
  <c r="CU232" i="48"/>
  <c r="CJ232" i="48"/>
  <c r="CP232" i="48" s="1"/>
  <c r="CB232" i="48"/>
  <c r="CI232" i="48"/>
  <c r="CH232" i="48"/>
  <c r="CT232" i="48"/>
  <c r="CR236" i="48"/>
  <c r="CV237" i="48"/>
  <c r="DL238" i="48"/>
  <c r="CO238" i="48"/>
  <c r="DM239" i="48"/>
  <c r="CU239" i="48"/>
  <c r="CJ239" i="48"/>
  <c r="CP239" i="48" s="1"/>
  <c r="CH239" i="48"/>
  <c r="CI239" i="48"/>
  <c r="CB239" i="48"/>
  <c r="CT239" i="48"/>
  <c r="CM240" i="48"/>
  <c r="CQ245" i="48"/>
  <c r="CW245" i="48"/>
  <c r="CM248" i="48"/>
  <c r="CQ253" i="48"/>
  <c r="CW253" i="48"/>
  <c r="DM255" i="48"/>
  <c r="CU255" i="48"/>
  <c r="CJ255" i="48"/>
  <c r="CP255" i="48" s="1"/>
  <c r="CH255" i="48"/>
  <c r="CI255" i="48"/>
  <c r="CB255" i="48"/>
  <c r="CT255" i="48"/>
  <c r="CZ256" i="48"/>
  <c r="EH256" i="48" s="1"/>
  <c r="DB256" i="48"/>
  <c r="CR260" i="48"/>
  <c r="CV261" i="48"/>
  <c r="DL262" i="48"/>
  <c r="CO262" i="48"/>
  <c r="DM263" i="48"/>
  <c r="CU263" i="48"/>
  <c r="CJ263" i="48"/>
  <c r="CP263" i="48" s="1"/>
  <c r="CB263" i="48"/>
  <c r="CI263" i="48"/>
  <c r="CH263" i="48"/>
  <c r="CT263" i="48"/>
  <c r="DB264" i="48"/>
  <c r="CZ264" i="48"/>
  <c r="CW268" i="48"/>
  <c r="CM271" i="48"/>
  <c r="CW276" i="48"/>
  <c r="CM279" i="48"/>
  <c r="CL283" i="48"/>
  <c r="DF283" i="48"/>
  <c r="CW284" i="48"/>
  <c r="DB287" i="48"/>
  <c r="CZ287" i="48"/>
  <c r="EH287" i="48" s="1"/>
  <c r="CR290" i="48"/>
  <c r="CM293" i="48"/>
  <c r="CQ298" i="48"/>
  <c r="CW298" i="48"/>
  <c r="CM301" i="48"/>
  <c r="CL305" i="48"/>
  <c r="DF305" i="48"/>
  <c r="CV306" i="48"/>
  <c r="DL307" i="48"/>
  <c r="CO307" i="48"/>
  <c r="DM308" i="48"/>
  <c r="CU308" i="48"/>
  <c r="CI308" i="48"/>
  <c r="CJ308" i="48"/>
  <c r="CP308" i="48" s="1"/>
  <c r="CB308" i="48"/>
  <c r="CH308" i="48"/>
  <c r="CT308" i="48"/>
  <c r="CW313" i="48"/>
  <c r="CT316" i="48"/>
  <c r="DB317" i="48"/>
  <c r="CZ317" i="48"/>
  <c r="EH317" i="48" s="1"/>
  <c r="CR131" i="48"/>
  <c r="CV132" i="48"/>
  <c r="DL133" i="48"/>
  <c r="CO133" i="48"/>
  <c r="DM134" i="48"/>
  <c r="CU134" i="48"/>
  <c r="CJ134" i="48"/>
  <c r="CP134" i="48" s="1"/>
  <c r="CI134" i="48"/>
  <c r="CB134" i="48"/>
  <c r="CH134" i="48"/>
  <c r="CT134" i="48"/>
  <c r="CZ135" i="48"/>
  <c r="EH135" i="48" s="1"/>
  <c r="DB135" i="48"/>
  <c r="CR139" i="48"/>
  <c r="CV140" i="48"/>
  <c r="DL141" i="48"/>
  <c r="CO141" i="48"/>
  <c r="DM142" i="48"/>
  <c r="CU142" i="48"/>
  <c r="CH142" i="48"/>
  <c r="CJ142" i="48"/>
  <c r="CP142" i="48" s="1"/>
  <c r="CI142" i="48"/>
  <c r="CB142" i="48"/>
  <c r="CT142" i="48"/>
  <c r="DB143" i="48"/>
  <c r="CZ143" i="48"/>
  <c r="EH143" i="48" s="1"/>
  <c r="CR147" i="48"/>
  <c r="CV148" i="48"/>
  <c r="DL149" i="48"/>
  <c r="CO149" i="48"/>
  <c r="DM150" i="48"/>
  <c r="CU150" i="48"/>
  <c r="CJ150" i="48"/>
  <c r="CP150" i="48" s="1"/>
  <c r="CI150" i="48"/>
  <c r="CB150" i="48"/>
  <c r="CH150" i="48"/>
  <c r="CZ151" i="48"/>
  <c r="DB151" i="48"/>
  <c r="CR155" i="48"/>
  <c r="CV156" i="48"/>
  <c r="DL157" i="48"/>
  <c r="CO157" i="48"/>
  <c r="DM158" i="48"/>
  <c r="CU158" i="48"/>
  <c r="CH158" i="48"/>
  <c r="CJ158" i="48"/>
  <c r="CP158" i="48" s="1"/>
  <c r="CI158" i="48"/>
  <c r="CB158" i="48"/>
  <c r="CT158" i="48"/>
  <c r="DB159" i="48"/>
  <c r="CZ159" i="48"/>
  <c r="EH159" i="48" s="1"/>
  <c r="CQ164" i="48"/>
  <c r="CW164" i="48"/>
  <c r="CM167" i="48"/>
  <c r="CR171" i="48"/>
  <c r="DM173" i="48"/>
  <c r="CU173" i="48"/>
  <c r="CJ173" i="48"/>
  <c r="CP173" i="48" s="1"/>
  <c r="CB173" i="48"/>
  <c r="CI173" i="48"/>
  <c r="CH173" i="48"/>
  <c r="CT173" i="48"/>
  <c r="DB174" i="48"/>
  <c r="CZ174" i="48"/>
  <c r="CV179" i="48"/>
  <c r="DB181" i="48"/>
  <c r="CZ181" i="48"/>
  <c r="EH181" i="48" s="1"/>
  <c r="CV185" i="48"/>
  <c r="CZ187" i="48"/>
  <c r="EH187" i="48" s="1"/>
  <c r="DB187" i="48"/>
  <c r="CQ190" i="48"/>
  <c r="CW190" i="48"/>
  <c r="DL192" i="48"/>
  <c r="CO192" i="48"/>
  <c r="DM193" i="48"/>
  <c r="CU193" i="48"/>
  <c r="CJ193" i="48"/>
  <c r="CP193" i="48" s="1"/>
  <c r="CH193" i="48"/>
  <c r="CI193" i="48"/>
  <c r="CB193" i="48"/>
  <c r="CT193" i="48"/>
  <c r="CZ194" i="48"/>
  <c r="EH194" i="48" s="1"/>
  <c r="DB194" i="48"/>
  <c r="CR198" i="48"/>
  <c r="CV199" i="48"/>
  <c r="DB201" i="48"/>
  <c r="CZ201" i="48"/>
  <c r="CL204" i="48"/>
  <c r="DF204" i="48"/>
  <c r="CQ205" i="48"/>
  <c r="CW205" i="48"/>
  <c r="CZ209" i="48"/>
  <c r="EH209" i="48" s="1"/>
  <c r="DB209" i="48"/>
  <c r="CR213" i="48"/>
  <c r="CV214" i="48"/>
  <c r="DL215" i="48"/>
  <c r="CO215" i="48"/>
  <c r="DM216" i="48"/>
  <c r="CU216" i="48"/>
  <c r="CJ216" i="48"/>
  <c r="CP216" i="48" s="1"/>
  <c r="CI216" i="48"/>
  <c r="CB216" i="48"/>
  <c r="CH216" i="48"/>
  <c r="DB217" i="48"/>
  <c r="CZ217" i="48"/>
  <c r="CR221" i="48"/>
  <c r="CV222" i="48"/>
  <c r="DL223" i="48"/>
  <c r="CO223" i="48"/>
  <c r="DM224" i="48"/>
  <c r="CU224" i="48"/>
  <c r="CJ224" i="48"/>
  <c r="CP224" i="48" s="1"/>
  <c r="CH224" i="48"/>
  <c r="CI224" i="48"/>
  <c r="CB224" i="48"/>
  <c r="CM225" i="48"/>
  <c r="CQ230" i="48"/>
  <c r="CW230" i="48"/>
  <c r="DB233" i="48"/>
  <c r="CZ233" i="48"/>
  <c r="EH233" i="48" s="1"/>
  <c r="CQ237" i="48"/>
  <c r="CW237" i="48"/>
  <c r="CT240" i="48"/>
  <c r="CZ241" i="48"/>
  <c r="DB241" i="48"/>
  <c r="CR245" i="48"/>
  <c r="CV246" i="48"/>
  <c r="DL247" i="48"/>
  <c r="CO247" i="48"/>
  <c r="DM248" i="48"/>
  <c r="CU248" i="48"/>
  <c r="CJ248" i="48"/>
  <c r="CP248" i="48" s="1"/>
  <c r="CI248" i="48"/>
  <c r="CB248" i="48"/>
  <c r="CH248" i="48"/>
  <c r="CT248" i="48"/>
  <c r="CZ249" i="48"/>
  <c r="EH249" i="48" s="1"/>
  <c r="DB249" i="48"/>
  <c r="CR253" i="48"/>
  <c r="CV254" i="48"/>
  <c r="CM256" i="48"/>
  <c r="CW261" i="48"/>
  <c r="CM264" i="48"/>
  <c r="CR268" i="48"/>
  <c r="CV269" i="48"/>
  <c r="DL270" i="48"/>
  <c r="CO270" i="48"/>
  <c r="DM271" i="48"/>
  <c r="CU271" i="48"/>
  <c r="CJ271" i="48"/>
  <c r="CP271" i="48" s="1"/>
  <c r="CH271" i="48"/>
  <c r="CI271" i="48"/>
  <c r="CB271" i="48"/>
  <c r="CT271" i="48"/>
  <c r="CZ272" i="48"/>
  <c r="EH272" i="48" s="1"/>
  <c r="DB272" i="48"/>
  <c r="CR276" i="48"/>
  <c r="CV277" i="48"/>
  <c r="DL278" i="48"/>
  <c r="CO278" i="48"/>
  <c r="DM279" i="48"/>
  <c r="CU279" i="48"/>
  <c r="CJ279" i="48"/>
  <c r="CP279" i="48" s="1"/>
  <c r="CI279" i="48"/>
  <c r="CB279" i="48"/>
  <c r="CH279" i="48"/>
  <c r="CT279" i="48"/>
  <c r="CZ280" i="48"/>
  <c r="EH280" i="48" s="1"/>
  <c r="DB280" i="48"/>
  <c r="CR284" i="48"/>
  <c r="CV285" i="48"/>
  <c r="DL286" i="48"/>
  <c r="CO286" i="48"/>
  <c r="CM287" i="48"/>
  <c r="CV291" i="48"/>
  <c r="DL292" i="48"/>
  <c r="CO292" i="48"/>
  <c r="DM293" i="48"/>
  <c r="CU293" i="48"/>
  <c r="CJ293" i="48"/>
  <c r="CP293" i="48" s="1"/>
  <c r="CB293" i="48"/>
  <c r="CI293" i="48"/>
  <c r="CH293" i="48"/>
  <c r="CT293" i="48"/>
  <c r="CZ294" i="48"/>
  <c r="EH294" i="48" s="1"/>
  <c r="DB294" i="48"/>
  <c r="CR298" i="48"/>
  <c r="CV299" i="48"/>
  <c r="DL300" i="48"/>
  <c r="CO300" i="48"/>
  <c r="DM301" i="48"/>
  <c r="CU301" i="48"/>
  <c r="CJ301" i="48"/>
  <c r="CP301" i="48" s="1"/>
  <c r="CI301" i="48"/>
  <c r="CB301" i="48"/>
  <c r="CH301" i="48"/>
  <c r="CT301" i="48"/>
  <c r="DB302" i="48"/>
  <c r="CZ302" i="48"/>
  <c r="CW306" i="48"/>
  <c r="DB309" i="48"/>
  <c r="CZ309" i="48"/>
  <c r="EH309" i="48" s="1"/>
  <c r="CR313" i="48"/>
  <c r="CV314" i="48"/>
  <c r="DL315" i="48"/>
  <c r="CO315" i="48"/>
  <c r="CU316" i="48"/>
  <c r="CJ316" i="48"/>
  <c r="CP316" i="48" s="1"/>
  <c r="CI316" i="48"/>
  <c r="CB316" i="48"/>
  <c r="CH316" i="48"/>
  <c r="CM317" i="48"/>
  <c r="CW148" i="48"/>
  <c r="CM151" i="48"/>
  <c r="CW156" i="48"/>
  <c r="CM159" i="48"/>
  <c r="CZ160" i="48"/>
  <c r="EH160" i="48" s="1"/>
  <c r="DB160" i="48"/>
  <c r="CV165" i="48"/>
  <c r="DL166" i="48"/>
  <c r="CO166" i="48"/>
  <c r="DM167" i="48"/>
  <c r="CU167" i="48"/>
  <c r="CJ167" i="48"/>
  <c r="CP167" i="48" s="1"/>
  <c r="CB167" i="48"/>
  <c r="CH167" i="48"/>
  <c r="CI167" i="48"/>
  <c r="DB168" i="48"/>
  <c r="CZ168" i="48"/>
  <c r="CV172" i="48"/>
  <c r="CM174" i="48"/>
  <c r="CW179" i="48"/>
  <c r="DL180" i="48"/>
  <c r="CO180" i="48"/>
  <c r="CM181" i="48"/>
  <c r="CW185" i="48"/>
  <c r="DL186" i="48"/>
  <c r="CO186" i="48"/>
  <c r="CM187" i="48"/>
  <c r="CV191" i="48"/>
  <c r="CM194" i="48"/>
  <c r="CW199" i="48"/>
  <c r="DL200" i="48"/>
  <c r="CO200" i="48"/>
  <c r="CM201" i="48"/>
  <c r="CV206" i="48"/>
  <c r="DL207" i="48"/>
  <c r="CO207" i="48"/>
  <c r="DM208" i="48"/>
  <c r="CU208" i="48"/>
  <c r="CJ208" i="48"/>
  <c r="CP208" i="48" s="1"/>
  <c r="CH208" i="48"/>
  <c r="CI208" i="48"/>
  <c r="CB208" i="48"/>
  <c r="CM209" i="48"/>
  <c r="CW214" i="48"/>
  <c r="CM217" i="48"/>
  <c r="CW222" i="48"/>
  <c r="DL224" i="48"/>
  <c r="CO224" i="48"/>
  <c r="DM225" i="48"/>
  <c r="CU225" i="48"/>
  <c r="CJ225" i="48"/>
  <c r="CP225" i="48" s="1"/>
  <c r="CH225" i="48"/>
  <c r="CI225" i="48"/>
  <c r="CB225" i="48"/>
  <c r="CZ226" i="48"/>
  <c r="EH226" i="48" s="1"/>
  <c r="DB226" i="48"/>
  <c r="CV231" i="48"/>
  <c r="DL232" i="48"/>
  <c r="CO232" i="48"/>
  <c r="CM233" i="48"/>
  <c r="CV238" i="48"/>
  <c r="DL239" i="48"/>
  <c r="CO239" i="48"/>
  <c r="DM240" i="48"/>
  <c r="CU240" i="48"/>
  <c r="CJ240" i="48"/>
  <c r="CP240" i="48" s="1"/>
  <c r="CH240" i="48"/>
  <c r="CI240" i="48"/>
  <c r="CB240" i="48"/>
  <c r="CM241" i="48"/>
  <c r="CW246" i="48"/>
  <c r="CM249" i="48"/>
  <c r="CW254" i="48"/>
  <c r="DL255" i="48"/>
  <c r="CO255" i="48"/>
  <c r="CZ257" i="48"/>
  <c r="EH257" i="48" s="1"/>
  <c r="DB257" i="48"/>
  <c r="CV262" i="48"/>
  <c r="DL263" i="48"/>
  <c r="CO263" i="48"/>
  <c r="DM264" i="48"/>
  <c r="CU264" i="48"/>
  <c r="CJ264" i="48"/>
  <c r="CP264" i="48" s="1"/>
  <c r="CB264" i="48"/>
  <c r="CI264" i="48"/>
  <c r="CH264" i="48"/>
  <c r="CZ265" i="48"/>
  <c r="DB265" i="48"/>
  <c r="CL268" i="48"/>
  <c r="DF268" i="48"/>
  <c r="CW269" i="48"/>
  <c r="CM272" i="48"/>
  <c r="CW277" i="48"/>
  <c r="CM280" i="48"/>
  <c r="CW285" i="48"/>
  <c r="DM287" i="48"/>
  <c r="CU287" i="48"/>
  <c r="CJ287" i="48"/>
  <c r="CP287" i="48" s="1"/>
  <c r="CH287" i="48"/>
  <c r="CI287" i="48"/>
  <c r="CB287" i="48"/>
  <c r="CT287" i="48"/>
  <c r="CZ288" i="48"/>
  <c r="EH288" i="48" s="1"/>
  <c r="DB288" i="48"/>
  <c r="CW291" i="48"/>
  <c r="CM294" i="48"/>
  <c r="CW299" i="48"/>
  <c r="CM302" i="48"/>
  <c r="CR306" i="48"/>
  <c r="CV307" i="48"/>
  <c r="DL308" i="48"/>
  <c r="CO308" i="48"/>
  <c r="CM309" i="48"/>
  <c r="CQ314" i="48"/>
  <c r="CW314" i="48"/>
  <c r="DL316" i="48"/>
  <c r="CO316" i="48"/>
  <c r="DM317" i="48"/>
  <c r="CU317" i="48"/>
  <c r="CJ317" i="48"/>
  <c r="CP317" i="48" s="1"/>
  <c r="CI317" i="48"/>
  <c r="CB317" i="48"/>
  <c r="CH317" i="48"/>
  <c r="CT317" i="48"/>
  <c r="CM144" i="48"/>
  <c r="DL150" i="48"/>
  <c r="CO150" i="48"/>
  <c r="DM151" i="48"/>
  <c r="CU151" i="48"/>
  <c r="CH151" i="48"/>
  <c r="CJ151" i="48"/>
  <c r="CP151" i="48" s="1"/>
  <c r="CB151" i="48"/>
  <c r="CI151" i="48"/>
  <c r="DB152" i="48"/>
  <c r="CZ152" i="48"/>
  <c r="DL158" i="48"/>
  <c r="CO158" i="48"/>
  <c r="DM159" i="48"/>
  <c r="CU159" i="48"/>
  <c r="CJ159" i="48"/>
  <c r="CP159" i="48" s="1"/>
  <c r="CH159" i="48"/>
  <c r="CI159" i="48"/>
  <c r="CB159" i="48"/>
  <c r="CM160" i="48"/>
  <c r="CW165" i="48"/>
  <c r="CM168" i="48"/>
  <c r="CW172" i="48"/>
  <c r="DL173" i="48"/>
  <c r="CO173" i="48"/>
  <c r="DM174" i="48"/>
  <c r="CU174" i="48"/>
  <c r="CJ174" i="48"/>
  <c r="CP174" i="48" s="1"/>
  <c r="CI174" i="48"/>
  <c r="CH174" i="48"/>
  <c r="CB174" i="48"/>
  <c r="DB175" i="48"/>
  <c r="CZ175" i="48"/>
  <c r="EH175" i="48" s="1"/>
  <c r="DM181" i="48"/>
  <c r="CU181" i="48"/>
  <c r="CJ181" i="48"/>
  <c r="CP181" i="48" s="1"/>
  <c r="CI181" i="48"/>
  <c r="CB181" i="48"/>
  <c r="CH181" i="48"/>
  <c r="CT181" i="48"/>
  <c r="CZ182" i="48"/>
  <c r="DB182" i="48"/>
  <c r="DM187" i="48"/>
  <c r="CU187" i="48"/>
  <c r="CJ187" i="48"/>
  <c r="CP187" i="48" s="1"/>
  <c r="CI187" i="48"/>
  <c r="CB187" i="48"/>
  <c r="CH187" i="48"/>
  <c r="CT187" i="48"/>
  <c r="CW191" i="48"/>
  <c r="DL193" i="48"/>
  <c r="CO193" i="48"/>
  <c r="DM194" i="48"/>
  <c r="CU194" i="48"/>
  <c r="CJ194" i="48"/>
  <c r="CP194" i="48" s="1"/>
  <c r="CI194" i="48"/>
  <c r="CB194" i="48"/>
  <c r="CH194" i="48"/>
  <c r="CT194" i="48"/>
  <c r="CZ195" i="48"/>
  <c r="EH195" i="48" s="1"/>
  <c r="DB195" i="48"/>
  <c r="DM201" i="48"/>
  <c r="CU201" i="48"/>
  <c r="CJ201" i="48"/>
  <c r="CP201" i="48" s="1"/>
  <c r="CI201" i="48"/>
  <c r="CB201" i="48"/>
  <c r="CH201" i="48"/>
  <c r="CT201" i="48"/>
  <c r="CW206" i="48"/>
  <c r="DL208" i="48"/>
  <c r="CO208" i="48"/>
  <c r="DM209" i="48"/>
  <c r="CU209" i="48"/>
  <c r="CJ209" i="48"/>
  <c r="CP209" i="48" s="1"/>
  <c r="CH209" i="48"/>
  <c r="CI209" i="48"/>
  <c r="CB209" i="48"/>
  <c r="CT209" i="48"/>
  <c r="CZ210" i="48"/>
  <c r="DB210" i="48"/>
  <c r="DL216" i="48"/>
  <c r="CO216" i="48"/>
  <c r="DM217" i="48"/>
  <c r="CU217" i="48"/>
  <c r="CJ217" i="48"/>
  <c r="CP217" i="48" s="1"/>
  <c r="CI217" i="48"/>
  <c r="CB217" i="48"/>
  <c r="CH217" i="48"/>
  <c r="CT217" i="48"/>
  <c r="CZ218" i="48"/>
  <c r="DB218" i="48"/>
  <c r="CM226" i="48"/>
  <c r="CW231" i="48"/>
  <c r="DM233" i="48"/>
  <c r="CU233" i="48"/>
  <c r="CJ233" i="48"/>
  <c r="CP233" i="48" s="1"/>
  <c r="CI233" i="48"/>
  <c r="CB233" i="48"/>
  <c r="CH233" i="48"/>
  <c r="CT233" i="48"/>
  <c r="CW238" i="48"/>
  <c r="DL240" i="48"/>
  <c r="CO240" i="48"/>
  <c r="DM241" i="48"/>
  <c r="CU241" i="48"/>
  <c r="CJ241" i="48"/>
  <c r="CP241" i="48" s="1"/>
  <c r="CH241" i="48"/>
  <c r="CI241" i="48"/>
  <c r="CB241" i="48"/>
  <c r="CT241" i="48"/>
  <c r="CZ242" i="48"/>
  <c r="DB242" i="48"/>
  <c r="DL248" i="48"/>
  <c r="CO248" i="48"/>
  <c r="DM249" i="48"/>
  <c r="CU249" i="48"/>
  <c r="CJ249" i="48"/>
  <c r="CP249" i="48" s="1"/>
  <c r="CI249" i="48"/>
  <c r="CB249" i="48"/>
  <c r="CH249" i="48"/>
  <c r="CT249" i="48"/>
  <c r="DB250" i="48"/>
  <c r="CZ250" i="48"/>
  <c r="EH250" i="48" s="1"/>
  <c r="DM256" i="48"/>
  <c r="CU256" i="48"/>
  <c r="CJ256" i="48"/>
  <c r="CP256" i="48" s="1"/>
  <c r="CH256" i="48"/>
  <c r="CI256" i="48"/>
  <c r="CB256" i="48"/>
  <c r="CM257" i="48"/>
  <c r="CW262" i="48"/>
  <c r="CM265" i="48"/>
  <c r="CV270" i="48"/>
  <c r="DL271" i="48"/>
  <c r="CO271" i="48"/>
  <c r="CT272" i="48"/>
  <c r="CZ273" i="48"/>
  <c r="EH273" i="48" s="1"/>
  <c r="DB273" i="48"/>
  <c r="CV278" i="48"/>
  <c r="DL279" i="48"/>
  <c r="CO279" i="48"/>
  <c r="DM280" i="48"/>
  <c r="CU280" i="48"/>
  <c r="CJ280" i="48"/>
  <c r="CP280" i="48" s="1"/>
  <c r="CI280" i="48"/>
  <c r="CB280" i="48"/>
  <c r="CH280" i="48"/>
  <c r="CT280" i="48"/>
  <c r="CZ281" i="48"/>
  <c r="EH281" i="48" s="1"/>
  <c r="DB281" i="48"/>
  <c r="CV286" i="48"/>
  <c r="CM288" i="48"/>
  <c r="CV292" i="48"/>
  <c r="DL293" i="48"/>
  <c r="CO293" i="48"/>
  <c r="DM294" i="48"/>
  <c r="CU294" i="48"/>
  <c r="CJ294" i="48"/>
  <c r="CP294" i="48" s="1"/>
  <c r="CI294" i="48"/>
  <c r="CB294" i="48"/>
  <c r="CH294" i="48"/>
  <c r="CT294" i="48"/>
  <c r="CZ295" i="48"/>
  <c r="EH295" i="48" s="1"/>
  <c r="DB295" i="48"/>
  <c r="CR299" i="48"/>
  <c r="CV300" i="48"/>
  <c r="DL301" i="48"/>
  <c r="CO301" i="48"/>
  <c r="DM302" i="48"/>
  <c r="CU302" i="48"/>
  <c r="CJ302" i="48"/>
  <c r="CP302" i="48" s="1"/>
  <c r="CI302" i="48"/>
  <c r="CH302" i="48"/>
  <c r="CB302" i="48"/>
  <c r="CT302" i="48"/>
  <c r="DB303" i="48"/>
  <c r="CZ303" i="48"/>
  <c r="EH303" i="48" s="1"/>
  <c r="CL306" i="48"/>
  <c r="DF306" i="48"/>
  <c r="CW307" i="48"/>
  <c r="DM309" i="48"/>
  <c r="CU309" i="48"/>
  <c r="CJ309" i="48"/>
  <c r="CP309" i="48" s="1"/>
  <c r="CB309" i="48"/>
  <c r="CH309" i="48"/>
  <c r="CI309" i="48"/>
  <c r="CT309" i="48"/>
  <c r="CZ310" i="48"/>
  <c r="EH310" i="48" s="1"/>
  <c r="DB310" i="48"/>
  <c r="CR314" i="48"/>
  <c r="CV315" i="48"/>
  <c r="CW133" i="48"/>
  <c r="CM136" i="48"/>
  <c r="CL140" i="48"/>
  <c r="DF140" i="48"/>
  <c r="CQ141" i="48"/>
  <c r="CW141" i="48"/>
  <c r="CT144" i="48"/>
  <c r="CZ145" i="48"/>
  <c r="EH145" i="48" s="1"/>
  <c r="DB145" i="48"/>
  <c r="CQ149" i="48"/>
  <c r="CW149" i="48"/>
  <c r="CM152" i="48"/>
  <c r="CQ157" i="48"/>
  <c r="CW157" i="48"/>
  <c r="CT160" i="48"/>
  <c r="CZ161" i="48"/>
  <c r="DB161" i="48"/>
  <c r="CV166" i="48"/>
  <c r="DL167" i="48"/>
  <c r="CO167" i="48"/>
  <c r="DM168" i="48"/>
  <c r="CU168" i="48"/>
  <c r="CJ168" i="48"/>
  <c r="CP168" i="48" s="1"/>
  <c r="CB168" i="48"/>
  <c r="CH168" i="48"/>
  <c r="CI168" i="48"/>
  <c r="CT168" i="48"/>
  <c r="CZ169" i="48"/>
  <c r="DB169" i="48"/>
  <c r="CR172" i="48"/>
  <c r="CM175" i="48"/>
  <c r="CZ176" i="48"/>
  <c r="EH176" i="48" s="1"/>
  <c r="DB176" i="48"/>
  <c r="CM182" i="48"/>
  <c r="DB188" i="48"/>
  <c r="CZ188" i="48"/>
  <c r="EH188" i="48" s="1"/>
  <c r="CQ192" i="48"/>
  <c r="CW192" i="48"/>
  <c r="CM195" i="48"/>
  <c r="CV200" i="48"/>
  <c r="CZ202" i="48"/>
  <c r="DB202" i="48"/>
  <c r="CR206" i="48"/>
  <c r="CV207" i="48"/>
  <c r="CM210" i="48"/>
  <c r="CQ215" i="48"/>
  <c r="CW215" i="48"/>
  <c r="CM218" i="48"/>
  <c r="CQ223" i="48"/>
  <c r="CW223" i="48"/>
  <c r="CV224" i="48"/>
  <c r="DL225" i="48"/>
  <c r="CO225" i="48"/>
  <c r="CU226" i="48"/>
  <c r="CJ226" i="48"/>
  <c r="CP226" i="48" s="1"/>
  <c r="CI226" i="48"/>
  <c r="CH226" i="48"/>
  <c r="CB226" i="48"/>
  <c r="CT226" i="48"/>
  <c r="CZ227" i="48"/>
  <c r="EH227" i="48" s="1"/>
  <c r="DB227" i="48"/>
  <c r="CV232" i="48"/>
  <c r="CZ234" i="48"/>
  <c r="EH234" i="48" s="1"/>
  <c r="DB234" i="48"/>
  <c r="CR238" i="48"/>
  <c r="CV239" i="48"/>
  <c r="CM242" i="48"/>
  <c r="CW247" i="48"/>
  <c r="CM250" i="48"/>
  <c r="CV255" i="48"/>
  <c r="DL256" i="48"/>
  <c r="CO256" i="48"/>
  <c r="DM257" i="48"/>
  <c r="CU257" i="48"/>
  <c r="CJ257" i="48"/>
  <c r="CP257" i="48" s="1"/>
  <c r="CH257" i="48"/>
  <c r="CI257" i="48"/>
  <c r="CB257" i="48"/>
  <c r="CT257" i="48"/>
  <c r="CZ258" i="48"/>
  <c r="EH258" i="48" s="1"/>
  <c r="DB258" i="48"/>
  <c r="CV263" i="48"/>
  <c r="DL264" i="48"/>
  <c r="CO264" i="48"/>
  <c r="DM265" i="48"/>
  <c r="CU265" i="48"/>
  <c r="CJ265" i="48"/>
  <c r="CP265" i="48" s="1"/>
  <c r="CI265" i="48"/>
  <c r="CB265" i="48"/>
  <c r="CH265" i="48"/>
  <c r="CT265" i="48"/>
  <c r="DB266" i="48"/>
  <c r="CZ266" i="48"/>
  <c r="CW270" i="48"/>
  <c r="DM272" i="48"/>
  <c r="CU272" i="48"/>
  <c r="CJ272" i="48"/>
  <c r="CP272" i="48" s="1"/>
  <c r="CH272" i="48"/>
  <c r="CI272" i="48"/>
  <c r="CB272" i="48"/>
  <c r="CM273" i="48"/>
  <c r="CW278" i="48"/>
  <c r="CM281" i="48"/>
  <c r="CW286" i="48"/>
  <c r="DL287" i="48"/>
  <c r="CO287" i="48"/>
  <c r="CT288" i="48"/>
  <c r="CL291" i="48"/>
  <c r="DF291" i="48"/>
  <c r="CW292" i="48"/>
  <c r="CM295" i="48"/>
  <c r="CW300" i="48"/>
  <c r="CM303" i="48"/>
  <c r="CZ304" i="48"/>
  <c r="DB304" i="48"/>
  <c r="CR307" i="48"/>
  <c r="CV308" i="48"/>
  <c r="CM310" i="48"/>
  <c r="CQ315" i="48"/>
  <c r="CW315" i="48"/>
  <c r="CV316" i="48"/>
  <c r="DL317" i="48"/>
  <c r="CO317" i="48"/>
  <c r="CR133" i="48"/>
  <c r="CV134" i="48"/>
  <c r="DL135" i="48"/>
  <c r="CO135" i="48"/>
  <c r="DM136" i="48"/>
  <c r="CU136" i="48"/>
  <c r="CJ136" i="48"/>
  <c r="CP136" i="48" s="1"/>
  <c r="CI136" i="48"/>
  <c r="CB136" i="48"/>
  <c r="CH136" i="48"/>
  <c r="CT136" i="48"/>
  <c r="CZ137" i="48"/>
  <c r="EH137" i="48" s="1"/>
  <c r="DB137" i="48"/>
  <c r="CR141" i="48"/>
  <c r="CV142" i="48"/>
  <c r="DL143" i="48"/>
  <c r="CO143" i="48"/>
  <c r="DM144" i="48"/>
  <c r="CU144" i="48"/>
  <c r="CJ144" i="48"/>
  <c r="CP144" i="48" s="1"/>
  <c r="CI144" i="48"/>
  <c r="CH144" i="48"/>
  <c r="CB144" i="48"/>
  <c r="CM145" i="48"/>
  <c r="CR149" i="48"/>
  <c r="CV150" i="48"/>
  <c r="DL151" i="48"/>
  <c r="CO151" i="48"/>
  <c r="DM152" i="48"/>
  <c r="CU152" i="48"/>
  <c r="CJ152" i="48"/>
  <c r="CP152" i="48" s="1"/>
  <c r="CB152" i="48"/>
  <c r="CI152" i="48"/>
  <c r="CH152" i="48"/>
  <c r="CZ153" i="48"/>
  <c r="EH153" i="48" s="1"/>
  <c r="DB153" i="48"/>
  <c r="CR157" i="48"/>
  <c r="CV158" i="48"/>
  <c r="DL159" i="48"/>
  <c r="CO159" i="48"/>
  <c r="DM160" i="48"/>
  <c r="CU160" i="48"/>
  <c r="CJ160" i="48"/>
  <c r="CP160" i="48" s="1"/>
  <c r="CH160" i="48"/>
  <c r="CI160" i="48"/>
  <c r="CB160" i="48"/>
  <c r="CM161" i="48"/>
  <c r="CW166" i="48"/>
  <c r="CM169" i="48"/>
  <c r="CV173" i="48"/>
  <c r="DL174" i="48"/>
  <c r="CO174" i="48"/>
  <c r="DM175" i="48"/>
  <c r="CU175" i="48"/>
  <c r="CJ175" i="48"/>
  <c r="CP175" i="48" s="1"/>
  <c r="CH175" i="48"/>
  <c r="CB175" i="48"/>
  <c r="CI175" i="48"/>
  <c r="CM176" i="48"/>
  <c r="CW180" i="48"/>
  <c r="DL181" i="48"/>
  <c r="CO181" i="48"/>
  <c r="DM182" i="48"/>
  <c r="CU182" i="48"/>
  <c r="CJ182" i="48"/>
  <c r="CP182" i="48" s="1"/>
  <c r="CI182" i="48"/>
  <c r="CB182" i="48"/>
  <c r="CH182" i="48"/>
  <c r="CZ183" i="48"/>
  <c r="EH183" i="48" s="1"/>
  <c r="DB183" i="48"/>
  <c r="CW186" i="48"/>
  <c r="DL187" i="48"/>
  <c r="CO187" i="48"/>
  <c r="CM188" i="48"/>
  <c r="CR192" i="48"/>
  <c r="CV193" i="48"/>
  <c r="DL194" i="48"/>
  <c r="CO194" i="48"/>
  <c r="DM195" i="48"/>
  <c r="CU195" i="48"/>
  <c r="CI195" i="48"/>
  <c r="CB195" i="48"/>
  <c r="CH195" i="48"/>
  <c r="CJ195" i="48"/>
  <c r="CP195" i="48" s="1"/>
  <c r="CT195" i="48"/>
  <c r="DB196" i="48"/>
  <c r="CZ196" i="48"/>
  <c r="EH196" i="48" s="1"/>
  <c r="CQ200" i="48"/>
  <c r="CW200" i="48"/>
  <c r="DL201" i="48"/>
  <c r="CO201" i="48"/>
  <c r="CM202" i="48"/>
  <c r="CQ207" i="48"/>
  <c r="CW207" i="48"/>
  <c r="CV208" i="48"/>
  <c r="DL209" i="48"/>
  <c r="CO209" i="48"/>
  <c r="DM210" i="48"/>
  <c r="CU210" i="48"/>
  <c r="CJ210" i="48"/>
  <c r="CP210" i="48" s="1"/>
  <c r="CI210" i="48"/>
  <c r="CH210" i="48"/>
  <c r="CB210" i="48"/>
  <c r="CT210" i="48"/>
  <c r="CZ211" i="48"/>
  <c r="DB211" i="48"/>
  <c r="CR215" i="48"/>
  <c r="CV216" i="48"/>
  <c r="DL217" i="48"/>
  <c r="CO217" i="48"/>
  <c r="DM218" i="48"/>
  <c r="CJ218" i="48"/>
  <c r="CP218" i="48" s="1"/>
  <c r="CI218" i="48"/>
  <c r="CU218" i="48"/>
  <c r="CB218" i="48"/>
  <c r="CH218" i="48"/>
  <c r="DB219" i="48"/>
  <c r="CZ219" i="48"/>
  <c r="CR223" i="48"/>
  <c r="CQ224" i="48"/>
  <c r="CW224" i="48"/>
  <c r="CM227" i="48"/>
  <c r="CL231" i="48"/>
  <c r="DF231" i="48"/>
  <c r="CQ232" i="48"/>
  <c r="CW232" i="48"/>
  <c r="DL233" i="48"/>
  <c r="CO233" i="48"/>
  <c r="CM234" i="48"/>
  <c r="CQ239" i="48"/>
  <c r="CW239" i="48"/>
  <c r="CV240" i="48"/>
  <c r="DL241" i="48"/>
  <c r="CO241" i="48"/>
  <c r="DM242" i="48"/>
  <c r="CU242" i="48"/>
  <c r="CJ242" i="48"/>
  <c r="CP242" i="48" s="1"/>
  <c r="CI242" i="48"/>
  <c r="CH242" i="48"/>
  <c r="CB242" i="48"/>
  <c r="CT242" i="48"/>
  <c r="CZ243" i="48"/>
  <c r="DB243" i="48"/>
  <c r="CR247" i="48"/>
  <c r="CV248" i="48"/>
  <c r="DL249" i="48"/>
  <c r="CO249" i="48"/>
  <c r="DM250" i="48"/>
  <c r="CU250" i="48"/>
  <c r="CJ250" i="48"/>
  <c r="CP250" i="48" s="1"/>
  <c r="CI250" i="48"/>
  <c r="CB250" i="48"/>
  <c r="CH250" i="48"/>
  <c r="CT250" i="48"/>
  <c r="CZ251" i="48"/>
  <c r="EH251" i="48" s="1"/>
  <c r="DB251" i="48"/>
  <c r="CQ255" i="48"/>
  <c r="CW255" i="48"/>
  <c r="CM258" i="48"/>
  <c r="CL262" i="48"/>
  <c r="DF262" i="48"/>
  <c r="CW263" i="48"/>
  <c r="CM266" i="48"/>
  <c r="CR270" i="48"/>
  <c r="CV271" i="48"/>
  <c r="DL272" i="48"/>
  <c r="CO272" i="48"/>
  <c r="DM273" i="48"/>
  <c r="CU273" i="48"/>
  <c r="CJ273" i="48"/>
  <c r="CP273" i="48" s="1"/>
  <c r="CH273" i="48"/>
  <c r="CI273" i="48"/>
  <c r="CB273" i="48"/>
  <c r="CT273" i="48"/>
  <c r="CZ274" i="48"/>
  <c r="EH274" i="48" s="1"/>
  <c r="DB274" i="48"/>
  <c r="CR278" i="48"/>
  <c r="CV279" i="48"/>
  <c r="DL280" i="48"/>
  <c r="CO280" i="48"/>
  <c r="DM281" i="48"/>
  <c r="CU281" i="48"/>
  <c r="CJ281" i="48"/>
  <c r="CP281" i="48" s="1"/>
  <c r="CI281" i="48"/>
  <c r="CB281" i="48"/>
  <c r="CH281" i="48"/>
  <c r="CT281" i="48"/>
  <c r="DB282" i="48"/>
  <c r="CZ282" i="48"/>
  <c r="EH282" i="48" s="1"/>
  <c r="CR286" i="48"/>
  <c r="DM288" i="48"/>
  <c r="CU288" i="48"/>
  <c r="CJ288" i="48"/>
  <c r="CP288" i="48" s="1"/>
  <c r="CH288" i="48"/>
  <c r="CI288" i="48"/>
  <c r="CB288" i="48"/>
  <c r="CZ289" i="48"/>
  <c r="DB289" i="48"/>
  <c r="CR292" i="48"/>
  <c r="CV293" i="48"/>
  <c r="DL294" i="48"/>
  <c r="CO294" i="48"/>
  <c r="DM295" i="48"/>
  <c r="CU295" i="48"/>
  <c r="CJ295" i="48"/>
  <c r="CP295" i="48" s="1"/>
  <c r="CB295" i="48"/>
  <c r="CI295" i="48"/>
  <c r="CH295" i="48"/>
  <c r="CT295" i="48"/>
  <c r="DB296" i="48"/>
  <c r="CZ296" i="48"/>
  <c r="EH296" i="48" s="1"/>
  <c r="CR300" i="48"/>
  <c r="CV301" i="48"/>
  <c r="DL302" i="48"/>
  <c r="CO302" i="48"/>
  <c r="DM303" i="48"/>
  <c r="CU303" i="48"/>
  <c r="CJ303" i="48"/>
  <c r="CP303" i="48" s="1"/>
  <c r="CH303" i="48"/>
  <c r="CI303" i="48"/>
  <c r="CB303" i="48"/>
  <c r="CT303" i="48"/>
  <c r="CM304" i="48"/>
  <c r="CL307" i="48"/>
  <c r="DF307" i="48"/>
  <c r="CW308" i="48"/>
  <c r="DL309" i="48"/>
  <c r="CO309" i="48"/>
  <c r="DM310" i="48"/>
  <c r="CU310" i="48"/>
  <c r="CJ310" i="48"/>
  <c r="CP310" i="48" s="1"/>
  <c r="CI310" i="48"/>
  <c r="CB310" i="48"/>
  <c r="CH310" i="48"/>
  <c r="CT310" i="48"/>
  <c r="CZ311" i="48"/>
  <c r="DB311" i="48"/>
  <c r="CR315" i="48"/>
  <c r="CW316" i="48"/>
  <c r="CK123" i="48"/>
  <c r="CS123" i="48" s="1"/>
  <c r="BX316" i="48"/>
  <c r="DM316" i="48"/>
  <c r="BU219" i="48"/>
  <c r="DM219" i="48"/>
  <c r="CA226" i="48"/>
  <c r="DM226" i="48"/>
  <c r="BU92" i="48"/>
  <c r="DM92" i="48"/>
  <c r="BZ59" i="48"/>
  <c r="BZ233" i="48"/>
  <c r="BX296" i="48"/>
  <c r="BX111" i="48"/>
  <c r="BY243" i="48"/>
  <c r="BW216" i="48"/>
  <c r="BY136" i="48"/>
  <c r="CG136" i="48"/>
  <c r="CK211" i="48"/>
  <c r="CS211" i="48" s="1"/>
  <c r="BZ136" i="48"/>
  <c r="BY228" i="48"/>
  <c r="CA216" i="48"/>
  <c r="BW281" i="48"/>
  <c r="CC230" i="48"/>
  <c r="CD160" i="48"/>
  <c r="CD166" i="48"/>
  <c r="BW257" i="48"/>
  <c r="CF77" i="48"/>
  <c r="CC216" i="48"/>
  <c r="BY301" i="48"/>
  <c r="CG301" i="48"/>
  <c r="BU181" i="48"/>
  <c r="BU185" i="48"/>
  <c r="CK188" i="48"/>
  <c r="CS188" i="48" s="1"/>
  <c r="CC71" i="48"/>
  <c r="CC159" i="48"/>
  <c r="CC53" i="48"/>
  <c r="CD83" i="48"/>
  <c r="BX83" i="48"/>
  <c r="BY306" i="48"/>
  <c r="BW53" i="48"/>
  <c r="CA72" i="48"/>
  <c r="BZ92" i="48"/>
  <c r="BX53" i="48"/>
  <c r="BZ132" i="48"/>
  <c r="BY49" i="48"/>
  <c r="CG49" i="48"/>
  <c r="BU88" i="48"/>
  <c r="BZ166" i="48"/>
  <c r="CC285" i="48"/>
  <c r="BW150" i="48"/>
  <c r="BX164" i="48"/>
  <c r="BW210" i="48"/>
  <c r="CF261" i="48"/>
  <c r="BZ105" i="48"/>
  <c r="CA125" i="48"/>
  <c r="BU234" i="48"/>
  <c r="CL59" i="48"/>
  <c r="CL289" i="48"/>
  <c r="BW282" i="48"/>
  <c r="CC112" i="48"/>
  <c r="CK76" i="48"/>
  <c r="CS76" i="48" s="1"/>
  <c r="CK78" i="48"/>
  <c r="CS78" i="48" s="1"/>
  <c r="CK133" i="48"/>
  <c r="CS133" i="48" s="1"/>
  <c r="BX233" i="48"/>
  <c r="BU250" i="48"/>
  <c r="CK122" i="48"/>
  <c r="CS122" i="48" s="1"/>
  <c r="BU203" i="48"/>
  <c r="CK216" i="48"/>
  <c r="CS216" i="48" s="1"/>
  <c r="CK263" i="48"/>
  <c r="CS263" i="48" s="1"/>
  <c r="CK90" i="48"/>
  <c r="CS90" i="48" s="1"/>
  <c r="CD65" i="48"/>
  <c r="BX65" i="48"/>
  <c r="BW92" i="48"/>
  <c r="CL287" i="48"/>
  <c r="BY288" i="48"/>
  <c r="CG288" i="48"/>
  <c r="BZ247" i="48"/>
  <c r="BX95" i="48"/>
  <c r="BW70" i="48"/>
  <c r="CE132" i="48"/>
  <c r="CA154" i="48"/>
  <c r="CF171" i="48"/>
  <c r="CK61" i="48"/>
  <c r="CS61" i="48" s="1"/>
  <c r="CK238" i="48"/>
  <c r="CS238" i="48" s="1"/>
  <c r="CG259" i="48"/>
  <c r="CF97" i="48"/>
  <c r="CK104" i="48"/>
  <c r="CS104" i="48" s="1"/>
  <c r="CA105" i="48"/>
  <c r="CF45" i="48"/>
  <c r="BX104" i="48"/>
  <c r="BW126" i="48"/>
  <c r="CK299" i="48"/>
  <c r="CS299" i="48" s="1"/>
  <c r="CA115" i="48"/>
  <c r="BW116" i="48"/>
  <c r="BY65" i="48"/>
  <c r="CK107" i="48"/>
  <c r="CS107" i="48" s="1"/>
  <c r="CK172" i="48"/>
  <c r="CS172" i="48" s="1"/>
  <c r="BY281" i="48"/>
  <c r="CD71" i="48"/>
  <c r="BW46" i="48"/>
  <c r="CC288" i="48"/>
  <c r="CF223" i="48"/>
  <c r="BW235" i="48"/>
  <c r="BY244" i="48"/>
  <c r="CL247" i="48"/>
  <c r="BZ120" i="48"/>
  <c r="BY151" i="48"/>
  <c r="CD158" i="48"/>
  <c r="CK189" i="48"/>
  <c r="CS189" i="48" s="1"/>
  <c r="BW228" i="48"/>
  <c r="BW247" i="48"/>
  <c r="CK277" i="48"/>
  <c r="CS277" i="48" s="1"/>
  <c r="BU74" i="48"/>
  <c r="BZ88" i="48"/>
  <c r="CG107" i="48"/>
  <c r="BX132" i="48"/>
  <c r="CF229" i="48"/>
  <c r="BZ282" i="48"/>
  <c r="CK186" i="48"/>
  <c r="CS186" i="48" s="1"/>
  <c r="BV69" i="48"/>
  <c r="CC74" i="48"/>
  <c r="BY177" i="48"/>
  <c r="CG177" i="48"/>
  <c r="BX179" i="48"/>
  <c r="BX228" i="48"/>
  <c r="CA233" i="48"/>
  <c r="CL234" i="48"/>
  <c r="CC238" i="48"/>
  <c r="BZ284" i="48"/>
  <c r="CC143" i="48"/>
  <c r="CC145" i="48"/>
  <c r="CF160" i="48"/>
  <c r="CK168" i="48"/>
  <c r="CS168" i="48" s="1"/>
  <c r="CG245" i="48"/>
  <c r="CE265" i="48"/>
  <c r="CG273" i="48"/>
  <c r="BZ98" i="48"/>
  <c r="CK108" i="48"/>
  <c r="CS108" i="48" s="1"/>
  <c r="BZ111" i="48"/>
  <c r="CD141" i="48"/>
  <c r="CG149" i="48"/>
  <c r="BU155" i="48"/>
  <c r="CD169" i="48"/>
  <c r="BZ175" i="48"/>
  <c r="CK176" i="48"/>
  <c r="CS176" i="48" s="1"/>
  <c r="CD180" i="48"/>
  <c r="BZ235" i="48"/>
  <c r="CE238" i="48"/>
  <c r="CL274" i="48"/>
  <c r="CE306" i="48"/>
  <c r="BW313" i="48"/>
  <c r="CD316" i="48"/>
  <c r="BY85" i="48"/>
  <c r="CE146" i="48"/>
  <c r="CE218" i="48"/>
  <c r="BW238" i="48"/>
  <c r="CC282" i="48"/>
  <c r="CG205" i="48"/>
  <c r="BW233" i="48"/>
  <c r="BW242" i="48"/>
  <c r="BX292" i="48"/>
  <c r="CA312" i="48"/>
  <c r="BY160" i="48"/>
  <c r="CG160" i="48"/>
  <c r="CK198" i="48"/>
  <c r="CS198" i="48" s="1"/>
  <c r="BU133" i="48"/>
  <c r="BU228" i="48"/>
  <c r="CA264" i="48"/>
  <c r="CA60" i="48"/>
  <c r="BU66" i="48"/>
  <c r="CK79" i="48"/>
  <c r="CS79" i="48" s="1"/>
  <c r="BY97" i="48"/>
  <c r="BX99" i="48"/>
  <c r="CK69" i="48"/>
  <c r="CS69" i="48" s="1"/>
  <c r="CE77" i="48"/>
  <c r="CG99" i="48"/>
  <c r="CG141" i="48"/>
  <c r="BY143" i="48"/>
  <c r="CG145" i="48"/>
  <c r="CC228" i="48"/>
  <c r="CD235" i="48"/>
  <c r="CC273" i="48"/>
  <c r="CF60" i="48"/>
  <c r="CK94" i="48"/>
  <c r="CS94" i="48" s="1"/>
  <c r="CD228" i="48"/>
  <c r="CE235" i="48"/>
  <c r="CA247" i="48"/>
  <c r="BW253" i="48"/>
  <c r="CG261" i="48"/>
  <c r="BV45" i="48"/>
  <c r="BW66" i="48"/>
  <c r="BY72" i="48"/>
  <c r="CK86" i="48"/>
  <c r="CS86" i="48" s="1"/>
  <c r="BZ119" i="48"/>
  <c r="BW136" i="48"/>
  <c r="BX170" i="48"/>
  <c r="CL264" i="48"/>
  <c r="CK48" i="48"/>
  <c r="CS48" i="48" s="1"/>
  <c r="CE210" i="48"/>
  <c r="BV231" i="48"/>
  <c r="BZ46" i="48"/>
  <c r="CK58" i="48"/>
  <c r="CS58" i="48" s="1"/>
  <c r="CD192" i="48"/>
  <c r="CK213" i="48"/>
  <c r="CS213" i="48" s="1"/>
  <c r="BW295" i="48"/>
  <c r="CC295" i="48"/>
  <c r="CC63" i="48"/>
  <c r="CA76" i="48"/>
  <c r="CG104" i="48"/>
  <c r="BW107" i="48"/>
  <c r="BU138" i="48"/>
  <c r="CG168" i="48"/>
  <c r="BY260" i="48"/>
  <c r="BX88" i="48"/>
  <c r="BX100" i="48"/>
  <c r="CG197" i="48"/>
  <c r="CA69" i="48"/>
  <c r="BU46" i="48"/>
  <c r="CK59" i="48"/>
  <c r="CS59" i="48" s="1"/>
  <c r="CE60" i="48"/>
  <c r="CK63" i="48"/>
  <c r="CS63" i="48" s="1"/>
  <c r="BY88" i="48"/>
  <c r="BX107" i="48"/>
  <c r="CF129" i="48"/>
  <c r="CG157" i="48"/>
  <c r="BZ199" i="48"/>
  <c r="CE52" i="48"/>
  <c r="CD103" i="48"/>
  <c r="BW103" i="48"/>
  <c r="BU108" i="48"/>
  <c r="CD63" i="48"/>
  <c r="CK60" i="48"/>
  <c r="CS60" i="48" s="1"/>
  <c r="BU114" i="48"/>
  <c r="CF136" i="48"/>
  <c r="BX192" i="48"/>
  <c r="BY205" i="48"/>
  <c r="BY104" i="48"/>
  <c r="BZ107" i="48"/>
  <c r="CF107" i="48"/>
  <c r="BY107" i="48"/>
  <c r="BU107" i="48"/>
  <c r="CC140" i="48"/>
  <c r="BU163" i="48"/>
  <c r="BZ172" i="48"/>
  <c r="BU213" i="48"/>
  <c r="CG307" i="48"/>
  <c r="CA307" i="48"/>
  <c r="BZ61" i="48"/>
  <c r="BW62" i="48"/>
  <c r="BY79" i="48"/>
  <c r="BX140" i="48"/>
  <c r="CA167" i="48"/>
  <c r="BZ192" i="48"/>
  <c r="BW69" i="48"/>
  <c r="BW104" i="48"/>
  <c r="CA104" i="48"/>
  <c r="CA192" i="48"/>
  <c r="BY266" i="48"/>
  <c r="BZ266" i="48"/>
  <c r="BU266" i="48"/>
  <c r="CK82" i="48"/>
  <c r="CS82" i="48" s="1"/>
  <c r="BY92" i="48"/>
  <c r="CK127" i="48"/>
  <c r="CS127" i="48" s="1"/>
  <c r="CK129" i="48"/>
  <c r="CS129" i="48" s="1"/>
  <c r="BU130" i="48"/>
  <c r="CK131" i="48"/>
  <c r="CS131" i="48" s="1"/>
  <c r="BX144" i="48"/>
  <c r="BV178" i="48"/>
  <c r="BY206" i="48"/>
  <c r="CG206" i="48"/>
  <c r="CA266" i="48"/>
  <c r="BX59" i="48"/>
  <c r="CD66" i="48"/>
  <c r="CF148" i="48"/>
  <c r="CD132" i="48"/>
  <c r="CE155" i="48"/>
  <c r="CK173" i="48"/>
  <c r="CS173" i="48" s="1"/>
  <c r="CK180" i="48"/>
  <c r="CS180" i="48" s="1"/>
  <c r="BZ183" i="48"/>
  <c r="BZ234" i="48"/>
  <c r="CD244" i="48"/>
  <c r="CG255" i="48"/>
  <c r="BX282" i="48"/>
  <c r="CK310" i="48"/>
  <c r="CS310" i="48" s="1"/>
  <c r="CD312" i="48"/>
  <c r="CK314" i="48"/>
  <c r="CS314" i="48" s="1"/>
  <c r="CK182" i="48"/>
  <c r="CS182" i="48" s="1"/>
  <c r="BU192" i="48"/>
  <c r="BX212" i="48"/>
  <c r="CK242" i="48"/>
  <c r="CS242" i="48" s="1"/>
  <c r="BY252" i="48"/>
  <c r="CG252" i="48"/>
  <c r="BZ262" i="48"/>
  <c r="CC266" i="48"/>
  <c r="CG297" i="48"/>
  <c r="CD266" i="48"/>
  <c r="CK293" i="48"/>
  <c r="CS293" i="48" s="1"/>
  <c r="CD136" i="48"/>
  <c r="CA138" i="48"/>
  <c r="CA145" i="48"/>
  <c r="CA158" i="48"/>
  <c r="CK159" i="48"/>
  <c r="CS159" i="48" s="1"/>
  <c r="CK161" i="48"/>
  <c r="CS161" i="48" s="1"/>
  <c r="CK166" i="48"/>
  <c r="CS166" i="48" s="1"/>
  <c r="CC192" i="48"/>
  <c r="CK225" i="48"/>
  <c r="CS225" i="48" s="1"/>
  <c r="CD245" i="48"/>
  <c r="BZ252" i="48"/>
  <c r="CK285" i="48"/>
  <c r="CS285" i="48" s="1"/>
  <c r="BW306" i="48"/>
  <c r="CK251" i="48"/>
  <c r="CS251" i="48" s="1"/>
  <c r="CK266" i="48"/>
  <c r="CS266" i="48" s="1"/>
  <c r="CF170" i="48"/>
  <c r="CC189" i="48"/>
  <c r="BX288" i="48"/>
  <c r="CD289" i="48"/>
  <c r="CA289" i="48"/>
  <c r="BW292" i="48"/>
  <c r="CD107" i="48"/>
  <c r="BU116" i="48"/>
  <c r="CD122" i="48"/>
  <c r="BY137" i="48"/>
  <c r="CG137" i="48"/>
  <c r="CE141" i="48"/>
  <c r="CC161" i="48"/>
  <c r="CC171" i="48"/>
  <c r="BW206" i="48"/>
  <c r="CK210" i="48"/>
  <c r="CS210" i="48" s="1"/>
  <c r="BX257" i="48"/>
  <c r="CA259" i="48"/>
  <c r="BZ296" i="48"/>
  <c r="BW314" i="48"/>
  <c r="BX98" i="48"/>
  <c r="CK110" i="48"/>
  <c r="CS110" i="48" s="1"/>
  <c r="CD129" i="48"/>
  <c r="CE143" i="48"/>
  <c r="CK152" i="48"/>
  <c r="CS152" i="48" s="1"/>
  <c r="CK167" i="48"/>
  <c r="CS167" i="48" s="1"/>
  <c r="CE179" i="48"/>
  <c r="CL183" i="48"/>
  <c r="BW192" i="48"/>
  <c r="BZ228" i="48"/>
  <c r="CD234" i="48"/>
  <c r="BU252" i="48"/>
  <c r="BV257" i="48"/>
  <c r="CC262" i="48"/>
  <c r="CC275" i="48"/>
  <c r="CK292" i="48"/>
  <c r="CS292" i="48" s="1"/>
  <c r="BW297" i="48"/>
  <c r="BY308" i="48"/>
  <c r="CD311" i="48"/>
  <c r="CA106" i="48"/>
  <c r="CD138" i="48"/>
  <c r="CF143" i="48"/>
  <c r="CE153" i="48"/>
  <c r="CG173" i="48"/>
  <c r="BZ182" i="48"/>
  <c r="CE194" i="48"/>
  <c r="BX202" i="48"/>
  <c r="CD205" i="48"/>
  <c r="BZ242" i="48"/>
  <c r="CL248" i="48"/>
  <c r="BU259" i="48"/>
  <c r="BU281" i="48"/>
  <c r="BW289" i="48"/>
  <c r="BX294" i="48"/>
  <c r="CG310" i="48"/>
  <c r="CK209" i="48"/>
  <c r="CS209" i="48" s="1"/>
  <c r="BZ244" i="48"/>
  <c r="CL265" i="48"/>
  <c r="CF268" i="48"/>
  <c r="BW273" i="48"/>
  <c r="BV284" i="48"/>
  <c r="CF297" i="48"/>
  <c r="CK224" i="48"/>
  <c r="CS224" i="48" s="1"/>
  <c r="BY192" i="48"/>
  <c r="CG192" i="48"/>
  <c r="BW205" i="48"/>
  <c r="BW249" i="48"/>
  <c r="CE252" i="48"/>
  <c r="BW262" i="48"/>
  <c r="CD264" i="48"/>
  <c r="BV264" i="48"/>
  <c r="CD281" i="48"/>
  <c r="BX281" i="48"/>
  <c r="CD285" i="48"/>
  <c r="CF288" i="48"/>
  <c r="BW301" i="48"/>
  <c r="CF57" i="48"/>
  <c r="CD57" i="48"/>
  <c r="CL117" i="48"/>
  <c r="CL53" i="48"/>
  <c r="CC131" i="48"/>
  <c r="CK46" i="48"/>
  <c r="CS46" i="48" s="1"/>
  <c r="CG87" i="48"/>
  <c r="CD87" i="48"/>
  <c r="CE135" i="48"/>
  <c r="CD135" i="48"/>
  <c r="CC135" i="48"/>
  <c r="CL72" i="48"/>
  <c r="BX124" i="48"/>
  <c r="CA56" i="48"/>
  <c r="CE80" i="48"/>
  <c r="CC80" i="48"/>
  <c r="CA82" i="48"/>
  <c r="BZ86" i="48"/>
  <c r="CA86" i="48"/>
  <c r="BW86" i="48"/>
  <c r="BU61" i="48"/>
  <c r="BU49" i="48"/>
  <c r="CA46" i="48"/>
  <c r="BW102" i="48"/>
  <c r="CL111" i="48"/>
  <c r="BU56" i="48"/>
  <c r="BZ56" i="48"/>
  <c r="BW56" i="48"/>
  <c r="CL58" i="48"/>
  <c r="BZ79" i="48"/>
  <c r="CA92" i="48"/>
  <c r="BU131" i="48"/>
  <c r="BW168" i="48"/>
  <c r="CC172" i="48"/>
  <c r="BZ173" i="48"/>
  <c r="CL218" i="48"/>
  <c r="BZ145" i="48"/>
  <c r="CC173" i="48"/>
  <c r="CL176" i="48"/>
  <c r="BX177" i="48"/>
  <c r="BU191" i="48"/>
  <c r="CL197" i="48"/>
  <c r="CE200" i="48"/>
  <c r="CK218" i="48"/>
  <c r="CS218" i="48" s="1"/>
  <c r="CA244" i="48"/>
  <c r="CL312" i="48"/>
  <c r="BX51" i="48"/>
  <c r="CL88" i="48"/>
  <c r="CL95" i="48"/>
  <c r="CK98" i="48"/>
  <c r="CS98" i="48" s="1"/>
  <c r="CD227" i="48"/>
  <c r="BU227" i="48"/>
  <c r="CC234" i="48"/>
  <c r="CF234" i="48"/>
  <c r="CL238" i="48"/>
  <c r="CK240" i="48"/>
  <c r="CS240" i="48" s="1"/>
  <c r="BX246" i="48"/>
  <c r="CD259" i="48"/>
  <c r="BX69" i="48"/>
  <c r="CK88" i="48"/>
  <c r="CS88" i="48" s="1"/>
  <c r="CK95" i="48"/>
  <c r="CS95" i="48" s="1"/>
  <c r="CC46" i="48"/>
  <c r="CK47" i="48"/>
  <c r="CS47" i="48" s="1"/>
  <c r="CG51" i="48"/>
  <c r="CK52" i="48"/>
  <c r="CS52" i="48" s="1"/>
  <c r="BZ60" i="48"/>
  <c r="CE62" i="48"/>
  <c r="BX62" i="48"/>
  <c r="CK65" i="48"/>
  <c r="CS65" i="48" s="1"/>
  <c r="BX66" i="48"/>
  <c r="CG72" i="48"/>
  <c r="CE74" i="48"/>
  <c r="CC83" i="48"/>
  <c r="CC87" i="48"/>
  <c r="BW88" i="48"/>
  <c r="BX89" i="48"/>
  <c r="CL91" i="48"/>
  <c r="CC101" i="48"/>
  <c r="CC116" i="48"/>
  <c r="CD131" i="48"/>
  <c r="CK162" i="48"/>
  <c r="CS162" i="48" s="1"/>
  <c r="BX163" i="48"/>
  <c r="BX168" i="48"/>
  <c r="CA201" i="48"/>
  <c r="CA214" i="48"/>
  <c r="CG277" i="48"/>
  <c r="CD294" i="48"/>
  <c r="CK50" i="48"/>
  <c r="CS50" i="48" s="1"/>
  <c r="BV56" i="48"/>
  <c r="CK62" i="48"/>
  <c r="CS62" i="48" s="1"/>
  <c r="BY66" i="48"/>
  <c r="CK83" i="48"/>
  <c r="CS83" i="48" s="1"/>
  <c r="BU100" i="48"/>
  <c r="BV101" i="48"/>
  <c r="CD116" i="48"/>
  <c r="CK138" i="48"/>
  <c r="CS138" i="48" s="1"/>
  <c r="CC148" i="48"/>
  <c r="CD154" i="48"/>
  <c r="BW154" i="48"/>
  <c r="CG156" i="48"/>
  <c r="BY168" i="48"/>
  <c r="CF180" i="48"/>
  <c r="CD191" i="48"/>
  <c r="BX208" i="48"/>
  <c r="BU244" i="48"/>
  <c r="CK244" i="48"/>
  <c r="CS244" i="48" s="1"/>
  <c r="BZ286" i="48"/>
  <c r="CA286" i="48"/>
  <c r="BX79" i="48"/>
  <c r="BU87" i="48"/>
  <c r="CK74" i="48"/>
  <c r="CS74" i="48" s="1"/>
  <c r="BZ51" i="48"/>
  <c r="CK56" i="48"/>
  <c r="CS56" i="48" s="1"/>
  <c r="CK57" i="48"/>
  <c r="CS57" i="48" s="1"/>
  <c r="BZ69" i="48"/>
  <c r="CK80" i="48"/>
  <c r="CS80" i="48" s="1"/>
  <c r="CF83" i="48"/>
  <c r="BZ101" i="48"/>
  <c r="BV116" i="48"/>
  <c r="CE116" i="48"/>
  <c r="CK135" i="48"/>
  <c r="CS135" i="48" s="1"/>
  <c r="BU145" i="48"/>
  <c r="BX148" i="48"/>
  <c r="BZ154" i="48"/>
  <c r="CL191" i="48"/>
  <c r="BZ299" i="48"/>
  <c r="BW299" i="48"/>
  <c r="CD49" i="48"/>
  <c r="CK119" i="48"/>
  <c r="CS119" i="48" s="1"/>
  <c r="CC134" i="48"/>
  <c r="BW135" i="48"/>
  <c r="BZ148" i="48"/>
  <c r="BV157" i="48"/>
  <c r="BW161" i="48"/>
  <c r="BZ168" i="48"/>
  <c r="CK171" i="48"/>
  <c r="CS171" i="48" s="1"/>
  <c r="CD185" i="48"/>
  <c r="CK194" i="48"/>
  <c r="CS194" i="48" s="1"/>
  <c r="BX205" i="48"/>
  <c r="CD206" i="48"/>
  <c r="BV206" i="48"/>
  <c r="CD217" i="48"/>
  <c r="BW217" i="48"/>
  <c r="CL252" i="48"/>
  <c r="CD79" i="48"/>
  <c r="CK202" i="48"/>
  <c r="CS202" i="48" s="1"/>
  <c r="BW100" i="48"/>
  <c r="CE106" i="48"/>
  <c r="CF113" i="48"/>
  <c r="BZ127" i="48"/>
  <c r="BZ63" i="48"/>
  <c r="CD67" i="48"/>
  <c r="CL73" i="48"/>
  <c r="CC100" i="48"/>
  <c r="CG106" i="48"/>
  <c r="CL118" i="48"/>
  <c r="CE123" i="48"/>
  <c r="BZ124" i="48"/>
  <c r="CE127" i="48"/>
  <c r="CG129" i="48"/>
  <c r="CA137" i="48"/>
  <c r="BX138" i="48"/>
  <c r="CF141" i="48"/>
  <c r="CD145" i="48"/>
  <c r="BY145" i="48"/>
  <c r="BX149" i="48"/>
  <c r="CE166" i="48"/>
  <c r="CA168" i="48"/>
  <c r="BW171" i="48"/>
  <c r="BU177" i="48"/>
  <c r="CK185" i="48"/>
  <c r="CS185" i="48" s="1"/>
  <c r="CC201" i="48"/>
  <c r="CD214" i="48"/>
  <c r="BY214" i="48"/>
  <c r="BX226" i="48"/>
  <c r="CA236" i="48"/>
  <c r="CL284" i="48"/>
  <c r="CA315" i="48"/>
  <c r="BY315" i="48"/>
  <c r="BW101" i="48"/>
  <c r="BY62" i="48"/>
  <c r="CG62" i="48"/>
  <c r="CF67" i="48"/>
  <c r="CK72" i="48"/>
  <c r="CS72" i="48" s="1"/>
  <c r="BW97" i="48"/>
  <c r="CC99" i="48"/>
  <c r="CK106" i="48"/>
  <c r="CS106" i="48" s="1"/>
  <c r="BX122" i="48"/>
  <c r="BU176" i="48"/>
  <c r="BX201" i="48"/>
  <c r="CL209" i="48"/>
  <c r="BV214" i="48"/>
  <c r="CG214" i="48"/>
  <c r="CD219" i="48"/>
  <c r="BY226" i="48"/>
  <c r="CE276" i="48"/>
  <c r="BX46" i="48"/>
  <c r="CK55" i="48"/>
  <c r="CS55" i="48" s="1"/>
  <c r="BY56" i="48"/>
  <c r="CG56" i="48"/>
  <c r="BY59" i="48"/>
  <c r="CK66" i="48"/>
  <c r="CS66" i="48" s="1"/>
  <c r="CL85" i="48"/>
  <c r="BX101" i="48"/>
  <c r="CK109" i="48"/>
  <c r="CS109" i="48" s="1"/>
  <c r="CK130" i="48"/>
  <c r="CS130" i="48" s="1"/>
  <c r="BY131" i="48"/>
  <c r="CG131" i="48"/>
  <c r="BY135" i="48"/>
  <c r="CK142" i="48"/>
  <c r="CS142" i="48" s="1"/>
  <c r="CC153" i="48"/>
  <c r="CD156" i="48"/>
  <c r="BX156" i="48"/>
  <c r="BX160" i="48"/>
  <c r="BY164" i="48"/>
  <c r="CG164" i="48"/>
  <c r="CD170" i="48"/>
  <c r="CK184" i="48"/>
  <c r="CS184" i="48" s="1"/>
  <c r="BX191" i="48"/>
  <c r="CC193" i="48"/>
  <c r="BX200" i="48"/>
  <c r="BY201" i="48"/>
  <c r="BX215" i="48"/>
  <c r="CK234" i="48"/>
  <c r="CS234" i="48" s="1"/>
  <c r="BZ238" i="48"/>
  <c r="CF303" i="48"/>
  <c r="CE303" i="48"/>
  <c r="BW87" i="48"/>
  <c r="CC58" i="48"/>
  <c r="CK45" i="48"/>
  <c r="CS45" i="48" s="1"/>
  <c r="BY46" i="48"/>
  <c r="CC51" i="48"/>
  <c r="CF59" i="48"/>
  <c r="CC69" i="48"/>
  <c r="BW85" i="48"/>
  <c r="CD99" i="48"/>
  <c r="CK105" i="48"/>
  <c r="CS105" i="48" s="1"/>
  <c r="CK111" i="48"/>
  <c r="CS111" i="48" s="1"/>
  <c r="CK117" i="48"/>
  <c r="CS117" i="48" s="1"/>
  <c r="CK141" i="48"/>
  <c r="CS141" i="48" s="1"/>
  <c r="BX155" i="48"/>
  <c r="BZ156" i="48"/>
  <c r="BZ159" i="48"/>
  <c r="CK163" i="48"/>
  <c r="CS163" i="48" s="1"/>
  <c r="CD177" i="48"/>
  <c r="BW177" i="48"/>
  <c r="BZ179" i="48"/>
  <c r="BY191" i="48"/>
  <c r="CG191" i="48"/>
  <c r="CD198" i="48"/>
  <c r="BU198" i="48"/>
  <c r="CC206" i="48"/>
  <c r="CG215" i="48"/>
  <c r="CK219" i="48"/>
  <c r="CS219" i="48" s="1"/>
  <c r="CK231" i="48"/>
  <c r="CS231" i="48" s="1"/>
  <c r="BW234" i="48"/>
  <c r="CA238" i="48"/>
  <c r="BX49" i="48"/>
  <c r="BU62" i="48"/>
  <c r="BY86" i="48"/>
  <c r="CG86" i="48"/>
  <c r="CC103" i="48"/>
  <c r="CK121" i="48"/>
  <c r="CS121" i="48" s="1"/>
  <c r="BU140" i="48"/>
  <c r="CK153" i="48"/>
  <c r="CS153" i="48" s="1"/>
  <c r="CC168" i="48"/>
  <c r="CA177" i="48"/>
  <c r="BX185" i="48"/>
  <c r="CC195" i="48"/>
  <c r="CA246" i="48"/>
  <c r="CK306" i="48"/>
  <c r="CS306" i="48" s="1"/>
  <c r="CF156" i="48"/>
  <c r="BU168" i="48"/>
  <c r="BY169" i="48"/>
  <c r="BW170" i="48"/>
  <c r="BV173" i="48"/>
  <c r="CF177" i="48"/>
  <c r="CK177" i="48"/>
  <c r="CS177" i="48" s="1"/>
  <c r="CC177" i="48"/>
  <c r="CL182" i="48"/>
  <c r="CE189" i="48"/>
  <c r="CF193" i="48"/>
  <c r="BZ195" i="48"/>
  <c r="CL206" i="48"/>
  <c r="BX236" i="48"/>
  <c r="BV288" i="48"/>
  <c r="CF300" i="48"/>
  <c r="CE300" i="48"/>
  <c r="CA119" i="48"/>
  <c r="CG127" i="48"/>
  <c r="CD168" i="48"/>
  <c r="CC169" i="48"/>
  <c r="BW173" i="48"/>
  <c r="CL195" i="48"/>
  <c r="CL221" i="48"/>
  <c r="CE236" i="48"/>
  <c r="CG244" i="48"/>
  <c r="CK246" i="48"/>
  <c r="CS246" i="48" s="1"/>
  <c r="BX259" i="48"/>
  <c r="CK288" i="48"/>
  <c r="CS288" i="48" s="1"/>
  <c r="BY173" i="48"/>
  <c r="CL213" i="48"/>
  <c r="CF236" i="48"/>
  <c r="CA257" i="48"/>
  <c r="CA275" i="48"/>
  <c r="CA300" i="48"/>
  <c r="CE310" i="48"/>
  <c r="BY311" i="48"/>
  <c r="CG311" i="48"/>
  <c r="BX315" i="48"/>
  <c r="CL178" i="48"/>
  <c r="CK181" i="48"/>
  <c r="CS181" i="48" s="1"/>
  <c r="CF201" i="48"/>
  <c r="CK204" i="48"/>
  <c r="CS204" i="48" s="1"/>
  <c r="CG208" i="48"/>
  <c r="BZ214" i="48"/>
  <c r="CK241" i="48"/>
  <c r="CS241" i="48" s="1"/>
  <c r="CF244" i="48"/>
  <c r="CK248" i="48"/>
  <c r="CS248" i="48" s="1"/>
  <c r="CC257" i="48"/>
  <c r="BY286" i="48"/>
  <c r="CG286" i="48"/>
  <c r="BU297" i="48"/>
  <c r="BU238" i="48"/>
  <c r="BW244" i="48"/>
  <c r="BZ259" i="48"/>
  <c r="CE261" i="48"/>
  <c r="BZ272" i="48"/>
  <c r="CL290" i="48"/>
  <c r="BW294" i="48"/>
  <c r="CD301" i="48"/>
  <c r="BU301" i="48"/>
  <c r="BZ315" i="48"/>
  <c r="CD176" i="48"/>
  <c r="BW191" i="48"/>
  <c r="BZ193" i="48"/>
  <c r="CK197" i="48"/>
  <c r="CS197" i="48" s="1"/>
  <c r="BX198" i="48"/>
  <c r="BU205" i="48"/>
  <c r="BU214" i="48"/>
  <c r="CF228" i="48"/>
  <c r="BU233" i="48"/>
  <c r="CK235" i="48"/>
  <c r="CS235" i="48" s="1"/>
  <c r="BY236" i="48"/>
  <c r="CK254" i="48"/>
  <c r="CS254" i="48" s="1"/>
  <c r="BY257" i="48"/>
  <c r="CG257" i="48"/>
  <c r="BX266" i="48"/>
  <c r="CK270" i="48"/>
  <c r="CS270" i="48" s="1"/>
  <c r="CL278" i="48"/>
  <c r="CE297" i="48"/>
  <c r="CC301" i="48"/>
  <c r="CA303" i="48"/>
  <c r="CK312" i="48"/>
  <c r="CS312" i="48" s="1"/>
  <c r="BY294" i="48"/>
  <c r="CG294" i="48"/>
  <c r="CK200" i="48"/>
  <c r="CS200" i="48" s="1"/>
  <c r="CC205" i="48"/>
  <c r="CC233" i="48"/>
  <c r="CC247" i="48"/>
  <c r="BZ257" i="48"/>
  <c r="CC260" i="48"/>
  <c r="CC264" i="48"/>
  <c r="BW266" i="48"/>
  <c r="CG266" i="48"/>
  <c r="CF271" i="48"/>
  <c r="CK278" i="48"/>
  <c r="CS278" i="48" s="1"/>
  <c r="BU286" i="48"/>
  <c r="BV292" i="48"/>
  <c r="CC296" i="48"/>
  <c r="CC259" i="48"/>
  <c r="CK264" i="48"/>
  <c r="CS264" i="48" s="1"/>
  <c r="CF264" i="48"/>
  <c r="BZ294" i="48"/>
  <c r="CK187" i="48"/>
  <c r="CS187" i="48" s="1"/>
  <c r="CK190" i="48"/>
  <c r="CS190" i="48" s="1"/>
  <c r="CK205" i="48"/>
  <c r="CS205" i="48" s="1"/>
  <c r="BU216" i="48"/>
  <c r="CK217" i="48"/>
  <c r="CS217" i="48" s="1"/>
  <c r="CK227" i="48"/>
  <c r="CS227" i="48" s="1"/>
  <c r="CG228" i="48"/>
  <c r="CK230" i="48"/>
  <c r="CS230" i="48" s="1"/>
  <c r="CE246" i="48"/>
  <c r="BV259" i="48"/>
  <c r="BY270" i="48"/>
  <c r="CG270" i="48"/>
  <c r="CK271" i="48"/>
  <c r="CS271" i="48" s="1"/>
  <c r="CK272" i="48"/>
  <c r="CS272" i="48" s="1"/>
  <c r="BZ273" i="48"/>
  <c r="BZ281" i="48"/>
  <c r="BU282" i="48"/>
  <c r="CD286" i="48"/>
  <c r="CD292" i="48"/>
  <c r="CK295" i="48"/>
  <c r="CS295" i="48" s="1"/>
  <c r="CG312" i="48"/>
  <c r="CC224" i="48"/>
  <c r="CK236" i="48"/>
  <c r="CS236" i="48" s="1"/>
  <c r="CL277" i="48"/>
  <c r="CE286" i="48"/>
  <c r="CF292" i="48"/>
  <c r="BW259" i="48"/>
  <c r="BY275" i="48"/>
  <c r="CG275" i="48"/>
  <c r="CK279" i="48"/>
  <c r="CS279" i="48" s="1"/>
  <c r="CG300" i="48"/>
  <c r="CD314" i="48"/>
  <c r="BU314" i="48"/>
  <c r="CF315" i="48"/>
  <c r="CK222" i="48"/>
  <c r="CS222" i="48" s="1"/>
  <c r="BY234" i="48"/>
  <c r="CG234" i="48"/>
  <c r="BW245" i="48"/>
  <c r="BY247" i="48"/>
  <c r="CG264" i="48"/>
  <c r="CD268" i="48"/>
  <c r="CA268" i="48"/>
  <c r="BW286" i="48"/>
  <c r="CA288" i="48"/>
  <c r="BU289" i="48"/>
  <c r="CC314" i="48"/>
  <c r="CC294" i="48"/>
  <c r="CD95" i="48"/>
  <c r="BV115" i="48"/>
  <c r="CL115" i="48"/>
  <c r="CC115" i="48"/>
  <c r="CG118" i="48"/>
  <c r="BU118" i="48"/>
  <c r="CA120" i="48"/>
  <c r="CC124" i="48"/>
  <c r="CG126" i="48"/>
  <c r="BW152" i="48"/>
  <c r="CL172" i="48"/>
  <c r="BV177" i="48"/>
  <c r="CL177" i="48"/>
  <c r="BY70" i="48"/>
  <c r="CC60" i="48"/>
  <c r="BX63" i="48"/>
  <c r="CA66" i="48"/>
  <c r="BV71" i="48"/>
  <c r="CL77" i="48"/>
  <c r="CD82" i="48"/>
  <c r="BU82" i="48"/>
  <c r="CG89" i="48"/>
  <c r="BV98" i="48"/>
  <c r="CA98" i="48"/>
  <c r="BW98" i="48"/>
  <c r="BU98" i="48"/>
  <c r="BZ102" i="48"/>
  <c r="CC102" i="48"/>
  <c r="CA102" i="48"/>
  <c r="CL104" i="48"/>
  <c r="CD113" i="48"/>
  <c r="BY113" i="48"/>
  <c r="BX113" i="48"/>
  <c r="CG115" i="48"/>
  <c r="CD120" i="48"/>
  <c r="CA153" i="48"/>
  <c r="BY153" i="48"/>
  <c r="BU153" i="48"/>
  <c r="BU75" i="48"/>
  <c r="CA51" i="48"/>
  <c r="CC52" i="48"/>
  <c r="CA57" i="48"/>
  <c r="CG55" i="48"/>
  <c r="CE57" i="48"/>
  <c r="CD60" i="48"/>
  <c r="CL71" i="48"/>
  <c r="BW71" i="48"/>
  <c r="BW76" i="48"/>
  <c r="BX81" i="48"/>
  <c r="BY82" i="48"/>
  <c r="CK84" i="48"/>
  <c r="CS84" i="48" s="1"/>
  <c r="CK91" i="48"/>
  <c r="CS91" i="48" s="1"/>
  <c r="BV105" i="48"/>
  <c r="BV124" i="48"/>
  <c r="CE110" i="48"/>
  <c r="BY64" i="48"/>
  <c r="BV73" i="48"/>
  <c r="BX75" i="48"/>
  <c r="BY76" i="48"/>
  <c r="BY81" i="48"/>
  <c r="BZ85" i="48"/>
  <c r="CG117" i="48"/>
  <c r="CF117" i="48"/>
  <c r="BW117" i="48"/>
  <c r="BU117" i="48"/>
  <c r="BW122" i="48"/>
  <c r="CF122" i="48"/>
  <c r="CC122" i="48"/>
  <c r="BU122" i="48"/>
  <c r="BU126" i="48"/>
  <c r="CE126" i="48"/>
  <c r="CE128" i="48"/>
  <c r="CF130" i="48"/>
  <c r="CD130" i="48"/>
  <c r="CL65" i="48"/>
  <c r="CC64" i="48"/>
  <c r="BZ73" i="48"/>
  <c r="CA80" i="48"/>
  <c r="CF81" i="48"/>
  <c r="BW82" i="48"/>
  <c r="BY89" i="48"/>
  <c r="CA89" i="48"/>
  <c r="BZ89" i="48"/>
  <c r="CD97" i="48"/>
  <c r="CF105" i="48"/>
  <c r="CK73" i="48"/>
  <c r="CS73" i="48" s="1"/>
  <c r="CA73" i="48"/>
  <c r="CG78" i="48"/>
  <c r="CE78" i="48"/>
  <c r="BU78" i="48"/>
  <c r="BW81" i="48"/>
  <c r="BZ91" i="48"/>
  <c r="BU110" i="48"/>
  <c r="BX115" i="48"/>
  <c r="CA170" i="48"/>
  <c r="BX125" i="48"/>
  <c r="BZ125" i="48"/>
  <c r="BY125" i="48"/>
  <c r="CA129" i="48"/>
  <c r="BV129" i="48"/>
  <c r="BY129" i="48"/>
  <c r="CD152" i="48"/>
  <c r="BY152" i="48"/>
  <c r="BX152" i="48"/>
  <c r="BU152" i="48"/>
  <c r="CG152" i="48"/>
  <c r="CF152" i="48"/>
  <c r="BZ152" i="48"/>
  <c r="CL45" i="48"/>
  <c r="CF91" i="48"/>
  <c r="CC47" i="48"/>
  <c r="BW49" i="48"/>
  <c r="CD51" i="48"/>
  <c r="BV53" i="48"/>
  <c r="BZ53" i="48"/>
  <c r="CD73" i="48"/>
  <c r="CF74" i="48"/>
  <c r="BW95" i="48"/>
  <c r="BZ95" i="48"/>
  <c r="BV95" i="48"/>
  <c r="CD47" i="48"/>
  <c r="CK49" i="48"/>
  <c r="CS49" i="48" s="1"/>
  <c r="BZ49" i="48"/>
  <c r="CF51" i="48"/>
  <c r="CG52" i="48"/>
  <c r="CA53" i="48"/>
  <c r="BU55" i="48"/>
  <c r="CG57" i="48"/>
  <c r="BY63" i="48"/>
  <c r="CC67" i="48"/>
  <c r="BZ67" i="48"/>
  <c r="CE68" i="48"/>
  <c r="CG68" i="48"/>
  <c r="CL69" i="48"/>
  <c r="CG71" i="48"/>
  <c r="CF73" i="48"/>
  <c r="BW91" i="48"/>
  <c r="BY98" i="48"/>
  <c r="CK100" i="48"/>
  <c r="CS100" i="48" s="1"/>
  <c r="CA101" i="48"/>
  <c r="BZ115" i="48"/>
  <c r="CK118" i="48"/>
  <c r="CS118" i="48" s="1"/>
  <c r="CL123" i="48"/>
  <c r="CC130" i="48"/>
  <c r="CK132" i="48"/>
  <c r="CS132" i="48" s="1"/>
  <c r="CF132" i="48"/>
  <c r="CL156" i="48"/>
  <c r="BV162" i="48"/>
  <c r="CA169" i="48"/>
  <c r="BY47" i="48"/>
  <c r="BV66" i="48"/>
  <c r="CC66" i="48"/>
  <c r="BX73" i="48"/>
  <c r="BV85" i="48"/>
  <c r="CK99" i="48"/>
  <c r="CS99" i="48" s="1"/>
  <c r="CF99" i="48"/>
  <c r="CC108" i="48"/>
  <c r="CA108" i="48"/>
  <c r="BZ108" i="48"/>
  <c r="BY108" i="48"/>
  <c r="BU115" i="48"/>
  <c r="CF115" i="48"/>
  <c r="BY115" i="48"/>
  <c r="BX117" i="48"/>
  <c r="CG120" i="48"/>
  <c r="BY120" i="48"/>
  <c r="BW120" i="48"/>
  <c r="BU172" i="48"/>
  <c r="CF172" i="48"/>
  <c r="CA172" i="48"/>
  <c r="BX172" i="48"/>
  <c r="CG91" i="48"/>
  <c r="BY91" i="48"/>
  <c r="BX91" i="48"/>
  <c r="BZ47" i="48"/>
  <c r="CC109" i="48"/>
  <c r="CF109" i="48"/>
  <c r="CD109" i="48"/>
  <c r="CL110" i="48"/>
  <c r="CF121" i="48"/>
  <c r="CE121" i="48"/>
  <c r="BU121" i="48"/>
  <c r="CF47" i="48"/>
  <c r="CA49" i="48"/>
  <c r="CG47" i="48"/>
  <c r="BU48" i="48"/>
  <c r="CL52" i="48"/>
  <c r="BW54" i="48"/>
  <c r="BZ57" i="48"/>
  <c r="BZ72" i="48"/>
  <c r="BW72" i="48"/>
  <c r="BU72" i="48"/>
  <c r="CD77" i="48"/>
  <c r="BZ82" i="48"/>
  <c r="BX85" i="48"/>
  <c r="CD89" i="48"/>
  <c r="BX97" i="48"/>
  <c r="CC98" i="48"/>
  <c r="BZ104" i="48"/>
  <c r="BU104" i="48"/>
  <c r="BZ114" i="48"/>
  <c r="BZ117" i="48"/>
  <c r="BZ126" i="48"/>
  <c r="CL130" i="48"/>
  <c r="BY130" i="48"/>
  <c r="BX47" i="48"/>
  <c r="BY54" i="48"/>
  <c r="CD55" i="48"/>
  <c r="BW55" i="48"/>
  <c r="BX57" i="48"/>
  <c r="BW63" i="48"/>
  <c r="CK68" i="48"/>
  <c r="CS68" i="48" s="1"/>
  <c r="CF71" i="48"/>
  <c r="BV82" i="48"/>
  <c r="CC82" i="48"/>
  <c r="BX82" i="48"/>
  <c r="CA85" i="48"/>
  <c r="CF89" i="48"/>
  <c r="CD98" i="48"/>
  <c r="CD114" i="48"/>
  <c r="CA114" i="48"/>
  <c r="BX114" i="48"/>
  <c r="CC114" i="48"/>
  <c r="BY114" i="48"/>
  <c r="BW114" i="48"/>
  <c r="CF124" i="48"/>
  <c r="CA124" i="48"/>
  <c r="CD124" i="48"/>
  <c r="CG103" i="48"/>
  <c r="CF103" i="48"/>
  <c r="BZ103" i="48"/>
  <c r="BY121" i="48"/>
  <c r="BW125" i="48"/>
  <c r="CL174" i="48"/>
  <c r="CF182" i="48"/>
  <c r="CD182" i="48"/>
  <c r="CG182" i="48"/>
  <c r="CA182" i="48"/>
  <c r="BY182" i="48"/>
  <c r="BU182" i="48"/>
  <c r="BX76" i="48"/>
  <c r="BZ76" i="48"/>
  <c r="BU76" i="48"/>
  <c r="CD81" i="48"/>
  <c r="CF55" i="48"/>
  <c r="CG75" i="48"/>
  <c r="CF75" i="48"/>
  <c r="BZ75" i="48"/>
  <c r="BY75" i="48"/>
  <c r="CL112" i="48"/>
  <c r="CA121" i="48"/>
  <c r="BU45" i="48"/>
  <c r="BW65" i="48"/>
  <c r="BX67" i="48"/>
  <c r="BU71" i="48"/>
  <c r="CD80" i="48"/>
  <c r="BY80" i="48"/>
  <c r="BY95" i="48"/>
  <c r="CG98" i="48"/>
  <c r="CL121" i="48"/>
  <c r="CC125" i="48"/>
  <c r="CE129" i="48"/>
  <c r="CC141" i="48"/>
  <c r="BU141" i="48"/>
  <c r="BY141" i="48"/>
  <c r="CL173" i="48"/>
  <c r="BZ240" i="48"/>
  <c r="BX240" i="48"/>
  <c r="BU240" i="48"/>
  <c r="CC240" i="48"/>
  <c r="CD240" i="48"/>
  <c r="CK64" i="48"/>
  <c r="CS64" i="48" s="1"/>
  <c r="CG74" i="48"/>
  <c r="CK77" i="48"/>
  <c r="CS77" i="48" s="1"/>
  <c r="CG83" i="48"/>
  <c r="CA88" i="48"/>
  <c r="BY101" i="48"/>
  <c r="CL101" i="48"/>
  <c r="BU113" i="48"/>
  <c r="BW119" i="48"/>
  <c r="CL128" i="48"/>
  <c r="BY134" i="48"/>
  <c r="CD137" i="48"/>
  <c r="BU137" i="48"/>
  <c r="CC139" i="48"/>
  <c r="CA143" i="48"/>
  <c r="BW143" i="48"/>
  <c r="BZ149" i="48"/>
  <c r="BU164" i="48"/>
  <c r="BV175" i="48"/>
  <c r="CA175" i="48"/>
  <c r="BW175" i="48"/>
  <c r="CA198" i="48"/>
  <c r="CK70" i="48"/>
  <c r="CS70" i="48" s="1"/>
  <c r="CG88" i="48"/>
  <c r="BU97" i="48"/>
  <c r="CF100" i="48"/>
  <c r="CK102" i="48"/>
  <c r="CS102" i="48" s="1"/>
  <c r="BY105" i="48"/>
  <c r="CE112" i="48"/>
  <c r="BY112" i="48"/>
  <c r="CC117" i="48"/>
  <c r="CE119" i="48"/>
  <c r="BY119" i="48"/>
  <c r="BW124" i="48"/>
  <c r="CK128" i="48"/>
  <c r="CS128" i="48" s="1"/>
  <c r="BX137" i="48"/>
  <c r="CG151" i="48"/>
  <c r="CE151" i="48"/>
  <c r="CA151" i="48"/>
  <c r="BX151" i="48"/>
  <c r="CL164" i="48"/>
  <c r="BW75" i="48"/>
  <c r="BZ83" i="48"/>
  <c r="BV89" i="48"/>
  <c r="BV148" i="48"/>
  <c r="CL148" i="48"/>
  <c r="CK149" i="48"/>
  <c r="CS149" i="48" s="1"/>
  <c r="CC85" i="48"/>
  <c r="CK89" i="48"/>
  <c r="CS89" i="48" s="1"/>
  <c r="BU101" i="48"/>
  <c r="BW111" i="48"/>
  <c r="BY111" i="48"/>
  <c r="BV120" i="48"/>
  <c r="CE120" i="48"/>
  <c r="BX130" i="48"/>
  <c r="BW134" i="48"/>
  <c r="BW137" i="48"/>
  <c r="CC152" i="48"/>
  <c r="CL159" i="48"/>
  <c r="BW164" i="48"/>
  <c r="BZ164" i="48"/>
  <c r="BU184" i="48"/>
  <c r="CG184" i="48"/>
  <c r="CF184" i="48"/>
  <c r="CE184" i="48"/>
  <c r="CD184" i="48"/>
  <c r="BY207" i="48"/>
  <c r="BX207" i="48"/>
  <c r="CG207" i="48"/>
  <c r="CF207" i="48"/>
  <c r="CD207" i="48"/>
  <c r="CA207" i="48"/>
  <c r="CG130" i="48"/>
  <c r="CK144" i="48"/>
  <c r="CS144" i="48" s="1"/>
  <c r="CK145" i="48"/>
  <c r="CS145" i="48" s="1"/>
  <c r="CD153" i="48"/>
  <c r="CL170" i="48"/>
  <c r="CL154" i="48"/>
  <c r="CC164" i="48"/>
  <c r="BW174" i="48"/>
  <c r="CE174" i="48"/>
  <c r="CD174" i="48"/>
  <c r="BV174" i="48"/>
  <c r="CA174" i="48"/>
  <c r="BY190" i="48"/>
  <c r="CD190" i="48"/>
  <c r="CA190" i="48"/>
  <c r="BV59" i="48"/>
  <c r="CG67" i="48"/>
  <c r="BU69" i="48"/>
  <c r="CL79" i="48"/>
  <c r="CK81" i="48"/>
  <c r="CS81" i="48" s="1"/>
  <c r="CL89" i="48"/>
  <c r="CK93" i="48"/>
  <c r="CS93" i="48" s="1"/>
  <c r="CK97" i="48"/>
  <c r="CS97" i="48" s="1"/>
  <c r="BW115" i="48"/>
  <c r="CL132" i="48"/>
  <c r="CG140" i="48"/>
  <c r="BZ140" i="48"/>
  <c r="BY140" i="48"/>
  <c r="CC150" i="48"/>
  <c r="BZ150" i="48"/>
  <c r="BW156" i="48"/>
  <c r="CA156" i="48"/>
  <c r="BY157" i="48"/>
  <c r="CE178" i="48"/>
  <c r="CA178" i="48"/>
  <c r="BZ178" i="48"/>
  <c r="CL175" i="48"/>
  <c r="CL179" i="48"/>
  <c r="BW182" i="48"/>
  <c r="CF209" i="48"/>
  <c r="CC209" i="48"/>
  <c r="BX209" i="48"/>
  <c r="BU209" i="48"/>
  <c r="CA209" i="48"/>
  <c r="BZ209" i="48"/>
  <c r="BZ146" i="48"/>
  <c r="CL158" i="48"/>
  <c r="CA184" i="48"/>
  <c r="BZ196" i="48"/>
  <c r="BY196" i="48"/>
  <c r="CE196" i="48"/>
  <c r="CA196" i="48"/>
  <c r="BW196" i="48"/>
  <c r="BW207" i="48"/>
  <c r="BW79" i="48"/>
  <c r="CC86" i="48"/>
  <c r="CF87" i="48"/>
  <c r="CK92" i="48"/>
  <c r="CS92" i="48" s="1"/>
  <c r="CK96" i="48"/>
  <c r="CS96" i="48" s="1"/>
  <c r="CG100" i="48"/>
  <c r="CD105" i="48"/>
  <c r="BZ109" i="48"/>
  <c r="CD119" i="48"/>
  <c r="BU119" i="48"/>
  <c r="BU125" i="48"/>
  <c r="BV134" i="48"/>
  <c r="BZ134" i="48"/>
  <c r="BX134" i="48"/>
  <c r="CG139" i="48"/>
  <c r="CF139" i="48"/>
  <c r="CA139" i="48"/>
  <c r="CG143" i="48"/>
  <c r="CK147" i="48"/>
  <c r="CS147" i="48" s="1"/>
  <c r="CE149" i="48"/>
  <c r="CD149" i="48"/>
  <c r="CA149" i="48"/>
  <c r="BY149" i="48"/>
  <c r="BU149" i="48"/>
  <c r="CF164" i="48"/>
  <c r="CG183" i="48"/>
  <c r="CD183" i="48"/>
  <c r="BY183" i="48"/>
  <c r="CD111" i="48"/>
  <c r="BZ122" i="48"/>
  <c r="BU124" i="48"/>
  <c r="CF131" i="48"/>
  <c r="CA131" i="48"/>
  <c r="BZ131" i="48"/>
  <c r="BX131" i="48"/>
  <c r="CF161" i="48"/>
  <c r="CG161" i="48"/>
  <c r="CA161" i="48"/>
  <c r="BY161" i="48"/>
  <c r="BU161" i="48"/>
  <c r="BU171" i="48"/>
  <c r="CA186" i="48"/>
  <c r="BY186" i="48"/>
  <c r="CF186" i="48"/>
  <c r="CE186" i="48"/>
  <c r="CC186" i="48"/>
  <c r="BU186" i="48"/>
  <c r="CL194" i="48"/>
  <c r="BY209" i="48"/>
  <c r="CG209" i="48"/>
  <c r="CA211" i="48"/>
  <c r="CC211" i="48"/>
  <c r="BZ211" i="48"/>
  <c r="BV230" i="48"/>
  <c r="CL230" i="48"/>
  <c r="BZ187" i="48"/>
  <c r="BW187" i="48"/>
  <c r="BY172" i="48"/>
  <c r="CG172" i="48"/>
  <c r="CC185" i="48"/>
  <c r="BZ186" i="48"/>
  <c r="CG190" i="48"/>
  <c r="BU202" i="48"/>
  <c r="CE202" i="48"/>
  <c r="CD202" i="48"/>
  <c r="CC202" i="48"/>
  <c r="BZ203" i="48"/>
  <c r="BX210" i="48"/>
  <c r="BV215" i="48"/>
  <c r="CD215" i="48"/>
  <c r="CC215" i="48"/>
  <c r="CA215" i="48"/>
  <c r="CE225" i="48"/>
  <c r="CA225" i="48"/>
  <c r="CD225" i="48"/>
  <c r="CC225" i="48"/>
  <c r="BZ225" i="48"/>
  <c r="CK124" i="48"/>
  <c r="CS124" i="48" s="1"/>
  <c r="CC138" i="48"/>
  <c r="CK139" i="48"/>
  <c r="CS139" i="48" s="1"/>
  <c r="BZ141" i="48"/>
  <c r="BY144" i="48"/>
  <c r="BW145" i="48"/>
  <c r="CG154" i="48"/>
  <c r="CK157" i="48"/>
  <c r="CS157" i="48" s="1"/>
  <c r="BY159" i="48"/>
  <c r="CG159" i="48"/>
  <c r="CD161" i="48"/>
  <c r="CL165" i="48"/>
  <c r="CE173" i="48"/>
  <c r="CF176" i="48"/>
  <c r="CK179" i="48"/>
  <c r="CS179" i="48" s="1"/>
  <c r="CC191" i="48"/>
  <c r="BV191" i="48"/>
  <c r="BW193" i="48"/>
  <c r="BX193" i="48"/>
  <c r="CA195" i="48"/>
  <c r="CD197" i="48"/>
  <c r="BW198" i="48"/>
  <c r="BY217" i="48"/>
  <c r="CE219" i="48"/>
  <c r="CG219" i="48"/>
  <c r="CA219" i="48"/>
  <c r="BZ219" i="48"/>
  <c r="CE195" i="48"/>
  <c r="CK201" i="48"/>
  <c r="CS201" i="48" s="1"/>
  <c r="BX206" i="48"/>
  <c r="CL212" i="48"/>
  <c r="CG217" i="48"/>
  <c r="CK112" i="48"/>
  <c r="CS112" i="48" s="1"/>
  <c r="BW113" i="48"/>
  <c r="CK115" i="48"/>
  <c r="CS115" i="48" s="1"/>
  <c r="CA130" i="48"/>
  <c r="BW131" i="48"/>
  <c r="CF138" i="48"/>
  <c r="CD144" i="48"/>
  <c r="CD189" i="48"/>
  <c r="BX189" i="48"/>
  <c r="CC208" i="48"/>
  <c r="BU211" i="48"/>
  <c r="CC222" i="48"/>
  <c r="CA223" i="48"/>
  <c r="BW251" i="48"/>
  <c r="BZ251" i="48"/>
  <c r="CF125" i="48"/>
  <c r="BY138" i="48"/>
  <c r="CG138" i="48"/>
  <c r="BY148" i="48"/>
  <c r="CG148" i="48"/>
  <c r="BX154" i="48"/>
  <c r="BV159" i="48"/>
  <c r="CC170" i="48"/>
  <c r="CG170" i="48"/>
  <c r="CE187" i="48"/>
  <c r="CE211" i="48"/>
  <c r="CF216" i="48"/>
  <c r="BU241" i="48"/>
  <c r="CE241" i="48"/>
  <c r="CC241" i="48"/>
  <c r="CA241" i="48"/>
  <c r="BX241" i="48"/>
  <c r="BY215" i="48"/>
  <c r="CL245" i="48"/>
  <c r="BV245" i="48"/>
  <c r="CE254" i="48"/>
  <c r="BY254" i="48"/>
  <c r="CD254" i="48"/>
  <c r="CA254" i="48"/>
  <c r="CG114" i="48"/>
  <c r="CD115" i="48"/>
  <c r="BY122" i="48"/>
  <c r="CG122" i="48"/>
  <c r="CD126" i="48"/>
  <c r="BZ138" i="48"/>
  <c r="BW149" i="48"/>
  <c r="CE150" i="48"/>
  <c r="BY175" i="48"/>
  <c r="CG175" i="48"/>
  <c r="CG176" i="48"/>
  <c r="BY185" i="48"/>
  <c r="CD186" i="48"/>
  <c r="CL201" i="48"/>
  <c r="BZ202" i="48"/>
  <c r="CL203" i="48"/>
  <c r="BW203" i="48"/>
  <c r="CA206" i="48"/>
  <c r="CF213" i="48"/>
  <c r="BZ215" i="48"/>
  <c r="BX217" i="48"/>
  <c r="BY225" i="48"/>
  <c r="BV152" i="48"/>
  <c r="CA180" i="48"/>
  <c r="BZ180" i="48"/>
  <c r="CL184" i="48"/>
  <c r="BZ185" i="48"/>
  <c r="CC190" i="48"/>
  <c r="CF202" i="48"/>
  <c r="CE203" i="48"/>
  <c r="CE224" i="48"/>
  <c r="BU224" i="48"/>
  <c r="CG224" i="48"/>
  <c r="BX224" i="48"/>
  <c r="CL244" i="48"/>
  <c r="CC154" i="48"/>
  <c r="BU156" i="48"/>
  <c r="CK164" i="48"/>
  <c r="CS164" i="48" s="1"/>
  <c r="BX178" i="48"/>
  <c r="BX182" i="48"/>
  <c r="BW185" i="48"/>
  <c r="CA185" i="48"/>
  <c r="CL193" i="48"/>
  <c r="BV219" i="48"/>
  <c r="BX219" i="48"/>
  <c r="BY176" i="48"/>
  <c r="BX176" i="48"/>
  <c r="BW179" i="48"/>
  <c r="CF185" i="48"/>
  <c r="BZ189" i="48"/>
  <c r="BV190" i="48"/>
  <c r="CE190" i="48"/>
  <c r="CD208" i="48"/>
  <c r="BU208" i="48"/>
  <c r="BW209" i="48"/>
  <c r="CC219" i="48"/>
  <c r="BV235" i="48"/>
  <c r="CL235" i="48"/>
  <c r="CD251" i="48"/>
  <c r="BX139" i="48"/>
  <c r="CK143" i="48"/>
  <c r="CS143" i="48" s="1"/>
  <c r="BX146" i="48"/>
  <c r="BU148" i="48"/>
  <c r="CC156" i="48"/>
  <c r="BW159" i="48"/>
  <c r="BZ161" i="48"/>
  <c r="BW166" i="48"/>
  <c r="CF168" i="48"/>
  <c r="CG185" i="48"/>
  <c r="CK192" i="48"/>
  <c r="CS192" i="48" s="1"/>
  <c r="BY197" i="48"/>
  <c r="BW197" i="48"/>
  <c r="BU197" i="48"/>
  <c r="CF198" i="48"/>
  <c r="CG198" i="48"/>
  <c r="BY198" i="48"/>
  <c r="CL200" i="48"/>
  <c r="BW208" i="48"/>
  <c r="CC217" i="48"/>
  <c r="CA217" i="48"/>
  <c r="CL222" i="48"/>
  <c r="BV251" i="48"/>
  <c r="CF208" i="48"/>
  <c r="CK214" i="48"/>
  <c r="CS214" i="48" s="1"/>
  <c r="CL223" i="48"/>
  <c r="BX225" i="48"/>
  <c r="BY156" i="48"/>
  <c r="BX169" i="48"/>
  <c r="BZ170" i="48"/>
  <c r="BX186" i="48"/>
  <c r="CK195" i="48"/>
  <c r="CS195" i="48" s="1"/>
  <c r="CK203" i="48"/>
  <c r="CS203" i="48" s="1"/>
  <c r="CL214" i="48"/>
  <c r="BW215" i="48"/>
  <c r="BU217" i="48"/>
  <c r="BU235" i="48"/>
  <c r="CC235" i="48"/>
  <c r="BY241" i="48"/>
  <c r="CC243" i="48"/>
  <c r="BU243" i="48"/>
  <c r="CD249" i="48"/>
  <c r="BU249" i="48"/>
  <c r="CL257" i="48"/>
  <c r="CG229" i="48"/>
  <c r="BX237" i="48"/>
  <c r="CE253" i="48"/>
  <c r="CD253" i="48"/>
  <c r="BZ253" i="48"/>
  <c r="BY253" i="48"/>
  <c r="CA256" i="48"/>
  <c r="BX256" i="48"/>
  <c r="BW256" i="48"/>
  <c r="BX227" i="48"/>
  <c r="CA253" i="48"/>
  <c r="CD193" i="48"/>
  <c r="CD201" i="48"/>
  <c r="BU201" i="48"/>
  <c r="BU218" i="48"/>
  <c r="CA220" i="48"/>
  <c r="CE230" i="48"/>
  <c r="BY242" i="48"/>
  <c r="CE248" i="48"/>
  <c r="CC248" i="48"/>
  <c r="BU248" i="48"/>
  <c r="BU253" i="48"/>
  <c r="BZ208" i="48"/>
  <c r="BW219" i="48"/>
  <c r="BV226" i="48"/>
  <c r="CC249" i="48"/>
  <c r="BV302" i="48"/>
  <c r="CE302" i="48"/>
  <c r="BZ201" i="48"/>
  <c r="CG218" i="48"/>
  <c r="CE229" i="48"/>
  <c r="CA235" i="48"/>
  <c r="BZ237" i="48"/>
  <c r="CE243" i="48"/>
  <c r="CL308" i="48"/>
  <c r="CL237" i="48"/>
  <c r="CK243" i="48"/>
  <c r="CS243" i="48" s="1"/>
  <c r="CK249" i="48"/>
  <c r="CS249" i="48" s="1"/>
  <c r="CF249" i="48"/>
  <c r="BV225" i="48"/>
  <c r="CL228" i="48"/>
  <c r="CK229" i="48"/>
  <c r="CS229" i="48" s="1"/>
  <c r="CF231" i="48"/>
  <c r="CE231" i="48"/>
  <c r="CC231" i="48"/>
  <c r="BY231" i="48"/>
  <c r="CK237" i="48"/>
  <c r="CS237" i="48" s="1"/>
  <c r="CC242" i="48"/>
  <c r="CK165" i="48"/>
  <c r="CS165" i="48" s="1"/>
  <c r="CD172" i="48"/>
  <c r="BZ177" i="48"/>
  <c r="CK183" i="48"/>
  <c r="CS183" i="48" s="1"/>
  <c r="CC184" i="48"/>
  <c r="CL199" i="48"/>
  <c r="CG201" i="48"/>
  <c r="BV220" i="48"/>
  <c r="CL224" i="48"/>
  <c r="CC227" i="48"/>
  <c r="CK233" i="48"/>
  <c r="CS233" i="48" s="1"/>
  <c r="CG235" i="48"/>
  <c r="BW237" i="48"/>
  <c r="BV241" i="48"/>
  <c r="CL241" i="48"/>
  <c r="BX242" i="48"/>
  <c r="BY248" i="48"/>
  <c r="CC175" i="48"/>
  <c r="BY189" i="48"/>
  <c r="CG193" i="48"/>
  <c r="CK196" i="48"/>
  <c r="CS196" i="48" s="1"/>
  <c r="BZ198" i="48"/>
  <c r="CK199" i="48"/>
  <c r="CS199" i="48" s="1"/>
  <c r="BZ206" i="48"/>
  <c r="CK207" i="48"/>
  <c r="CS207" i="48" s="1"/>
  <c r="BZ217" i="48"/>
  <c r="BY220" i="48"/>
  <c r="BW226" i="48"/>
  <c r="BW227" i="48"/>
  <c r="CK232" i="48"/>
  <c r="CS232" i="48" s="1"/>
  <c r="BX235" i="48"/>
  <c r="CE242" i="48"/>
  <c r="CE258" i="48"/>
  <c r="CC258" i="48"/>
  <c r="CD230" i="48"/>
  <c r="BU230" i="48"/>
  <c r="BW263" i="48"/>
  <c r="BU263" i="48"/>
  <c r="CE263" i="48"/>
  <c r="BY263" i="48"/>
  <c r="BZ249" i="48"/>
  <c r="BV254" i="48"/>
  <c r="CC261" i="48"/>
  <c r="BX270" i="48"/>
  <c r="BX271" i="48"/>
  <c r="CE307" i="48"/>
  <c r="BU307" i="48"/>
  <c r="CK252" i="48"/>
  <c r="CS252" i="48" s="1"/>
  <c r="CL255" i="48"/>
  <c r="CD261" i="48"/>
  <c r="BW261" i="48"/>
  <c r="CA270" i="48"/>
  <c r="CC271" i="48"/>
  <c r="BV290" i="48"/>
  <c r="BX305" i="48"/>
  <c r="CE227" i="48"/>
  <c r="BV244" i="48"/>
  <c r="CK245" i="48"/>
  <c r="CS245" i="48" s="1"/>
  <c r="BY245" i="48"/>
  <c r="CC246" i="48"/>
  <c r="BV247" i="48"/>
  <c r="BU257" i="48"/>
  <c r="CF259" i="48"/>
  <c r="CA261" i="48"/>
  <c r="CE264" i="48"/>
  <c r="CK268" i="48"/>
  <c r="CS268" i="48" s="1"/>
  <c r="BV276" i="48"/>
  <c r="BV285" i="48"/>
  <c r="BX289" i="48"/>
  <c r="CE290" i="48"/>
  <c r="CD291" i="48"/>
  <c r="CL295" i="48"/>
  <c r="BZ301" i="48"/>
  <c r="CE304" i="48"/>
  <c r="BU311" i="48"/>
  <c r="CG240" i="48"/>
  <c r="CD246" i="48"/>
  <c r="BX247" i="48"/>
  <c r="CL254" i="48"/>
  <c r="BU265" i="48"/>
  <c r="BW275" i="48"/>
  <c r="BU275" i="48"/>
  <c r="BZ285" i="48"/>
  <c r="CF290" i="48"/>
  <c r="BY296" i="48"/>
  <c r="CD280" i="48"/>
  <c r="BY280" i="48"/>
  <c r="CG305" i="48"/>
  <c r="BY271" i="48"/>
  <c r="CG271" i="48"/>
  <c r="CF279" i="48"/>
  <c r="BX279" i="48"/>
  <c r="CG279" i="48"/>
  <c r="CL286" i="48"/>
  <c r="CK287" i="48"/>
  <c r="CS287" i="48" s="1"/>
  <c r="CG289" i="48"/>
  <c r="BY289" i="48"/>
  <c r="BU296" i="48"/>
  <c r="CD296" i="48"/>
  <c r="BZ297" i="48"/>
  <c r="CL303" i="48"/>
  <c r="BW307" i="48"/>
  <c r="CD224" i="48"/>
  <c r="CD238" i="48"/>
  <c r="BZ241" i="48"/>
  <c r="CD243" i="48"/>
  <c r="CC244" i="48"/>
  <c r="CG247" i="48"/>
  <c r="CD248" i="48"/>
  <c r="CL259" i="48"/>
  <c r="CF260" i="48"/>
  <c r="BV262" i="48"/>
  <c r="BY262" i="48"/>
  <c r="CF265" i="48"/>
  <c r="CE273" i="48"/>
  <c r="BX273" i="48"/>
  <c r="BY292" i="48"/>
  <c r="CL292" i="48"/>
  <c r="CA296" i="48"/>
  <c r="CK302" i="48"/>
  <c r="CS302" i="48" s="1"/>
  <c r="BX307" i="48"/>
  <c r="CD309" i="48"/>
  <c r="BU309" i="48"/>
  <c r="BZ271" i="48"/>
  <c r="BW271" i="48"/>
  <c r="BV301" i="48"/>
  <c r="CK223" i="48"/>
  <c r="CS223" i="48" s="1"/>
  <c r="CG223" i="48"/>
  <c r="BY233" i="48"/>
  <c r="BW243" i="48"/>
  <c r="CK257" i="48"/>
  <c r="CS257" i="48" s="1"/>
  <c r="CF262" i="48"/>
  <c r="CD275" i="48"/>
  <c r="CE292" i="48"/>
  <c r="BU295" i="48"/>
  <c r="CF295" i="48"/>
  <c r="BY299" i="48"/>
  <c r="CF301" i="48"/>
  <c r="CK301" i="48"/>
  <c r="CS301" i="48" s="1"/>
  <c r="CK275" i="48"/>
  <c r="CS275" i="48" s="1"/>
  <c r="CF275" i="48"/>
  <c r="CA280" i="48"/>
  <c r="CK298" i="48"/>
  <c r="CS298" i="48" s="1"/>
  <c r="BW305" i="48"/>
  <c r="BW231" i="48"/>
  <c r="CD233" i="48"/>
  <c r="BV253" i="48"/>
  <c r="CG278" i="48"/>
  <c r="BY279" i="48"/>
  <c r="CE280" i="48"/>
  <c r="CL300" i="48"/>
  <c r="BY305" i="48"/>
  <c r="BX311" i="48"/>
  <c r="BW311" i="48"/>
  <c r="CE311" i="48"/>
  <c r="BX230" i="48"/>
  <c r="CG233" i="48"/>
  <c r="BX234" i="48"/>
  <c r="CE240" i="48"/>
  <c r="BX243" i="48"/>
  <c r="BX249" i="48"/>
  <c r="CK250" i="48"/>
  <c r="CS250" i="48" s="1"/>
  <c r="CK253" i="48"/>
  <c r="CS253" i="48" s="1"/>
  <c r="CG262" i="48"/>
  <c r="CC270" i="48"/>
  <c r="CE279" i="48"/>
  <c r="BZ279" i="48"/>
  <c r="CF280" i="48"/>
  <c r="CK305" i="48"/>
  <c r="CS305" i="48" s="1"/>
  <c r="BZ305" i="48"/>
  <c r="CC308" i="48"/>
  <c r="CK220" i="48"/>
  <c r="CS220" i="48" s="1"/>
  <c r="BV228" i="48"/>
  <c r="BY238" i="48"/>
  <c r="CK239" i="48"/>
  <c r="CS239" i="48" s="1"/>
  <c r="CD241" i="48"/>
  <c r="BX244" i="48"/>
  <c r="BY249" i="48"/>
  <c r="CG249" i="48"/>
  <c r="CF252" i="48"/>
  <c r="CK256" i="48"/>
  <c r="CS256" i="48" s="1"/>
  <c r="CD257" i="48"/>
  <c r="CK258" i="48"/>
  <c r="CS258" i="48" s="1"/>
  <c r="CK261" i="48"/>
  <c r="CS261" i="48" s="1"/>
  <c r="CC269" i="48"/>
  <c r="CD270" i="48"/>
  <c r="BU270" i="48"/>
  <c r="CF273" i="48"/>
  <c r="CK283" i="48"/>
  <c r="CS283" i="48" s="1"/>
  <c r="CK289" i="48"/>
  <c r="CS289" i="48" s="1"/>
  <c r="CC289" i="48"/>
  <c r="BV294" i="48"/>
  <c r="CF296" i="48"/>
  <c r="CG296" i="48"/>
  <c r="CC297" i="48"/>
  <c r="BX298" i="48"/>
  <c r="CL301" i="48"/>
  <c r="CK304" i="48"/>
  <c r="CS304" i="48" s="1"/>
  <c r="CE305" i="48"/>
  <c r="CA309" i="48"/>
  <c r="CF266" i="48"/>
  <c r="CE268" i="48"/>
  <c r="BW270" i="48"/>
  <c r="CD271" i="48"/>
  <c r="BU271" i="48"/>
  <c r="CL280" i="48"/>
  <c r="CE289" i="48"/>
  <c r="CG303" i="48"/>
  <c r="CL309" i="48"/>
  <c r="CK276" i="48"/>
  <c r="CS276" i="48" s="1"/>
  <c r="CC280" i="48"/>
  <c r="BW296" i="48"/>
  <c r="CC306" i="48"/>
  <c r="BV312" i="48"/>
  <c r="CK267" i="48"/>
  <c r="CS267" i="48" s="1"/>
  <c r="CK274" i="48"/>
  <c r="CS274" i="48" s="1"/>
  <c r="BV281" i="48"/>
  <c r="CD282" i="48"/>
  <c r="BU294" i="48"/>
  <c r="CK300" i="48"/>
  <c r="CS300" i="48" s="1"/>
  <c r="CL311" i="48"/>
  <c r="BY312" i="48"/>
  <c r="CK269" i="48"/>
  <c r="CS269" i="48" s="1"/>
  <c r="CK273" i="48"/>
  <c r="CS273" i="48" s="1"/>
  <c r="CC292" i="48"/>
  <c r="BV297" i="48"/>
  <c r="CK309" i="48"/>
  <c r="CS309" i="48" s="1"/>
  <c r="CC312" i="48"/>
  <c r="BX314" i="48"/>
  <c r="CC305" i="48"/>
  <c r="BY310" i="48"/>
  <c r="CF314" i="48"/>
  <c r="BZ275" i="48"/>
  <c r="CF281" i="48"/>
  <c r="CA281" i="48"/>
  <c r="CK282" i="48"/>
  <c r="CS282" i="48" s="1"/>
  <c r="BY282" i="48"/>
  <c r="CK294" i="48"/>
  <c r="CS294" i="48" s="1"/>
  <c r="BY297" i="48"/>
  <c r="CL297" i="48"/>
  <c r="CD306" i="48"/>
  <c r="BZ312" i="48"/>
  <c r="CC315" i="48"/>
  <c r="CK317" i="48"/>
  <c r="CS317" i="48" s="1"/>
  <c r="CC311" i="48"/>
  <c r="CE316" i="48"/>
  <c r="CE282" i="48"/>
  <c r="BX286" i="48"/>
  <c r="BZ292" i="48"/>
  <c r="CK303" i="48"/>
  <c r="CS303" i="48" s="1"/>
  <c r="BX310" i="48"/>
  <c r="CK311" i="48"/>
  <c r="CS311" i="48" s="1"/>
  <c r="CG315" i="48"/>
  <c r="BW45" i="48"/>
  <c r="BV48" i="48"/>
  <c r="CL48" i="48"/>
  <c r="CF50" i="48"/>
  <c r="CD58" i="48"/>
  <c r="BZ58" i="48"/>
  <c r="BY58" i="48"/>
  <c r="BX58" i="48"/>
  <c r="BW58" i="48"/>
  <c r="CA64" i="48"/>
  <c r="CL119" i="48"/>
  <c r="BV119" i="48"/>
  <c r="CL57" i="48"/>
  <c r="CC93" i="48"/>
  <c r="CA93" i="48"/>
  <c r="BY93" i="48"/>
  <c r="BX93" i="48"/>
  <c r="BW93" i="48"/>
  <c r="BV93" i="48"/>
  <c r="BU93" i="48"/>
  <c r="CG93" i="48"/>
  <c r="CK103" i="48"/>
  <c r="CS103" i="48" s="1"/>
  <c r="BU103" i="48"/>
  <c r="BY45" i="48"/>
  <c r="CD46" i="48"/>
  <c r="BX48" i="48"/>
  <c r="CC49" i="48"/>
  <c r="CK54" i="48"/>
  <c r="CS54" i="48" s="1"/>
  <c r="CA54" i="48"/>
  <c r="BY57" i="48"/>
  <c r="BW57" i="48"/>
  <c r="BU57" i="48"/>
  <c r="CC57" i="48"/>
  <c r="CD64" i="48"/>
  <c r="CA70" i="48"/>
  <c r="BZ80" i="48"/>
  <c r="BX80" i="48"/>
  <c r="BW80" i="48"/>
  <c r="BV80" i="48"/>
  <c r="BU80" i="48"/>
  <c r="CG80" i="48"/>
  <c r="CF80" i="48"/>
  <c r="BY96" i="48"/>
  <c r="BV104" i="48"/>
  <c r="CD106" i="48"/>
  <c r="CC106" i="48"/>
  <c r="BZ106" i="48"/>
  <c r="BY106" i="48"/>
  <c r="BX106" i="48"/>
  <c r="BW106" i="48"/>
  <c r="BV106" i="48"/>
  <c r="BU106" i="48"/>
  <c r="CF106" i="48"/>
  <c r="CA112" i="48"/>
  <c r="BZ112" i="48"/>
  <c r="BX112" i="48"/>
  <c r="BW112" i="48"/>
  <c r="BV112" i="48"/>
  <c r="BU112" i="48"/>
  <c r="CG112" i="48"/>
  <c r="CF112" i="48"/>
  <c r="CD112" i="48"/>
  <c r="CK116" i="48"/>
  <c r="CS116" i="48" s="1"/>
  <c r="CD123" i="48"/>
  <c r="BZ123" i="48"/>
  <c r="BW123" i="48"/>
  <c r="CG123" i="48"/>
  <c r="CF123" i="48"/>
  <c r="CC123" i="48"/>
  <c r="CA123" i="48"/>
  <c r="BY123" i="48"/>
  <c r="BX123" i="48"/>
  <c r="BV123" i="48"/>
  <c r="BU123" i="48"/>
  <c r="BX45" i="48"/>
  <c r="BW48" i="48"/>
  <c r="CF84" i="48"/>
  <c r="CD84" i="48"/>
  <c r="CA84" i="48"/>
  <c r="BZ84" i="48"/>
  <c r="BY84" i="48"/>
  <c r="BX84" i="48"/>
  <c r="BW84" i="48"/>
  <c r="BV84" i="48"/>
  <c r="BU84" i="48"/>
  <c r="BZ45" i="48"/>
  <c r="CE46" i="48"/>
  <c r="BY48" i="48"/>
  <c r="BU52" i="48"/>
  <c r="BU60" i="48"/>
  <c r="CD61" i="48"/>
  <c r="CE64" i="48"/>
  <c r="CK71" i="48"/>
  <c r="CS71" i="48" s="1"/>
  <c r="BY73" i="48"/>
  <c r="CK75" i="48"/>
  <c r="CS75" i="48" s="1"/>
  <c r="CF78" i="48"/>
  <c r="CD78" i="48"/>
  <c r="CC78" i="48"/>
  <c r="CA78" i="48"/>
  <c r="BZ78" i="48"/>
  <c r="BY78" i="48"/>
  <c r="BX78" i="48"/>
  <c r="BW78" i="48"/>
  <c r="BV78" i="48"/>
  <c r="BX92" i="48"/>
  <c r="BU94" i="48"/>
  <c r="CA96" i="48"/>
  <c r="CL105" i="48"/>
  <c r="CG110" i="48"/>
  <c r="CF110" i="48"/>
  <c r="CD110" i="48"/>
  <c r="CC110" i="48"/>
  <c r="CA110" i="48"/>
  <c r="BZ110" i="48"/>
  <c r="BY110" i="48"/>
  <c r="BX110" i="48"/>
  <c r="BW110" i="48"/>
  <c r="BV110" i="48"/>
  <c r="CL120" i="48"/>
  <c r="CL217" i="48"/>
  <c r="BV217" i="48"/>
  <c r="CG50" i="48"/>
  <c r="CA45" i="48"/>
  <c r="CF46" i="48"/>
  <c r="BU47" i="48"/>
  <c r="BZ48" i="48"/>
  <c r="CE49" i="48"/>
  <c r="CK51" i="48"/>
  <c r="CS51" i="48" s="1"/>
  <c r="BV52" i="48"/>
  <c r="CK53" i="48"/>
  <c r="CS53" i="48" s="1"/>
  <c r="CC54" i="48"/>
  <c r="CL56" i="48"/>
  <c r="BU59" i="48"/>
  <c r="BW60" i="48"/>
  <c r="CE61" i="48"/>
  <c r="CF62" i="48"/>
  <c r="CD62" i="48"/>
  <c r="CC62" i="48"/>
  <c r="CA62" i="48"/>
  <c r="BZ62" i="48"/>
  <c r="BV62" i="48"/>
  <c r="CG64" i="48"/>
  <c r="BU68" i="48"/>
  <c r="CC70" i="48"/>
  <c r="CL75" i="48"/>
  <c r="BV88" i="48"/>
  <c r="BU91" i="48"/>
  <c r="CE94" i="48"/>
  <c r="CC96" i="48"/>
  <c r="CD118" i="48"/>
  <c r="CA118" i="48"/>
  <c r="CF118" i="48"/>
  <c r="CE118" i="48"/>
  <c r="CC118" i="48"/>
  <c r="BZ118" i="48"/>
  <c r="BY118" i="48"/>
  <c r="BX118" i="48"/>
  <c r="BW118" i="48"/>
  <c r="BV118" i="48"/>
  <c r="CG46" i="48"/>
  <c r="BV47" i="48"/>
  <c r="CA48" i="48"/>
  <c r="CF49" i="48"/>
  <c r="BU50" i="48"/>
  <c r="BW52" i="48"/>
  <c r="CE54" i="48"/>
  <c r="BY60" i="48"/>
  <c r="CF61" i="48"/>
  <c r="BV63" i="48"/>
  <c r="BW68" i="48"/>
  <c r="CG70" i="48"/>
  <c r="BV72" i="48"/>
  <c r="CA75" i="48"/>
  <c r="CK85" i="48"/>
  <c r="CS85" i="48" s="1"/>
  <c r="CK87" i="48"/>
  <c r="CS87" i="48" s="1"/>
  <c r="BV91" i="48"/>
  <c r="CG94" i="48"/>
  <c r="CD96" i="48"/>
  <c r="BV107" i="48"/>
  <c r="CD90" i="48"/>
  <c r="BZ90" i="48"/>
  <c r="BY90" i="48"/>
  <c r="BX90" i="48"/>
  <c r="BW90" i="48"/>
  <c r="BV90" i="48"/>
  <c r="BU90" i="48"/>
  <c r="CC45" i="48"/>
  <c r="BW47" i="48"/>
  <c r="BV50" i="48"/>
  <c r="CL50" i="48"/>
  <c r="BX52" i="48"/>
  <c r="CF54" i="48"/>
  <c r="CL55" i="48"/>
  <c r="BU58" i="48"/>
  <c r="CC68" i="48"/>
  <c r="CD74" i="48"/>
  <c r="BZ74" i="48"/>
  <c r="BY74" i="48"/>
  <c r="BX74" i="48"/>
  <c r="BW74" i="48"/>
  <c r="BV74" i="48"/>
  <c r="CE96" i="48"/>
  <c r="BX108" i="48"/>
  <c r="CD45" i="48"/>
  <c r="CC48" i="48"/>
  <c r="BW50" i="48"/>
  <c r="CG54" i="48"/>
  <c r="BV58" i="48"/>
  <c r="BV65" i="48"/>
  <c r="CC77" i="48"/>
  <c r="CA77" i="48"/>
  <c r="BY77" i="48"/>
  <c r="BX77" i="48"/>
  <c r="BW77" i="48"/>
  <c r="BV77" i="48"/>
  <c r="BU77" i="48"/>
  <c r="CG77" i="48"/>
  <c r="BV79" i="48"/>
  <c r="CC84" i="48"/>
  <c r="CA90" i="48"/>
  <c r="BZ93" i="48"/>
  <c r="CL107" i="48"/>
  <c r="CE45" i="48"/>
  <c r="CD48" i="48"/>
  <c r="BX50" i="48"/>
  <c r="BV57" i="48"/>
  <c r="CA58" i="48"/>
  <c r="CE84" i="48"/>
  <c r="CC90" i="48"/>
  <c r="CK114" i="48"/>
  <c r="CS114" i="48" s="1"/>
  <c r="CF114" i="48"/>
  <c r="CK125" i="48"/>
  <c r="CS125" i="48" s="1"/>
  <c r="CG133" i="48"/>
  <c r="CF133" i="48"/>
  <c r="CD133" i="48"/>
  <c r="CA133" i="48"/>
  <c r="BZ133" i="48"/>
  <c r="BY133" i="48"/>
  <c r="BW133" i="48"/>
  <c r="BV133" i="48"/>
  <c r="CE133" i="48"/>
  <c r="CC133" i="48"/>
  <c r="BX133" i="48"/>
  <c r="CA91" i="48"/>
  <c r="CA59" i="48"/>
  <c r="BZ64" i="48"/>
  <c r="BX64" i="48"/>
  <c r="BW64" i="48"/>
  <c r="BV64" i="48"/>
  <c r="BU64" i="48"/>
  <c r="CF64" i="48"/>
  <c r="CG84" i="48"/>
  <c r="CE90" i="48"/>
  <c r="CD93" i="48"/>
  <c r="CA107" i="48"/>
  <c r="CA47" i="48"/>
  <c r="CF48" i="48"/>
  <c r="BZ50" i="48"/>
  <c r="BZ54" i="48"/>
  <c r="BX54" i="48"/>
  <c r="BV54" i="48"/>
  <c r="BU54" i="48"/>
  <c r="CD54" i="48"/>
  <c r="CE58" i="48"/>
  <c r="CC61" i="48"/>
  <c r="CA61" i="48"/>
  <c r="BY61" i="48"/>
  <c r="BX61" i="48"/>
  <c r="BW61" i="48"/>
  <c r="BV61" i="48"/>
  <c r="CG61" i="48"/>
  <c r="BZ70" i="48"/>
  <c r="BX70" i="48"/>
  <c r="BV70" i="48"/>
  <c r="BU70" i="48"/>
  <c r="CF70" i="48"/>
  <c r="CE70" i="48"/>
  <c r="CD70" i="48"/>
  <c r="CF90" i="48"/>
  <c r="CE93" i="48"/>
  <c r="CA116" i="48"/>
  <c r="CL122" i="48"/>
  <c r="CE48" i="48"/>
  <c r="CG48" i="48"/>
  <c r="BV49" i="48"/>
  <c r="CA50" i="48"/>
  <c r="CF58" i="48"/>
  <c r="BV75" i="48"/>
  <c r="CG90" i="48"/>
  <c r="CF93" i="48"/>
  <c r="CK101" i="48"/>
  <c r="CS101" i="48" s="1"/>
  <c r="CF101" i="48"/>
  <c r="CK126" i="48"/>
  <c r="CS126" i="48" s="1"/>
  <c r="CF126" i="48"/>
  <c r="BY50" i="48"/>
  <c r="CL46" i="48"/>
  <c r="BU53" i="48"/>
  <c r="CG58" i="48"/>
  <c r="CF65" i="48"/>
  <c r="BZ96" i="48"/>
  <c r="BX96" i="48"/>
  <c r="BW96" i="48"/>
  <c r="BV96" i="48"/>
  <c r="BU96" i="48"/>
  <c r="CG96" i="48"/>
  <c r="CF96" i="48"/>
  <c r="CE50" i="48"/>
  <c r="BV122" i="48"/>
  <c r="BV46" i="48"/>
  <c r="CC50" i="48"/>
  <c r="CF52" i="48"/>
  <c r="CD52" i="48"/>
  <c r="CA52" i="48"/>
  <c r="BZ52" i="48"/>
  <c r="BY52" i="48"/>
  <c r="BV55" i="48"/>
  <c r="BX60" i="48"/>
  <c r="BV60" i="48"/>
  <c r="CG60" i="48"/>
  <c r="CA74" i="48"/>
  <c r="BZ77" i="48"/>
  <c r="BU85" i="48"/>
  <c r="CF94" i="48"/>
  <c r="CD94" i="48"/>
  <c r="CC94" i="48"/>
  <c r="CA94" i="48"/>
  <c r="BZ94" i="48"/>
  <c r="BY94" i="48"/>
  <c r="BX94" i="48"/>
  <c r="BW94" i="48"/>
  <c r="BV94" i="48"/>
  <c r="CG45" i="48"/>
  <c r="BY51" i="48"/>
  <c r="CE47" i="48"/>
  <c r="CD50" i="48"/>
  <c r="CK67" i="48"/>
  <c r="CS67" i="48" s="1"/>
  <c r="CF68" i="48"/>
  <c r="CD68" i="48"/>
  <c r="CA68" i="48"/>
  <c r="BZ68" i="48"/>
  <c r="BY68" i="48"/>
  <c r="BX68" i="48"/>
  <c r="BV68" i="48"/>
  <c r="CE109" i="48"/>
  <c r="CK120" i="48"/>
  <c r="CS120" i="48" s="1"/>
  <c r="BX128" i="48"/>
  <c r="BW128" i="48"/>
  <c r="BU128" i="48"/>
  <c r="CF128" i="48"/>
  <c r="CD128" i="48"/>
  <c r="CC128" i="48"/>
  <c r="CE51" i="48"/>
  <c r="BY53" i="48"/>
  <c r="BX56" i="48"/>
  <c r="BW59" i="48"/>
  <c r="CA63" i="48"/>
  <c r="BU65" i="48"/>
  <c r="BZ66" i="48"/>
  <c r="CE67" i="48"/>
  <c r="BY69" i="48"/>
  <c r="BX72" i="48"/>
  <c r="CC73" i="48"/>
  <c r="CA79" i="48"/>
  <c r="BU81" i="48"/>
  <c r="CE83" i="48"/>
  <c r="CD86" i="48"/>
  <c r="CC89" i="48"/>
  <c r="CA95" i="48"/>
  <c r="CE99" i="48"/>
  <c r="CD102" i="48"/>
  <c r="CC105" i="48"/>
  <c r="CG109" i="48"/>
  <c r="CA111" i="48"/>
  <c r="CK113" i="48"/>
  <c r="CS113" i="48" s="1"/>
  <c r="CL116" i="48"/>
  <c r="CD121" i="48"/>
  <c r="CK140" i="48"/>
  <c r="CS140" i="48" s="1"/>
  <c r="CF140" i="48"/>
  <c r="CC76" i="48"/>
  <c r="BV81" i="48"/>
  <c r="CL81" i="48"/>
  <c r="CE86" i="48"/>
  <c r="CC92" i="48"/>
  <c r="BV97" i="48"/>
  <c r="CL97" i="48"/>
  <c r="CE102" i="48"/>
  <c r="BV113" i="48"/>
  <c r="CL113" i="48"/>
  <c r="CK155" i="48"/>
  <c r="CS155" i="48" s="1"/>
  <c r="CF155" i="48"/>
  <c r="CA159" i="48"/>
  <c r="CF165" i="48"/>
  <c r="CC165" i="48"/>
  <c r="CA165" i="48"/>
  <c r="BX165" i="48"/>
  <c r="BV165" i="48"/>
  <c r="CG165" i="48"/>
  <c r="CE165" i="48"/>
  <c r="BZ165" i="48"/>
  <c r="BY165" i="48"/>
  <c r="BW165" i="48"/>
  <c r="BU165" i="48"/>
  <c r="CL68" i="48"/>
  <c r="CE73" i="48"/>
  <c r="CD76" i="48"/>
  <c r="CC79" i="48"/>
  <c r="CL84" i="48"/>
  <c r="CF86" i="48"/>
  <c r="CE89" i="48"/>
  <c r="CD92" i="48"/>
  <c r="CC95" i="48"/>
  <c r="BV100" i="48"/>
  <c r="CL100" i="48"/>
  <c r="CF102" i="48"/>
  <c r="CE105" i="48"/>
  <c r="CD108" i="48"/>
  <c r="CC111" i="48"/>
  <c r="CK134" i="48"/>
  <c r="CS134" i="48" s="1"/>
  <c r="CE76" i="48"/>
  <c r="BV87" i="48"/>
  <c r="CL87" i="48"/>
  <c r="CE92" i="48"/>
  <c r="CG102" i="48"/>
  <c r="BV103" i="48"/>
  <c r="CL103" i="48"/>
  <c r="CE108" i="48"/>
  <c r="CC121" i="48"/>
  <c r="BZ121" i="48"/>
  <c r="CG121" i="48"/>
  <c r="CG142" i="48"/>
  <c r="CF142" i="48"/>
  <c r="CC142" i="48"/>
  <c r="BY142" i="48"/>
  <c r="CD142" i="48"/>
  <c r="CA142" i="48"/>
  <c r="BZ142" i="48"/>
  <c r="BX142" i="48"/>
  <c r="BW142" i="48"/>
  <c r="BV142" i="48"/>
  <c r="CE63" i="48"/>
  <c r="CG73" i="48"/>
  <c r="CL74" i="48"/>
  <c r="CF76" i="48"/>
  <c r="CE79" i="48"/>
  <c r="CL90" i="48"/>
  <c r="CF92" i="48"/>
  <c r="CE95" i="48"/>
  <c r="CG105" i="48"/>
  <c r="CL106" i="48"/>
  <c r="CF108" i="48"/>
  <c r="BU109" i="48"/>
  <c r="CE111" i="48"/>
  <c r="CF120" i="48"/>
  <c r="CF127" i="48"/>
  <c r="CD127" i="48"/>
  <c r="CC127" i="48"/>
  <c r="CA127" i="48"/>
  <c r="BY127" i="48"/>
  <c r="BX127" i="48"/>
  <c r="BV128" i="48"/>
  <c r="BW138" i="48"/>
  <c r="CL138" i="48"/>
  <c r="BZ147" i="48"/>
  <c r="BY147" i="48"/>
  <c r="BV147" i="48"/>
  <c r="CG147" i="48"/>
  <c r="CF147" i="48"/>
  <c r="CD147" i="48"/>
  <c r="CA147" i="48"/>
  <c r="BX147" i="48"/>
  <c r="BW147" i="48"/>
  <c r="BU147" i="48"/>
  <c r="CD53" i="48"/>
  <c r="BX55" i="48"/>
  <c r="CC56" i="48"/>
  <c r="CF63" i="48"/>
  <c r="BZ65" i="48"/>
  <c r="CE66" i="48"/>
  <c r="CD69" i="48"/>
  <c r="BX71" i="48"/>
  <c r="CC72" i="48"/>
  <c r="CG76" i="48"/>
  <c r="CF79" i="48"/>
  <c r="BZ81" i="48"/>
  <c r="CE82" i="48"/>
  <c r="CD85" i="48"/>
  <c r="BX87" i="48"/>
  <c r="CC88" i="48"/>
  <c r="CG92" i="48"/>
  <c r="CF95" i="48"/>
  <c r="BZ97" i="48"/>
  <c r="CE98" i="48"/>
  <c r="BY100" i="48"/>
  <c r="CD101" i="48"/>
  <c r="BX103" i="48"/>
  <c r="CC104" i="48"/>
  <c r="CG108" i="48"/>
  <c r="BV109" i="48"/>
  <c r="CF111" i="48"/>
  <c r="BZ113" i="48"/>
  <c r="CE114" i="48"/>
  <c r="BX116" i="48"/>
  <c r="CA117" i="48"/>
  <c r="CC119" i="48"/>
  <c r="BY128" i="48"/>
  <c r="CL129" i="48"/>
  <c r="CK150" i="48"/>
  <c r="CS150" i="48" s="1"/>
  <c r="CF150" i="48"/>
  <c r="BU51" i="48"/>
  <c r="CE53" i="48"/>
  <c r="BY55" i="48"/>
  <c r="CD56" i="48"/>
  <c r="CC59" i="48"/>
  <c r="CG63" i="48"/>
  <c r="CL64" i="48"/>
  <c r="CA65" i="48"/>
  <c r="CF66" i="48"/>
  <c r="BU67" i="48"/>
  <c r="CE69" i="48"/>
  <c r="BY71" i="48"/>
  <c r="CD72" i="48"/>
  <c r="CC75" i="48"/>
  <c r="CG79" i="48"/>
  <c r="CA81" i="48"/>
  <c r="CF82" i="48"/>
  <c r="BU83" i="48"/>
  <c r="CE85" i="48"/>
  <c r="BY87" i="48"/>
  <c r="CD88" i="48"/>
  <c r="CC91" i="48"/>
  <c r="CG95" i="48"/>
  <c r="CA97" i="48"/>
  <c r="CF98" i="48"/>
  <c r="BU99" i="48"/>
  <c r="BZ100" i="48"/>
  <c r="CE101" i="48"/>
  <c r="BY103" i="48"/>
  <c r="CD104" i="48"/>
  <c r="CC107" i="48"/>
  <c r="BW109" i="48"/>
  <c r="CG111" i="48"/>
  <c r="CA113" i="48"/>
  <c r="BZ116" i="48"/>
  <c r="CC120" i="48"/>
  <c r="BX120" i="48"/>
  <c r="BU120" i="48"/>
  <c r="CL124" i="48"/>
  <c r="BZ128" i="48"/>
  <c r="BV130" i="48"/>
  <c r="CC132" i="48"/>
  <c r="CA132" i="48"/>
  <c r="BY132" i="48"/>
  <c r="BW132" i="48"/>
  <c r="BV132" i="48"/>
  <c r="BU132" i="48"/>
  <c r="CG132" i="48"/>
  <c r="BU151" i="48"/>
  <c r="CK151" i="48"/>
  <c r="CS151" i="48" s="1"/>
  <c r="BV166" i="48"/>
  <c r="CL166" i="48"/>
  <c r="BV51" i="48"/>
  <c r="CF53" i="48"/>
  <c r="BZ55" i="48"/>
  <c r="CE56" i="48"/>
  <c r="CD59" i="48"/>
  <c r="CG66" i="48"/>
  <c r="BV67" i="48"/>
  <c r="CF69" i="48"/>
  <c r="BZ71" i="48"/>
  <c r="CE72" i="48"/>
  <c r="CD75" i="48"/>
  <c r="CG82" i="48"/>
  <c r="BV83" i="48"/>
  <c r="CF85" i="48"/>
  <c r="BU86" i="48"/>
  <c r="BZ87" i="48"/>
  <c r="CE88" i="48"/>
  <c r="CD91" i="48"/>
  <c r="BV99" i="48"/>
  <c r="CL99" i="48"/>
  <c r="CA100" i="48"/>
  <c r="BU102" i="48"/>
  <c r="CE104" i="48"/>
  <c r="BX109" i="48"/>
  <c r="CC126" i="48"/>
  <c r="CA126" i="48"/>
  <c r="BY126" i="48"/>
  <c r="BX126" i="48"/>
  <c r="BV126" i="48"/>
  <c r="CA128" i="48"/>
  <c r="CC129" i="48"/>
  <c r="BZ129" i="48"/>
  <c r="BX129" i="48"/>
  <c r="BW129" i="48"/>
  <c r="BU129" i="48"/>
  <c r="BZ163" i="48"/>
  <c r="BY163" i="48"/>
  <c r="BV163" i="48"/>
  <c r="CG163" i="48"/>
  <c r="CD163" i="48"/>
  <c r="CF163" i="48"/>
  <c r="CE163" i="48"/>
  <c r="CC163" i="48"/>
  <c r="CA163" i="48"/>
  <c r="BW163" i="48"/>
  <c r="CD165" i="48"/>
  <c r="CA179" i="48"/>
  <c r="BW51" i="48"/>
  <c r="CG53" i="48"/>
  <c r="CL54" i="48"/>
  <c r="CA55" i="48"/>
  <c r="CF56" i="48"/>
  <c r="CE59" i="48"/>
  <c r="CC65" i="48"/>
  <c r="BW67" i="48"/>
  <c r="CG69" i="48"/>
  <c r="CL70" i="48"/>
  <c r="CA71" i="48"/>
  <c r="CF72" i="48"/>
  <c r="BU73" i="48"/>
  <c r="CE75" i="48"/>
  <c r="CC81" i="48"/>
  <c r="BW83" i="48"/>
  <c r="CG85" i="48"/>
  <c r="BV86" i="48"/>
  <c r="CL86" i="48"/>
  <c r="CA87" i="48"/>
  <c r="CF88" i="48"/>
  <c r="BU89" i="48"/>
  <c r="CE91" i="48"/>
  <c r="CC97" i="48"/>
  <c r="BW99" i="48"/>
  <c r="CG101" i="48"/>
  <c r="BV102" i="48"/>
  <c r="CL102" i="48"/>
  <c r="CA103" i="48"/>
  <c r="CF104" i="48"/>
  <c r="BU105" i="48"/>
  <c r="CE107" i="48"/>
  <c r="BY109" i="48"/>
  <c r="CC113" i="48"/>
  <c r="CE117" i="48"/>
  <c r="BX119" i="48"/>
  <c r="CF119" i="48"/>
  <c r="CG119" i="48"/>
  <c r="CA135" i="48"/>
  <c r="BZ135" i="48"/>
  <c r="BX135" i="48"/>
  <c r="BV135" i="48"/>
  <c r="BU135" i="48"/>
  <c r="CG135" i="48"/>
  <c r="CF135" i="48"/>
  <c r="BU142" i="48"/>
  <c r="CL145" i="48"/>
  <c r="BV145" i="48"/>
  <c r="CK154" i="48"/>
  <c r="CS154" i="48" s="1"/>
  <c r="CF154" i="48"/>
  <c r="CK175" i="48"/>
  <c r="CS175" i="48" s="1"/>
  <c r="CF175" i="48"/>
  <c r="CC55" i="48"/>
  <c r="CG59" i="48"/>
  <c r="BU63" i="48"/>
  <c r="CE65" i="48"/>
  <c r="BY67" i="48"/>
  <c r="BW73" i="48"/>
  <c r="BV76" i="48"/>
  <c r="BU79" i="48"/>
  <c r="CE81" i="48"/>
  <c r="BY83" i="48"/>
  <c r="BX86" i="48"/>
  <c r="BW89" i="48"/>
  <c r="BV92" i="48"/>
  <c r="BU95" i="48"/>
  <c r="CE97" i="48"/>
  <c r="BY99" i="48"/>
  <c r="CD100" i="48"/>
  <c r="BX102" i="48"/>
  <c r="BW105" i="48"/>
  <c r="BV108" i="48"/>
  <c r="CA109" i="48"/>
  <c r="BU111" i="48"/>
  <c r="CE113" i="48"/>
  <c r="BV121" i="48"/>
  <c r="BU127" i="48"/>
  <c r="CG128" i="48"/>
  <c r="CE142" i="48"/>
  <c r="CC147" i="48"/>
  <c r="CK160" i="48"/>
  <c r="CS160" i="48" s="1"/>
  <c r="BU160" i="48"/>
  <c r="BZ99" i="48"/>
  <c r="CE100" i="48"/>
  <c r="BY102" i="48"/>
  <c r="BX105" i="48"/>
  <c r="BW108" i="48"/>
  <c r="BV111" i="48"/>
  <c r="CD117" i="48"/>
  <c r="BY117" i="48"/>
  <c r="BV117" i="48"/>
  <c r="BW121" i="48"/>
  <c r="BV127" i="48"/>
  <c r="BV138" i="48"/>
  <c r="CE147" i="48"/>
  <c r="BU169" i="48"/>
  <c r="CK169" i="48"/>
  <c r="CS169" i="48" s="1"/>
  <c r="CA181" i="48"/>
  <c r="BZ181" i="48"/>
  <c r="BX181" i="48"/>
  <c r="CC181" i="48"/>
  <c r="CG181" i="48"/>
  <c r="CE181" i="48"/>
  <c r="CD181" i="48"/>
  <c r="BV181" i="48"/>
  <c r="CF181" i="48"/>
  <c r="BY181" i="48"/>
  <c r="BW181" i="48"/>
  <c r="CE55" i="48"/>
  <c r="CG65" i="48"/>
  <c r="CA67" i="48"/>
  <c r="CE71" i="48"/>
  <c r="CG81" i="48"/>
  <c r="CA83" i="48"/>
  <c r="CE87" i="48"/>
  <c r="CG97" i="48"/>
  <c r="CA99" i="48"/>
  <c r="CE103" i="48"/>
  <c r="CG113" i="48"/>
  <c r="BV114" i="48"/>
  <c r="BY116" i="48"/>
  <c r="CG116" i="48"/>
  <c r="CF116" i="48"/>
  <c r="BX121" i="48"/>
  <c r="CA122" i="48"/>
  <c r="BW127" i="48"/>
  <c r="CK137" i="48"/>
  <c r="CS137" i="48" s="1"/>
  <c r="CF137" i="48"/>
  <c r="CL141" i="48"/>
  <c r="BV141" i="48"/>
  <c r="BV182" i="48"/>
  <c r="CL205" i="48"/>
  <c r="BV205" i="48"/>
  <c r="CG158" i="48"/>
  <c r="CF158" i="48"/>
  <c r="CC158" i="48"/>
  <c r="BZ158" i="48"/>
  <c r="BY158" i="48"/>
  <c r="BU158" i="48"/>
  <c r="CD167" i="48"/>
  <c r="CC167" i="48"/>
  <c r="BZ167" i="48"/>
  <c r="BW167" i="48"/>
  <c r="BV167" i="48"/>
  <c r="BU167" i="48"/>
  <c r="CF167" i="48"/>
  <c r="CL185" i="48"/>
  <c r="BV185" i="48"/>
  <c r="CL207" i="48"/>
  <c r="BV212" i="48"/>
  <c r="BU212" i="48"/>
  <c r="CD212" i="48"/>
  <c r="CC212" i="48"/>
  <c r="CG212" i="48"/>
  <c r="CF212" i="48"/>
  <c r="CA212" i="48"/>
  <c r="BZ212" i="48"/>
  <c r="BW212" i="48"/>
  <c r="CE212" i="48"/>
  <c r="BY212" i="48"/>
  <c r="CE122" i="48"/>
  <c r="BY124" i="48"/>
  <c r="CD125" i="48"/>
  <c r="BW130" i="48"/>
  <c r="CA134" i="48"/>
  <c r="BU136" i="48"/>
  <c r="CK136" i="48"/>
  <c r="CS136" i="48" s="1"/>
  <c r="BZ137" i="48"/>
  <c r="CE138" i="48"/>
  <c r="CA140" i="48"/>
  <c r="CA141" i="48"/>
  <c r="BX141" i="48"/>
  <c r="BV143" i="48"/>
  <c r="BU143" i="48"/>
  <c r="CD143" i="48"/>
  <c r="BX143" i="48"/>
  <c r="CE144" i="48"/>
  <c r="CK148" i="48"/>
  <c r="CS148" i="48" s="1"/>
  <c r="CD150" i="48"/>
  <c r="CK156" i="48"/>
  <c r="CS156" i="48" s="1"/>
  <c r="BV161" i="48"/>
  <c r="BX162" i="48"/>
  <c r="BV168" i="48"/>
  <c r="CD188" i="48"/>
  <c r="CC188" i="48"/>
  <c r="CA188" i="48"/>
  <c r="BV188" i="48"/>
  <c r="CF188" i="48"/>
  <c r="CG188" i="48"/>
  <c r="CE188" i="48"/>
  <c r="BZ188" i="48"/>
  <c r="BY188" i="48"/>
  <c r="BX188" i="48"/>
  <c r="BU188" i="48"/>
  <c r="CE125" i="48"/>
  <c r="BV136" i="48"/>
  <c r="CL136" i="48"/>
  <c r="BU139" i="48"/>
  <c r="CF144" i="48"/>
  <c r="BV146" i="48"/>
  <c r="CG155" i="48"/>
  <c r="CD155" i="48"/>
  <c r="CA155" i="48"/>
  <c r="BZ155" i="48"/>
  <c r="BV155" i="48"/>
  <c r="CA157" i="48"/>
  <c r="BX157" i="48"/>
  <c r="BU157" i="48"/>
  <c r="CF157" i="48"/>
  <c r="CD157" i="48"/>
  <c r="BV160" i="48"/>
  <c r="BZ162" i="48"/>
  <c r="BV139" i="48"/>
  <c r="CL139" i="48"/>
  <c r="CG144" i="48"/>
  <c r="CA162" i="48"/>
  <c r="CE115" i="48"/>
  <c r="CG125" i="48"/>
  <c r="BZ130" i="48"/>
  <c r="CE131" i="48"/>
  <c r="CD134" i="48"/>
  <c r="BX136" i="48"/>
  <c r="CC137" i="48"/>
  <c r="BW139" i="48"/>
  <c r="CD140" i="48"/>
  <c r="CK146" i="48"/>
  <c r="CS146" i="48" s="1"/>
  <c r="BY146" i="48"/>
  <c r="CF149" i="48"/>
  <c r="CC149" i="48"/>
  <c r="BV149" i="48"/>
  <c r="BX153" i="48"/>
  <c r="BW153" i="48"/>
  <c r="CG153" i="48"/>
  <c r="CF153" i="48"/>
  <c r="BZ153" i="48"/>
  <c r="CL153" i="48"/>
  <c r="CL169" i="48"/>
  <c r="BX171" i="48"/>
  <c r="CA173" i="48"/>
  <c r="BX173" i="48"/>
  <c r="BU173" i="48"/>
  <c r="CF173" i="48"/>
  <c r="CD173" i="48"/>
  <c r="BU178" i="48"/>
  <c r="CG178" i="48"/>
  <c r="CF178" i="48"/>
  <c r="CD178" i="48"/>
  <c r="CC178" i="48"/>
  <c r="BY178" i="48"/>
  <c r="BW178" i="48"/>
  <c r="BU193" i="48"/>
  <c r="CK193" i="48"/>
  <c r="CS193" i="48" s="1"/>
  <c r="CE134" i="48"/>
  <c r="CA144" i="48"/>
  <c r="BZ144" i="48"/>
  <c r="BW144" i="48"/>
  <c r="CC144" i="48"/>
  <c r="BV158" i="48"/>
  <c r="CE162" i="48"/>
  <c r="CK174" i="48"/>
  <c r="CS174" i="48" s="1"/>
  <c r="CL198" i="48"/>
  <c r="BV198" i="48"/>
  <c r="CF134" i="48"/>
  <c r="CE137" i="48"/>
  <c r="BY139" i="48"/>
  <c r="CA146" i="48"/>
  <c r="BY150" i="48"/>
  <c r="BX150" i="48"/>
  <c r="BU150" i="48"/>
  <c r="CG150" i="48"/>
  <c r="CA150" i="48"/>
  <c r="BW158" i="48"/>
  <c r="CF162" i="48"/>
  <c r="BX167" i="48"/>
  <c r="BW172" i="48"/>
  <c r="CG189" i="48"/>
  <c r="CL190" i="48"/>
  <c r="CE124" i="48"/>
  <c r="CG134" i="48"/>
  <c r="CL135" i="48"/>
  <c r="CA136" i="48"/>
  <c r="BZ139" i="48"/>
  <c r="BW140" i="48"/>
  <c r="BV140" i="48"/>
  <c r="CE140" i="48"/>
  <c r="CL144" i="48"/>
  <c r="CD151" i="48"/>
  <c r="CC151" i="48"/>
  <c r="BZ151" i="48"/>
  <c r="BW151" i="48"/>
  <c r="BV151" i="48"/>
  <c r="CF151" i="48"/>
  <c r="CK158" i="48"/>
  <c r="CS158" i="48" s="1"/>
  <c r="BX158" i="48"/>
  <c r="BY166" i="48"/>
  <c r="BX166" i="48"/>
  <c r="BU166" i="48"/>
  <c r="CG166" i="48"/>
  <c r="CF166" i="48"/>
  <c r="CC166" i="48"/>
  <c r="CA166" i="48"/>
  <c r="BY167" i="48"/>
  <c r="CK170" i="48"/>
  <c r="CS170" i="48" s="1"/>
  <c r="CE171" i="48"/>
  <c r="BV176" i="48"/>
  <c r="BW188" i="48"/>
  <c r="CL208" i="48"/>
  <c r="BV208" i="48"/>
  <c r="CA194" i="48"/>
  <c r="BY194" i="48"/>
  <c r="CD194" i="48"/>
  <c r="CC194" i="48"/>
  <c r="BZ194" i="48"/>
  <c r="BX194" i="48"/>
  <c r="BW194" i="48"/>
  <c r="BV194" i="48"/>
  <c r="BU194" i="48"/>
  <c r="CG194" i="48"/>
  <c r="CF194" i="48"/>
  <c r="CG124" i="48"/>
  <c r="BV125" i="48"/>
  <c r="CE130" i="48"/>
  <c r="CC136" i="48"/>
  <c r="BW141" i="48"/>
  <c r="BZ143" i="48"/>
  <c r="CF145" i="48"/>
  <c r="CF146" i="48"/>
  <c r="BW155" i="48"/>
  <c r="BW157" i="48"/>
  <c r="CF159" i="48"/>
  <c r="CL168" i="48"/>
  <c r="BU162" i="48"/>
  <c r="CG162" i="48"/>
  <c r="CD162" i="48"/>
  <c r="CC162" i="48"/>
  <c r="BY162" i="48"/>
  <c r="BW162" i="48"/>
  <c r="CE167" i="48"/>
  <c r="BV180" i="48"/>
  <c r="BU180" i="48"/>
  <c r="BX180" i="48"/>
  <c r="CC180" i="48"/>
  <c r="BY180" i="48"/>
  <c r="BW180" i="48"/>
  <c r="CG180" i="48"/>
  <c r="CE180" i="48"/>
  <c r="BY187" i="48"/>
  <c r="BX187" i="48"/>
  <c r="BV187" i="48"/>
  <c r="CG187" i="48"/>
  <c r="CA187" i="48"/>
  <c r="CF187" i="48"/>
  <c r="CD187" i="48"/>
  <c r="CC187" i="48"/>
  <c r="BU187" i="48"/>
  <c r="CA191" i="48"/>
  <c r="BU199" i="48"/>
  <c r="CC199" i="48"/>
  <c r="BW199" i="48"/>
  <c r="CG199" i="48"/>
  <c r="CF199" i="48"/>
  <c r="CE199" i="48"/>
  <c r="CD199" i="48"/>
  <c r="CA199" i="48"/>
  <c r="BY199" i="48"/>
  <c r="BX199" i="48"/>
  <c r="BV199" i="48"/>
  <c r="BV131" i="48"/>
  <c r="BU134" i="48"/>
  <c r="CE136" i="48"/>
  <c r="CD139" i="48"/>
  <c r="BU144" i="48"/>
  <c r="BV153" i="48"/>
  <c r="BY155" i="48"/>
  <c r="BZ157" i="48"/>
  <c r="CE158" i="48"/>
  <c r="CL160" i="48"/>
  <c r="CG167" i="48"/>
  <c r="CE139" i="48"/>
  <c r="BV144" i="48"/>
  <c r="BU146" i="48"/>
  <c r="CG146" i="48"/>
  <c r="CD146" i="48"/>
  <c r="CC146" i="48"/>
  <c r="BW146" i="48"/>
  <c r="BV150" i="48"/>
  <c r="CC157" i="48"/>
  <c r="BV169" i="48"/>
  <c r="CG171" i="48"/>
  <c r="CD171" i="48"/>
  <c r="CA171" i="48"/>
  <c r="BZ171" i="48"/>
  <c r="BY171" i="48"/>
  <c r="BV171" i="48"/>
  <c r="CK178" i="48"/>
  <c r="CS178" i="48" s="1"/>
  <c r="BV137" i="48"/>
  <c r="CC155" i="48"/>
  <c r="CE157" i="48"/>
  <c r="CG174" i="48"/>
  <c r="CF174" i="48"/>
  <c r="CC174" i="48"/>
  <c r="BZ174" i="48"/>
  <c r="BY174" i="48"/>
  <c r="BX174" i="48"/>
  <c r="BU174" i="48"/>
  <c r="CL192" i="48"/>
  <c r="BV192" i="48"/>
  <c r="CE154" i="48"/>
  <c r="BX159" i="48"/>
  <c r="CC160" i="48"/>
  <c r="BZ169" i="48"/>
  <c r="CE170" i="48"/>
  <c r="BX175" i="48"/>
  <c r="CC176" i="48"/>
  <c r="CG179" i="48"/>
  <c r="CD179" i="48"/>
  <c r="CF179" i="48"/>
  <c r="BU183" i="48"/>
  <c r="CC183" i="48"/>
  <c r="BW183" i="48"/>
  <c r="BZ200" i="48"/>
  <c r="BW200" i="48"/>
  <c r="CG200" i="48"/>
  <c r="CD200" i="48"/>
  <c r="CC200" i="48"/>
  <c r="CA200" i="48"/>
  <c r="CF200" i="48"/>
  <c r="CD204" i="48"/>
  <c r="CC204" i="48"/>
  <c r="CA204" i="48"/>
  <c r="BV204" i="48"/>
  <c r="BU204" i="48"/>
  <c r="BW204" i="48"/>
  <c r="CG204" i="48"/>
  <c r="BY204" i="48"/>
  <c r="CK212" i="48"/>
  <c r="CS212" i="48" s="1"/>
  <c r="CG221" i="48"/>
  <c r="CE221" i="48"/>
  <c r="CD221" i="48"/>
  <c r="BZ221" i="48"/>
  <c r="BY221" i="48"/>
  <c r="BX221" i="48"/>
  <c r="BV221" i="48"/>
  <c r="CF221" i="48"/>
  <c r="CA221" i="48"/>
  <c r="BW221" i="48"/>
  <c r="BU221" i="48"/>
  <c r="BV197" i="48"/>
  <c r="CE205" i="48"/>
  <c r="CL155" i="48"/>
  <c r="CE160" i="48"/>
  <c r="CL171" i="48"/>
  <c r="CE176" i="48"/>
  <c r="BV164" i="48"/>
  <c r="CE169" i="48"/>
  <c r="CL220" i="48"/>
  <c r="BX145" i="48"/>
  <c r="BW148" i="48"/>
  <c r="CL151" i="48"/>
  <c r="CA152" i="48"/>
  <c r="BU154" i="48"/>
  <c r="CE156" i="48"/>
  <c r="CD159" i="48"/>
  <c r="BX161" i="48"/>
  <c r="CL167" i="48"/>
  <c r="CF169" i="48"/>
  <c r="BU170" i="48"/>
  <c r="CE172" i="48"/>
  <c r="CD175" i="48"/>
  <c r="BU179" i="48"/>
  <c r="BV183" i="48"/>
  <c r="BZ184" i="48"/>
  <c r="BY184" i="48"/>
  <c r="BW184" i="48"/>
  <c r="CG186" i="48"/>
  <c r="BV186" i="48"/>
  <c r="CG195" i="48"/>
  <c r="CF195" i="48"/>
  <c r="CD195" i="48"/>
  <c r="BY195" i="48"/>
  <c r="BX195" i="48"/>
  <c r="CF196" i="48"/>
  <c r="CE197" i="48"/>
  <c r="BU200" i="48"/>
  <c r="BX204" i="48"/>
  <c r="BU206" i="48"/>
  <c r="CA213" i="48"/>
  <c r="BZ213" i="48"/>
  <c r="BX213" i="48"/>
  <c r="CE213" i="48"/>
  <c r="CD213" i="48"/>
  <c r="CC213" i="48"/>
  <c r="BY213" i="48"/>
  <c r="BW213" i="48"/>
  <c r="CG213" i="48"/>
  <c r="CC221" i="48"/>
  <c r="BV154" i="48"/>
  <c r="CE159" i="48"/>
  <c r="CG169" i="48"/>
  <c r="BV170" i="48"/>
  <c r="CE175" i="48"/>
  <c r="BV179" i="48"/>
  <c r="BX183" i="48"/>
  <c r="CF189" i="48"/>
  <c r="CA189" i="48"/>
  <c r="BU189" i="48"/>
  <c r="CF192" i="48"/>
  <c r="CG196" i="48"/>
  <c r="CF197" i="48"/>
  <c r="BV200" i="48"/>
  <c r="BZ204" i="48"/>
  <c r="CF217" i="48"/>
  <c r="CK221" i="48"/>
  <c r="CS221" i="48" s="1"/>
  <c r="BY200" i="48"/>
  <c r="CE204" i="48"/>
  <c r="CK208" i="48"/>
  <c r="CS208" i="48" s="1"/>
  <c r="CA210" i="48"/>
  <c r="BY210" i="48"/>
  <c r="CG210" i="48"/>
  <c r="CF210" i="48"/>
  <c r="CD210" i="48"/>
  <c r="CC210" i="48"/>
  <c r="BZ210" i="48"/>
  <c r="BV210" i="48"/>
  <c r="BU210" i="48"/>
  <c r="CL147" i="48"/>
  <c r="CA148" i="48"/>
  <c r="CE152" i="48"/>
  <c r="BY154" i="48"/>
  <c r="BW160" i="48"/>
  <c r="CL163" i="48"/>
  <c r="CA164" i="48"/>
  <c r="CE168" i="48"/>
  <c r="BY170" i="48"/>
  <c r="BW176" i="48"/>
  <c r="BY179" i="48"/>
  <c r="CA183" i="48"/>
  <c r="CK191" i="48"/>
  <c r="CS191" i="48" s="1"/>
  <c r="CA193" i="48"/>
  <c r="BV196" i="48"/>
  <c r="BU196" i="48"/>
  <c r="CD196" i="48"/>
  <c r="CC196" i="48"/>
  <c r="BX196" i="48"/>
  <c r="CA197" i="48"/>
  <c r="BZ197" i="48"/>
  <c r="BX197" i="48"/>
  <c r="CC197" i="48"/>
  <c r="CF204" i="48"/>
  <c r="BU195" i="48"/>
  <c r="CA228" i="48"/>
  <c r="CE145" i="48"/>
  <c r="CD148" i="48"/>
  <c r="BV156" i="48"/>
  <c r="BU159" i="48"/>
  <c r="BZ160" i="48"/>
  <c r="CE161" i="48"/>
  <c r="CD164" i="48"/>
  <c r="BW169" i="48"/>
  <c r="BV172" i="48"/>
  <c r="BU175" i="48"/>
  <c r="BZ176" i="48"/>
  <c r="CE177" i="48"/>
  <c r="CE183" i="48"/>
  <c r="BV184" i="48"/>
  <c r="BW186" i="48"/>
  <c r="BV189" i="48"/>
  <c r="BX190" i="48"/>
  <c r="BW190" i="48"/>
  <c r="BU190" i="48"/>
  <c r="CF190" i="48"/>
  <c r="BZ190" i="48"/>
  <c r="BV195" i="48"/>
  <c r="BY203" i="48"/>
  <c r="BV203" i="48"/>
  <c r="CG203" i="48"/>
  <c r="CF203" i="48"/>
  <c r="CD203" i="48"/>
  <c r="CC203" i="48"/>
  <c r="CA203" i="48"/>
  <c r="BX203" i="48"/>
  <c r="CE207" i="48"/>
  <c r="BV213" i="48"/>
  <c r="CE148" i="48"/>
  <c r="CA160" i="48"/>
  <c r="CE164" i="48"/>
  <c r="CA176" i="48"/>
  <c r="CC179" i="48"/>
  <c r="CL181" i="48"/>
  <c r="CF183" i="48"/>
  <c r="BX184" i="48"/>
  <c r="BW189" i="48"/>
  <c r="CF191" i="48"/>
  <c r="BW195" i="48"/>
  <c r="CK206" i="48"/>
  <c r="CS206" i="48" s="1"/>
  <c r="CA208" i="48"/>
  <c r="CD220" i="48"/>
  <c r="BW220" i="48"/>
  <c r="CE220" i="48"/>
  <c r="CC220" i="48"/>
  <c r="BZ220" i="48"/>
  <c r="BU220" i="48"/>
  <c r="CG220" i="48"/>
  <c r="CF220" i="48"/>
  <c r="BX220" i="48"/>
  <c r="CE191" i="48"/>
  <c r="BY193" i="48"/>
  <c r="BY202" i="48"/>
  <c r="BV207" i="48"/>
  <c r="CD218" i="48"/>
  <c r="CE223" i="48"/>
  <c r="CA227" i="48"/>
  <c r="CC239" i="48"/>
  <c r="BV239" i="48"/>
  <c r="CE239" i="48"/>
  <c r="BZ239" i="48"/>
  <c r="BX239" i="48"/>
  <c r="CG239" i="48"/>
  <c r="CF239" i="48"/>
  <c r="CD239" i="48"/>
  <c r="CA239" i="48"/>
  <c r="BY239" i="48"/>
  <c r="BW239" i="48"/>
  <c r="BU239" i="48"/>
  <c r="BZ232" i="48"/>
  <c r="BW232" i="48"/>
  <c r="CG232" i="48"/>
  <c r="CD232" i="48"/>
  <c r="CC232" i="48"/>
  <c r="CA232" i="48"/>
  <c r="BY232" i="48"/>
  <c r="BX232" i="48"/>
  <c r="BV232" i="48"/>
  <c r="BU232" i="48"/>
  <c r="BX222" i="48"/>
  <c r="CG222" i="48"/>
  <c r="CE222" i="48"/>
  <c r="CD222" i="48"/>
  <c r="CA222" i="48"/>
  <c r="BW222" i="48"/>
  <c r="BV222" i="48"/>
  <c r="BU222" i="48"/>
  <c r="CK226" i="48"/>
  <c r="CS226" i="48" s="1"/>
  <c r="CL236" i="48"/>
  <c r="BV236" i="48"/>
  <c r="BV216" i="48"/>
  <c r="CL240" i="48"/>
  <c r="BV240" i="48"/>
  <c r="CE193" i="48"/>
  <c r="CG202" i="48"/>
  <c r="CA202" i="48"/>
  <c r="CG211" i="48"/>
  <c r="CF211" i="48"/>
  <c r="CD211" i="48"/>
  <c r="BY211" i="48"/>
  <c r="BX211" i="48"/>
  <c r="CC218" i="48"/>
  <c r="BZ218" i="48"/>
  <c r="BY218" i="48"/>
  <c r="BW218" i="48"/>
  <c r="BV218" i="48"/>
  <c r="CF218" i="48"/>
  <c r="BV227" i="48"/>
  <c r="CC223" i="48"/>
  <c r="BV223" i="48"/>
  <c r="CD223" i="48"/>
  <c r="BZ223" i="48"/>
  <c r="BY223" i="48"/>
  <c r="BU223" i="48"/>
  <c r="CF226" i="48"/>
  <c r="CC207" i="48"/>
  <c r="BZ207" i="48"/>
  <c r="BU207" i="48"/>
  <c r="BY222" i="48"/>
  <c r="CE232" i="48"/>
  <c r="CL243" i="48"/>
  <c r="BV243" i="48"/>
  <c r="CC182" i="48"/>
  <c r="BZ191" i="48"/>
  <c r="CE192" i="48"/>
  <c r="CC198" i="48"/>
  <c r="BZ222" i="48"/>
  <c r="BU225" i="48"/>
  <c r="CF232" i="48"/>
  <c r="CE226" i="48"/>
  <c r="CL249" i="48"/>
  <c r="BV249" i="48"/>
  <c r="CE182" i="48"/>
  <c r="BV193" i="48"/>
  <c r="CE198" i="48"/>
  <c r="BV202" i="48"/>
  <c r="CF205" i="48"/>
  <c r="CA205" i="48"/>
  <c r="BZ205" i="48"/>
  <c r="BV211" i="48"/>
  <c r="BX218" i="48"/>
  <c r="CF222" i="48"/>
  <c r="BW223" i="48"/>
  <c r="CL227" i="48"/>
  <c r="CE185" i="48"/>
  <c r="BW202" i="48"/>
  <c r="BW211" i="48"/>
  <c r="BZ216" i="48"/>
  <c r="CG216" i="48"/>
  <c r="CE216" i="48"/>
  <c r="CD216" i="48"/>
  <c r="BY216" i="48"/>
  <c r="BX216" i="48"/>
  <c r="CL216" i="48"/>
  <c r="CA218" i="48"/>
  <c r="BX223" i="48"/>
  <c r="CK228" i="48"/>
  <c r="CS228" i="48" s="1"/>
  <c r="CA229" i="48"/>
  <c r="CD229" i="48"/>
  <c r="CC229" i="48"/>
  <c r="BZ229" i="48"/>
  <c r="BY229" i="48"/>
  <c r="BX229" i="48"/>
  <c r="BW229" i="48"/>
  <c r="BV229" i="48"/>
  <c r="BU229" i="48"/>
  <c r="CA242" i="48"/>
  <c r="CL250" i="48"/>
  <c r="BV250" i="48"/>
  <c r="CL256" i="48"/>
  <c r="BX250" i="48"/>
  <c r="CL266" i="48"/>
  <c r="BV266" i="48"/>
  <c r="CA237" i="48"/>
  <c r="CE251" i="48"/>
  <c r="CA262" i="48"/>
  <c r="CA224" i="48"/>
  <c r="CF224" i="48"/>
  <c r="BZ226" i="48"/>
  <c r="CF230" i="48"/>
  <c r="BY230" i="48"/>
  <c r="CG230" i="48"/>
  <c r="BU231" i="48"/>
  <c r="CD231" i="48"/>
  <c r="CG231" i="48"/>
  <c r="CD237" i="48"/>
  <c r="CL232" i="48"/>
  <c r="CF237" i="48"/>
  <c r="BU262" i="48"/>
  <c r="CK262" i="48"/>
  <c r="CS262" i="48" s="1"/>
  <c r="BV201" i="48"/>
  <c r="CE206" i="48"/>
  <c r="BY208" i="48"/>
  <c r="CD209" i="48"/>
  <c r="BW214" i="48"/>
  <c r="CE215" i="48"/>
  <c r="CC226" i="48"/>
  <c r="BY227" i="48"/>
  <c r="CL229" i="48"/>
  <c r="CF245" i="48"/>
  <c r="CL275" i="48"/>
  <c r="BV275" i="48"/>
  <c r="BW201" i="48"/>
  <c r="CF206" i="48"/>
  <c r="CE209" i="48"/>
  <c r="BX214" i="48"/>
  <c r="BU215" i="48"/>
  <c r="CF215" i="48"/>
  <c r="BY219" i="48"/>
  <c r="CF219" i="48"/>
  <c r="BW225" i="48"/>
  <c r="CF225" i="48"/>
  <c r="CG225" i="48"/>
  <c r="CD226" i="48"/>
  <c r="CL242" i="48"/>
  <c r="BV246" i="48"/>
  <c r="CA255" i="48"/>
  <c r="BU255" i="48"/>
  <c r="CE255" i="48"/>
  <c r="BX255" i="48"/>
  <c r="BW255" i="48"/>
  <c r="CF255" i="48"/>
  <c r="CD255" i="48"/>
  <c r="CC255" i="48"/>
  <c r="BZ255" i="48"/>
  <c r="BY255" i="48"/>
  <c r="BV255" i="48"/>
  <c r="BY237" i="48"/>
  <c r="BV237" i="48"/>
  <c r="CG237" i="48"/>
  <c r="CE237" i="48"/>
  <c r="CC237" i="48"/>
  <c r="BU226" i="48"/>
  <c r="CG226" i="48"/>
  <c r="CF233" i="48"/>
  <c r="CD250" i="48"/>
  <c r="CC250" i="48"/>
  <c r="CG250" i="48"/>
  <c r="CF250" i="48"/>
  <c r="CE250" i="48"/>
  <c r="CA250" i="48"/>
  <c r="BZ250" i="48"/>
  <c r="BY250" i="48"/>
  <c r="BW250" i="48"/>
  <c r="CL251" i="48"/>
  <c r="BV224" i="48"/>
  <c r="CF242" i="48"/>
  <c r="CE208" i="48"/>
  <c r="CC214" i="48"/>
  <c r="CL215" i="48"/>
  <c r="CL219" i="48"/>
  <c r="BW224" i="48"/>
  <c r="CL225" i="48"/>
  <c r="CG227" i="48"/>
  <c r="BZ227" i="48"/>
  <c r="CF227" i="48"/>
  <c r="BW230" i="48"/>
  <c r="BX231" i="48"/>
  <c r="CA245" i="48"/>
  <c r="BU245" i="48"/>
  <c r="CE245" i="48"/>
  <c r="CC245" i="48"/>
  <c r="BZ245" i="48"/>
  <c r="BX245" i="48"/>
  <c r="BV209" i="48"/>
  <c r="CE214" i="48"/>
  <c r="BY224" i="48"/>
  <c r="BZ230" i="48"/>
  <c r="BZ231" i="48"/>
  <c r="CE201" i="48"/>
  <c r="CF214" i="48"/>
  <c r="CK215" i="48"/>
  <c r="CS215" i="48" s="1"/>
  <c r="BZ224" i="48"/>
  <c r="CA230" i="48"/>
  <c r="CA231" i="48"/>
  <c r="BU237" i="48"/>
  <c r="CL246" i="48"/>
  <c r="CK247" i="48"/>
  <c r="CS247" i="48" s="1"/>
  <c r="CF247" i="48"/>
  <c r="CD236" i="48"/>
  <c r="BW236" i="48"/>
  <c r="CG236" i="48"/>
  <c r="BU242" i="48"/>
  <c r="CG242" i="48"/>
  <c r="BU246" i="48"/>
  <c r="BX251" i="48"/>
  <c r="CA252" i="48"/>
  <c r="CC254" i="48"/>
  <c r="BY256" i="48"/>
  <c r="CD258" i="48"/>
  <c r="CE260" i="48"/>
  <c r="CL263" i="48"/>
  <c r="BV263" i="48"/>
  <c r="CA234" i="48"/>
  <c r="BW240" i="48"/>
  <c r="CG243" i="48"/>
  <c r="BZ243" i="48"/>
  <c r="CF243" i="48"/>
  <c r="BW246" i="48"/>
  <c r="BV248" i="48"/>
  <c r="CA251" i="48"/>
  <c r="CC252" i="48"/>
  <c r="CC256" i="48"/>
  <c r="CF258" i="48"/>
  <c r="CK259" i="48"/>
  <c r="CS259" i="48" s="1"/>
  <c r="BX263" i="48"/>
  <c r="CK265" i="48"/>
  <c r="CS265" i="48" s="1"/>
  <c r="BW248" i="48"/>
  <c r="CF253" i="48"/>
  <c r="BX254" i="48"/>
  <c r="CG254" i="48"/>
  <c r="CF254" i="48"/>
  <c r="CD256" i="48"/>
  <c r="CG258" i="48"/>
  <c r="BX267" i="48"/>
  <c r="BW267" i="48"/>
  <c r="CG267" i="48"/>
  <c r="CC267" i="48"/>
  <c r="CA267" i="48"/>
  <c r="BZ267" i="48"/>
  <c r="BY267" i="48"/>
  <c r="BY272" i="48"/>
  <c r="CF272" i="48"/>
  <c r="BU272" i="48"/>
  <c r="CE272" i="48"/>
  <c r="CD272" i="48"/>
  <c r="CC272" i="48"/>
  <c r="CA272" i="48"/>
  <c r="BX272" i="48"/>
  <c r="BV272" i="48"/>
  <c r="BW278" i="48"/>
  <c r="CD278" i="48"/>
  <c r="CF278" i="48"/>
  <c r="CE278" i="48"/>
  <c r="CC278" i="48"/>
  <c r="CA278" i="48"/>
  <c r="BY278" i="48"/>
  <c r="BX278" i="48"/>
  <c r="BV278" i="48"/>
  <c r="BZ278" i="48"/>
  <c r="BU278" i="48"/>
  <c r="BV233" i="48"/>
  <c r="BY240" i="48"/>
  <c r="BZ246" i="48"/>
  <c r="BX248" i="48"/>
  <c r="CA249" i="48"/>
  <c r="CC251" i="48"/>
  <c r="CC253" i="48"/>
  <c r="CG253" i="48"/>
  <c r="CE256" i="48"/>
  <c r="BZ263" i="48"/>
  <c r="CG256" i="48"/>
  <c r="CA258" i="48"/>
  <c r="BZ258" i="48"/>
  <c r="BW258" i="48"/>
  <c r="BY258" i="48"/>
  <c r="BU260" i="48"/>
  <c r="CG260" i="48"/>
  <c r="CD260" i="48"/>
  <c r="CA260" i="48"/>
  <c r="BZ260" i="48"/>
  <c r="BZ269" i="48"/>
  <c r="CE269" i="48"/>
  <c r="BW269" i="48"/>
  <c r="BU269" i="48"/>
  <c r="CG269" i="48"/>
  <c r="CF269" i="48"/>
  <c r="CD269" i="48"/>
  <c r="CE228" i="48"/>
  <c r="CE234" i="48"/>
  <c r="BU236" i="48"/>
  <c r="BX238" i="48"/>
  <c r="CG238" i="48"/>
  <c r="CF238" i="48"/>
  <c r="BV242" i="48"/>
  <c r="CA248" i="48"/>
  <c r="CD252" i="48"/>
  <c r="BX252" i="48"/>
  <c r="BW252" i="48"/>
  <c r="BY251" i="48"/>
  <c r="CF251" i="48"/>
  <c r="CF256" i="48"/>
  <c r="BZ256" i="48"/>
  <c r="BU256" i="48"/>
  <c r="CD274" i="48"/>
  <c r="BZ274" i="48"/>
  <c r="BX274" i="48"/>
  <c r="BW274" i="48"/>
  <c r="BV274" i="48"/>
  <c r="CG274" i="48"/>
  <c r="CF274" i="48"/>
  <c r="CE274" i="48"/>
  <c r="CC274" i="48"/>
  <c r="CA274" i="48"/>
  <c r="BY274" i="48"/>
  <c r="BU274" i="48"/>
  <c r="CG251" i="48"/>
  <c r="CL253" i="48"/>
  <c r="BU261" i="48"/>
  <c r="CL279" i="48"/>
  <c r="BV279" i="48"/>
  <c r="BU254" i="48"/>
  <c r="CF263" i="48"/>
  <c r="CC263" i="48"/>
  <c r="CG263" i="48"/>
  <c r="CD263" i="48"/>
  <c r="CA263" i="48"/>
  <c r="BU267" i="48"/>
  <c r="BW272" i="48"/>
  <c r="BZ236" i="48"/>
  <c r="CA240" i="48"/>
  <c r="CF240" i="48"/>
  <c r="CF246" i="48"/>
  <c r="BY246" i="48"/>
  <c r="CG246" i="48"/>
  <c r="CL267" i="48"/>
  <c r="BV267" i="48"/>
  <c r="CL271" i="48"/>
  <c r="BV271" i="48"/>
  <c r="CL272" i="48"/>
  <c r="BU280" i="48"/>
  <c r="CK280" i="48"/>
  <c r="CS280" i="48" s="1"/>
  <c r="BZ248" i="48"/>
  <c r="CF248" i="48"/>
  <c r="BW254" i="48"/>
  <c r="BU258" i="48"/>
  <c r="BV260" i="48"/>
  <c r="BU268" i="48"/>
  <c r="BV269" i="48"/>
  <c r="CG272" i="48"/>
  <c r="CG248" i="48"/>
  <c r="CL258" i="48"/>
  <c r="BV258" i="48"/>
  <c r="CL260" i="48"/>
  <c r="BW260" i="48"/>
  <c r="CD267" i="48"/>
  <c r="CL269" i="48"/>
  <c r="BX269" i="48"/>
  <c r="CE217" i="48"/>
  <c r="CE233" i="48"/>
  <c r="BV234" i="48"/>
  <c r="BY235" i="48"/>
  <c r="CF235" i="48"/>
  <c r="CC236" i="48"/>
  <c r="BV238" i="48"/>
  <c r="BW241" i="48"/>
  <c r="CF241" i="48"/>
  <c r="CG241" i="48"/>
  <c r="CD242" i="48"/>
  <c r="CA243" i="48"/>
  <c r="BU247" i="48"/>
  <c r="CE247" i="48"/>
  <c r="CD247" i="48"/>
  <c r="BU251" i="48"/>
  <c r="BV252" i="48"/>
  <c r="BX253" i="48"/>
  <c r="BZ254" i="48"/>
  <c r="BV256" i="48"/>
  <c r="CF257" i="48"/>
  <c r="BX258" i="48"/>
  <c r="CK260" i="48"/>
  <c r="CS260" i="48" s="1"/>
  <c r="BX260" i="48"/>
  <c r="CE267" i="48"/>
  <c r="BY269" i="48"/>
  <c r="CA265" i="48"/>
  <c r="CF267" i="48"/>
  <c r="CA269" i="48"/>
  <c r="CF270" i="48"/>
  <c r="BY287" i="48"/>
  <c r="BU287" i="48"/>
  <c r="CG287" i="48"/>
  <c r="CE287" i="48"/>
  <c r="CC287" i="48"/>
  <c r="CF287" i="48"/>
  <c r="CD287" i="48"/>
  <c r="CA287" i="48"/>
  <c r="BZ287" i="48"/>
  <c r="BX287" i="48"/>
  <c r="BW287" i="48"/>
  <c r="BV287" i="48"/>
  <c r="CA301" i="48"/>
  <c r="BZ261" i="48"/>
  <c r="BY261" i="48"/>
  <c r="BV261" i="48"/>
  <c r="BY264" i="48"/>
  <c r="BX264" i="48"/>
  <c r="BU264" i="48"/>
  <c r="BV265" i="48"/>
  <c r="BW268" i="48"/>
  <c r="CC276" i="48"/>
  <c r="BX276" i="48"/>
  <c r="CF276" i="48"/>
  <c r="CA276" i="48"/>
  <c r="BZ276" i="48"/>
  <c r="BW276" i="48"/>
  <c r="BU276" i="48"/>
  <c r="CE244" i="48"/>
  <c r="BX265" i="48"/>
  <c r="BX268" i="48"/>
  <c r="CC283" i="48"/>
  <c r="BV291" i="48"/>
  <c r="CC291" i="48"/>
  <c r="CA291" i="48"/>
  <c r="BY291" i="48"/>
  <c r="BU291" i="48"/>
  <c r="CF291" i="48"/>
  <c r="CE291" i="48"/>
  <c r="BZ291" i="48"/>
  <c r="BX291" i="48"/>
  <c r="BW291" i="48"/>
  <c r="CK255" i="48"/>
  <c r="CS255" i="48" s="1"/>
  <c r="BY265" i="48"/>
  <c r="BZ268" i="48"/>
  <c r="CC277" i="48"/>
  <c r="BY277" i="48"/>
  <c r="CE277" i="48"/>
  <c r="CD277" i="48"/>
  <c r="BZ277" i="48"/>
  <c r="BW277" i="48"/>
  <c r="BV277" i="48"/>
  <c r="BU277" i="48"/>
  <c r="CG283" i="48"/>
  <c r="BX285" i="48"/>
  <c r="CE285" i="48"/>
  <c r="CA285" i="48"/>
  <c r="BU285" i="48"/>
  <c r="BY285" i="48"/>
  <c r="BW285" i="48"/>
  <c r="CG285" i="48"/>
  <c r="CF285" i="48"/>
  <c r="BV304" i="48"/>
  <c r="CL304" i="48"/>
  <c r="CK281" i="48"/>
  <c r="CS281" i="48" s="1"/>
  <c r="BU284" i="48"/>
  <c r="CF284" i="48"/>
  <c r="CD284" i="48"/>
  <c r="CG284" i="48"/>
  <c r="CE284" i="48"/>
  <c r="CC284" i="48"/>
  <c r="CA284" i="48"/>
  <c r="BY284" i="48"/>
  <c r="BX284" i="48"/>
  <c r="BW284" i="48"/>
  <c r="BV286" i="48"/>
  <c r="BW264" i="48"/>
  <c r="CG265" i="48"/>
  <c r="CG268" i="48"/>
  <c r="CA273" i="48"/>
  <c r="BX275" i="48"/>
  <c r="CL276" i="48"/>
  <c r="BY276" i="48"/>
  <c r="CF293" i="48"/>
  <c r="BZ293" i="48"/>
  <c r="BW293" i="48"/>
  <c r="BY293" i="48"/>
  <c r="BU293" i="48"/>
  <c r="CG293" i="48"/>
  <c r="CE293" i="48"/>
  <c r="CD293" i="48"/>
  <c r="CC293" i="48"/>
  <c r="CA293" i="48"/>
  <c r="BX293" i="48"/>
  <c r="BV293" i="48"/>
  <c r="CE249" i="48"/>
  <c r="BX261" i="48"/>
  <c r="BZ264" i="48"/>
  <c r="CD276" i="48"/>
  <c r="BX277" i="48"/>
  <c r="CF282" i="48"/>
  <c r="CG291" i="48"/>
  <c r="CD265" i="48"/>
  <c r="CC265" i="48"/>
  <c r="BZ265" i="48"/>
  <c r="BW265" i="48"/>
  <c r="CC268" i="48"/>
  <c r="BY268" i="48"/>
  <c r="BV268" i="48"/>
  <c r="CA277" i="48"/>
  <c r="CG276" i="48"/>
  <c r="CF277" i="48"/>
  <c r="CL298" i="48"/>
  <c r="CF283" i="48"/>
  <c r="CA283" i="48"/>
  <c r="BY283" i="48"/>
  <c r="BW283" i="48"/>
  <c r="CE283" i="48"/>
  <c r="CD283" i="48"/>
  <c r="BZ283" i="48"/>
  <c r="BX283" i="48"/>
  <c r="BV283" i="48"/>
  <c r="BU283" i="48"/>
  <c r="CA294" i="48"/>
  <c r="CL299" i="48"/>
  <c r="BV299" i="48"/>
  <c r="CF304" i="48"/>
  <c r="CK315" i="48"/>
  <c r="CS315" i="48" s="1"/>
  <c r="BU315" i="48"/>
  <c r="CA279" i="48"/>
  <c r="CG280" i="48"/>
  <c r="BZ280" i="48"/>
  <c r="BX280" i="48"/>
  <c r="CK286" i="48"/>
  <c r="CS286" i="48" s="1"/>
  <c r="CG290" i="48"/>
  <c r="BX290" i="48"/>
  <c r="CC290" i="48"/>
  <c r="CA290" i="48"/>
  <c r="BW290" i="48"/>
  <c r="BU290" i="48"/>
  <c r="BY295" i="48"/>
  <c r="CA299" i="48"/>
  <c r="BX302" i="48"/>
  <c r="CE257" i="48"/>
  <c r="BY259" i="48"/>
  <c r="BX262" i="48"/>
  <c r="CD273" i="48"/>
  <c r="BY273" i="48"/>
  <c r="BU273" i="48"/>
  <c r="CC279" i="48"/>
  <c r="CK284" i="48"/>
  <c r="CS284" i="48" s="1"/>
  <c r="BW288" i="48"/>
  <c r="CD288" i="48"/>
  <c r="CE288" i="48"/>
  <c r="BZ288" i="48"/>
  <c r="CL288" i="48"/>
  <c r="BZ289" i="48"/>
  <c r="CA295" i="48"/>
  <c r="CC299" i="48"/>
  <c r="CC300" i="48"/>
  <c r="BZ300" i="48"/>
  <c r="BW300" i="48"/>
  <c r="BY300" i="48"/>
  <c r="BU300" i="48"/>
  <c r="BY302" i="48"/>
  <c r="BY303" i="48"/>
  <c r="BV303" i="48"/>
  <c r="CC303" i="48"/>
  <c r="BZ303" i="48"/>
  <c r="BU303" i="48"/>
  <c r="CK307" i="48"/>
  <c r="CS307" i="48" s="1"/>
  <c r="CD279" i="48"/>
  <c r="CK296" i="48"/>
  <c r="CS296" i="48" s="1"/>
  <c r="BV298" i="48"/>
  <c r="CF299" i="48"/>
  <c r="BZ302" i="48"/>
  <c r="CA302" i="48"/>
  <c r="CL261" i="48"/>
  <c r="CE266" i="48"/>
  <c r="CL273" i="48"/>
  <c r="CA282" i="48"/>
  <c r="BV282" i="48"/>
  <c r="CG282" i="48"/>
  <c r="CL285" i="48"/>
  <c r="CA298" i="48"/>
  <c r="CF306" i="48"/>
  <c r="CG317" i="48"/>
  <c r="CF317" i="48"/>
  <c r="CD317" i="48"/>
  <c r="BY317" i="48"/>
  <c r="BX317" i="48"/>
  <c r="CA317" i="48"/>
  <c r="BZ317" i="48"/>
  <c r="BW317" i="48"/>
  <c r="BV317" i="48"/>
  <c r="CE317" i="48"/>
  <c r="CC317" i="48"/>
  <c r="BU317" i="48"/>
  <c r="BW279" i="48"/>
  <c r="BU279" i="48"/>
  <c r="CL293" i="48"/>
  <c r="CE298" i="48"/>
  <c r="CD299" i="48"/>
  <c r="BX299" i="48"/>
  <c r="BU299" i="48"/>
  <c r="CG299" i="48"/>
  <c r="CE299" i="48"/>
  <c r="BW304" i="48"/>
  <c r="CG304" i="48"/>
  <c r="CD304" i="48"/>
  <c r="CA304" i="48"/>
  <c r="BU304" i="48"/>
  <c r="CC304" i="48"/>
  <c r="BZ304" i="48"/>
  <c r="BY304" i="48"/>
  <c r="BX304" i="48"/>
  <c r="CE259" i="48"/>
  <c r="CD262" i="48"/>
  <c r="BV273" i="48"/>
  <c r="BV280" i="48"/>
  <c r="BU288" i="48"/>
  <c r="BY290" i="48"/>
  <c r="CK291" i="48"/>
  <c r="CS291" i="48" s="1"/>
  <c r="CF294" i="48"/>
  <c r="BV300" i="48"/>
  <c r="BW303" i="48"/>
  <c r="CG308" i="48"/>
  <c r="CA308" i="48"/>
  <c r="CF308" i="48"/>
  <c r="BZ308" i="48"/>
  <c r="BW308" i="48"/>
  <c r="CE308" i="48"/>
  <c r="CD308" i="48"/>
  <c r="BX308" i="48"/>
  <c r="BV308" i="48"/>
  <c r="BU308" i="48"/>
  <c r="CE262" i="48"/>
  <c r="BW280" i="48"/>
  <c r="CK290" i="48"/>
  <c r="CS290" i="48" s="1"/>
  <c r="BZ290" i="48"/>
  <c r="BZ295" i="48"/>
  <c r="CG295" i="48"/>
  <c r="CD295" i="48"/>
  <c r="CE295" i="48"/>
  <c r="BX295" i="48"/>
  <c r="BV295" i="48"/>
  <c r="CK297" i="48"/>
  <c r="CS297" i="48" s="1"/>
  <c r="BX300" i="48"/>
  <c r="BX303" i="48"/>
  <c r="CC302" i="48"/>
  <c r="BW302" i="48"/>
  <c r="CG302" i="48"/>
  <c r="BU302" i="48"/>
  <c r="CF302" i="48"/>
  <c r="CD302" i="48"/>
  <c r="CD290" i="48"/>
  <c r="CD300" i="48"/>
  <c r="CD303" i="48"/>
  <c r="CL313" i="48"/>
  <c r="BY309" i="48"/>
  <c r="BX309" i="48"/>
  <c r="BV309" i="48"/>
  <c r="CG309" i="48"/>
  <c r="CF309" i="48"/>
  <c r="BZ309" i="48"/>
  <c r="CC309" i="48"/>
  <c r="BW309" i="48"/>
  <c r="CE309" i="48"/>
  <c r="BY298" i="48"/>
  <c r="CF298" i="48"/>
  <c r="CC298" i="48"/>
  <c r="CG298" i="48"/>
  <c r="CD298" i="48"/>
  <c r="BZ298" i="48"/>
  <c r="BW298" i="48"/>
  <c r="BU298" i="48"/>
  <c r="BV270" i="48"/>
  <c r="CL270" i="48"/>
  <c r="CA271" i="48"/>
  <c r="CE275" i="48"/>
  <c r="CC281" i="48"/>
  <c r="CC286" i="48"/>
  <c r="CF286" i="48"/>
  <c r="BV289" i="48"/>
  <c r="CA292" i="48"/>
  <c r="BU292" i="48"/>
  <c r="CG292" i="48"/>
  <c r="CD297" i="48"/>
  <c r="CA297" i="48"/>
  <c r="BX297" i="48"/>
  <c r="CD305" i="48"/>
  <c r="BY307" i="48"/>
  <c r="BY313" i="48"/>
  <c r="CA313" i="48"/>
  <c r="CE281" i="48"/>
  <c r="CE313" i="48"/>
  <c r="BU316" i="48"/>
  <c r="BV305" i="48"/>
  <c r="CF305" i="48"/>
  <c r="CD307" i="48"/>
  <c r="CF313" i="48"/>
  <c r="BV316" i="48"/>
  <c r="BZ270" i="48"/>
  <c r="CE271" i="48"/>
  <c r="CG281" i="48"/>
  <c r="BV306" i="48"/>
  <c r="CK308" i="48"/>
  <c r="CS308" i="48" s="1"/>
  <c r="BW310" i="48"/>
  <c r="CK316" i="48"/>
  <c r="CS316" i="48" s="1"/>
  <c r="BZ306" i="48"/>
  <c r="BV307" i="48"/>
  <c r="CF307" i="48"/>
  <c r="CC307" i="48"/>
  <c r="BZ307" i="48"/>
  <c r="CL314" i="48"/>
  <c r="BV314" i="48"/>
  <c r="CL316" i="48"/>
  <c r="CC313" i="48"/>
  <c r="BZ313" i="48"/>
  <c r="BU313" i="48"/>
  <c r="CG313" i="48"/>
  <c r="CD313" i="48"/>
  <c r="BX313" i="48"/>
  <c r="BW315" i="48"/>
  <c r="CE270" i="48"/>
  <c r="CF289" i="48"/>
  <c r="BX301" i="48"/>
  <c r="BU305" i="48"/>
  <c r="CA314" i="48"/>
  <c r="CA316" i="48"/>
  <c r="BY316" i="48"/>
  <c r="CG316" i="48"/>
  <c r="CF316" i="48"/>
  <c r="CC316" i="48"/>
  <c r="BZ316" i="48"/>
  <c r="BW316" i="48"/>
  <c r="CA305" i="48"/>
  <c r="CG306" i="48"/>
  <c r="CA306" i="48"/>
  <c r="BX306" i="48"/>
  <c r="BU306" i="48"/>
  <c r="CD310" i="48"/>
  <c r="CC310" i="48"/>
  <c r="CA310" i="48"/>
  <c r="BV310" i="48"/>
  <c r="BU310" i="48"/>
  <c r="CF310" i="48"/>
  <c r="BZ310" i="48"/>
  <c r="BV313" i="48"/>
  <c r="CK313" i="48"/>
  <c r="CS313" i="48" s="1"/>
  <c r="BV296" i="48"/>
  <c r="CE301" i="48"/>
  <c r="BV311" i="48"/>
  <c r="BX312" i="48"/>
  <c r="CE294" i="48"/>
  <c r="CE296" i="48"/>
  <c r="CF311" i="48"/>
  <c r="CA311" i="48"/>
  <c r="BZ311" i="48"/>
  <c r="CE312" i="48"/>
  <c r="BY314" i="48"/>
  <c r="CD315" i="48"/>
  <c r="CF312" i="48"/>
  <c r="BZ314" i="48"/>
  <c r="CE315" i="48"/>
  <c r="BU312" i="48"/>
  <c r="CE314" i="48"/>
  <c r="BW312" i="48"/>
  <c r="CG314" i="48"/>
  <c r="BV315" i="48"/>
  <c r="EK44" i="48"/>
  <c r="Z14" i="48"/>
  <c r="CN124" i="48" l="1"/>
  <c r="CX124" i="48" s="1"/>
  <c r="CN68" i="48"/>
  <c r="CX68" i="48" s="1"/>
  <c r="EI52" i="48"/>
  <c r="EJ52" i="48" s="1"/>
  <c r="CN101" i="48"/>
  <c r="CX101" i="48" s="1"/>
  <c r="EI48" i="48"/>
  <c r="EJ48" i="48" s="1"/>
  <c r="CN221" i="48"/>
  <c r="CX221" i="48" s="1"/>
  <c r="CN113" i="48"/>
  <c r="CX113" i="48" s="1"/>
  <c r="CN261" i="48"/>
  <c r="CX261" i="48" s="1"/>
  <c r="EI192" i="48"/>
  <c r="EH192" i="48"/>
  <c r="EI178" i="48"/>
  <c r="EH178" i="48"/>
  <c r="EI65" i="48"/>
  <c r="EH65" i="48"/>
  <c r="EI61" i="48"/>
  <c r="EH61" i="48"/>
  <c r="EI58" i="48"/>
  <c r="EH58" i="48"/>
  <c r="EI89" i="48"/>
  <c r="EH89" i="48"/>
  <c r="EI252" i="48"/>
  <c r="EH252" i="48"/>
  <c r="EI138" i="48"/>
  <c r="EH138" i="48"/>
  <c r="EI302" i="48"/>
  <c r="EH302" i="48"/>
  <c r="EI201" i="48"/>
  <c r="EH201" i="48"/>
  <c r="EI316" i="48"/>
  <c r="EH316" i="48"/>
  <c r="EI63" i="48"/>
  <c r="EH63" i="48"/>
  <c r="EI119" i="48"/>
  <c r="EH119" i="48"/>
  <c r="EI311" i="48"/>
  <c r="EH311" i="48"/>
  <c r="EI207" i="48"/>
  <c r="EH207" i="48"/>
  <c r="EI141" i="48"/>
  <c r="EH141" i="48"/>
  <c r="EI246" i="48"/>
  <c r="EH246" i="48"/>
  <c r="EI228" i="48"/>
  <c r="EH228" i="48"/>
  <c r="EI113" i="48"/>
  <c r="EH113" i="48"/>
  <c r="EI59" i="48"/>
  <c r="EH59" i="48"/>
  <c r="EI168" i="48"/>
  <c r="EH168" i="48"/>
  <c r="EI151" i="48"/>
  <c r="EH151" i="48"/>
  <c r="EI240" i="48"/>
  <c r="EH240" i="48"/>
  <c r="EI100" i="48"/>
  <c r="EH100" i="48"/>
  <c r="EI73" i="48"/>
  <c r="EH73" i="48"/>
  <c r="EI111" i="48"/>
  <c r="EH111" i="48"/>
  <c r="EI197" i="48"/>
  <c r="EH197" i="48"/>
  <c r="EI94" i="48"/>
  <c r="EH94" i="48"/>
  <c r="EI182" i="48"/>
  <c r="EH182" i="48"/>
  <c r="EI85" i="48"/>
  <c r="EH85" i="48"/>
  <c r="EI243" i="48"/>
  <c r="EH243" i="48"/>
  <c r="EI208" i="48"/>
  <c r="EH208" i="48"/>
  <c r="EI88" i="48"/>
  <c r="EH88" i="48"/>
  <c r="EI189" i="48"/>
  <c r="EH189" i="48"/>
  <c r="EI185" i="48"/>
  <c r="EH185" i="48"/>
  <c r="EI164" i="48"/>
  <c r="EH164" i="48"/>
  <c r="EI259" i="48"/>
  <c r="EH259" i="48"/>
  <c r="EI69" i="48"/>
  <c r="EH69" i="48"/>
  <c r="EI211" i="48"/>
  <c r="EH211" i="48"/>
  <c r="EI264" i="48"/>
  <c r="EH264" i="48"/>
  <c r="EI248" i="48"/>
  <c r="EH248" i="48"/>
  <c r="EI216" i="48"/>
  <c r="EH216" i="48"/>
  <c r="EI299" i="48"/>
  <c r="EH299" i="48"/>
  <c r="EI116" i="48"/>
  <c r="EH116" i="48"/>
  <c r="EI154" i="48"/>
  <c r="EH154" i="48"/>
  <c r="EI312" i="48"/>
  <c r="EH312" i="48"/>
  <c r="EI202" i="48"/>
  <c r="EH202" i="48"/>
  <c r="EI304" i="48"/>
  <c r="EH304" i="48"/>
  <c r="EI253" i="48"/>
  <c r="EH253" i="48"/>
  <c r="EI114" i="48"/>
  <c r="EH114" i="48"/>
  <c r="EI124" i="48"/>
  <c r="EH124" i="48"/>
  <c r="EI276" i="48"/>
  <c r="EH276" i="48"/>
  <c r="EI55" i="48"/>
  <c r="EH55" i="48"/>
  <c r="EI174" i="48"/>
  <c r="EH174" i="48"/>
  <c r="EI231" i="48"/>
  <c r="EH231" i="48"/>
  <c r="EI179" i="48"/>
  <c r="EH179" i="48"/>
  <c r="EI235" i="48"/>
  <c r="EH235" i="48"/>
  <c r="EI105" i="48"/>
  <c r="EH105" i="48"/>
  <c r="EI219" i="48"/>
  <c r="EH219" i="48"/>
  <c r="EI289" i="48"/>
  <c r="EH289" i="48"/>
  <c r="EI161" i="48"/>
  <c r="EH161" i="48"/>
  <c r="EI242" i="48"/>
  <c r="EH242" i="48"/>
  <c r="EI210" i="48"/>
  <c r="EH210" i="48"/>
  <c r="EI225" i="48"/>
  <c r="EH225" i="48"/>
  <c r="EI173" i="48"/>
  <c r="EH173" i="48"/>
  <c r="EI224" i="48"/>
  <c r="EH224" i="48"/>
  <c r="EI97" i="48"/>
  <c r="EH97" i="48"/>
  <c r="EI45" i="48"/>
  <c r="EH45" i="48"/>
  <c r="EI262" i="48"/>
  <c r="EH262" i="48"/>
  <c r="EI49" i="48"/>
  <c r="EH49" i="48"/>
  <c r="EI46" i="48"/>
  <c r="EH46" i="48"/>
  <c r="EI75" i="48"/>
  <c r="EH75" i="48"/>
  <c r="EI232" i="48"/>
  <c r="EH232" i="48"/>
  <c r="EI157" i="48"/>
  <c r="EH157" i="48"/>
  <c r="EI238" i="48"/>
  <c r="EH238" i="48"/>
  <c r="EI87" i="48"/>
  <c r="EH87" i="48"/>
  <c r="EI91" i="48"/>
  <c r="EH91" i="48"/>
  <c r="EI266" i="48"/>
  <c r="EH266" i="48"/>
  <c r="EI241" i="48"/>
  <c r="EH241" i="48"/>
  <c r="EI206" i="48"/>
  <c r="EH206" i="48"/>
  <c r="EI214" i="48"/>
  <c r="EH214" i="48"/>
  <c r="EI148" i="48"/>
  <c r="EH148" i="48"/>
  <c r="EI184" i="48"/>
  <c r="EH184" i="48"/>
  <c r="EI177" i="48"/>
  <c r="EH177" i="48"/>
  <c r="EI169" i="48"/>
  <c r="EH169" i="48"/>
  <c r="EI152" i="48"/>
  <c r="EH152" i="48"/>
  <c r="EI265" i="48"/>
  <c r="EH265" i="48"/>
  <c r="EI300" i="48"/>
  <c r="EH300" i="48"/>
  <c r="EI71" i="48"/>
  <c r="EH71" i="48"/>
  <c r="EI217" i="48"/>
  <c r="EH217" i="48"/>
  <c r="EI218" i="48"/>
  <c r="EH218" i="48"/>
  <c r="EI150" i="48"/>
  <c r="EH150" i="48"/>
  <c r="EI190" i="48"/>
  <c r="EH190" i="48"/>
  <c r="EI198" i="48"/>
  <c r="EH198" i="48"/>
  <c r="CN119" i="48"/>
  <c r="CX119" i="48" s="1"/>
  <c r="CN177" i="48"/>
  <c r="CX177" i="48" s="1"/>
  <c r="EI260" i="48"/>
  <c r="EJ260" i="48" s="1"/>
  <c r="CN71" i="48"/>
  <c r="CX71" i="48" s="1"/>
  <c r="EI285" i="48"/>
  <c r="EJ285" i="48" s="1"/>
  <c r="CN260" i="48"/>
  <c r="CX260" i="48" s="1"/>
  <c r="EI283" i="48"/>
  <c r="EJ283" i="48" s="1"/>
  <c r="CN269" i="48"/>
  <c r="CX269" i="48" s="1"/>
  <c r="CN117" i="48"/>
  <c r="CX117" i="48" s="1"/>
  <c r="CN305" i="48"/>
  <c r="CX305" i="48" s="1"/>
  <c r="CN198" i="48"/>
  <c r="CX198" i="48" s="1"/>
  <c r="CN178" i="48"/>
  <c r="CX178" i="48" s="1"/>
  <c r="CN251" i="48"/>
  <c r="CX251" i="48" s="1"/>
  <c r="CN267" i="48"/>
  <c r="CX267" i="48" s="1"/>
  <c r="EI103" i="48"/>
  <c r="EJ103" i="48" s="1"/>
  <c r="CN220" i="48"/>
  <c r="CX220" i="48" s="1"/>
  <c r="CN237" i="48"/>
  <c r="CX237" i="48" s="1"/>
  <c r="CN312" i="48"/>
  <c r="CX312" i="48" s="1"/>
  <c r="CN116" i="48"/>
  <c r="CX116" i="48" s="1"/>
  <c r="CN97" i="48"/>
  <c r="CX97" i="48" s="1"/>
  <c r="CN236" i="48"/>
  <c r="CX236" i="48" s="1"/>
  <c r="CN85" i="48"/>
  <c r="CX85" i="48" s="1"/>
  <c r="CN77" i="48"/>
  <c r="CX77" i="48" s="1"/>
  <c r="CN75" i="48"/>
  <c r="CX75" i="48" s="1"/>
  <c r="EI297" i="48"/>
  <c r="EJ297" i="48" s="1"/>
  <c r="CN228" i="48"/>
  <c r="CX228" i="48" s="1"/>
  <c r="CN245" i="48"/>
  <c r="CX245" i="48" s="1"/>
  <c r="CN254" i="48"/>
  <c r="CX254" i="48" s="1"/>
  <c r="CN171" i="48"/>
  <c r="CX171" i="48" s="1"/>
  <c r="CN289" i="48"/>
  <c r="CX289" i="48" s="1"/>
  <c r="CN64" i="48"/>
  <c r="CX64" i="48" s="1"/>
  <c r="CN129" i="48"/>
  <c r="CX129" i="48" s="1"/>
  <c r="CN121" i="48"/>
  <c r="CX121" i="48" s="1"/>
  <c r="CN73" i="48"/>
  <c r="CX73" i="48" s="1"/>
  <c r="EI72" i="48"/>
  <c r="EJ72" i="48" s="1"/>
  <c r="EI144" i="48"/>
  <c r="EJ144" i="48" s="1"/>
  <c r="CN219" i="48"/>
  <c r="CX219" i="48" s="1"/>
  <c r="CN102" i="48"/>
  <c r="CX102" i="48" s="1"/>
  <c r="CN155" i="48"/>
  <c r="CX155" i="48" s="1"/>
  <c r="CN72" i="48"/>
  <c r="CX72" i="48" s="1"/>
  <c r="EI267" i="48"/>
  <c r="EJ267" i="48" s="1"/>
  <c r="CN291" i="48"/>
  <c r="CX291" i="48" s="1"/>
  <c r="CN138" i="48"/>
  <c r="CX138" i="48" s="1"/>
  <c r="CN229" i="48"/>
  <c r="CX229" i="48" s="1"/>
  <c r="CN214" i="48"/>
  <c r="CX214" i="48" s="1"/>
  <c r="EI136" i="48"/>
  <c r="EJ136" i="48" s="1"/>
  <c r="CN299" i="48"/>
  <c r="CX299" i="48" s="1"/>
  <c r="CN99" i="48"/>
  <c r="CX99" i="48" s="1"/>
  <c r="CN69" i="48"/>
  <c r="CX69" i="48" s="1"/>
  <c r="CN125" i="48"/>
  <c r="CX125" i="48" s="1"/>
  <c r="CN104" i="48"/>
  <c r="CX104" i="48" s="1"/>
  <c r="CN307" i="48"/>
  <c r="CX307" i="48" s="1"/>
  <c r="CN54" i="48"/>
  <c r="CX54" i="48" s="1"/>
  <c r="CN297" i="48"/>
  <c r="CX297" i="48" s="1"/>
  <c r="CN110" i="48"/>
  <c r="CX110" i="48" s="1"/>
  <c r="CN82" i="48"/>
  <c r="CX82" i="48" s="1"/>
  <c r="CN276" i="48"/>
  <c r="CX276" i="48" s="1"/>
  <c r="CN93" i="48"/>
  <c r="CX93" i="48" s="1"/>
  <c r="CN167" i="48"/>
  <c r="CX167" i="48" s="1"/>
  <c r="CN112" i="48"/>
  <c r="CX112" i="48" s="1"/>
  <c r="EI130" i="48"/>
  <c r="EJ130" i="48" s="1"/>
  <c r="CN205" i="48"/>
  <c r="CX205" i="48" s="1"/>
  <c r="CN284" i="48"/>
  <c r="CX284" i="48" s="1"/>
  <c r="CN259" i="48"/>
  <c r="CX259" i="48" s="1"/>
  <c r="CN235" i="48"/>
  <c r="CX235" i="48" s="1"/>
  <c r="CN58" i="48"/>
  <c r="CX58" i="48" s="1"/>
  <c r="CN170" i="48"/>
  <c r="CX170" i="48" s="1"/>
  <c r="CN70" i="48"/>
  <c r="CX70" i="48" s="1"/>
  <c r="CN100" i="48"/>
  <c r="CX100" i="48" s="1"/>
  <c r="CN253" i="48"/>
  <c r="CX253" i="48" s="1"/>
  <c r="CN66" i="48"/>
  <c r="CX66" i="48" s="1"/>
  <c r="CN243" i="48"/>
  <c r="CX243" i="48" s="1"/>
  <c r="EI95" i="48"/>
  <c r="EJ95" i="48" s="1"/>
  <c r="CN111" i="48"/>
  <c r="CX111" i="48" s="1"/>
  <c r="CN139" i="48"/>
  <c r="CX139" i="48" s="1"/>
  <c r="CN57" i="48"/>
  <c r="CX57" i="48" s="1"/>
  <c r="CN147" i="48"/>
  <c r="CX147" i="48" s="1"/>
  <c r="CN59" i="48"/>
  <c r="CX59" i="48" s="1"/>
  <c r="CN203" i="48"/>
  <c r="CX203" i="48" s="1"/>
  <c r="CN293" i="48"/>
  <c r="CX293" i="48" s="1"/>
  <c r="CN285" i="48"/>
  <c r="CX285" i="48" s="1"/>
  <c r="EI286" i="48"/>
  <c r="EJ286" i="48" s="1"/>
  <c r="CN277" i="48"/>
  <c r="CX277" i="48" s="1"/>
  <c r="CN95" i="48"/>
  <c r="CX95" i="48" s="1"/>
  <c r="CN91" i="48"/>
  <c r="CX91" i="48" s="1"/>
  <c r="EI301" i="48"/>
  <c r="EJ301" i="48" s="1"/>
  <c r="CN315" i="48"/>
  <c r="CX315" i="48" s="1"/>
  <c r="EI160" i="48"/>
  <c r="EJ160" i="48" s="1"/>
  <c r="CN300" i="48"/>
  <c r="CX300" i="48" s="1"/>
  <c r="CN76" i="48"/>
  <c r="CX76" i="48" s="1"/>
  <c r="CN298" i="48"/>
  <c r="CX298" i="48" s="1"/>
  <c r="CN84" i="48"/>
  <c r="CX84" i="48" s="1"/>
  <c r="CN89" i="48"/>
  <c r="CX89" i="48" s="1"/>
  <c r="CN50" i="48"/>
  <c r="CX50" i="48" s="1"/>
  <c r="CN275" i="48"/>
  <c r="CX275" i="48" s="1"/>
  <c r="CN106" i="48"/>
  <c r="CX106" i="48" s="1"/>
  <c r="CN165" i="48"/>
  <c r="CX165" i="48" s="1"/>
  <c r="CN164" i="48"/>
  <c r="CX164" i="48" s="1"/>
  <c r="CN290" i="48"/>
  <c r="CX290" i="48" s="1"/>
  <c r="CN109" i="48"/>
  <c r="CX109" i="48" s="1"/>
  <c r="EI104" i="48"/>
  <c r="EJ104" i="48" s="1"/>
  <c r="EI101" i="48"/>
  <c r="EJ101" i="48" s="1"/>
  <c r="CN81" i="48"/>
  <c r="CX81" i="48" s="1"/>
  <c r="CN148" i="48"/>
  <c r="CX148" i="48" s="1"/>
  <c r="CN140" i="48"/>
  <c r="CX140" i="48" s="1"/>
  <c r="CN153" i="48"/>
  <c r="CX153" i="48" s="1"/>
  <c r="CN252" i="48"/>
  <c r="CX252" i="48" s="1"/>
  <c r="CN230" i="48"/>
  <c r="CX230" i="48" s="1"/>
  <c r="CN213" i="48"/>
  <c r="CX213" i="48" s="1"/>
  <c r="CN156" i="48"/>
  <c r="CX156" i="48" s="1"/>
  <c r="CN56" i="48"/>
  <c r="CX56" i="48" s="1"/>
  <c r="CN207" i="48"/>
  <c r="CX207" i="48" s="1"/>
  <c r="CN162" i="48"/>
  <c r="CX162" i="48" s="1"/>
  <c r="CN163" i="48"/>
  <c r="CX163" i="48" s="1"/>
  <c r="CN204" i="48"/>
  <c r="CX204" i="48" s="1"/>
  <c r="CN53" i="48"/>
  <c r="CX53" i="48" s="1"/>
  <c r="CN46" i="48"/>
  <c r="CX46" i="48" s="1"/>
  <c r="CN311" i="48"/>
  <c r="CX311" i="48" s="1"/>
  <c r="CN168" i="48"/>
  <c r="CX168" i="48" s="1"/>
  <c r="CN108" i="48"/>
  <c r="CX108" i="48" s="1"/>
  <c r="EI162" i="48"/>
  <c r="EJ162" i="48" s="1"/>
  <c r="CN208" i="48"/>
  <c r="CX208" i="48" s="1"/>
  <c r="CN314" i="48"/>
  <c r="CX314" i="48" s="1"/>
  <c r="CN244" i="48"/>
  <c r="CX244" i="48" s="1"/>
  <c r="CN132" i="48"/>
  <c r="CX132" i="48" s="1"/>
  <c r="CN67" i="48"/>
  <c r="CX67" i="48" s="1"/>
  <c r="CN197" i="48"/>
  <c r="CX197" i="48" s="1"/>
  <c r="CN262" i="48"/>
  <c r="CX262" i="48" s="1"/>
  <c r="CN120" i="48"/>
  <c r="CX120" i="48" s="1"/>
  <c r="CN223" i="48"/>
  <c r="CX223" i="48" s="1"/>
  <c r="CN185" i="48"/>
  <c r="CX185" i="48" s="1"/>
  <c r="CN55" i="48"/>
  <c r="CX55" i="48" s="1"/>
  <c r="CN196" i="48"/>
  <c r="CX196" i="48" s="1"/>
  <c r="CN270" i="48"/>
  <c r="CX270" i="48" s="1"/>
  <c r="CN88" i="48"/>
  <c r="CX88" i="48" s="1"/>
  <c r="CN122" i="48"/>
  <c r="CX122" i="48" s="1"/>
  <c r="EI313" i="48"/>
  <c r="EJ313" i="48" s="1"/>
  <c r="CN263" i="48"/>
  <c r="CX263" i="48" s="1"/>
  <c r="CN222" i="48"/>
  <c r="CX222" i="48" s="1"/>
  <c r="CN212" i="48"/>
  <c r="CX212" i="48" s="1"/>
  <c r="CN268" i="48"/>
  <c r="CX268" i="48" s="1"/>
  <c r="CN130" i="48"/>
  <c r="CX130" i="48" s="1"/>
  <c r="CN74" i="48"/>
  <c r="CX74" i="48" s="1"/>
  <c r="EI139" i="48"/>
  <c r="EJ139" i="48" s="1"/>
  <c r="CN131" i="48"/>
  <c r="CX131" i="48" s="1"/>
  <c r="CN191" i="48"/>
  <c r="CX191" i="48" s="1"/>
  <c r="CN217" i="48"/>
  <c r="CX217" i="48" s="1"/>
  <c r="EI107" i="48"/>
  <c r="EJ107" i="48" s="1"/>
  <c r="CN287" i="48"/>
  <c r="CX287" i="48" s="1"/>
  <c r="CN292" i="48"/>
  <c r="CX292" i="48" s="1"/>
  <c r="CN313" i="48"/>
  <c r="CX313" i="48" s="1"/>
  <c r="CN135" i="48"/>
  <c r="CX135" i="48" s="1"/>
  <c r="CN107" i="48"/>
  <c r="CX107" i="48" s="1"/>
  <c r="CN154" i="48"/>
  <c r="CX154" i="48" s="1"/>
  <c r="EI221" i="48"/>
  <c r="EJ221" i="48" s="1"/>
  <c r="CN118" i="48"/>
  <c r="CX118" i="48" s="1"/>
  <c r="CN190" i="48"/>
  <c r="CX190" i="48" s="1"/>
  <c r="CN65" i="48"/>
  <c r="CX65" i="48" s="1"/>
  <c r="CN247" i="48"/>
  <c r="CX247" i="48" s="1"/>
  <c r="CN199" i="48"/>
  <c r="CX199" i="48" s="1"/>
  <c r="CN246" i="48"/>
  <c r="CX246" i="48" s="1"/>
  <c r="CN90" i="48"/>
  <c r="CX90" i="48" s="1"/>
  <c r="CN264" i="48"/>
  <c r="CX264" i="48" s="1"/>
  <c r="CN141" i="48"/>
  <c r="CX141" i="48" s="1"/>
  <c r="CN216" i="48"/>
  <c r="CX216" i="48" s="1"/>
  <c r="CN308" i="48"/>
  <c r="CX308" i="48" s="1"/>
  <c r="CN87" i="48"/>
  <c r="CX87" i="48" s="1"/>
  <c r="CN123" i="48"/>
  <c r="CX123" i="48" s="1"/>
  <c r="CN189" i="48"/>
  <c r="CX189" i="48" s="1"/>
  <c r="CN288" i="48"/>
  <c r="CX288" i="48" s="1"/>
  <c r="CN273" i="48"/>
  <c r="CX273" i="48" s="1"/>
  <c r="CN194" i="48"/>
  <c r="CX194" i="48" s="1"/>
  <c r="CN96" i="48"/>
  <c r="CX96" i="48" s="1"/>
  <c r="EI271" i="48"/>
  <c r="EJ271" i="48" s="1"/>
  <c r="CN172" i="48"/>
  <c r="CX172" i="48" s="1"/>
  <c r="CN309" i="48"/>
  <c r="CX309" i="48" s="1"/>
  <c r="EI146" i="48"/>
  <c r="EJ146" i="48" s="1"/>
  <c r="CN283" i="48"/>
  <c r="CX283" i="48" s="1"/>
  <c r="CN240" i="48"/>
  <c r="CX240" i="48" s="1"/>
  <c r="CN271" i="48"/>
  <c r="CX271" i="48" s="1"/>
  <c r="EI249" i="48"/>
  <c r="EJ249" i="48" s="1"/>
  <c r="CN179" i="48"/>
  <c r="CX179" i="48" s="1"/>
  <c r="CN215" i="48"/>
  <c r="CX215" i="48" s="1"/>
  <c r="EI314" i="48"/>
  <c r="EJ314" i="48" s="1"/>
  <c r="CN173" i="48"/>
  <c r="CX173" i="48" s="1"/>
  <c r="CN211" i="48"/>
  <c r="CX211" i="48" s="1"/>
  <c r="CN209" i="48"/>
  <c r="CX209" i="48" s="1"/>
  <c r="CN175" i="48"/>
  <c r="CX175" i="48" s="1"/>
  <c r="CN272" i="48"/>
  <c r="CX272" i="48" s="1"/>
  <c r="EI166" i="48"/>
  <c r="EJ166" i="48" s="1"/>
  <c r="CN316" i="48"/>
  <c r="CX316" i="48" s="1"/>
  <c r="CN250" i="48"/>
  <c r="CX250" i="48" s="1"/>
  <c r="CN278" i="48"/>
  <c r="CX278" i="48" s="1"/>
  <c r="EI222" i="48"/>
  <c r="EJ222" i="48" s="1"/>
  <c r="CN52" i="48"/>
  <c r="CX52" i="48" s="1"/>
  <c r="CN176" i="48"/>
  <c r="CX176" i="48" s="1"/>
  <c r="CN192" i="48"/>
  <c r="CX192" i="48" s="1"/>
  <c r="CN79" i="48"/>
  <c r="CX79" i="48" s="1"/>
  <c r="CN105" i="48"/>
  <c r="CX105" i="48" s="1"/>
  <c r="CN295" i="48"/>
  <c r="CX295" i="48" s="1"/>
  <c r="CN249" i="48"/>
  <c r="CX249" i="48" s="1"/>
  <c r="CN169" i="48"/>
  <c r="CX169" i="48" s="1"/>
  <c r="CN48" i="48"/>
  <c r="CX48" i="48" s="1"/>
  <c r="CN115" i="48"/>
  <c r="CX115" i="48" s="1"/>
  <c r="CN206" i="48"/>
  <c r="CX206" i="48" s="1"/>
  <c r="CN306" i="48"/>
  <c r="CX306" i="48" s="1"/>
  <c r="EI209" i="48"/>
  <c r="EJ209" i="48" s="1"/>
  <c r="CN193" i="48"/>
  <c r="CX193" i="48" s="1"/>
  <c r="CN51" i="48"/>
  <c r="CX51" i="48" s="1"/>
  <c r="CN78" i="48"/>
  <c r="CX78" i="48" s="1"/>
  <c r="CN274" i="48"/>
  <c r="CX274" i="48" s="1"/>
  <c r="CN60" i="48"/>
  <c r="CX60" i="48" s="1"/>
  <c r="CN241" i="48"/>
  <c r="CX241" i="48" s="1"/>
  <c r="CN146" i="48"/>
  <c r="CX146" i="48" s="1"/>
  <c r="CN49" i="48"/>
  <c r="CX49" i="48" s="1"/>
  <c r="EI308" i="48"/>
  <c r="EJ308" i="48" s="1"/>
  <c r="CN83" i="48"/>
  <c r="CX83" i="48" s="1"/>
  <c r="CN232" i="48"/>
  <c r="CX232" i="48" s="1"/>
  <c r="CN61" i="48"/>
  <c r="CX61" i="48" s="1"/>
  <c r="CN286" i="48"/>
  <c r="CX286" i="48" s="1"/>
  <c r="EI227" i="48"/>
  <c r="EJ227" i="48" s="1"/>
  <c r="CN133" i="48"/>
  <c r="CX133" i="48" s="1"/>
  <c r="CN86" i="48"/>
  <c r="CX86" i="48" s="1"/>
  <c r="CN103" i="48"/>
  <c r="CX103" i="48" s="1"/>
  <c r="CN181" i="48"/>
  <c r="CX181" i="48" s="1"/>
  <c r="EI234" i="48"/>
  <c r="EJ234" i="48" s="1"/>
  <c r="CN301" i="48"/>
  <c r="CX301" i="48" s="1"/>
  <c r="CN258" i="48"/>
  <c r="CX258" i="48" s="1"/>
  <c r="CN202" i="48"/>
  <c r="CX202" i="48" s="1"/>
  <c r="CN184" i="48"/>
  <c r="CX184" i="48" s="1"/>
  <c r="CN256" i="48"/>
  <c r="CX256" i="48" s="1"/>
  <c r="EI176" i="48"/>
  <c r="EJ176" i="48" s="1"/>
  <c r="CN234" i="48"/>
  <c r="CX234" i="48" s="1"/>
  <c r="CN304" i="48"/>
  <c r="CX304" i="48" s="1"/>
  <c r="CN225" i="48"/>
  <c r="CX225" i="48" s="1"/>
  <c r="CN144" i="48"/>
  <c r="CX144" i="48" s="1"/>
  <c r="CN255" i="48"/>
  <c r="CX255" i="48" s="1"/>
  <c r="CN158" i="48"/>
  <c r="CX158" i="48" s="1"/>
  <c r="CN166" i="48"/>
  <c r="CX166" i="48" s="1"/>
  <c r="CN159" i="48"/>
  <c r="CX159" i="48" s="1"/>
  <c r="CN182" i="48"/>
  <c r="CX182" i="48" s="1"/>
  <c r="CN183" i="48"/>
  <c r="CX183" i="48" s="1"/>
  <c r="CN149" i="48"/>
  <c r="CX149" i="48" s="1"/>
  <c r="CN128" i="48"/>
  <c r="CX128" i="48" s="1"/>
  <c r="CN45" i="48"/>
  <c r="CX45" i="48" s="1"/>
  <c r="CN296" i="48"/>
  <c r="CX296" i="48" s="1"/>
  <c r="CN136" i="48"/>
  <c r="CX136" i="48" s="1"/>
  <c r="CN210" i="48"/>
  <c r="CX210" i="48" s="1"/>
  <c r="CN257" i="48"/>
  <c r="CX257" i="48" s="1"/>
  <c r="CN231" i="48"/>
  <c r="CX231" i="48" s="1"/>
  <c r="EI191" i="48"/>
  <c r="EJ191" i="48" s="1"/>
  <c r="CN233" i="48"/>
  <c r="CX233" i="48" s="1"/>
  <c r="CN239" i="48"/>
  <c r="CX239" i="48" s="1"/>
  <c r="CN242" i="48"/>
  <c r="CX242" i="48" s="1"/>
  <c r="CN227" i="48"/>
  <c r="CX227" i="48" s="1"/>
  <c r="CN279" i="48"/>
  <c r="CX279" i="48" s="1"/>
  <c r="CN266" i="48"/>
  <c r="CX266" i="48" s="1"/>
  <c r="CN302" i="48"/>
  <c r="CX302" i="48" s="1"/>
  <c r="CN134" i="48"/>
  <c r="CX134" i="48" s="1"/>
  <c r="CN80" i="48"/>
  <c r="CX80" i="48" s="1"/>
  <c r="CN151" i="48"/>
  <c r="CX151" i="48" s="1"/>
  <c r="CN160" i="48"/>
  <c r="CX160" i="48" s="1"/>
  <c r="CN188" i="48"/>
  <c r="CX188" i="48" s="1"/>
  <c r="CN127" i="48"/>
  <c r="CX127" i="48" s="1"/>
  <c r="CN201" i="48"/>
  <c r="CX201" i="48" s="1"/>
  <c r="CN224" i="48"/>
  <c r="CX224" i="48" s="1"/>
  <c r="CN200" i="48"/>
  <c r="CX200" i="48" s="1"/>
  <c r="CN238" i="48"/>
  <c r="CX238" i="48" s="1"/>
  <c r="CN282" i="48"/>
  <c r="CX282" i="48" s="1"/>
  <c r="CN226" i="48"/>
  <c r="CX226" i="48" s="1"/>
  <c r="CN294" i="48"/>
  <c r="CX294" i="48" s="1"/>
  <c r="CN150" i="48"/>
  <c r="CX150" i="48" s="1"/>
  <c r="CN280" i="48"/>
  <c r="CX280" i="48" s="1"/>
  <c r="CN248" i="48"/>
  <c r="CX248" i="48" s="1"/>
  <c r="CN152" i="48"/>
  <c r="CX152" i="48" s="1"/>
  <c r="CN126" i="48"/>
  <c r="CX126" i="48" s="1"/>
  <c r="CN186" i="48"/>
  <c r="CX186" i="48" s="1"/>
  <c r="CN137" i="48"/>
  <c r="CX137" i="48" s="1"/>
  <c r="CN62" i="48"/>
  <c r="CX62" i="48" s="1"/>
  <c r="CN303" i="48"/>
  <c r="CX303" i="48" s="1"/>
  <c r="CN195" i="48"/>
  <c r="CX195" i="48" s="1"/>
  <c r="CN92" i="48"/>
  <c r="CX92" i="48" s="1"/>
  <c r="CN145" i="48"/>
  <c r="CX145" i="48" s="1"/>
  <c r="CN174" i="48"/>
  <c r="CX174" i="48" s="1"/>
  <c r="CN218" i="48"/>
  <c r="CX218" i="48" s="1"/>
  <c r="CN161" i="48"/>
  <c r="CX161" i="48" s="1"/>
  <c r="CN187" i="48"/>
  <c r="CX187" i="48" s="1"/>
  <c r="CN63" i="48"/>
  <c r="CX63" i="48" s="1"/>
  <c r="CN265" i="48"/>
  <c r="CX265" i="48" s="1"/>
  <c r="CN157" i="48"/>
  <c r="CX157" i="48" s="1"/>
  <c r="CN180" i="48"/>
  <c r="CX180" i="48" s="1"/>
  <c r="CN310" i="48"/>
  <c r="CX310" i="48" s="1"/>
  <c r="CN281" i="48"/>
  <c r="CX281" i="48" s="1"/>
  <c r="CN94" i="48"/>
  <c r="CX94" i="48" s="1"/>
  <c r="CN317" i="48"/>
  <c r="CX317" i="48" s="1"/>
  <c r="CN143" i="48"/>
  <c r="CX143" i="48" s="1"/>
  <c r="CN142" i="48"/>
  <c r="CX142" i="48" s="1"/>
  <c r="CN98" i="48"/>
  <c r="CX98" i="48" s="1"/>
  <c r="CN114" i="48"/>
  <c r="CX114" i="48" s="1"/>
  <c r="CN47" i="48"/>
  <c r="CX47" i="48" s="1"/>
  <c r="EI244" i="48"/>
  <c r="EJ244" i="48" s="1"/>
  <c r="EI172" i="48"/>
  <c r="EJ172" i="48" s="1"/>
  <c r="EI257" i="48"/>
  <c r="EJ257" i="48" s="1"/>
  <c r="EI98" i="48"/>
  <c r="EJ98" i="48" s="1"/>
  <c r="EI294" i="48"/>
  <c r="EJ294" i="48" s="1"/>
  <c r="EI57" i="48"/>
  <c r="EJ57" i="48" s="1"/>
  <c r="EI127" i="48"/>
  <c r="EJ127" i="48" s="1"/>
  <c r="EI292" i="48"/>
  <c r="EJ292" i="48" s="1"/>
  <c r="EI81" i="48"/>
  <c r="EJ81" i="48" s="1"/>
  <c r="EI196" i="48"/>
  <c r="EJ196" i="48" s="1"/>
  <c r="EI129" i="48"/>
  <c r="EJ129" i="48" s="1"/>
  <c r="EI131" i="48"/>
  <c r="EJ131" i="48" s="1"/>
  <c r="EI275" i="48"/>
  <c r="EJ275" i="48" s="1"/>
  <c r="EI295" i="48"/>
  <c r="EJ295" i="48" s="1"/>
  <c r="EI122" i="48"/>
  <c r="EJ122" i="48" s="1"/>
  <c r="EI205" i="48"/>
  <c r="EJ205" i="48" s="1"/>
  <c r="EI306" i="48"/>
  <c r="EJ306" i="48" s="1"/>
  <c r="EI261" i="48"/>
  <c r="EJ261" i="48" s="1"/>
  <c r="EI145" i="48"/>
  <c r="EJ145" i="48" s="1"/>
  <c r="EI159" i="48"/>
  <c r="EJ159" i="48" s="1"/>
  <c r="EI82" i="48"/>
  <c r="EJ82" i="48" s="1"/>
  <c r="EI268" i="48"/>
  <c r="EJ268" i="48" s="1"/>
  <c r="EI62" i="48"/>
  <c r="EJ62" i="48" s="1"/>
  <c r="EI236" i="48"/>
  <c r="EJ236" i="48" s="1"/>
  <c r="EI153" i="48"/>
  <c r="EJ153" i="48" s="1"/>
  <c r="EI280" i="48"/>
  <c r="EJ280" i="48" s="1"/>
  <c r="EI303" i="48"/>
  <c r="EJ303" i="48" s="1"/>
  <c r="EI204" i="48"/>
  <c r="EJ204" i="48" s="1"/>
  <c r="EI53" i="48"/>
  <c r="EJ53" i="48" s="1"/>
  <c r="EI258" i="48"/>
  <c r="EJ258" i="48" s="1"/>
  <c r="EI134" i="48"/>
  <c r="EJ134" i="48" s="1"/>
  <c r="EI137" i="48"/>
  <c r="EJ137" i="48" s="1"/>
  <c r="EI250" i="48"/>
  <c r="EJ250" i="48" s="1"/>
  <c r="EI170" i="48"/>
  <c r="EJ170" i="48" s="1"/>
  <c r="EI270" i="48"/>
  <c r="EJ270" i="48" s="1"/>
  <c r="EI278" i="48"/>
  <c r="EJ278" i="48" s="1"/>
  <c r="EI263" i="48"/>
  <c r="EJ263" i="48" s="1"/>
  <c r="EI156" i="48"/>
  <c r="EJ156" i="48" s="1"/>
  <c r="EI115" i="48"/>
  <c r="EJ115" i="48" s="1"/>
  <c r="EI281" i="48"/>
  <c r="EJ281" i="48" s="1"/>
  <c r="EI296" i="48"/>
  <c r="EJ296" i="48" s="1"/>
  <c r="EI247" i="48"/>
  <c r="EJ247" i="48" s="1"/>
  <c r="EI79" i="48"/>
  <c r="EI233" i="48"/>
  <c r="EJ233" i="48" s="1"/>
  <c r="EI56" i="48"/>
  <c r="EI279" i="48"/>
  <c r="EI195" i="48"/>
  <c r="EI183" i="48"/>
  <c r="EI143" i="48"/>
  <c r="EI215" i="48"/>
  <c r="EJ215" i="48" s="1"/>
  <c r="EI187" i="48"/>
  <c r="EJ187" i="48" s="1"/>
  <c r="EI273" i="48"/>
  <c r="EI175" i="48"/>
  <c r="EI108" i="48"/>
  <c r="EI163" i="48"/>
  <c r="EI93" i="48"/>
  <c r="EI50" i="48"/>
  <c r="EI92" i="48"/>
  <c r="EI76" i="48"/>
  <c r="EI128" i="48"/>
  <c r="EI121" i="48"/>
  <c r="EI193" i="48"/>
  <c r="EI167" i="48"/>
  <c r="EI135" i="48"/>
  <c r="EI126" i="48"/>
  <c r="EI274" i="48"/>
  <c r="EI251" i="48"/>
  <c r="EI199" i="48"/>
  <c r="EI96" i="48"/>
  <c r="EI269" i="48"/>
  <c r="EI239" i="48"/>
  <c r="EI213" i="48"/>
  <c r="EI77" i="48"/>
  <c r="EI254" i="48"/>
  <c r="EI158" i="48"/>
  <c r="EI284" i="48"/>
  <c r="EI226" i="48"/>
  <c r="EI229" i="48"/>
  <c r="EI186" i="48"/>
  <c r="EI200" i="48"/>
  <c r="EI123" i="48"/>
  <c r="EI315" i="48"/>
  <c r="EI287" i="48"/>
  <c r="EI255" i="48"/>
  <c r="EI188" i="48"/>
  <c r="EI125" i="48"/>
  <c r="EI155" i="48"/>
  <c r="EI102" i="48"/>
  <c r="EI51" i="48"/>
  <c r="EI68" i="48"/>
  <c r="EI80" i="48"/>
  <c r="EI78" i="48"/>
  <c r="EI277" i="48"/>
  <c r="EI140" i="48"/>
  <c r="EI86" i="48"/>
  <c r="EI70" i="48"/>
  <c r="EI120" i="48"/>
  <c r="EI165" i="48"/>
  <c r="EI307" i="48"/>
  <c r="EI298" i="48"/>
  <c r="EI291" i="48"/>
  <c r="EI237" i="48"/>
  <c r="EI194" i="48"/>
  <c r="EI117" i="48"/>
  <c r="EI317" i="48"/>
  <c r="EI272" i="48"/>
  <c r="EI256" i="48"/>
  <c r="EI223" i="48"/>
  <c r="EI203" i="48"/>
  <c r="EI109" i="48"/>
  <c r="EI110" i="48"/>
  <c r="EI310" i="48"/>
  <c r="EI290" i="48"/>
  <c r="EI230" i="48"/>
  <c r="EI220" i="48"/>
  <c r="EI54" i="48"/>
  <c r="EI90" i="48"/>
  <c r="EI47" i="48"/>
  <c r="EI212" i="48"/>
  <c r="EI66" i="48"/>
  <c r="EI67" i="48"/>
  <c r="EI133" i="48"/>
  <c r="EI74" i="48"/>
  <c r="EI84" i="48"/>
  <c r="EI112" i="48"/>
  <c r="EI305" i="48"/>
  <c r="EI288" i="48"/>
  <c r="EI171" i="48"/>
  <c r="EI147" i="48"/>
  <c r="EI64" i="48"/>
  <c r="EI245" i="48"/>
  <c r="EI180" i="48"/>
  <c r="EI181" i="48"/>
  <c r="EI149" i="48"/>
  <c r="EI83" i="48"/>
  <c r="EI142" i="48"/>
  <c r="EI118" i="48"/>
  <c r="EI293" i="48"/>
  <c r="EI309" i="48"/>
  <c r="EI282" i="48"/>
  <c r="EI132" i="48"/>
  <c r="EI99" i="48"/>
  <c r="EI60" i="48"/>
  <c r="EI106" i="48"/>
  <c r="A2" i="48"/>
  <c r="B2" i="48"/>
  <c r="C2" i="48"/>
  <c r="D2" i="48"/>
  <c r="E2" i="48"/>
  <c r="F2" i="48"/>
  <c r="I2" i="48"/>
  <c r="J2" i="48"/>
  <c r="DF2" i="48" s="1"/>
  <c r="K2" i="48"/>
  <c r="L2" i="48"/>
  <c r="M2" i="48"/>
  <c r="N2" i="48"/>
  <c r="O2" i="48"/>
  <c r="P2" i="48"/>
  <c r="Q2" i="48"/>
  <c r="R2" i="48"/>
  <c r="S2" i="48"/>
  <c r="T2" i="48"/>
  <c r="U2" i="48"/>
  <c r="V2" i="48"/>
  <c r="W2" i="48"/>
  <c r="X2" i="48"/>
  <c r="Y2" i="48"/>
  <c r="Z2" i="48"/>
  <c r="AA2" i="48"/>
  <c r="AB2" i="48"/>
  <c r="AC2" i="48"/>
  <c r="AD2" i="48"/>
  <c r="AE2" i="48"/>
  <c r="AF2" i="48"/>
  <c r="AG2" i="48"/>
  <c r="AI2" i="48"/>
  <c r="AJ2" i="48"/>
  <c r="AK2" i="48"/>
  <c r="AL2" i="48"/>
  <c r="AM2" i="48"/>
  <c r="AN2" i="48"/>
  <c r="AO2" i="48"/>
  <c r="AP2" i="48"/>
  <c r="AQ2" i="48"/>
  <c r="AR2" i="48"/>
  <c r="AS2" i="48"/>
  <c r="AT2" i="48"/>
  <c r="AU2" i="48"/>
  <c r="AV2" i="48"/>
  <c r="AW2" i="48"/>
  <c r="AX2" i="48"/>
  <c r="AY2" i="48"/>
  <c r="AZ2" i="48"/>
  <c r="BA2" i="48"/>
  <c r="BB2" i="48"/>
  <c r="BC2" i="48"/>
  <c r="BD2" i="48"/>
  <c r="BE2" i="48"/>
  <c r="BG2" i="48"/>
  <c r="BH2" i="48"/>
  <c r="BI2" i="48"/>
  <c r="BJ2" i="48"/>
  <c r="BK2" i="48"/>
  <c r="BN2" i="48"/>
  <c r="BO2" i="48"/>
  <c r="BP2" i="48"/>
  <c r="BQ2" i="48"/>
  <c r="BR2" i="48"/>
  <c r="BS2" i="48"/>
  <c r="A3" i="48"/>
  <c r="B3" i="48"/>
  <c r="C3" i="48"/>
  <c r="D3" i="48"/>
  <c r="E3" i="48"/>
  <c r="F3" i="48"/>
  <c r="I3" i="48"/>
  <c r="J3" i="48"/>
  <c r="DF3" i="48" s="1"/>
  <c r="K3" i="48"/>
  <c r="M3" i="48"/>
  <c r="N3" i="48"/>
  <c r="O3" i="48"/>
  <c r="P3" i="48"/>
  <c r="Q3" i="48"/>
  <c r="R3" i="48"/>
  <c r="S3" i="48"/>
  <c r="T3" i="48"/>
  <c r="U3" i="48"/>
  <c r="V3" i="48"/>
  <c r="W3" i="48"/>
  <c r="X3" i="48"/>
  <c r="Y3" i="48"/>
  <c r="Z3" i="48"/>
  <c r="AA3" i="48"/>
  <c r="AB3" i="48"/>
  <c r="AC3" i="48"/>
  <c r="AD3" i="48"/>
  <c r="AE3" i="48"/>
  <c r="AF3" i="48"/>
  <c r="AG3" i="48"/>
  <c r="AI3" i="48"/>
  <c r="AJ3" i="48"/>
  <c r="AK3" i="48"/>
  <c r="AL3" i="48"/>
  <c r="AM3" i="48"/>
  <c r="AN3" i="48"/>
  <c r="AO3" i="48"/>
  <c r="AP3" i="48"/>
  <c r="AQ3" i="48"/>
  <c r="AR3" i="48"/>
  <c r="AS3" i="48"/>
  <c r="AT3" i="48"/>
  <c r="AU3" i="48"/>
  <c r="AV3" i="48"/>
  <c r="AW3" i="48"/>
  <c r="AX3" i="48"/>
  <c r="AY3" i="48"/>
  <c r="AZ3" i="48"/>
  <c r="BA3" i="48"/>
  <c r="BB3" i="48"/>
  <c r="BC3" i="48"/>
  <c r="BD3" i="48"/>
  <c r="BE3" i="48"/>
  <c r="BG3" i="48"/>
  <c r="BH3" i="48"/>
  <c r="BI3" i="48"/>
  <c r="BJ3" i="48"/>
  <c r="BK3" i="48"/>
  <c r="BN3" i="48"/>
  <c r="BO3" i="48"/>
  <c r="BP3" i="48"/>
  <c r="BQ3" i="48"/>
  <c r="BR3" i="48"/>
  <c r="BS3" i="48"/>
  <c r="A4" i="48"/>
  <c r="B4" i="48"/>
  <c r="C4" i="48"/>
  <c r="D4" i="48"/>
  <c r="E4" i="48"/>
  <c r="F4" i="48"/>
  <c r="I4" i="48"/>
  <c r="J4" i="48"/>
  <c r="DF4" i="48" s="1"/>
  <c r="K4" i="48"/>
  <c r="M4" i="48"/>
  <c r="N4" i="48"/>
  <c r="O4" i="48"/>
  <c r="P4" i="48"/>
  <c r="Q4" i="48"/>
  <c r="R4" i="48"/>
  <c r="S4" i="48"/>
  <c r="T4" i="48"/>
  <c r="U4" i="48"/>
  <c r="V4" i="48"/>
  <c r="W4" i="48"/>
  <c r="X4" i="48"/>
  <c r="Y4" i="48"/>
  <c r="Z4" i="48"/>
  <c r="AA4" i="48"/>
  <c r="AB4" i="48"/>
  <c r="AC4" i="48"/>
  <c r="AD4" i="48"/>
  <c r="AE4" i="48"/>
  <c r="AF4" i="48"/>
  <c r="AG4" i="48"/>
  <c r="AI4" i="48"/>
  <c r="AJ4" i="48"/>
  <c r="AK4" i="48"/>
  <c r="AL4" i="48"/>
  <c r="AM4" i="48"/>
  <c r="AN4" i="48"/>
  <c r="AO4" i="48"/>
  <c r="AP4" i="48"/>
  <c r="AQ4" i="48"/>
  <c r="AR4" i="48"/>
  <c r="AS4" i="48"/>
  <c r="AT4" i="48"/>
  <c r="AU4" i="48"/>
  <c r="AV4" i="48"/>
  <c r="AW4" i="48"/>
  <c r="AX4" i="48"/>
  <c r="AY4" i="48"/>
  <c r="AZ4" i="48"/>
  <c r="BA4" i="48"/>
  <c r="BB4" i="48"/>
  <c r="BC4" i="48"/>
  <c r="BD4" i="48"/>
  <c r="BE4" i="48"/>
  <c r="BG4" i="48"/>
  <c r="BH4" i="48"/>
  <c r="BI4" i="48"/>
  <c r="BJ4" i="48"/>
  <c r="BK4" i="48"/>
  <c r="BN4" i="48"/>
  <c r="BO4" i="48"/>
  <c r="BP4" i="48"/>
  <c r="BQ4" i="48"/>
  <c r="BR4" i="48"/>
  <c r="BS4" i="48"/>
  <c r="A5" i="48"/>
  <c r="B5" i="48"/>
  <c r="C5" i="48"/>
  <c r="D5" i="48"/>
  <c r="E5" i="48"/>
  <c r="F5" i="48"/>
  <c r="I5" i="48"/>
  <c r="J5" i="48"/>
  <c r="DF5" i="48" s="1"/>
  <c r="K5" i="48"/>
  <c r="M5" i="48"/>
  <c r="N5" i="48"/>
  <c r="O5" i="48"/>
  <c r="P5" i="48"/>
  <c r="Q5" i="48"/>
  <c r="R5" i="48"/>
  <c r="S5" i="48"/>
  <c r="T5" i="48"/>
  <c r="U5" i="48"/>
  <c r="V5" i="48"/>
  <c r="W5" i="48"/>
  <c r="X5" i="48"/>
  <c r="Y5" i="48"/>
  <c r="Z5" i="48"/>
  <c r="AA5" i="48"/>
  <c r="AB5" i="48"/>
  <c r="AC5" i="48"/>
  <c r="AD5" i="48"/>
  <c r="AE5" i="48"/>
  <c r="AF5" i="48"/>
  <c r="AG5" i="48"/>
  <c r="AI5" i="48"/>
  <c r="AJ5" i="48"/>
  <c r="AK5" i="48"/>
  <c r="AL5" i="48"/>
  <c r="AM5" i="48"/>
  <c r="AN5" i="48"/>
  <c r="AO5" i="48"/>
  <c r="AP5" i="48"/>
  <c r="AQ5" i="48"/>
  <c r="AR5" i="48"/>
  <c r="AS5" i="48"/>
  <c r="AT5" i="48"/>
  <c r="AU5" i="48"/>
  <c r="AV5" i="48"/>
  <c r="AW5" i="48"/>
  <c r="AX5" i="48"/>
  <c r="AY5" i="48"/>
  <c r="AZ5" i="48"/>
  <c r="BA5" i="48"/>
  <c r="BB5" i="48"/>
  <c r="BC5" i="48"/>
  <c r="BD5" i="48"/>
  <c r="BE5" i="48"/>
  <c r="BG5" i="48"/>
  <c r="BH5" i="48"/>
  <c r="BI5" i="48"/>
  <c r="BJ5" i="48"/>
  <c r="BK5" i="48"/>
  <c r="BN5" i="48"/>
  <c r="BO5" i="48"/>
  <c r="BP5" i="48"/>
  <c r="BQ5" i="48"/>
  <c r="BR5" i="48"/>
  <c r="BS5" i="48"/>
  <c r="A6" i="48"/>
  <c r="B6" i="48"/>
  <c r="C6" i="48"/>
  <c r="D6" i="48"/>
  <c r="E6" i="48"/>
  <c r="F6" i="48"/>
  <c r="I6" i="48"/>
  <c r="J6" i="48"/>
  <c r="DF6" i="48" s="1"/>
  <c r="K6" i="48"/>
  <c r="M6" i="48"/>
  <c r="N6" i="48"/>
  <c r="O6" i="48"/>
  <c r="P6" i="48"/>
  <c r="Q6" i="48"/>
  <c r="R6" i="48"/>
  <c r="S6" i="48"/>
  <c r="T6" i="48"/>
  <c r="U6" i="48"/>
  <c r="V6" i="48"/>
  <c r="W6" i="48"/>
  <c r="X6" i="48"/>
  <c r="Y6" i="48"/>
  <c r="Z6" i="48"/>
  <c r="AA6" i="48"/>
  <c r="AB6" i="48"/>
  <c r="AC6" i="48"/>
  <c r="AD6" i="48"/>
  <c r="AE6" i="48"/>
  <c r="AF6" i="48"/>
  <c r="AG6" i="48"/>
  <c r="AI6" i="48"/>
  <c r="AJ6" i="48"/>
  <c r="AK6" i="48"/>
  <c r="AL6" i="48"/>
  <c r="AM6" i="48"/>
  <c r="AN6" i="48"/>
  <c r="AO6" i="48"/>
  <c r="AP6" i="48"/>
  <c r="AQ6" i="48"/>
  <c r="AR6" i="48"/>
  <c r="AS6" i="48"/>
  <c r="AT6" i="48"/>
  <c r="AU6" i="48"/>
  <c r="AV6" i="48"/>
  <c r="AW6" i="48"/>
  <c r="AX6" i="48"/>
  <c r="AY6" i="48"/>
  <c r="AZ6" i="48"/>
  <c r="BA6" i="48"/>
  <c r="BB6" i="48"/>
  <c r="BC6" i="48"/>
  <c r="BD6" i="48"/>
  <c r="BE6" i="48"/>
  <c r="BG6" i="48"/>
  <c r="BH6" i="48"/>
  <c r="BI6" i="48"/>
  <c r="BJ6" i="48"/>
  <c r="BK6" i="48"/>
  <c r="BN6" i="48"/>
  <c r="BO6" i="48"/>
  <c r="BP6" i="48"/>
  <c r="BQ6" i="48"/>
  <c r="BR6" i="48"/>
  <c r="BS6" i="48"/>
  <c r="A7" i="48"/>
  <c r="B7" i="48"/>
  <c r="C7" i="48"/>
  <c r="D7" i="48"/>
  <c r="E7" i="48"/>
  <c r="F7" i="48"/>
  <c r="I7" i="48"/>
  <c r="J7" i="48"/>
  <c r="DF7" i="48" s="1"/>
  <c r="K7" i="48"/>
  <c r="M7" i="48"/>
  <c r="N7" i="48"/>
  <c r="O7" i="48"/>
  <c r="P7" i="48"/>
  <c r="Q7" i="48"/>
  <c r="R7" i="48"/>
  <c r="S7" i="48"/>
  <c r="T7" i="48"/>
  <c r="U7" i="48"/>
  <c r="V7" i="48"/>
  <c r="W7" i="48"/>
  <c r="X7" i="48"/>
  <c r="Y7" i="48"/>
  <c r="Z7" i="48"/>
  <c r="AA7" i="48"/>
  <c r="AB7" i="48"/>
  <c r="AC7" i="48"/>
  <c r="AD7" i="48"/>
  <c r="AE7" i="48"/>
  <c r="AF7" i="48"/>
  <c r="AG7" i="48"/>
  <c r="AI7" i="48"/>
  <c r="AJ7" i="48"/>
  <c r="AK7" i="48"/>
  <c r="AL7" i="48"/>
  <c r="AM7" i="48"/>
  <c r="AN7" i="48"/>
  <c r="AO7" i="48"/>
  <c r="AP7" i="48"/>
  <c r="AQ7" i="48"/>
  <c r="AR7" i="48"/>
  <c r="AS7" i="48"/>
  <c r="AT7" i="48"/>
  <c r="AU7" i="48"/>
  <c r="AV7" i="48"/>
  <c r="AW7" i="48"/>
  <c r="AX7" i="48"/>
  <c r="AY7" i="48"/>
  <c r="AZ7" i="48"/>
  <c r="BA7" i="48"/>
  <c r="BB7" i="48"/>
  <c r="BC7" i="48"/>
  <c r="BD7" i="48"/>
  <c r="BE7" i="48"/>
  <c r="BG7" i="48"/>
  <c r="BH7" i="48"/>
  <c r="BI7" i="48"/>
  <c r="BJ7" i="48"/>
  <c r="BK7" i="48"/>
  <c r="BN7" i="48"/>
  <c r="BO7" i="48"/>
  <c r="BP7" i="48"/>
  <c r="BQ7" i="48"/>
  <c r="BR7" i="48"/>
  <c r="BS7" i="48"/>
  <c r="A8" i="48"/>
  <c r="B8" i="48"/>
  <c r="C8" i="48"/>
  <c r="D8" i="48"/>
  <c r="E8" i="48"/>
  <c r="F8" i="48"/>
  <c r="I8" i="48"/>
  <c r="J8" i="48"/>
  <c r="DF8" i="48" s="1"/>
  <c r="K8" i="48"/>
  <c r="M8" i="48"/>
  <c r="N8" i="48"/>
  <c r="O8" i="48"/>
  <c r="P8" i="48"/>
  <c r="Q8" i="48"/>
  <c r="R8" i="48"/>
  <c r="S8" i="48"/>
  <c r="T8" i="48"/>
  <c r="U8" i="48"/>
  <c r="V8" i="48"/>
  <c r="W8" i="48"/>
  <c r="X8" i="48"/>
  <c r="Y8" i="48"/>
  <c r="Z8" i="48"/>
  <c r="AA8" i="48"/>
  <c r="AB8" i="48"/>
  <c r="AC8" i="48"/>
  <c r="AD8" i="48"/>
  <c r="AE8" i="48"/>
  <c r="AF8" i="48"/>
  <c r="AG8" i="48"/>
  <c r="AI8" i="48"/>
  <c r="AJ8" i="48"/>
  <c r="AK8" i="48"/>
  <c r="AL8" i="48"/>
  <c r="AM8" i="48"/>
  <c r="AN8" i="48"/>
  <c r="AO8" i="48"/>
  <c r="AP8" i="48"/>
  <c r="AQ8" i="48"/>
  <c r="AR8" i="48"/>
  <c r="AS8" i="48"/>
  <c r="AT8" i="48"/>
  <c r="AU8" i="48"/>
  <c r="AV8" i="48"/>
  <c r="AW8" i="48"/>
  <c r="AX8" i="48"/>
  <c r="AY8" i="48"/>
  <c r="AZ8" i="48"/>
  <c r="BA8" i="48"/>
  <c r="BB8" i="48"/>
  <c r="BC8" i="48"/>
  <c r="BD8" i="48"/>
  <c r="BE8" i="48"/>
  <c r="BG8" i="48"/>
  <c r="BH8" i="48"/>
  <c r="BI8" i="48"/>
  <c r="BJ8" i="48"/>
  <c r="BK8" i="48"/>
  <c r="BN8" i="48"/>
  <c r="BO8" i="48"/>
  <c r="BP8" i="48"/>
  <c r="BQ8" i="48"/>
  <c r="BR8" i="48"/>
  <c r="BS8" i="48"/>
  <c r="A9" i="48"/>
  <c r="B9" i="48"/>
  <c r="C9" i="48"/>
  <c r="D9" i="48"/>
  <c r="E9" i="48"/>
  <c r="F9" i="48"/>
  <c r="I9" i="48"/>
  <c r="J9" i="48"/>
  <c r="DF9" i="48" s="1"/>
  <c r="K9" i="48"/>
  <c r="M9" i="48"/>
  <c r="N9" i="48"/>
  <c r="O9" i="48"/>
  <c r="P9" i="48"/>
  <c r="Q9" i="48"/>
  <c r="R9" i="48"/>
  <c r="S9" i="48"/>
  <c r="T9" i="48"/>
  <c r="U9" i="48"/>
  <c r="V9" i="48"/>
  <c r="W9" i="48"/>
  <c r="X9" i="48"/>
  <c r="Y9" i="48"/>
  <c r="Z9" i="48"/>
  <c r="AA9" i="48"/>
  <c r="AB9" i="48"/>
  <c r="AC9" i="48"/>
  <c r="AD9" i="48"/>
  <c r="AE9" i="48"/>
  <c r="AF9" i="48"/>
  <c r="AG9" i="48"/>
  <c r="AI9" i="48"/>
  <c r="AJ9" i="48"/>
  <c r="AK9" i="48"/>
  <c r="AL9" i="48"/>
  <c r="AM9" i="48"/>
  <c r="AN9" i="48"/>
  <c r="AO9" i="48"/>
  <c r="AP9" i="48"/>
  <c r="AQ9" i="48"/>
  <c r="AR9" i="48"/>
  <c r="AS9" i="48"/>
  <c r="AT9" i="48"/>
  <c r="AU9" i="48"/>
  <c r="AV9" i="48"/>
  <c r="AW9" i="48"/>
  <c r="AX9" i="48"/>
  <c r="AY9" i="48"/>
  <c r="AZ9" i="48"/>
  <c r="BA9" i="48"/>
  <c r="BB9" i="48"/>
  <c r="BC9" i="48"/>
  <c r="BD9" i="48"/>
  <c r="BE9" i="48"/>
  <c r="BG9" i="48"/>
  <c r="BH9" i="48"/>
  <c r="BI9" i="48"/>
  <c r="BJ9" i="48"/>
  <c r="BK9" i="48"/>
  <c r="BN9" i="48"/>
  <c r="BO9" i="48"/>
  <c r="BP9" i="48"/>
  <c r="BQ9" i="48"/>
  <c r="BR9" i="48"/>
  <c r="BS9" i="48"/>
  <c r="A10" i="48"/>
  <c r="B10" i="48"/>
  <c r="C10" i="48"/>
  <c r="D10" i="48"/>
  <c r="E10" i="48"/>
  <c r="F10" i="48"/>
  <c r="I10" i="48"/>
  <c r="J10" i="48"/>
  <c r="DF10" i="48" s="1"/>
  <c r="K10" i="48"/>
  <c r="M10" i="48"/>
  <c r="N10" i="48"/>
  <c r="O10" i="48"/>
  <c r="P10" i="48"/>
  <c r="Q10" i="48"/>
  <c r="R10" i="48"/>
  <c r="S10" i="48"/>
  <c r="T10" i="48"/>
  <c r="U10" i="48"/>
  <c r="V10" i="48"/>
  <c r="W10" i="48"/>
  <c r="X10" i="48"/>
  <c r="Y10" i="48"/>
  <c r="Z10" i="48"/>
  <c r="AA10" i="48"/>
  <c r="AB10" i="48"/>
  <c r="AC10" i="48"/>
  <c r="AD10" i="48"/>
  <c r="AE10" i="48"/>
  <c r="AF10" i="48"/>
  <c r="AG10" i="48"/>
  <c r="AI10" i="48"/>
  <c r="AJ10" i="48"/>
  <c r="AK10" i="48"/>
  <c r="AL10" i="48"/>
  <c r="AM10" i="48"/>
  <c r="AN10" i="48"/>
  <c r="AO10" i="48"/>
  <c r="AP10" i="48"/>
  <c r="AQ10" i="48"/>
  <c r="AR10" i="48"/>
  <c r="AS10" i="48"/>
  <c r="AT10" i="48"/>
  <c r="AU10" i="48"/>
  <c r="AV10" i="48"/>
  <c r="AW10" i="48"/>
  <c r="AX10" i="48"/>
  <c r="AY10" i="48"/>
  <c r="AZ10" i="48"/>
  <c r="BA10" i="48"/>
  <c r="BB10" i="48"/>
  <c r="BC10" i="48"/>
  <c r="BD10" i="48"/>
  <c r="BE10" i="48"/>
  <c r="BG10" i="48"/>
  <c r="BH10" i="48"/>
  <c r="BI10" i="48"/>
  <c r="BJ10" i="48"/>
  <c r="BK10" i="48"/>
  <c r="BN10" i="48"/>
  <c r="BO10" i="48"/>
  <c r="BP10" i="48"/>
  <c r="BQ10" i="48"/>
  <c r="BR10" i="48"/>
  <c r="BS10" i="48"/>
  <c r="A11" i="48"/>
  <c r="B11" i="48"/>
  <c r="C11" i="48"/>
  <c r="D11" i="48"/>
  <c r="E11" i="48"/>
  <c r="F11" i="48"/>
  <c r="I11" i="48"/>
  <c r="J11" i="48"/>
  <c r="DF11" i="48" s="1"/>
  <c r="K11" i="48"/>
  <c r="M11" i="48"/>
  <c r="N11" i="48"/>
  <c r="O11" i="48"/>
  <c r="P11" i="48"/>
  <c r="Q11" i="48"/>
  <c r="R11" i="48"/>
  <c r="S11" i="48"/>
  <c r="T11" i="48"/>
  <c r="U11" i="48"/>
  <c r="V11" i="48"/>
  <c r="W11" i="48"/>
  <c r="X11" i="48"/>
  <c r="Y11" i="48"/>
  <c r="Z11" i="48"/>
  <c r="AA11" i="48"/>
  <c r="AB11" i="48"/>
  <c r="AC11" i="48"/>
  <c r="AD11" i="48"/>
  <c r="AE11" i="48"/>
  <c r="AF11" i="48"/>
  <c r="AG11" i="48"/>
  <c r="AI11" i="48"/>
  <c r="AJ11" i="48"/>
  <c r="AK11" i="48"/>
  <c r="AL11" i="48"/>
  <c r="AM11" i="48"/>
  <c r="AN11" i="48"/>
  <c r="AO11" i="48"/>
  <c r="AP11" i="48"/>
  <c r="AQ11" i="48"/>
  <c r="AR11" i="48"/>
  <c r="AS11" i="48"/>
  <c r="AT11" i="48"/>
  <c r="AU11" i="48"/>
  <c r="AV11" i="48"/>
  <c r="AW11" i="48"/>
  <c r="AX11" i="48"/>
  <c r="AY11" i="48"/>
  <c r="AZ11" i="48"/>
  <c r="BA11" i="48"/>
  <c r="BB11" i="48"/>
  <c r="BC11" i="48"/>
  <c r="BD11" i="48"/>
  <c r="BE11" i="48"/>
  <c r="BG11" i="48"/>
  <c r="BH11" i="48"/>
  <c r="BI11" i="48"/>
  <c r="BJ11" i="48"/>
  <c r="BK11" i="48"/>
  <c r="BN11" i="48"/>
  <c r="BO11" i="48"/>
  <c r="BP11" i="48"/>
  <c r="BQ11" i="48"/>
  <c r="BR11" i="48"/>
  <c r="BS11" i="48"/>
  <c r="A12" i="48"/>
  <c r="B12" i="48"/>
  <c r="C12" i="48"/>
  <c r="D12" i="48"/>
  <c r="E12" i="48"/>
  <c r="F12" i="48"/>
  <c r="I12" i="48"/>
  <c r="J12" i="48"/>
  <c r="DF12" i="48" s="1"/>
  <c r="K12" i="48"/>
  <c r="M12" i="48"/>
  <c r="N12" i="48"/>
  <c r="O12" i="48"/>
  <c r="P12" i="48"/>
  <c r="Q12" i="48"/>
  <c r="R12" i="48"/>
  <c r="S12" i="48"/>
  <c r="T12" i="48"/>
  <c r="U12" i="48"/>
  <c r="V12" i="48"/>
  <c r="W12" i="48"/>
  <c r="X12" i="48"/>
  <c r="Y12" i="48"/>
  <c r="Z12" i="48"/>
  <c r="AA12" i="48"/>
  <c r="AB12" i="48"/>
  <c r="AC12" i="48"/>
  <c r="AD12" i="48"/>
  <c r="AE12" i="48"/>
  <c r="AF12" i="48"/>
  <c r="AG12" i="48"/>
  <c r="AI12" i="48"/>
  <c r="AJ12" i="48"/>
  <c r="AK12" i="48"/>
  <c r="AL12" i="48"/>
  <c r="AM12" i="48"/>
  <c r="AN12" i="48"/>
  <c r="AO12" i="48"/>
  <c r="AP12" i="48"/>
  <c r="AQ12" i="48"/>
  <c r="AR12" i="48"/>
  <c r="AS12" i="48"/>
  <c r="AT12" i="48"/>
  <c r="AU12" i="48"/>
  <c r="AV12" i="48"/>
  <c r="AW12" i="48"/>
  <c r="AX12" i="48"/>
  <c r="AY12" i="48"/>
  <c r="AZ12" i="48"/>
  <c r="BA12" i="48"/>
  <c r="BB12" i="48"/>
  <c r="BC12" i="48"/>
  <c r="BD12" i="48"/>
  <c r="BE12" i="48"/>
  <c r="BG12" i="48"/>
  <c r="BH12" i="48"/>
  <c r="BI12" i="48"/>
  <c r="BJ12" i="48"/>
  <c r="BK12" i="48"/>
  <c r="BN12" i="48"/>
  <c r="BO12" i="48"/>
  <c r="BP12" i="48"/>
  <c r="BQ12" i="48"/>
  <c r="BR12" i="48"/>
  <c r="BS12" i="48"/>
  <c r="A13" i="48"/>
  <c r="B13" i="48"/>
  <c r="C13" i="48"/>
  <c r="D13" i="48"/>
  <c r="E13" i="48"/>
  <c r="F13" i="48"/>
  <c r="I13" i="48"/>
  <c r="J13" i="48"/>
  <c r="DF13" i="48" s="1"/>
  <c r="K13" i="48"/>
  <c r="M13" i="48"/>
  <c r="N13" i="48"/>
  <c r="O13" i="48"/>
  <c r="P13" i="48"/>
  <c r="Q13" i="48"/>
  <c r="R13" i="48"/>
  <c r="S13" i="48"/>
  <c r="T13" i="48"/>
  <c r="U13" i="48"/>
  <c r="V13" i="48"/>
  <c r="W13" i="48"/>
  <c r="X13" i="48"/>
  <c r="Y13" i="48"/>
  <c r="Z13" i="48"/>
  <c r="AA13" i="48"/>
  <c r="AB13" i="48"/>
  <c r="AC13" i="48"/>
  <c r="AD13" i="48"/>
  <c r="AE13" i="48"/>
  <c r="AF13" i="48"/>
  <c r="AG13" i="48"/>
  <c r="AI13" i="48"/>
  <c r="AJ13" i="48"/>
  <c r="AK13" i="48"/>
  <c r="AL13" i="48"/>
  <c r="AM13" i="48"/>
  <c r="AN13" i="48"/>
  <c r="AO13" i="48"/>
  <c r="AP13" i="48"/>
  <c r="AQ13" i="48"/>
  <c r="AR13" i="48"/>
  <c r="AS13" i="48"/>
  <c r="AT13" i="48"/>
  <c r="AU13" i="48"/>
  <c r="AV13" i="48"/>
  <c r="AW13" i="48"/>
  <c r="AX13" i="48"/>
  <c r="AY13" i="48"/>
  <c r="AZ13" i="48"/>
  <c r="BA13" i="48"/>
  <c r="BB13" i="48"/>
  <c r="BC13" i="48"/>
  <c r="BD13" i="48"/>
  <c r="BE13" i="48"/>
  <c r="BG13" i="48"/>
  <c r="BH13" i="48"/>
  <c r="BI13" i="48"/>
  <c r="BJ13" i="48"/>
  <c r="BK13" i="48"/>
  <c r="BN13" i="48"/>
  <c r="BO13" i="48"/>
  <c r="BP13" i="48"/>
  <c r="BQ13" i="48"/>
  <c r="BR13" i="48"/>
  <c r="BS13" i="48"/>
  <c r="A14" i="48"/>
  <c r="B14" i="48"/>
  <c r="C14" i="48"/>
  <c r="D14" i="48"/>
  <c r="E14" i="48"/>
  <c r="F14" i="48"/>
  <c r="I14" i="48"/>
  <c r="J14" i="48"/>
  <c r="DF14" i="48" s="1"/>
  <c r="K14" i="48"/>
  <c r="M14" i="48"/>
  <c r="N14" i="48"/>
  <c r="O14" i="48"/>
  <c r="P14" i="48"/>
  <c r="Q14" i="48"/>
  <c r="R14" i="48"/>
  <c r="S14" i="48"/>
  <c r="T14" i="48"/>
  <c r="U14" i="48"/>
  <c r="V14" i="48"/>
  <c r="W14" i="48"/>
  <c r="X14" i="48"/>
  <c r="Y14" i="48"/>
  <c r="AA14" i="48"/>
  <c r="AB14" i="48"/>
  <c r="AC14" i="48"/>
  <c r="AD14" i="48"/>
  <c r="AE14" i="48"/>
  <c r="AF14" i="48"/>
  <c r="AG14" i="48"/>
  <c r="AI14" i="48"/>
  <c r="AJ14" i="48"/>
  <c r="AK14" i="48"/>
  <c r="AL14" i="48"/>
  <c r="AM14" i="48"/>
  <c r="AN14" i="48"/>
  <c r="AO14" i="48"/>
  <c r="AP14" i="48"/>
  <c r="AQ14" i="48"/>
  <c r="AR14" i="48"/>
  <c r="AS14" i="48"/>
  <c r="AT14" i="48"/>
  <c r="AU14" i="48"/>
  <c r="AV14" i="48"/>
  <c r="AW14" i="48"/>
  <c r="AX14" i="48"/>
  <c r="AY14" i="48"/>
  <c r="AZ14" i="48"/>
  <c r="BA14" i="48"/>
  <c r="BB14" i="48"/>
  <c r="BC14" i="48"/>
  <c r="BD14" i="48"/>
  <c r="BE14" i="48"/>
  <c r="BG14" i="48"/>
  <c r="BH14" i="48"/>
  <c r="BI14" i="48"/>
  <c r="BJ14" i="48"/>
  <c r="BK14" i="48"/>
  <c r="BN14" i="48"/>
  <c r="BO14" i="48"/>
  <c r="BP14" i="48"/>
  <c r="BQ14" i="48"/>
  <c r="BR14" i="48"/>
  <c r="BS14" i="48"/>
  <c r="A15" i="48"/>
  <c r="B15" i="48"/>
  <c r="C15" i="48"/>
  <c r="D15" i="48"/>
  <c r="E15" i="48"/>
  <c r="F15" i="48"/>
  <c r="I15" i="48"/>
  <c r="J15" i="48"/>
  <c r="DF15" i="48" s="1"/>
  <c r="K15" i="48"/>
  <c r="M15" i="48"/>
  <c r="N15" i="48"/>
  <c r="O15" i="48"/>
  <c r="P15" i="48"/>
  <c r="Q15" i="48"/>
  <c r="R15" i="48"/>
  <c r="S15" i="48"/>
  <c r="T15" i="48"/>
  <c r="U15" i="48"/>
  <c r="V15" i="48"/>
  <c r="W15" i="48"/>
  <c r="X15" i="48"/>
  <c r="Y15" i="48"/>
  <c r="Z15" i="48"/>
  <c r="AA15" i="48"/>
  <c r="AB15" i="48"/>
  <c r="AC15" i="48"/>
  <c r="AD15" i="48"/>
  <c r="AE15" i="48"/>
  <c r="AF15" i="48"/>
  <c r="AG15" i="48"/>
  <c r="AI15" i="48"/>
  <c r="AJ15" i="48"/>
  <c r="AK15" i="48"/>
  <c r="AL15" i="48"/>
  <c r="AM15" i="48"/>
  <c r="AN15" i="48"/>
  <c r="AO15" i="48"/>
  <c r="AP15" i="48"/>
  <c r="AQ15" i="48"/>
  <c r="AR15" i="48"/>
  <c r="AS15" i="48"/>
  <c r="AT15" i="48"/>
  <c r="AU15" i="48"/>
  <c r="AV15" i="48"/>
  <c r="AW15" i="48"/>
  <c r="AX15" i="48"/>
  <c r="AY15" i="48"/>
  <c r="AZ15" i="48"/>
  <c r="BA15" i="48"/>
  <c r="BB15" i="48"/>
  <c r="BC15" i="48"/>
  <c r="BD15" i="48"/>
  <c r="BE15" i="48"/>
  <c r="BG15" i="48"/>
  <c r="BH15" i="48"/>
  <c r="BI15" i="48"/>
  <c r="BJ15" i="48"/>
  <c r="BK15" i="48"/>
  <c r="BN15" i="48"/>
  <c r="BO15" i="48"/>
  <c r="BP15" i="48"/>
  <c r="BQ15" i="48"/>
  <c r="BR15" i="48"/>
  <c r="BS15" i="48"/>
  <c r="A16" i="48"/>
  <c r="B16" i="48"/>
  <c r="C16" i="48"/>
  <c r="D16" i="48"/>
  <c r="E16" i="48"/>
  <c r="F16" i="48"/>
  <c r="I16" i="48"/>
  <c r="J16" i="48"/>
  <c r="DF16" i="48" s="1"/>
  <c r="K16" i="48"/>
  <c r="M16" i="48"/>
  <c r="N16" i="48"/>
  <c r="O16" i="48"/>
  <c r="P16" i="48"/>
  <c r="Q16" i="48"/>
  <c r="R16" i="48"/>
  <c r="S16" i="48"/>
  <c r="T16" i="48"/>
  <c r="U16" i="48"/>
  <c r="V16" i="48"/>
  <c r="W16" i="48"/>
  <c r="X16" i="48"/>
  <c r="Y16" i="48"/>
  <c r="Z16" i="48"/>
  <c r="AA16" i="48"/>
  <c r="AB16" i="48"/>
  <c r="AC16" i="48"/>
  <c r="AD16" i="48"/>
  <c r="AE16" i="48"/>
  <c r="AF16" i="48"/>
  <c r="AG16" i="48"/>
  <c r="AI16" i="48"/>
  <c r="AJ16" i="48"/>
  <c r="AK16" i="48"/>
  <c r="AL16" i="48"/>
  <c r="AM16" i="48"/>
  <c r="AN16" i="48"/>
  <c r="AO16" i="48"/>
  <c r="AP16" i="48"/>
  <c r="AQ16" i="48"/>
  <c r="AR16" i="48"/>
  <c r="AS16" i="48"/>
  <c r="AT16" i="48"/>
  <c r="AU16" i="48"/>
  <c r="AV16" i="48"/>
  <c r="AW16" i="48"/>
  <c r="AX16" i="48"/>
  <c r="AY16" i="48"/>
  <c r="AZ16" i="48"/>
  <c r="BA16" i="48"/>
  <c r="BB16" i="48"/>
  <c r="BC16" i="48"/>
  <c r="BD16" i="48"/>
  <c r="BE16" i="48"/>
  <c r="BG16" i="48"/>
  <c r="BH16" i="48"/>
  <c r="BI16" i="48"/>
  <c r="BJ16" i="48"/>
  <c r="BK16" i="48"/>
  <c r="BN16" i="48"/>
  <c r="BO16" i="48"/>
  <c r="BP16" i="48"/>
  <c r="BQ16" i="48"/>
  <c r="BR16" i="48"/>
  <c r="BS16" i="48"/>
  <c r="A17" i="48"/>
  <c r="B17" i="48"/>
  <c r="C17" i="48"/>
  <c r="D17" i="48"/>
  <c r="E17" i="48"/>
  <c r="F17" i="48"/>
  <c r="I17" i="48"/>
  <c r="J17" i="48"/>
  <c r="DF17" i="48" s="1"/>
  <c r="K17" i="48"/>
  <c r="M17" i="48"/>
  <c r="N17" i="48"/>
  <c r="O17" i="48"/>
  <c r="P17" i="48"/>
  <c r="Q17" i="48"/>
  <c r="R17" i="48"/>
  <c r="S17" i="48"/>
  <c r="T17" i="48"/>
  <c r="U17" i="48"/>
  <c r="V17" i="48"/>
  <c r="W17" i="48"/>
  <c r="X17" i="48"/>
  <c r="Y17" i="48"/>
  <c r="Z17" i="48"/>
  <c r="AA17" i="48"/>
  <c r="AB17" i="48"/>
  <c r="AC17" i="48"/>
  <c r="AD17" i="48"/>
  <c r="AE17" i="48"/>
  <c r="AF17" i="48"/>
  <c r="AG17" i="48"/>
  <c r="AI17" i="48"/>
  <c r="AJ17" i="48"/>
  <c r="AK17" i="48"/>
  <c r="AL17" i="48"/>
  <c r="AM17" i="48"/>
  <c r="AN17" i="48"/>
  <c r="AO17" i="48"/>
  <c r="AP17" i="48"/>
  <c r="AQ17" i="48"/>
  <c r="AR17" i="48"/>
  <c r="AS17" i="48"/>
  <c r="AT17" i="48"/>
  <c r="AU17" i="48"/>
  <c r="AV17" i="48"/>
  <c r="AW17" i="48"/>
  <c r="AX17" i="48"/>
  <c r="AY17" i="48"/>
  <c r="AZ17" i="48"/>
  <c r="BA17" i="48"/>
  <c r="BB17" i="48"/>
  <c r="BC17" i="48"/>
  <c r="BD17" i="48"/>
  <c r="BE17" i="48"/>
  <c r="BG17" i="48"/>
  <c r="BH17" i="48"/>
  <c r="BI17" i="48"/>
  <c r="BJ17" i="48"/>
  <c r="BK17" i="48"/>
  <c r="BN17" i="48"/>
  <c r="BO17" i="48"/>
  <c r="BP17" i="48"/>
  <c r="BQ17" i="48"/>
  <c r="BR17" i="48"/>
  <c r="BS17" i="48"/>
  <c r="A18" i="48"/>
  <c r="B18" i="48"/>
  <c r="C18" i="48"/>
  <c r="D18" i="48"/>
  <c r="E18" i="48"/>
  <c r="F18" i="48"/>
  <c r="I18" i="48"/>
  <c r="J18" i="48"/>
  <c r="DF18" i="48" s="1"/>
  <c r="K18" i="48"/>
  <c r="M18" i="48"/>
  <c r="N18" i="48"/>
  <c r="O18" i="48"/>
  <c r="P18" i="48"/>
  <c r="Q18" i="48"/>
  <c r="R18" i="48"/>
  <c r="S18" i="48"/>
  <c r="T18" i="48"/>
  <c r="U18" i="48"/>
  <c r="V18" i="48"/>
  <c r="W18" i="48"/>
  <c r="X18" i="48"/>
  <c r="Y18" i="48"/>
  <c r="Z18" i="48"/>
  <c r="AA18" i="48"/>
  <c r="AB18" i="48"/>
  <c r="AC18" i="48"/>
  <c r="AD18" i="48"/>
  <c r="AE18" i="48"/>
  <c r="AF18" i="48"/>
  <c r="AG18" i="48"/>
  <c r="AI18" i="48"/>
  <c r="AJ18" i="48"/>
  <c r="AK18" i="48"/>
  <c r="AL18" i="48"/>
  <c r="AM18" i="48"/>
  <c r="AN18" i="48"/>
  <c r="AO18" i="48"/>
  <c r="AP18" i="48"/>
  <c r="AQ18" i="48"/>
  <c r="AR18" i="48"/>
  <c r="AS18" i="48"/>
  <c r="AT18" i="48"/>
  <c r="AU18" i="48"/>
  <c r="AV18" i="48"/>
  <c r="AW18" i="48"/>
  <c r="AX18" i="48"/>
  <c r="AY18" i="48"/>
  <c r="AZ18" i="48"/>
  <c r="BA18" i="48"/>
  <c r="BB18" i="48"/>
  <c r="BC18" i="48"/>
  <c r="BD18" i="48"/>
  <c r="BE18" i="48"/>
  <c r="BG18" i="48"/>
  <c r="BH18" i="48"/>
  <c r="BI18" i="48"/>
  <c r="BJ18" i="48"/>
  <c r="BK18" i="48"/>
  <c r="BN18" i="48"/>
  <c r="BO18" i="48"/>
  <c r="BP18" i="48"/>
  <c r="BQ18" i="48"/>
  <c r="BR18" i="48"/>
  <c r="BS18" i="48"/>
  <c r="A19" i="48"/>
  <c r="B19" i="48"/>
  <c r="C19" i="48"/>
  <c r="D19" i="48"/>
  <c r="E19" i="48"/>
  <c r="F19" i="48"/>
  <c r="I19" i="48"/>
  <c r="J19" i="48"/>
  <c r="DF19" i="48" s="1"/>
  <c r="K19" i="48"/>
  <c r="M19" i="48"/>
  <c r="N19" i="48"/>
  <c r="O19" i="48"/>
  <c r="P19" i="48"/>
  <c r="Q19" i="48"/>
  <c r="R19" i="48"/>
  <c r="S19" i="48"/>
  <c r="T19" i="48"/>
  <c r="U19" i="48"/>
  <c r="V19" i="48"/>
  <c r="W19" i="48"/>
  <c r="X19" i="48"/>
  <c r="Y19" i="48"/>
  <c r="Z19" i="48"/>
  <c r="AA19" i="48"/>
  <c r="AB19" i="48"/>
  <c r="AC19" i="48"/>
  <c r="AD19" i="48"/>
  <c r="AE19" i="48"/>
  <c r="AF19" i="48"/>
  <c r="AG19" i="48"/>
  <c r="AI19" i="48"/>
  <c r="AJ19" i="48"/>
  <c r="AK19" i="48"/>
  <c r="AL19" i="48"/>
  <c r="AM19" i="48"/>
  <c r="AN19" i="48"/>
  <c r="AO19" i="48"/>
  <c r="AP19" i="48"/>
  <c r="AQ19" i="48"/>
  <c r="AR19" i="48"/>
  <c r="AS19" i="48"/>
  <c r="AT19" i="48"/>
  <c r="AU19" i="48"/>
  <c r="AV19" i="48"/>
  <c r="AW19" i="48"/>
  <c r="AX19" i="48"/>
  <c r="AY19" i="48"/>
  <c r="AZ19" i="48"/>
  <c r="BA19" i="48"/>
  <c r="BB19" i="48"/>
  <c r="BC19" i="48"/>
  <c r="BD19" i="48"/>
  <c r="BE19" i="48"/>
  <c r="BG19" i="48"/>
  <c r="BH19" i="48"/>
  <c r="BI19" i="48"/>
  <c r="BJ19" i="48"/>
  <c r="BK19" i="48"/>
  <c r="BN19" i="48"/>
  <c r="BO19" i="48"/>
  <c r="BP19" i="48"/>
  <c r="BQ19" i="48"/>
  <c r="BR19" i="48"/>
  <c r="BS19" i="48"/>
  <c r="A20" i="48"/>
  <c r="B20" i="48"/>
  <c r="C20" i="48"/>
  <c r="D20" i="48"/>
  <c r="E20" i="48"/>
  <c r="F20" i="48"/>
  <c r="I20" i="48"/>
  <c r="J20" i="48"/>
  <c r="DF20" i="48" s="1"/>
  <c r="K20" i="48"/>
  <c r="M20" i="48"/>
  <c r="N20" i="48"/>
  <c r="O20" i="48"/>
  <c r="P20" i="48"/>
  <c r="Q20" i="48"/>
  <c r="R20" i="48"/>
  <c r="S20" i="48"/>
  <c r="T20" i="48"/>
  <c r="U20" i="48"/>
  <c r="V20" i="48"/>
  <c r="W20" i="48"/>
  <c r="X20" i="48"/>
  <c r="Y20" i="48"/>
  <c r="Z20" i="48"/>
  <c r="AA20" i="48"/>
  <c r="AB20" i="48"/>
  <c r="AC20" i="48"/>
  <c r="AD20" i="48"/>
  <c r="AE20" i="48"/>
  <c r="AF20" i="48"/>
  <c r="AG20" i="48"/>
  <c r="AI20" i="48"/>
  <c r="AJ20" i="48"/>
  <c r="AK20" i="48"/>
  <c r="AL20" i="48"/>
  <c r="AM20" i="48"/>
  <c r="AN20" i="48"/>
  <c r="AO20" i="48"/>
  <c r="AP20" i="48"/>
  <c r="AQ20" i="48"/>
  <c r="AR20" i="48"/>
  <c r="AS20" i="48"/>
  <c r="AT20" i="48"/>
  <c r="AU20" i="48"/>
  <c r="AV20" i="48"/>
  <c r="AW20" i="48"/>
  <c r="AX20" i="48"/>
  <c r="AY20" i="48"/>
  <c r="AZ20" i="48"/>
  <c r="BA20" i="48"/>
  <c r="BB20" i="48"/>
  <c r="BC20" i="48"/>
  <c r="BD20" i="48"/>
  <c r="BE20" i="48"/>
  <c r="BG20" i="48"/>
  <c r="BH20" i="48"/>
  <c r="BI20" i="48"/>
  <c r="BJ20" i="48"/>
  <c r="BK20" i="48"/>
  <c r="BN20" i="48"/>
  <c r="BO20" i="48"/>
  <c r="BP20" i="48"/>
  <c r="BQ20" i="48"/>
  <c r="BR20" i="48"/>
  <c r="BS20" i="48"/>
  <c r="A21" i="48"/>
  <c r="B21" i="48"/>
  <c r="C21" i="48"/>
  <c r="D21" i="48"/>
  <c r="E21" i="48"/>
  <c r="F21" i="48"/>
  <c r="I21" i="48"/>
  <c r="J21" i="48"/>
  <c r="DF21" i="48" s="1"/>
  <c r="K21" i="48"/>
  <c r="M21" i="48"/>
  <c r="N21" i="48"/>
  <c r="O21" i="48"/>
  <c r="P21" i="48"/>
  <c r="Q21" i="48"/>
  <c r="R21" i="48"/>
  <c r="S21" i="48"/>
  <c r="T21" i="48"/>
  <c r="U21" i="48"/>
  <c r="V21" i="48"/>
  <c r="W21" i="48"/>
  <c r="X21" i="48"/>
  <c r="Y21" i="48"/>
  <c r="Z21" i="48"/>
  <c r="AA21" i="48"/>
  <c r="AB21" i="48"/>
  <c r="AC21" i="48"/>
  <c r="AD21" i="48"/>
  <c r="AE21" i="48"/>
  <c r="AF21" i="48"/>
  <c r="AG21" i="48"/>
  <c r="AI21" i="48"/>
  <c r="AJ21" i="48"/>
  <c r="AK21" i="48"/>
  <c r="AL21" i="48"/>
  <c r="AM21" i="48"/>
  <c r="AN21" i="48"/>
  <c r="AO21" i="48"/>
  <c r="AP21" i="48"/>
  <c r="AQ21" i="48"/>
  <c r="AR21" i="48"/>
  <c r="AS21" i="48"/>
  <c r="AT21" i="48"/>
  <c r="AU21" i="48"/>
  <c r="AV21" i="48"/>
  <c r="AW21" i="48"/>
  <c r="AX21" i="48"/>
  <c r="AY21" i="48"/>
  <c r="AZ21" i="48"/>
  <c r="BA21" i="48"/>
  <c r="BB21" i="48"/>
  <c r="BC21" i="48"/>
  <c r="BD21" i="48"/>
  <c r="BE21" i="48"/>
  <c r="BG21" i="48"/>
  <c r="BH21" i="48"/>
  <c r="BI21" i="48"/>
  <c r="BJ21" i="48"/>
  <c r="BK21" i="48"/>
  <c r="BN21" i="48"/>
  <c r="BO21" i="48"/>
  <c r="BP21" i="48"/>
  <c r="BQ21" i="48"/>
  <c r="BR21" i="48"/>
  <c r="BS21" i="48"/>
  <c r="A22" i="48"/>
  <c r="B22" i="48"/>
  <c r="C22" i="48"/>
  <c r="D22" i="48"/>
  <c r="E22" i="48"/>
  <c r="F22" i="48"/>
  <c r="I22" i="48"/>
  <c r="J22" i="48"/>
  <c r="DF22" i="48" s="1"/>
  <c r="K22" i="48"/>
  <c r="M22" i="48"/>
  <c r="N22" i="48"/>
  <c r="O22" i="48"/>
  <c r="P22" i="48"/>
  <c r="Q22" i="48"/>
  <c r="R22" i="48"/>
  <c r="S22" i="48"/>
  <c r="T22" i="48"/>
  <c r="U22" i="48"/>
  <c r="V22" i="48"/>
  <c r="W22" i="48"/>
  <c r="X22" i="48"/>
  <c r="Y22" i="48"/>
  <c r="Z22" i="48"/>
  <c r="AA22" i="48"/>
  <c r="AB22" i="48"/>
  <c r="AC22" i="48"/>
  <c r="AD22" i="48"/>
  <c r="AE22" i="48"/>
  <c r="AF22" i="48"/>
  <c r="AG22" i="48"/>
  <c r="AI22" i="48"/>
  <c r="AJ22" i="48"/>
  <c r="AK22" i="48"/>
  <c r="AL22" i="48"/>
  <c r="AM22" i="48"/>
  <c r="AN22" i="48"/>
  <c r="AO22" i="48"/>
  <c r="AP22" i="48"/>
  <c r="AQ22" i="48"/>
  <c r="AR22" i="48"/>
  <c r="AS22" i="48"/>
  <c r="AT22" i="48"/>
  <c r="AU22" i="48"/>
  <c r="AV22" i="48"/>
  <c r="AW22" i="48"/>
  <c r="AX22" i="48"/>
  <c r="AY22" i="48"/>
  <c r="AZ22" i="48"/>
  <c r="BA22" i="48"/>
  <c r="BB22" i="48"/>
  <c r="BC22" i="48"/>
  <c r="BD22" i="48"/>
  <c r="BE22" i="48"/>
  <c r="BG22" i="48"/>
  <c r="BH22" i="48"/>
  <c r="BI22" i="48"/>
  <c r="BJ22" i="48"/>
  <c r="BK22" i="48"/>
  <c r="BN22" i="48"/>
  <c r="BO22" i="48"/>
  <c r="BP22" i="48"/>
  <c r="BQ22" i="48"/>
  <c r="BR22" i="48"/>
  <c r="BS22" i="48"/>
  <c r="A23" i="48"/>
  <c r="B23" i="48"/>
  <c r="C23" i="48"/>
  <c r="D23" i="48"/>
  <c r="E23" i="48"/>
  <c r="F23" i="48"/>
  <c r="I23" i="48"/>
  <c r="J23" i="48"/>
  <c r="DF23" i="48" s="1"/>
  <c r="K23" i="48"/>
  <c r="M23" i="48"/>
  <c r="N23" i="48"/>
  <c r="O23" i="48"/>
  <c r="P23" i="48"/>
  <c r="Q23" i="48"/>
  <c r="R23" i="48"/>
  <c r="S23" i="48"/>
  <c r="T23" i="48"/>
  <c r="U23" i="48"/>
  <c r="V23" i="48"/>
  <c r="W23" i="48"/>
  <c r="X23" i="48"/>
  <c r="Y23" i="48"/>
  <c r="Z23" i="48"/>
  <c r="AA23" i="48"/>
  <c r="AB23" i="48"/>
  <c r="AC23" i="48"/>
  <c r="AD23" i="48"/>
  <c r="AE23" i="48"/>
  <c r="AF23" i="48"/>
  <c r="AG23" i="48"/>
  <c r="AI23" i="48"/>
  <c r="AJ23" i="48"/>
  <c r="AK23" i="48"/>
  <c r="AL23" i="48"/>
  <c r="AM23" i="48"/>
  <c r="AN23" i="48"/>
  <c r="AO23" i="48"/>
  <c r="AP23" i="48"/>
  <c r="AQ23" i="48"/>
  <c r="AR23" i="48"/>
  <c r="AS23" i="48"/>
  <c r="AT23" i="48"/>
  <c r="AU23" i="48"/>
  <c r="AV23" i="48"/>
  <c r="AW23" i="48"/>
  <c r="AX23" i="48"/>
  <c r="AY23" i="48"/>
  <c r="AZ23" i="48"/>
  <c r="BA23" i="48"/>
  <c r="BB23" i="48"/>
  <c r="BC23" i="48"/>
  <c r="BD23" i="48"/>
  <c r="BE23" i="48"/>
  <c r="BG23" i="48"/>
  <c r="BH23" i="48"/>
  <c r="BI23" i="48"/>
  <c r="BJ23" i="48"/>
  <c r="BK23" i="48"/>
  <c r="BN23" i="48"/>
  <c r="BO23" i="48"/>
  <c r="BP23" i="48"/>
  <c r="BQ23" i="48"/>
  <c r="BR23" i="48"/>
  <c r="BS23" i="48"/>
  <c r="A24" i="48"/>
  <c r="B24" i="48"/>
  <c r="C24" i="48"/>
  <c r="D24" i="48"/>
  <c r="E24" i="48"/>
  <c r="F24" i="48"/>
  <c r="I24" i="48"/>
  <c r="J24" i="48"/>
  <c r="DF24" i="48" s="1"/>
  <c r="K24" i="48"/>
  <c r="M24" i="48"/>
  <c r="N24" i="48"/>
  <c r="O24" i="48"/>
  <c r="P24" i="48"/>
  <c r="Q24" i="48"/>
  <c r="R24" i="48"/>
  <c r="S24" i="48"/>
  <c r="T24" i="48"/>
  <c r="U24" i="48"/>
  <c r="V24" i="48"/>
  <c r="W24" i="48"/>
  <c r="X24" i="48"/>
  <c r="Y24" i="48"/>
  <c r="Z24" i="48"/>
  <c r="AA24" i="48"/>
  <c r="AB24" i="48"/>
  <c r="AC24" i="48"/>
  <c r="AD24" i="48"/>
  <c r="AE24" i="48"/>
  <c r="AF24" i="48"/>
  <c r="AG24" i="48"/>
  <c r="AI24" i="48"/>
  <c r="AJ24" i="48"/>
  <c r="AK24" i="48"/>
  <c r="AL24" i="48"/>
  <c r="AM24" i="48"/>
  <c r="AN24" i="48"/>
  <c r="AO24" i="48"/>
  <c r="AP24" i="48"/>
  <c r="AQ24" i="48"/>
  <c r="AR24" i="48"/>
  <c r="AS24" i="48"/>
  <c r="AT24" i="48"/>
  <c r="AU24" i="48"/>
  <c r="AV24" i="48"/>
  <c r="AW24" i="48"/>
  <c r="AX24" i="48"/>
  <c r="AY24" i="48"/>
  <c r="AZ24" i="48"/>
  <c r="BA24" i="48"/>
  <c r="BB24" i="48"/>
  <c r="BC24" i="48"/>
  <c r="BD24" i="48"/>
  <c r="BE24" i="48"/>
  <c r="BG24" i="48"/>
  <c r="BH24" i="48"/>
  <c r="BI24" i="48"/>
  <c r="BJ24" i="48"/>
  <c r="BK24" i="48"/>
  <c r="BN24" i="48"/>
  <c r="BO24" i="48"/>
  <c r="BP24" i="48"/>
  <c r="BQ24" i="48"/>
  <c r="BR24" i="48"/>
  <c r="BS24" i="48"/>
  <c r="A25" i="48"/>
  <c r="B25" i="48"/>
  <c r="C25" i="48"/>
  <c r="D25" i="48"/>
  <c r="E25" i="48"/>
  <c r="F25" i="48"/>
  <c r="I25" i="48"/>
  <c r="J25" i="48"/>
  <c r="DF25" i="48" s="1"/>
  <c r="K25" i="48"/>
  <c r="M25" i="48"/>
  <c r="N25" i="48"/>
  <c r="O25" i="48"/>
  <c r="P25" i="48"/>
  <c r="Q25" i="48"/>
  <c r="R25" i="48"/>
  <c r="S25" i="48"/>
  <c r="T25" i="48"/>
  <c r="U25" i="48"/>
  <c r="V25" i="48"/>
  <c r="W25" i="48"/>
  <c r="X25" i="48"/>
  <c r="Y25" i="48"/>
  <c r="Z25" i="48"/>
  <c r="AA25" i="48"/>
  <c r="AB25" i="48"/>
  <c r="AC25" i="48"/>
  <c r="AD25" i="48"/>
  <c r="AE25" i="48"/>
  <c r="AF25" i="48"/>
  <c r="AG25" i="48"/>
  <c r="AI25" i="48"/>
  <c r="AJ25" i="48"/>
  <c r="AK25" i="48"/>
  <c r="AL25" i="48"/>
  <c r="AM25" i="48"/>
  <c r="AN25" i="48"/>
  <c r="AO25" i="48"/>
  <c r="AP25" i="48"/>
  <c r="AQ25" i="48"/>
  <c r="AR25" i="48"/>
  <c r="AS25" i="48"/>
  <c r="AT25" i="48"/>
  <c r="AU25" i="48"/>
  <c r="AV25" i="48"/>
  <c r="AW25" i="48"/>
  <c r="AX25" i="48"/>
  <c r="AY25" i="48"/>
  <c r="AZ25" i="48"/>
  <c r="BA25" i="48"/>
  <c r="BB25" i="48"/>
  <c r="BC25" i="48"/>
  <c r="BD25" i="48"/>
  <c r="BE25" i="48"/>
  <c r="BG25" i="48"/>
  <c r="BH25" i="48"/>
  <c r="BI25" i="48"/>
  <c r="BJ25" i="48"/>
  <c r="BK25" i="48"/>
  <c r="BN25" i="48"/>
  <c r="BO25" i="48"/>
  <c r="BP25" i="48"/>
  <c r="BQ25" i="48"/>
  <c r="BR25" i="48"/>
  <c r="BS25" i="48"/>
  <c r="A26" i="48"/>
  <c r="B26" i="48"/>
  <c r="C26" i="48"/>
  <c r="D26" i="48"/>
  <c r="E26" i="48"/>
  <c r="F26" i="48"/>
  <c r="I26" i="48"/>
  <c r="J26" i="48"/>
  <c r="DF26" i="48" s="1"/>
  <c r="K26" i="48"/>
  <c r="M26" i="48"/>
  <c r="N26" i="48"/>
  <c r="O26" i="48"/>
  <c r="P26" i="48"/>
  <c r="Q26" i="48"/>
  <c r="R26" i="48"/>
  <c r="S26" i="48"/>
  <c r="T26" i="48"/>
  <c r="U26" i="48"/>
  <c r="V26" i="48"/>
  <c r="W26" i="48"/>
  <c r="X26" i="48"/>
  <c r="Y26" i="48"/>
  <c r="Z26" i="48"/>
  <c r="AA26" i="48"/>
  <c r="AB26" i="48"/>
  <c r="AC26" i="48"/>
  <c r="AD26" i="48"/>
  <c r="AE26" i="48"/>
  <c r="AF26" i="48"/>
  <c r="AG26" i="48"/>
  <c r="AI26" i="48"/>
  <c r="AJ26" i="48"/>
  <c r="AK26" i="48"/>
  <c r="AL26" i="48"/>
  <c r="AM26" i="48"/>
  <c r="AN26" i="48"/>
  <c r="AO26" i="48"/>
  <c r="AP26" i="48"/>
  <c r="AQ26" i="48"/>
  <c r="AR26" i="48"/>
  <c r="AS26" i="48"/>
  <c r="AT26" i="48"/>
  <c r="AU26" i="48"/>
  <c r="AV26" i="48"/>
  <c r="AW26" i="48"/>
  <c r="AX26" i="48"/>
  <c r="AY26" i="48"/>
  <c r="AZ26" i="48"/>
  <c r="BA26" i="48"/>
  <c r="BB26" i="48"/>
  <c r="BC26" i="48"/>
  <c r="BD26" i="48"/>
  <c r="BE26" i="48"/>
  <c r="BG26" i="48"/>
  <c r="BH26" i="48"/>
  <c r="BI26" i="48"/>
  <c r="BJ26" i="48"/>
  <c r="BK26" i="48"/>
  <c r="BN26" i="48"/>
  <c r="BO26" i="48"/>
  <c r="BP26" i="48"/>
  <c r="BQ26" i="48"/>
  <c r="BR26" i="48"/>
  <c r="BS26" i="48"/>
  <c r="A27" i="48"/>
  <c r="B27" i="48"/>
  <c r="C27" i="48"/>
  <c r="D27" i="48"/>
  <c r="E27" i="48"/>
  <c r="F27" i="48"/>
  <c r="I27" i="48"/>
  <c r="J27" i="48"/>
  <c r="DF27" i="48" s="1"/>
  <c r="K27" i="48"/>
  <c r="M27" i="48"/>
  <c r="N27" i="48"/>
  <c r="O27" i="48"/>
  <c r="P27" i="48"/>
  <c r="Q27" i="48"/>
  <c r="R27" i="48"/>
  <c r="S27" i="48"/>
  <c r="T27" i="48"/>
  <c r="U27" i="48"/>
  <c r="V27" i="48"/>
  <c r="W27" i="48"/>
  <c r="X27" i="48"/>
  <c r="Y27" i="48"/>
  <c r="Z27" i="48"/>
  <c r="AA27" i="48"/>
  <c r="AB27" i="48"/>
  <c r="AC27" i="48"/>
  <c r="AD27" i="48"/>
  <c r="AE27" i="48"/>
  <c r="AF27" i="48"/>
  <c r="AG27" i="48"/>
  <c r="AI27" i="48"/>
  <c r="AJ27" i="48"/>
  <c r="AK27" i="48"/>
  <c r="AL27" i="48"/>
  <c r="AM27" i="48"/>
  <c r="AN27" i="48"/>
  <c r="AO27" i="48"/>
  <c r="AP27" i="48"/>
  <c r="AQ27" i="48"/>
  <c r="AR27" i="48"/>
  <c r="AS27" i="48"/>
  <c r="AT27" i="48"/>
  <c r="AU27" i="48"/>
  <c r="AV27" i="48"/>
  <c r="AW27" i="48"/>
  <c r="AX27" i="48"/>
  <c r="AY27" i="48"/>
  <c r="AZ27" i="48"/>
  <c r="BA27" i="48"/>
  <c r="BB27" i="48"/>
  <c r="BC27" i="48"/>
  <c r="BD27" i="48"/>
  <c r="BE27" i="48"/>
  <c r="BG27" i="48"/>
  <c r="BH27" i="48"/>
  <c r="BI27" i="48"/>
  <c r="BJ27" i="48"/>
  <c r="BK27" i="48"/>
  <c r="BN27" i="48"/>
  <c r="BO27" i="48"/>
  <c r="BP27" i="48"/>
  <c r="BQ27" i="48"/>
  <c r="BR27" i="48"/>
  <c r="BS27" i="48"/>
  <c r="A28" i="48"/>
  <c r="B28" i="48"/>
  <c r="C28" i="48"/>
  <c r="D28" i="48"/>
  <c r="E28" i="48"/>
  <c r="F28" i="48"/>
  <c r="I28" i="48"/>
  <c r="J28" i="48"/>
  <c r="DF28" i="48" s="1"/>
  <c r="K28" i="48"/>
  <c r="M28" i="48"/>
  <c r="N28" i="48"/>
  <c r="O28" i="48"/>
  <c r="P28" i="48"/>
  <c r="Q28" i="48"/>
  <c r="R28" i="48"/>
  <c r="S28" i="48"/>
  <c r="T28" i="48"/>
  <c r="U28" i="48"/>
  <c r="V28" i="48"/>
  <c r="W28" i="48"/>
  <c r="X28" i="48"/>
  <c r="Y28" i="48"/>
  <c r="Z28" i="48"/>
  <c r="AA28" i="48"/>
  <c r="AB28" i="48"/>
  <c r="AC28" i="48"/>
  <c r="AD28" i="48"/>
  <c r="AE28" i="48"/>
  <c r="AF28" i="48"/>
  <c r="AG28" i="48"/>
  <c r="AI28" i="48"/>
  <c r="AJ28" i="48"/>
  <c r="AK28" i="48"/>
  <c r="AL28" i="48"/>
  <c r="AM28" i="48"/>
  <c r="AN28" i="48"/>
  <c r="AO28" i="48"/>
  <c r="AP28" i="48"/>
  <c r="AQ28" i="48"/>
  <c r="AR28" i="48"/>
  <c r="AS28" i="48"/>
  <c r="AT28" i="48"/>
  <c r="AU28" i="48"/>
  <c r="AV28" i="48"/>
  <c r="AW28" i="48"/>
  <c r="AX28" i="48"/>
  <c r="AY28" i="48"/>
  <c r="AZ28" i="48"/>
  <c r="BA28" i="48"/>
  <c r="BB28" i="48"/>
  <c r="BC28" i="48"/>
  <c r="BD28" i="48"/>
  <c r="BE28" i="48"/>
  <c r="BG28" i="48"/>
  <c r="BH28" i="48"/>
  <c r="BI28" i="48"/>
  <c r="BJ28" i="48"/>
  <c r="BK28" i="48"/>
  <c r="BN28" i="48"/>
  <c r="BO28" i="48"/>
  <c r="BP28" i="48"/>
  <c r="BQ28" i="48"/>
  <c r="BR28" i="48"/>
  <c r="BS28" i="48"/>
  <c r="A29" i="48"/>
  <c r="B29" i="48"/>
  <c r="C29" i="48"/>
  <c r="D29" i="48"/>
  <c r="E29" i="48"/>
  <c r="F29" i="48"/>
  <c r="I29" i="48"/>
  <c r="J29" i="48"/>
  <c r="DF29" i="48" s="1"/>
  <c r="K29" i="48"/>
  <c r="M29" i="48"/>
  <c r="N29" i="48"/>
  <c r="O29" i="48"/>
  <c r="P29" i="48"/>
  <c r="Q29" i="48"/>
  <c r="R29" i="48"/>
  <c r="S29" i="48"/>
  <c r="T29" i="48"/>
  <c r="U29" i="48"/>
  <c r="V29" i="48"/>
  <c r="W29" i="48"/>
  <c r="X29" i="48"/>
  <c r="Y29" i="48"/>
  <c r="Z29" i="48"/>
  <c r="AA29" i="48"/>
  <c r="AB29" i="48"/>
  <c r="AC29" i="48"/>
  <c r="AD29" i="48"/>
  <c r="AE29" i="48"/>
  <c r="AF29" i="48"/>
  <c r="AG29" i="48"/>
  <c r="AI29" i="48"/>
  <c r="AJ29" i="48"/>
  <c r="AK29" i="48"/>
  <c r="AL29" i="48"/>
  <c r="AM29" i="48"/>
  <c r="AN29" i="48"/>
  <c r="AO29" i="48"/>
  <c r="AP29" i="48"/>
  <c r="AQ29" i="48"/>
  <c r="AR29" i="48"/>
  <c r="AS29" i="48"/>
  <c r="AT29" i="48"/>
  <c r="AU29" i="48"/>
  <c r="AV29" i="48"/>
  <c r="AW29" i="48"/>
  <c r="AX29" i="48"/>
  <c r="AY29" i="48"/>
  <c r="AZ29" i="48"/>
  <c r="BA29" i="48"/>
  <c r="BB29" i="48"/>
  <c r="BC29" i="48"/>
  <c r="BD29" i="48"/>
  <c r="BE29" i="48"/>
  <c r="BG29" i="48"/>
  <c r="BH29" i="48"/>
  <c r="BI29" i="48"/>
  <c r="BJ29" i="48"/>
  <c r="BK29" i="48"/>
  <c r="BN29" i="48"/>
  <c r="BO29" i="48"/>
  <c r="BP29" i="48"/>
  <c r="BQ29" i="48"/>
  <c r="BR29" i="48"/>
  <c r="BS29" i="48"/>
  <c r="A30" i="48"/>
  <c r="B30" i="48"/>
  <c r="C30" i="48"/>
  <c r="D30" i="48"/>
  <c r="E30" i="48"/>
  <c r="F30" i="48"/>
  <c r="I30" i="48"/>
  <c r="J30" i="48"/>
  <c r="DF30" i="48" s="1"/>
  <c r="K30" i="48"/>
  <c r="M30" i="48"/>
  <c r="N30" i="48"/>
  <c r="O30" i="48"/>
  <c r="P30" i="48"/>
  <c r="Q30" i="48"/>
  <c r="R30" i="48"/>
  <c r="S30" i="48"/>
  <c r="T30" i="48"/>
  <c r="U30" i="48"/>
  <c r="V30" i="48"/>
  <c r="W30" i="48"/>
  <c r="X30" i="48"/>
  <c r="Y30" i="48"/>
  <c r="Z30" i="48"/>
  <c r="AA30" i="48"/>
  <c r="AB30" i="48"/>
  <c r="AC30" i="48"/>
  <c r="AD30" i="48"/>
  <c r="AE30" i="48"/>
  <c r="AF30" i="48"/>
  <c r="AG30" i="48"/>
  <c r="AI30" i="48"/>
  <c r="AJ30" i="48"/>
  <c r="AK30" i="48"/>
  <c r="AL30" i="48"/>
  <c r="AM30" i="48"/>
  <c r="AN30" i="48"/>
  <c r="AO30" i="48"/>
  <c r="AP30" i="48"/>
  <c r="AQ30" i="48"/>
  <c r="AR30" i="48"/>
  <c r="AS30" i="48"/>
  <c r="AT30" i="48"/>
  <c r="AU30" i="48"/>
  <c r="AV30" i="48"/>
  <c r="AW30" i="48"/>
  <c r="AX30" i="48"/>
  <c r="AY30" i="48"/>
  <c r="AZ30" i="48"/>
  <c r="BA30" i="48"/>
  <c r="BB30" i="48"/>
  <c r="BC30" i="48"/>
  <c r="BD30" i="48"/>
  <c r="BE30" i="48"/>
  <c r="BG30" i="48"/>
  <c r="BH30" i="48"/>
  <c r="BI30" i="48"/>
  <c r="BJ30" i="48"/>
  <c r="BK30" i="48"/>
  <c r="BN30" i="48"/>
  <c r="BO30" i="48"/>
  <c r="BP30" i="48"/>
  <c r="BQ30" i="48"/>
  <c r="BR30" i="48"/>
  <c r="BS30" i="48"/>
  <c r="A31" i="48"/>
  <c r="B31" i="48"/>
  <c r="C31" i="48"/>
  <c r="D31" i="48"/>
  <c r="E31" i="48"/>
  <c r="F31" i="48"/>
  <c r="I31" i="48"/>
  <c r="J31" i="48"/>
  <c r="DF31" i="48" s="1"/>
  <c r="K31" i="48"/>
  <c r="M31" i="48"/>
  <c r="N31" i="48"/>
  <c r="O31" i="48"/>
  <c r="P31" i="48"/>
  <c r="Q31" i="48"/>
  <c r="R31" i="48"/>
  <c r="S31" i="48"/>
  <c r="T31" i="48"/>
  <c r="U31" i="48"/>
  <c r="V31" i="48"/>
  <c r="W31" i="48"/>
  <c r="X31" i="48"/>
  <c r="Y31" i="48"/>
  <c r="Z31" i="48"/>
  <c r="AA31" i="48"/>
  <c r="AB31" i="48"/>
  <c r="AC31" i="48"/>
  <c r="AD31" i="48"/>
  <c r="AE31" i="48"/>
  <c r="AF31" i="48"/>
  <c r="AG31" i="48"/>
  <c r="AI31" i="48"/>
  <c r="AJ31" i="48"/>
  <c r="AK31" i="48"/>
  <c r="AL31" i="48"/>
  <c r="AM31" i="48"/>
  <c r="AN31" i="48"/>
  <c r="AO31" i="48"/>
  <c r="AP31" i="48"/>
  <c r="AQ31" i="48"/>
  <c r="AR31" i="48"/>
  <c r="AS31" i="48"/>
  <c r="AT31" i="48"/>
  <c r="AU31" i="48"/>
  <c r="AV31" i="48"/>
  <c r="AW31" i="48"/>
  <c r="AX31" i="48"/>
  <c r="AY31" i="48"/>
  <c r="AZ31" i="48"/>
  <c r="BA31" i="48"/>
  <c r="BB31" i="48"/>
  <c r="BC31" i="48"/>
  <c r="BD31" i="48"/>
  <c r="BE31" i="48"/>
  <c r="BG31" i="48"/>
  <c r="BH31" i="48"/>
  <c r="BI31" i="48"/>
  <c r="BJ31" i="48"/>
  <c r="BK31" i="48"/>
  <c r="BN31" i="48"/>
  <c r="BO31" i="48"/>
  <c r="BP31" i="48"/>
  <c r="BQ31" i="48"/>
  <c r="BR31" i="48"/>
  <c r="BS31" i="48"/>
  <c r="A32" i="48"/>
  <c r="B32" i="48"/>
  <c r="C32" i="48"/>
  <c r="D32" i="48"/>
  <c r="E32" i="48"/>
  <c r="F32" i="48"/>
  <c r="I32" i="48"/>
  <c r="J32" i="48"/>
  <c r="DF32" i="48" s="1"/>
  <c r="K32" i="48"/>
  <c r="M32" i="48"/>
  <c r="N32" i="48"/>
  <c r="O32" i="48"/>
  <c r="P32" i="48"/>
  <c r="Q32" i="48"/>
  <c r="R32" i="48"/>
  <c r="S32" i="48"/>
  <c r="T32" i="48"/>
  <c r="U32" i="48"/>
  <c r="V32" i="48"/>
  <c r="W32" i="48"/>
  <c r="X32" i="48"/>
  <c r="Y32" i="48"/>
  <c r="Z32" i="48"/>
  <c r="AA32" i="48"/>
  <c r="AB32" i="48"/>
  <c r="AC32" i="48"/>
  <c r="AD32" i="48"/>
  <c r="AE32" i="48"/>
  <c r="AF32" i="48"/>
  <c r="AG32" i="48"/>
  <c r="AI32" i="48"/>
  <c r="AJ32" i="48"/>
  <c r="AK32" i="48"/>
  <c r="AL32" i="48"/>
  <c r="AM32" i="48"/>
  <c r="AN32" i="48"/>
  <c r="AO32" i="48"/>
  <c r="AP32" i="48"/>
  <c r="AQ32" i="48"/>
  <c r="AR32" i="48"/>
  <c r="AS32" i="48"/>
  <c r="AT32" i="48"/>
  <c r="AU32" i="48"/>
  <c r="AV32" i="48"/>
  <c r="AW32" i="48"/>
  <c r="AX32" i="48"/>
  <c r="AY32" i="48"/>
  <c r="AZ32" i="48"/>
  <c r="BA32" i="48"/>
  <c r="BB32" i="48"/>
  <c r="BC32" i="48"/>
  <c r="BD32" i="48"/>
  <c r="BE32" i="48"/>
  <c r="BG32" i="48"/>
  <c r="BH32" i="48"/>
  <c r="BI32" i="48"/>
  <c r="BJ32" i="48"/>
  <c r="BK32" i="48"/>
  <c r="BN32" i="48"/>
  <c r="BO32" i="48"/>
  <c r="BP32" i="48"/>
  <c r="BQ32" i="48"/>
  <c r="BR32" i="48"/>
  <c r="BS32" i="48"/>
  <c r="A33" i="48"/>
  <c r="B33" i="48"/>
  <c r="C33" i="48"/>
  <c r="D33" i="48"/>
  <c r="E33" i="48"/>
  <c r="F33" i="48"/>
  <c r="I33" i="48"/>
  <c r="J33" i="48"/>
  <c r="DF33" i="48" s="1"/>
  <c r="K33" i="48"/>
  <c r="M33" i="48"/>
  <c r="N33" i="48"/>
  <c r="O33" i="48"/>
  <c r="P33" i="48"/>
  <c r="Q33" i="48"/>
  <c r="R33" i="48"/>
  <c r="S33" i="48"/>
  <c r="T33" i="48"/>
  <c r="U33" i="48"/>
  <c r="V33" i="48"/>
  <c r="W33" i="48"/>
  <c r="X33" i="48"/>
  <c r="Y33" i="48"/>
  <c r="Z33" i="48"/>
  <c r="AA33" i="48"/>
  <c r="AB33" i="48"/>
  <c r="AC33" i="48"/>
  <c r="AD33" i="48"/>
  <c r="AE33" i="48"/>
  <c r="AF33" i="48"/>
  <c r="AG33" i="48"/>
  <c r="AI33" i="48"/>
  <c r="AJ33" i="48"/>
  <c r="AK33" i="48"/>
  <c r="AL33" i="48"/>
  <c r="AM33" i="48"/>
  <c r="AN33" i="48"/>
  <c r="AO33" i="48"/>
  <c r="AP33" i="48"/>
  <c r="AQ33" i="48"/>
  <c r="AR33" i="48"/>
  <c r="AS33" i="48"/>
  <c r="AT33" i="48"/>
  <c r="AU33" i="48"/>
  <c r="AV33" i="48"/>
  <c r="AW33" i="48"/>
  <c r="AX33" i="48"/>
  <c r="AY33" i="48"/>
  <c r="AZ33" i="48"/>
  <c r="BA33" i="48"/>
  <c r="BB33" i="48"/>
  <c r="BC33" i="48"/>
  <c r="BD33" i="48"/>
  <c r="BE33" i="48"/>
  <c r="BG33" i="48"/>
  <c r="BH33" i="48"/>
  <c r="BI33" i="48"/>
  <c r="BJ33" i="48"/>
  <c r="BK33" i="48"/>
  <c r="BN33" i="48"/>
  <c r="BO33" i="48"/>
  <c r="BP33" i="48"/>
  <c r="BQ33" i="48"/>
  <c r="BR33" i="48"/>
  <c r="BS33" i="48"/>
  <c r="A34" i="48"/>
  <c r="B34" i="48"/>
  <c r="C34" i="48"/>
  <c r="D34" i="48"/>
  <c r="E34" i="48"/>
  <c r="F34" i="48"/>
  <c r="I34" i="48"/>
  <c r="J34" i="48"/>
  <c r="DF34" i="48" s="1"/>
  <c r="K34" i="48"/>
  <c r="M34" i="48"/>
  <c r="N34" i="48"/>
  <c r="O34" i="48"/>
  <c r="P34" i="48"/>
  <c r="Q34" i="48"/>
  <c r="R34" i="48"/>
  <c r="S34" i="48"/>
  <c r="T34" i="48"/>
  <c r="U34" i="48"/>
  <c r="V34" i="48"/>
  <c r="W34" i="48"/>
  <c r="X34" i="48"/>
  <c r="Y34" i="48"/>
  <c r="Z34" i="48"/>
  <c r="AA34" i="48"/>
  <c r="AB34" i="48"/>
  <c r="AC34" i="48"/>
  <c r="AD34" i="48"/>
  <c r="AE34" i="48"/>
  <c r="AF34" i="48"/>
  <c r="AG34" i="48"/>
  <c r="AI34" i="48"/>
  <c r="AJ34" i="48"/>
  <c r="AK34" i="48"/>
  <c r="AL34" i="48"/>
  <c r="AM34" i="48"/>
  <c r="AN34" i="48"/>
  <c r="AO34" i="48"/>
  <c r="AP34" i="48"/>
  <c r="AQ34" i="48"/>
  <c r="AR34" i="48"/>
  <c r="AS34" i="48"/>
  <c r="AT34" i="48"/>
  <c r="AU34" i="48"/>
  <c r="AV34" i="48"/>
  <c r="AW34" i="48"/>
  <c r="AX34" i="48"/>
  <c r="AY34" i="48"/>
  <c r="AZ34" i="48"/>
  <c r="BA34" i="48"/>
  <c r="BB34" i="48"/>
  <c r="BC34" i="48"/>
  <c r="BD34" i="48"/>
  <c r="BE34" i="48"/>
  <c r="BG34" i="48"/>
  <c r="BH34" i="48"/>
  <c r="BI34" i="48"/>
  <c r="BJ34" i="48"/>
  <c r="BK34" i="48"/>
  <c r="BN34" i="48"/>
  <c r="BO34" i="48"/>
  <c r="BP34" i="48"/>
  <c r="BQ34" i="48"/>
  <c r="BR34" i="48"/>
  <c r="BS34" i="48"/>
  <c r="A35" i="48"/>
  <c r="B35" i="48"/>
  <c r="C35" i="48"/>
  <c r="D35" i="48"/>
  <c r="E35" i="48"/>
  <c r="F35" i="48"/>
  <c r="I35" i="48"/>
  <c r="J35" i="48"/>
  <c r="DF35" i="48" s="1"/>
  <c r="K35" i="48"/>
  <c r="M35" i="48"/>
  <c r="N35" i="48"/>
  <c r="O35" i="48"/>
  <c r="P35" i="48"/>
  <c r="Q35" i="48"/>
  <c r="R35" i="48"/>
  <c r="S35" i="48"/>
  <c r="T35" i="48"/>
  <c r="U35" i="48"/>
  <c r="V35" i="48"/>
  <c r="W35" i="48"/>
  <c r="X35" i="48"/>
  <c r="Y35" i="48"/>
  <c r="Z35" i="48"/>
  <c r="AA35" i="48"/>
  <c r="AB35" i="48"/>
  <c r="AC35" i="48"/>
  <c r="AD35" i="48"/>
  <c r="AE35" i="48"/>
  <c r="AF35" i="48"/>
  <c r="AG35" i="48"/>
  <c r="AI35" i="48"/>
  <c r="AJ35" i="48"/>
  <c r="AK35" i="48"/>
  <c r="AL35" i="48"/>
  <c r="AM35" i="48"/>
  <c r="AN35" i="48"/>
  <c r="AO35" i="48"/>
  <c r="AP35" i="48"/>
  <c r="AQ35" i="48"/>
  <c r="AR35" i="48"/>
  <c r="AS35" i="48"/>
  <c r="AT35" i="48"/>
  <c r="AU35" i="48"/>
  <c r="AV35" i="48"/>
  <c r="AW35" i="48"/>
  <c r="AX35" i="48"/>
  <c r="AY35" i="48"/>
  <c r="AZ35" i="48"/>
  <c r="BA35" i="48"/>
  <c r="BB35" i="48"/>
  <c r="BC35" i="48"/>
  <c r="BD35" i="48"/>
  <c r="BE35" i="48"/>
  <c r="BG35" i="48"/>
  <c r="BH35" i="48"/>
  <c r="BI35" i="48"/>
  <c r="BJ35" i="48"/>
  <c r="BK35" i="48"/>
  <c r="BN35" i="48"/>
  <c r="BO35" i="48"/>
  <c r="BP35" i="48"/>
  <c r="BQ35" i="48"/>
  <c r="BR35" i="48"/>
  <c r="BS35" i="48"/>
  <c r="A36" i="48"/>
  <c r="B36" i="48"/>
  <c r="C36" i="48"/>
  <c r="D36" i="48"/>
  <c r="E36" i="48"/>
  <c r="F36" i="48"/>
  <c r="I36" i="48"/>
  <c r="J36" i="48"/>
  <c r="DF36" i="48" s="1"/>
  <c r="K36" i="48"/>
  <c r="M36" i="48"/>
  <c r="N36" i="48"/>
  <c r="O36" i="48"/>
  <c r="P36" i="48"/>
  <c r="Q36" i="48"/>
  <c r="R36" i="48"/>
  <c r="S36" i="48"/>
  <c r="T36" i="48"/>
  <c r="U36" i="48"/>
  <c r="V36" i="48"/>
  <c r="W36" i="48"/>
  <c r="X36" i="48"/>
  <c r="Y36" i="48"/>
  <c r="Z36" i="48"/>
  <c r="AA36" i="48"/>
  <c r="AB36" i="48"/>
  <c r="AC36" i="48"/>
  <c r="AD36" i="48"/>
  <c r="AE36" i="48"/>
  <c r="AF36" i="48"/>
  <c r="AG36" i="48"/>
  <c r="AI36" i="48"/>
  <c r="AJ36" i="48"/>
  <c r="AK36" i="48"/>
  <c r="AL36" i="48"/>
  <c r="AM36" i="48"/>
  <c r="AN36" i="48"/>
  <c r="AO36" i="48"/>
  <c r="AP36" i="48"/>
  <c r="AQ36" i="48"/>
  <c r="AR36" i="48"/>
  <c r="AS36" i="48"/>
  <c r="AT36" i="48"/>
  <c r="AU36" i="48"/>
  <c r="AV36" i="48"/>
  <c r="AW36" i="48"/>
  <c r="AX36" i="48"/>
  <c r="AY36" i="48"/>
  <c r="AZ36" i="48"/>
  <c r="BA36" i="48"/>
  <c r="BB36" i="48"/>
  <c r="BC36" i="48"/>
  <c r="BD36" i="48"/>
  <c r="BE36" i="48"/>
  <c r="BG36" i="48"/>
  <c r="BH36" i="48"/>
  <c r="BI36" i="48"/>
  <c r="BJ36" i="48"/>
  <c r="BK36" i="48"/>
  <c r="BN36" i="48"/>
  <c r="BO36" i="48"/>
  <c r="BP36" i="48"/>
  <c r="BQ36" i="48"/>
  <c r="BR36" i="48"/>
  <c r="BS36" i="48"/>
  <c r="A37" i="48"/>
  <c r="B37" i="48"/>
  <c r="C37" i="48"/>
  <c r="D37" i="48"/>
  <c r="E37" i="48"/>
  <c r="F37" i="48"/>
  <c r="I37" i="48"/>
  <c r="J37" i="48"/>
  <c r="DF37" i="48" s="1"/>
  <c r="K37" i="48"/>
  <c r="M37" i="48"/>
  <c r="N37" i="48"/>
  <c r="O37" i="48"/>
  <c r="P37" i="48"/>
  <c r="Q37" i="48"/>
  <c r="R37" i="48"/>
  <c r="S37" i="48"/>
  <c r="T37" i="48"/>
  <c r="U37" i="48"/>
  <c r="V37" i="48"/>
  <c r="W37" i="48"/>
  <c r="X37" i="48"/>
  <c r="Y37" i="48"/>
  <c r="Z37" i="48"/>
  <c r="AA37" i="48"/>
  <c r="AB37" i="48"/>
  <c r="AC37" i="48"/>
  <c r="AD37" i="48"/>
  <c r="AE37" i="48"/>
  <c r="AF37" i="48"/>
  <c r="AG37" i="48"/>
  <c r="AI37" i="48"/>
  <c r="AJ37" i="48"/>
  <c r="AK37" i="48"/>
  <c r="AL37" i="48"/>
  <c r="AM37" i="48"/>
  <c r="AN37" i="48"/>
  <c r="AO37" i="48"/>
  <c r="AP37" i="48"/>
  <c r="AQ37" i="48"/>
  <c r="AR37" i="48"/>
  <c r="AS37" i="48"/>
  <c r="AT37" i="48"/>
  <c r="AU37" i="48"/>
  <c r="AV37" i="48"/>
  <c r="AW37" i="48"/>
  <c r="AX37" i="48"/>
  <c r="AY37" i="48"/>
  <c r="AZ37" i="48"/>
  <c r="BA37" i="48"/>
  <c r="BB37" i="48"/>
  <c r="BC37" i="48"/>
  <c r="BD37" i="48"/>
  <c r="BE37" i="48"/>
  <c r="BG37" i="48"/>
  <c r="BH37" i="48"/>
  <c r="BI37" i="48"/>
  <c r="BJ37" i="48"/>
  <c r="BK37" i="48"/>
  <c r="BN37" i="48"/>
  <c r="BO37" i="48"/>
  <c r="BP37" i="48"/>
  <c r="BQ37" i="48"/>
  <c r="BR37" i="48"/>
  <c r="BS37" i="48"/>
  <c r="A38" i="48"/>
  <c r="B38" i="48"/>
  <c r="C38" i="48"/>
  <c r="D38" i="48"/>
  <c r="E38" i="48"/>
  <c r="F38" i="48"/>
  <c r="I38" i="48"/>
  <c r="J38" i="48"/>
  <c r="DF38" i="48" s="1"/>
  <c r="K38" i="48"/>
  <c r="M38" i="48"/>
  <c r="N38" i="48"/>
  <c r="O38" i="48"/>
  <c r="P38" i="48"/>
  <c r="Q38" i="48"/>
  <c r="R38" i="48"/>
  <c r="S38" i="48"/>
  <c r="T38" i="48"/>
  <c r="U38" i="48"/>
  <c r="V38" i="48"/>
  <c r="W38" i="48"/>
  <c r="X38" i="48"/>
  <c r="Y38" i="48"/>
  <c r="Z38" i="48"/>
  <c r="AA38" i="48"/>
  <c r="AB38" i="48"/>
  <c r="AC38" i="48"/>
  <c r="AD38" i="48"/>
  <c r="AE38" i="48"/>
  <c r="AF38" i="48"/>
  <c r="AG38" i="48"/>
  <c r="AI38" i="48"/>
  <c r="AJ38" i="48"/>
  <c r="AK38" i="48"/>
  <c r="AL38" i="48"/>
  <c r="AM38" i="48"/>
  <c r="AN38" i="48"/>
  <c r="AO38" i="48"/>
  <c r="AP38" i="48"/>
  <c r="AQ38" i="48"/>
  <c r="AR38" i="48"/>
  <c r="AS38" i="48"/>
  <c r="AT38" i="48"/>
  <c r="AU38" i="48"/>
  <c r="AV38" i="48"/>
  <c r="AW38" i="48"/>
  <c r="AX38" i="48"/>
  <c r="AY38" i="48"/>
  <c r="AZ38" i="48"/>
  <c r="BA38" i="48"/>
  <c r="BB38" i="48"/>
  <c r="BC38" i="48"/>
  <c r="BD38" i="48"/>
  <c r="BE38" i="48"/>
  <c r="BG38" i="48"/>
  <c r="BH38" i="48"/>
  <c r="BI38" i="48"/>
  <c r="BJ38" i="48"/>
  <c r="BK38" i="48"/>
  <c r="BN38" i="48"/>
  <c r="BO38" i="48"/>
  <c r="BP38" i="48"/>
  <c r="BQ38" i="48"/>
  <c r="BR38" i="48"/>
  <c r="BS38" i="48"/>
  <c r="A39" i="48"/>
  <c r="B39" i="48"/>
  <c r="C39" i="48"/>
  <c r="D39" i="48"/>
  <c r="E39" i="48"/>
  <c r="F39" i="48"/>
  <c r="I39" i="48"/>
  <c r="J39" i="48"/>
  <c r="DF39" i="48" s="1"/>
  <c r="K39" i="48"/>
  <c r="M39" i="48"/>
  <c r="N39" i="48"/>
  <c r="O39" i="48"/>
  <c r="P39" i="48"/>
  <c r="Q39" i="48"/>
  <c r="R39" i="48"/>
  <c r="S39" i="48"/>
  <c r="T39" i="48"/>
  <c r="U39" i="48"/>
  <c r="V39" i="48"/>
  <c r="W39" i="48"/>
  <c r="X39" i="48"/>
  <c r="Y39" i="48"/>
  <c r="Z39" i="48"/>
  <c r="AA39" i="48"/>
  <c r="AB39" i="48"/>
  <c r="AC39" i="48"/>
  <c r="AD39" i="48"/>
  <c r="AE39" i="48"/>
  <c r="AF39" i="48"/>
  <c r="AG39" i="48"/>
  <c r="AI39" i="48"/>
  <c r="AJ39" i="48"/>
  <c r="AK39" i="48"/>
  <c r="AL39" i="48"/>
  <c r="AM39" i="48"/>
  <c r="AN39" i="48"/>
  <c r="AO39" i="48"/>
  <c r="AP39" i="48"/>
  <c r="AQ39" i="48"/>
  <c r="AR39" i="48"/>
  <c r="AS39" i="48"/>
  <c r="AT39" i="48"/>
  <c r="AU39" i="48"/>
  <c r="AV39" i="48"/>
  <c r="AW39" i="48"/>
  <c r="AX39" i="48"/>
  <c r="AY39" i="48"/>
  <c r="AZ39" i="48"/>
  <c r="BA39" i="48"/>
  <c r="BB39" i="48"/>
  <c r="BC39" i="48"/>
  <c r="BD39" i="48"/>
  <c r="BE39" i="48"/>
  <c r="BG39" i="48"/>
  <c r="BH39" i="48"/>
  <c r="BI39" i="48"/>
  <c r="BJ39" i="48"/>
  <c r="BK39" i="48"/>
  <c r="BN39" i="48"/>
  <c r="BO39" i="48"/>
  <c r="BP39" i="48"/>
  <c r="BQ39" i="48"/>
  <c r="BR39" i="48"/>
  <c r="BS39" i="48"/>
  <c r="A40" i="48"/>
  <c r="B40" i="48"/>
  <c r="C40" i="48"/>
  <c r="D40" i="48"/>
  <c r="E40" i="48"/>
  <c r="F40" i="48"/>
  <c r="I40" i="48"/>
  <c r="J40" i="48"/>
  <c r="DF40" i="48" s="1"/>
  <c r="K40" i="48"/>
  <c r="M40" i="48"/>
  <c r="N40" i="48"/>
  <c r="O40" i="48"/>
  <c r="P40" i="48"/>
  <c r="Q40" i="48"/>
  <c r="R40" i="48"/>
  <c r="S40" i="48"/>
  <c r="T40" i="48"/>
  <c r="U40" i="48"/>
  <c r="V40" i="48"/>
  <c r="W40" i="48"/>
  <c r="X40" i="48"/>
  <c r="Y40" i="48"/>
  <c r="Z40" i="48"/>
  <c r="AA40" i="48"/>
  <c r="AB40" i="48"/>
  <c r="AC40" i="48"/>
  <c r="AD40" i="48"/>
  <c r="AE40" i="48"/>
  <c r="AF40" i="48"/>
  <c r="AG40" i="48"/>
  <c r="AI40" i="48"/>
  <c r="AJ40" i="48"/>
  <c r="AK40" i="48"/>
  <c r="AL40" i="48"/>
  <c r="AM40" i="48"/>
  <c r="AN40" i="48"/>
  <c r="AO40" i="48"/>
  <c r="AP40" i="48"/>
  <c r="AQ40" i="48"/>
  <c r="AR40" i="48"/>
  <c r="AS40" i="48"/>
  <c r="AT40" i="48"/>
  <c r="AU40" i="48"/>
  <c r="AV40" i="48"/>
  <c r="AW40" i="48"/>
  <c r="AX40" i="48"/>
  <c r="AY40" i="48"/>
  <c r="AZ40" i="48"/>
  <c r="BA40" i="48"/>
  <c r="BB40" i="48"/>
  <c r="BC40" i="48"/>
  <c r="BD40" i="48"/>
  <c r="BE40" i="48"/>
  <c r="BG40" i="48"/>
  <c r="BH40" i="48"/>
  <c r="BI40" i="48"/>
  <c r="BJ40" i="48"/>
  <c r="BK40" i="48"/>
  <c r="BN40" i="48"/>
  <c r="BO40" i="48"/>
  <c r="BP40" i="48"/>
  <c r="BQ40" i="48"/>
  <c r="BR40" i="48"/>
  <c r="BS40" i="48"/>
  <c r="A41" i="48"/>
  <c r="B41" i="48"/>
  <c r="C41" i="48"/>
  <c r="D41" i="48"/>
  <c r="E41" i="48"/>
  <c r="F41" i="48"/>
  <c r="I41" i="48"/>
  <c r="J41" i="48"/>
  <c r="DF41" i="48" s="1"/>
  <c r="K41" i="48"/>
  <c r="M41" i="48"/>
  <c r="N41" i="48"/>
  <c r="O41" i="48"/>
  <c r="P41" i="48"/>
  <c r="Q41" i="48"/>
  <c r="R41" i="48"/>
  <c r="S41" i="48"/>
  <c r="T41" i="48"/>
  <c r="U41" i="48"/>
  <c r="V41" i="48"/>
  <c r="W41" i="48"/>
  <c r="X41" i="48"/>
  <c r="Y41" i="48"/>
  <c r="Z41" i="48"/>
  <c r="AA41" i="48"/>
  <c r="AB41" i="48"/>
  <c r="AC41" i="48"/>
  <c r="AD41" i="48"/>
  <c r="AE41" i="48"/>
  <c r="AF41" i="48"/>
  <c r="AG41" i="48"/>
  <c r="AI41" i="48"/>
  <c r="AJ41" i="48"/>
  <c r="AK41" i="48"/>
  <c r="AL41" i="48"/>
  <c r="AM41" i="48"/>
  <c r="AN41" i="48"/>
  <c r="AO41" i="48"/>
  <c r="AP41" i="48"/>
  <c r="AQ41" i="48"/>
  <c r="AR41" i="48"/>
  <c r="AS41" i="48"/>
  <c r="AT41" i="48"/>
  <c r="AU41" i="48"/>
  <c r="AV41" i="48"/>
  <c r="AW41" i="48"/>
  <c r="AX41" i="48"/>
  <c r="AY41" i="48"/>
  <c r="AZ41" i="48"/>
  <c r="BA41" i="48"/>
  <c r="BB41" i="48"/>
  <c r="BC41" i="48"/>
  <c r="BD41" i="48"/>
  <c r="BE41" i="48"/>
  <c r="BG41" i="48"/>
  <c r="BH41" i="48"/>
  <c r="BI41" i="48"/>
  <c r="BJ41" i="48"/>
  <c r="BK41" i="48"/>
  <c r="BN41" i="48"/>
  <c r="BO41" i="48"/>
  <c r="BP41" i="48"/>
  <c r="BQ41" i="48"/>
  <c r="BR41" i="48"/>
  <c r="BS41" i="48"/>
  <c r="A42" i="48"/>
  <c r="B42" i="48"/>
  <c r="C42" i="48"/>
  <c r="D42" i="48"/>
  <c r="E42" i="48"/>
  <c r="F42" i="48"/>
  <c r="I42" i="48"/>
  <c r="J42" i="48"/>
  <c r="DF42" i="48" s="1"/>
  <c r="K42" i="48"/>
  <c r="M42" i="48"/>
  <c r="N42" i="48"/>
  <c r="O42" i="48"/>
  <c r="P42" i="48"/>
  <c r="Q42" i="48"/>
  <c r="R42" i="48"/>
  <c r="S42" i="48"/>
  <c r="T42" i="48"/>
  <c r="U42" i="48"/>
  <c r="V42" i="48"/>
  <c r="W42" i="48"/>
  <c r="X42" i="48"/>
  <c r="Y42" i="48"/>
  <c r="Z42" i="48"/>
  <c r="AA42" i="48"/>
  <c r="AB42" i="48"/>
  <c r="AC42" i="48"/>
  <c r="AD42" i="48"/>
  <c r="AE42" i="48"/>
  <c r="AF42" i="48"/>
  <c r="AG42" i="48"/>
  <c r="AI42" i="48"/>
  <c r="AJ42" i="48"/>
  <c r="AK42" i="48"/>
  <c r="AL42" i="48"/>
  <c r="AM42" i="48"/>
  <c r="AN42" i="48"/>
  <c r="AO42" i="48"/>
  <c r="AP42" i="48"/>
  <c r="AQ42" i="48"/>
  <c r="AR42" i="48"/>
  <c r="AS42" i="48"/>
  <c r="AT42" i="48"/>
  <c r="AU42" i="48"/>
  <c r="AV42" i="48"/>
  <c r="AW42" i="48"/>
  <c r="AX42" i="48"/>
  <c r="AY42" i="48"/>
  <c r="AZ42" i="48"/>
  <c r="BA42" i="48"/>
  <c r="BB42" i="48"/>
  <c r="BC42" i="48"/>
  <c r="BD42" i="48"/>
  <c r="BE42" i="48"/>
  <c r="BG42" i="48"/>
  <c r="BH42" i="48"/>
  <c r="BI42" i="48"/>
  <c r="BJ42" i="48"/>
  <c r="BK42" i="48"/>
  <c r="BN42" i="48"/>
  <c r="BO42" i="48"/>
  <c r="BP42" i="48"/>
  <c r="BQ42" i="48"/>
  <c r="BR42" i="48"/>
  <c r="BS42" i="48"/>
  <c r="A43" i="48"/>
  <c r="B43" i="48"/>
  <c r="C43" i="48"/>
  <c r="D43" i="48"/>
  <c r="E43" i="48"/>
  <c r="F43" i="48"/>
  <c r="I43" i="48"/>
  <c r="J43" i="48"/>
  <c r="DF43" i="48" s="1"/>
  <c r="K43" i="48"/>
  <c r="M43" i="48"/>
  <c r="N43" i="48"/>
  <c r="O43" i="48"/>
  <c r="P43" i="48"/>
  <c r="Q43" i="48"/>
  <c r="R43" i="48"/>
  <c r="S43" i="48"/>
  <c r="T43" i="48"/>
  <c r="U43" i="48"/>
  <c r="V43" i="48"/>
  <c r="W43" i="48"/>
  <c r="X43" i="48"/>
  <c r="Y43" i="48"/>
  <c r="Z43" i="48"/>
  <c r="AA43" i="48"/>
  <c r="AB43" i="48"/>
  <c r="AC43" i="48"/>
  <c r="AD43" i="48"/>
  <c r="AE43" i="48"/>
  <c r="AF43" i="48"/>
  <c r="AG43" i="48"/>
  <c r="AI43" i="48"/>
  <c r="AJ43" i="48"/>
  <c r="AK43" i="48"/>
  <c r="AL43" i="48"/>
  <c r="AM43" i="48"/>
  <c r="AN43" i="48"/>
  <c r="AO43" i="48"/>
  <c r="AP43" i="48"/>
  <c r="AQ43" i="48"/>
  <c r="AR43" i="48"/>
  <c r="AS43" i="48"/>
  <c r="AT43" i="48"/>
  <c r="AU43" i="48"/>
  <c r="AV43" i="48"/>
  <c r="AW43" i="48"/>
  <c r="AX43" i="48"/>
  <c r="AY43" i="48"/>
  <c r="AZ43" i="48"/>
  <c r="BA43" i="48"/>
  <c r="BB43" i="48"/>
  <c r="BC43" i="48"/>
  <c r="BD43" i="48"/>
  <c r="BE43" i="48"/>
  <c r="BG43" i="48"/>
  <c r="BH43" i="48"/>
  <c r="BI43" i="48"/>
  <c r="BJ43" i="48"/>
  <c r="BK43" i="48"/>
  <c r="BN43" i="48"/>
  <c r="BO43" i="48"/>
  <c r="BP43" i="48"/>
  <c r="BQ43" i="48"/>
  <c r="BR43" i="48"/>
  <c r="BS43" i="48"/>
  <c r="A44" i="48"/>
  <c r="B44" i="48"/>
  <c r="C44" i="48"/>
  <c r="D44" i="48"/>
  <c r="E44" i="48"/>
  <c r="F44" i="48"/>
  <c r="I44" i="48"/>
  <c r="J44" i="48"/>
  <c r="DF44" i="48" s="1"/>
  <c r="K44" i="48"/>
  <c r="M44" i="48"/>
  <c r="N44" i="48"/>
  <c r="O44" i="48"/>
  <c r="P44" i="48"/>
  <c r="Q44" i="48"/>
  <c r="R44" i="48"/>
  <c r="S44" i="48"/>
  <c r="T44" i="48"/>
  <c r="U44" i="48"/>
  <c r="V44" i="48"/>
  <c r="W44" i="48"/>
  <c r="X44" i="48"/>
  <c r="Y44" i="48"/>
  <c r="Z44" i="48"/>
  <c r="AA44" i="48"/>
  <c r="AB44" i="48"/>
  <c r="AC44" i="48"/>
  <c r="AD44" i="48"/>
  <c r="AE44" i="48"/>
  <c r="AF44" i="48"/>
  <c r="AG44" i="48"/>
  <c r="AI44" i="48"/>
  <c r="AJ44" i="48"/>
  <c r="AK44" i="48"/>
  <c r="AL44" i="48"/>
  <c r="AM44" i="48"/>
  <c r="AN44" i="48"/>
  <c r="AO44" i="48"/>
  <c r="AP44" i="48"/>
  <c r="AQ44" i="48"/>
  <c r="AR44" i="48"/>
  <c r="AS44" i="48"/>
  <c r="AT44" i="48"/>
  <c r="AU44" i="48"/>
  <c r="AV44" i="48"/>
  <c r="AW44" i="48"/>
  <c r="AX44" i="48"/>
  <c r="AY44" i="48"/>
  <c r="AZ44" i="48"/>
  <c r="BA44" i="48"/>
  <c r="BB44" i="48"/>
  <c r="BC44" i="48"/>
  <c r="BD44" i="48"/>
  <c r="BE44" i="48"/>
  <c r="BG44" i="48"/>
  <c r="BH44" i="48"/>
  <c r="BI44" i="48"/>
  <c r="BJ44" i="48"/>
  <c r="BK44" i="48"/>
  <c r="BN44" i="48"/>
  <c r="BO44" i="48"/>
  <c r="BP44" i="48"/>
  <c r="BQ44" i="48"/>
  <c r="BR44" i="48"/>
  <c r="BS44" i="48"/>
  <c r="AR395" i="54"/>
  <c r="AO395" i="54"/>
  <c r="AN395" i="54"/>
  <c r="AM395" i="54"/>
  <c r="AJ395" i="54"/>
  <c r="AP395" i="54" s="1"/>
  <c r="AR394" i="54"/>
  <c r="AO394" i="54"/>
  <c r="AN394" i="54"/>
  <c r="AM394" i="54"/>
  <c r="AJ394" i="54"/>
  <c r="AP394" i="54" s="1"/>
  <c r="AR393" i="54"/>
  <c r="AO393" i="54"/>
  <c r="AN393" i="54"/>
  <c r="AM393" i="54"/>
  <c r="AJ393" i="54"/>
  <c r="AP393" i="54" s="1"/>
  <c r="AR392" i="54"/>
  <c r="AO392" i="54"/>
  <c r="AN392" i="54"/>
  <c r="AM392" i="54"/>
  <c r="AJ392" i="54"/>
  <c r="AP392" i="54" s="1"/>
  <c r="AR391" i="54"/>
  <c r="AO391" i="54"/>
  <c r="AN391" i="54"/>
  <c r="AM391" i="54"/>
  <c r="AJ391" i="54"/>
  <c r="AP391" i="54" s="1"/>
  <c r="AR390" i="54"/>
  <c r="AO390" i="54"/>
  <c r="AN390" i="54"/>
  <c r="AM390" i="54"/>
  <c r="AJ390" i="54"/>
  <c r="AP390" i="54" s="1"/>
  <c r="AR389" i="54"/>
  <c r="AO389" i="54"/>
  <c r="AN389" i="54"/>
  <c r="AM389" i="54"/>
  <c r="AJ389" i="54"/>
  <c r="AP389" i="54" s="1"/>
  <c r="AR388" i="54"/>
  <c r="AO388" i="54"/>
  <c r="AN388" i="54"/>
  <c r="AM388" i="54"/>
  <c r="AJ388" i="54"/>
  <c r="AP388" i="54" s="1"/>
  <c r="AR387" i="54"/>
  <c r="AO387" i="54"/>
  <c r="AN387" i="54"/>
  <c r="AM387" i="54"/>
  <c r="AJ387" i="54"/>
  <c r="AP387" i="54" s="1"/>
  <c r="AR386" i="54"/>
  <c r="AO386" i="54"/>
  <c r="AN386" i="54"/>
  <c r="AM386" i="54"/>
  <c r="AJ386" i="54"/>
  <c r="AP386" i="54" s="1"/>
  <c r="AR385" i="54"/>
  <c r="AO385" i="54"/>
  <c r="AN385" i="54"/>
  <c r="AM385" i="54"/>
  <c r="AJ385" i="54"/>
  <c r="AP385" i="54" s="1"/>
  <c r="AR384" i="54"/>
  <c r="AO384" i="54"/>
  <c r="AN384" i="54"/>
  <c r="AM384" i="54"/>
  <c r="AJ384" i="54"/>
  <c r="AP384" i="54" s="1"/>
  <c r="AR383" i="54"/>
  <c r="AO383" i="54"/>
  <c r="AN383" i="54"/>
  <c r="AM383" i="54"/>
  <c r="AJ383" i="54"/>
  <c r="AP383" i="54" s="1"/>
  <c r="AR382" i="54"/>
  <c r="AO382" i="54"/>
  <c r="AN382" i="54"/>
  <c r="AM382" i="54"/>
  <c r="AJ382" i="54"/>
  <c r="AP382" i="54" s="1"/>
  <c r="AR381" i="54"/>
  <c r="AO381" i="54"/>
  <c r="AN381" i="54"/>
  <c r="AM381" i="54"/>
  <c r="AJ381" i="54"/>
  <c r="AP381" i="54" s="1"/>
  <c r="AR380" i="54"/>
  <c r="AO380" i="54"/>
  <c r="AN380" i="54"/>
  <c r="AM380" i="54"/>
  <c r="AJ380" i="54"/>
  <c r="AP380" i="54" s="1"/>
  <c r="AR379" i="54"/>
  <c r="AO379" i="54"/>
  <c r="AN379" i="54"/>
  <c r="AM379" i="54"/>
  <c r="AJ379" i="54"/>
  <c r="AP379" i="54" s="1"/>
  <c r="AR378" i="54"/>
  <c r="AO378" i="54"/>
  <c r="AN378" i="54"/>
  <c r="AM378" i="54"/>
  <c r="AJ378" i="54"/>
  <c r="AP378" i="54" s="1"/>
  <c r="AR377" i="54"/>
  <c r="AO377" i="54"/>
  <c r="AN377" i="54"/>
  <c r="AM377" i="54"/>
  <c r="AJ377" i="54"/>
  <c r="AP377" i="54" s="1"/>
  <c r="AR376" i="54"/>
  <c r="AO376" i="54"/>
  <c r="AN376" i="54"/>
  <c r="AM376" i="54"/>
  <c r="AJ376" i="54"/>
  <c r="AP376" i="54" s="1"/>
  <c r="AR375" i="54"/>
  <c r="AO375" i="54"/>
  <c r="AN375" i="54"/>
  <c r="AM375" i="54"/>
  <c r="AJ375" i="54"/>
  <c r="AP375" i="54" s="1"/>
  <c r="AR374" i="54"/>
  <c r="AO374" i="54"/>
  <c r="AN374" i="54"/>
  <c r="AJ374" i="54"/>
  <c r="X374" i="54"/>
  <c r="AK374" i="54" s="1"/>
  <c r="AH374" i="54" s="1"/>
  <c r="AM374" i="54" s="1"/>
  <c r="AR373" i="54"/>
  <c r="AO373" i="54"/>
  <c r="AJ373" i="54"/>
  <c r="X373" i="54"/>
  <c r="AK373" i="54" s="1"/>
  <c r="AH373" i="54" s="1"/>
  <c r="AR372" i="54"/>
  <c r="AO372" i="54"/>
  <c r="AJ372" i="54"/>
  <c r="X372" i="54"/>
  <c r="AK372" i="54" s="1"/>
  <c r="AH372" i="54" s="1"/>
  <c r="AR371" i="54"/>
  <c r="AO371" i="54"/>
  <c r="AJ371" i="54"/>
  <c r="X371" i="54"/>
  <c r="AR370" i="54"/>
  <c r="AO370" i="54"/>
  <c r="AJ370" i="54"/>
  <c r="X370" i="54"/>
  <c r="AK370" i="54" s="1"/>
  <c r="AH370" i="54" s="1"/>
  <c r="AR369" i="54"/>
  <c r="AO369" i="54"/>
  <c r="AJ369" i="54"/>
  <c r="X369" i="54"/>
  <c r="AK369" i="54" s="1"/>
  <c r="AH369" i="54" s="1"/>
  <c r="AR368" i="54"/>
  <c r="AO368" i="54"/>
  <c r="AJ368" i="54"/>
  <c r="X368" i="54"/>
  <c r="AK368" i="54" s="1"/>
  <c r="AH368" i="54" s="1"/>
  <c r="AR367" i="54"/>
  <c r="AO367" i="54"/>
  <c r="AJ367" i="54"/>
  <c r="X367" i="54"/>
  <c r="AK367" i="54" s="1"/>
  <c r="AH367" i="54" s="1"/>
  <c r="AN367" i="54" s="1"/>
  <c r="AR366" i="54"/>
  <c r="AO366" i="54"/>
  <c r="AJ366" i="54"/>
  <c r="X366" i="54"/>
  <c r="AK366" i="54" s="1"/>
  <c r="AH366" i="54" s="1"/>
  <c r="AR365" i="54"/>
  <c r="AO365" i="54"/>
  <c r="AJ365" i="54"/>
  <c r="X365" i="54"/>
  <c r="AK365" i="54" s="1"/>
  <c r="AH365" i="54" s="1"/>
  <c r="AR364" i="54"/>
  <c r="AO364" i="54"/>
  <c r="AJ364" i="54"/>
  <c r="X364" i="54"/>
  <c r="AK364" i="54" s="1"/>
  <c r="AH364" i="54" s="1"/>
  <c r="AR363" i="54"/>
  <c r="AO363" i="54"/>
  <c r="AJ363" i="54"/>
  <c r="X363" i="54"/>
  <c r="AR362" i="54"/>
  <c r="AO362" i="54"/>
  <c r="AJ362" i="54"/>
  <c r="X362" i="54"/>
  <c r="AK362" i="54" s="1"/>
  <c r="AH362" i="54" s="1"/>
  <c r="AR361" i="54"/>
  <c r="AO361" i="54"/>
  <c r="AJ361" i="54"/>
  <c r="X361" i="54"/>
  <c r="AK361" i="54" s="1"/>
  <c r="AH361" i="54" s="1"/>
  <c r="AR360" i="54"/>
  <c r="AO360" i="54"/>
  <c r="AJ360" i="54"/>
  <c r="X360" i="54"/>
  <c r="AK360" i="54" s="1"/>
  <c r="AH360" i="54" s="1"/>
  <c r="AR359" i="54"/>
  <c r="AO359" i="54"/>
  <c r="AJ359" i="54"/>
  <c r="X359" i="54"/>
  <c r="AK359" i="54" s="1"/>
  <c r="AH359" i="54" s="1"/>
  <c r="AN359" i="54" s="1"/>
  <c r="AR358" i="54"/>
  <c r="AO358" i="54"/>
  <c r="AJ358" i="54"/>
  <c r="X358" i="54"/>
  <c r="AK358" i="54" s="1"/>
  <c r="AH358" i="54" s="1"/>
  <c r="AR357" i="54"/>
  <c r="AO357" i="54"/>
  <c r="AJ357" i="54"/>
  <c r="X357" i="54"/>
  <c r="AK357" i="54" s="1"/>
  <c r="AH357" i="54" s="1"/>
  <c r="AR356" i="54"/>
  <c r="AO356" i="54"/>
  <c r="AJ356" i="54"/>
  <c r="X356" i="54"/>
  <c r="AK356" i="54" s="1"/>
  <c r="AH356" i="54" s="1"/>
  <c r="AR355" i="54"/>
  <c r="AO355" i="54"/>
  <c r="AN355" i="54"/>
  <c r="AJ355" i="54"/>
  <c r="X355" i="54"/>
  <c r="AR354" i="54"/>
  <c r="AO354" i="54"/>
  <c r="AN354" i="54"/>
  <c r="AJ354" i="54"/>
  <c r="X354" i="54"/>
  <c r="AK354" i="54" s="1"/>
  <c r="AH354" i="54" s="1"/>
  <c r="AM354" i="54" s="1"/>
  <c r="AR353" i="54"/>
  <c r="AO353" i="54"/>
  <c r="AN353" i="54"/>
  <c r="AJ353" i="54"/>
  <c r="X353" i="54"/>
  <c r="AK353" i="54" s="1"/>
  <c r="AH353" i="54" s="1"/>
  <c r="AM353" i="54" s="1"/>
  <c r="AR352" i="54"/>
  <c r="AO352" i="54"/>
  <c r="AN352" i="54"/>
  <c r="AJ352" i="54"/>
  <c r="X352" i="54"/>
  <c r="AK352" i="54" s="1"/>
  <c r="AH352" i="54" s="1"/>
  <c r="AM352" i="54" s="1"/>
  <c r="AR351" i="54"/>
  <c r="AO351" i="54"/>
  <c r="AN351" i="54"/>
  <c r="AJ351" i="54"/>
  <c r="X351" i="54"/>
  <c r="AK351" i="54" s="1"/>
  <c r="AH351" i="54" s="1"/>
  <c r="AM351" i="54" s="1"/>
  <c r="AR350" i="54"/>
  <c r="AO350" i="54"/>
  <c r="AN350" i="54"/>
  <c r="AJ350" i="54"/>
  <c r="X350" i="54"/>
  <c r="AK350" i="54" s="1"/>
  <c r="AH350" i="54" s="1"/>
  <c r="AM350" i="54" s="1"/>
  <c r="AR349" i="54"/>
  <c r="AO349" i="54"/>
  <c r="AN349" i="54"/>
  <c r="AJ349" i="54"/>
  <c r="X349" i="54"/>
  <c r="AK349" i="54" s="1"/>
  <c r="AH349" i="54" s="1"/>
  <c r="AM349" i="54" s="1"/>
  <c r="AR348" i="54"/>
  <c r="AO348" i="54"/>
  <c r="AN348" i="54"/>
  <c r="AJ348" i="54"/>
  <c r="X348" i="54"/>
  <c r="AK348" i="54" s="1"/>
  <c r="AH348" i="54" s="1"/>
  <c r="AM348" i="54" s="1"/>
  <c r="AR347" i="54"/>
  <c r="AO347" i="54"/>
  <c r="AN347" i="54"/>
  <c r="AJ347" i="54"/>
  <c r="X347" i="54"/>
  <c r="AR346" i="54"/>
  <c r="AO346" i="54"/>
  <c r="AN346" i="54"/>
  <c r="AJ346" i="54"/>
  <c r="X346" i="54"/>
  <c r="AK346" i="54" s="1"/>
  <c r="AH346" i="54" s="1"/>
  <c r="AM346" i="54" s="1"/>
  <c r="AR345" i="54"/>
  <c r="AO345" i="54"/>
  <c r="AN345" i="54"/>
  <c r="AJ345" i="54"/>
  <c r="X345" i="54"/>
  <c r="AK345" i="54" s="1"/>
  <c r="AH345" i="54" s="1"/>
  <c r="AM345" i="54" s="1"/>
  <c r="AR344" i="54"/>
  <c r="AO344" i="54"/>
  <c r="AN344" i="54"/>
  <c r="AJ344" i="54"/>
  <c r="X344" i="54"/>
  <c r="AK344" i="54" s="1"/>
  <c r="AH344" i="54" s="1"/>
  <c r="AM344" i="54" s="1"/>
  <c r="AR343" i="54"/>
  <c r="AO343" i="54"/>
  <c r="AN343" i="54"/>
  <c r="AJ343" i="54"/>
  <c r="X343" i="54"/>
  <c r="AK343" i="54" s="1"/>
  <c r="AH343" i="54" s="1"/>
  <c r="AM343" i="54" s="1"/>
  <c r="AR342" i="54"/>
  <c r="AO342" i="54"/>
  <c r="AN342" i="54"/>
  <c r="AJ342" i="54"/>
  <c r="X342" i="54"/>
  <c r="AK342" i="54" s="1"/>
  <c r="AH342" i="54" s="1"/>
  <c r="AM342" i="54" s="1"/>
  <c r="AR341" i="54"/>
  <c r="AO341" i="54"/>
  <c r="AN341" i="54"/>
  <c r="AJ341" i="54"/>
  <c r="X341" i="54"/>
  <c r="AK341" i="54" s="1"/>
  <c r="AH341" i="54" s="1"/>
  <c r="AM341" i="54" s="1"/>
  <c r="AR340" i="54"/>
  <c r="AO340" i="54"/>
  <c r="AN340" i="54"/>
  <c r="AJ340" i="54"/>
  <c r="X340" i="54"/>
  <c r="AK340" i="54" s="1"/>
  <c r="AH340" i="54" s="1"/>
  <c r="AM340" i="54" s="1"/>
  <c r="AR339" i="54"/>
  <c r="AO339" i="54"/>
  <c r="AN339" i="54"/>
  <c r="AJ339" i="54"/>
  <c r="X339" i="54"/>
  <c r="AR338" i="54"/>
  <c r="AO338" i="54"/>
  <c r="AN338" i="54"/>
  <c r="AJ338" i="54"/>
  <c r="X338" i="54"/>
  <c r="AK338" i="54" s="1"/>
  <c r="AH338" i="54" s="1"/>
  <c r="AM338" i="54" s="1"/>
  <c r="AR337" i="54"/>
  <c r="AO337" i="54"/>
  <c r="AN337" i="54"/>
  <c r="AJ337" i="54"/>
  <c r="X337" i="54"/>
  <c r="AK337" i="54" s="1"/>
  <c r="AH337" i="54" s="1"/>
  <c r="AM337" i="54" s="1"/>
  <c r="AR336" i="54"/>
  <c r="AO336" i="54"/>
  <c r="AN336" i="54"/>
  <c r="AJ336" i="54"/>
  <c r="X336" i="54"/>
  <c r="AK336" i="54" s="1"/>
  <c r="AH336" i="54" s="1"/>
  <c r="AM336" i="54" s="1"/>
  <c r="AR335" i="54"/>
  <c r="AO335" i="54"/>
  <c r="AN335" i="54"/>
  <c r="AJ335" i="54"/>
  <c r="X335" i="54"/>
  <c r="AK335" i="54" s="1"/>
  <c r="AH335" i="54" s="1"/>
  <c r="AM335" i="54" s="1"/>
  <c r="AR334" i="54"/>
  <c r="AO334" i="54"/>
  <c r="AN334" i="54"/>
  <c r="AJ334" i="54"/>
  <c r="X334" i="54"/>
  <c r="AK334" i="54" s="1"/>
  <c r="AH334" i="54" s="1"/>
  <c r="AM334" i="54" s="1"/>
  <c r="AR333" i="54"/>
  <c r="AO333" i="54"/>
  <c r="AN333" i="54"/>
  <c r="AJ333" i="54"/>
  <c r="X333" i="54"/>
  <c r="AK333" i="54" s="1"/>
  <c r="AH333" i="54" s="1"/>
  <c r="AM333" i="54" s="1"/>
  <c r="AR332" i="54"/>
  <c r="AO332" i="54"/>
  <c r="AN332" i="54"/>
  <c r="AJ332" i="54"/>
  <c r="X332" i="54"/>
  <c r="AK332" i="54" s="1"/>
  <c r="AH332" i="54" s="1"/>
  <c r="AM332" i="54" s="1"/>
  <c r="AR331" i="54"/>
  <c r="AO331" i="54"/>
  <c r="AN331" i="54"/>
  <c r="AJ331" i="54"/>
  <c r="X331" i="54"/>
  <c r="AR330" i="54"/>
  <c r="AO330" i="54"/>
  <c r="AN330" i="54"/>
  <c r="AJ330" i="54"/>
  <c r="X330" i="54"/>
  <c r="AK330" i="54" s="1"/>
  <c r="AH330" i="54" s="1"/>
  <c r="AM330" i="54" s="1"/>
  <c r="AR329" i="54"/>
  <c r="AO329" i="54"/>
  <c r="AN329" i="54"/>
  <c r="AJ329" i="54"/>
  <c r="X329" i="54"/>
  <c r="AK329" i="54" s="1"/>
  <c r="AH329" i="54" s="1"/>
  <c r="AM329" i="54" s="1"/>
  <c r="AR328" i="54"/>
  <c r="AO328" i="54"/>
  <c r="AN328" i="54"/>
  <c r="AJ328" i="54"/>
  <c r="X328" i="54"/>
  <c r="AK328" i="54" s="1"/>
  <c r="AH328" i="54" s="1"/>
  <c r="AM328" i="54" s="1"/>
  <c r="AR327" i="54"/>
  <c r="AO327" i="54"/>
  <c r="AN327" i="54"/>
  <c r="AJ327" i="54"/>
  <c r="X327" i="54"/>
  <c r="AK327" i="54" s="1"/>
  <c r="AH327" i="54" s="1"/>
  <c r="AM327" i="54" s="1"/>
  <c r="AR326" i="54"/>
  <c r="AO326" i="54"/>
  <c r="AN326" i="54"/>
  <c r="AJ326" i="54"/>
  <c r="X326" i="54"/>
  <c r="AK326" i="54" s="1"/>
  <c r="AH326" i="54" s="1"/>
  <c r="AM326" i="54" s="1"/>
  <c r="AR325" i="54"/>
  <c r="AO325" i="54"/>
  <c r="AN325" i="54"/>
  <c r="AJ325" i="54"/>
  <c r="X325" i="54"/>
  <c r="AK325" i="54" s="1"/>
  <c r="AH325" i="54" s="1"/>
  <c r="AM325" i="54" s="1"/>
  <c r="AR324" i="54"/>
  <c r="AO324" i="54"/>
  <c r="AN324" i="54"/>
  <c r="AJ324" i="54"/>
  <c r="X324" i="54"/>
  <c r="AK324" i="54" s="1"/>
  <c r="AH324" i="54" s="1"/>
  <c r="AM324" i="54" s="1"/>
  <c r="AR323" i="54"/>
  <c r="AO323" i="54"/>
  <c r="AN323" i="54"/>
  <c r="AJ323" i="54"/>
  <c r="X323" i="54"/>
  <c r="AR322" i="54"/>
  <c r="AO322" i="54"/>
  <c r="AN322" i="54"/>
  <c r="AJ322" i="54"/>
  <c r="X322" i="54"/>
  <c r="AK322" i="54" s="1"/>
  <c r="AH322" i="54" s="1"/>
  <c r="AM322" i="54" s="1"/>
  <c r="AR321" i="54"/>
  <c r="AO321" i="54"/>
  <c r="AN321" i="54"/>
  <c r="AJ321" i="54"/>
  <c r="X321" i="54"/>
  <c r="AK321" i="54" s="1"/>
  <c r="AH321" i="54" s="1"/>
  <c r="AM321" i="54" s="1"/>
  <c r="AR320" i="54"/>
  <c r="AO320" i="54"/>
  <c r="AN320" i="54"/>
  <c r="AJ320" i="54"/>
  <c r="X320" i="54"/>
  <c r="AK320" i="54" s="1"/>
  <c r="AH320" i="54" s="1"/>
  <c r="AM320" i="54" s="1"/>
  <c r="AR319" i="54"/>
  <c r="AO319" i="54"/>
  <c r="AN319" i="54"/>
  <c r="AJ319" i="54"/>
  <c r="X319" i="54"/>
  <c r="AK319" i="54" s="1"/>
  <c r="AH319" i="54" s="1"/>
  <c r="AM319" i="54" s="1"/>
  <c r="AR318" i="54"/>
  <c r="AO318" i="54"/>
  <c r="AN318" i="54"/>
  <c r="AJ318" i="54"/>
  <c r="X318" i="54"/>
  <c r="AK318" i="54" s="1"/>
  <c r="AH318" i="54" s="1"/>
  <c r="AM318" i="54" s="1"/>
  <c r="AR317" i="54"/>
  <c r="AO317" i="54"/>
  <c r="AN317" i="54"/>
  <c r="AJ317" i="54"/>
  <c r="X317" i="54"/>
  <c r="AK317" i="54" s="1"/>
  <c r="AH317" i="54" s="1"/>
  <c r="AM317" i="54" s="1"/>
  <c r="AR316" i="54"/>
  <c r="AO316" i="54"/>
  <c r="AN316" i="54"/>
  <c r="AJ316" i="54"/>
  <c r="X316" i="54"/>
  <c r="AK316" i="54" s="1"/>
  <c r="AH316" i="54" s="1"/>
  <c r="AM316" i="54" s="1"/>
  <c r="AR315" i="54"/>
  <c r="AO315" i="54"/>
  <c r="AN315" i="54"/>
  <c r="AJ315" i="54"/>
  <c r="X315" i="54"/>
  <c r="AR314" i="54"/>
  <c r="AO314" i="54"/>
  <c r="AN314" i="54"/>
  <c r="AJ314" i="54"/>
  <c r="X314" i="54"/>
  <c r="AK314" i="54" s="1"/>
  <c r="AH314" i="54" s="1"/>
  <c r="AM314" i="54" s="1"/>
  <c r="AR313" i="54"/>
  <c r="AO313" i="54"/>
  <c r="AN313" i="54"/>
  <c r="AJ313" i="54"/>
  <c r="X313" i="54"/>
  <c r="AK313" i="54" s="1"/>
  <c r="AH313" i="54" s="1"/>
  <c r="AM313" i="54" s="1"/>
  <c r="AR312" i="54"/>
  <c r="AO312" i="54"/>
  <c r="AN312" i="54"/>
  <c r="AJ312" i="54"/>
  <c r="X312" i="54"/>
  <c r="AK312" i="54" s="1"/>
  <c r="AH312" i="54" s="1"/>
  <c r="AM312" i="54" s="1"/>
  <c r="AR311" i="54"/>
  <c r="AO311" i="54"/>
  <c r="AN311" i="54"/>
  <c r="AJ311" i="54"/>
  <c r="X311" i="54"/>
  <c r="AK311" i="54" s="1"/>
  <c r="AH311" i="54" s="1"/>
  <c r="AM311" i="54" s="1"/>
  <c r="AR310" i="54"/>
  <c r="AO310" i="54"/>
  <c r="AN310" i="54"/>
  <c r="AM310" i="54"/>
  <c r="AJ310" i="54"/>
  <c r="X310" i="54"/>
  <c r="AK310" i="54" s="1"/>
  <c r="AH310" i="54" s="1"/>
  <c r="AR309" i="54"/>
  <c r="AO309" i="54"/>
  <c r="AN309" i="54"/>
  <c r="AJ309" i="54"/>
  <c r="X309" i="54"/>
  <c r="AK309" i="54" s="1"/>
  <c r="AH309" i="54" s="1"/>
  <c r="AM309" i="54" s="1"/>
  <c r="AR308" i="54"/>
  <c r="AO308" i="54"/>
  <c r="AJ308" i="54"/>
  <c r="X308" i="54"/>
  <c r="AK308" i="54" s="1"/>
  <c r="AH308" i="54" s="1"/>
  <c r="AR307" i="54"/>
  <c r="AO307" i="54"/>
  <c r="AN307" i="54"/>
  <c r="AJ307" i="54"/>
  <c r="X307" i="54"/>
  <c r="AK307" i="54" s="1"/>
  <c r="AH307" i="54" s="1"/>
  <c r="AM307" i="54" s="1"/>
  <c r="AR306" i="54"/>
  <c r="AO306" i="54"/>
  <c r="AN306" i="54"/>
  <c r="AJ306" i="54"/>
  <c r="X306" i="54"/>
  <c r="AK306" i="54" s="1"/>
  <c r="AH306" i="54" s="1"/>
  <c r="AM306" i="54" s="1"/>
  <c r="AR305" i="54"/>
  <c r="AO305" i="54"/>
  <c r="AN305" i="54"/>
  <c r="AJ305" i="54"/>
  <c r="X305" i="54"/>
  <c r="AK305" i="54" s="1"/>
  <c r="AH305" i="54" s="1"/>
  <c r="AM305" i="54" s="1"/>
  <c r="AR304" i="54"/>
  <c r="AO304" i="54"/>
  <c r="AN304" i="54"/>
  <c r="AJ304" i="54"/>
  <c r="X304" i="54"/>
  <c r="AK304" i="54" s="1"/>
  <c r="AH304" i="54" s="1"/>
  <c r="AM304" i="54" s="1"/>
  <c r="AR303" i="54"/>
  <c r="AO303" i="54"/>
  <c r="AN303" i="54"/>
  <c r="AJ303" i="54"/>
  <c r="X303" i="54"/>
  <c r="AK303" i="54" s="1"/>
  <c r="AH303" i="54" s="1"/>
  <c r="AM303" i="54" s="1"/>
  <c r="AR302" i="54"/>
  <c r="AO302" i="54"/>
  <c r="AJ302" i="54"/>
  <c r="X302" i="54"/>
  <c r="AK302" i="54" s="1"/>
  <c r="AH302" i="54" s="1"/>
  <c r="AR301" i="54"/>
  <c r="AO301" i="54"/>
  <c r="AN301" i="54"/>
  <c r="AJ301" i="54"/>
  <c r="X301" i="54"/>
  <c r="AK301" i="54" s="1"/>
  <c r="AH301" i="54" s="1"/>
  <c r="AM301" i="54" s="1"/>
  <c r="AR300" i="54"/>
  <c r="AO300" i="54"/>
  <c r="AN300" i="54"/>
  <c r="AJ300" i="54"/>
  <c r="X300" i="54"/>
  <c r="AK300" i="54" s="1"/>
  <c r="AH300" i="54" s="1"/>
  <c r="AM300" i="54" s="1"/>
  <c r="AR299" i="54"/>
  <c r="AO299" i="54"/>
  <c r="AN299" i="54"/>
  <c r="AJ299" i="54"/>
  <c r="X299" i="54"/>
  <c r="AK299" i="54" s="1"/>
  <c r="AH299" i="54" s="1"/>
  <c r="AM299" i="54" s="1"/>
  <c r="AR298" i="54"/>
  <c r="AO298" i="54"/>
  <c r="AN298" i="54"/>
  <c r="AJ298" i="54"/>
  <c r="X298" i="54"/>
  <c r="AK298" i="54" s="1"/>
  <c r="AH298" i="54" s="1"/>
  <c r="AM298" i="54" s="1"/>
  <c r="AR297" i="54"/>
  <c r="AO297" i="54"/>
  <c r="AN297" i="54"/>
  <c r="AJ297" i="54"/>
  <c r="X297" i="54"/>
  <c r="AK297" i="54" s="1"/>
  <c r="AH297" i="54" s="1"/>
  <c r="AM297" i="54" s="1"/>
  <c r="AR296" i="54"/>
  <c r="AO296" i="54"/>
  <c r="AN296" i="54"/>
  <c r="AJ296" i="54"/>
  <c r="X296" i="54"/>
  <c r="AK296" i="54" s="1"/>
  <c r="AH296" i="54" s="1"/>
  <c r="AM296" i="54" s="1"/>
  <c r="AR295" i="54"/>
  <c r="AO295" i="54"/>
  <c r="AN295" i="54"/>
  <c r="AJ295" i="54"/>
  <c r="X295" i="54"/>
  <c r="AK295" i="54" s="1"/>
  <c r="AH295" i="54" s="1"/>
  <c r="AM295" i="54" s="1"/>
  <c r="AR294" i="54"/>
  <c r="AO294" i="54"/>
  <c r="AN294" i="54"/>
  <c r="AJ294" i="54"/>
  <c r="X294" i="54"/>
  <c r="AK294" i="54" s="1"/>
  <c r="AH294" i="54" s="1"/>
  <c r="AM294" i="54" s="1"/>
  <c r="AR293" i="54"/>
  <c r="AO293" i="54"/>
  <c r="AN293" i="54"/>
  <c r="AJ293" i="54"/>
  <c r="X293" i="54"/>
  <c r="AK293" i="54" s="1"/>
  <c r="AH293" i="54" s="1"/>
  <c r="AM293" i="54" s="1"/>
  <c r="AR292" i="54"/>
  <c r="AO292" i="54"/>
  <c r="AJ292" i="54"/>
  <c r="X292" i="54"/>
  <c r="AK292" i="54" s="1"/>
  <c r="AH292" i="54" s="1"/>
  <c r="AN292" i="54" s="1"/>
  <c r="AR291" i="54"/>
  <c r="AO291" i="54"/>
  <c r="AN291" i="54"/>
  <c r="AJ291" i="54"/>
  <c r="X291" i="54"/>
  <c r="AK291" i="54" s="1"/>
  <c r="AH291" i="54" s="1"/>
  <c r="AM291" i="54" s="1"/>
  <c r="AR290" i="54"/>
  <c r="AO290" i="54"/>
  <c r="AJ290" i="54"/>
  <c r="X290" i="54"/>
  <c r="AK290" i="54" s="1"/>
  <c r="AH290" i="54" s="1"/>
  <c r="AR289" i="54"/>
  <c r="AO289" i="54"/>
  <c r="AJ289" i="54"/>
  <c r="X289" i="54"/>
  <c r="AK289" i="54" s="1"/>
  <c r="AH289" i="54" s="1"/>
  <c r="AR288" i="54"/>
  <c r="AO288" i="54"/>
  <c r="AJ288" i="54"/>
  <c r="X288" i="54"/>
  <c r="AR287" i="54"/>
  <c r="AO287" i="54"/>
  <c r="AN287" i="54"/>
  <c r="AJ287" i="54"/>
  <c r="X287" i="54"/>
  <c r="AK287" i="54" s="1"/>
  <c r="AH287" i="54" s="1"/>
  <c r="AM287" i="54" s="1"/>
  <c r="AR286" i="54"/>
  <c r="AO286" i="54"/>
  <c r="AN286" i="54"/>
  <c r="AJ286" i="54"/>
  <c r="X286" i="54"/>
  <c r="AK286" i="54" s="1"/>
  <c r="AH286" i="54" s="1"/>
  <c r="AM286" i="54" s="1"/>
  <c r="AR285" i="54"/>
  <c r="AO285" i="54"/>
  <c r="AN285" i="54"/>
  <c r="AJ285" i="54"/>
  <c r="X285" i="54"/>
  <c r="AK285" i="54" s="1"/>
  <c r="AH285" i="54" s="1"/>
  <c r="AM285" i="54" s="1"/>
  <c r="AR284" i="54"/>
  <c r="AO284" i="54"/>
  <c r="AN284" i="54"/>
  <c r="AJ284" i="54"/>
  <c r="X284" i="54"/>
  <c r="AK284" i="54" s="1"/>
  <c r="AH284" i="54" s="1"/>
  <c r="AM284" i="54" s="1"/>
  <c r="AR283" i="54"/>
  <c r="AO283" i="54"/>
  <c r="AN283" i="54"/>
  <c r="AJ283" i="54"/>
  <c r="X283" i="54"/>
  <c r="AK283" i="54" s="1"/>
  <c r="AH283" i="54" s="1"/>
  <c r="AM283" i="54" s="1"/>
  <c r="AR282" i="54"/>
  <c r="AO282" i="54"/>
  <c r="AN282" i="54"/>
  <c r="AJ282" i="54"/>
  <c r="X282" i="54"/>
  <c r="AK282" i="54" s="1"/>
  <c r="AH282" i="54" s="1"/>
  <c r="AM282" i="54" s="1"/>
  <c r="AR281" i="54"/>
  <c r="AO281" i="54"/>
  <c r="AN281" i="54"/>
  <c r="AJ281" i="54"/>
  <c r="X281" i="54"/>
  <c r="AK281" i="54" s="1"/>
  <c r="AH281" i="54" s="1"/>
  <c r="AM281" i="54" s="1"/>
  <c r="AR280" i="54"/>
  <c r="AO280" i="54"/>
  <c r="AN280" i="54"/>
  <c r="AJ280" i="54"/>
  <c r="X280" i="54"/>
  <c r="AK280" i="54" s="1"/>
  <c r="AH280" i="54" s="1"/>
  <c r="AM280" i="54" s="1"/>
  <c r="AR279" i="54"/>
  <c r="AO279" i="54"/>
  <c r="AN279" i="54"/>
  <c r="AJ279" i="54"/>
  <c r="X279" i="54"/>
  <c r="AK279" i="54" s="1"/>
  <c r="AH279" i="54" s="1"/>
  <c r="AM279" i="54" s="1"/>
  <c r="AR278" i="54"/>
  <c r="AO278" i="54"/>
  <c r="AJ278" i="54"/>
  <c r="X278" i="54"/>
  <c r="AK278" i="54" s="1"/>
  <c r="AH278" i="54" s="1"/>
  <c r="AR277" i="54"/>
  <c r="AO277" i="54"/>
  <c r="AJ277" i="54"/>
  <c r="X277" i="54"/>
  <c r="AK277" i="54" s="1"/>
  <c r="AH277" i="54" s="1"/>
  <c r="AR276" i="54"/>
  <c r="AO276" i="54"/>
  <c r="AJ276" i="54"/>
  <c r="X276" i="54"/>
  <c r="AK276" i="54" s="1"/>
  <c r="AH276" i="54" s="1"/>
  <c r="AR275" i="54"/>
  <c r="AO275" i="54"/>
  <c r="AJ275" i="54"/>
  <c r="X275" i="54"/>
  <c r="AK275" i="54" s="1"/>
  <c r="AH275" i="54" s="1"/>
  <c r="AN275" i="54" s="1"/>
  <c r="AR274" i="54"/>
  <c r="AO274" i="54"/>
  <c r="AN274" i="54"/>
  <c r="AJ274" i="54"/>
  <c r="X274" i="54"/>
  <c r="AK274" i="54" s="1"/>
  <c r="AH274" i="54" s="1"/>
  <c r="AM274" i="54" s="1"/>
  <c r="AR273" i="54"/>
  <c r="AO273" i="54"/>
  <c r="AN273" i="54"/>
  <c r="AJ273" i="54"/>
  <c r="X273" i="54"/>
  <c r="AK273" i="54" s="1"/>
  <c r="AH273" i="54" s="1"/>
  <c r="AM273" i="54" s="1"/>
  <c r="AR272" i="54"/>
  <c r="AO272" i="54"/>
  <c r="AN272" i="54"/>
  <c r="AJ272" i="54"/>
  <c r="X272" i="54"/>
  <c r="AK272" i="54" s="1"/>
  <c r="AH272" i="54" s="1"/>
  <c r="AM272" i="54" s="1"/>
  <c r="AR271" i="54"/>
  <c r="AO271" i="54"/>
  <c r="AJ271" i="54"/>
  <c r="X271" i="54"/>
  <c r="AK271" i="54" s="1"/>
  <c r="AH271" i="54" s="1"/>
  <c r="AM271" i="54" s="1"/>
  <c r="AR270" i="54"/>
  <c r="AO270" i="54"/>
  <c r="AN270" i="54"/>
  <c r="AJ270" i="54"/>
  <c r="X270" i="54"/>
  <c r="AK270" i="54" s="1"/>
  <c r="AH270" i="54" s="1"/>
  <c r="AM270" i="54" s="1"/>
  <c r="AR269" i="54"/>
  <c r="AO269" i="54"/>
  <c r="AN269" i="54"/>
  <c r="AJ269" i="54"/>
  <c r="X269" i="54"/>
  <c r="AK269" i="54" s="1"/>
  <c r="AH269" i="54" s="1"/>
  <c r="AM269" i="54" s="1"/>
  <c r="AR268" i="54"/>
  <c r="AO268" i="54"/>
  <c r="AN268" i="54"/>
  <c r="AJ268" i="54"/>
  <c r="X268" i="54"/>
  <c r="AK268" i="54" s="1"/>
  <c r="AH268" i="54" s="1"/>
  <c r="AM268" i="54" s="1"/>
  <c r="AR267" i="54"/>
  <c r="AO267" i="54"/>
  <c r="AN267" i="54"/>
  <c r="AJ267" i="54"/>
  <c r="X267" i="54"/>
  <c r="AK267" i="54" s="1"/>
  <c r="AH267" i="54" s="1"/>
  <c r="AM267" i="54" s="1"/>
  <c r="AR266" i="54"/>
  <c r="AO266" i="54"/>
  <c r="AN266" i="54"/>
  <c r="AJ266" i="54"/>
  <c r="X266" i="54"/>
  <c r="AK266" i="54" s="1"/>
  <c r="AH266" i="54" s="1"/>
  <c r="AM266" i="54" s="1"/>
  <c r="AR265" i="54"/>
  <c r="AO265" i="54"/>
  <c r="AN265" i="54"/>
  <c r="AJ265" i="54"/>
  <c r="X265" i="54"/>
  <c r="AK265" i="54" s="1"/>
  <c r="AH265" i="54" s="1"/>
  <c r="AM265" i="54" s="1"/>
  <c r="AR264" i="54"/>
  <c r="AO264" i="54"/>
  <c r="AN264" i="54"/>
  <c r="AJ264" i="54"/>
  <c r="X264" i="54"/>
  <c r="AK264" i="54" s="1"/>
  <c r="AH264" i="54" s="1"/>
  <c r="AM264" i="54" s="1"/>
  <c r="AR263" i="54"/>
  <c r="AO263" i="54"/>
  <c r="AN263" i="54"/>
  <c r="AJ263" i="54"/>
  <c r="X263" i="54"/>
  <c r="AK263" i="54" s="1"/>
  <c r="AH263" i="54" s="1"/>
  <c r="AM263" i="54" s="1"/>
  <c r="AR262" i="54"/>
  <c r="AO262" i="54"/>
  <c r="AN262" i="54"/>
  <c r="AJ262" i="54"/>
  <c r="X262" i="54"/>
  <c r="AK262" i="54" s="1"/>
  <c r="AH262" i="54" s="1"/>
  <c r="AM262" i="54" s="1"/>
  <c r="AR261" i="54"/>
  <c r="AO261" i="54"/>
  <c r="AJ261" i="54"/>
  <c r="X261" i="54"/>
  <c r="AK261" i="54" s="1"/>
  <c r="AH261" i="54" s="1"/>
  <c r="AR260" i="54"/>
  <c r="AO260" i="54"/>
  <c r="AN260" i="54"/>
  <c r="AJ260" i="54"/>
  <c r="X260" i="54"/>
  <c r="AK260" i="54" s="1"/>
  <c r="AH260" i="54" s="1"/>
  <c r="AM260" i="54" s="1"/>
  <c r="AR259" i="54"/>
  <c r="AO259" i="54"/>
  <c r="AN259" i="54"/>
  <c r="AJ259" i="54"/>
  <c r="X259" i="54"/>
  <c r="AK259" i="54" s="1"/>
  <c r="AH259" i="54" s="1"/>
  <c r="AM259" i="54" s="1"/>
  <c r="AR258" i="54"/>
  <c r="AO258" i="54"/>
  <c r="AN258" i="54"/>
  <c r="AJ258" i="54"/>
  <c r="X258" i="54"/>
  <c r="AK258" i="54" s="1"/>
  <c r="AH258" i="54" s="1"/>
  <c r="AM258" i="54" s="1"/>
  <c r="AR257" i="54"/>
  <c r="AO257" i="54"/>
  <c r="AJ257" i="54"/>
  <c r="X257" i="54"/>
  <c r="AK257" i="54" s="1"/>
  <c r="AH257" i="54" s="1"/>
  <c r="AR256" i="54"/>
  <c r="AO256" i="54"/>
  <c r="AN256" i="54"/>
  <c r="AJ256" i="54"/>
  <c r="X256" i="54"/>
  <c r="AK256" i="54" s="1"/>
  <c r="AH256" i="54" s="1"/>
  <c r="AM256" i="54" s="1"/>
  <c r="AR255" i="54"/>
  <c r="AO255" i="54"/>
  <c r="AN255" i="54"/>
  <c r="AJ255" i="54"/>
  <c r="X255" i="54"/>
  <c r="AK255" i="54" s="1"/>
  <c r="AH255" i="54" s="1"/>
  <c r="AM255" i="54" s="1"/>
  <c r="AR254" i="54"/>
  <c r="AO254" i="54"/>
  <c r="AJ254" i="54"/>
  <c r="X254" i="54"/>
  <c r="AK254" i="54" s="1"/>
  <c r="AH254" i="54" s="1"/>
  <c r="AM254" i="54" s="1"/>
  <c r="AR253" i="54"/>
  <c r="AO253" i="54"/>
  <c r="AN253" i="54"/>
  <c r="AJ253" i="54"/>
  <c r="X253" i="54"/>
  <c r="AK253" i="54" s="1"/>
  <c r="AH253" i="54" s="1"/>
  <c r="AM253" i="54" s="1"/>
  <c r="AR252" i="54"/>
  <c r="AO252" i="54"/>
  <c r="AN252" i="54"/>
  <c r="AJ252" i="54"/>
  <c r="X252" i="54"/>
  <c r="AK252" i="54" s="1"/>
  <c r="AH252" i="54" s="1"/>
  <c r="AM252" i="54" s="1"/>
  <c r="AR251" i="54"/>
  <c r="AO251" i="54"/>
  <c r="AN251" i="54"/>
  <c r="AJ251" i="54"/>
  <c r="X251" i="54"/>
  <c r="AK251" i="54" s="1"/>
  <c r="AH251" i="54" s="1"/>
  <c r="AM251" i="54" s="1"/>
  <c r="AR250" i="54"/>
  <c r="AO250" i="54"/>
  <c r="AN250" i="54"/>
  <c r="AJ250" i="54"/>
  <c r="X250" i="54"/>
  <c r="AK250" i="54" s="1"/>
  <c r="AH250" i="54" s="1"/>
  <c r="AM250" i="54" s="1"/>
  <c r="AR249" i="54"/>
  <c r="AO249" i="54"/>
  <c r="AN249" i="54"/>
  <c r="AJ249" i="54"/>
  <c r="X249" i="54"/>
  <c r="AK249" i="54" s="1"/>
  <c r="AH249" i="54" s="1"/>
  <c r="AM249" i="54" s="1"/>
  <c r="AR248" i="54"/>
  <c r="AO248" i="54"/>
  <c r="AN248" i="54"/>
  <c r="AJ248" i="54"/>
  <c r="X248" i="54"/>
  <c r="AK248" i="54" s="1"/>
  <c r="AH248" i="54" s="1"/>
  <c r="AM248" i="54" s="1"/>
  <c r="AR247" i="54"/>
  <c r="AO247" i="54"/>
  <c r="AJ247" i="54"/>
  <c r="X247" i="54"/>
  <c r="AK247" i="54" s="1"/>
  <c r="AH247" i="54" s="1"/>
  <c r="AR246" i="54"/>
  <c r="AO246" i="54"/>
  <c r="AN246" i="54"/>
  <c r="AJ246" i="54"/>
  <c r="X246" i="54"/>
  <c r="AR245" i="54"/>
  <c r="AO245" i="54"/>
  <c r="AN245" i="54"/>
  <c r="AJ245" i="54"/>
  <c r="X245" i="54"/>
  <c r="AK245" i="54" s="1"/>
  <c r="AH245" i="54" s="1"/>
  <c r="AM245" i="54" s="1"/>
  <c r="AR244" i="54"/>
  <c r="AO244" i="54"/>
  <c r="AN244" i="54"/>
  <c r="AJ244" i="54"/>
  <c r="X244" i="54"/>
  <c r="AK244" i="54" s="1"/>
  <c r="AH244" i="54" s="1"/>
  <c r="AM244" i="54" s="1"/>
  <c r="AR243" i="54"/>
  <c r="AO243" i="54"/>
  <c r="AN243" i="54"/>
  <c r="AJ243" i="54"/>
  <c r="X243" i="54"/>
  <c r="AK243" i="54" s="1"/>
  <c r="AH243" i="54" s="1"/>
  <c r="AM243" i="54" s="1"/>
  <c r="AR242" i="54"/>
  <c r="AO242" i="54"/>
  <c r="AN242" i="54"/>
  <c r="AJ242" i="54"/>
  <c r="X242" i="54"/>
  <c r="AK242" i="54" s="1"/>
  <c r="AH242" i="54" s="1"/>
  <c r="AM242" i="54" s="1"/>
  <c r="AR241" i="54"/>
  <c r="AO241" i="54"/>
  <c r="AJ241" i="54"/>
  <c r="X241" i="54"/>
  <c r="AK241" i="54" s="1"/>
  <c r="AH241" i="54" s="1"/>
  <c r="AN241" i="54" s="1"/>
  <c r="AR240" i="54"/>
  <c r="AO240" i="54"/>
  <c r="AN240" i="54"/>
  <c r="AJ240" i="54"/>
  <c r="X240" i="54"/>
  <c r="AK240" i="54" s="1"/>
  <c r="AH240" i="54" s="1"/>
  <c r="AM240" i="54" s="1"/>
  <c r="AR239" i="54"/>
  <c r="AO239" i="54"/>
  <c r="AN239" i="54"/>
  <c r="AJ239" i="54"/>
  <c r="X239" i="54"/>
  <c r="AK239" i="54" s="1"/>
  <c r="AH239" i="54" s="1"/>
  <c r="AM239" i="54" s="1"/>
  <c r="AR238" i="54"/>
  <c r="AO238" i="54"/>
  <c r="AN238" i="54"/>
  <c r="AJ238" i="54"/>
  <c r="X238" i="54"/>
  <c r="AK238" i="54" s="1"/>
  <c r="AH238" i="54" s="1"/>
  <c r="AM238" i="54" s="1"/>
  <c r="AR237" i="54"/>
  <c r="AO237" i="54"/>
  <c r="AN237" i="54"/>
  <c r="AJ237" i="54"/>
  <c r="X237" i="54"/>
  <c r="AK237" i="54" s="1"/>
  <c r="AH237" i="54" s="1"/>
  <c r="AM237" i="54" s="1"/>
  <c r="AR236" i="54"/>
  <c r="AO236" i="54"/>
  <c r="AN236" i="54"/>
  <c r="AJ236" i="54"/>
  <c r="X236" i="54"/>
  <c r="AR235" i="54"/>
  <c r="AO235" i="54"/>
  <c r="AN235" i="54"/>
  <c r="AJ235" i="54"/>
  <c r="X235" i="54"/>
  <c r="AK235" i="54" s="1"/>
  <c r="AH235" i="54" s="1"/>
  <c r="AM235" i="54" s="1"/>
  <c r="AR234" i="54"/>
  <c r="AO234" i="54"/>
  <c r="AN234" i="54"/>
  <c r="AJ234" i="54"/>
  <c r="X234" i="54"/>
  <c r="AK234" i="54" s="1"/>
  <c r="AH234" i="54" s="1"/>
  <c r="AM234" i="54" s="1"/>
  <c r="AR233" i="54"/>
  <c r="AO233" i="54"/>
  <c r="AN233" i="54"/>
  <c r="AJ233" i="54"/>
  <c r="X233" i="54"/>
  <c r="AK233" i="54" s="1"/>
  <c r="AH233" i="54" s="1"/>
  <c r="AM233" i="54" s="1"/>
  <c r="AR232" i="54"/>
  <c r="AO232" i="54"/>
  <c r="AN232" i="54"/>
  <c r="AJ232" i="54"/>
  <c r="X232" i="54"/>
  <c r="AR231" i="54"/>
  <c r="AO231" i="54"/>
  <c r="AN231" i="54"/>
  <c r="AJ231" i="54"/>
  <c r="X231" i="54"/>
  <c r="AK231" i="54" s="1"/>
  <c r="AH231" i="54" s="1"/>
  <c r="AM231" i="54" s="1"/>
  <c r="AR230" i="54"/>
  <c r="AO230" i="54"/>
  <c r="AN230" i="54"/>
  <c r="AJ230" i="54"/>
  <c r="X230" i="54"/>
  <c r="AK230" i="54" s="1"/>
  <c r="AH230" i="54" s="1"/>
  <c r="AM230" i="54" s="1"/>
  <c r="AR229" i="54"/>
  <c r="AO229" i="54"/>
  <c r="AN229" i="54"/>
  <c r="AJ229" i="54"/>
  <c r="X229" i="54"/>
  <c r="AK229" i="54" s="1"/>
  <c r="AH229" i="54" s="1"/>
  <c r="AM229" i="54" s="1"/>
  <c r="AR228" i="54"/>
  <c r="AO228" i="54"/>
  <c r="AN228" i="54"/>
  <c r="AJ228" i="54"/>
  <c r="X228" i="54"/>
  <c r="AR227" i="54"/>
  <c r="AO227" i="54"/>
  <c r="AN227" i="54"/>
  <c r="AJ227" i="54"/>
  <c r="X227" i="54"/>
  <c r="AK227" i="54" s="1"/>
  <c r="AH227" i="54" s="1"/>
  <c r="AM227" i="54" s="1"/>
  <c r="AR226" i="54"/>
  <c r="AO226" i="54"/>
  <c r="AN226" i="54"/>
  <c r="AJ226" i="54"/>
  <c r="X226" i="54"/>
  <c r="AK226" i="54" s="1"/>
  <c r="AH226" i="54" s="1"/>
  <c r="AM226" i="54" s="1"/>
  <c r="AR225" i="54"/>
  <c r="AO225" i="54"/>
  <c r="AN225" i="54"/>
  <c r="AJ225" i="54"/>
  <c r="X225" i="54"/>
  <c r="AK225" i="54" s="1"/>
  <c r="AH225" i="54" s="1"/>
  <c r="AM225" i="54" s="1"/>
  <c r="AR224" i="54"/>
  <c r="AO224" i="54"/>
  <c r="AN224" i="54"/>
  <c r="AJ224" i="54"/>
  <c r="X224" i="54"/>
  <c r="AR223" i="54"/>
  <c r="AO223" i="54"/>
  <c r="AN223" i="54"/>
  <c r="AJ223" i="54"/>
  <c r="X223" i="54"/>
  <c r="AK223" i="54" s="1"/>
  <c r="AH223" i="54" s="1"/>
  <c r="AM223" i="54" s="1"/>
  <c r="AR222" i="54"/>
  <c r="AO222" i="54"/>
  <c r="AN222" i="54"/>
  <c r="AJ222" i="54"/>
  <c r="X222" i="54"/>
  <c r="AK222" i="54" s="1"/>
  <c r="AH222" i="54" s="1"/>
  <c r="AM222" i="54" s="1"/>
  <c r="AR221" i="54"/>
  <c r="AO221" i="54"/>
  <c r="AN221" i="54"/>
  <c r="AJ221" i="54"/>
  <c r="X221" i="54"/>
  <c r="AK221" i="54" s="1"/>
  <c r="AH221" i="54" s="1"/>
  <c r="AM221" i="54" s="1"/>
  <c r="AR220" i="54"/>
  <c r="AO220" i="54"/>
  <c r="AN220" i="54"/>
  <c r="AJ220" i="54"/>
  <c r="X220" i="54"/>
  <c r="AK220" i="54" s="1"/>
  <c r="AH220" i="54" s="1"/>
  <c r="AM220" i="54" s="1"/>
  <c r="AR219" i="54"/>
  <c r="AO219" i="54"/>
  <c r="AN219" i="54"/>
  <c r="AJ219" i="54"/>
  <c r="X219" i="54"/>
  <c r="AK219" i="54" s="1"/>
  <c r="AH219" i="54" s="1"/>
  <c r="AM219" i="54" s="1"/>
  <c r="AR218" i="54"/>
  <c r="AO218" i="54"/>
  <c r="AN218" i="54"/>
  <c r="AJ218" i="54"/>
  <c r="X218" i="54"/>
  <c r="AK218" i="54" s="1"/>
  <c r="AH218" i="54" s="1"/>
  <c r="AM218" i="54" s="1"/>
  <c r="AR217" i="54"/>
  <c r="AO217" i="54"/>
  <c r="AN217" i="54"/>
  <c r="AJ217" i="54"/>
  <c r="X217" i="54"/>
  <c r="AK217" i="54" s="1"/>
  <c r="AH217" i="54" s="1"/>
  <c r="AM217" i="54" s="1"/>
  <c r="AR216" i="54"/>
  <c r="AO216" i="54"/>
  <c r="AN216" i="54"/>
  <c r="AJ216" i="54"/>
  <c r="X216" i="54"/>
  <c r="AR215" i="54"/>
  <c r="AO215" i="54"/>
  <c r="AN215" i="54"/>
  <c r="AJ215" i="54"/>
  <c r="X215" i="54"/>
  <c r="AK215" i="54" s="1"/>
  <c r="AH215" i="54" s="1"/>
  <c r="AM215" i="54" s="1"/>
  <c r="AR214" i="54"/>
  <c r="AO214" i="54"/>
  <c r="AN214" i="54"/>
  <c r="AJ214" i="54"/>
  <c r="X214" i="54"/>
  <c r="AK214" i="54" s="1"/>
  <c r="AH214" i="54" s="1"/>
  <c r="AM214" i="54" s="1"/>
  <c r="AR213" i="54"/>
  <c r="AO213" i="54"/>
  <c r="AN213" i="54"/>
  <c r="AJ213" i="54"/>
  <c r="X213" i="54"/>
  <c r="AK213" i="54" s="1"/>
  <c r="AH213" i="54" s="1"/>
  <c r="AM213" i="54" s="1"/>
  <c r="AR212" i="54"/>
  <c r="AO212" i="54"/>
  <c r="AN212" i="54"/>
  <c r="AJ212" i="54"/>
  <c r="X212" i="54"/>
  <c r="AK212" i="54" s="1"/>
  <c r="AH212" i="54" s="1"/>
  <c r="AM212" i="54" s="1"/>
  <c r="AR211" i="54"/>
  <c r="AO211" i="54"/>
  <c r="AN211" i="54"/>
  <c r="AJ211" i="54"/>
  <c r="X211" i="54"/>
  <c r="AK211" i="54" s="1"/>
  <c r="AH211" i="54" s="1"/>
  <c r="AM211" i="54" s="1"/>
  <c r="AR210" i="54"/>
  <c r="AO210" i="54"/>
  <c r="AN210" i="54"/>
  <c r="AJ210" i="54"/>
  <c r="X210" i="54"/>
  <c r="AK210" i="54" s="1"/>
  <c r="AH210" i="54" s="1"/>
  <c r="AM210" i="54" s="1"/>
  <c r="AR209" i="54"/>
  <c r="AO209" i="54"/>
  <c r="AN209" i="54"/>
  <c r="AJ209" i="54"/>
  <c r="X209" i="54"/>
  <c r="AK209" i="54" s="1"/>
  <c r="AH209" i="54" s="1"/>
  <c r="AM209" i="54" s="1"/>
  <c r="AR208" i="54"/>
  <c r="AO208" i="54"/>
  <c r="AN208" i="54"/>
  <c r="AJ208" i="54"/>
  <c r="X208" i="54"/>
  <c r="AK208" i="54" s="1"/>
  <c r="AH208" i="54" s="1"/>
  <c r="AM208" i="54" s="1"/>
  <c r="AR207" i="54"/>
  <c r="AO207" i="54"/>
  <c r="AN207" i="54"/>
  <c r="AJ207" i="54"/>
  <c r="X207" i="54"/>
  <c r="AR206" i="54"/>
  <c r="AO206" i="54"/>
  <c r="AN206" i="54"/>
  <c r="AJ206" i="54"/>
  <c r="X206" i="54"/>
  <c r="AR205" i="54"/>
  <c r="AO205" i="54"/>
  <c r="AN205" i="54"/>
  <c r="AJ205" i="54"/>
  <c r="X205" i="54"/>
  <c r="AK205" i="54" s="1"/>
  <c r="AH205" i="54" s="1"/>
  <c r="AM205" i="54" s="1"/>
  <c r="AR204" i="54"/>
  <c r="AO204" i="54"/>
  <c r="AN204" i="54"/>
  <c r="AJ204" i="54"/>
  <c r="X204" i="54"/>
  <c r="AR203" i="54"/>
  <c r="AO203" i="54"/>
  <c r="AN203" i="54"/>
  <c r="AJ203" i="54"/>
  <c r="X203" i="54"/>
  <c r="AK203" i="54" s="1"/>
  <c r="AH203" i="54" s="1"/>
  <c r="AM203" i="54" s="1"/>
  <c r="AR202" i="54"/>
  <c r="AO202" i="54"/>
  <c r="AN202" i="54"/>
  <c r="AJ202" i="54"/>
  <c r="X202" i="54"/>
  <c r="AK202" i="54" s="1"/>
  <c r="AH202" i="54" s="1"/>
  <c r="AM202" i="54" s="1"/>
  <c r="AR201" i="54"/>
  <c r="AO201" i="54"/>
  <c r="AN201" i="54"/>
  <c r="AJ201" i="54"/>
  <c r="X201" i="54"/>
  <c r="AK201" i="54" s="1"/>
  <c r="AH201" i="54" s="1"/>
  <c r="AM201" i="54" s="1"/>
  <c r="AR200" i="54"/>
  <c r="AO200" i="54"/>
  <c r="AN200" i="54"/>
  <c r="AJ200" i="54"/>
  <c r="X200" i="54"/>
  <c r="AK200" i="54" s="1"/>
  <c r="AH200" i="54" s="1"/>
  <c r="AM200" i="54" s="1"/>
  <c r="AR199" i="54"/>
  <c r="AO199" i="54"/>
  <c r="AN199" i="54"/>
  <c r="AJ199" i="54"/>
  <c r="X199" i="54"/>
  <c r="AK199" i="54" s="1"/>
  <c r="AH199" i="54" s="1"/>
  <c r="AM199" i="54" s="1"/>
  <c r="AR198" i="54"/>
  <c r="AO198" i="54"/>
  <c r="AN198" i="54"/>
  <c r="AJ198" i="54"/>
  <c r="X198" i="54"/>
  <c r="AK198" i="54" s="1"/>
  <c r="AH198" i="54" s="1"/>
  <c r="AM198" i="54" s="1"/>
  <c r="AR197" i="54"/>
  <c r="AO197" i="54"/>
  <c r="AN197" i="54"/>
  <c r="AJ197" i="54"/>
  <c r="X197" i="54"/>
  <c r="AK197" i="54" s="1"/>
  <c r="AH197" i="54" s="1"/>
  <c r="AM197" i="54" s="1"/>
  <c r="AR196" i="54"/>
  <c r="AO196" i="54"/>
  <c r="AN196" i="54"/>
  <c r="AJ196" i="54"/>
  <c r="X196" i="54"/>
  <c r="AK196" i="54" s="1"/>
  <c r="AH196" i="54" s="1"/>
  <c r="AM196" i="54" s="1"/>
  <c r="AR195" i="54"/>
  <c r="AO195" i="54"/>
  <c r="AN195" i="54"/>
  <c r="AJ195" i="54"/>
  <c r="X195" i="54"/>
  <c r="AK195" i="54" s="1"/>
  <c r="AH195" i="54" s="1"/>
  <c r="AM195" i="54" s="1"/>
  <c r="AR194" i="54"/>
  <c r="AO194" i="54"/>
  <c r="AN194" i="54"/>
  <c r="AJ194" i="54"/>
  <c r="X194" i="54"/>
  <c r="AK194" i="54" s="1"/>
  <c r="AH194" i="54" s="1"/>
  <c r="AM194" i="54" s="1"/>
  <c r="AR193" i="54"/>
  <c r="AO193" i="54"/>
  <c r="AN193" i="54"/>
  <c r="AJ193" i="54"/>
  <c r="X193" i="54"/>
  <c r="AK193" i="54" s="1"/>
  <c r="AH193" i="54" s="1"/>
  <c r="AM193" i="54" s="1"/>
  <c r="AR192" i="54"/>
  <c r="AO192" i="54"/>
  <c r="AN192" i="54"/>
  <c r="AJ192" i="54"/>
  <c r="X192" i="54"/>
  <c r="AK192" i="54" s="1"/>
  <c r="AH192" i="54" s="1"/>
  <c r="AM192" i="54" s="1"/>
  <c r="AR191" i="54"/>
  <c r="AO191" i="54"/>
  <c r="AN191" i="54"/>
  <c r="AJ191" i="54"/>
  <c r="X191" i="54"/>
  <c r="AK191" i="54" s="1"/>
  <c r="AH191" i="54" s="1"/>
  <c r="AM191" i="54" s="1"/>
  <c r="AR190" i="54"/>
  <c r="AO190" i="54"/>
  <c r="AN190" i="54"/>
  <c r="AJ190" i="54"/>
  <c r="X190" i="54"/>
  <c r="AK190" i="54" s="1"/>
  <c r="AH190" i="54" s="1"/>
  <c r="AM190" i="54" s="1"/>
  <c r="AR189" i="54"/>
  <c r="AO189" i="54"/>
  <c r="AN189" i="54"/>
  <c r="AJ189" i="54"/>
  <c r="X189" i="54"/>
  <c r="AK189" i="54" s="1"/>
  <c r="AH189" i="54" s="1"/>
  <c r="AM189" i="54" s="1"/>
  <c r="AR188" i="54"/>
  <c r="AO188" i="54"/>
  <c r="AN188" i="54"/>
  <c r="AJ188" i="54"/>
  <c r="X188" i="54"/>
  <c r="AK188" i="54" s="1"/>
  <c r="AH188" i="54" s="1"/>
  <c r="AM188" i="54" s="1"/>
  <c r="AR187" i="54"/>
  <c r="AO187" i="54"/>
  <c r="AN187" i="54"/>
  <c r="AJ187" i="54"/>
  <c r="X187" i="54"/>
  <c r="AK187" i="54" s="1"/>
  <c r="AH187" i="54" s="1"/>
  <c r="AM187" i="54" s="1"/>
  <c r="AR186" i="54"/>
  <c r="AO186" i="54"/>
  <c r="AN186" i="54"/>
  <c r="AJ186" i="54"/>
  <c r="X186" i="54"/>
  <c r="AK186" i="54" s="1"/>
  <c r="AH186" i="54" s="1"/>
  <c r="AM186" i="54" s="1"/>
  <c r="AR185" i="54"/>
  <c r="AO185" i="54"/>
  <c r="AN185" i="54"/>
  <c r="AJ185" i="54"/>
  <c r="X185" i="54"/>
  <c r="AK185" i="54" s="1"/>
  <c r="AH185" i="54" s="1"/>
  <c r="AM185" i="54" s="1"/>
  <c r="AR184" i="54"/>
  <c r="AO184" i="54"/>
  <c r="AN184" i="54"/>
  <c r="AJ184" i="54"/>
  <c r="X184" i="54"/>
  <c r="AK184" i="54" s="1"/>
  <c r="AH184" i="54" s="1"/>
  <c r="AM184" i="54" s="1"/>
  <c r="AR183" i="54"/>
  <c r="AO183" i="54"/>
  <c r="AN183" i="54"/>
  <c r="AJ183" i="54"/>
  <c r="X183" i="54"/>
  <c r="AK183" i="54" s="1"/>
  <c r="AH183" i="54" s="1"/>
  <c r="AM183" i="54" s="1"/>
  <c r="AR182" i="54"/>
  <c r="AO182" i="54"/>
  <c r="AN182" i="54"/>
  <c r="AJ182" i="54"/>
  <c r="X182" i="54"/>
  <c r="AK182" i="54" s="1"/>
  <c r="AH182" i="54" s="1"/>
  <c r="AM182" i="54" s="1"/>
  <c r="AR181" i="54"/>
  <c r="AO181" i="54"/>
  <c r="AN181" i="54"/>
  <c r="AJ181" i="54"/>
  <c r="X181" i="54"/>
  <c r="AK181" i="54" s="1"/>
  <c r="AH181" i="54" s="1"/>
  <c r="AM181" i="54" s="1"/>
  <c r="AR180" i="54"/>
  <c r="AO180" i="54"/>
  <c r="AN180" i="54"/>
  <c r="AJ180" i="54"/>
  <c r="X180" i="54"/>
  <c r="AK180" i="54" s="1"/>
  <c r="AH180" i="54" s="1"/>
  <c r="AM180" i="54" s="1"/>
  <c r="AR179" i="54"/>
  <c r="AO179" i="54"/>
  <c r="AN179" i="54"/>
  <c r="AJ179" i="54"/>
  <c r="X179" i="54"/>
  <c r="AK179" i="54" s="1"/>
  <c r="AH179" i="54" s="1"/>
  <c r="AM179" i="54" s="1"/>
  <c r="AR178" i="54"/>
  <c r="AO178" i="54"/>
  <c r="AN178" i="54"/>
  <c r="AJ178" i="54"/>
  <c r="X178" i="54"/>
  <c r="AK178" i="54" s="1"/>
  <c r="AH178" i="54" s="1"/>
  <c r="AM178" i="54" s="1"/>
  <c r="AR177" i="54"/>
  <c r="AO177" i="54"/>
  <c r="AN177" i="54"/>
  <c r="AJ177" i="54"/>
  <c r="X177" i="54"/>
  <c r="AK177" i="54" s="1"/>
  <c r="AH177" i="54" s="1"/>
  <c r="AM177" i="54" s="1"/>
  <c r="AR176" i="54"/>
  <c r="AO176" i="54"/>
  <c r="AN176" i="54"/>
  <c r="AJ176" i="54"/>
  <c r="X176" i="54"/>
  <c r="AK176" i="54" s="1"/>
  <c r="AH176" i="54" s="1"/>
  <c r="AM176" i="54" s="1"/>
  <c r="AR175" i="54"/>
  <c r="AO175" i="54"/>
  <c r="AN175" i="54"/>
  <c r="AJ175" i="54"/>
  <c r="X175" i="54"/>
  <c r="AK175" i="54" s="1"/>
  <c r="AH175" i="54" s="1"/>
  <c r="AM175" i="54" s="1"/>
  <c r="AR174" i="54"/>
  <c r="AO174" i="54"/>
  <c r="AN174" i="54"/>
  <c r="AJ174" i="54"/>
  <c r="X174" i="54"/>
  <c r="AK174" i="54" s="1"/>
  <c r="AH174" i="54" s="1"/>
  <c r="AM174" i="54" s="1"/>
  <c r="AR173" i="54"/>
  <c r="AO173" i="54"/>
  <c r="AN173" i="54"/>
  <c r="AJ173" i="54"/>
  <c r="X173" i="54"/>
  <c r="AK173" i="54" s="1"/>
  <c r="AH173" i="54" s="1"/>
  <c r="AM173" i="54" s="1"/>
  <c r="AR172" i="54"/>
  <c r="AO172" i="54"/>
  <c r="AN172" i="54"/>
  <c r="AJ172" i="54"/>
  <c r="X172" i="54"/>
  <c r="AK172" i="54" s="1"/>
  <c r="AH172" i="54" s="1"/>
  <c r="AM172" i="54" s="1"/>
  <c r="AR171" i="54"/>
  <c r="AO171" i="54"/>
  <c r="AN171" i="54"/>
  <c r="AJ171" i="54"/>
  <c r="X171" i="54"/>
  <c r="AK171" i="54" s="1"/>
  <c r="AH171" i="54" s="1"/>
  <c r="AM171" i="54" s="1"/>
  <c r="AR170" i="54"/>
  <c r="AO170" i="54"/>
  <c r="AN170" i="54"/>
  <c r="AJ170" i="54"/>
  <c r="X170" i="54"/>
  <c r="AK170" i="54" s="1"/>
  <c r="AH170" i="54" s="1"/>
  <c r="AM170" i="54" s="1"/>
  <c r="AR169" i="54"/>
  <c r="AO169" i="54"/>
  <c r="AN169" i="54"/>
  <c r="AJ169" i="54"/>
  <c r="X169" i="54"/>
  <c r="AK169" i="54" s="1"/>
  <c r="AH169" i="54" s="1"/>
  <c r="AM169" i="54" s="1"/>
  <c r="AR168" i="54"/>
  <c r="AO168" i="54"/>
  <c r="AN168" i="54"/>
  <c r="AJ168" i="54"/>
  <c r="X168" i="54"/>
  <c r="AK168" i="54" s="1"/>
  <c r="AH168" i="54" s="1"/>
  <c r="AM168" i="54" s="1"/>
  <c r="AR167" i="54"/>
  <c r="AO167" i="54"/>
  <c r="AN167" i="54"/>
  <c r="AJ167" i="54"/>
  <c r="X167" i="54"/>
  <c r="AK167" i="54" s="1"/>
  <c r="AH167" i="54" s="1"/>
  <c r="AM167" i="54" s="1"/>
  <c r="AR166" i="54"/>
  <c r="AO166" i="54"/>
  <c r="AN166" i="54"/>
  <c r="AJ166" i="54"/>
  <c r="X166" i="54"/>
  <c r="AK166" i="54" s="1"/>
  <c r="AH166" i="54" s="1"/>
  <c r="AM166" i="54" s="1"/>
  <c r="AR165" i="54"/>
  <c r="AO165" i="54"/>
  <c r="AN165" i="54"/>
  <c r="AJ165" i="54"/>
  <c r="X165" i="54"/>
  <c r="AK165" i="54" s="1"/>
  <c r="AH165" i="54" s="1"/>
  <c r="AM165" i="54" s="1"/>
  <c r="AR164" i="54"/>
  <c r="AO164" i="54"/>
  <c r="AN164" i="54"/>
  <c r="AJ164" i="54"/>
  <c r="X164" i="54"/>
  <c r="AK164" i="54" s="1"/>
  <c r="AH164" i="54" s="1"/>
  <c r="AM164" i="54" s="1"/>
  <c r="AR163" i="54"/>
  <c r="AO163" i="54"/>
  <c r="AN163" i="54"/>
  <c r="AJ163" i="54"/>
  <c r="X163" i="54"/>
  <c r="AK163" i="54" s="1"/>
  <c r="AH163" i="54" s="1"/>
  <c r="AM163" i="54" s="1"/>
  <c r="AR162" i="54"/>
  <c r="AO162" i="54"/>
  <c r="AN162" i="54"/>
  <c r="AJ162" i="54"/>
  <c r="X162" i="54"/>
  <c r="AK162" i="54" s="1"/>
  <c r="AH162" i="54" s="1"/>
  <c r="AM162" i="54" s="1"/>
  <c r="AR161" i="54"/>
  <c r="AO161" i="54"/>
  <c r="AN161" i="54"/>
  <c r="AJ161" i="54"/>
  <c r="X161" i="54"/>
  <c r="AK161" i="54" s="1"/>
  <c r="AH161" i="54" s="1"/>
  <c r="AM161" i="54" s="1"/>
  <c r="AR160" i="54"/>
  <c r="AO160" i="54"/>
  <c r="AN160" i="54"/>
  <c r="AJ160" i="54"/>
  <c r="X160" i="54"/>
  <c r="AK160" i="54" s="1"/>
  <c r="AH160" i="54" s="1"/>
  <c r="AM160" i="54" s="1"/>
  <c r="AR159" i="54"/>
  <c r="AO159" i="54"/>
  <c r="AN159" i="54"/>
  <c r="AJ159" i="54"/>
  <c r="X159" i="54"/>
  <c r="AK159" i="54" s="1"/>
  <c r="AH159" i="54" s="1"/>
  <c r="AM159" i="54" s="1"/>
  <c r="AR158" i="54"/>
  <c r="AO158" i="54"/>
  <c r="AN158" i="54"/>
  <c r="AJ158" i="54"/>
  <c r="X158" i="54"/>
  <c r="AK158" i="54" s="1"/>
  <c r="AH158" i="54" s="1"/>
  <c r="AM158" i="54" s="1"/>
  <c r="AR157" i="54"/>
  <c r="AO157" i="54"/>
  <c r="AN157" i="54"/>
  <c r="AJ157" i="54"/>
  <c r="X157" i="54"/>
  <c r="AK157" i="54" s="1"/>
  <c r="AH157" i="54" s="1"/>
  <c r="AM157" i="54" s="1"/>
  <c r="AR156" i="54"/>
  <c r="AO156" i="54"/>
  <c r="AN156" i="54"/>
  <c r="AJ156" i="54"/>
  <c r="X156" i="54"/>
  <c r="AK156" i="54" s="1"/>
  <c r="AH156" i="54" s="1"/>
  <c r="AM156" i="54" s="1"/>
  <c r="AR155" i="54"/>
  <c r="AO155" i="54"/>
  <c r="AN155" i="54"/>
  <c r="AJ155" i="54"/>
  <c r="X155" i="54"/>
  <c r="AK155" i="54" s="1"/>
  <c r="AH155" i="54" s="1"/>
  <c r="AM155" i="54" s="1"/>
  <c r="AR154" i="54"/>
  <c r="AO154" i="54"/>
  <c r="AN154" i="54"/>
  <c r="AJ154" i="54"/>
  <c r="X154" i="54"/>
  <c r="AK154" i="54" s="1"/>
  <c r="AH154" i="54" s="1"/>
  <c r="AM154" i="54" s="1"/>
  <c r="AR153" i="54"/>
  <c r="AO153" i="54"/>
  <c r="AN153" i="54"/>
  <c r="AJ153" i="54"/>
  <c r="X153" i="54"/>
  <c r="AK153" i="54" s="1"/>
  <c r="AH153" i="54" s="1"/>
  <c r="AM153" i="54" s="1"/>
  <c r="AR152" i="54"/>
  <c r="AO152" i="54"/>
  <c r="AN152" i="54"/>
  <c r="AJ152" i="54"/>
  <c r="X152" i="54"/>
  <c r="AK152" i="54" s="1"/>
  <c r="AH152" i="54" s="1"/>
  <c r="AM152" i="54" s="1"/>
  <c r="AR151" i="54"/>
  <c r="AO151" i="54"/>
  <c r="AN151" i="54"/>
  <c r="AJ151" i="54"/>
  <c r="X151" i="54"/>
  <c r="AK151" i="54" s="1"/>
  <c r="AH151" i="54" s="1"/>
  <c r="AM151" i="54" s="1"/>
  <c r="AR150" i="54"/>
  <c r="AO150" i="54"/>
  <c r="AN150" i="54"/>
  <c r="AJ150" i="54"/>
  <c r="X150" i="54"/>
  <c r="AK150" i="54" s="1"/>
  <c r="AH150" i="54" s="1"/>
  <c r="AM150" i="54" s="1"/>
  <c r="AR149" i="54"/>
  <c r="AO149" i="54"/>
  <c r="AN149" i="54"/>
  <c r="AJ149" i="54"/>
  <c r="X149" i="54"/>
  <c r="AK149" i="54" s="1"/>
  <c r="AH149" i="54" s="1"/>
  <c r="AM149" i="54" s="1"/>
  <c r="AR148" i="54"/>
  <c r="AO148" i="54"/>
  <c r="AN148" i="54"/>
  <c r="AJ148" i="54"/>
  <c r="X148" i="54"/>
  <c r="AK148" i="54" s="1"/>
  <c r="AH148" i="54" s="1"/>
  <c r="AM148" i="54" s="1"/>
  <c r="AR147" i="54"/>
  <c r="AO147" i="54"/>
  <c r="AN147" i="54"/>
  <c r="AJ147" i="54"/>
  <c r="X147" i="54"/>
  <c r="AK147" i="54" s="1"/>
  <c r="AH147" i="54" s="1"/>
  <c r="AM147" i="54" s="1"/>
  <c r="AR146" i="54"/>
  <c r="AO146" i="54"/>
  <c r="AN146" i="54"/>
  <c r="AJ146" i="54"/>
  <c r="X146" i="54"/>
  <c r="AK146" i="54" s="1"/>
  <c r="AH146" i="54" s="1"/>
  <c r="AM146" i="54" s="1"/>
  <c r="AR145" i="54"/>
  <c r="AO145" i="54"/>
  <c r="AN145" i="54"/>
  <c r="AJ145" i="54"/>
  <c r="X145" i="54"/>
  <c r="AK145" i="54" s="1"/>
  <c r="AH145" i="54" s="1"/>
  <c r="AM145" i="54" s="1"/>
  <c r="AR144" i="54"/>
  <c r="AO144" i="54"/>
  <c r="AN144" i="54"/>
  <c r="AJ144" i="54"/>
  <c r="X144" i="54"/>
  <c r="AK144" i="54" s="1"/>
  <c r="AH144" i="54" s="1"/>
  <c r="AM144" i="54" s="1"/>
  <c r="AR143" i="54"/>
  <c r="AO143" i="54"/>
  <c r="AN143" i="54"/>
  <c r="AJ143" i="54"/>
  <c r="X143" i="54"/>
  <c r="AK143" i="54" s="1"/>
  <c r="AH143" i="54" s="1"/>
  <c r="AM143" i="54" s="1"/>
  <c r="AR142" i="54"/>
  <c r="AO142" i="54"/>
  <c r="AN142" i="54"/>
  <c r="AJ142" i="54"/>
  <c r="X142" i="54"/>
  <c r="AK142" i="54" s="1"/>
  <c r="AH142" i="54" s="1"/>
  <c r="AM142" i="54" s="1"/>
  <c r="AR141" i="54"/>
  <c r="AO141" i="54"/>
  <c r="AN141" i="54"/>
  <c r="AJ141" i="54"/>
  <c r="X141" i="54"/>
  <c r="AK141" i="54" s="1"/>
  <c r="AH141" i="54" s="1"/>
  <c r="AM141" i="54" s="1"/>
  <c r="AR140" i="54"/>
  <c r="AO140" i="54"/>
  <c r="AN140" i="54"/>
  <c r="AM140" i="54"/>
  <c r="AJ140" i="54"/>
  <c r="X140" i="54"/>
  <c r="AK140" i="54" s="1"/>
  <c r="AH140" i="54" s="1"/>
  <c r="AR139" i="54"/>
  <c r="AO139" i="54"/>
  <c r="AN139" i="54"/>
  <c r="AM139" i="54"/>
  <c r="AJ139" i="54"/>
  <c r="X139" i="54"/>
  <c r="AK139" i="54" s="1"/>
  <c r="AH139" i="54" s="1"/>
  <c r="AR138" i="54"/>
  <c r="AO138" i="54"/>
  <c r="AN138" i="54"/>
  <c r="AM138" i="54"/>
  <c r="AJ138" i="54"/>
  <c r="X138" i="54"/>
  <c r="AK138" i="54" s="1"/>
  <c r="AH138" i="54" s="1"/>
  <c r="AR137" i="54"/>
  <c r="AO137" i="54"/>
  <c r="AN137" i="54"/>
  <c r="AJ137" i="54"/>
  <c r="X137" i="54"/>
  <c r="AK137" i="54" s="1"/>
  <c r="AH137" i="54" s="1"/>
  <c r="AM137" i="54" s="1"/>
  <c r="AR136" i="54"/>
  <c r="AO136" i="54"/>
  <c r="AN136" i="54"/>
  <c r="AJ136" i="54"/>
  <c r="X136" i="54"/>
  <c r="AK136" i="54" s="1"/>
  <c r="AH136" i="54" s="1"/>
  <c r="AM136" i="54" s="1"/>
  <c r="AR135" i="54"/>
  <c r="AO135" i="54"/>
  <c r="AN135" i="54"/>
  <c r="AJ135" i="54"/>
  <c r="X135" i="54"/>
  <c r="AK135" i="54" s="1"/>
  <c r="AH135" i="54" s="1"/>
  <c r="AM135" i="54" s="1"/>
  <c r="AR134" i="54"/>
  <c r="AO134" i="54"/>
  <c r="AN134" i="54"/>
  <c r="AJ134" i="54"/>
  <c r="X134" i="54"/>
  <c r="AK134" i="54" s="1"/>
  <c r="AH134" i="54" s="1"/>
  <c r="AM134" i="54" s="1"/>
  <c r="AR133" i="54"/>
  <c r="AO133" i="54"/>
  <c r="AN133" i="54"/>
  <c r="AJ133" i="54"/>
  <c r="X133" i="54"/>
  <c r="AK133" i="54" s="1"/>
  <c r="AH133" i="54" s="1"/>
  <c r="AM133" i="54" s="1"/>
  <c r="AR132" i="54"/>
  <c r="AO132" i="54"/>
  <c r="AN132" i="54"/>
  <c r="AJ132" i="54"/>
  <c r="X132" i="54"/>
  <c r="AK132" i="54" s="1"/>
  <c r="AH132" i="54" s="1"/>
  <c r="AM132" i="54" s="1"/>
  <c r="AR131" i="54"/>
  <c r="AO131" i="54"/>
  <c r="AN131" i="54"/>
  <c r="AJ131" i="54"/>
  <c r="X131" i="54"/>
  <c r="AK131" i="54" s="1"/>
  <c r="AH131" i="54" s="1"/>
  <c r="AM131" i="54" s="1"/>
  <c r="AR130" i="54"/>
  <c r="AO130" i="54"/>
  <c r="AN130" i="54"/>
  <c r="AJ130" i="54"/>
  <c r="X130" i="54"/>
  <c r="AK130" i="54" s="1"/>
  <c r="AH130" i="54" s="1"/>
  <c r="AM130" i="54" s="1"/>
  <c r="AR129" i="54"/>
  <c r="AO129" i="54"/>
  <c r="AN129" i="54"/>
  <c r="AJ129" i="54"/>
  <c r="X129" i="54"/>
  <c r="AK129" i="54" s="1"/>
  <c r="AH129" i="54" s="1"/>
  <c r="AM129" i="54" s="1"/>
  <c r="AR128" i="54"/>
  <c r="AO128" i="54"/>
  <c r="AN128" i="54"/>
  <c r="AJ128" i="54"/>
  <c r="X128" i="54"/>
  <c r="AK128" i="54" s="1"/>
  <c r="AH128" i="54" s="1"/>
  <c r="AM128" i="54" s="1"/>
  <c r="AR127" i="54"/>
  <c r="AO127" i="54"/>
  <c r="AN127" i="54"/>
  <c r="AJ127" i="54"/>
  <c r="X127" i="54"/>
  <c r="AK127" i="54" s="1"/>
  <c r="AH127" i="54" s="1"/>
  <c r="AM127" i="54" s="1"/>
  <c r="AR126" i="54"/>
  <c r="AO126" i="54"/>
  <c r="AN126" i="54"/>
  <c r="AJ126" i="54"/>
  <c r="X126" i="54"/>
  <c r="AK126" i="54" s="1"/>
  <c r="AH126" i="54" s="1"/>
  <c r="AM126" i="54" s="1"/>
  <c r="AR125" i="54"/>
  <c r="AO125" i="54"/>
  <c r="AN125" i="54"/>
  <c r="AJ125" i="54"/>
  <c r="X125" i="54"/>
  <c r="AK125" i="54" s="1"/>
  <c r="AH125" i="54" s="1"/>
  <c r="AM125" i="54" s="1"/>
  <c r="AR124" i="54"/>
  <c r="AO124" i="54"/>
  <c r="AN124" i="54"/>
  <c r="AJ124" i="54"/>
  <c r="X124" i="54"/>
  <c r="AR123" i="54"/>
  <c r="AO123" i="54"/>
  <c r="AN123" i="54"/>
  <c r="AJ123" i="54"/>
  <c r="X123" i="54"/>
  <c r="AK123" i="54" s="1"/>
  <c r="AH123" i="54" s="1"/>
  <c r="AM123" i="54" s="1"/>
  <c r="AR122" i="54"/>
  <c r="AO122" i="54"/>
  <c r="AN122" i="54"/>
  <c r="AJ122" i="54"/>
  <c r="X122" i="54"/>
  <c r="AK122" i="54" s="1"/>
  <c r="AH122" i="54" s="1"/>
  <c r="AM122" i="54" s="1"/>
  <c r="AR121" i="54"/>
  <c r="AO121" i="54"/>
  <c r="AN121" i="54"/>
  <c r="AJ121" i="54"/>
  <c r="X121" i="54"/>
  <c r="AK121" i="54" s="1"/>
  <c r="AH121" i="54" s="1"/>
  <c r="AM121" i="54" s="1"/>
  <c r="AR120" i="54"/>
  <c r="AO120" i="54"/>
  <c r="AN120" i="54"/>
  <c r="AJ120" i="54"/>
  <c r="X120" i="54"/>
  <c r="AK120" i="54" s="1"/>
  <c r="AH120" i="54" s="1"/>
  <c r="AM120" i="54" s="1"/>
  <c r="AR119" i="54"/>
  <c r="AO119" i="54"/>
  <c r="AN119" i="54"/>
  <c r="AJ119" i="54"/>
  <c r="X119" i="54"/>
  <c r="AK119" i="54" s="1"/>
  <c r="AH119" i="54" s="1"/>
  <c r="AM119" i="54" s="1"/>
  <c r="AR118" i="54"/>
  <c r="AO118" i="54"/>
  <c r="AN118" i="54"/>
  <c r="AJ118" i="54"/>
  <c r="X118" i="54"/>
  <c r="AK118" i="54" s="1"/>
  <c r="AH118" i="54" s="1"/>
  <c r="AM118" i="54" s="1"/>
  <c r="AR117" i="54"/>
  <c r="AO117" i="54"/>
  <c r="AN117" i="54"/>
  <c r="AJ117" i="54"/>
  <c r="X117" i="54"/>
  <c r="AK117" i="54" s="1"/>
  <c r="AH117" i="54" s="1"/>
  <c r="AM117" i="54" s="1"/>
  <c r="AR116" i="54"/>
  <c r="AO116" i="54"/>
  <c r="AN116" i="54"/>
  <c r="AJ116" i="54"/>
  <c r="X116" i="54"/>
  <c r="AK116" i="54" s="1"/>
  <c r="AH116" i="54" s="1"/>
  <c r="AM116" i="54" s="1"/>
  <c r="AR115" i="54"/>
  <c r="AO115" i="54"/>
  <c r="AN115" i="54"/>
  <c r="AJ115" i="54"/>
  <c r="X115" i="54"/>
  <c r="AK115" i="54" s="1"/>
  <c r="AH115" i="54" s="1"/>
  <c r="AM115" i="54" s="1"/>
  <c r="AR114" i="54"/>
  <c r="AO114" i="54"/>
  <c r="AN114" i="54"/>
  <c r="AJ114" i="54"/>
  <c r="X114" i="54"/>
  <c r="AK114" i="54" s="1"/>
  <c r="AH114" i="54" s="1"/>
  <c r="AM114" i="54" s="1"/>
  <c r="AR113" i="54"/>
  <c r="AO113" i="54"/>
  <c r="AN113" i="54"/>
  <c r="AJ113" i="54"/>
  <c r="X113" i="54"/>
  <c r="AR112" i="54"/>
  <c r="AO112" i="54"/>
  <c r="AN112" i="54"/>
  <c r="AJ112" i="54"/>
  <c r="X112" i="54"/>
  <c r="AK112" i="54" s="1"/>
  <c r="AH112" i="54" s="1"/>
  <c r="AM112" i="54" s="1"/>
  <c r="AR111" i="54"/>
  <c r="AO111" i="54"/>
  <c r="AN111" i="54"/>
  <c r="AJ111" i="54"/>
  <c r="X111" i="54"/>
  <c r="AK111" i="54" s="1"/>
  <c r="AH111" i="54" s="1"/>
  <c r="AM111" i="54" s="1"/>
  <c r="AR110" i="54"/>
  <c r="AO110" i="54"/>
  <c r="AN110" i="54"/>
  <c r="AJ110" i="54"/>
  <c r="X110" i="54"/>
  <c r="AK110" i="54" s="1"/>
  <c r="AH110" i="54" s="1"/>
  <c r="AM110" i="54" s="1"/>
  <c r="AR109" i="54"/>
  <c r="AO109" i="54"/>
  <c r="AN109" i="54"/>
  <c r="AJ109" i="54"/>
  <c r="X109" i="54"/>
  <c r="AK109" i="54" s="1"/>
  <c r="AH109" i="54" s="1"/>
  <c r="AM109" i="54" s="1"/>
  <c r="AR108" i="54"/>
  <c r="AO108" i="54"/>
  <c r="AN108" i="54"/>
  <c r="AJ108" i="54"/>
  <c r="X108" i="54"/>
  <c r="AK108" i="54" s="1"/>
  <c r="AH108" i="54" s="1"/>
  <c r="AM108" i="54" s="1"/>
  <c r="AR107" i="54"/>
  <c r="AO107" i="54"/>
  <c r="AN107" i="54"/>
  <c r="AJ107" i="54"/>
  <c r="X107" i="54"/>
  <c r="AK107" i="54" s="1"/>
  <c r="AH107" i="54" s="1"/>
  <c r="AM107" i="54" s="1"/>
  <c r="AR106" i="54"/>
  <c r="AO106" i="54"/>
  <c r="AN106" i="54"/>
  <c r="AJ106" i="54"/>
  <c r="X106" i="54"/>
  <c r="AK106" i="54" s="1"/>
  <c r="AH106" i="54" s="1"/>
  <c r="AM106" i="54" s="1"/>
  <c r="AR105" i="54"/>
  <c r="AO105" i="54"/>
  <c r="AN105" i="54"/>
  <c r="AJ105" i="54"/>
  <c r="X105" i="54"/>
  <c r="AK105" i="54" s="1"/>
  <c r="AH105" i="54" s="1"/>
  <c r="AM105" i="54" s="1"/>
  <c r="AR104" i="54"/>
  <c r="AO104" i="54"/>
  <c r="AN104" i="54"/>
  <c r="AJ104" i="54"/>
  <c r="X104" i="54"/>
  <c r="AK104" i="54" s="1"/>
  <c r="AH104" i="54" s="1"/>
  <c r="AM104" i="54" s="1"/>
  <c r="AR103" i="54"/>
  <c r="AO103" i="54"/>
  <c r="AN103" i="54"/>
  <c r="AJ103" i="54"/>
  <c r="X103" i="54"/>
  <c r="AK103" i="54" s="1"/>
  <c r="AH103" i="54" s="1"/>
  <c r="AM103" i="54" s="1"/>
  <c r="AR102" i="54"/>
  <c r="AO102" i="54"/>
  <c r="AJ102" i="54"/>
  <c r="X102" i="54"/>
  <c r="AK102" i="54" s="1"/>
  <c r="AH102" i="54" s="1"/>
  <c r="AR101" i="54"/>
  <c r="AO101" i="54"/>
  <c r="AN101" i="54"/>
  <c r="AJ101" i="54"/>
  <c r="X101" i="54"/>
  <c r="AK101" i="54" s="1"/>
  <c r="AH101" i="54" s="1"/>
  <c r="AM101" i="54" s="1"/>
  <c r="AR100" i="54"/>
  <c r="AO100" i="54"/>
  <c r="AN100" i="54"/>
  <c r="AJ100" i="54"/>
  <c r="X100" i="54"/>
  <c r="AK100" i="54" s="1"/>
  <c r="AH100" i="54" s="1"/>
  <c r="AM100" i="54" s="1"/>
  <c r="AR99" i="54"/>
  <c r="AO99" i="54"/>
  <c r="AN99" i="54"/>
  <c r="AJ99" i="54"/>
  <c r="X99" i="54"/>
  <c r="AK99" i="54" s="1"/>
  <c r="AH99" i="54" s="1"/>
  <c r="AM99" i="54" s="1"/>
  <c r="AR98" i="54"/>
  <c r="AO98" i="54"/>
  <c r="AN98" i="54"/>
  <c r="AJ98" i="54"/>
  <c r="X98" i="54"/>
  <c r="AK98" i="54" s="1"/>
  <c r="AH98" i="54" s="1"/>
  <c r="AM98" i="54" s="1"/>
  <c r="AR97" i="54"/>
  <c r="AO97" i="54"/>
  <c r="AN97" i="54"/>
  <c r="AJ97" i="54"/>
  <c r="X97" i="54"/>
  <c r="AK97" i="54" s="1"/>
  <c r="AH97" i="54" s="1"/>
  <c r="AM97" i="54" s="1"/>
  <c r="AR96" i="54"/>
  <c r="AO96" i="54"/>
  <c r="AN96" i="54"/>
  <c r="AJ96" i="54"/>
  <c r="X96" i="54"/>
  <c r="AK96" i="54" s="1"/>
  <c r="AH96" i="54" s="1"/>
  <c r="AM96" i="54" s="1"/>
  <c r="AR95" i="54"/>
  <c r="AO95" i="54"/>
  <c r="AN95" i="54"/>
  <c r="AJ95" i="54"/>
  <c r="X95" i="54"/>
  <c r="AK95" i="54" s="1"/>
  <c r="AH95" i="54" s="1"/>
  <c r="AM95" i="54" s="1"/>
  <c r="AR94" i="54"/>
  <c r="AO94" i="54"/>
  <c r="AJ94" i="54"/>
  <c r="X94" i="54"/>
  <c r="AK94" i="54" s="1"/>
  <c r="AH94" i="54" s="1"/>
  <c r="AR93" i="54"/>
  <c r="AO93" i="54"/>
  <c r="AJ93" i="54"/>
  <c r="X93" i="54"/>
  <c r="AR92" i="54"/>
  <c r="AO92" i="54"/>
  <c r="AJ92" i="54"/>
  <c r="X92" i="54"/>
  <c r="AK92" i="54" s="1"/>
  <c r="AH92" i="54" s="1"/>
  <c r="AR91" i="54"/>
  <c r="AO91" i="54"/>
  <c r="AJ91" i="54"/>
  <c r="X91" i="54"/>
  <c r="AK91" i="54" s="1"/>
  <c r="AH91" i="54" s="1"/>
  <c r="AR90" i="54"/>
  <c r="AO90" i="54"/>
  <c r="AJ90" i="54"/>
  <c r="X90" i="54"/>
  <c r="AK90" i="54" s="1"/>
  <c r="AH90" i="54" s="1"/>
  <c r="AR89" i="54"/>
  <c r="AO89" i="54"/>
  <c r="AJ89" i="54"/>
  <c r="X89" i="54"/>
  <c r="AK89" i="54" s="1"/>
  <c r="AH89" i="54" s="1"/>
  <c r="AR88" i="54"/>
  <c r="AO88" i="54"/>
  <c r="AJ88" i="54"/>
  <c r="X88" i="54"/>
  <c r="AK88" i="54" s="1"/>
  <c r="AH88" i="54" s="1"/>
  <c r="AR87" i="54"/>
  <c r="AO87" i="54"/>
  <c r="AJ87" i="54"/>
  <c r="X87" i="54"/>
  <c r="AK87" i="54" s="1"/>
  <c r="AH87" i="54" s="1"/>
  <c r="AR86" i="54"/>
  <c r="AO86" i="54"/>
  <c r="AJ86" i="54"/>
  <c r="X86" i="54"/>
  <c r="AR85" i="54"/>
  <c r="AO85" i="54"/>
  <c r="AJ85" i="54"/>
  <c r="X85" i="54"/>
  <c r="AR84" i="54"/>
  <c r="AO84" i="54"/>
  <c r="AJ84" i="54"/>
  <c r="X84" i="54"/>
  <c r="AK84" i="54" s="1"/>
  <c r="AH84" i="54" s="1"/>
  <c r="AR83" i="54"/>
  <c r="AO83" i="54"/>
  <c r="AJ83" i="54"/>
  <c r="X83" i="54"/>
  <c r="AK83" i="54" s="1"/>
  <c r="AH83" i="54" s="1"/>
  <c r="AR82" i="54"/>
  <c r="AO82" i="54"/>
  <c r="AJ82" i="54"/>
  <c r="X82" i="54"/>
  <c r="AK82" i="54" s="1"/>
  <c r="AH82" i="54" s="1"/>
  <c r="AR81" i="54"/>
  <c r="AO81" i="54"/>
  <c r="AJ81" i="54"/>
  <c r="X81" i="54"/>
  <c r="AK81" i="54" s="1"/>
  <c r="AH81" i="54" s="1"/>
  <c r="AR80" i="54"/>
  <c r="AO80" i="54"/>
  <c r="AJ80" i="54"/>
  <c r="X80" i="54"/>
  <c r="AR79" i="54"/>
  <c r="AO79" i="54"/>
  <c r="AJ79" i="54"/>
  <c r="X79" i="54"/>
  <c r="AK79" i="54" s="1"/>
  <c r="AH79" i="54" s="1"/>
  <c r="AR78" i="54"/>
  <c r="AO78" i="54"/>
  <c r="AJ78" i="54"/>
  <c r="X78" i="54"/>
  <c r="AK78" i="54" s="1"/>
  <c r="AH78" i="54" s="1"/>
  <c r="AR77" i="54"/>
  <c r="AO77" i="54"/>
  <c r="AJ77" i="54"/>
  <c r="X77" i="54"/>
  <c r="AK77" i="54" s="1"/>
  <c r="AH77" i="54" s="1"/>
  <c r="AN77" i="54" s="1"/>
  <c r="AR76" i="54"/>
  <c r="AO76" i="54"/>
  <c r="AJ76" i="54"/>
  <c r="X76" i="54"/>
  <c r="AK76" i="54" s="1"/>
  <c r="AH76" i="54" s="1"/>
  <c r="AN76" i="54" s="1"/>
  <c r="AR75" i="54"/>
  <c r="AO75" i="54"/>
  <c r="AJ75" i="54"/>
  <c r="X75" i="54"/>
  <c r="AK75" i="54" s="1"/>
  <c r="AH75" i="54" s="1"/>
  <c r="AR74" i="54"/>
  <c r="AO74" i="54"/>
  <c r="AJ74" i="54"/>
  <c r="X74" i="54"/>
  <c r="AK74" i="54" s="1"/>
  <c r="AH74" i="54" s="1"/>
  <c r="AR73" i="54"/>
  <c r="AO73" i="54"/>
  <c r="AJ73" i="54"/>
  <c r="X73" i="54"/>
  <c r="AK73" i="54" s="1"/>
  <c r="AH73" i="54" s="1"/>
  <c r="AR72" i="54"/>
  <c r="AO72" i="54"/>
  <c r="AJ72" i="54"/>
  <c r="X72" i="54"/>
  <c r="AK72" i="54" s="1"/>
  <c r="AH72" i="54" s="1"/>
  <c r="AR71" i="54"/>
  <c r="AO71" i="54"/>
  <c r="AJ71" i="54"/>
  <c r="X71" i="54"/>
  <c r="AK71" i="54" s="1"/>
  <c r="AH71" i="54" s="1"/>
  <c r="AR70" i="54"/>
  <c r="AO70" i="54"/>
  <c r="AJ70" i="54"/>
  <c r="X70" i="54"/>
  <c r="AK70" i="54" s="1"/>
  <c r="AH70" i="54" s="1"/>
  <c r="AR69" i="54"/>
  <c r="AO69" i="54"/>
  <c r="AN69" i="54"/>
  <c r="AJ69" i="54"/>
  <c r="X69" i="54"/>
  <c r="AK69" i="54" s="1"/>
  <c r="AH69" i="54" s="1"/>
  <c r="AM69" i="54" s="1"/>
  <c r="AR68" i="54"/>
  <c r="AO68" i="54"/>
  <c r="AJ68" i="54"/>
  <c r="X68" i="54"/>
  <c r="AK68" i="54" s="1"/>
  <c r="AH68" i="54" s="1"/>
  <c r="AN68" i="54" s="1"/>
  <c r="AR67" i="54"/>
  <c r="AO67" i="54"/>
  <c r="AN67" i="54"/>
  <c r="AJ67" i="54"/>
  <c r="X67" i="54"/>
  <c r="AK67" i="54" s="1"/>
  <c r="AH67" i="54" s="1"/>
  <c r="AM67" i="54" s="1"/>
  <c r="AR66" i="54"/>
  <c r="AO66" i="54"/>
  <c r="AN66" i="54"/>
  <c r="AJ66" i="54"/>
  <c r="X66" i="54"/>
  <c r="AK66" i="54" s="1"/>
  <c r="AH66" i="54" s="1"/>
  <c r="AM66" i="54" s="1"/>
  <c r="AR65" i="54"/>
  <c r="AO65" i="54"/>
  <c r="AN65" i="54"/>
  <c r="AJ65" i="54"/>
  <c r="X65" i="54"/>
  <c r="AK65" i="54" s="1"/>
  <c r="AH65" i="54" s="1"/>
  <c r="AM65" i="54" s="1"/>
  <c r="AR64" i="54"/>
  <c r="AO64" i="54"/>
  <c r="AN64" i="54"/>
  <c r="AJ64" i="54"/>
  <c r="X64" i="54"/>
  <c r="AK64" i="54" s="1"/>
  <c r="AH64" i="54" s="1"/>
  <c r="AM64" i="54" s="1"/>
  <c r="AR63" i="54"/>
  <c r="AO63" i="54"/>
  <c r="AN63" i="54"/>
  <c r="AJ63" i="54"/>
  <c r="X63" i="54"/>
  <c r="AK63" i="54" s="1"/>
  <c r="AH63" i="54" s="1"/>
  <c r="AM63" i="54" s="1"/>
  <c r="AR62" i="54"/>
  <c r="AO62" i="54"/>
  <c r="AN62" i="54"/>
  <c r="AJ62" i="54"/>
  <c r="X62" i="54"/>
  <c r="AK62" i="54" s="1"/>
  <c r="AH62" i="54" s="1"/>
  <c r="AM62" i="54" s="1"/>
  <c r="AR61" i="54"/>
  <c r="AO61" i="54"/>
  <c r="AN61" i="54"/>
  <c r="AJ61" i="54"/>
  <c r="X61" i="54"/>
  <c r="AK61" i="54" s="1"/>
  <c r="AH61" i="54" s="1"/>
  <c r="AM61" i="54" s="1"/>
  <c r="AR60" i="54"/>
  <c r="AO60" i="54"/>
  <c r="AN60" i="54"/>
  <c r="AJ60" i="54"/>
  <c r="X60" i="54"/>
  <c r="AK60" i="54" s="1"/>
  <c r="AH60" i="54" s="1"/>
  <c r="AM60" i="54" s="1"/>
  <c r="AR59" i="54"/>
  <c r="AO59" i="54"/>
  <c r="AN59" i="54"/>
  <c r="AJ59" i="54"/>
  <c r="X59" i="54"/>
  <c r="AK59" i="54" s="1"/>
  <c r="AH59" i="54" s="1"/>
  <c r="AM59" i="54" s="1"/>
  <c r="AR58" i="54"/>
  <c r="AO58" i="54"/>
  <c r="AN58" i="54"/>
  <c r="AJ58" i="54"/>
  <c r="X58" i="54"/>
  <c r="AK58" i="54" s="1"/>
  <c r="AH58" i="54" s="1"/>
  <c r="AM58" i="54" s="1"/>
  <c r="AR57" i="54"/>
  <c r="AO57" i="54"/>
  <c r="AJ57" i="54"/>
  <c r="X57" i="54"/>
  <c r="AK57" i="54" s="1"/>
  <c r="AH57" i="54" s="1"/>
  <c r="AR56" i="54"/>
  <c r="AO56" i="54"/>
  <c r="AJ56" i="54"/>
  <c r="X56" i="54"/>
  <c r="AK56" i="54" s="1"/>
  <c r="AH56" i="54" s="1"/>
  <c r="AR55" i="54"/>
  <c r="AO55" i="54"/>
  <c r="AJ55" i="54"/>
  <c r="X55" i="54"/>
  <c r="AK55" i="54" s="1"/>
  <c r="AH55" i="54" s="1"/>
  <c r="AR54" i="54"/>
  <c r="AO54" i="54"/>
  <c r="AJ54" i="54"/>
  <c r="X54" i="54"/>
  <c r="AK54" i="54" s="1"/>
  <c r="AH54" i="54" s="1"/>
  <c r="AR53" i="54"/>
  <c r="AO53" i="54"/>
  <c r="AJ53" i="54"/>
  <c r="X53" i="54"/>
  <c r="AK53" i="54" s="1"/>
  <c r="AH53" i="54" s="1"/>
  <c r="AR52" i="54"/>
  <c r="AO52" i="54"/>
  <c r="AN52" i="54"/>
  <c r="AJ52" i="54"/>
  <c r="X52" i="54"/>
  <c r="AK52" i="54" s="1"/>
  <c r="AH52" i="54" s="1"/>
  <c r="AM52" i="54" s="1"/>
  <c r="AR51" i="54"/>
  <c r="AO51" i="54"/>
  <c r="AN51" i="54"/>
  <c r="AJ51" i="54"/>
  <c r="X51" i="54"/>
  <c r="AK51" i="54" s="1"/>
  <c r="AH51" i="54" s="1"/>
  <c r="AM51" i="54" s="1"/>
  <c r="AR50" i="54"/>
  <c r="AO50" i="54"/>
  <c r="AN50" i="54"/>
  <c r="AJ50" i="54"/>
  <c r="X50" i="54"/>
  <c r="AK50" i="54" s="1"/>
  <c r="AH50" i="54" s="1"/>
  <c r="AM50" i="54" s="1"/>
  <c r="AR49" i="54"/>
  <c r="AO49" i="54"/>
  <c r="AN49" i="54"/>
  <c r="AJ49" i="54"/>
  <c r="X49" i="54"/>
  <c r="AK49" i="54" s="1"/>
  <c r="AH49" i="54" s="1"/>
  <c r="AM49" i="54" s="1"/>
  <c r="AR48" i="54"/>
  <c r="AO48" i="54"/>
  <c r="AN48" i="54"/>
  <c r="AJ48" i="54"/>
  <c r="X48" i="54"/>
  <c r="AK48" i="54" s="1"/>
  <c r="AH48" i="54" s="1"/>
  <c r="AM48" i="54" s="1"/>
  <c r="AR47" i="54"/>
  <c r="AO47" i="54"/>
  <c r="AN47" i="54"/>
  <c r="AJ47" i="54"/>
  <c r="X47" i="54"/>
  <c r="AK47" i="54" s="1"/>
  <c r="AH47" i="54" s="1"/>
  <c r="AM47" i="54" s="1"/>
  <c r="AR46" i="54"/>
  <c r="AO46" i="54"/>
  <c r="AN46" i="54"/>
  <c r="AJ46" i="54"/>
  <c r="X46" i="54"/>
  <c r="AK46" i="54" s="1"/>
  <c r="AH46" i="54" s="1"/>
  <c r="AM46" i="54" s="1"/>
  <c r="AR45" i="54"/>
  <c r="AO45" i="54"/>
  <c r="AN45" i="54"/>
  <c r="AJ45" i="54"/>
  <c r="X45" i="54"/>
  <c r="AK45" i="54" s="1"/>
  <c r="AH45" i="54" s="1"/>
  <c r="AM45" i="54" s="1"/>
  <c r="AR44" i="54"/>
  <c r="AO44" i="54"/>
  <c r="AN44" i="54"/>
  <c r="AJ44" i="54"/>
  <c r="X44" i="54"/>
  <c r="AK44" i="54" s="1"/>
  <c r="AH44" i="54" s="1"/>
  <c r="AM44" i="54" s="1"/>
  <c r="AR43" i="54"/>
  <c r="AO43" i="54"/>
  <c r="AN43" i="54"/>
  <c r="AJ43" i="54"/>
  <c r="X43" i="54"/>
  <c r="AK43" i="54" s="1"/>
  <c r="AH43" i="54" s="1"/>
  <c r="AM43" i="54" s="1"/>
  <c r="AR42" i="54"/>
  <c r="AO42" i="54"/>
  <c r="AN42" i="54"/>
  <c r="AJ42" i="54"/>
  <c r="X42" i="54"/>
  <c r="AK42" i="54" s="1"/>
  <c r="AH42" i="54" s="1"/>
  <c r="AM42" i="54" s="1"/>
  <c r="AR41" i="54"/>
  <c r="AO41" i="54"/>
  <c r="AN41" i="54"/>
  <c r="AJ41" i="54"/>
  <c r="X41" i="54"/>
  <c r="AK41" i="54" s="1"/>
  <c r="AH41" i="54" s="1"/>
  <c r="AM41" i="54" s="1"/>
  <c r="AR40" i="54"/>
  <c r="AO40" i="54"/>
  <c r="AN40" i="54"/>
  <c r="AJ40" i="54"/>
  <c r="X40" i="54"/>
  <c r="AK40" i="54" s="1"/>
  <c r="AH40" i="54" s="1"/>
  <c r="AM40" i="54" s="1"/>
  <c r="AR39" i="54"/>
  <c r="AO39" i="54"/>
  <c r="AN39" i="54"/>
  <c r="AJ39" i="54"/>
  <c r="X39" i="54"/>
  <c r="AK39" i="54" s="1"/>
  <c r="AH39" i="54" s="1"/>
  <c r="AM39" i="54" s="1"/>
  <c r="AR38" i="54"/>
  <c r="AO38" i="54"/>
  <c r="AN38" i="54"/>
  <c r="AJ38" i="54"/>
  <c r="X38" i="54"/>
  <c r="AK38" i="54" s="1"/>
  <c r="AH38" i="54" s="1"/>
  <c r="AM38" i="54" s="1"/>
  <c r="AR37" i="54"/>
  <c r="AO37" i="54"/>
  <c r="AN37" i="54"/>
  <c r="AJ37" i="54"/>
  <c r="X37" i="54"/>
  <c r="AK37" i="54" s="1"/>
  <c r="AH37" i="54" s="1"/>
  <c r="AM37" i="54" s="1"/>
  <c r="AR36" i="54"/>
  <c r="AO36" i="54"/>
  <c r="AJ36" i="54"/>
  <c r="X36" i="54"/>
  <c r="AK36" i="54" s="1"/>
  <c r="AH36" i="54" s="1"/>
  <c r="AR35" i="54"/>
  <c r="AO35" i="54"/>
  <c r="AN35" i="54"/>
  <c r="AJ35" i="54"/>
  <c r="X35" i="54"/>
  <c r="AK35" i="54" s="1"/>
  <c r="AH35" i="54" s="1"/>
  <c r="AM35" i="54" s="1"/>
  <c r="AR34" i="54"/>
  <c r="AO34" i="54"/>
  <c r="AN34" i="54"/>
  <c r="AJ34" i="54"/>
  <c r="X34" i="54"/>
  <c r="AK34" i="54" s="1"/>
  <c r="AH34" i="54" s="1"/>
  <c r="AM34" i="54" s="1"/>
  <c r="AR33" i="54"/>
  <c r="AO33" i="54"/>
  <c r="AN33" i="54"/>
  <c r="AJ33" i="54"/>
  <c r="X33" i="54"/>
  <c r="AK33" i="54" s="1"/>
  <c r="AH33" i="54" s="1"/>
  <c r="AM33" i="54" s="1"/>
  <c r="AR32" i="54"/>
  <c r="AO32" i="54"/>
  <c r="AN32" i="54"/>
  <c r="AJ32" i="54"/>
  <c r="X32" i="54"/>
  <c r="AK32" i="54" s="1"/>
  <c r="AH32" i="54" s="1"/>
  <c r="AM32" i="54" s="1"/>
  <c r="AR31" i="54"/>
  <c r="AO31" i="54"/>
  <c r="AN31" i="54"/>
  <c r="AJ31" i="54"/>
  <c r="X31" i="54"/>
  <c r="AK31" i="54" s="1"/>
  <c r="AH31" i="54" s="1"/>
  <c r="AM31" i="54" s="1"/>
  <c r="AR30" i="54"/>
  <c r="AO30" i="54"/>
  <c r="AN30" i="54"/>
  <c r="AJ30" i="54"/>
  <c r="X30" i="54"/>
  <c r="AK30" i="54" s="1"/>
  <c r="AH30" i="54" s="1"/>
  <c r="AM30" i="54" s="1"/>
  <c r="AR29" i="54"/>
  <c r="AO29" i="54"/>
  <c r="AN29" i="54"/>
  <c r="AJ29" i="54"/>
  <c r="X29" i="54"/>
  <c r="AK29" i="54" s="1"/>
  <c r="AH29" i="54" s="1"/>
  <c r="AM29" i="54" s="1"/>
  <c r="AR28" i="54"/>
  <c r="AO28" i="54"/>
  <c r="AJ28" i="54"/>
  <c r="X28" i="54"/>
  <c r="AK28" i="54" s="1"/>
  <c r="AH28" i="54" s="1"/>
  <c r="AR27" i="54"/>
  <c r="AO27" i="54"/>
  <c r="AJ27" i="54"/>
  <c r="X27" i="54"/>
  <c r="AK27" i="54" s="1"/>
  <c r="AH27" i="54" s="1"/>
  <c r="AR26" i="54"/>
  <c r="AO26" i="54"/>
  <c r="AJ26" i="54"/>
  <c r="X26" i="54"/>
  <c r="AK26" i="54" s="1"/>
  <c r="AH26" i="54" s="1"/>
  <c r="AN26" i="54" s="1"/>
  <c r="AR25" i="54"/>
  <c r="AO25" i="54"/>
  <c r="AJ25" i="54"/>
  <c r="X25" i="54"/>
  <c r="AK25" i="54" s="1"/>
  <c r="AH25" i="54" s="1"/>
  <c r="AM25" i="54" s="1"/>
  <c r="AR24" i="54"/>
  <c r="AO24" i="54"/>
  <c r="AJ24" i="54"/>
  <c r="X24" i="54"/>
  <c r="AK24" i="54" s="1"/>
  <c r="AH24" i="54" s="1"/>
  <c r="AR23" i="54"/>
  <c r="AO23" i="54"/>
  <c r="AJ23" i="54"/>
  <c r="X23" i="54"/>
  <c r="AK23" i="54" s="1"/>
  <c r="AH23" i="54" s="1"/>
  <c r="AR22" i="54"/>
  <c r="AO22" i="54"/>
  <c r="AN22" i="54"/>
  <c r="AJ22" i="54"/>
  <c r="X22" i="54"/>
  <c r="AK22" i="54" s="1"/>
  <c r="AH22" i="54" s="1"/>
  <c r="AM22" i="54" s="1"/>
  <c r="AR21" i="54"/>
  <c r="AO21" i="54"/>
  <c r="AN21" i="54"/>
  <c r="AJ21" i="54"/>
  <c r="X21" i="54"/>
  <c r="AK21" i="54" s="1"/>
  <c r="AH21" i="54" s="1"/>
  <c r="AM21" i="54" s="1"/>
  <c r="AR20" i="54"/>
  <c r="AO20" i="54"/>
  <c r="AN20" i="54"/>
  <c r="AJ20" i="54"/>
  <c r="X20" i="54"/>
  <c r="AK20" i="54" s="1"/>
  <c r="AH20" i="54" s="1"/>
  <c r="AM20" i="54" s="1"/>
  <c r="AR19" i="54"/>
  <c r="AO19" i="54"/>
  <c r="AN19" i="54"/>
  <c r="AJ19" i="54"/>
  <c r="X19" i="54"/>
  <c r="AK19" i="54" s="1"/>
  <c r="AH19" i="54" s="1"/>
  <c r="AM19" i="54" s="1"/>
  <c r="AR18" i="54"/>
  <c r="AO18" i="54"/>
  <c r="AN18" i="54"/>
  <c r="AJ18" i="54"/>
  <c r="X18" i="54"/>
  <c r="AK18" i="54" s="1"/>
  <c r="AH18" i="54" s="1"/>
  <c r="AM18" i="54" s="1"/>
  <c r="AR17" i="54"/>
  <c r="AO17" i="54"/>
  <c r="AN17" i="54"/>
  <c r="AJ17" i="54"/>
  <c r="X17" i="54"/>
  <c r="AK17" i="54" s="1"/>
  <c r="AH17" i="54" s="1"/>
  <c r="AM17" i="54" s="1"/>
  <c r="AR16" i="54"/>
  <c r="AO16" i="54"/>
  <c r="AN16" i="54"/>
  <c r="AJ16" i="54"/>
  <c r="X16" i="54"/>
  <c r="AK16" i="54" s="1"/>
  <c r="AH16" i="54" s="1"/>
  <c r="AM16" i="54" s="1"/>
  <c r="AR15" i="54"/>
  <c r="AO15" i="54"/>
  <c r="AJ15" i="54"/>
  <c r="X15" i="54"/>
  <c r="AK15" i="54" s="1"/>
  <c r="AH15" i="54" s="1"/>
  <c r="AR14" i="54"/>
  <c r="AO14" i="54"/>
  <c r="AJ14" i="54"/>
  <c r="X14" i="54"/>
  <c r="AK14" i="54" s="1"/>
  <c r="AH14" i="54" s="1"/>
  <c r="AR13" i="54"/>
  <c r="AO13" i="54"/>
  <c r="AJ13" i="54"/>
  <c r="X13" i="54"/>
  <c r="AR12" i="54"/>
  <c r="AO12" i="54"/>
  <c r="AJ12" i="54"/>
  <c r="X12" i="54"/>
  <c r="AK12" i="54" s="1"/>
  <c r="AH12" i="54" s="1"/>
  <c r="AR11" i="54"/>
  <c r="AO11" i="54"/>
  <c r="AJ11" i="54"/>
  <c r="X11" i="54"/>
  <c r="AK11" i="54" s="1"/>
  <c r="AH11" i="54" s="1"/>
  <c r="AN11" i="54" s="1"/>
  <c r="AR10" i="54"/>
  <c r="AO10" i="54"/>
  <c r="AJ10" i="54"/>
  <c r="X10" i="54"/>
  <c r="AK10" i="54" s="1"/>
  <c r="AH10" i="54" s="1"/>
  <c r="AR9" i="54"/>
  <c r="AO9" i="54"/>
  <c r="AJ9" i="54"/>
  <c r="X9" i="54"/>
  <c r="AK9" i="54" s="1"/>
  <c r="AH9" i="54" s="1"/>
  <c r="AN9" i="54" s="1"/>
  <c r="AR8" i="54"/>
  <c r="AO8" i="54"/>
  <c r="AJ8" i="54"/>
  <c r="X8" i="54"/>
  <c r="AK8" i="54" s="1"/>
  <c r="AH8" i="54" s="1"/>
  <c r="AM8" i="54" s="1"/>
  <c r="AR7" i="54"/>
  <c r="AO7" i="54"/>
  <c r="AJ7" i="54"/>
  <c r="X7" i="54"/>
  <c r="AK7" i="54" s="1"/>
  <c r="AH7" i="54" s="1"/>
  <c r="AR6" i="54"/>
  <c r="AO6" i="54"/>
  <c r="AJ6" i="54"/>
  <c r="X6" i="54"/>
  <c r="AK6" i="54" s="1"/>
  <c r="AH6" i="54" s="1"/>
  <c r="AR5" i="54"/>
  <c r="AO5" i="54"/>
  <c r="AJ5" i="54"/>
  <c r="X5" i="54"/>
  <c r="AK5" i="54" s="1"/>
  <c r="AH5" i="54" s="1"/>
  <c r="AM5" i="54" s="1"/>
  <c r="AR4" i="54"/>
  <c r="AO4" i="54"/>
  <c r="AJ4" i="54"/>
  <c r="X4" i="54"/>
  <c r="AK4" i="54" s="1"/>
  <c r="AH4" i="54" s="1"/>
  <c r="AR3" i="54"/>
  <c r="AO3" i="54"/>
  <c r="AJ3" i="54"/>
  <c r="X3" i="54"/>
  <c r="AK3" i="54" s="1"/>
  <c r="AH3" i="54" s="1"/>
  <c r="AN3" i="54" s="1"/>
  <c r="AR2" i="54"/>
  <c r="AO2" i="54"/>
  <c r="AJ2" i="54"/>
  <c r="X2" i="54"/>
  <c r="AK2" i="54" s="1"/>
  <c r="AH2" i="54" s="1"/>
  <c r="AM2" i="54" s="1"/>
  <c r="AP161" i="54" l="1"/>
  <c r="AS161" i="54" s="1"/>
  <c r="AP309" i="54"/>
  <c r="AP307" i="54"/>
  <c r="AS307" i="54" s="1"/>
  <c r="AP301" i="54"/>
  <c r="AS301" i="54" s="1"/>
  <c r="AP177" i="54"/>
  <c r="AS177" i="54" s="1"/>
  <c r="EJ218" i="48"/>
  <c r="EJ169" i="48"/>
  <c r="EJ232" i="48"/>
  <c r="EJ161" i="48"/>
  <c r="EJ253" i="48"/>
  <c r="EJ259" i="48"/>
  <c r="EJ73" i="48"/>
  <c r="EJ113" i="48"/>
  <c r="EJ119" i="48"/>
  <c r="EJ192" i="48"/>
  <c r="EJ94" i="48"/>
  <c r="EJ178" i="48"/>
  <c r="EJ59" i="48"/>
  <c r="EJ311" i="48"/>
  <c r="EJ316" i="48"/>
  <c r="EJ219" i="48"/>
  <c r="EJ185" i="48"/>
  <c r="EJ61" i="48"/>
  <c r="EJ63" i="48"/>
  <c r="EJ248" i="48"/>
  <c r="EJ58" i="48"/>
  <c r="EJ235" i="48"/>
  <c r="EJ88" i="48"/>
  <c r="EJ197" i="48"/>
  <c r="EJ65" i="48"/>
  <c r="EJ246" i="48"/>
  <c r="EJ238" i="48"/>
  <c r="EJ71" i="48"/>
  <c r="EJ173" i="48"/>
  <c r="EJ214" i="48"/>
  <c r="EJ302" i="48"/>
  <c r="EJ97" i="48"/>
  <c r="EJ299" i="48"/>
  <c r="EJ124" i="48"/>
  <c r="EJ91" i="48"/>
  <c r="EJ262" i="48"/>
  <c r="EJ55" i="48"/>
  <c r="EJ154" i="48"/>
  <c r="EJ182" i="48"/>
  <c r="EJ174" i="48"/>
  <c r="EJ69" i="48"/>
  <c r="EJ85" i="48"/>
  <c r="EJ151" i="48"/>
  <c r="EJ89" i="48"/>
  <c r="EJ168" i="48"/>
  <c r="EJ184" i="48"/>
  <c r="EJ217" i="48"/>
  <c r="EJ148" i="48"/>
  <c r="EJ157" i="48"/>
  <c r="EJ224" i="48"/>
  <c r="EJ105" i="48"/>
  <c r="EJ114" i="48"/>
  <c r="EJ216" i="48"/>
  <c r="EJ189" i="48"/>
  <c r="EJ242" i="48"/>
  <c r="EJ265" i="48"/>
  <c r="EJ241" i="48"/>
  <c r="EJ46" i="48"/>
  <c r="EJ111" i="48"/>
  <c r="EJ228" i="48"/>
  <c r="EJ240" i="48"/>
  <c r="EJ210" i="48"/>
  <c r="EJ231" i="48"/>
  <c r="EJ202" i="48"/>
  <c r="EJ211" i="48"/>
  <c r="EJ243" i="48"/>
  <c r="EJ207" i="48"/>
  <c r="EJ201" i="48"/>
  <c r="EJ252" i="48"/>
  <c r="EJ289" i="48"/>
  <c r="EJ276" i="48"/>
  <c r="EJ116" i="48"/>
  <c r="EJ164" i="48"/>
  <c r="EJ190" i="48"/>
  <c r="EJ150" i="48"/>
  <c r="EJ177" i="48"/>
  <c r="EJ87" i="48"/>
  <c r="EJ45" i="48"/>
  <c r="EJ198" i="48"/>
  <c r="EJ152" i="48"/>
  <c r="EJ266" i="48"/>
  <c r="EJ49" i="48"/>
  <c r="EJ312" i="48"/>
  <c r="EJ179" i="48"/>
  <c r="EJ304" i="48"/>
  <c r="EJ208" i="48"/>
  <c r="EJ141" i="48"/>
  <c r="EJ300" i="48"/>
  <c r="EJ206" i="48"/>
  <c r="EJ75" i="48"/>
  <c r="EJ225" i="48"/>
  <c r="EJ264" i="48"/>
  <c r="EJ100" i="48"/>
  <c r="EJ138" i="48"/>
  <c r="CV32" i="48"/>
  <c r="CV15" i="48"/>
  <c r="CV13" i="48"/>
  <c r="CV12" i="48"/>
  <c r="CR33" i="48"/>
  <c r="CV42" i="48"/>
  <c r="CV26" i="48"/>
  <c r="CR38" i="48"/>
  <c r="CT28" i="48"/>
  <c r="CR21" i="48"/>
  <c r="CT5" i="48"/>
  <c r="CT4" i="48"/>
  <c r="CR26" i="48"/>
  <c r="CQ2" i="48"/>
  <c r="CQ42" i="48"/>
  <c r="CR41" i="48"/>
  <c r="CR25" i="48"/>
  <c r="CW41" i="48"/>
  <c r="CQ41" i="48"/>
  <c r="CM31" i="48"/>
  <c r="CW25" i="48"/>
  <c r="CQ25" i="48"/>
  <c r="CM14" i="48"/>
  <c r="CM9" i="48"/>
  <c r="CV41" i="48"/>
  <c r="CW40" i="48"/>
  <c r="CM30" i="48"/>
  <c r="CV25" i="48"/>
  <c r="CW24" i="48"/>
  <c r="CR42" i="48"/>
  <c r="CQ35" i="48"/>
  <c r="CR34" i="48"/>
  <c r="CR17" i="48"/>
  <c r="CR16" i="48"/>
  <c r="CV33" i="48"/>
  <c r="CQ32" i="48"/>
  <c r="CV16" i="48"/>
  <c r="CQ15" i="48"/>
  <c r="CQ13" i="48"/>
  <c r="CQ12" i="48"/>
  <c r="CQ11" i="48"/>
  <c r="CQ10" i="48"/>
  <c r="CQ36" i="48"/>
  <c r="CQ19" i="48"/>
  <c r="CQ33" i="48"/>
  <c r="CR32" i="48"/>
  <c r="CR15" i="48"/>
  <c r="CR13" i="48"/>
  <c r="CR12" i="48"/>
  <c r="CQ17" i="48"/>
  <c r="CM38" i="48"/>
  <c r="CW32" i="48"/>
  <c r="CR31" i="48"/>
  <c r="CM21" i="48"/>
  <c r="CW15" i="48"/>
  <c r="CW13" i="48"/>
  <c r="CW12" i="48"/>
  <c r="CW11" i="48"/>
  <c r="CW10" i="48"/>
  <c r="CR9" i="48"/>
  <c r="CV31" i="48"/>
  <c r="CV14" i="48"/>
  <c r="CV9" i="48"/>
  <c r="CW42" i="48"/>
  <c r="CW26" i="48"/>
  <c r="CQ34" i="48"/>
  <c r="CR40" i="48"/>
  <c r="CR24" i="48"/>
  <c r="CT8" i="48"/>
  <c r="CQ40" i="48"/>
  <c r="CR39" i="48"/>
  <c r="CT29" i="48"/>
  <c r="CQ24" i="48"/>
  <c r="CR23" i="48"/>
  <c r="CR22" i="48"/>
  <c r="CM8" i="48"/>
  <c r="CT7" i="48"/>
  <c r="CT6" i="48"/>
  <c r="CT44" i="48"/>
  <c r="CV40" i="48"/>
  <c r="CV24" i="48"/>
  <c r="CT43" i="48"/>
  <c r="CV39" i="48"/>
  <c r="CQ38" i="48"/>
  <c r="CT27" i="48"/>
  <c r="CV23" i="48"/>
  <c r="CV22" i="48"/>
  <c r="CQ21" i="48"/>
  <c r="CT3" i="48"/>
  <c r="CT2" i="48"/>
  <c r="CV38" i="48"/>
  <c r="CV21" i="48"/>
  <c r="DL44" i="48"/>
  <c r="CO44" i="48"/>
  <c r="CZ32" i="48"/>
  <c r="EH32" i="48" s="1"/>
  <c r="DB32" i="48"/>
  <c r="CT30" i="48"/>
  <c r="CU30" i="48"/>
  <c r="CH30" i="48"/>
  <c r="CJ30" i="48"/>
  <c r="CI30" i="48"/>
  <c r="CB30" i="48"/>
  <c r="DL28" i="48"/>
  <c r="CO28" i="48"/>
  <c r="DB15" i="48"/>
  <c r="CZ15" i="48"/>
  <c r="EH15" i="48" s="1"/>
  <c r="DB13" i="48"/>
  <c r="CZ13" i="48"/>
  <c r="EH13" i="48" s="1"/>
  <c r="DB12" i="48"/>
  <c r="CZ12" i="48"/>
  <c r="EH12" i="48" s="1"/>
  <c r="CZ11" i="48"/>
  <c r="EH11" i="48" s="1"/>
  <c r="DB11" i="48"/>
  <c r="CZ10" i="48"/>
  <c r="EH10" i="48" s="1"/>
  <c r="DB10" i="48"/>
  <c r="CU8" i="48"/>
  <c r="CH8" i="48"/>
  <c r="CJ8" i="48"/>
  <c r="CB8" i="48"/>
  <c r="CI8" i="48"/>
  <c r="DL5" i="48"/>
  <c r="CO5" i="48"/>
  <c r="DL4" i="48"/>
  <c r="CO4" i="48"/>
  <c r="DM44" i="48"/>
  <c r="CU44" i="48"/>
  <c r="CJ44" i="48"/>
  <c r="CI44" i="48"/>
  <c r="CH44" i="48"/>
  <c r="CB44" i="48"/>
  <c r="DL42" i="48"/>
  <c r="CO42" i="48"/>
  <c r="CW39" i="48"/>
  <c r="CQ39" i="48"/>
  <c r="DB30" i="48"/>
  <c r="CZ30" i="48"/>
  <c r="EH30" i="48" s="1"/>
  <c r="CM29" i="48"/>
  <c r="DM28" i="48"/>
  <c r="CU28" i="48"/>
  <c r="CJ28" i="48"/>
  <c r="CI28" i="48"/>
  <c r="CH28" i="48"/>
  <c r="CB28" i="48"/>
  <c r="DL26" i="48"/>
  <c r="CO26" i="48"/>
  <c r="CW23" i="48"/>
  <c r="CQ23" i="48"/>
  <c r="CW22" i="48"/>
  <c r="CQ22" i="48"/>
  <c r="CZ8" i="48"/>
  <c r="EH8" i="48" s="1"/>
  <c r="DB8" i="48"/>
  <c r="CM7" i="48"/>
  <c r="CM6" i="48"/>
  <c r="CU5" i="48"/>
  <c r="CJ5" i="48"/>
  <c r="CI5" i="48"/>
  <c r="CB5" i="48"/>
  <c r="CH5" i="48"/>
  <c r="CU4" i="48"/>
  <c r="CI4" i="48"/>
  <c r="CJ4" i="48"/>
  <c r="CB4" i="48"/>
  <c r="CH4" i="48"/>
  <c r="CZ9" i="48"/>
  <c r="EH9" i="48" s="1"/>
  <c r="DB9" i="48"/>
  <c r="CM44" i="48"/>
  <c r="DM43" i="48"/>
  <c r="CU43" i="48"/>
  <c r="CJ43" i="48"/>
  <c r="CI43" i="48"/>
  <c r="CH43" i="48"/>
  <c r="CB43" i="48"/>
  <c r="DL41" i="48"/>
  <c r="CO41" i="48"/>
  <c r="CW38" i="48"/>
  <c r="CR37" i="48"/>
  <c r="DB29" i="48"/>
  <c r="CZ29" i="48"/>
  <c r="EH29" i="48" s="1"/>
  <c r="CM28" i="48"/>
  <c r="DM27" i="48"/>
  <c r="CU27" i="48"/>
  <c r="CJ27" i="48"/>
  <c r="CI27" i="48"/>
  <c r="CH27" i="48"/>
  <c r="CB27" i="48"/>
  <c r="DL25" i="48"/>
  <c r="CO25" i="48"/>
  <c r="CW21" i="48"/>
  <c r="CR20" i="48"/>
  <c r="CZ7" i="48"/>
  <c r="EH7" i="48" s="1"/>
  <c r="DB7" i="48"/>
  <c r="CZ6" i="48"/>
  <c r="EH6" i="48" s="1"/>
  <c r="DB6" i="48"/>
  <c r="CM5" i="48"/>
  <c r="CM4" i="48"/>
  <c r="CU3" i="48"/>
  <c r="CI3" i="48"/>
  <c r="CB3" i="48"/>
  <c r="CJ3" i="48"/>
  <c r="CH3" i="48"/>
  <c r="DB44" i="48"/>
  <c r="CZ44" i="48"/>
  <c r="EH44" i="48" s="1"/>
  <c r="CM43" i="48"/>
  <c r="CT42" i="48"/>
  <c r="DM42" i="48"/>
  <c r="CU42" i="48"/>
  <c r="CH42" i="48"/>
  <c r="CJ42" i="48"/>
  <c r="CI42" i="48"/>
  <c r="CB42" i="48"/>
  <c r="DL40" i="48"/>
  <c r="CO40" i="48"/>
  <c r="CW37" i="48"/>
  <c r="CQ37" i="48"/>
  <c r="CR36" i="48"/>
  <c r="DB28" i="48"/>
  <c r="CZ28" i="48"/>
  <c r="EH28" i="48" s="1"/>
  <c r="CM27" i="48"/>
  <c r="CT26" i="48"/>
  <c r="DM26" i="48"/>
  <c r="CU26" i="48"/>
  <c r="CH26" i="48"/>
  <c r="CJ26" i="48"/>
  <c r="CI26" i="48"/>
  <c r="CB26" i="48"/>
  <c r="DL24" i="48"/>
  <c r="CO24" i="48"/>
  <c r="CW20" i="48"/>
  <c r="CQ20" i="48"/>
  <c r="CR19" i="48"/>
  <c r="CZ5" i="48"/>
  <c r="EH5" i="48" s="1"/>
  <c r="DB5" i="48"/>
  <c r="CZ4" i="48"/>
  <c r="EH4" i="48" s="1"/>
  <c r="DB4" i="48"/>
  <c r="CM3" i="48"/>
  <c r="CM2" i="48"/>
  <c r="DM2" i="48"/>
  <c r="CU2" i="48"/>
  <c r="CI2" i="48"/>
  <c r="CJ2" i="48"/>
  <c r="CH2" i="48"/>
  <c r="CB2" i="48"/>
  <c r="CZ43" i="48"/>
  <c r="EH43" i="48" s="1"/>
  <c r="DB43" i="48"/>
  <c r="CM42" i="48"/>
  <c r="CT41" i="48"/>
  <c r="CU41" i="48"/>
  <c r="CJ41" i="48"/>
  <c r="CI41" i="48"/>
  <c r="CH41" i="48"/>
  <c r="CB41" i="48"/>
  <c r="DL39" i="48"/>
  <c r="CO39" i="48"/>
  <c r="CV37" i="48"/>
  <c r="CW36" i="48"/>
  <c r="CR35" i="48"/>
  <c r="CZ27" i="48"/>
  <c r="EH27" i="48" s="1"/>
  <c r="DB27" i="48"/>
  <c r="CM26" i="48"/>
  <c r="CT25" i="48"/>
  <c r="DM25" i="48"/>
  <c r="CU25" i="48"/>
  <c r="CJ25" i="48"/>
  <c r="CI25" i="48"/>
  <c r="CB25" i="48"/>
  <c r="CH25" i="48"/>
  <c r="DL23" i="48"/>
  <c r="CO23" i="48"/>
  <c r="DL22" i="48"/>
  <c r="CO22" i="48"/>
  <c r="CV20" i="48"/>
  <c r="CW19" i="48"/>
  <c r="CR18" i="48"/>
  <c r="CZ3" i="48"/>
  <c r="EH3" i="48" s="1"/>
  <c r="DB3" i="48"/>
  <c r="DB2" i="48"/>
  <c r="CZ2" i="48"/>
  <c r="EH2" i="48" s="1"/>
  <c r="DL43" i="48"/>
  <c r="CO43" i="48"/>
  <c r="CZ42" i="48"/>
  <c r="EH42" i="48" s="1"/>
  <c r="DB42" i="48"/>
  <c r="CM41" i="48"/>
  <c r="CT40" i="48"/>
  <c r="CU40" i="48"/>
  <c r="CH40" i="48"/>
  <c r="CJ40" i="48"/>
  <c r="CI40" i="48"/>
  <c r="CB40" i="48"/>
  <c r="DL38" i="48"/>
  <c r="CO38" i="48"/>
  <c r="CV36" i="48"/>
  <c r="CW35" i="48"/>
  <c r="CZ26" i="48"/>
  <c r="EH26" i="48" s="1"/>
  <c r="DB26" i="48"/>
  <c r="CM25" i="48"/>
  <c r="CT24" i="48"/>
  <c r="DM24" i="48"/>
  <c r="CU24" i="48"/>
  <c r="CH24" i="48"/>
  <c r="CJ24" i="48"/>
  <c r="CI24" i="48"/>
  <c r="CB24" i="48"/>
  <c r="DL21" i="48"/>
  <c r="CO21" i="48"/>
  <c r="CV19" i="48"/>
  <c r="CW18" i="48"/>
  <c r="CQ18" i="48"/>
  <c r="DL27" i="48"/>
  <c r="CO27" i="48"/>
  <c r="DL3" i="48"/>
  <c r="CO3" i="48"/>
  <c r="CZ41" i="48"/>
  <c r="EH41" i="48" s="1"/>
  <c r="DB41" i="48"/>
  <c r="CM40" i="48"/>
  <c r="CT39" i="48"/>
  <c r="DM39" i="48"/>
  <c r="CU39" i="48"/>
  <c r="CH39" i="48"/>
  <c r="CJ39" i="48"/>
  <c r="CI39" i="48"/>
  <c r="CB39" i="48"/>
  <c r="DL37" i="48"/>
  <c r="CO37" i="48"/>
  <c r="CV35" i="48"/>
  <c r="CW34" i="48"/>
  <c r="CZ25" i="48"/>
  <c r="EH25" i="48" s="1"/>
  <c r="DB25" i="48"/>
  <c r="CM24" i="48"/>
  <c r="CT23" i="48"/>
  <c r="DM23" i="48"/>
  <c r="CU23" i="48"/>
  <c r="CH23" i="48"/>
  <c r="CJ23" i="48"/>
  <c r="CI23" i="48"/>
  <c r="CB23" i="48"/>
  <c r="CT22" i="48"/>
  <c r="CU22" i="48"/>
  <c r="CJ22" i="48"/>
  <c r="CI22" i="48"/>
  <c r="CH22" i="48"/>
  <c r="CB22" i="48"/>
  <c r="DL20" i="48"/>
  <c r="CO20" i="48"/>
  <c r="CV18" i="48"/>
  <c r="CW17" i="48"/>
  <c r="DB14" i="48"/>
  <c r="CZ14" i="48"/>
  <c r="EH14" i="48" s="1"/>
  <c r="CZ40" i="48"/>
  <c r="EH40" i="48" s="1"/>
  <c r="DB40" i="48"/>
  <c r="CM39" i="48"/>
  <c r="CT38" i="48"/>
  <c r="DM38" i="48"/>
  <c r="CU38" i="48"/>
  <c r="CJ38" i="48"/>
  <c r="CI38" i="48"/>
  <c r="CH38" i="48"/>
  <c r="CB38" i="48"/>
  <c r="DL36" i="48"/>
  <c r="CO36" i="48"/>
  <c r="CV34" i="48"/>
  <c r="CW33" i="48"/>
  <c r="CZ24" i="48"/>
  <c r="EH24" i="48" s="1"/>
  <c r="DB24" i="48"/>
  <c r="CM23" i="48"/>
  <c r="CM22" i="48"/>
  <c r="CT21" i="48"/>
  <c r="CU21" i="48"/>
  <c r="CJ21" i="48"/>
  <c r="CI21" i="48"/>
  <c r="CB21" i="48"/>
  <c r="CH21" i="48"/>
  <c r="DL19" i="48"/>
  <c r="CO19" i="48"/>
  <c r="CV17" i="48"/>
  <c r="CW16" i="48"/>
  <c r="CQ16" i="48"/>
  <c r="CR11" i="48"/>
  <c r="CR10" i="48"/>
  <c r="CZ39" i="48"/>
  <c r="EH39" i="48" s="1"/>
  <c r="DB39" i="48"/>
  <c r="CT37" i="48"/>
  <c r="DM37" i="48"/>
  <c r="CU37" i="48"/>
  <c r="CJ37" i="48"/>
  <c r="CI37" i="48"/>
  <c r="CB37" i="48"/>
  <c r="CH37" i="48"/>
  <c r="DL35" i="48"/>
  <c r="CO35" i="48"/>
  <c r="CZ23" i="48"/>
  <c r="EH23" i="48" s="1"/>
  <c r="DB23" i="48"/>
  <c r="CZ22" i="48"/>
  <c r="EH22" i="48" s="1"/>
  <c r="DB22" i="48"/>
  <c r="CT20" i="48"/>
  <c r="CU20" i="48"/>
  <c r="CI20" i="48"/>
  <c r="CJ20" i="48"/>
  <c r="CB20" i="48"/>
  <c r="CH20" i="48"/>
  <c r="DL18" i="48"/>
  <c r="CO18" i="48"/>
  <c r="CQ14" i="48"/>
  <c r="CU7" i="48"/>
  <c r="CH7" i="48"/>
  <c r="CJ7" i="48"/>
  <c r="CI7" i="48"/>
  <c r="CB7" i="48"/>
  <c r="CZ38" i="48"/>
  <c r="EH38" i="48" s="1"/>
  <c r="DB38" i="48"/>
  <c r="CM37" i="48"/>
  <c r="CT36" i="48"/>
  <c r="DM36" i="48"/>
  <c r="CU36" i="48"/>
  <c r="CI36" i="48"/>
  <c r="CJ36" i="48"/>
  <c r="CB36" i="48"/>
  <c r="CH36" i="48"/>
  <c r="DL34" i="48"/>
  <c r="CO34" i="48"/>
  <c r="CW31" i="48"/>
  <c r="CQ31" i="48"/>
  <c r="CR30" i="48"/>
  <c r="DB21" i="48"/>
  <c r="CZ21" i="48"/>
  <c r="EH21" i="48" s="1"/>
  <c r="CM20" i="48"/>
  <c r="CT19" i="48"/>
  <c r="DM19" i="48"/>
  <c r="CU19" i="48"/>
  <c r="CI19" i="48"/>
  <c r="CB19" i="48"/>
  <c r="CJ19" i="48"/>
  <c r="CH19" i="48"/>
  <c r="DL17" i="48"/>
  <c r="CO17" i="48"/>
  <c r="CW14" i="48"/>
  <c r="CV11" i="48"/>
  <c r="CV10" i="48"/>
  <c r="CW9" i="48"/>
  <c r="CQ9" i="48"/>
  <c r="CR8" i="48"/>
  <c r="DB37" i="48"/>
  <c r="CZ37" i="48"/>
  <c r="EH37" i="48" s="1"/>
  <c r="CM36" i="48"/>
  <c r="CT35" i="48"/>
  <c r="CU35" i="48"/>
  <c r="CI35" i="48"/>
  <c r="CB35" i="48"/>
  <c r="CH35" i="48"/>
  <c r="CJ35" i="48"/>
  <c r="DL33" i="48"/>
  <c r="CO33" i="48"/>
  <c r="CW30" i="48"/>
  <c r="CQ30" i="48"/>
  <c r="CR29" i="48"/>
  <c r="CZ20" i="48"/>
  <c r="EH20" i="48" s="1"/>
  <c r="DB20" i="48"/>
  <c r="CM19" i="48"/>
  <c r="CT18" i="48"/>
  <c r="DM18" i="48"/>
  <c r="CU18" i="48"/>
  <c r="CH18" i="48"/>
  <c r="CJ18" i="48"/>
  <c r="CI18" i="48"/>
  <c r="CB18" i="48"/>
  <c r="DL16" i="48"/>
  <c r="CO16" i="48"/>
  <c r="CW8" i="48"/>
  <c r="CQ8" i="48"/>
  <c r="CR7" i="48"/>
  <c r="CR6" i="48"/>
  <c r="CR44" i="48"/>
  <c r="CZ36" i="48"/>
  <c r="EH36" i="48" s="1"/>
  <c r="DB36" i="48"/>
  <c r="CM35" i="48"/>
  <c r="CT34" i="48"/>
  <c r="DM34" i="48"/>
  <c r="CU34" i="48"/>
  <c r="CH34" i="48"/>
  <c r="CJ34" i="48"/>
  <c r="CI34" i="48"/>
  <c r="CB34" i="48"/>
  <c r="DL32" i="48"/>
  <c r="CO32" i="48"/>
  <c r="CV30" i="48"/>
  <c r="CW29" i="48"/>
  <c r="CQ29" i="48"/>
  <c r="CR28" i="48"/>
  <c r="CZ19" i="48"/>
  <c r="EH19" i="48" s="1"/>
  <c r="DB19" i="48"/>
  <c r="CM18" i="48"/>
  <c r="CT17" i="48"/>
  <c r="DM17" i="48"/>
  <c r="CU17" i="48"/>
  <c r="CJ17" i="48"/>
  <c r="CI17" i="48"/>
  <c r="CH17" i="48"/>
  <c r="CB17" i="48"/>
  <c r="DL15" i="48"/>
  <c r="CO15" i="48"/>
  <c r="DL13" i="48"/>
  <c r="CO13" i="48"/>
  <c r="DL12" i="48"/>
  <c r="CO12" i="48"/>
  <c r="DL11" i="48"/>
  <c r="CO11" i="48"/>
  <c r="DL10" i="48"/>
  <c r="CO10" i="48"/>
  <c r="CV8" i="48"/>
  <c r="CW7" i="48"/>
  <c r="CQ7" i="48"/>
  <c r="CW6" i="48"/>
  <c r="CQ6" i="48"/>
  <c r="CR5" i="48"/>
  <c r="CR4" i="48"/>
  <c r="DB31" i="48"/>
  <c r="CZ31" i="48"/>
  <c r="EH31" i="48" s="1"/>
  <c r="DL2" i="48"/>
  <c r="CO2" i="48"/>
  <c r="CW44" i="48"/>
  <c r="CQ44" i="48"/>
  <c r="CR43" i="48"/>
  <c r="CZ35" i="48"/>
  <c r="EH35" i="48" s="1"/>
  <c r="DB35" i="48"/>
  <c r="CM34" i="48"/>
  <c r="CT33" i="48"/>
  <c r="DM33" i="48"/>
  <c r="CU33" i="48"/>
  <c r="CJ33" i="48"/>
  <c r="CH33" i="48"/>
  <c r="CI33" i="48"/>
  <c r="CB33" i="48"/>
  <c r="DL31" i="48"/>
  <c r="CO31" i="48"/>
  <c r="CV29" i="48"/>
  <c r="CW28" i="48"/>
  <c r="CQ28" i="48"/>
  <c r="CR27" i="48"/>
  <c r="CZ18" i="48"/>
  <c r="EH18" i="48" s="1"/>
  <c r="DB18" i="48"/>
  <c r="CM17" i="48"/>
  <c r="CT16" i="48"/>
  <c r="CU16" i="48"/>
  <c r="CH16" i="48"/>
  <c r="CJ16" i="48"/>
  <c r="CI16" i="48"/>
  <c r="CB16" i="48"/>
  <c r="DL14" i="48"/>
  <c r="CO14" i="48"/>
  <c r="DL9" i="48"/>
  <c r="CO9" i="48"/>
  <c r="CV7" i="48"/>
  <c r="CV6" i="48"/>
  <c r="CW5" i="48"/>
  <c r="CQ5" i="48"/>
  <c r="CW4" i="48"/>
  <c r="CQ4" i="48"/>
  <c r="CR3" i="48"/>
  <c r="CR2" i="48"/>
  <c r="DM29" i="48"/>
  <c r="CU29" i="48"/>
  <c r="CH29" i="48"/>
  <c r="CJ29" i="48"/>
  <c r="CI29" i="48"/>
  <c r="CB29" i="48"/>
  <c r="DM6" i="48"/>
  <c r="CU6" i="48"/>
  <c r="CJ6" i="48"/>
  <c r="CI6" i="48"/>
  <c r="CH6" i="48"/>
  <c r="CB6" i="48"/>
  <c r="CV44" i="48"/>
  <c r="CW43" i="48"/>
  <c r="CQ43" i="48"/>
  <c r="CZ34" i="48"/>
  <c r="EH34" i="48" s="1"/>
  <c r="DB34" i="48"/>
  <c r="CM33" i="48"/>
  <c r="CT32" i="48"/>
  <c r="CU32" i="48"/>
  <c r="CH32" i="48"/>
  <c r="CJ32" i="48"/>
  <c r="CI32" i="48"/>
  <c r="CB32" i="48"/>
  <c r="DL30" i="48"/>
  <c r="CO30" i="48"/>
  <c r="CV28" i="48"/>
  <c r="CW27" i="48"/>
  <c r="CQ27" i="48"/>
  <c r="CZ17" i="48"/>
  <c r="EH17" i="48" s="1"/>
  <c r="DB17" i="48"/>
  <c r="CM16" i="48"/>
  <c r="CT15" i="48"/>
  <c r="DM15" i="48"/>
  <c r="CU15" i="48"/>
  <c r="CJ15" i="48"/>
  <c r="CI15" i="48"/>
  <c r="CH15" i="48"/>
  <c r="CB15" i="48"/>
  <c r="CT14" i="48"/>
  <c r="CU14" i="48"/>
  <c r="CH14" i="48"/>
  <c r="CJ14" i="48"/>
  <c r="CI14" i="48"/>
  <c r="CB14" i="48"/>
  <c r="CT13" i="48"/>
  <c r="CU13" i="48"/>
  <c r="CH13" i="48"/>
  <c r="CJ13" i="48"/>
  <c r="CI13" i="48"/>
  <c r="CB13" i="48"/>
  <c r="CT12" i="48"/>
  <c r="DM12" i="48"/>
  <c r="CU12" i="48"/>
  <c r="CJ12" i="48"/>
  <c r="CI12" i="48"/>
  <c r="CH12" i="48"/>
  <c r="CB12" i="48"/>
  <c r="CT11" i="48"/>
  <c r="DM11" i="48"/>
  <c r="CU11" i="48"/>
  <c r="CJ11" i="48"/>
  <c r="CI11" i="48"/>
  <c r="CH11" i="48"/>
  <c r="CB11" i="48"/>
  <c r="CT10" i="48"/>
  <c r="DM10" i="48"/>
  <c r="CU10" i="48"/>
  <c r="CH10" i="48"/>
  <c r="CJ10" i="48"/>
  <c r="CI10" i="48"/>
  <c r="CB10" i="48"/>
  <c r="DL8" i="48"/>
  <c r="CO8" i="48"/>
  <c r="CV5" i="48"/>
  <c r="CV4" i="48"/>
  <c r="CW3" i="48"/>
  <c r="CQ3" i="48"/>
  <c r="CW2" i="48"/>
  <c r="CR14" i="48"/>
  <c r="CV43" i="48"/>
  <c r="CZ33" i="48"/>
  <c r="EH33" i="48" s="1"/>
  <c r="DB33" i="48"/>
  <c r="CM32" i="48"/>
  <c r="CT31" i="48"/>
  <c r="CU31" i="48"/>
  <c r="CJ31" i="48"/>
  <c r="CI31" i="48"/>
  <c r="CH31" i="48"/>
  <c r="CB31" i="48"/>
  <c r="DL29" i="48"/>
  <c r="CO29" i="48"/>
  <c r="CV27" i="48"/>
  <c r="CQ26" i="48"/>
  <c r="CZ16" i="48"/>
  <c r="EH16" i="48" s="1"/>
  <c r="DB16" i="48"/>
  <c r="CM15" i="48"/>
  <c r="CM13" i="48"/>
  <c r="CM12" i="48"/>
  <c r="CM11" i="48"/>
  <c r="CM10" i="48"/>
  <c r="CT9" i="48"/>
  <c r="CU9" i="48"/>
  <c r="CJ9" i="48"/>
  <c r="CI9" i="48"/>
  <c r="CH9" i="48"/>
  <c r="CB9" i="48"/>
  <c r="DL7" i="48"/>
  <c r="CO7" i="48"/>
  <c r="DL6" i="48"/>
  <c r="CO6" i="48"/>
  <c r="CV3" i="48"/>
  <c r="CV2" i="48"/>
  <c r="DN171" i="48"/>
  <c r="DO171" i="48" s="1"/>
  <c r="DJ171" i="48"/>
  <c r="DK171" i="48"/>
  <c r="DI171" i="48"/>
  <c r="DG171" i="48"/>
  <c r="DC171" i="48"/>
  <c r="DH171" i="48"/>
  <c r="DD171" i="48"/>
  <c r="DE171" i="48"/>
  <c r="DA171" i="48"/>
  <c r="CY171" i="48"/>
  <c r="DN138" i="48"/>
  <c r="DO138" i="48" s="1"/>
  <c r="DJ138" i="48"/>
  <c r="DK138" i="48" s="1"/>
  <c r="DG138" i="48"/>
  <c r="DH138" i="48"/>
  <c r="DA138" i="48"/>
  <c r="DD138" i="48" s="1"/>
  <c r="CY138" i="48"/>
  <c r="DN74" i="48"/>
  <c r="DO74" i="48" s="1"/>
  <c r="DJ74" i="48"/>
  <c r="DK74" i="48" s="1"/>
  <c r="DG74" i="48"/>
  <c r="DH74" i="48"/>
  <c r="DA74" i="48"/>
  <c r="DD74" i="48" s="1"/>
  <c r="CY74" i="48"/>
  <c r="DK242" i="48"/>
  <c r="DN242" i="48"/>
  <c r="DO242" i="48" s="1"/>
  <c r="DH242" i="48"/>
  <c r="DJ242" i="48"/>
  <c r="DI242" i="48"/>
  <c r="DC242" i="48"/>
  <c r="DD242" i="48"/>
  <c r="DG242" i="48"/>
  <c r="DE242" i="48"/>
  <c r="DA242" i="48"/>
  <c r="CY242" i="48"/>
  <c r="DN105" i="48"/>
  <c r="DO105" i="48" s="1"/>
  <c r="DJ105" i="48"/>
  <c r="DK105" i="48" s="1"/>
  <c r="DG105" i="48"/>
  <c r="DH105" i="48"/>
  <c r="DA105" i="48"/>
  <c r="DD105" i="48" s="1"/>
  <c r="DC105" i="48"/>
  <c r="DE105" i="48" s="1"/>
  <c r="CY105" i="48"/>
  <c r="DN253" i="48"/>
  <c r="DO253" i="48" s="1"/>
  <c r="DJ253" i="48"/>
  <c r="DK253" i="48"/>
  <c r="DI253" i="48"/>
  <c r="DG253" i="48"/>
  <c r="DC253" i="48"/>
  <c r="DH253" i="48"/>
  <c r="DD253" i="48"/>
  <c r="DE253" i="48"/>
  <c r="DA253" i="48"/>
  <c r="CY253" i="48"/>
  <c r="DN63" i="48"/>
  <c r="DO63" i="48" s="1"/>
  <c r="DH63" i="48"/>
  <c r="DJ63" i="48"/>
  <c r="DK63" i="48" s="1"/>
  <c r="DG63" i="48"/>
  <c r="DC63" i="48"/>
  <c r="DE63" i="48" s="1"/>
  <c r="CY63" i="48"/>
  <c r="DA63" i="48"/>
  <c r="DD63" i="48" s="1"/>
  <c r="DN120" i="48"/>
  <c r="DO120" i="48" s="1"/>
  <c r="DJ120" i="48"/>
  <c r="DK120" i="48" s="1"/>
  <c r="DG120" i="48"/>
  <c r="DH120" i="48"/>
  <c r="DC120" i="48"/>
  <c r="DE120" i="48" s="1"/>
  <c r="CY120" i="48"/>
  <c r="DA120" i="48"/>
  <c r="DD120" i="48" s="1"/>
  <c r="DJ54" i="48"/>
  <c r="DK54" i="48" s="1"/>
  <c r="DN54" i="48"/>
  <c r="DO54" i="48" s="1"/>
  <c r="DG54" i="48"/>
  <c r="DH54" i="48"/>
  <c r="DC54" i="48"/>
  <c r="DE54" i="48" s="1"/>
  <c r="CY54" i="48"/>
  <c r="DA54" i="48"/>
  <c r="DD54" i="48" s="1"/>
  <c r="DN316" i="48"/>
  <c r="DO316" i="48" s="1"/>
  <c r="DJ316" i="48"/>
  <c r="DK316" i="48" s="1"/>
  <c r="DG316" i="48"/>
  <c r="DH316" i="48"/>
  <c r="DA316" i="48"/>
  <c r="DD316" i="48" s="1"/>
  <c r="CY316" i="48"/>
  <c r="DJ230" i="48"/>
  <c r="DK230" i="48"/>
  <c r="DG230" i="48"/>
  <c r="DN230" i="48"/>
  <c r="DO230" i="48" s="1"/>
  <c r="DH230" i="48"/>
  <c r="DI230" i="48"/>
  <c r="DE230" i="48"/>
  <c r="DC230" i="48"/>
  <c r="CY230" i="48"/>
  <c r="DD230" i="48"/>
  <c r="DA230" i="48"/>
  <c r="DN250" i="48"/>
  <c r="DO250" i="48" s="1"/>
  <c r="DJ250" i="48"/>
  <c r="DK250" i="48"/>
  <c r="DI250" i="48"/>
  <c r="DG250" i="48"/>
  <c r="DH250" i="48"/>
  <c r="DD250" i="48"/>
  <c r="DE250" i="48"/>
  <c r="DA250" i="48"/>
  <c r="CY250" i="48"/>
  <c r="DC250" i="48"/>
  <c r="DJ117" i="48"/>
  <c r="DK117" i="48" s="1"/>
  <c r="DG117" i="48"/>
  <c r="DH117" i="48"/>
  <c r="DC117" i="48"/>
  <c r="DE117" i="48" s="1"/>
  <c r="DN117" i="48"/>
  <c r="DO117" i="48" s="1"/>
  <c r="CY117" i="48"/>
  <c r="DA117" i="48"/>
  <c r="DD117" i="48" s="1"/>
  <c r="DN61" i="48"/>
  <c r="DO61" i="48" s="1"/>
  <c r="DJ61" i="48"/>
  <c r="DK61" i="48" s="1"/>
  <c r="DG61" i="48"/>
  <c r="DC61" i="48"/>
  <c r="DE61" i="48" s="1"/>
  <c r="DH61" i="48"/>
  <c r="CY61" i="48"/>
  <c r="DA61" i="48"/>
  <c r="DD61" i="48" s="1"/>
  <c r="DN137" i="48"/>
  <c r="DO137" i="48" s="1"/>
  <c r="DJ137" i="48"/>
  <c r="DK137" i="48" s="1"/>
  <c r="DG137" i="48"/>
  <c r="DH137" i="48"/>
  <c r="DA137" i="48"/>
  <c r="DD137" i="48" s="1"/>
  <c r="CY137" i="48"/>
  <c r="DK211" i="48"/>
  <c r="DN211" i="48"/>
  <c r="DO211" i="48" s="1"/>
  <c r="DG211" i="48"/>
  <c r="DH211" i="48"/>
  <c r="DI211" i="48"/>
  <c r="DJ211" i="48"/>
  <c r="DE211" i="48"/>
  <c r="DC211" i="48"/>
  <c r="DD211" i="48"/>
  <c r="DA211" i="48"/>
  <c r="CY211" i="48"/>
  <c r="DN282" i="48"/>
  <c r="DO282" i="48" s="1"/>
  <c r="DJ282" i="48"/>
  <c r="DK282" i="48" s="1"/>
  <c r="DG282" i="48"/>
  <c r="DH282" i="48"/>
  <c r="DA282" i="48"/>
  <c r="DD282" i="48" s="1"/>
  <c r="CY282" i="48"/>
  <c r="DN283" i="48"/>
  <c r="DO283" i="48" s="1"/>
  <c r="DJ283" i="48"/>
  <c r="DK283" i="48" s="1"/>
  <c r="DG283" i="48"/>
  <c r="DH283" i="48"/>
  <c r="DA283" i="48"/>
  <c r="DD283" i="48" s="1"/>
  <c r="CY283" i="48"/>
  <c r="DK244" i="48"/>
  <c r="DN244" i="48"/>
  <c r="DO244" i="48" s="1"/>
  <c r="DG244" i="48"/>
  <c r="DH244" i="48"/>
  <c r="DJ244" i="48"/>
  <c r="DI244" i="48"/>
  <c r="DE244" i="48"/>
  <c r="DC244" i="48"/>
  <c r="DD244" i="48"/>
  <c r="DA244" i="48"/>
  <c r="CY244" i="48"/>
  <c r="DN192" i="48"/>
  <c r="DO192" i="48" s="1"/>
  <c r="DJ192" i="48"/>
  <c r="DK192" i="48" s="1"/>
  <c r="DH192" i="48"/>
  <c r="DG192" i="48"/>
  <c r="DA192" i="48"/>
  <c r="DD192" i="48" s="1"/>
  <c r="CY192" i="48"/>
  <c r="DN228" i="48"/>
  <c r="DO228" i="48" s="1"/>
  <c r="DG228" i="48"/>
  <c r="DJ228" i="48"/>
  <c r="DK228" i="48" s="1"/>
  <c r="DH228" i="48"/>
  <c r="DA228" i="48"/>
  <c r="DD228" i="48" s="1"/>
  <c r="CY228" i="48"/>
  <c r="DK272" i="48"/>
  <c r="DN272" i="48"/>
  <c r="DO272" i="48" s="1"/>
  <c r="DH272" i="48"/>
  <c r="DJ272" i="48"/>
  <c r="DI272" i="48"/>
  <c r="DG272" i="48"/>
  <c r="DC272" i="48"/>
  <c r="DD272" i="48"/>
  <c r="DE272" i="48"/>
  <c r="DA272" i="48"/>
  <c r="CY272" i="48"/>
  <c r="DJ166" i="48"/>
  <c r="DK166" i="48" s="1"/>
  <c r="DG166" i="48"/>
  <c r="DN166" i="48"/>
  <c r="DO166" i="48" s="1"/>
  <c r="DH166" i="48"/>
  <c r="DC166" i="48"/>
  <c r="DE166" i="48" s="1"/>
  <c r="CY166" i="48"/>
  <c r="DA166" i="48"/>
  <c r="DD166" i="48" s="1"/>
  <c r="DN265" i="48"/>
  <c r="DO265" i="48" s="1"/>
  <c r="DJ265" i="48"/>
  <c r="DK265" i="48" s="1"/>
  <c r="DG265" i="48"/>
  <c r="DH265" i="48"/>
  <c r="DA265" i="48"/>
  <c r="DD265" i="48" s="1"/>
  <c r="CY265" i="48"/>
  <c r="DN160" i="48"/>
  <c r="DO160" i="48" s="1"/>
  <c r="DH160" i="48"/>
  <c r="DJ160" i="48"/>
  <c r="DK160" i="48" s="1"/>
  <c r="DG160" i="48"/>
  <c r="DA160" i="48"/>
  <c r="DD160" i="48" s="1"/>
  <c r="CY160" i="48"/>
  <c r="DN158" i="48"/>
  <c r="DO158" i="48" s="1"/>
  <c r="DJ158" i="48"/>
  <c r="DH158" i="48"/>
  <c r="DI158" i="48"/>
  <c r="DG158" i="48"/>
  <c r="DC158" i="48"/>
  <c r="DD158" i="48"/>
  <c r="DE158" i="48"/>
  <c r="DK158" i="48"/>
  <c r="CY158" i="48"/>
  <c r="DA158" i="48"/>
  <c r="DJ70" i="48"/>
  <c r="DK70" i="48" s="1"/>
  <c r="DG70" i="48"/>
  <c r="DN70" i="48"/>
  <c r="DO70" i="48" s="1"/>
  <c r="DH70" i="48"/>
  <c r="DC70" i="48"/>
  <c r="DE70" i="48" s="1"/>
  <c r="CY70" i="48"/>
  <c r="DA70" i="48"/>
  <c r="DD70" i="48" s="1"/>
  <c r="DN232" i="48"/>
  <c r="DO232" i="48" s="1"/>
  <c r="DJ232" i="48"/>
  <c r="DK232" i="48" s="1"/>
  <c r="DG232" i="48"/>
  <c r="DH232" i="48"/>
  <c r="CY232" i="48"/>
  <c r="DA232" i="48"/>
  <c r="DD232" i="48" s="1"/>
  <c r="DG307" i="48"/>
  <c r="DN307" i="48"/>
  <c r="DO307" i="48" s="1"/>
  <c r="DH307" i="48"/>
  <c r="DJ307" i="48"/>
  <c r="DK307" i="48" s="1"/>
  <c r="DC307" i="48"/>
  <c r="DE307" i="48" s="1"/>
  <c r="DA307" i="48"/>
  <c r="DD307" i="48" s="1"/>
  <c r="CY307" i="48"/>
  <c r="DN168" i="48"/>
  <c r="DO168" i="48" s="1"/>
  <c r="DG168" i="48"/>
  <c r="DJ168" i="48"/>
  <c r="DK168" i="48" s="1"/>
  <c r="DH168" i="48"/>
  <c r="DC168" i="48"/>
  <c r="DE168" i="48" s="1"/>
  <c r="DA168" i="48"/>
  <c r="DD168" i="48" s="1"/>
  <c r="CY168" i="48"/>
  <c r="DN78" i="48"/>
  <c r="DO78" i="48" s="1"/>
  <c r="DJ78" i="48"/>
  <c r="DK78" i="48" s="1"/>
  <c r="DH78" i="48"/>
  <c r="DG78" i="48"/>
  <c r="CY78" i="48"/>
  <c r="DA78" i="48"/>
  <c r="DD78" i="48" s="1"/>
  <c r="DN140" i="48"/>
  <c r="DO140" i="48" s="1"/>
  <c r="DJ140" i="48"/>
  <c r="DK140" i="48" s="1"/>
  <c r="DG140" i="48"/>
  <c r="DH140" i="48"/>
  <c r="CY140" i="48"/>
  <c r="DA140" i="48"/>
  <c r="DD140" i="48" s="1"/>
  <c r="DK209" i="48"/>
  <c r="DN209" i="48"/>
  <c r="DO209" i="48" s="1"/>
  <c r="DH209" i="48"/>
  <c r="DI209" i="48"/>
  <c r="DJ209" i="48"/>
  <c r="DG209" i="48"/>
  <c r="DC209" i="48"/>
  <c r="DD209" i="48"/>
  <c r="DE209" i="48"/>
  <c r="DA209" i="48"/>
  <c r="CY209" i="48"/>
  <c r="DK208" i="48"/>
  <c r="DN208" i="48"/>
  <c r="DO208" i="48" s="1"/>
  <c r="DH208" i="48"/>
  <c r="DI208" i="48"/>
  <c r="DJ208" i="48"/>
  <c r="DG208" i="48"/>
  <c r="DC208" i="48"/>
  <c r="DD208" i="48"/>
  <c r="DE208" i="48"/>
  <c r="DA208" i="48"/>
  <c r="CY208" i="48"/>
  <c r="DN126" i="48"/>
  <c r="DO126" i="48" s="1"/>
  <c r="DJ126" i="48"/>
  <c r="DK126" i="48" s="1"/>
  <c r="DH126" i="48"/>
  <c r="DG126" i="48"/>
  <c r="CY126" i="48"/>
  <c r="DA126" i="48"/>
  <c r="DD126" i="48" s="1"/>
  <c r="DN236" i="48"/>
  <c r="DO236" i="48" s="1"/>
  <c r="DJ236" i="48"/>
  <c r="DK236" i="48" s="1"/>
  <c r="DG236" i="48"/>
  <c r="DH236" i="48"/>
  <c r="CY236" i="48"/>
  <c r="DA236" i="48"/>
  <c r="DD236" i="48" s="1"/>
  <c r="DJ277" i="48"/>
  <c r="DK277" i="48" s="1"/>
  <c r="DG277" i="48"/>
  <c r="DH277" i="48"/>
  <c r="DN277" i="48"/>
  <c r="DO277" i="48" s="1"/>
  <c r="DC277" i="48"/>
  <c r="DE277" i="48" s="1"/>
  <c r="DA277" i="48"/>
  <c r="DD277" i="48" s="1"/>
  <c r="CY277" i="48"/>
  <c r="DK273" i="48"/>
  <c r="DN273" i="48"/>
  <c r="DO273" i="48" s="1"/>
  <c r="DH273" i="48"/>
  <c r="DJ273" i="48"/>
  <c r="DI273" i="48"/>
  <c r="DG273" i="48"/>
  <c r="DC273" i="48"/>
  <c r="DD273" i="48"/>
  <c r="DE273" i="48"/>
  <c r="DA273" i="48"/>
  <c r="CY273" i="48"/>
  <c r="DN116" i="48"/>
  <c r="DO116" i="48" s="1"/>
  <c r="DG116" i="48"/>
  <c r="DJ116" i="48"/>
  <c r="DK116" i="48" s="1"/>
  <c r="DH116" i="48"/>
  <c r="DC116" i="48"/>
  <c r="DE116" i="48" s="1"/>
  <c r="DA116" i="48"/>
  <c r="DD116" i="48" s="1"/>
  <c r="CY116" i="48"/>
  <c r="DK177" i="48"/>
  <c r="DN177" i="48"/>
  <c r="DO177" i="48" s="1"/>
  <c r="DH177" i="48"/>
  <c r="DI177" i="48"/>
  <c r="DJ177" i="48"/>
  <c r="DC177" i="48"/>
  <c r="DD177" i="48"/>
  <c r="DE177" i="48"/>
  <c r="DA177" i="48"/>
  <c r="DG177" i="48"/>
  <c r="CY177" i="48"/>
  <c r="DJ261" i="48"/>
  <c r="DK261" i="48" s="1"/>
  <c r="DG261" i="48"/>
  <c r="DH261" i="48"/>
  <c r="DN261" i="48"/>
  <c r="DO261" i="48" s="1"/>
  <c r="DA261" i="48"/>
  <c r="DD261" i="48" s="1"/>
  <c r="CY261" i="48"/>
  <c r="DN299" i="48"/>
  <c r="DO299" i="48" s="1"/>
  <c r="DJ299" i="48"/>
  <c r="DI299" i="48"/>
  <c r="DK299" i="48"/>
  <c r="DG299" i="48"/>
  <c r="DC299" i="48"/>
  <c r="DD299" i="48"/>
  <c r="DE299" i="48"/>
  <c r="DH299" i="48"/>
  <c r="DA299" i="48"/>
  <c r="CY299" i="48"/>
  <c r="DJ103" i="48"/>
  <c r="DK103" i="48" s="1"/>
  <c r="DG103" i="48"/>
  <c r="DH103" i="48"/>
  <c r="DA103" i="48"/>
  <c r="DD103" i="48" s="1"/>
  <c r="DN103" i="48"/>
  <c r="DO103" i="48" s="1"/>
  <c r="DC103" i="48"/>
  <c r="DE103" i="48" s="1"/>
  <c r="CY103" i="48"/>
  <c r="DN169" i="48"/>
  <c r="DO169" i="48" s="1"/>
  <c r="DJ169" i="48"/>
  <c r="DK169" i="48"/>
  <c r="DI169" i="48"/>
  <c r="DG169" i="48"/>
  <c r="DH169" i="48"/>
  <c r="DD169" i="48"/>
  <c r="DE169" i="48"/>
  <c r="DA169" i="48"/>
  <c r="DC169" i="48"/>
  <c r="CY169" i="48"/>
  <c r="DK196" i="48"/>
  <c r="DN196" i="48"/>
  <c r="DO196" i="48" s="1"/>
  <c r="DG196" i="48"/>
  <c r="DJ196" i="48"/>
  <c r="DH196" i="48"/>
  <c r="DI196" i="48"/>
  <c r="DE196" i="48"/>
  <c r="DC196" i="48"/>
  <c r="DD196" i="48"/>
  <c r="DA196" i="48"/>
  <c r="CY196" i="48"/>
  <c r="DJ85" i="48"/>
  <c r="DK85" i="48" s="1"/>
  <c r="DG85" i="48"/>
  <c r="DH85" i="48"/>
  <c r="DN85" i="48"/>
  <c r="DO85" i="48" s="1"/>
  <c r="DA85" i="48"/>
  <c r="DD85" i="48" s="1"/>
  <c r="CY85" i="48"/>
  <c r="DN92" i="48"/>
  <c r="DO92" i="48" s="1"/>
  <c r="DJ92" i="48"/>
  <c r="DK92" i="48" s="1"/>
  <c r="DG92" i="48"/>
  <c r="DC92" i="48"/>
  <c r="DE92" i="48" s="1"/>
  <c r="DH92" i="48"/>
  <c r="DA92" i="48"/>
  <c r="DD92" i="48" s="1"/>
  <c r="CY92" i="48"/>
  <c r="DN80" i="48"/>
  <c r="DO80" i="48" s="1"/>
  <c r="DJ80" i="48"/>
  <c r="DK80" i="48" s="1"/>
  <c r="DH80" i="48"/>
  <c r="DG80" i="48"/>
  <c r="DA80" i="48"/>
  <c r="DD80" i="48" s="1"/>
  <c r="CY80" i="48"/>
  <c r="DN172" i="48"/>
  <c r="DO172" i="48" s="1"/>
  <c r="DJ172" i="48"/>
  <c r="DK172" i="48"/>
  <c r="DI172" i="48"/>
  <c r="DG172" i="48"/>
  <c r="DC172" i="48"/>
  <c r="DH172" i="48"/>
  <c r="DD172" i="48"/>
  <c r="DE172" i="48"/>
  <c r="DA172" i="48"/>
  <c r="CY172" i="48"/>
  <c r="DN201" i="48"/>
  <c r="DO201" i="48" s="1"/>
  <c r="DJ201" i="48"/>
  <c r="DK201" i="48" s="1"/>
  <c r="DG201" i="48"/>
  <c r="DH201" i="48"/>
  <c r="DA201" i="48"/>
  <c r="DD201" i="48" s="1"/>
  <c r="CY201" i="48"/>
  <c r="DN152" i="48"/>
  <c r="DO152" i="48" s="1"/>
  <c r="DK152" i="48"/>
  <c r="DJ152" i="48"/>
  <c r="DG152" i="48"/>
  <c r="DH152" i="48"/>
  <c r="DD152" i="48"/>
  <c r="DI152" i="48"/>
  <c r="DE152" i="48"/>
  <c r="DC152" i="48"/>
  <c r="CY152" i="48"/>
  <c r="DA152" i="48"/>
  <c r="DN271" i="48"/>
  <c r="DO271" i="48" s="1"/>
  <c r="DH271" i="48"/>
  <c r="DJ271" i="48"/>
  <c r="DI271" i="48"/>
  <c r="DG271" i="48"/>
  <c r="DK271" i="48"/>
  <c r="DC271" i="48"/>
  <c r="DD271" i="48"/>
  <c r="DE271" i="48"/>
  <c r="DA271" i="48"/>
  <c r="CY271" i="48"/>
  <c r="DJ311" i="48"/>
  <c r="DK311" i="48" s="1"/>
  <c r="DG311" i="48"/>
  <c r="DN311" i="48"/>
  <c r="DO311" i="48" s="1"/>
  <c r="DH311" i="48"/>
  <c r="DA311" i="48"/>
  <c r="DD311" i="48" s="1"/>
  <c r="DC311" i="48"/>
  <c r="DE311" i="48" s="1"/>
  <c r="CY311" i="48"/>
  <c r="DN124" i="48"/>
  <c r="DO124" i="48" s="1"/>
  <c r="DJ124" i="48"/>
  <c r="DK124" i="48" s="1"/>
  <c r="DG124" i="48"/>
  <c r="DC124" i="48"/>
  <c r="DE124" i="48" s="1"/>
  <c r="DH124" i="48"/>
  <c r="CY124" i="48"/>
  <c r="DA124" i="48"/>
  <c r="DD124" i="48" s="1"/>
  <c r="DJ262" i="48"/>
  <c r="DK262" i="48" s="1"/>
  <c r="DG262" i="48"/>
  <c r="DH262" i="48"/>
  <c r="DN262" i="48"/>
  <c r="DO262" i="48" s="1"/>
  <c r="DA262" i="48"/>
  <c r="DD262" i="48" s="1"/>
  <c r="CY262" i="48"/>
  <c r="DN255" i="48"/>
  <c r="DO255" i="48" s="1"/>
  <c r="DH255" i="48"/>
  <c r="DK255" i="48"/>
  <c r="DI255" i="48"/>
  <c r="DG255" i="48"/>
  <c r="DC255" i="48"/>
  <c r="DD255" i="48"/>
  <c r="DJ255" i="48"/>
  <c r="DE255" i="48"/>
  <c r="DA255" i="48"/>
  <c r="CY255" i="48"/>
  <c r="DN115" i="48"/>
  <c r="DO115" i="48" s="1"/>
  <c r="DG115" i="48"/>
  <c r="DJ115" i="48"/>
  <c r="DK115" i="48" s="1"/>
  <c r="DH115" i="48"/>
  <c r="DC115" i="48"/>
  <c r="DE115" i="48" s="1"/>
  <c r="DA115" i="48"/>
  <c r="DD115" i="48" s="1"/>
  <c r="CY115" i="48"/>
  <c r="DN216" i="48"/>
  <c r="DO216" i="48" s="1"/>
  <c r="DK216" i="48"/>
  <c r="DG216" i="48"/>
  <c r="DH216" i="48"/>
  <c r="DI216" i="48"/>
  <c r="DD216" i="48"/>
  <c r="DE216" i="48"/>
  <c r="DJ216" i="48"/>
  <c r="DC216" i="48"/>
  <c r="CY216" i="48"/>
  <c r="DA216" i="48"/>
  <c r="DN98" i="48"/>
  <c r="DO98" i="48" s="1"/>
  <c r="DH98" i="48"/>
  <c r="DJ98" i="48"/>
  <c r="DK98" i="48" s="1"/>
  <c r="DG98" i="48"/>
  <c r="DC98" i="48"/>
  <c r="DE98" i="48" s="1"/>
  <c r="DA98" i="48"/>
  <c r="DD98" i="48" s="1"/>
  <c r="CY98" i="48"/>
  <c r="DN290" i="48"/>
  <c r="DO290" i="48" s="1"/>
  <c r="DH290" i="48"/>
  <c r="DG290" i="48"/>
  <c r="DJ290" i="48"/>
  <c r="DK290" i="48" s="1"/>
  <c r="DA290" i="48"/>
  <c r="DD290" i="48" s="1"/>
  <c r="CY290" i="48"/>
  <c r="DN185" i="48"/>
  <c r="DO185" i="48" s="1"/>
  <c r="DJ185" i="48"/>
  <c r="DK185" i="48" s="1"/>
  <c r="DG185" i="48"/>
  <c r="DH185" i="48"/>
  <c r="DA185" i="48"/>
  <c r="DD185" i="48" s="1"/>
  <c r="CY185" i="48"/>
  <c r="DN154" i="48"/>
  <c r="DO154" i="48" s="1"/>
  <c r="DJ154" i="48"/>
  <c r="DI154" i="48"/>
  <c r="DG154" i="48"/>
  <c r="DK154" i="48"/>
  <c r="DH154" i="48"/>
  <c r="DD154" i="48"/>
  <c r="DE154" i="48"/>
  <c r="DA154" i="48"/>
  <c r="DC154" i="48"/>
  <c r="CY154" i="48"/>
  <c r="DN223" i="48"/>
  <c r="DO223" i="48" s="1"/>
  <c r="DH223" i="48"/>
  <c r="DI223" i="48"/>
  <c r="DK223" i="48"/>
  <c r="DG223" i="48"/>
  <c r="DC223" i="48"/>
  <c r="DD223" i="48"/>
  <c r="DJ223" i="48"/>
  <c r="DE223" i="48"/>
  <c r="CY223" i="48"/>
  <c r="DA223" i="48"/>
  <c r="DN128" i="48"/>
  <c r="DO128" i="48" s="1"/>
  <c r="DH128" i="48"/>
  <c r="DJ128" i="48"/>
  <c r="DK128" i="48" s="1"/>
  <c r="DG128" i="48"/>
  <c r="CY128" i="48"/>
  <c r="DA128" i="48"/>
  <c r="DD128" i="48" s="1"/>
  <c r="DN130" i="48"/>
  <c r="DO130" i="48" s="1"/>
  <c r="DH130" i="48"/>
  <c r="DJ130" i="48"/>
  <c r="DK130" i="48" s="1"/>
  <c r="DG130" i="48"/>
  <c r="DA130" i="48"/>
  <c r="DD130" i="48" s="1"/>
  <c r="CY130" i="48"/>
  <c r="DN47" i="48"/>
  <c r="DO47" i="48" s="1"/>
  <c r="DH47" i="48"/>
  <c r="DJ47" i="48"/>
  <c r="DK47" i="48" s="1"/>
  <c r="DG47" i="48"/>
  <c r="CY47" i="48"/>
  <c r="DA47" i="48"/>
  <c r="DD47" i="48" s="1"/>
  <c r="DJ101" i="48"/>
  <c r="DK101" i="48" s="1"/>
  <c r="DG101" i="48"/>
  <c r="DH101" i="48"/>
  <c r="DN101" i="48"/>
  <c r="DO101" i="48" s="1"/>
  <c r="DC101" i="48"/>
  <c r="DE101" i="48" s="1"/>
  <c r="CY101" i="48"/>
  <c r="DA101" i="48"/>
  <c r="DD101" i="48" s="1"/>
  <c r="DN50" i="48"/>
  <c r="DO50" i="48" s="1"/>
  <c r="DH50" i="48"/>
  <c r="DJ50" i="48"/>
  <c r="DK50" i="48" s="1"/>
  <c r="DG50" i="48"/>
  <c r="DA50" i="48"/>
  <c r="DD50" i="48" s="1"/>
  <c r="CY50" i="48"/>
  <c r="DK224" i="48"/>
  <c r="DN224" i="48"/>
  <c r="DO224" i="48" s="1"/>
  <c r="DJ224" i="48"/>
  <c r="DH224" i="48"/>
  <c r="DI224" i="48"/>
  <c r="DC224" i="48"/>
  <c r="DG224" i="48"/>
  <c r="DD224" i="48"/>
  <c r="DE224" i="48"/>
  <c r="DA224" i="48"/>
  <c r="CY224" i="48"/>
  <c r="DN93" i="48"/>
  <c r="DO93" i="48" s="1"/>
  <c r="DJ93" i="48"/>
  <c r="DK93" i="48" s="1"/>
  <c r="DG93" i="48"/>
  <c r="DC93" i="48"/>
  <c r="DE93" i="48" s="1"/>
  <c r="DH93" i="48"/>
  <c r="DA93" i="48"/>
  <c r="DD93" i="48" s="1"/>
  <c r="CY93" i="48"/>
  <c r="DN94" i="48"/>
  <c r="DO94" i="48" s="1"/>
  <c r="DJ94" i="48"/>
  <c r="DK94" i="48" s="1"/>
  <c r="DH94" i="48"/>
  <c r="DG94" i="48"/>
  <c r="DC94" i="48"/>
  <c r="DE94" i="48" s="1"/>
  <c r="DA94" i="48"/>
  <c r="DD94" i="48" s="1"/>
  <c r="CY94" i="48"/>
  <c r="DN243" i="48"/>
  <c r="DO243" i="48" s="1"/>
  <c r="DK243" i="48"/>
  <c r="DG243" i="48"/>
  <c r="DH243" i="48"/>
  <c r="DJ243" i="48"/>
  <c r="DI243" i="48"/>
  <c r="DE243" i="48"/>
  <c r="DC243" i="48"/>
  <c r="DD243" i="48"/>
  <c r="DA243" i="48"/>
  <c r="CY243" i="48"/>
  <c r="DN51" i="48"/>
  <c r="DO51" i="48" s="1"/>
  <c r="DG51" i="48"/>
  <c r="DH51" i="48"/>
  <c r="DJ51" i="48"/>
  <c r="DK51" i="48" s="1"/>
  <c r="DA51" i="48"/>
  <c r="DD51" i="48" s="1"/>
  <c r="CY51" i="48"/>
  <c r="DN64" i="48"/>
  <c r="DO64" i="48" s="1"/>
  <c r="DH64" i="48"/>
  <c r="DJ64" i="48"/>
  <c r="DK64" i="48" s="1"/>
  <c r="DC64" i="48"/>
  <c r="DE64" i="48" s="1"/>
  <c r="DG64" i="48"/>
  <c r="CY64" i="48"/>
  <c r="DA64" i="48"/>
  <c r="DD64" i="48" s="1"/>
  <c r="DN104" i="48"/>
  <c r="DO104" i="48" s="1"/>
  <c r="DG104" i="48"/>
  <c r="DH104" i="48"/>
  <c r="DC104" i="48"/>
  <c r="DE104" i="48" s="1"/>
  <c r="DJ104" i="48"/>
  <c r="DK104" i="48" s="1"/>
  <c r="CY104" i="48"/>
  <c r="DA104" i="48"/>
  <c r="DD104" i="48" s="1"/>
  <c r="DN289" i="48"/>
  <c r="DO289" i="48" s="1"/>
  <c r="DH289" i="48"/>
  <c r="DG289" i="48"/>
  <c r="DJ289" i="48"/>
  <c r="DK289" i="48" s="1"/>
  <c r="DA289" i="48"/>
  <c r="DD289" i="48" s="1"/>
  <c r="CY289" i="48"/>
  <c r="DN153" i="48"/>
  <c r="DO153" i="48" s="1"/>
  <c r="DJ153" i="48"/>
  <c r="DK153" i="48"/>
  <c r="DI153" i="48"/>
  <c r="DG153" i="48"/>
  <c r="DH153" i="48"/>
  <c r="DD153" i="48"/>
  <c r="DE153" i="48"/>
  <c r="DA153" i="48"/>
  <c r="DC153" i="48"/>
  <c r="CY153" i="48"/>
  <c r="DJ293" i="48"/>
  <c r="DK293" i="48" s="1"/>
  <c r="DN293" i="48"/>
  <c r="DO293" i="48" s="1"/>
  <c r="DG293" i="48"/>
  <c r="DH293" i="48"/>
  <c r="CY293" i="48"/>
  <c r="DA293" i="48"/>
  <c r="DD293" i="48" s="1"/>
  <c r="DG259" i="48"/>
  <c r="DJ259" i="48"/>
  <c r="DH259" i="48"/>
  <c r="DK259" i="48"/>
  <c r="DN259" i="48"/>
  <c r="DO259" i="48" s="1"/>
  <c r="DI259" i="48"/>
  <c r="DE259" i="48"/>
  <c r="DC259" i="48"/>
  <c r="DD259" i="48"/>
  <c r="DA259" i="48"/>
  <c r="CY259" i="48"/>
  <c r="DN222" i="48"/>
  <c r="DO222" i="48" s="1"/>
  <c r="DJ222" i="48"/>
  <c r="DH222" i="48"/>
  <c r="DI222" i="48"/>
  <c r="DK222" i="48"/>
  <c r="DG222" i="48"/>
  <c r="DC222" i="48"/>
  <c r="DD222" i="48"/>
  <c r="DE222" i="48"/>
  <c r="CY222" i="48"/>
  <c r="DA222" i="48"/>
  <c r="DN226" i="48"/>
  <c r="DO226" i="48" s="1"/>
  <c r="DJ226" i="48"/>
  <c r="DK226" i="48" s="1"/>
  <c r="DH226" i="48"/>
  <c r="DG226" i="48"/>
  <c r="DA226" i="48"/>
  <c r="DD226" i="48" s="1"/>
  <c r="CY226" i="48"/>
  <c r="DN136" i="48"/>
  <c r="DO136" i="48" s="1"/>
  <c r="DG136" i="48"/>
  <c r="DH136" i="48"/>
  <c r="DJ136" i="48"/>
  <c r="DK136" i="48" s="1"/>
  <c r="CY136" i="48"/>
  <c r="DA136" i="48"/>
  <c r="DD136" i="48" s="1"/>
  <c r="DJ214" i="48"/>
  <c r="DK214" i="48"/>
  <c r="DN214" i="48"/>
  <c r="DO214" i="48" s="1"/>
  <c r="DG214" i="48"/>
  <c r="DH214" i="48"/>
  <c r="DE214" i="48"/>
  <c r="DC214" i="48"/>
  <c r="CY214" i="48"/>
  <c r="DI214" i="48"/>
  <c r="DD214" i="48"/>
  <c r="DA214" i="48"/>
  <c r="DN77" i="48"/>
  <c r="DO77" i="48" s="1"/>
  <c r="DJ77" i="48"/>
  <c r="DK77" i="48" s="1"/>
  <c r="DG77" i="48"/>
  <c r="DH77" i="48"/>
  <c r="DA77" i="48"/>
  <c r="DD77" i="48" s="1"/>
  <c r="CY77" i="48"/>
  <c r="DN161" i="48"/>
  <c r="DO161" i="48" s="1"/>
  <c r="DH161" i="48"/>
  <c r="DJ161" i="48"/>
  <c r="DK161" i="48" s="1"/>
  <c r="DG161" i="48"/>
  <c r="DA161" i="48"/>
  <c r="DD161" i="48" s="1"/>
  <c r="CY161" i="48"/>
  <c r="DN81" i="48"/>
  <c r="DO81" i="48" s="1"/>
  <c r="DJ81" i="48"/>
  <c r="DK81" i="48" s="1"/>
  <c r="DH81" i="48"/>
  <c r="DG81" i="48"/>
  <c r="DA81" i="48"/>
  <c r="DD81" i="48" s="1"/>
  <c r="CY81" i="48"/>
  <c r="DN218" i="48"/>
  <c r="DO218" i="48" s="1"/>
  <c r="DJ218" i="48"/>
  <c r="DI218" i="48"/>
  <c r="DK218" i="48"/>
  <c r="DG218" i="48"/>
  <c r="DH218" i="48"/>
  <c r="DD218" i="48"/>
  <c r="DE218" i="48"/>
  <c r="CY218" i="48"/>
  <c r="DC218" i="48"/>
  <c r="DA218" i="48"/>
  <c r="DN57" i="48"/>
  <c r="DO57" i="48" s="1"/>
  <c r="DJ57" i="48"/>
  <c r="DK57" i="48" s="1"/>
  <c r="DG57" i="48"/>
  <c r="DH57" i="48"/>
  <c r="DA57" i="48"/>
  <c r="DD57" i="48" s="1"/>
  <c r="DC57" i="48"/>
  <c r="DE57" i="48" s="1"/>
  <c r="CY57" i="48"/>
  <c r="DN83" i="48"/>
  <c r="DO83" i="48" s="1"/>
  <c r="DG83" i="48"/>
  <c r="DJ83" i="48"/>
  <c r="DK83" i="48" s="1"/>
  <c r="DH83" i="48"/>
  <c r="DA83" i="48"/>
  <c r="DD83" i="48" s="1"/>
  <c r="CY83" i="48"/>
  <c r="DN132" i="48"/>
  <c r="DO132" i="48" s="1"/>
  <c r="DG132" i="48"/>
  <c r="DH132" i="48"/>
  <c r="DJ132" i="48"/>
  <c r="DK132" i="48" s="1"/>
  <c r="CY132" i="48"/>
  <c r="DA132" i="48"/>
  <c r="DD132" i="48" s="1"/>
  <c r="DN317" i="48"/>
  <c r="DO317" i="48" s="1"/>
  <c r="DJ317" i="48"/>
  <c r="DK317" i="48"/>
  <c r="DI317" i="48"/>
  <c r="DG317" i="48"/>
  <c r="DC317" i="48"/>
  <c r="DD317" i="48"/>
  <c r="DE317" i="48"/>
  <c r="DA317" i="48"/>
  <c r="DH317" i="48"/>
  <c r="CY317" i="48"/>
  <c r="DJ151" i="48"/>
  <c r="DK151" i="48"/>
  <c r="DG151" i="48"/>
  <c r="DN151" i="48"/>
  <c r="DO151" i="48" s="1"/>
  <c r="DH151" i="48"/>
  <c r="DD151" i="48"/>
  <c r="DI151" i="48"/>
  <c r="DE151" i="48"/>
  <c r="DA151" i="48"/>
  <c r="DC151" i="48"/>
  <c r="CY151" i="48"/>
  <c r="DN141" i="48"/>
  <c r="DO141" i="48" s="1"/>
  <c r="DJ141" i="48"/>
  <c r="DK141" i="48" s="1"/>
  <c r="DG141" i="48"/>
  <c r="DH141" i="48"/>
  <c r="CY141" i="48"/>
  <c r="DA141" i="48"/>
  <c r="DD141" i="48" s="1"/>
  <c r="DK241" i="48"/>
  <c r="DN241" i="48"/>
  <c r="DO241" i="48" s="1"/>
  <c r="DH241" i="48"/>
  <c r="DJ241" i="48"/>
  <c r="DI241" i="48"/>
  <c r="DC241" i="48"/>
  <c r="DD241" i="48"/>
  <c r="DG241" i="48"/>
  <c r="DE241" i="48"/>
  <c r="CY241" i="48"/>
  <c r="DA241" i="48"/>
  <c r="DN248" i="48"/>
  <c r="DO248" i="48" s="1"/>
  <c r="DK248" i="48"/>
  <c r="DG248" i="48"/>
  <c r="DH248" i="48"/>
  <c r="DJ248" i="48"/>
  <c r="DD248" i="48"/>
  <c r="DE248" i="48"/>
  <c r="DI248" i="48"/>
  <c r="DC248" i="48"/>
  <c r="CY248" i="48"/>
  <c r="DA248" i="48"/>
  <c r="DN304" i="48"/>
  <c r="DO304" i="48" s="1"/>
  <c r="DH304" i="48"/>
  <c r="DJ304" i="48"/>
  <c r="DK304" i="48" s="1"/>
  <c r="DC304" i="48"/>
  <c r="DE304" i="48" s="1"/>
  <c r="DG304" i="48"/>
  <c r="DA304" i="48"/>
  <c r="DD304" i="48" s="1"/>
  <c r="CY304" i="48"/>
  <c r="DJ87" i="48"/>
  <c r="DK87" i="48" s="1"/>
  <c r="DG87" i="48"/>
  <c r="DH87" i="48"/>
  <c r="DN87" i="48"/>
  <c r="DO87" i="48" s="1"/>
  <c r="DA87" i="48"/>
  <c r="DD87" i="48" s="1"/>
  <c r="CY87" i="48"/>
  <c r="DJ231" i="48"/>
  <c r="DK231" i="48"/>
  <c r="DG231" i="48"/>
  <c r="DN231" i="48"/>
  <c r="DO231" i="48" s="1"/>
  <c r="DH231" i="48"/>
  <c r="DD231" i="48"/>
  <c r="DI231" i="48"/>
  <c r="DE231" i="48"/>
  <c r="DA231" i="48"/>
  <c r="DC231" i="48"/>
  <c r="CY231" i="48"/>
  <c r="DJ278" i="48"/>
  <c r="DK278" i="48" s="1"/>
  <c r="DG278" i="48"/>
  <c r="DH278" i="48"/>
  <c r="DN278" i="48"/>
  <c r="DO278" i="48" s="1"/>
  <c r="DC278" i="48"/>
  <c r="DE278" i="48" s="1"/>
  <c r="CY278" i="48"/>
  <c r="DA278" i="48"/>
  <c r="DD278" i="48" s="1"/>
  <c r="DJ245" i="48"/>
  <c r="DK245" i="48"/>
  <c r="DG245" i="48"/>
  <c r="DN245" i="48"/>
  <c r="DO245" i="48" s="1"/>
  <c r="DH245" i="48"/>
  <c r="DI245" i="48"/>
  <c r="DE245" i="48"/>
  <c r="DC245" i="48"/>
  <c r="DD245" i="48"/>
  <c r="DA245" i="48"/>
  <c r="CY245" i="48"/>
  <c r="DJ69" i="48"/>
  <c r="DK69" i="48" s="1"/>
  <c r="DG69" i="48"/>
  <c r="DN69" i="48"/>
  <c r="DO69" i="48" s="1"/>
  <c r="DH69" i="48"/>
  <c r="DC69" i="48"/>
  <c r="DE69" i="48" s="1"/>
  <c r="DA69" i="48"/>
  <c r="DD69" i="48" s="1"/>
  <c r="CY69" i="48"/>
  <c r="DN96" i="48"/>
  <c r="DO96" i="48" s="1"/>
  <c r="DH96" i="48"/>
  <c r="DJ96" i="48"/>
  <c r="DK96" i="48" s="1"/>
  <c r="DC96" i="48"/>
  <c r="DE96" i="48" s="1"/>
  <c r="DA96" i="48"/>
  <c r="DD96" i="48" s="1"/>
  <c r="DG96" i="48"/>
  <c r="CY96" i="48"/>
  <c r="DN142" i="48"/>
  <c r="DO142" i="48" s="1"/>
  <c r="DJ142" i="48"/>
  <c r="DK142" i="48" s="1"/>
  <c r="DH142" i="48"/>
  <c r="DG142" i="48"/>
  <c r="DC142" i="48"/>
  <c r="DE142" i="48" s="1"/>
  <c r="CY142" i="48"/>
  <c r="DA142" i="48"/>
  <c r="DD142" i="48" s="1"/>
  <c r="DN188" i="48"/>
  <c r="DO188" i="48" s="1"/>
  <c r="DJ188" i="48"/>
  <c r="DK188" i="48" s="1"/>
  <c r="DG188" i="48"/>
  <c r="DH188" i="48"/>
  <c r="DA188" i="48"/>
  <c r="DD188" i="48" s="1"/>
  <c r="CY188" i="48"/>
  <c r="DJ263" i="48"/>
  <c r="DK263" i="48" s="1"/>
  <c r="DG263" i="48"/>
  <c r="DH263" i="48"/>
  <c r="DN263" i="48"/>
  <c r="DO263" i="48" s="1"/>
  <c r="DA263" i="48"/>
  <c r="DD263" i="48" s="1"/>
  <c r="CY263" i="48"/>
  <c r="DN60" i="48"/>
  <c r="DO60" i="48" s="1"/>
  <c r="DJ60" i="48"/>
  <c r="DK60" i="48" s="1"/>
  <c r="DG60" i="48"/>
  <c r="DC60" i="48"/>
  <c r="DE60" i="48" s="1"/>
  <c r="DH60" i="48"/>
  <c r="CY60" i="48"/>
  <c r="DA60" i="48"/>
  <c r="DD60" i="48" s="1"/>
  <c r="DN73" i="48"/>
  <c r="DO73" i="48" s="1"/>
  <c r="DJ73" i="48"/>
  <c r="DK73" i="48" s="1"/>
  <c r="DG73" i="48"/>
  <c r="DH73" i="48"/>
  <c r="DA73" i="48"/>
  <c r="DD73" i="48" s="1"/>
  <c r="CY73" i="48"/>
  <c r="DJ134" i="48"/>
  <c r="DK134" i="48" s="1"/>
  <c r="DN134" i="48"/>
  <c r="DO134" i="48" s="1"/>
  <c r="DG134" i="48"/>
  <c r="DH134" i="48"/>
  <c r="CY134" i="48"/>
  <c r="DA134" i="48"/>
  <c r="DD134" i="48" s="1"/>
  <c r="DN308" i="48"/>
  <c r="DO308" i="48" s="1"/>
  <c r="DG308" i="48"/>
  <c r="DH308" i="48"/>
  <c r="DJ308" i="48"/>
  <c r="DK308" i="48" s="1"/>
  <c r="DC308" i="48"/>
  <c r="DE308" i="48" s="1"/>
  <c r="CY308" i="48"/>
  <c r="DA308" i="48"/>
  <c r="DD308" i="48" s="1"/>
  <c r="DN303" i="48"/>
  <c r="DO303" i="48" s="1"/>
  <c r="DH303" i="48"/>
  <c r="DJ303" i="48"/>
  <c r="DK303" i="48" s="1"/>
  <c r="DG303" i="48"/>
  <c r="DC303" i="48"/>
  <c r="DE303" i="48" s="1"/>
  <c r="DA303" i="48"/>
  <c r="DD303" i="48" s="1"/>
  <c r="CY303" i="48"/>
  <c r="DN91" i="48"/>
  <c r="DO91" i="48" s="1"/>
  <c r="DJ91" i="48"/>
  <c r="DK91" i="48" s="1"/>
  <c r="DG91" i="48"/>
  <c r="DC91" i="48"/>
  <c r="DE91" i="48" s="1"/>
  <c r="DH91" i="48"/>
  <c r="DA91" i="48"/>
  <c r="DD91" i="48" s="1"/>
  <c r="CY91" i="48"/>
  <c r="DJ294" i="48"/>
  <c r="DK294" i="48" s="1"/>
  <c r="DN294" i="48"/>
  <c r="DO294" i="48" s="1"/>
  <c r="DG294" i="48"/>
  <c r="DH294" i="48"/>
  <c r="CY294" i="48"/>
  <c r="DA294" i="48"/>
  <c r="DD294" i="48" s="1"/>
  <c r="DN59" i="48"/>
  <c r="DO59" i="48" s="1"/>
  <c r="DJ59" i="48"/>
  <c r="DK59" i="48" s="1"/>
  <c r="DG59" i="48"/>
  <c r="DC59" i="48"/>
  <c r="DE59" i="48" s="1"/>
  <c r="DH59" i="48"/>
  <c r="CY59" i="48"/>
  <c r="DA59" i="48"/>
  <c r="DD59" i="48" s="1"/>
  <c r="DN219" i="48"/>
  <c r="DO219" i="48" s="1"/>
  <c r="DJ219" i="48"/>
  <c r="DI219" i="48"/>
  <c r="DK219" i="48"/>
  <c r="DG219" i="48"/>
  <c r="DC219" i="48"/>
  <c r="DD219" i="48"/>
  <c r="DE219" i="48"/>
  <c r="DH219" i="48"/>
  <c r="CY219" i="48"/>
  <c r="DA219" i="48"/>
  <c r="DK145" i="48"/>
  <c r="DN145" i="48"/>
  <c r="DO145" i="48" s="1"/>
  <c r="DH145" i="48"/>
  <c r="DI145" i="48"/>
  <c r="DJ145" i="48"/>
  <c r="DC145" i="48"/>
  <c r="DG145" i="48"/>
  <c r="DD145" i="48"/>
  <c r="DE145" i="48"/>
  <c r="CY145" i="48"/>
  <c r="DA145" i="48"/>
  <c r="DN276" i="48"/>
  <c r="DO276" i="48" s="1"/>
  <c r="DG276" i="48"/>
  <c r="DH276" i="48"/>
  <c r="DJ276" i="48"/>
  <c r="DK276" i="48" s="1"/>
  <c r="DC276" i="48"/>
  <c r="DE276" i="48" s="1"/>
  <c r="CY276" i="48"/>
  <c r="DA276" i="48"/>
  <c r="DD276" i="48" s="1"/>
  <c r="DN268" i="48"/>
  <c r="DO268" i="48" s="1"/>
  <c r="DJ268" i="48"/>
  <c r="DK268" i="48" s="1"/>
  <c r="DG268" i="48"/>
  <c r="DH268" i="48"/>
  <c r="DA268" i="48"/>
  <c r="DD268" i="48" s="1"/>
  <c r="CY268" i="48"/>
  <c r="DN254" i="48"/>
  <c r="DO254" i="48" s="1"/>
  <c r="DJ254" i="48"/>
  <c r="DH254" i="48"/>
  <c r="DK254" i="48"/>
  <c r="DI254" i="48"/>
  <c r="DG254" i="48"/>
  <c r="DC254" i="48"/>
  <c r="DD254" i="48"/>
  <c r="DE254" i="48"/>
  <c r="CY254" i="48"/>
  <c r="DA254" i="48"/>
  <c r="DJ165" i="48"/>
  <c r="DK165" i="48"/>
  <c r="DG165" i="48"/>
  <c r="DN165" i="48"/>
  <c r="DO165" i="48" s="1"/>
  <c r="DH165" i="48"/>
  <c r="DI165" i="48"/>
  <c r="DE165" i="48"/>
  <c r="DC165" i="48"/>
  <c r="DD165" i="48"/>
  <c r="DA165" i="48"/>
  <c r="CY165" i="48"/>
  <c r="DN147" i="48"/>
  <c r="DO147" i="48" s="1"/>
  <c r="DJ147" i="48"/>
  <c r="DK147" i="48" s="1"/>
  <c r="DG147" i="48"/>
  <c r="DH147" i="48"/>
  <c r="DC147" i="48"/>
  <c r="DE147" i="48" s="1"/>
  <c r="DA147" i="48"/>
  <c r="DD147" i="48" s="1"/>
  <c r="CY147" i="48"/>
  <c r="DN111" i="48"/>
  <c r="DO111" i="48" s="1"/>
  <c r="DH111" i="48"/>
  <c r="DG111" i="48"/>
  <c r="DJ111" i="48"/>
  <c r="DK111" i="48" s="1"/>
  <c r="DC111" i="48"/>
  <c r="DE111" i="48" s="1"/>
  <c r="DA111" i="48"/>
  <c r="DD111" i="48" s="1"/>
  <c r="CY111" i="48"/>
  <c r="DK180" i="48"/>
  <c r="DN180" i="48"/>
  <c r="DO180" i="48" s="1"/>
  <c r="DG180" i="48"/>
  <c r="DH180" i="48"/>
  <c r="DI180" i="48"/>
  <c r="DE180" i="48"/>
  <c r="DJ180" i="48"/>
  <c r="DC180" i="48"/>
  <c r="DD180" i="48"/>
  <c r="CY180" i="48"/>
  <c r="DA180" i="48"/>
  <c r="DK257" i="48"/>
  <c r="DN257" i="48"/>
  <c r="DO257" i="48" s="1"/>
  <c r="DH257" i="48"/>
  <c r="DI257" i="48"/>
  <c r="DC257" i="48"/>
  <c r="DD257" i="48"/>
  <c r="DJ257" i="48"/>
  <c r="DG257" i="48"/>
  <c r="DE257" i="48"/>
  <c r="DA257" i="48"/>
  <c r="CY257" i="48"/>
  <c r="DN68" i="48"/>
  <c r="DO68" i="48" s="1"/>
  <c r="DG68" i="48"/>
  <c r="DH68" i="48"/>
  <c r="DC68" i="48"/>
  <c r="DE68" i="48" s="1"/>
  <c r="DJ68" i="48"/>
  <c r="DK68" i="48" s="1"/>
  <c r="DA68" i="48"/>
  <c r="DD68" i="48" s="1"/>
  <c r="CY68" i="48"/>
  <c r="DN127" i="48"/>
  <c r="DO127" i="48" s="1"/>
  <c r="DH127" i="48"/>
  <c r="DJ127" i="48"/>
  <c r="DK127" i="48" s="1"/>
  <c r="DG127" i="48"/>
  <c r="CY127" i="48"/>
  <c r="DA127" i="48"/>
  <c r="DD127" i="48" s="1"/>
  <c r="DN174" i="48"/>
  <c r="DO174" i="48" s="1"/>
  <c r="DJ174" i="48"/>
  <c r="DH174" i="48"/>
  <c r="DK174" i="48"/>
  <c r="DI174" i="48"/>
  <c r="DG174" i="48"/>
  <c r="DC174" i="48"/>
  <c r="DD174" i="48"/>
  <c r="DE174" i="48"/>
  <c r="DA174" i="48"/>
  <c r="CY174" i="48"/>
  <c r="DN194" i="48"/>
  <c r="DO194" i="48" s="1"/>
  <c r="DJ194" i="48"/>
  <c r="DK194" i="48" s="1"/>
  <c r="DH194" i="48"/>
  <c r="DG194" i="48"/>
  <c r="DA194" i="48"/>
  <c r="DD194" i="48" s="1"/>
  <c r="CY194" i="48"/>
  <c r="DN123" i="48"/>
  <c r="DO123" i="48" s="1"/>
  <c r="DJ123" i="48"/>
  <c r="DK123" i="48" s="1"/>
  <c r="DG123" i="48"/>
  <c r="DC123" i="48"/>
  <c r="DE123" i="48" s="1"/>
  <c r="DH123" i="48"/>
  <c r="CY123" i="48"/>
  <c r="DA123" i="48"/>
  <c r="DD123" i="48" s="1"/>
  <c r="DJ102" i="48"/>
  <c r="DK102" i="48" s="1"/>
  <c r="DG102" i="48"/>
  <c r="DH102" i="48"/>
  <c r="DN102" i="48"/>
  <c r="DO102" i="48" s="1"/>
  <c r="DC102" i="48"/>
  <c r="DE102" i="48" s="1"/>
  <c r="CY102" i="48"/>
  <c r="DA102" i="48"/>
  <c r="DD102" i="48" s="1"/>
  <c r="DJ53" i="48"/>
  <c r="DK53" i="48" s="1"/>
  <c r="DN53" i="48"/>
  <c r="DO53" i="48" s="1"/>
  <c r="DG53" i="48"/>
  <c r="DH53" i="48"/>
  <c r="DC53" i="48"/>
  <c r="DE53" i="48" s="1"/>
  <c r="DA53" i="48"/>
  <c r="DD53" i="48" s="1"/>
  <c r="CY53" i="48"/>
  <c r="DN65" i="48"/>
  <c r="DO65" i="48" s="1"/>
  <c r="DH65" i="48"/>
  <c r="DJ65" i="48"/>
  <c r="DK65" i="48" s="1"/>
  <c r="DC65" i="48"/>
  <c r="DE65" i="48" s="1"/>
  <c r="DG65" i="48"/>
  <c r="CY65" i="48"/>
  <c r="DA65" i="48"/>
  <c r="DD65" i="48" s="1"/>
  <c r="DJ181" i="48"/>
  <c r="DK181" i="48"/>
  <c r="DG181" i="48"/>
  <c r="DH181" i="48"/>
  <c r="DN181" i="48"/>
  <c r="DO181" i="48" s="1"/>
  <c r="DI181" i="48"/>
  <c r="DE181" i="48"/>
  <c r="DC181" i="48"/>
  <c r="DD181" i="48"/>
  <c r="CY181" i="48"/>
  <c r="DA181" i="48"/>
  <c r="DN62" i="48"/>
  <c r="DO62" i="48" s="1"/>
  <c r="DJ62" i="48"/>
  <c r="DK62" i="48" s="1"/>
  <c r="DH62" i="48"/>
  <c r="DG62" i="48"/>
  <c r="DC62" i="48"/>
  <c r="DE62" i="48" s="1"/>
  <c r="CY62" i="48"/>
  <c r="DA62" i="48"/>
  <c r="DD62" i="48" s="1"/>
  <c r="DN66" i="48"/>
  <c r="DO66" i="48" s="1"/>
  <c r="DH66" i="48"/>
  <c r="DJ66" i="48"/>
  <c r="DK66" i="48" s="1"/>
  <c r="DC66" i="48"/>
  <c r="DE66" i="48" s="1"/>
  <c r="DG66" i="48"/>
  <c r="CY66" i="48"/>
  <c r="DA66" i="48"/>
  <c r="DD66" i="48" s="1"/>
  <c r="DN88" i="48"/>
  <c r="DO88" i="48" s="1"/>
  <c r="DG88" i="48"/>
  <c r="DJ88" i="48"/>
  <c r="DK88" i="48" s="1"/>
  <c r="DH88" i="48"/>
  <c r="CY88" i="48"/>
  <c r="DA88" i="48"/>
  <c r="DD88" i="48" s="1"/>
  <c r="DN251" i="48"/>
  <c r="DO251" i="48" s="1"/>
  <c r="DJ251" i="48"/>
  <c r="DK251" i="48"/>
  <c r="DI251" i="48"/>
  <c r="DG251" i="48"/>
  <c r="DC251" i="48"/>
  <c r="DH251" i="48"/>
  <c r="DD251" i="48"/>
  <c r="DE251" i="48"/>
  <c r="DA251" i="48"/>
  <c r="CY251" i="48"/>
  <c r="DN99" i="48"/>
  <c r="DO99" i="48" s="1"/>
  <c r="DG99" i="48"/>
  <c r="DH99" i="48"/>
  <c r="DJ99" i="48"/>
  <c r="DK99" i="48" s="1"/>
  <c r="DC99" i="48"/>
  <c r="DE99" i="48" s="1"/>
  <c r="DA99" i="48"/>
  <c r="DD99" i="48" s="1"/>
  <c r="CY99" i="48"/>
  <c r="DJ86" i="48"/>
  <c r="DK86" i="48" s="1"/>
  <c r="DG86" i="48"/>
  <c r="DH86" i="48"/>
  <c r="DN86" i="48"/>
  <c r="DO86" i="48" s="1"/>
  <c r="CY86" i="48"/>
  <c r="DA86" i="48"/>
  <c r="DD86" i="48" s="1"/>
  <c r="DN193" i="48"/>
  <c r="DO193" i="48" s="1"/>
  <c r="DJ193" i="48"/>
  <c r="DK193" i="48" s="1"/>
  <c r="DH193" i="48"/>
  <c r="DG193" i="48"/>
  <c r="DA193" i="48"/>
  <c r="DD193" i="48" s="1"/>
  <c r="CY193" i="48"/>
  <c r="DN170" i="48"/>
  <c r="DO170" i="48" s="1"/>
  <c r="DJ170" i="48"/>
  <c r="DK170" i="48" s="1"/>
  <c r="DG170" i="48"/>
  <c r="DH170" i="48"/>
  <c r="DA170" i="48"/>
  <c r="DD170" i="48" s="1"/>
  <c r="DC170" i="48"/>
  <c r="DE170" i="48" s="1"/>
  <c r="CY170" i="48"/>
  <c r="DN296" i="48"/>
  <c r="DO296" i="48" s="1"/>
  <c r="DK296" i="48"/>
  <c r="DJ296" i="48"/>
  <c r="DG296" i="48"/>
  <c r="DH296" i="48"/>
  <c r="DI296" i="48"/>
  <c r="DD296" i="48"/>
  <c r="DE296" i="48"/>
  <c r="DC296" i="48"/>
  <c r="CY296" i="48"/>
  <c r="DA296" i="48"/>
  <c r="DN173" i="48"/>
  <c r="DO173" i="48" s="1"/>
  <c r="DJ173" i="48"/>
  <c r="DK173" i="48"/>
  <c r="DI173" i="48"/>
  <c r="DG173" i="48"/>
  <c r="DC173" i="48"/>
  <c r="DH173" i="48"/>
  <c r="DD173" i="48"/>
  <c r="DE173" i="48"/>
  <c r="DA173" i="48"/>
  <c r="CY173" i="48"/>
  <c r="DJ167" i="48"/>
  <c r="DK167" i="48" s="1"/>
  <c r="DG167" i="48"/>
  <c r="DN167" i="48"/>
  <c r="DO167" i="48" s="1"/>
  <c r="DH167" i="48"/>
  <c r="DA167" i="48"/>
  <c r="DD167" i="48" s="1"/>
  <c r="DC167" i="48"/>
  <c r="DE167" i="48" s="1"/>
  <c r="CY167" i="48"/>
  <c r="DN175" i="48"/>
  <c r="DO175" i="48" s="1"/>
  <c r="DH175" i="48"/>
  <c r="DK175" i="48"/>
  <c r="DI175" i="48"/>
  <c r="DJ175" i="48"/>
  <c r="DG175" i="48"/>
  <c r="DC175" i="48"/>
  <c r="DD175" i="48"/>
  <c r="DE175" i="48"/>
  <c r="DA175" i="48"/>
  <c r="CY175" i="48"/>
  <c r="DN312" i="48"/>
  <c r="DO312" i="48" s="1"/>
  <c r="DG312" i="48"/>
  <c r="DJ312" i="48"/>
  <c r="DK312" i="48" s="1"/>
  <c r="DH312" i="48"/>
  <c r="DC312" i="48"/>
  <c r="DE312" i="48" s="1"/>
  <c r="CY312" i="48"/>
  <c r="DA312" i="48"/>
  <c r="DD312" i="48" s="1"/>
  <c r="DJ118" i="48"/>
  <c r="DK118" i="48" s="1"/>
  <c r="DG118" i="48"/>
  <c r="DH118" i="48"/>
  <c r="DC118" i="48"/>
  <c r="DE118" i="48" s="1"/>
  <c r="DN118" i="48"/>
  <c r="DO118" i="48" s="1"/>
  <c r="CY118" i="48"/>
  <c r="DA118" i="48"/>
  <c r="DD118" i="48" s="1"/>
  <c r="DN139" i="48"/>
  <c r="DO139" i="48" s="1"/>
  <c r="DJ139" i="48"/>
  <c r="DK139" i="48" s="1"/>
  <c r="DG139" i="48"/>
  <c r="DH139" i="48"/>
  <c r="CY139" i="48"/>
  <c r="DA139" i="48"/>
  <c r="DD139" i="48" s="1"/>
  <c r="DN109" i="48"/>
  <c r="DO109" i="48" s="1"/>
  <c r="DJ109" i="48"/>
  <c r="DK109" i="48" s="1"/>
  <c r="DG109" i="48"/>
  <c r="DC109" i="48"/>
  <c r="DE109" i="48" s="1"/>
  <c r="DH109" i="48"/>
  <c r="CY109" i="48"/>
  <c r="DA109" i="48"/>
  <c r="DD109" i="48" s="1"/>
  <c r="DJ135" i="48"/>
  <c r="DK135" i="48" s="1"/>
  <c r="DN135" i="48"/>
  <c r="DO135" i="48" s="1"/>
  <c r="DG135" i="48"/>
  <c r="DH135" i="48"/>
  <c r="DA135" i="48"/>
  <c r="DD135" i="48" s="1"/>
  <c r="CY135" i="48"/>
  <c r="DN155" i="48"/>
  <c r="DO155" i="48" s="1"/>
  <c r="DJ155" i="48"/>
  <c r="DI155" i="48"/>
  <c r="DG155" i="48"/>
  <c r="DK155" i="48"/>
  <c r="DC155" i="48"/>
  <c r="DD155" i="48"/>
  <c r="DE155" i="48"/>
  <c r="DH155" i="48"/>
  <c r="DA155" i="48"/>
  <c r="CY155" i="48"/>
  <c r="DN125" i="48"/>
  <c r="DO125" i="48" s="1"/>
  <c r="DJ125" i="48"/>
  <c r="DK125" i="48" s="1"/>
  <c r="DG125" i="48"/>
  <c r="DH125" i="48"/>
  <c r="CY125" i="48"/>
  <c r="DA125" i="48"/>
  <c r="DD125" i="48" s="1"/>
  <c r="DN297" i="48"/>
  <c r="DO297" i="48" s="1"/>
  <c r="DJ297" i="48"/>
  <c r="DK297" i="48"/>
  <c r="DI297" i="48"/>
  <c r="DG297" i="48"/>
  <c r="DH297" i="48"/>
  <c r="DD297" i="48"/>
  <c r="DE297" i="48"/>
  <c r="DA297" i="48"/>
  <c r="DC297" i="48"/>
  <c r="CY297" i="48"/>
  <c r="DN281" i="48"/>
  <c r="DO281" i="48" s="1"/>
  <c r="DJ281" i="48"/>
  <c r="DK281" i="48" s="1"/>
  <c r="DG281" i="48"/>
  <c r="DH281" i="48"/>
  <c r="DA281" i="48"/>
  <c r="DD281" i="48" s="1"/>
  <c r="DC281" i="48"/>
  <c r="DE281" i="48" s="1"/>
  <c r="CY281" i="48"/>
  <c r="DN287" i="48"/>
  <c r="DO287" i="48" s="1"/>
  <c r="DH287" i="48"/>
  <c r="DJ287" i="48"/>
  <c r="DK287" i="48" s="1"/>
  <c r="DG287" i="48"/>
  <c r="DA287" i="48"/>
  <c r="DD287" i="48" s="1"/>
  <c r="CY287" i="48"/>
  <c r="DK212" i="48"/>
  <c r="DN212" i="48"/>
  <c r="DO212" i="48" s="1"/>
  <c r="DG212" i="48"/>
  <c r="DH212" i="48"/>
  <c r="DI212" i="48"/>
  <c r="DE212" i="48"/>
  <c r="DJ212" i="48"/>
  <c r="DC212" i="48"/>
  <c r="DD212" i="48"/>
  <c r="DA212" i="48"/>
  <c r="CY212" i="48"/>
  <c r="DN89" i="48"/>
  <c r="DO89" i="48" s="1"/>
  <c r="DJ89" i="48"/>
  <c r="DK89" i="48" s="1"/>
  <c r="DG89" i="48"/>
  <c r="DH89" i="48"/>
  <c r="DA89" i="48"/>
  <c r="DD89" i="48" s="1"/>
  <c r="DC89" i="48"/>
  <c r="DE89" i="48" s="1"/>
  <c r="CY89" i="48"/>
  <c r="DN159" i="48"/>
  <c r="DO159" i="48" s="1"/>
  <c r="DK159" i="48"/>
  <c r="DH159" i="48"/>
  <c r="DJ159" i="48"/>
  <c r="DI159" i="48"/>
  <c r="DG159" i="48"/>
  <c r="DC159" i="48"/>
  <c r="DD159" i="48"/>
  <c r="DE159" i="48"/>
  <c r="DA159" i="48"/>
  <c r="CY159" i="48"/>
  <c r="DN189" i="48"/>
  <c r="DO189" i="48" s="1"/>
  <c r="DJ189" i="48"/>
  <c r="DK189" i="48" s="1"/>
  <c r="DG189" i="48"/>
  <c r="DH189" i="48"/>
  <c r="DA189" i="48"/>
  <c r="DD189" i="48" s="1"/>
  <c r="CY189" i="48"/>
  <c r="DJ309" i="48"/>
  <c r="DK309" i="48" s="1"/>
  <c r="DG309" i="48"/>
  <c r="DN309" i="48"/>
  <c r="DO309" i="48" s="1"/>
  <c r="DH309" i="48"/>
  <c r="DC309" i="48"/>
  <c r="DE309" i="48" s="1"/>
  <c r="CY309" i="48"/>
  <c r="DA309" i="48"/>
  <c r="DD309" i="48" s="1"/>
  <c r="DN220" i="48"/>
  <c r="DO220" i="48" s="1"/>
  <c r="DJ220" i="48"/>
  <c r="DI220" i="48"/>
  <c r="DK220" i="48"/>
  <c r="DG220" i="48"/>
  <c r="DC220" i="48"/>
  <c r="DD220" i="48"/>
  <c r="DE220" i="48"/>
  <c r="DH220" i="48"/>
  <c r="CY220" i="48"/>
  <c r="DA220" i="48"/>
  <c r="DK179" i="48"/>
  <c r="DN179" i="48"/>
  <c r="DO179" i="48" s="1"/>
  <c r="DG179" i="48"/>
  <c r="DH179" i="48"/>
  <c r="DI179" i="48"/>
  <c r="DE179" i="48"/>
  <c r="DJ179" i="48"/>
  <c r="DC179" i="48"/>
  <c r="DD179" i="48"/>
  <c r="DA179" i="48"/>
  <c r="CY179" i="48"/>
  <c r="DJ279" i="48"/>
  <c r="DK279" i="48" s="1"/>
  <c r="DN279" i="48"/>
  <c r="DO279" i="48" s="1"/>
  <c r="DG279" i="48"/>
  <c r="DH279" i="48"/>
  <c r="DA279" i="48"/>
  <c r="DD279" i="48" s="1"/>
  <c r="DC279" i="48"/>
  <c r="DE279" i="48" s="1"/>
  <c r="CY279" i="48"/>
  <c r="DJ213" i="48"/>
  <c r="DK213" i="48"/>
  <c r="DN213" i="48"/>
  <c r="DO213" i="48" s="1"/>
  <c r="DG213" i="48"/>
  <c r="DH213" i="48"/>
  <c r="DI213" i="48"/>
  <c r="DE213" i="48"/>
  <c r="DC213" i="48"/>
  <c r="DD213" i="48"/>
  <c r="DA213" i="48"/>
  <c r="CY213" i="48"/>
  <c r="DN203" i="48"/>
  <c r="DO203" i="48" s="1"/>
  <c r="DJ203" i="48"/>
  <c r="DK203" i="48" s="1"/>
  <c r="DG203" i="48"/>
  <c r="DH203" i="48"/>
  <c r="CY203" i="48"/>
  <c r="DA203" i="48"/>
  <c r="DD203" i="48" s="1"/>
  <c r="DJ150" i="48"/>
  <c r="DK150" i="48"/>
  <c r="DG150" i="48"/>
  <c r="DN150" i="48"/>
  <c r="DO150" i="48" s="1"/>
  <c r="DH150" i="48"/>
  <c r="DI150" i="48"/>
  <c r="DE150" i="48"/>
  <c r="DC150" i="48"/>
  <c r="CY150" i="48"/>
  <c r="DA150" i="48"/>
  <c r="DD150" i="48"/>
  <c r="DN129" i="48"/>
  <c r="DO129" i="48" s="1"/>
  <c r="DH129" i="48"/>
  <c r="DJ129" i="48"/>
  <c r="DK129" i="48" s="1"/>
  <c r="DG129" i="48"/>
  <c r="DA129" i="48"/>
  <c r="DD129" i="48" s="1"/>
  <c r="CY129" i="48"/>
  <c r="DK144" i="48"/>
  <c r="DN144" i="48"/>
  <c r="DO144" i="48" s="1"/>
  <c r="DH144" i="48"/>
  <c r="DI144" i="48"/>
  <c r="DJ144" i="48"/>
  <c r="DC144" i="48"/>
  <c r="DG144" i="48"/>
  <c r="DD144" i="48"/>
  <c r="DE144" i="48"/>
  <c r="CY144" i="48"/>
  <c r="DA144" i="48"/>
  <c r="DN56" i="48"/>
  <c r="DO56" i="48" s="1"/>
  <c r="DG56" i="48"/>
  <c r="DJ56" i="48"/>
  <c r="DK56" i="48" s="1"/>
  <c r="DH56" i="48"/>
  <c r="DC56" i="48"/>
  <c r="DE56" i="48" s="1"/>
  <c r="CY56" i="48"/>
  <c r="DA56" i="48"/>
  <c r="DD56" i="48" s="1"/>
  <c r="DJ149" i="48"/>
  <c r="DK149" i="48"/>
  <c r="DG149" i="48"/>
  <c r="DN149" i="48"/>
  <c r="DO149" i="48" s="1"/>
  <c r="DH149" i="48"/>
  <c r="DI149" i="48"/>
  <c r="DE149" i="48"/>
  <c r="DC149" i="48"/>
  <c r="DD149" i="48"/>
  <c r="DA149" i="48"/>
  <c r="CY149" i="48"/>
  <c r="DN75" i="48"/>
  <c r="DO75" i="48" s="1"/>
  <c r="DJ75" i="48"/>
  <c r="DK75" i="48" s="1"/>
  <c r="DG75" i="48"/>
  <c r="DH75" i="48"/>
  <c r="DA75" i="48"/>
  <c r="DD75" i="48" s="1"/>
  <c r="CY75" i="48"/>
  <c r="DN238" i="48"/>
  <c r="DO238" i="48" s="1"/>
  <c r="DJ238" i="48"/>
  <c r="DH238" i="48"/>
  <c r="DI238" i="48"/>
  <c r="DG238" i="48"/>
  <c r="DK238" i="48"/>
  <c r="DC238" i="48"/>
  <c r="DD238" i="48"/>
  <c r="DE238" i="48"/>
  <c r="CY238" i="48"/>
  <c r="DA238" i="48"/>
  <c r="DN285" i="48"/>
  <c r="DO285" i="48" s="1"/>
  <c r="DJ285" i="48"/>
  <c r="DK285" i="48" s="1"/>
  <c r="DG285" i="48"/>
  <c r="DH285" i="48"/>
  <c r="DA285" i="48"/>
  <c r="DD285" i="48" s="1"/>
  <c r="CY285" i="48"/>
  <c r="DN46" i="48"/>
  <c r="DO46" i="48" s="1"/>
  <c r="DJ46" i="48"/>
  <c r="DK46" i="48" s="1"/>
  <c r="DH46" i="48"/>
  <c r="DG46" i="48"/>
  <c r="CY46" i="48"/>
  <c r="DA46" i="48"/>
  <c r="DD46" i="48" s="1"/>
  <c r="DN190" i="48"/>
  <c r="DO190" i="48" s="1"/>
  <c r="DJ190" i="48"/>
  <c r="DK190" i="48" s="1"/>
  <c r="DH190" i="48"/>
  <c r="DG190" i="48"/>
  <c r="DA190" i="48"/>
  <c r="DD190" i="48" s="1"/>
  <c r="CY190" i="48"/>
  <c r="DN108" i="48"/>
  <c r="DO108" i="48" s="1"/>
  <c r="DJ108" i="48"/>
  <c r="DK108" i="48" s="1"/>
  <c r="DG108" i="48"/>
  <c r="DC108" i="48"/>
  <c r="DE108" i="48" s="1"/>
  <c r="DH108" i="48"/>
  <c r="DA108" i="48"/>
  <c r="DD108" i="48" s="1"/>
  <c r="CY108" i="48"/>
  <c r="DJ229" i="48"/>
  <c r="DK229" i="48" s="1"/>
  <c r="DG229" i="48"/>
  <c r="DN229" i="48"/>
  <c r="DO229" i="48" s="1"/>
  <c r="DH229" i="48"/>
  <c r="DA229" i="48"/>
  <c r="DD229" i="48" s="1"/>
  <c r="CY229" i="48"/>
  <c r="DN52" i="48"/>
  <c r="DO52" i="48" s="1"/>
  <c r="DG52" i="48"/>
  <c r="DH52" i="48"/>
  <c r="DJ52" i="48"/>
  <c r="DK52" i="48" s="1"/>
  <c r="DA52" i="48"/>
  <c r="DD52" i="48" s="1"/>
  <c r="CY52" i="48"/>
  <c r="DN207" i="48"/>
  <c r="DO207" i="48" s="1"/>
  <c r="DH207" i="48"/>
  <c r="DK207" i="48"/>
  <c r="DI207" i="48"/>
  <c r="DJ207" i="48"/>
  <c r="DG207" i="48"/>
  <c r="DC207" i="48"/>
  <c r="DD207" i="48"/>
  <c r="DE207" i="48"/>
  <c r="DA207" i="48"/>
  <c r="CY207" i="48"/>
  <c r="DN225" i="48"/>
  <c r="DO225" i="48" s="1"/>
  <c r="DJ225" i="48"/>
  <c r="DK225" i="48" s="1"/>
  <c r="DH225" i="48"/>
  <c r="DG225" i="48"/>
  <c r="DA225" i="48"/>
  <c r="DD225" i="48" s="1"/>
  <c r="CY225" i="48"/>
  <c r="DN305" i="48"/>
  <c r="DO305" i="48" s="1"/>
  <c r="DH305" i="48"/>
  <c r="DJ305" i="48"/>
  <c r="DK305" i="48" s="1"/>
  <c r="DC305" i="48"/>
  <c r="DE305" i="48" s="1"/>
  <c r="DG305" i="48"/>
  <c r="DA305" i="48"/>
  <c r="DD305" i="48" s="1"/>
  <c r="CY305" i="48"/>
  <c r="DN266" i="48"/>
  <c r="DO266" i="48" s="1"/>
  <c r="DJ266" i="48"/>
  <c r="DK266" i="48" s="1"/>
  <c r="DG266" i="48"/>
  <c r="DH266" i="48"/>
  <c r="DA266" i="48"/>
  <c r="CY266" i="48"/>
  <c r="DJ119" i="48"/>
  <c r="DK119" i="48" s="1"/>
  <c r="DN119" i="48"/>
  <c r="DO119" i="48" s="1"/>
  <c r="DG119" i="48"/>
  <c r="DH119" i="48"/>
  <c r="DA119" i="48"/>
  <c r="DD119" i="48" s="1"/>
  <c r="DC119" i="48"/>
  <c r="DE119" i="48" s="1"/>
  <c r="CY119" i="48"/>
  <c r="DN162" i="48"/>
  <c r="DO162" i="48" s="1"/>
  <c r="DH162" i="48"/>
  <c r="DJ162" i="48"/>
  <c r="DK162" i="48" s="1"/>
  <c r="DG162" i="48"/>
  <c r="DA162" i="48"/>
  <c r="DD162" i="48" s="1"/>
  <c r="CY162" i="48"/>
  <c r="DN95" i="48"/>
  <c r="DO95" i="48" s="1"/>
  <c r="DH95" i="48"/>
  <c r="DJ95" i="48"/>
  <c r="DK95" i="48" s="1"/>
  <c r="DG95" i="48"/>
  <c r="DC95" i="48"/>
  <c r="DE95" i="48" s="1"/>
  <c r="DA95" i="48"/>
  <c r="DD95" i="48" s="1"/>
  <c r="CY95" i="48"/>
  <c r="DN206" i="48"/>
  <c r="DO206" i="48" s="1"/>
  <c r="DJ206" i="48"/>
  <c r="DK206" i="48" s="1"/>
  <c r="DH206" i="48"/>
  <c r="DG206" i="48"/>
  <c r="DA206" i="48"/>
  <c r="DD206" i="48" s="1"/>
  <c r="CY206" i="48"/>
  <c r="DN100" i="48"/>
  <c r="DO100" i="48" s="1"/>
  <c r="DG100" i="48"/>
  <c r="DH100" i="48"/>
  <c r="DJ100" i="48"/>
  <c r="DK100" i="48" s="1"/>
  <c r="DC100" i="48"/>
  <c r="DE100" i="48" s="1"/>
  <c r="CY100" i="48"/>
  <c r="DA100" i="48"/>
  <c r="DD100" i="48" s="1"/>
  <c r="DN186" i="48"/>
  <c r="DO186" i="48" s="1"/>
  <c r="DJ186" i="48"/>
  <c r="DK186" i="48" s="1"/>
  <c r="DG186" i="48"/>
  <c r="DH186" i="48"/>
  <c r="DA186" i="48"/>
  <c r="DD186" i="48" s="1"/>
  <c r="CY186" i="48"/>
  <c r="DN72" i="48"/>
  <c r="DO72" i="48" s="1"/>
  <c r="DG72" i="48"/>
  <c r="DH72" i="48"/>
  <c r="DJ72" i="48"/>
  <c r="DK72" i="48" s="1"/>
  <c r="DA72" i="48"/>
  <c r="DD72" i="48" s="1"/>
  <c r="CY72" i="48"/>
  <c r="DN205" i="48"/>
  <c r="DO205" i="48" s="1"/>
  <c r="DJ205" i="48"/>
  <c r="DK205" i="48" s="1"/>
  <c r="DG205" i="48"/>
  <c r="DH205" i="48"/>
  <c r="CY205" i="48"/>
  <c r="DA205" i="48"/>
  <c r="DD205" i="48" s="1"/>
  <c r="DN300" i="48"/>
  <c r="DO300" i="48" s="1"/>
  <c r="DJ300" i="48"/>
  <c r="DI300" i="48"/>
  <c r="DK300" i="48"/>
  <c r="DG300" i="48"/>
  <c r="DC300" i="48"/>
  <c r="DD300" i="48"/>
  <c r="DE300" i="48"/>
  <c r="DH300" i="48"/>
  <c r="DA300" i="48"/>
  <c r="CY300" i="48"/>
  <c r="DN121" i="48"/>
  <c r="DO121" i="48" s="1"/>
  <c r="DJ121" i="48"/>
  <c r="DK121" i="48"/>
  <c r="DI121" i="48"/>
  <c r="DG121" i="48"/>
  <c r="DH121" i="48"/>
  <c r="DD121" i="48"/>
  <c r="DE121" i="48"/>
  <c r="DA121" i="48"/>
  <c r="DC121" i="48"/>
  <c r="CY121" i="48"/>
  <c r="DN237" i="48"/>
  <c r="DO237" i="48" s="1"/>
  <c r="DJ237" i="48"/>
  <c r="DK237" i="48" s="1"/>
  <c r="DG237" i="48"/>
  <c r="DH237" i="48"/>
  <c r="CY237" i="48"/>
  <c r="DA237" i="48"/>
  <c r="DD237" i="48" s="1"/>
  <c r="DN107" i="48"/>
  <c r="DO107" i="48" s="1"/>
  <c r="DJ107" i="48"/>
  <c r="DK107" i="48" s="1"/>
  <c r="DG107" i="48"/>
  <c r="DC107" i="48"/>
  <c r="DE107" i="48" s="1"/>
  <c r="DH107" i="48"/>
  <c r="CY107" i="48"/>
  <c r="DA107" i="48"/>
  <c r="DD107" i="48" s="1"/>
  <c r="DK260" i="48"/>
  <c r="DN260" i="48"/>
  <c r="DO260" i="48" s="1"/>
  <c r="DG260" i="48"/>
  <c r="DJ260" i="48"/>
  <c r="DH260" i="48"/>
  <c r="DI260" i="48"/>
  <c r="DE260" i="48"/>
  <c r="DC260" i="48"/>
  <c r="DD260" i="48"/>
  <c r="CY260" i="48"/>
  <c r="DA260" i="48"/>
  <c r="DK146" i="48"/>
  <c r="DN146" i="48"/>
  <c r="DO146" i="48" s="1"/>
  <c r="DH146" i="48"/>
  <c r="DI146" i="48"/>
  <c r="DJ146" i="48"/>
  <c r="DC146" i="48"/>
  <c r="DG146" i="48"/>
  <c r="DD146" i="48"/>
  <c r="DA146" i="48"/>
  <c r="DE146" i="48"/>
  <c r="CY146" i="48"/>
  <c r="DN252" i="48"/>
  <c r="DO252" i="48" s="1"/>
  <c r="DJ252" i="48"/>
  <c r="DK252" i="48"/>
  <c r="DI252" i="48"/>
  <c r="DG252" i="48"/>
  <c r="DC252" i="48"/>
  <c r="DH252" i="48"/>
  <c r="DD252" i="48"/>
  <c r="DE252" i="48"/>
  <c r="DA252" i="48"/>
  <c r="CY252" i="48"/>
  <c r="DK256" i="48"/>
  <c r="DN256" i="48"/>
  <c r="DO256" i="48" s="1"/>
  <c r="DH256" i="48"/>
  <c r="DI256" i="48"/>
  <c r="DC256" i="48"/>
  <c r="DD256" i="48"/>
  <c r="DJ256" i="48"/>
  <c r="DG256" i="48"/>
  <c r="DE256" i="48"/>
  <c r="DA256" i="48"/>
  <c r="CY256" i="48"/>
  <c r="DN306" i="48"/>
  <c r="DO306" i="48" s="1"/>
  <c r="DH306" i="48"/>
  <c r="DJ306" i="48"/>
  <c r="DK306" i="48" s="1"/>
  <c r="DC306" i="48"/>
  <c r="DE306" i="48" s="1"/>
  <c r="DG306" i="48"/>
  <c r="DA306" i="48"/>
  <c r="DD306" i="48" s="1"/>
  <c r="CY306" i="48"/>
  <c r="DN58" i="48"/>
  <c r="DO58" i="48" s="1"/>
  <c r="DJ58" i="48"/>
  <c r="DK58" i="48" s="1"/>
  <c r="DG58" i="48"/>
  <c r="DH58" i="48"/>
  <c r="DA58" i="48"/>
  <c r="DD58" i="48" s="1"/>
  <c r="CY58" i="48"/>
  <c r="DC58" i="48"/>
  <c r="DE58" i="48" s="1"/>
  <c r="DN288" i="48"/>
  <c r="DO288" i="48" s="1"/>
  <c r="DH288" i="48"/>
  <c r="DJ288" i="48"/>
  <c r="DK288" i="48" s="1"/>
  <c r="DG288" i="48"/>
  <c r="DA288" i="48"/>
  <c r="DD288" i="48" s="1"/>
  <c r="CY288" i="48"/>
  <c r="DJ199" i="48"/>
  <c r="DK199" i="48" s="1"/>
  <c r="DG199" i="48"/>
  <c r="DH199" i="48"/>
  <c r="DN199" i="48"/>
  <c r="DO199" i="48" s="1"/>
  <c r="DA199" i="48"/>
  <c r="DD199" i="48" s="1"/>
  <c r="CY199" i="48"/>
  <c r="DN143" i="48"/>
  <c r="DO143" i="48" s="1"/>
  <c r="DH143" i="48"/>
  <c r="DI143" i="48"/>
  <c r="DK143" i="48"/>
  <c r="DJ143" i="48"/>
  <c r="DG143" i="48"/>
  <c r="DC143" i="48"/>
  <c r="DD143" i="48"/>
  <c r="DE143" i="48"/>
  <c r="CY143" i="48"/>
  <c r="DA143" i="48"/>
  <c r="DK210" i="48"/>
  <c r="DN210" i="48"/>
  <c r="DO210" i="48" s="1"/>
  <c r="DH210" i="48"/>
  <c r="DI210" i="48"/>
  <c r="DJ210" i="48"/>
  <c r="DG210" i="48"/>
  <c r="DC210" i="48"/>
  <c r="DD210" i="48"/>
  <c r="DA210" i="48"/>
  <c r="DE210" i="48"/>
  <c r="CY210" i="48"/>
  <c r="DN314" i="48"/>
  <c r="DO314" i="48" s="1"/>
  <c r="DJ314" i="48"/>
  <c r="DI314" i="48"/>
  <c r="DG314" i="48"/>
  <c r="DH314" i="48"/>
  <c r="DD314" i="48"/>
  <c r="DK314" i="48"/>
  <c r="DE314" i="48"/>
  <c r="CY314" i="48"/>
  <c r="DA314" i="48"/>
  <c r="DC314" i="48"/>
  <c r="DN156" i="48"/>
  <c r="DO156" i="48" s="1"/>
  <c r="DJ156" i="48"/>
  <c r="DI156" i="48"/>
  <c r="DG156" i="48"/>
  <c r="DH156" i="48"/>
  <c r="DC156" i="48"/>
  <c r="DD156" i="48"/>
  <c r="DE156" i="48"/>
  <c r="DK156" i="48"/>
  <c r="DA156" i="48"/>
  <c r="CY156" i="48"/>
  <c r="DN217" i="48"/>
  <c r="DO217" i="48" s="1"/>
  <c r="DJ217" i="48"/>
  <c r="DK217" i="48"/>
  <c r="DI217" i="48"/>
  <c r="DG217" i="48"/>
  <c r="DH217" i="48"/>
  <c r="DD217" i="48"/>
  <c r="DE217" i="48"/>
  <c r="DA217" i="48"/>
  <c r="DC217" i="48"/>
  <c r="CY217" i="48"/>
  <c r="DN286" i="48"/>
  <c r="DO286" i="48" s="1"/>
  <c r="DJ286" i="48"/>
  <c r="DK286" i="48" s="1"/>
  <c r="DH286" i="48"/>
  <c r="DG286" i="48"/>
  <c r="DA286" i="48"/>
  <c r="DD286" i="48" s="1"/>
  <c r="CY286" i="48"/>
  <c r="DN292" i="48"/>
  <c r="DO292" i="48" s="1"/>
  <c r="DJ292" i="48"/>
  <c r="DK292" i="48" s="1"/>
  <c r="DG292" i="48"/>
  <c r="DH292" i="48"/>
  <c r="CY292" i="48"/>
  <c r="DA292" i="48"/>
  <c r="DD292" i="48" s="1"/>
  <c r="DN76" i="48"/>
  <c r="DO76" i="48" s="1"/>
  <c r="DJ76" i="48"/>
  <c r="DK76" i="48" s="1"/>
  <c r="DG76" i="48"/>
  <c r="DH76" i="48"/>
  <c r="DA76" i="48"/>
  <c r="DD76" i="48" s="1"/>
  <c r="CY76" i="48"/>
  <c r="DN313" i="48"/>
  <c r="DO313" i="48" s="1"/>
  <c r="DJ313" i="48"/>
  <c r="DK313" i="48" s="1"/>
  <c r="DG313" i="48"/>
  <c r="DH313" i="48"/>
  <c r="DA313" i="48"/>
  <c r="DD313" i="48" s="1"/>
  <c r="DC313" i="48"/>
  <c r="DE313" i="48" s="1"/>
  <c r="CY313" i="48"/>
  <c r="DN191" i="48"/>
  <c r="DO191" i="48" s="1"/>
  <c r="DJ191" i="48"/>
  <c r="DK191" i="48" s="1"/>
  <c r="DH191" i="48"/>
  <c r="DG191" i="48"/>
  <c r="DA191" i="48"/>
  <c r="DD191" i="48" s="1"/>
  <c r="CY191" i="48"/>
  <c r="DK274" i="48"/>
  <c r="DN274" i="48"/>
  <c r="DO274" i="48" s="1"/>
  <c r="DH274" i="48"/>
  <c r="DJ274" i="48"/>
  <c r="DI274" i="48"/>
  <c r="DG274" i="48"/>
  <c r="DC274" i="48"/>
  <c r="DD274" i="48"/>
  <c r="DE274" i="48"/>
  <c r="DA274" i="48"/>
  <c r="CY274" i="48"/>
  <c r="DG291" i="48"/>
  <c r="DN291" i="48"/>
  <c r="DO291" i="48" s="1"/>
  <c r="DH291" i="48"/>
  <c r="DJ291" i="48"/>
  <c r="DK291" i="48" s="1"/>
  <c r="DA291" i="48"/>
  <c r="DD291" i="48" s="1"/>
  <c r="CY291" i="48"/>
  <c r="DN49" i="48"/>
  <c r="DO49" i="48" s="1"/>
  <c r="DH49" i="48"/>
  <c r="DJ49" i="48"/>
  <c r="DK49" i="48" s="1"/>
  <c r="DG49" i="48"/>
  <c r="DA49" i="48"/>
  <c r="DD49" i="48" s="1"/>
  <c r="CY49" i="48"/>
  <c r="DN267" i="48"/>
  <c r="DO267" i="48" s="1"/>
  <c r="DJ267" i="48"/>
  <c r="DK267" i="48" s="1"/>
  <c r="DG267" i="48"/>
  <c r="DH267" i="48"/>
  <c r="DA267" i="48"/>
  <c r="DD267" i="48" s="1"/>
  <c r="CY267" i="48"/>
  <c r="DJ246" i="48"/>
  <c r="DK246" i="48"/>
  <c r="DG246" i="48"/>
  <c r="DN246" i="48"/>
  <c r="DO246" i="48" s="1"/>
  <c r="DH246" i="48"/>
  <c r="DE246" i="48"/>
  <c r="DI246" i="48"/>
  <c r="DC246" i="48"/>
  <c r="CY246" i="48"/>
  <c r="DA246" i="48"/>
  <c r="DD246" i="48"/>
  <c r="DN157" i="48"/>
  <c r="DO157" i="48" s="1"/>
  <c r="DJ157" i="48"/>
  <c r="DI157" i="48"/>
  <c r="DG157" i="48"/>
  <c r="DH157" i="48"/>
  <c r="DC157" i="48"/>
  <c r="DD157" i="48"/>
  <c r="DE157" i="48"/>
  <c r="DK157" i="48"/>
  <c r="DA157" i="48"/>
  <c r="CY157" i="48"/>
  <c r="DJ133" i="48"/>
  <c r="DK133" i="48" s="1"/>
  <c r="DN133" i="48"/>
  <c r="DO133" i="48" s="1"/>
  <c r="DG133" i="48"/>
  <c r="DH133" i="48"/>
  <c r="CY133" i="48"/>
  <c r="DA133" i="48"/>
  <c r="DD133" i="48" s="1"/>
  <c r="DN82" i="48"/>
  <c r="DO82" i="48" s="1"/>
  <c r="DJ82" i="48"/>
  <c r="DK82" i="48" s="1"/>
  <c r="DH82" i="48"/>
  <c r="DG82" i="48"/>
  <c r="DA82" i="48"/>
  <c r="DD82" i="48" s="1"/>
  <c r="CY82" i="48"/>
  <c r="DJ183" i="48"/>
  <c r="DK183" i="48"/>
  <c r="DG183" i="48"/>
  <c r="DH183" i="48"/>
  <c r="DN183" i="48"/>
  <c r="DO183" i="48" s="1"/>
  <c r="DD183" i="48"/>
  <c r="DE183" i="48"/>
  <c r="DA183" i="48"/>
  <c r="DI183" i="48"/>
  <c r="DC183" i="48"/>
  <c r="CY183" i="48"/>
  <c r="DK178" i="48"/>
  <c r="DN178" i="48"/>
  <c r="DO178" i="48" s="1"/>
  <c r="DH178" i="48"/>
  <c r="DI178" i="48"/>
  <c r="DG178" i="48"/>
  <c r="DJ178" i="48"/>
  <c r="DC178" i="48"/>
  <c r="DD178" i="48"/>
  <c r="DA178" i="48"/>
  <c r="CY178" i="48"/>
  <c r="DE178" i="48"/>
  <c r="DK195" i="48"/>
  <c r="DN195" i="48"/>
  <c r="DO195" i="48" s="1"/>
  <c r="DG195" i="48"/>
  <c r="DJ195" i="48"/>
  <c r="DH195" i="48"/>
  <c r="DI195" i="48"/>
  <c r="DE195" i="48"/>
  <c r="DC195" i="48"/>
  <c r="DD195" i="48"/>
  <c r="DA195" i="48"/>
  <c r="CY195" i="48"/>
  <c r="DJ182" i="48"/>
  <c r="DK182" i="48"/>
  <c r="DG182" i="48"/>
  <c r="DH182" i="48"/>
  <c r="DN182" i="48"/>
  <c r="DO182" i="48" s="1"/>
  <c r="DE182" i="48"/>
  <c r="DI182" i="48"/>
  <c r="DC182" i="48"/>
  <c r="CY182" i="48"/>
  <c r="DD182" i="48"/>
  <c r="DA182" i="48"/>
  <c r="DJ197" i="48"/>
  <c r="DK197" i="48" s="1"/>
  <c r="DG197" i="48"/>
  <c r="DH197" i="48"/>
  <c r="DN197" i="48"/>
  <c r="DO197" i="48" s="1"/>
  <c r="CY197" i="48"/>
  <c r="DA197" i="48"/>
  <c r="DD197" i="48" s="1"/>
  <c r="DN249" i="48"/>
  <c r="DO249" i="48" s="1"/>
  <c r="DJ249" i="48"/>
  <c r="DK249" i="48"/>
  <c r="DI249" i="48"/>
  <c r="DG249" i="48"/>
  <c r="DH249" i="48"/>
  <c r="DD249" i="48"/>
  <c r="DE249" i="48"/>
  <c r="DA249" i="48"/>
  <c r="DC249" i="48"/>
  <c r="CY249" i="48"/>
  <c r="DJ55" i="48"/>
  <c r="DK55" i="48" s="1"/>
  <c r="DN55" i="48"/>
  <c r="DO55" i="48" s="1"/>
  <c r="DG55" i="48"/>
  <c r="DH55" i="48"/>
  <c r="DA55" i="48"/>
  <c r="DD55" i="48" s="1"/>
  <c r="DC55" i="48"/>
  <c r="DE55" i="48" s="1"/>
  <c r="CY55" i="48"/>
  <c r="DJ310" i="48"/>
  <c r="DK310" i="48" s="1"/>
  <c r="DG310" i="48"/>
  <c r="DN310" i="48"/>
  <c r="DO310" i="48" s="1"/>
  <c r="DH310" i="48"/>
  <c r="DC310" i="48"/>
  <c r="DE310" i="48" s="1"/>
  <c r="CY310" i="48"/>
  <c r="DA310" i="48"/>
  <c r="DD310" i="48" s="1"/>
  <c r="DK240" i="48"/>
  <c r="DN240" i="48"/>
  <c r="DO240" i="48" s="1"/>
  <c r="DH240" i="48"/>
  <c r="DJ240" i="48"/>
  <c r="DI240" i="48"/>
  <c r="DC240" i="48"/>
  <c r="DD240" i="48"/>
  <c r="DG240" i="48"/>
  <c r="DE240" i="48"/>
  <c r="CY240" i="48"/>
  <c r="DA240" i="48"/>
  <c r="DJ295" i="48"/>
  <c r="DK295" i="48" s="1"/>
  <c r="DN295" i="48"/>
  <c r="DO295" i="48" s="1"/>
  <c r="DG295" i="48"/>
  <c r="DH295" i="48"/>
  <c r="DA295" i="48"/>
  <c r="DD295" i="48" s="1"/>
  <c r="CY295" i="48"/>
  <c r="DK176" i="48"/>
  <c r="DN176" i="48"/>
  <c r="DO176" i="48" s="1"/>
  <c r="DH176" i="48"/>
  <c r="DI176" i="48"/>
  <c r="DJ176" i="48"/>
  <c r="DC176" i="48"/>
  <c r="DD176" i="48"/>
  <c r="DE176" i="48"/>
  <c r="DG176" i="48"/>
  <c r="DA176" i="48"/>
  <c r="CY176" i="48"/>
  <c r="DN264" i="48"/>
  <c r="DO264" i="48" s="1"/>
  <c r="DJ264" i="48"/>
  <c r="DK264" i="48" s="1"/>
  <c r="DG264" i="48"/>
  <c r="DH264" i="48"/>
  <c r="DA264" i="48"/>
  <c r="DD264" i="48" s="1"/>
  <c r="CY264" i="48"/>
  <c r="DN163" i="48"/>
  <c r="DO163" i="48" s="1"/>
  <c r="DG163" i="48"/>
  <c r="DH163" i="48"/>
  <c r="DJ163" i="48"/>
  <c r="DK163" i="48" s="1"/>
  <c r="DA163" i="48"/>
  <c r="DD163" i="48" s="1"/>
  <c r="CY163" i="48"/>
  <c r="DN110" i="48"/>
  <c r="DO110" i="48" s="1"/>
  <c r="DJ110" i="48"/>
  <c r="DK110" i="48" s="1"/>
  <c r="DH110" i="48"/>
  <c r="DG110" i="48"/>
  <c r="DC110" i="48"/>
  <c r="DE110" i="48" s="1"/>
  <c r="DA110" i="48"/>
  <c r="DD110" i="48" s="1"/>
  <c r="CY110" i="48"/>
  <c r="DN280" i="48"/>
  <c r="DO280" i="48" s="1"/>
  <c r="DG280" i="48"/>
  <c r="DJ280" i="48"/>
  <c r="DK280" i="48" s="1"/>
  <c r="DH280" i="48"/>
  <c r="DC280" i="48"/>
  <c r="DE280" i="48" s="1"/>
  <c r="CY280" i="48"/>
  <c r="DA280" i="48"/>
  <c r="DD280" i="48" s="1"/>
  <c r="DN269" i="48"/>
  <c r="DO269" i="48" s="1"/>
  <c r="DJ269" i="48"/>
  <c r="DK269" i="48" s="1"/>
  <c r="DG269" i="48"/>
  <c r="DH269" i="48"/>
  <c r="DA269" i="48"/>
  <c r="DD269" i="48" s="1"/>
  <c r="CY269" i="48"/>
  <c r="DN187" i="48"/>
  <c r="DO187" i="48" s="1"/>
  <c r="DJ187" i="48"/>
  <c r="DK187" i="48" s="1"/>
  <c r="DG187" i="48"/>
  <c r="DH187" i="48"/>
  <c r="DA187" i="48"/>
  <c r="DD187" i="48" s="1"/>
  <c r="CY187" i="48"/>
  <c r="DN84" i="48"/>
  <c r="DO84" i="48" s="1"/>
  <c r="DG84" i="48"/>
  <c r="DJ84" i="48"/>
  <c r="DK84" i="48" s="1"/>
  <c r="DH84" i="48"/>
  <c r="CY84" i="48"/>
  <c r="DA84" i="48"/>
  <c r="DD84" i="48" s="1"/>
  <c r="DN200" i="48"/>
  <c r="DO200" i="48" s="1"/>
  <c r="DG200" i="48"/>
  <c r="DJ200" i="48"/>
  <c r="DK200" i="48" s="1"/>
  <c r="DH200" i="48"/>
  <c r="CY200" i="48"/>
  <c r="DA200" i="48"/>
  <c r="DD200" i="48" s="1"/>
  <c r="DN204" i="48"/>
  <c r="DO204" i="48" s="1"/>
  <c r="DJ204" i="48"/>
  <c r="DK204" i="48" s="1"/>
  <c r="DG204" i="48"/>
  <c r="DH204" i="48"/>
  <c r="CY204" i="48"/>
  <c r="DA204" i="48"/>
  <c r="DD204" i="48" s="1"/>
  <c r="DN284" i="48"/>
  <c r="DO284" i="48" s="1"/>
  <c r="DJ284" i="48"/>
  <c r="DK284" i="48" s="1"/>
  <c r="DG284" i="48"/>
  <c r="DH284" i="48"/>
  <c r="DA284" i="48"/>
  <c r="DD284" i="48" s="1"/>
  <c r="CY284" i="48"/>
  <c r="DN45" i="48"/>
  <c r="DO45" i="48" s="1"/>
  <c r="DJ45" i="48"/>
  <c r="DK45" i="48" s="1"/>
  <c r="DG45" i="48"/>
  <c r="DH45" i="48"/>
  <c r="CY45" i="48"/>
  <c r="DA45" i="48"/>
  <c r="DD45" i="48" s="1"/>
  <c r="DN90" i="48"/>
  <c r="DO90" i="48" s="1"/>
  <c r="DJ90" i="48"/>
  <c r="DK90" i="48" s="1"/>
  <c r="DG90" i="48"/>
  <c r="DH90" i="48"/>
  <c r="DA90" i="48"/>
  <c r="DD90" i="48" s="1"/>
  <c r="DC90" i="48"/>
  <c r="DE90" i="48" s="1"/>
  <c r="CY90" i="48"/>
  <c r="DG275" i="48"/>
  <c r="DH275" i="48"/>
  <c r="DJ275" i="48"/>
  <c r="DK275" i="48" s="1"/>
  <c r="DN275" i="48"/>
  <c r="DO275" i="48" s="1"/>
  <c r="DC275" i="48"/>
  <c r="DE275" i="48" s="1"/>
  <c r="DA275" i="48"/>
  <c r="DD275" i="48" s="1"/>
  <c r="CY275" i="48"/>
  <c r="DJ71" i="48"/>
  <c r="DK71" i="48" s="1"/>
  <c r="DG71" i="48"/>
  <c r="DN71" i="48"/>
  <c r="DO71" i="48" s="1"/>
  <c r="DH71" i="48"/>
  <c r="DA71" i="48"/>
  <c r="DD71" i="48" s="1"/>
  <c r="CY71" i="48"/>
  <c r="DN235" i="48"/>
  <c r="DO235" i="48" s="1"/>
  <c r="DJ235" i="48"/>
  <c r="DK235" i="48" s="1"/>
  <c r="DG235" i="48"/>
  <c r="DH235" i="48"/>
  <c r="CY235" i="48"/>
  <c r="DA235" i="48"/>
  <c r="DD235" i="48" s="1"/>
  <c r="DN184" i="48"/>
  <c r="DO184" i="48" s="1"/>
  <c r="DK184" i="48"/>
  <c r="DJ184" i="48"/>
  <c r="DG184" i="48"/>
  <c r="DH184" i="48"/>
  <c r="DD184" i="48"/>
  <c r="DE184" i="48"/>
  <c r="DI184" i="48"/>
  <c r="DC184" i="48"/>
  <c r="CY184" i="48"/>
  <c r="DA184" i="48"/>
  <c r="DN106" i="48"/>
  <c r="DO106" i="48" s="1"/>
  <c r="DJ106" i="48"/>
  <c r="DK106" i="48" s="1"/>
  <c r="DG106" i="48"/>
  <c r="DH106" i="48"/>
  <c r="DA106" i="48"/>
  <c r="DD106" i="48" s="1"/>
  <c r="DC106" i="48"/>
  <c r="DE106" i="48" s="1"/>
  <c r="CY106" i="48"/>
  <c r="DJ198" i="48"/>
  <c r="DK198" i="48" s="1"/>
  <c r="DG198" i="48"/>
  <c r="DH198" i="48"/>
  <c r="DN198" i="48"/>
  <c r="DO198" i="48" s="1"/>
  <c r="CY198" i="48"/>
  <c r="DA198" i="48"/>
  <c r="DD198" i="48" s="1"/>
  <c r="DN79" i="48"/>
  <c r="DO79" i="48" s="1"/>
  <c r="DJ79" i="48"/>
  <c r="DK79" i="48" s="1"/>
  <c r="DH79" i="48"/>
  <c r="DG79" i="48"/>
  <c r="DA79" i="48"/>
  <c r="DD79" i="48" s="1"/>
  <c r="CY79" i="48"/>
  <c r="DN131" i="48"/>
  <c r="DO131" i="48" s="1"/>
  <c r="DG131" i="48"/>
  <c r="DH131" i="48"/>
  <c r="DJ131" i="48"/>
  <c r="DK131" i="48" s="1"/>
  <c r="DA131" i="48"/>
  <c r="DD131" i="48" s="1"/>
  <c r="CY131" i="48"/>
  <c r="DN48" i="48"/>
  <c r="DO48" i="48" s="1"/>
  <c r="DH48" i="48"/>
  <c r="DJ48" i="48"/>
  <c r="DK48" i="48" s="1"/>
  <c r="DG48" i="48"/>
  <c r="DA48" i="48"/>
  <c r="DD48" i="48" s="1"/>
  <c r="CY48" i="48"/>
  <c r="DN301" i="48"/>
  <c r="DO301" i="48" s="1"/>
  <c r="DJ301" i="48"/>
  <c r="DI301" i="48"/>
  <c r="DK301" i="48"/>
  <c r="DG301" i="48"/>
  <c r="DC301" i="48"/>
  <c r="DD301" i="48"/>
  <c r="DE301" i="48"/>
  <c r="DH301" i="48"/>
  <c r="DA301" i="48"/>
  <c r="CY301" i="48"/>
  <c r="DK258" i="48"/>
  <c r="DN258" i="48"/>
  <c r="DO258" i="48" s="1"/>
  <c r="DJ258" i="48"/>
  <c r="DH258" i="48"/>
  <c r="DI258" i="48"/>
  <c r="DC258" i="48"/>
  <c r="DD258" i="48"/>
  <c r="DE258" i="48"/>
  <c r="DG258" i="48"/>
  <c r="DA258" i="48"/>
  <c r="CY258" i="48"/>
  <c r="DN315" i="48"/>
  <c r="DO315" i="48" s="1"/>
  <c r="DJ315" i="48"/>
  <c r="DI315" i="48"/>
  <c r="DG315" i="48"/>
  <c r="DC315" i="48"/>
  <c r="DD315" i="48"/>
  <c r="DK315" i="48"/>
  <c r="DE315" i="48"/>
  <c r="DH315" i="48"/>
  <c r="CY315" i="48"/>
  <c r="DA315" i="48"/>
  <c r="DK148" i="48"/>
  <c r="DN148" i="48"/>
  <c r="DO148" i="48" s="1"/>
  <c r="DJ148" i="48"/>
  <c r="DG148" i="48"/>
  <c r="DH148" i="48"/>
  <c r="DI148" i="48"/>
  <c r="DE148" i="48"/>
  <c r="DC148" i="48"/>
  <c r="DD148" i="48"/>
  <c r="DA148" i="48"/>
  <c r="CY148" i="48"/>
  <c r="DN234" i="48"/>
  <c r="DO234" i="48" s="1"/>
  <c r="DJ234" i="48"/>
  <c r="DI234" i="48"/>
  <c r="DG234" i="48"/>
  <c r="DK234" i="48"/>
  <c r="DH234" i="48"/>
  <c r="DD234" i="48"/>
  <c r="DE234" i="48"/>
  <c r="CY234" i="48"/>
  <c r="DA234" i="48"/>
  <c r="DC234" i="48"/>
  <c r="DJ215" i="48"/>
  <c r="DK215" i="48"/>
  <c r="DN215" i="48"/>
  <c r="DO215" i="48" s="1"/>
  <c r="DG215" i="48"/>
  <c r="DH215" i="48"/>
  <c r="DI215" i="48"/>
  <c r="DD215" i="48"/>
  <c r="DE215" i="48"/>
  <c r="DA215" i="48"/>
  <c r="DC215" i="48"/>
  <c r="CY215" i="48"/>
  <c r="DN221" i="48"/>
  <c r="DO221" i="48" s="1"/>
  <c r="DJ221" i="48"/>
  <c r="DI221" i="48"/>
  <c r="DK221" i="48"/>
  <c r="DG221" i="48"/>
  <c r="DC221" i="48"/>
  <c r="DD221" i="48"/>
  <c r="DE221" i="48"/>
  <c r="DH221" i="48"/>
  <c r="CY221" i="48"/>
  <c r="DA221" i="48"/>
  <c r="DN112" i="48"/>
  <c r="DO112" i="48" s="1"/>
  <c r="DH112" i="48"/>
  <c r="DJ112" i="48"/>
  <c r="DK112" i="48" s="1"/>
  <c r="DG112" i="48"/>
  <c r="DC112" i="48"/>
  <c r="DE112" i="48" s="1"/>
  <c r="DA112" i="48"/>
  <c r="DD112" i="48" s="1"/>
  <c r="CY112" i="48"/>
  <c r="DN164" i="48"/>
  <c r="DO164" i="48" s="1"/>
  <c r="DG164" i="48"/>
  <c r="DH164" i="48"/>
  <c r="DJ164" i="48"/>
  <c r="DK164" i="48" s="1"/>
  <c r="CY164" i="48"/>
  <c r="DA164" i="48"/>
  <c r="DD164" i="48" s="1"/>
  <c r="DN67" i="48"/>
  <c r="DO67" i="48" s="1"/>
  <c r="DG67" i="48"/>
  <c r="DH67" i="48"/>
  <c r="DC67" i="48"/>
  <c r="DE67" i="48" s="1"/>
  <c r="DJ67" i="48"/>
  <c r="DK67" i="48" s="1"/>
  <c r="DA67" i="48"/>
  <c r="DD67" i="48" s="1"/>
  <c r="CY67" i="48"/>
  <c r="DN270" i="48"/>
  <c r="DO270" i="48" s="1"/>
  <c r="DJ270" i="48"/>
  <c r="DK270" i="48" s="1"/>
  <c r="DH270" i="48"/>
  <c r="DG270" i="48"/>
  <c r="CY270" i="48"/>
  <c r="DA270" i="48"/>
  <c r="DD270" i="48" s="1"/>
  <c r="DN113" i="48"/>
  <c r="DO113" i="48" s="1"/>
  <c r="DJ113" i="48"/>
  <c r="DK113" i="48" s="1"/>
  <c r="DH113" i="48"/>
  <c r="DG113" i="48"/>
  <c r="DC113" i="48"/>
  <c r="DE113" i="48" s="1"/>
  <c r="DA113" i="48"/>
  <c r="DD113" i="48" s="1"/>
  <c r="CY113" i="48"/>
  <c r="DN239" i="48"/>
  <c r="DO239" i="48" s="1"/>
  <c r="DH239" i="48"/>
  <c r="DJ239" i="48"/>
  <c r="DK239" i="48" s="1"/>
  <c r="DG239" i="48"/>
  <c r="CY239" i="48"/>
  <c r="DA239" i="48"/>
  <c r="DD239" i="48" s="1"/>
  <c r="DN202" i="48"/>
  <c r="DO202" i="48" s="1"/>
  <c r="DJ202" i="48"/>
  <c r="DK202" i="48" s="1"/>
  <c r="DG202" i="48"/>
  <c r="DH202" i="48"/>
  <c r="DA202" i="48"/>
  <c r="DD202" i="48" s="1"/>
  <c r="CY202" i="48"/>
  <c r="DN298" i="48"/>
  <c r="DO298" i="48" s="1"/>
  <c r="DJ298" i="48"/>
  <c r="DI298" i="48"/>
  <c r="DK298" i="48"/>
  <c r="DG298" i="48"/>
  <c r="DH298" i="48"/>
  <c r="DD298" i="48"/>
  <c r="DE298" i="48"/>
  <c r="CY298" i="48"/>
  <c r="DA298" i="48"/>
  <c r="DC298" i="48"/>
  <c r="DN233" i="48"/>
  <c r="DO233" i="48" s="1"/>
  <c r="DJ233" i="48"/>
  <c r="DK233" i="48" s="1"/>
  <c r="DG233" i="48"/>
  <c r="DH233" i="48"/>
  <c r="DA233" i="48"/>
  <c r="DD233" i="48" s="1"/>
  <c r="CY233" i="48"/>
  <c r="DN114" i="48"/>
  <c r="DO114" i="48" s="1"/>
  <c r="DJ114" i="48"/>
  <c r="DK114" i="48" s="1"/>
  <c r="DH114" i="48"/>
  <c r="DG114" i="48"/>
  <c r="DC114" i="48"/>
  <c r="DE114" i="48" s="1"/>
  <c r="DA114" i="48"/>
  <c r="DD114" i="48" s="1"/>
  <c r="CY114" i="48"/>
  <c r="DN227" i="48"/>
  <c r="DO227" i="48" s="1"/>
  <c r="DG227" i="48"/>
  <c r="DJ227" i="48"/>
  <c r="DK227" i="48" s="1"/>
  <c r="DH227" i="48"/>
  <c r="DA227" i="48"/>
  <c r="DD227" i="48" s="1"/>
  <c r="CY227" i="48"/>
  <c r="DN97" i="48"/>
  <c r="DO97" i="48" s="1"/>
  <c r="DH97" i="48"/>
  <c r="DJ97" i="48"/>
  <c r="DK97" i="48" s="1"/>
  <c r="DG97" i="48"/>
  <c r="DC97" i="48"/>
  <c r="DE97" i="48" s="1"/>
  <c r="DA97" i="48"/>
  <c r="DD97" i="48" s="1"/>
  <c r="CY97" i="48"/>
  <c r="DN122" i="48"/>
  <c r="DO122" i="48" s="1"/>
  <c r="DJ122" i="48"/>
  <c r="DK122" i="48" s="1"/>
  <c r="DG122" i="48"/>
  <c r="DH122" i="48"/>
  <c r="DA122" i="48"/>
  <c r="DD122" i="48" s="1"/>
  <c r="DC122" i="48"/>
  <c r="DE122" i="48" s="1"/>
  <c r="CY122" i="48"/>
  <c r="DJ247" i="48"/>
  <c r="DK247" i="48"/>
  <c r="DG247" i="48"/>
  <c r="DN247" i="48"/>
  <c r="DO247" i="48" s="1"/>
  <c r="DH247" i="48"/>
  <c r="DD247" i="48"/>
  <c r="DE247" i="48"/>
  <c r="DA247" i="48"/>
  <c r="DI247" i="48"/>
  <c r="DC247" i="48"/>
  <c r="CY247" i="48"/>
  <c r="DN302" i="48"/>
  <c r="DO302" i="48" s="1"/>
  <c r="DJ302" i="48"/>
  <c r="DK302" i="48" s="1"/>
  <c r="DH302" i="48"/>
  <c r="DG302" i="48"/>
  <c r="DC302" i="48"/>
  <c r="DE302" i="48" s="1"/>
  <c r="DA302" i="48"/>
  <c r="DD302" i="48" s="1"/>
  <c r="CY302" i="48"/>
  <c r="EJ84" i="48"/>
  <c r="EJ80" i="48"/>
  <c r="EJ86" i="48"/>
  <c r="EJ272" i="48"/>
  <c r="EJ237" i="48"/>
  <c r="BW32" i="48"/>
  <c r="DM32" i="48"/>
  <c r="BW40" i="48"/>
  <c r="DM40" i="48"/>
  <c r="BW20" i="48"/>
  <c r="DM20" i="48"/>
  <c r="BW14" i="48"/>
  <c r="DM14" i="48"/>
  <c r="BW4" i="48"/>
  <c r="DM4" i="48"/>
  <c r="BW35" i="48"/>
  <c r="DM35" i="48"/>
  <c r="BW5" i="48"/>
  <c r="DM5" i="48"/>
  <c r="BW31" i="48"/>
  <c r="DM31" i="48"/>
  <c r="BW7" i="48"/>
  <c r="DM7" i="48"/>
  <c r="BW13" i="48"/>
  <c r="DM13" i="48"/>
  <c r="BW22" i="48"/>
  <c r="DM22" i="48"/>
  <c r="BW3" i="48"/>
  <c r="DM3" i="48"/>
  <c r="BW16" i="48"/>
  <c r="DM16" i="48"/>
  <c r="BW30" i="48"/>
  <c r="DM30" i="48"/>
  <c r="BW9" i="48"/>
  <c r="DM9" i="48"/>
  <c r="BW8" i="48"/>
  <c r="DM8" i="48"/>
  <c r="BW41" i="48"/>
  <c r="DM41" i="48"/>
  <c r="BW21" i="48"/>
  <c r="DM21" i="48"/>
  <c r="EJ56" i="48"/>
  <c r="EJ226" i="48"/>
  <c r="EJ269" i="48"/>
  <c r="EJ51" i="48"/>
  <c r="EJ284" i="48"/>
  <c r="EJ310" i="48"/>
  <c r="EJ255" i="48"/>
  <c r="EJ99" i="48"/>
  <c r="EJ110" i="48"/>
  <c r="EJ78" i="48"/>
  <c r="EJ279" i="48"/>
  <c r="EJ132" i="48"/>
  <c r="EJ109" i="48"/>
  <c r="EJ108" i="48"/>
  <c r="EJ293" i="48"/>
  <c r="EJ106" i="48"/>
  <c r="EJ230" i="48"/>
  <c r="EJ256" i="48"/>
  <c r="EJ96" i="48"/>
  <c r="EJ195" i="48"/>
  <c r="EJ199" i="48"/>
  <c r="EJ112" i="48"/>
  <c r="EJ140" i="48"/>
  <c r="EJ200" i="48"/>
  <c r="EJ251" i="48"/>
  <c r="EJ229" i="48"/>
  <c r="EJ193" i="48"/>
  <c r="EJ143" i="48"/>
  <c r="EJ282" i="48"/>
  <c r="EJ54" i="48"/>
  <c r="EJ203" i="48"/>
  <c r="EJ149" i="48"/>
  <c r="EJ163" i="48"/>
  <c r="EJ47" i="48"/>
  <c r="EJ298" i="48"/>
  <c r="EJ277" i="48"/>
  <c r="EJ158" i="48"/>
  <c r="EJ239" i="48"/>
  <c r="EJ274" i="48"/>
  <c r="EJ167" i="48"/>
  <c r="EJ287" i="48"/>
  <c r="EJ254" i="48"/>
  <c r="EJ79" i="48"/>
  <c r="EJ133" i="48"/>
  <c r="EJ245" i="48"/>
  <c r="EJ165" i="48"/>
  <c r="EJ273" i="48"/>
  <c r="EJ309" i="48"/>
  <c r="EJ223" i="48"/>
  <c r="EJ147" i="48"/>
  <c r="EJ102" i="48"/>
  <c r="EJ194" i="48"/>
  <c r="EJ155" i="48"/>
  <c r="EJ142" i="48"/>
  <c r="EJ212" i="48"/>
  <c r="EJ76" i="48"/>
  <c r="EJ50" i="48"/>
  <c r="EJ288" i="48"/>
  <c r="EJ290" i="48"/>
  <c r="EJ77" i="48"/>
  <c r="EJ83" i="48"/>
  <c r="EJ291" i="48"/>
  <c r="EJ135" i="48"/>
  <c r="EJ93" i="48"/>
  <c r="DP271" i="48"/>
  <c r="DR271" i="48" s="1"/>
  <c r="DP183" i="48"/>
  <c r="DR183" i="48" s="1"/>
  <c r="EJ64" i="48"/>
  <c r="EJ68" i="48"/>
  <c r="EJ67" i="48"/>
  <c r="EJ317" i="48"/>
  <c r="EJ66" i="48"/>
  <c r="EJ125" i="48"/>
  <c r="EJ175" i="48"/>
  <c r="EJ183" i="48"/>
  <c r="EJ126" i="48"/>
  <c r="EJ117" i="48"/>
  <c r="EJ60" i="48"/>
  <c r="EJ171" i="48"/>
  <c r="EJ186" i="48"/>
  <c r="EJ90" i="48"/>
  <c r="EJ70" i="48"/>
  <c r="EJ92" i="48"/>
  <c r="EJ188" i="48"/>
  <c r="EJ121" i="48"/>
  <c r="EJ128" i="48"/>
  <c r="EJ220" i="48"/>
  <c r="EJ181" i="48"/>
  <c r="EJ120" i="48"/>
  <c r="EJ315" i="48"/>
  <c r="EJ123" i="48"/>
  <c r="EJ213" i="48"/>
  <c r="EJ180" i="48"/>
  <c r="DP180" i="48"/>
  <c r="DR180" i="48" s="1"/>
  <c r="DP171" i="48"/>
  <c r="DR171" i="48" s="1"/>
  <c r="EJ307" i="48"/>
  <c r="EJ118" i="48"/>
  <c r="EJ74" i="48"/>
  <c r="EJ305" i="48"/>
  <c r="BX33" i="48"/>
  <c r="CE44" i="48"/>
  <c r="BW44" i="48"/>
  <c r="CD44" i="48"/>
  <c r="CC44" i="48"/>
  <c r="CA44" i="48"/>
  <c r="BZ44" i="48"/>
  <c r="BY44" i="48"/>
  <c r="CF44" i="48"/>
  <c r="BX44" i="48"/>
  <c r="CD42" i="48"/>
  <c r="BY42" i="48"/>
  <c r="CC42" i="48"/>
  <c r="BZ42" i="48"/>
  <c r="CA42" i="48"/>
  <c r="CF42" i="48"/>
  <c r="BX42" i="48"/>
  <c r="CE42" i="48"/>
  <c r="BW42" i="48"/>
  <c r="CC40" i="48"/>
  <c r="CF40" i="48"/>
  <c r="CA40" i="48"/>
  <c r="BX40" i="48"/>
  <c r="BZ40" i="48"/>
  <c r="BY40" i="48"/>
  <c r="CE40" i="48"/>
  <c r="CD40" i="48"/>
  <c r="CA38" i="48"/>
  <c r="CE38" i="48"/>
  <c r="BZ38" i="48"/>
  <c r="BX38" i="48"/>
  <c r="BY38" i="48"/>
  <c r="BW38" i="48"/>
  <c r="CF38" i="48"/>
  <c r="CC38" i="48"/>
  <c r="CD38" i="48"/>
  <c r="CA36" i="48"/>
  <c r="BW36" i="48"/>
  <c r="BZ36" i="48"/>
  <c r="BY36" i="48"/>
  <c r="CF36" i="48"/>
  <c r="BX36" i="48"/>
  <c r="CD36" i="48"/>
  <c r="CE36" i="48"/>
  <c r="CC36" i="48"/>
  <c r="BZ34" i="48"/>
  <c r="CC34" i="48"/>
  <c r="BY34" i="48"/>
  <c r="CF34" i="48"/>
  <c r="BX34" i="48"/>
  <c r="BW34" i="48"/>
  <c r="CD34" i="48"/>
  <c r="CE34" i="48"/>
  <c r="CA34" i="48"/>
  <c r="BY32" i="48"/>
  <c r="CF32" i="48"/>
  <c r="BX32" i="48"/>
  <c r="CC32" i="48"/>
  <c r="CE32" i="48"/>
  <c r="CD32" i="48"/>
  <c r="CA32" i="48"/>
  <c r="BZ32" i="48"/>
  <c r="CF30" i="48"/>
  <c r="BX30" i="48"/>
  <c r="CE30" i="48"/>
  <c r="CD30" i="48"/>
  <c r="CC30" i="48"/>
  <c r="CA30" i="48"/>
  <c r="BZ30" i="48"/>
  <c r="BY30" i="48"/>
  <c r="CE28" i="48"/>
  <c r="BW28" i="48"/>
  <c r="CD28" i="48"/>
  <c r="CC28" i="48"/>
  <c r="CA28" i="48"/>
  <c r="BZ28" i="48"/>
  <c r="BX28" i="48"/>
  <c r="BY28" i="48"/>
  <c r="CF28" i="48"/>
  <c r="CD26" i="48"/>
  <c r="CC26" i="48"/>
  <c r="BZ26" i="48"/>
  <c r="CA26" i="48"/>
  <c r="BY26" i="48"/>
  <c r="BW26" i="48"/>
  <c r="CE26" i="48"/>
  <c r="CF26" i="48"/>
  <c r="BX26" i="48"/>
  <c r="CC24" i="48"/>
  <c r="CA24" i="48"/>
  <c r="BZ24" i="48"/>
  <c r="BY24" i="48"/>
  <c r="CF24" i="48"/>
  <c r="BX24" i="48"/>
  <c r="CE24" i="48"/>
  <c r="BW24" i="48"/>
  <c r="CD24" i="48"/>
  <c r="CA22" i="48"/>
  <c r="BZ22" i="48"/>
  <c r="BY22" i="48"/>
  <c r="BX22" i="48"/>
  <c r="CE22" i="48"/>
  <c r="CF22" i="48"/>
  <c r="CD22" i="48"/>
  <c r="CC22" i="48"/>
  <c r="CA20" i="48"/>
  <c r="BZ20" i="48"/>
  <c r="BY20" i="48"/>
  <c r="CF20" i="48"/>
  <c r="BX20" i="48"/>
  <c r="CD20" i="48"/>
  <c r="CE20" i="48"/>
  <c r="CC20" i="48"/>
  <c r="BZ18" i="48"/>
  <c r="BY18" i="48"/>
  <c r="CF18" i="48"/>
  <c r="BX18" i="48"/>
  <c r="CD18" i="48"/>
  <c r="CE18" i="48"/>
  <c r="BW18" i="48"/>
  <c r="CC18" i="48"/>
  <c r="CA18" i="48"/>
  <c r="BY16" i="48"/>
  <c r="CC16" i="48"/>
  <c r="CF16" i="48"/>
  <c r="BX16" i="48"/>
  <c r="CE16" i="48"/>
  <c r="CD16" i="48"/>
  <c r="BZ16" i="48"/>
  <c r="CA16" i="48"/>
  <c r="CF14" i="48"/>
  <c r="BX14" i="48"/>
  <c r="CE14" i="48"/>
  <c r="CD14" i="48"/>
  <c r="CC14" i="48"/>
  <c r="CA14" i="48"/>
  <c r="BZ14" i="48"/>
  <c r="BY14" i="48"/>
  <c r="CE12" i="48"/>
  <c r="BW12" i="48"/>
  <c r="CD12" i="48"/>
  <c r="CC12" i="48"/>
  <c r="BZ12" i="48"/>
  <c r="CA12" i="48"/>
  <c r="CF12" i="48"/>
  <c r="BY12" i="48"/>
  <c r="BX12" i="48"/>
  <c r="CD10" i="48"/>
  <c r="CC10" i="48"/>
  <c r="BY10" i="48"/>
  <c r="CA10" i="48"/>
  <c r="BZ10" i="48"/>
  <c r="BW10" i="48"/>
  <c r="CF10" i="48"/>
  <c r="BX10" i="48"/>
  <c r="CE10" i="48"/>
  <c r="CC8" i="48"/>
  <c r="BY8" i="48"/>
  <c r="CA8" i="48"/>
  <c r="BZ8" i="48"/>
  <c r="CF8" i="48"/>
  <c r="BX8" i="48"/>
  <c r="CD8" i="48"/>
  <c r="CE8" i="48"/>
  <c r="CA6" i="48"/>
  <c r="BZ6" i="48"/>
  <c r="BX6" i="48"/>
  <c r="BY6" i="48"/>
  <c r="CE6" i="48"/>
  <c r="BW6" i="48"/>
  <c r="CF6" i="48"/>
  <c r="CC6" i="48"/>
  <c r="CD6" i="48"/>
  <c r="CA4" i="48"/>
  <c r="BZ4" i="48"/>
  <c r="CD4" i="48"/>
  <c r="BY4" i="48"/>
  <c r="CF4" i="48"/>
  <c r="BX4" i="48"/>
  <c r="CE4" i="48"/>
  <c r="CC4" i="48"/>
  <c r="BZ2" i="48"/>
  <c r="BY2" i="48"/>
  <c r="CF2" i="48"/>
  <c r="BX2" i="48"/>
  <c r="CC2" i="48"/>
  <c r="CE2" i="48"/>
  <c r="BW2" i="48"/>
  <c r="CD2" i="48"/>
  <c r="CA2" i="48"/>
  <c r="CG43" i="48"/>
  <c r="CD43" i="48"/>
  <c r="BW43" i="48"/>
  <c r="CC43" i="48"/>
  <c r="CA43" i="48"/>
  <c r="BZ43" i="48"/>
  <c r="BY43" i="48"/>
  <c r="BX43" i="48"/>
  <c r="CE43" i="48"/>
  <c r="CF43" i="48"/>
  <c r="CC41" i="48"/>
  <c r="CD41" i="48"/>
  <c r="CA41" i="48"/>
  <c r="BY41" i="48"/>
  <c r="BZ41" i="48"/>
  <c r="CF41" i="48"/>
  <c r="BX41" i="48"/>
  <c r="CE41" i="48"/>
  <c r="CF39" i="48"/>
  <c r="CA39" i="48"/>
  <c r="BZ39" i="48"/>
  <c r="BY39" i="48"/>
  <c r="BX39" i="48"/>
  <c r="CE39" i="48"/>
  <c r="BW39" i="48"/>
  <c r="CD39" i="48"/>
  <c r="CC39" i="48"/>
  <c r="CA37" i="48"/>
  <c r="BZ37" i="48"/>
  <c r="BW37" i="48"/>
  <c r="CE37" i="48"/>
  <c r="BY37" i="48"/>
  <c r="CF37" i="48"/>
  <c r="BX37" i="48"/>
  <c r="CD37" i="48"/>
  <c r="CC37" i="48"/>
  <c r="BZ35" i="48"/>
  <c r="BY35" i="48"/>
  <c r="CD35" i="48"/>
  <c r="CA35" i="48"/>
  <c r="CF35" i="48"/>
  <c r="BX35" i="48"/>
  <c r="CE35" i="48"/>
  <c r="CC35" i="48"/>
  <c r="BY33" i="48"/>
  <c r="BZ33" i="48"/>
  <c r="CF33" i="48"/>
  <c r="CE33" i="48"/>
  <c r="BW33" i="48"/>
  <c r="CC33" i="48"/>
  <c r="CD33" i="48"/>
  <c r="CA33" i="48"/>
  <c r="CF31" i="48"/>
  <c r="BX31" i="48"/>
  <c r="CE31" i="48"/>
  <c r="CD31" i="48"/>
  <c r="CC31" i="48"/>
  <c r="CA31" i="48"/>
  <c r="BZ31" i="48"/>
  <c r="BY31" i="48"/>
  <c r="CF29" i="48"/>
  <c r="CE29" i="48"/>
  <c r="BW29" i="48"/>
  <c r="CA29" i="48"/>
  <c r="CD29" i="48"/>
  <c r="CC29" i="48"/>
  <c r="BX29" i="48"/>
  <c r="BZ29" i="48"/>
  <c r="BY29" i="48"/>
  <c r="CD27" i="48"/>
  <c r="CE27" i="48"/>
  <c r="CC27" i="48"/>
  <c r="BZ27" i="48"/>
  <c r="CA27" i="48"/>
  <c r="BY27" i="48"/>
  <c r="CF27" i="48"/>
  <c r="BX27" i="48"/>
  <c r="BW27" i="48"/>
  <c r="BY25" i="48"/>
  <c r="CC25" i="48"/>
  <c r="CD25" i="48"/>
  <c r="CA25" i="48"/>
  <c r="BZ25" i="48"/>
  <c r="CF25" i="48"/>
  <c r="BX25" i="48"/>
  <c r="CE25" i="48"/>
  <c r="BW25" i="48"/>
  <c r="BX23" i="48"/>
  <c r="CA23" i="48"/>
  <c r="CC23" i="48"/>
  <c r="BZ23" i="48"/>
  <c r="BY23" i="48"/>
  <c r="CF23" i="48"/>
  <c r="CE23" i="48"/>
  <c r="BW23" i="48"/>
  <c r="CD23" i="48"/>
  <c r="CE21" i="48"/>
  <c r="CA21" i="48"/>
  <c r="BZ21" i="48"/>
  <c r="BY21" i="48"/>
  <c r="CF21" i="48"/>
  <c r="BX21" i="48"/>
  <c r="CD21" i="48"/>
  <c r="CC21" i="48"/>
  <c r="BZ19" i="48"/>
  <c r="BY19" i="48"/>
  <c r="CF19" i="48"/>
  <c r="BX19" i="48"/>
  <c r="CD19" i="48"/>
  <c r="CE19" i="48"/>
  <c r="BW19" i="48"/>
  <c r="CC19" i="48"/>
  <c r="CA19" i="48"/>
  <c r="BX17" i="48"/>
  <c r="CC17" i="48"/>
  <c r="BY17" i="48"/>
  <c r="CF17" i="48"/>
  <c r="CE17" i="48"/>
  <c r="BW17" i="48"/>
  <c r="BZ17" i="48"/>
  <c r="CD17" i="48"/>
  <c r="CA17" i="48"/>
  <c r="BW15" i="48"/>
  <c r="CF15" i="48"/>
  <c r="BX15" i="48"/>
  <c r="BY15" i="48"/>
  <c r="CE15" i="48"/>
  <c r="CD15" i="48"/>
  <c r="CC15" i="48"/>
  <c r="CA15" i="48"/>
  <c r="BZ15" i="48"/>
  <c r="CE13" i="48"/>
  <c r="CD13" i="48"/>
  <c r="BX13" i="48"/>
  <c r="CC13" i="48"/>
  <c r="CF13" i="48"/>
  <c r="CA13" i="48"/>
  <c r="BZ13" i="48"/>
  <c r="BY13" i="48"/>
  <c r="BZ11" i="48"/>
  <c r="CD11" i="48"/>
  <c r="CC11" i="48"/>
  <c r="BW11" i="48"/>
  <c r="CA11" i="48"/>
  <c r="BY11" i="48"/>
  <c r="CF11" i="48"/>
  <c r="BX11" i="48"/>
  <c r="CE11" i="48"/>
  <c r="CC9" i="48"/>
  <c r="CA9" i="48"/>
  <c r="BY9" i="48"/>
  <c r="CD9" i="48"/>
  <c r="BZ9" i="48"/>
  <c r="CF9" i="48"/>
  <c r="BX9" i="48"/>
  <c r="CE9" i="48"/>
  <c r="CA7" i="48"/>
  <c r="BZ7" i="48"/>
  <c r="CF7" i="48"/>
  <c r="BX7" i="48"/>
  <c r="CC7" i="48"/>
  <c r="BY7" i="48"/>
  <c r="CE7" i="48"/>
  <c r="CD7" i="48"/>
  <c r="CA5" i="48"/>
  <c r="BZ5" i="48"/>
  <c r="BY5" i="48"/>
  <c r="CE5" i="48"/>
  <c r="CF5" i="48"/>
  <c r="BX5" i="48"/>
  <c r="CD5" i="48"/>
  <c r="CC5" i="48"/>
  <c r="BY3" i="48"/>
  <c r="BZ3" i="48"/>
  <c r="CD3" i="48"/>
  <c r="CF3" i="48"/>
  <c r="BX3" i="48"/>
  <c r="CE3" i="48"/>
  <c r="CC3" i="48"/>
  <c r="CA3" i="48"/>
  <c r="CG27" i="48"/>
  <c r="CG11" i="48"/>
  <c r="CG41" i="48"/>
  <c r="CG25" i="48"/>
  <c r="CG9" i="48"/>
  <c r="CG40" i="48"/>
  <c r="CG24" i="48"/>
  <c r="CG8" i="48"/>
  <c r="CG39" i="48"/>
  <c r="CG23" i="48"/>
  <c r="CG38" i="48"/>
  <c r="CG22" i="48"/>
  <c r="CG37" i="48"/>
  <c r="CG21" i="48"/>
  <c r="CG36" i="48"/>
  <c r="CG20" i="48"/>
  <c r="CG35" i="48"/>
  <c r="CG19" i="48"/>
  <c r="CG34" i="48"/>
  <c r="CG18" i="48"/>
  <c r="CG10" i="48"/>
  <c r="CG33" i="48"/>
  <c r="CG17" i="48"/>
  <c r="CG42" i="48"/>
  <c r="CG7" i="48"/>
  <c r="CG32" i="48"/>
  <c r="CG16" i="48"/>
  <c r="CG31" i="48"/>
  <c r="CG15" i="48"/>
  <c r="CG30" i="48"/>
  <c r="CG14" i="48"/>
  <c r="CG29" i="48"/>
  <c r="CG13" i="48"/>
  <c r="CG44" i="48"/>
  <c r="CG28" i="48"/>
  <c r="CG12" i="48"/>
  <c r="CG26" i="48"/>
  <c r="AP348" i="54"/>
  <c r="AS348" i="54" s="1"/>
  <c r="AP374" i="54"/>
  <c r="AS374" i="54" s="1"/>
  <c r="AP105" i="54"/>
  <c r="AS105" i="54" s="1"/>
  <c r="AP146" i="54"/>
  <c r="AS146" i="54" s="1"/>
  <c r="AP186" i="54"/>
  <c r="AS186" i="54" s="1"/>
  <c r="AP275" i="54"/>
  <c r="AP257" i="54"/>
  <c r="AP111" i="54"/>
  <c r="AS111" i="54" s="1"/>
  <c r="AP153" i="54"/>
  <c r="AS153" i="54" s="1"/>
  <c r="AP185" i="54"/>
  <c r="AS185" i="54" s="1"/>
  <c r="AS393" i="54"/>
  <c r="AP368" i="54"/>
  <c r="AP289" i="54"/>
  <c r="AP109" i="54"/>
  <c r="AS109" i="54" s="1"/>
  <c r="AP263" i="54"/>
  <c r="AS263" i="54" s="1"/>
  <c r="AP286" i="54"/>
  <c r="AS286" i="54" s="1"/>
  <c r="AP303" i="54"/>
  <c r="AS303" i="54" s="1"/>
  <c r="AP310" i="54"/>
  <c r="AS310" i="54" s="1"/>
  <c r="AP313" i="54"/>
  <c r="AS313" i="54" s="1"/>
  <c r="AP77" i="54"/>
  <c r="AP287" i="54"/>
  <c r="AS287" i="54" s="1"/>
  <c r="AP285" i="54"/>
  <c r="AS285" i="54" s="1"/>
  <c r="AP328" i="54"/>
  <c r="AS328" i="54" s="1"/>
  <c r="AP39" i="54"/>
  <c r="AS39" i="54" s="1"/>
  <c r="AP119" i="54"/>
  <c r="AS119" i="54" s="1"/>
  <c r="AP135" i="54"/>
  <c r="AS135" i="54" s="1"/>
  <c r="AP260" i="54"/>
  <c r="AS260" i="54" s="1"/>
  <c r="AP290" i="54"/>
  <c r="AP300" i="54"/>
  <c r="AS300" i="54" s="1"/>
  <c r="AP316" i="54"/>
  <c r="AS316" i="54" s="1"/>
  <c r="AP241" i="54"/>
  <c r="AP16" i="54"/>
  <c r="AS16" i="54" s="1"/>
  <c r="AP278" i="54"/>
  <c r="AP236" i="54"/>
  <c r="AP156" i="54"/>
  <c r="AS156" i="54" s="1"/>
  <c r="AP28" i="54"/>
  <c r="AP91" i="54"/>
  <c r="AP152" i="54"/>
  <c r="AS152" i="54" s="1"/>
  <c r="AP222" i="54"/>
  <c r="AS222" i="54" s="1"/>
  <c r="AP291" i="54"/>
  <c r="AS291" i="54" s="1"/>
  <c r="AP232" i="54"/>
  <c r="AP304" i="54"/>
  <c r="AS304" i="54" s="1"/>
  <c r="AP118" i="54"/>
  <c r="AS118" i="54" s="1"/>
  <c r="AP140" i="54"/>
  <c r="AS140" i="54" s="1"/>
  <c r="AP255" i="54"/>
  <c r="AS255" i="54" s="1"/>
  <c r="AP45" i="54"/>
  <c r="AS45" i="54" s="1"/>
  <c r="AP52" i="54"/>
  <c r="AS52" i="54" s="1"/>
  <c r="AP85" i="54"/>
  <c r="AP172" i="54"/>
  <c r="AS172" i="54" s="1"/>
  <c r="AP246" i="54"/>
  <c r="AP340" i="54"/>
  <c r="AS340" i="54" s="1"/>
  <c r="AP343" i="54"/>
  <c r="AS343" i="54" s="1"/>
  <c r="AP43" i="54"/>
  <c r="AS43" i="54" s="1"/>
  <c r="AP283" i="54"/>
  <c r="AS283" i="54" s="1"/>
  <c r="AP372" i="54"/>
  <c r="AP37" i="54"/>
  <c r="AS37" i="54" s="1"/>
  <c r="AP123" i="54"/>
  <c r="AS123" i="54" s="1"/>
  <c r="AP151" i="54"/>
  <c r="AS151" i="54" s="1"/>
  <c r="AP157" i="54"/>
  <c r="AS157" i="54" s="1"/>
  <c r="AP10" i="54"/>
  <c r="AP193" i="54"/>
  <c r="AS193" i="54" s="1"/>
  <c r="AP218" i="54"/>
  <c r="AS218" i="54" s="1"/>
  <c r="AP13" i="54"/>
  <c r="AP46" i="54"/>
  <c r="AS46" i="54" s="1"/>
  <c r="AP128" i="54"/>
  <c r="AS128" i="54" s="1"/>
  <c r="AP168" i="54"/>
  <c r="AS168" i="54" s="1"/>
  <c r="AP190" i="54"/>
  <c r="AS190" i="54" s="1"/>
  <c r="AP209" i="54"/>
  <c r="AS209" i="54" s="1"/>
  <c r="AP212" i="54"/>
  <c r="AS212" i="54" s="1"/>
  <c r="AP237" i="54"/>
  <c r="AS237" i="54" s="1"/>
  <c r="AP269" i="54"/>
  <c r="AS269" i="54" s="1"/>
  <c r="AP351" i="54"/>
  <c r="AS351" i="54" s="1"/>
  <c r="AP131" i="54"/>
  <c r="AS131" i="54" s="1"/>
  <c r="AP99" i="54"/>
  <c r="AS99" i="54" s="1"/>
  <c r="AP27" i="54"/>
  <c r="AP40" i="54"/>
  <c r="AS40" i="54" s="1"/>
  <c r="AP89" i="54"/>
  <c r="AP122" i="54"/>
  <c r="AS122" i="54" s="1"/>
  <c r="AP138" i="54"/>
  <c r="AS138" i="54" s="1"/>
  <c r="AP162" i="54"/>
  <c r="AS162" i="54" s="1"/>
  <c r="AP333" i="54"/>
  <c r="AS333" i="54" s="1"/>
  <c r="AP49" i="54"/>
  <c r="AS49" i="54" s="1"/>
  <c r="AP50" i="54"/>
  <c r="AS50" i="54" s="1"/>
  <c r="AP178" i="54"/>
  <c r="AS178" i="54" s="1"/>
  <c r="AP216" i="54"/>
  <c r="AP305" i="54"/>
  <c r="AS305" i="54" s="1"/>
  <c r="AP327" i="54"/>
  <c r="AS327" i="54" s="1"/>
  <c r="AP352" i="54"/>
  <c r="AS352" i="54" s="1"/>
  <c r="AP359" i="54"/>
  <c r="AP367" i="54"/>
  <c r="AP82" i="54"/>
  <c r="AP321" i="54"/>
  <c r="AS321" i="54" s="1"/>
  <c r="AP18" i="54"/>
  <c r="AS18" i="54" s="1"/>
  <c r="AP145" i="54"/>
  <c r="AS145" i="54" s="1"/>
  <c r="AP182" i="54"/>
  <c r="AS182" i="54" s="1"/>
  <c r="AP251" i="54"/>
  <c r="AS251" i="54" s="1"/>
  <c r="AP261" i="54"/>
  <c r="AP35" i="54"/>
  <c r="AS35" i="54" s="1"/>
  <c r="AP68" i="54"/>
  <c r="AP98" i="54"/>
  <c r="AS98" i="54" s="1"/>
  <c r="AP130" i="54"/>
  <c r="AS130" i="54" s="1"/>
  <c r="AP170" i="54"/>
  <c r="AS170" i="54" s="1"/>
  <c r="AP176" i="54"/>
  <c r="AS176" i="54" s="1"/>
  <c r="AP245" i="54"/>
  <c r="AS245" i="54" s="1"/>
  <c r="AP271" i="54"/>
  <c r="AP281" i="54"/>
  <c r="AS281" i="54" s="1"/>
  <c r="AP189" i="54"/>
  <c r="AS189" i="54" s="1"/>
  <c r="AP347" i="54"/>
  <c r="AP25" i="54"/>
  <c r="AP80" i="54"/>
  <c r="AP183" i="54"/>
  <c r="AS183" i="54" s="1"/>
  <c r="AP344" i="54"/>
  <c r="AS344" i="54" s="1"/>
  <c r="AP72" i="54"/>
  <c r="AP136" i="54"/>
  <c r="AS136" i="54" s="1"/>
  <c r="AP76" i="54"/>
  <c r="AP124" i="54"/>
  <c r="AP133" i="54"/>
  <c r="AS133" i="54" s="1"/>
  <c r="AP139" i="54"/>
  <c r="AS139" i="54" s="1"/>
  <c r="AP159" i="54"/>
  <c r="AS159" i="54" s="1"/>
  <c r="AP165" i="54"/>
  <c r="AS165" i="54" s="1"/>
  <c r="AP171" i="54"/>
  <c r="AS171" i="54" s="1"/>
  <c r="AP192" i="54"/>
  <c r="AS192" i="54" s="1"/>
  <c r="AP240" i="54"/>
  <c r="AS240" i="54" s="1"/>
  <c r="AP243" i="54"/>
  <c r="AS243" i="54" s="1"/>
  <c r="AP249" i="54"/>
  <c r="AS249" i="54" s="1"/>
  <c r="AP270" i="54"/>
  <c r="AS270" i="54" s="1"/>
  <c r="AP4" i="54"/>
  <c r="AP319" i="54"/>
  <c r="AS319" i="54" s="1"/>
  <c r="AP103" i="54"/>
  <c r="AS103" i="54" s="1"/>
  <c r="AP19" i="54"/>
  <c r="AS19" i="54" s="1"/>
  <c r="AP22" i="54"/>
  <c r="AS22" i="54" s="1"/>
  <c r="AP38" i="54"/>
  <c r="AS38" i="54" s="1"/>
  <c r="AP44" i="54"/>
  <c r="AS44" i="54" s="1"/>
  <c r="AP57" i="54"/>
  <c r="AP87" i="54"/>
  <c r="AP94" i="54"/>
  <c r="AP137" i="54"/>
  <c r="AS137" i="54" s="1"/>
  <c r="AP154" i="54"/>
  <c r="AS154" i="54" s="1"/>
  <c r="AP169" i="54"/>
  <c r="AS169" i="54" s="1"/>
  <c r="AP199" i="54"/>
  <c r="AS199" i="54" s="1"/>
  <c r="AP205" i="54"/>
  <c r="AS205" i="54" s="1"/>
  <c r="AP220" i="54"/>
  <c r="AS220" i="54" s="1"/>
  <c r="AP259" i="54"/>
  <c r="AS259" i="54" s="1"/>
  <c r="AP356" i="54"/>
  <c r="AP115" i="54"/>
  <c r="AS115" i="54" s="1"/>
  <c r="AP180" i="54"/>
  <c r="AS180" i="54" s="1"/>
  <c r="AP292" i="54"/>
  <c r="AK80" i="54"/>
  <c r="AH80" i="54" s="1"/>
  <c r="AM80" i="54" s="1"/>
  <c r="AP163" i="54"/>
  <c r="AS163" i="54" s="1"/>
  <c r="AP196" i="54"/>
  <c r="AS196" i="54" s="1"/>
  <c r="AP214" i="54"/>
  <c r="AS214" i="54" s="1"/>
  <c r="AP217" i="54"/>
  <c r="AS217" i="54" s="1"/>
  <c r="AP223" i="54"/>
  <c r="AS223" i="54" s="1"/>
  <c r="AP229" i="54"/>
  <c r="AS229" i="54" s="1"/>
  <c r="AP250" i="54"/>
  <c r="AS250" i="54" s="1"/>
  <c r="AP253" i="54"/>
  <c r="AS253" i="54" s="1"/>
  <c r="AP335" i="54"/>
  <c r="AS335" i="54" s="1"/>
  <c r="AP350" i="54"/>
  <c r="AS350" i="54" s="1"/>
  <c r="AP360" i="54"/>
  <c r="AP364" i="54"/>
  <c r="AS390" i="54"/>
  <c r="AP5" i="54"/>
  <c r="AP29" i="54"/>
  <c r="AS29" i="54" s="1"/>
  <c r="AP61" i="54"/>
  <c r="AS61" i="54" s="1"/>
  <c r="AP70" i="54"/>
  <c r="AM77" i="54"/>
  <c r="AP299" i="54"/>
  <c r="AS299" i="54" s="1"/>
  <c r="AP311" i="54"/>
  <c r="AS311" i="54" s="1"/>
  <c r="AP314" i="54"/>
  <c r="AS314" i="54" s="1"/>
  <c r="AP317" i="54"/>
  <c r="AS317" i="54" s="1"/>
  <c r="AP320" i="54"/>
  <c r="AS320" i="54" s="1"/>
  <c r="AP97" i="54"/>
  <c r="AS97" i="54" s="1"/>
  <c r="AP298" i="54"/>
  <c r="AS298" i="54" s="1"/>
  <c r="AP32" i="54"/>
  <c r="AS32" i="54" s="1"/>
  <c r="AP26" i="54"/>
  <c r="AP54" i="54"/>
  <c r="AP95" i="54"/>
  <c r="AS95" i="54" s="1"/>
  <c r="AP206" i="54"/>
  <c r="AP293" i="54"/>
  <c r="AS293" i="54" s="1"/>
  <c r="AP308" i="54"/>
  <c r="AP66" i="54"/>
  <c r="AS66" i="54" s="1"/>
  <c r="AP256" i="54"/>
  <c r="AS256" i="54" s="1"/>
  <c r="AP295" i="54"/>
  <c r="AS295" i="54" s="1"/>
  <c r="AS387" i="54"/>
  <c r="AP110" i="54"/>
  <c r="AS110" i="54" s="1"/>
  <c r="AP143" i="54"/>
  <c r="AS143" i="54" s="1"/>
  <c r="AP181" i="54"/>
  <c r="AS181" i="54" s="1"/>
  <c r="AP2" i="54"/>
  <c r="AP17" i="54"/>
  <c r="AS17" i="54" s="1"/>
  <c r="AP20" i="54"/>
  <c r="AS20" i="54" s="1"/>
  <c r="AP224" i="54"/>
  <c r="AS376" i="54"/>
  <c r="AS385" i="54"/>
  <c r="AP208" i="54"/>
  <c r="AS208" i="54" s="1"/>
  <c r="AP164" i="54"/>
  <c r="AS164" i="54" s="1"/>
  <c r="AP191" i="54"/>
  <c r="AS191" i="54" s="1"/>
  <c r="AP194" i="54"/>
  <c r="AS194" i="54" s="1"/>
  <c r="AP215" i="54"/>
  <c r="AS215" i="54" s="1"/>
  <c r="AP336" i="54"/>
  <c r="AS336" i="54" s="1"/>
  <c r="AP33" i="54"/>
  <c r="AS33" i="54" s="1"/>
  <c r="AP71" i="54"/>
  <c r="AP92" i="54"/>
  <c r="AP126" i="54"/>
  <c r="AS126" i="54" s="1"/>
  <c r="AP30" i="54"/>
  <c r="AS30" i="54" s="1"/>
  <c r="AP117" i="54"/>
  <c r="AS117" i="54" s="1"/>
  <c r="AP141" i="54"/>
  <c r="AS141" i="54" s="1"/>
  <c r="AP144" i="54"/>
  <c r="AS144" i="54" s="1"/>
  <c r="AP150" i="54"/>
  <c r="AS150" i="54" s="1"/>
  <c r="AP297" i="54"/>
  <c r="AS297" i="54" s="1"/>
  <c r="AP306" i="54"/>
  <c r="AS306" i="54" s="1"/>
  <c r="AP366" i="54"/>
  <c r="AP34" i="54"/>
  <c r="AS34" i="54" s="1"/>
  <c r="AP65" i="54"/>
  <c r="AS65" i="54" s="1"/>
  <c r="AP102" i="54"/>
  <c r="AP198" i="54"/>
  <c r="AS198" i="54" s="1"/>
  <c r="AP201" i="54"/>
  <c r="AS201" i="54" s="1"/>
  <c r="AP210" i="54"/>
  <c r="AS210" i="54" s="1"/>
  <c r="AP219" i="54"/>
  <c r="AS219" i="54" s="1"/>
  <c r="AP252" i="54"/>
  <c r="AS252" i="54" s="1"/>
  <c r="AP264" i="54"/>
  <c r="AS264" i="54" s="1"/>
  <c r="AP273" i="54"/>
  <c r="AS273" i="54" s="1"/>
  <c r="AP276" i="54"/>
  <c r="AP279" i="54"/>
  <c r="AS279" i="54" s="1"/>
  <c r="AP331" i="54"/>
  <c r="AM289" i="54"/>
  <c r="AN289" i="54"/>
  <c r="AN74" i="54"/>
  <c r="AM74" i="54"/>
  <c r="AN70" i="54"/>
  <c r="AM70" i="54"/>
  <c r="AM90" i="54"/>
  <c r="AN90" i="54"/>
  <c r="AN82" i="54"/>
  <c r="AM82" i="54"/>
  <c r="AN261" i="54"/>
  <c r="AM261" i="54"/>
  <c r="AP15" i="54"/>
  <c r="AP23" i="54"/>
  <c r="AP101" i="54"/>
  <c r="AS101" i="54" s="1"/>
  <c r="AP326" i="54"/>
  <c r="AS326" i="54" s="1"/>
  <c r="AP365" i="54"/>
  <c r="AS375" i="54"/>
  <c r="AS381" i="54"/>
  <c r="AP114" i="54"/>
  <c r="AS114" i="54" s="1"/>
  <c r="AP127" i="54"/>
  <c r="AS127" i="54" s="1"/>
  <c r="AP142" i="54"/>
  <c r="AS142" i="54" s="1"/>
  <c r="AP147" i="54"/>
  <c r="AS147" i="54" s="1"/>
  <c r="AP174" i="54"/>
  <c r="AS174" i="54" s="1"/>
  <c r="AP179" i="54"/>
  <c r="AS179" i="54" s="1"/>
  <c r="AP184" i="54"/>
  <c r="AS184" i="54" s="1"/>
  <c r="AP200" i="54"/>
  <c r="AS200" i="54" s="1"/>
  <c r="AP284" i="54"/>
  <c r="AS284" i="54" s="1"/>
  <c r="AP294" i="54"/>
  <c r="AS294" i="54" s="1"/>
  <c r="AP302" i="54"/>
  <c r="AP312" i="54"/>
  <c r="AS312" i="54" s="1"/>
  <c r="AP332" i="54"/>
  <c r="AS332" i="54" s="1"/>
  <c r="AP349" i="54"/>
  <c r="AS349" i="54" s="1"/>
  <c r="AP355" i="54"/>
  <c r="AP358" i="54"/>
  <c r="AP73" i="54"/>
  <c r="AP90" i="54"/>
  <c r="AP104" i="54"/>
  <c r="AS104" i="54" s="1"/>
  <c r="AP106" i="54"/>
  <c r="AS106" i="54" s="1"/>
  <c r="AP59" i="54"/>
  <c r="AS59" i="54" s="1"/>
  <c r="AP62" i="54"/>
  <c r="AS62" i="54" s="1"/>
  <c r="AP84" i="54"/>
  <c r="AP132" i="54"/>
  <c r="AS132" i="54" s="1"/>
  <c r="AP231" i="54"/>
  <c r="AS231" i="54" s="1"/>
  <c r="AP238" i="54"/>
  <c r="AS238" i="54" s="1"/>
  <c r="AP315" i="54"/>
  <c r="AP329" i="54"/>
  <c r="AS329" i="54" s="1"/>
  <c r="AS384" i="54"/>
  <c r="AK236" i="54"/>
  <c r="AH236" i="54" s="1"/>
  <c r="AM236" i="54" s="1"/>
  <c r="AS379" i="54"/>
  <c r="AP47" i="54"/>
  <c r="AS47" i="54" s="1"/>
  <c r="AP213" i="54"/>
  <c r="AS213" i="54" s="1"/>
  <c r="AP226" i="54"/>
  <c r="AS226" i="54" s="1"/>
  <c r="AP234" i="54"/>
  <c r="AS234" i="54" s="1"/>
  <c r="AP258" i="54"/>
  <c r="AS258" i="54" s="1"/>
  <c r="AP277" i="54"/>
  <c r="AP282" i="54"/>
  <c r="AS282" i="54" s="1"/>
  <c r="AP318" i="54"/>
  <c r="AS318" i="54" s="1"/>
  <c r="AP324" i="54"/>
  <c r="AS324" i="54" s="1"/>
  <c r="AP341" i="54"/>
  <c r="AS341" i="54" s="1"/>
  <c r="AP373" i="54"/>
  <c r="AS388" i="54"/>
  <c r="AP8" i="54"/>
  <c r="AP12" i="54"/>
  <c r="AP9" i="54"/>
  <c r="AP24" i="54"/>
  <c r="AP79" i="54"/>
  <c r="AP88" i="54"/>
  <c r="AP112" i="54"/>
  <c r="AS112" i="54" s="1"/>
  <c r="AP188" i="54"/>
  <c r="AS188" i="54" s="1"/>
  <c r="AP221" i="54"/>
  <c r="AS221" i="54" s="1"/>
  <c r="AP266" i="54"/>
  <c r="AS266" i="54" s="1"/>
  <c r="AP280" i="54"/>
  <c r="AS280" i="54" s="1"/>
  <c r="AS382" i="54"/>
  <c r="AP96" i="54"/>
  <c r="AS96" i="54" s="1"/>
  <c r="AP107" i="54"/>
  <c r="AS107" i="54" s="1"/>
  <c r="AK206" i="54"/>
  <c r="AH206" i="54" s="1"/>
  <c r="AM206" i="54" s="1"/>
  <c r="AK246" i="54"/>
  <c r="AH246" i="54" s="1"/>
  <c r="AM246" i="54" s="1"/>
  <c r="AP363" i="54"/>
  <c r="AP53" i="54"/>
  <c r="AP6" i="54"/>
  <c r="AS391" i="54"/>
  <c r="AP187" i="54"/>
  <c r="AS187" i="54" s="1"/>
  <c r="AM9" i="54"/>
  <c r="AP120" i="54"/>
  <c r="AS120" i="54" s="1"/>
  <c r="AP60" i="54"/>
  <c r="AS60" i="54" s="1"/>
  <c r="AK85" i="54"/>
  <c r="AH85" i="54" s="1"/>
  <c r="AN85" i="54" s="1"/>
  <c r="AP155" i="54"/>
  <c r="AS155" i="54" s="1"/>
  <c r="AP160" i="54"/>
  <c r="AS160" i="54" s="1"/>
  <c r="AP239" i="54"/>
  <c r="AS239" i="54" s="1"/>
  <c r="AM241" i="54"/>
  <c r="AP244" i="54"/>
  <c r="AS244" i="54" s="1"/>
  <c r="AP339" i="54"/>
  <c r="AS377" i="54"/>
  <c r="AP75" i="54"/>
  <c r="AP78" i="54"/>
  <c r="AP81" i="54"/>
  <c r="AP248" i="54"/>
  <c r="AS248" i="54" s="1"/>
  <c r="AP74" i="54"/>
  <c r="AP63" i="54"/>
  <c r="AS63" i="54" s="1"/>
  <c r="AP148" i="54"/>
  <c r="AS148" i="54" s="1"/>
  <c r="AP204" i="54"/>
  <c r="AK224" i="54"/>
  <c r="AH224" i="54" s="1"/>
  <c r="AM224" i="54" s="1"/>
  <c r="AP272" i="54"/>
  <c r="AS272" i="54" s="1"/>
  <c r="AS383" i="54"/>
  <c r="AS386" i="54"/>
  <c r="AS389" i="54"/>
  <c r="AP113" i="54"/>
  <c r="AP288" i="54"/>
  <c r="AP322" i="54"/>
  <c r="AS322" i="54" s="1"/>
  <c r="AP325" i="54"/>
  <c r="AS325" i="54" s="1"/>
  <c r="AP342" i="54"/>
  <c r="AS342" i="54" s="1"/>
  <c r="AP371" i="54"/>
  <c r="AS392" i="54"/>
  <c r="AS395" i="54"/>
  <c r="AP207" i="54"/>
  <c r="AP247" i="54"/>
  <c r="AP254" i="54"/>
  <c r="AP267" i="54"/>
  <c r="AS267" i="54" s="1"/>
  <c r="AP14" i="54"/>
  <c r="AP31" i="54"/>
  <c r="AS31" i="54" s="1"/>
  <c r="AP41" i="54"/>
  <c r="AS41" i="54" s="1"/>
  <c r="AP58" i="54"/>
  <c r="AS58" i="54" s="1"/>
  <c r="AP69" i="54"/>
  <c r="AS69" i="54" s="1"/>
  <c r="AP173" i="54"/>
  <c r="AS173" i="54" s="1"/>
  <c r="AP230" i="54"/>
  <c r="AS230" i="54" s="1"/>
  <c r="AP242" i="54"/>
  <c r="AS242" i="54" s="1"/>
  <c r="AN254" i="54"/>
  <c r="AP357" i="54"/>
  <c r="AP296" i="54"/>
  <c r="AS296" i="54" s="1"/>
  <c r="AS309" i="54"/>
  <c r="AP334" i="54"/>
  <c r="AS334" i="54" s="1"/>
  <c r="AP55" i="54"/>
  <c r="AP83" i="54"/>
  <c r="AP129" i="54"/>
  <c r="AS129" i="54" s="1"/>
  <c r="AP134" i="54"/>
  <c r="AS134" i="54" s="1"/>
  <c r="AP197" i="54"/>
  <c r="AS197" i="54" s="1"/>
  <c r="AP202" i="54"/>
  <c r="AS202" i="54" s="1"/>
  <c r="AK207" i="54"/>
  <c r="AH207" i="54" s="1"/>
  <c r="AM207" i="54" s="1"/>
  <c r="AP225" i="54"/>
  <c r="AS225" i="54" s="1"/>
  <c r="AP233" i="54"/>
  <c r="AS233" i="54" s="1"/>
  <c r="AP262" i="54"/>
  <c r="AS262" i="54" s="1"/>
  <c r="AP323" i="54"/>
  <c r="AM15" i="54"/>
  <c r="AN15" i="54"/>
  <c r="AN4" i="54"/>
  <c r="AM4" i="54"/>
  <c r="AN23" i="54"/>
  <c r="AM23" i="54"/>
  <c r="AN94" i="54"/>
  <c r="AM94" i="54"/>
  <c r="AM88" i="54"/>
  <c r="AN88" i="54"/>
  <c r="AM26" i="54"/>
  <c r="AP36" i="54"/>
  <c r="AN71" i="54"/>
  <c r="AM71" i="54"/>
  <c r="AN57" i="54"/>
  <c r="AM57" i="54"/>
  <c r="AN91" i="54"/>
  <c r="AM91" i="54"/>
  <c r="AM79" i="54"/>
  <c r="AN79" i="54"/>
  <c r="AN5" i="54"/>
  <c r="AN102" i="54"/>
  <c r="AM102" i="54"/>
  <c r="AM11" i="54"/>
  <c r="AP48" i="54"/>
  <c r="AS48" i="54" s="1"/>
  <c r="AP51" i="54"/>
  <c r="AS51" i="54" s="1"/>
  <c r="AP3" i="54"/>
  <c r="AN6" i="54"/>
  <c r="AM6" i="54"/>
  <c r="AP11" i="54"/>
  <c r="AN54" i="54"/>
  <c r="AM54" i="54"/>
  <c r="AN14" i="54"/>
  <c r="AM14" i="54"/>
  <c r="AM24" i="54"/>
  <c r="AN24" i="54"/>
  <c r="AM72" i="54"/>
  <c r="AN72" i="54"/>
  <c r="AK86" i="54"/>
  <c r="AH86" i="54" s="1"/>
  <c r="AP86" i="54"/>
  <c r="AN89" i="54"/>
  <c r="AM89" i="54"/>
  <c r="AM3" i="54"/>
  <c r="AN55" i="54"/>
  <c r="AM55" i="54"/>
  <c r="AN75" i="54"/>
  <c r="AM75" i="54"/>
  <c r="AN84" i="54"/>
  <c r="AM84" i="54"/>
  <c r="AN8" i="54"/>
  <c r="AP21" i="54"/>
  <c r="AS21" i="54" s="1"/>
  <c r="AM27" i="54"/>
  <c r="AN27" i="54"/>
  <c r="AN12" i="54"/>
  <c r="AM12" i="54"/>
  <c r="AP42" i="54"/>
  <c r="AS42" i="54" s="1"/>
  <c r="AP64" i="54"/>
  <c r="AS64" i="54" s="1"/>
  <c r="AN83" i="54"/>
  <c r="AM83" i="54"/>
  <c r="AM36" i="54"/>
  <c r="AN36" i="54"/>
  <c r="AN78" i="54"/>
  <c r="AM78" i="54"/>
  <c r="AN92" i="54"/>
  <c r="AM92" i="54"/>
  <c r="AM7" i="54"/>
  <c r="AN7" i="54"/>
  <c r="AM56" i="54"/>
  <c r="AN56" i="54"/>
  <c r="AN87" i="54"/>
  <c r="AM87" i="54"/>
  <c r="AP7" i="54"/>
  <c r="AM10" i="54"/>
  <c r="AN10" i="54"/>
  <c r="AM28" i="54"/>
  <c r="AN28" i="54"/>
  <c r="AP116" i="54"/>
  <c r="AS116" i="54" s="1"/>
  <c r="AN25" i="54"/>
  <c r="AN73" i="54"/>
  <c r="AM73" i="54"/>
  <c r="AN81" i="54"/>
  <c r="AM81" i="54"/>
  <c r="AK93" i="54"/>
  <c r="AH93" i="54" s="1"/>
  <c r="AP93" i="54"/>
  <c r="AP121" i="54"/>
  <c r="AS121" i="54" s="1"/>
  <c r="AP56" i="54"/>
  <c r="AN2" i="54"/>
  <c r="AK13" i="54"/>
  <c r="AH13" i="54" s="1"/>
  <c r="AN53" i="54"/>
  <c r="AM53" i="54"/>
  <c r="AN276" i="54"/>
  <c r="AM276" i="54"/>
  <c r="AN372" i="54"/>
  <c r="AM372" i="54"/>
  <c r="AP125" i="54"/>
  <c r="AS125" i="54" s="1"/>
  <c r="AN365" i="54"/>
  <c r="AM365" i="54"/>
  <c r="AM76" i="54"/>
  <c r="AP100" i="54"/>
  <c r="AS100" i="54" s="1"/>
  <c r="AK113" i="54"/>
  <c r="AH113" i="54" s="1"/>
  <c r="AM113" i="54" s="1"/>
  <c r="AP274" i="54"/>
  <c r="AS274" i="54" s="1"/>
  <c r="AP108" i="54"/>
  <c r="AS108" i="54" s="1"/>
  <c r="AM277" i="54"/>
  <c r="AN277" i="54"/>
  <c r="AP166" i="54"/>
  <c r="AS166" i="54" s="1"/>
  <c r="AP175" i="54"/>
  <c r="AS175" i="54" s="1"/>
  <c r="AM68" i="54"/>
  <c r="AP149" i="54"/>
  <c r="AS149" i="54" s="1"/>
  <c r="AP228" i="54"/>
  <c r="AK228" i="54"/>
  <c r="AH228" i="54" s="1"/>
  <c r="AM228" i="54" s="1"/>
  <c r="AN247" i="54"/>
  <c r="AM247" i="54"/>
  <c r="AP158" i="54"/>
  <c r="AS158" i="54" s="1"/>
  <c r="AK124" i="54"/>
  <c r="AH124" i="54" s="1"/>
  <c r="AM124" i="54" s="1"/>
  <c r="AP167" i="54"/>
  <c r="AS167" i="54" s="1"/>
  <c r="AN278" i="54"/>
  <c r="AM278" i="54"/>
  <c r="AP67" i="54"/>
  <c r="AS67" i="54" s="1"/>
  <c r="AN257" i="54"/>
  <c r="AM257" i="54"/>
  <c r="AP265" i="54"/>
  <c r="AS265" i="54" s="1"/>
  <c r="AP195" i="54"/>
  <c r="AS195" i="54" s="1"/>
  <c r="AP268" i="54"/>
  <c r="AS268" i="54" s="1"/>
  <c r="AN362" i="54"/>
  <c r="AM362" i="54"/>
  <c r="AN369" i="54"/>
  <c r="AM369" i="54"/>
  <c r="AN366" i="54"/>
  <c r="AM366" i="54"/>
  <c r="AP369" i="54"/>
  <c r="AM359" i="54"/>
  <c r="AN308" i="54"/>
  <c r="AM308" i="54"/>
  <c r="AN373" i="54"/>
  <c r="AM373" i="54"/>
  <c r="AK204" i="54"/>
  <c r="AH204" i="54" s="1"/>
  <c r="AM204" i="54" s="1"/>
  <c r="AK216" i="54"/>
  <c r="AH216" i="54" s="1"/>
  <c r="AM216" i="54" s="1"/>
  <c r="AP235" i="54"/>
  <c r="AS235" i="54" s="1"/>
  <c r="AP353" i="54"/>
  <c r="AS353" i="54" s="1"/>
  <c r="AN356" i="54"/>
  <c r="AM356" i="54"/>
  <c r="AN370" i="54"/>
  <c r="AM370" i="54"/>
  <c r="AS394" i="54"/>
  <c r="AP211" i="54"/>
  <c r="AS211" i="54" s="1"/>
  <c r="AN290" i="54"/>
  <c r="AM290" i="54"/>
  <c r="AN360" i="54"/>
  <c r="AM360" i="54"/>
  <c r="AN271" i="54"/>
  <c r="AP345" i="54"/>
  <c r="AS345" i="54" s="1"/>
  <c r="AM367" i="54"/>
  <c r="AS380" i="54"/>
  <c r="AK232" i="54"/>
  <c r="AH232" i="54" s="1"/>
  <c r="AM232" i="54" s="1"/>
  <c r="AM292" i="54"/>
  <c r="AN357" i="54"/>
  <c r="AM357" i="54"/>
  <c r="AN364" i="54"/>
  <c r="AM364" i="54"/>
  <c r="AP203" i="54"/>
  <c r="AS203" i="54" s="1"/>
  <c r="AP227" i="54"/>
  <c r="AS227" i="54" s="1"/>
  <c r="AM275" i="54"/>
  <c r="AK288" i="54"/>
  <c r="AH288" i="54" s="1"/>
  <c r="AN302" i="54"/>
  <c r="AM302" i="54"/>
  <c r="AP337" i="54"/>
  <c r="AS337" i="54" s="1"/>
  <c r="AN361" i="54"/>
  <c r="AM361" i="54"/>
  <c r="AN368" i="54"/>
  <c r="AM368" i="54"/>
  <c r="AN358" i="54"/>
  <c r="AM358" i="54"/>
  <c r="AP361" i="54"/>
  <c r="AS378" i="54"/>
  <c r="AP330" i="54"/>
  <c r="AS330" i="54" s="1"/>
  <c r="AP338" i="54"/>
  <c r="AS338" i="54" s="1"/>
  <c r="AP346" i="54"/>
  <c r="AS346" i="54" s="1"/>
  <c r="AP354" i="54"/>
  <c r="AS354" i="54" s="1"/>
  <c r="AP362" i="54"/>
  <c r="AP370" i="54"/>
  <c r="AK315" i="54"/>
  <c r="AH315" i="54" s="1"/>
  <c r="AM315" i="54" s="1"/>
  <c r="AK323" i="54"/>
  <c r="AH323" i="54" s="1"/>
  <c r="AM323" i="54" s="1"/>
  <c r="AK331" i="54"/>
  <c r="AH331" i="54" s="1"/>
  <c r="AM331" i="54" s="1"/>
  <c r="AK339" i="54"/>
  <c r="AH339" i="54" s="1"/>
  <c r="AM339" i="54" s="1"/>
  <c r="AK347" i="54"/>
  <c r="AH347" i="54" s="1"/>
  <c r="AM347" i="54" s="1"/>
  <c r="AK355" i="54"/>
  <c r="AH355" i="54" s="1"/>
  <c r="AM355" i="54" s="1"/>
  <c r="AK363" i="54"/>
  <c r="AH363" i="54" s="1"/>
  <c r="AK371" i="54"/>
  <c r="AH371" i="54" s="1"/>
  <c r="AS355" i="54" l="1"/>
  <c r="AS275" i="54"/>
  <c r="AS9" i="54"/>
  <c r="AS368" i="54"/>
  <c r="DI132" i="48"/>
  <c r="DI131" i="48"/>
  <c r="DI130" i="48"/>
  <c r="DI316" i="48"/>
  <c r="DI110" i="48"/>
  <c r="DI281" i="48"/>
  <c r="DI268" i="48"/>
  <c r="DI267" i="48"/>
  <c r="DI164" i="48"/>
  <c r="DI168" i="48"/>
  <c r="DI266" i="48"/>
  <c r="DI269" i="48"/>
  <c r="DD266" i="48"/>
  <c r="DP92" i="48"/>
  <c r="DI109" i="48"/>
  <c r="DI189" i="48"/>
  <c r="DI188" i="48"/>
  <c r="DI140" i="48"/>
  <c r="DI92" i="48"/>
  <c r="DI288" i="48"/>
  <c r="DI294" i="48"/>
  <c r="DI289" i="48"/>
  <c r="DI279" i="48"/>
  <c r="DI291" i="48"/>
  <c r="DI287" i="48"/>
  <c r="DI282" i="48"/>
  <c r="DI293" i="48"/>
  <c r="DI295" i="48"/>
  <c r="DI313" i="48"/>
  <c r="DI290" i="48"/>
  <c r="DI263" i="48"/>
  <c r="DI284" i="48"/>
  <c r="DI306" i="48"/>
  <c r="DI312" i="48"/>
  <c r="DI278" i="48"/>
  <c r="DI307" i="48"/>
  <c r="DI311" i="48"/>
  <c r="DI261" i="48"/>
  <c r="DI265" i="48"/>
  <c r="DI283" i="48"/>
  <c r="DI276" i="48"/>
  <c r="DI285" i="48"/>
  <c r="DI270" i="48"/>
  <c r="DI280" i="48"/>
  <c r="DI277" i="48"/>
  <c r="DI292" i="48"/>
  <c r="DI308" i="48"/>
  <c r="DI275" i="48"/>
  <c r="DI310" i="48"/>
  <c r="DI262" i="48"/>
  <c r="DI304" i="48"/>
  <c r="DP305" i="48"/>
  <c r="DQ305" i="48" s="1"/>
  <c r="DI286" i="48"/>
  <c r="DI302" i="48"/>
  <c r="DI264" i="48"/>
  <c r="DI305" i="48"/>
  <c r="DI309" i="48"/>
  <c r="DI303" i="48"/>
  <c r="DI203" i="48"/>
  <c r="DI117" i="48"/>
  <c r="DI62" i="48"/>
  <c r="DI46" i="48"/>
  <c r="DI116" i="48"/>
  <c r="DI93" i="48"/>
  <c r="DI138" i="48"/>
  <c r="DI60" i="48"/>
  <c r="DI134" i="48"/>
  <c r="DI225" i="48"/>
  <c r="DI81" i="48"/>
  <c r="DI193" i="48"/>
  <c r="DI45" i="48"/>
  <c r="DI204" i="48"/>
  <c r="DI125" i="48"/>
  <c r="DI135" i="48"/>
  <c r="DI61" i="48"/>
  <c r="DI87" i="48"/>
  <c r="DI80" i="48"/>
  <c r="DI103" i="48"/>
  <c r="DI90" i="48"/>
  <c r="DI185" i="48"/>
  <c r="DI141" i="48"/>
  <c r="DI120" i="48"/>
  <c r="DI127" i="48"/>
  <c r="DI97" i="48"/>
  <c r="DI48" i="48"/>
  <c r="DI126" i="48"/>
  <c r="DI194" i="48"/>
  <c r="DI101" i="48"/>
  <c r="DI142" i="48"/>
  <c r="DI232" i="48"/>
  <c r="DI64" i="48"/>
  <c r="DI192" i="48"/>
  <c r="DI187" i="48"/>
  <c r="DI107" i="48"/>
  <c r="DI124" i="48"/>
  <c r="DI111" i="48"/>
  <c r="DI86" i="48"/>
  <c r="DI91" i="48"/>
  <c r="DI160" i="48"/>
  <c r="DI102" i="48"/>
  <c r="DI236" i="48"/>
  <c r="DI84" i="48"/>
  <c r="DI56" i="48"/>
  <c r="DI139" i="48"/>
  <c r="DI73" i="48"/>
  <c r="DI104" i="48"/>
  <c r="DI51" i="48"/>
  <c r="DI63" i="48"/>
  <c r="DI237" i="48"/>
  <c r="DI108" i="48"/>
  <c r="DI66" i="48"/>
  <c r="DI57" i="48"/>
  <c r="DI95" i="48"/>
  <c r="DI72" i="48"/>
  <c r="DI167" i="48"/>
  <c r="DI70" i="48"/>
  <c r="DI122" i="48"/>
  <c r="DI79" i="48"/>
  <c r="DI118" i="48"/>
  <c r="DI53" i="48"/>
  <c r="DI59" i="48"/>
  <c r="DI190" i="48"/>
  <c r="DI89" i="48"/>
  <c r="DI136" i="48"/>
  <c r="DI74" i="48"/>
  <c r="DI113" i="48"/>
  <c r="DI162" i="48"/>
  <c r="DI201" i="48"/>
  <c r="DI99" i="48"/>
  <c r="DI96" i="48"/>
  <c r="DI47" i="48"/>
  <c r="DI205" i="48"/>
  <c r="DI161" i="48"/>
  <c r="DI67" i="48"/>
  <c r="DI75" i="48"/>
  <c r="DI65" i="48"/>
  <c r="DI226" i="48"/>
  <c r="DI50" i="48"/>
  <c r="DI128" i="48"/>
  <c r="DI206" i="48"/>
  <c r="DI77" i="48"/>
  <c r="DI94" i="48"/>
  <c r="DI133" i="48"/>
  <c r="DI68" i="48"/>
  <c r="DI202" i="48"/>
  <c r="DI114" i="48"/>
  <c r="DI163" i="48"/>
  <c r="DI55" i="48"/>
  <c r="DI199" i="48"/>
  <c r="DI229" i="48"/>
  <c r="DI129" i="48"/>
  <c r="DI98" i="48"/>
  <c r="DI137" i="48"/>
  <c r="DI105" i="48"/>
  <c r="DI235" i="48"/>
  <c r="DI200" i="48"/>
  <c r="DI83" i="48"/>
  <c r="DI78" i="48"/>
  <c r="DI166" i="48"/>
  <c r="DI112" i="48"/>
  <c r="DI197" i="48"/>
  <c r="DI58" i="48"/>
  <c r="DI82" i="48"/>
  <c r="DI100" i="48"/>
  <c r="DI119" i="48"/>
  <c r="DI88" i="48"/>
  <c r="DI228" i="48"/>
  <c r="DI198" i="48"/>
  <c r="DI49" i="48"/>
  <c r="DI191" i="48"/>
  <c r="DI170" i="48"/>
  <c r="DI239" i="48"/>
  <c r="DI115" i="48"/>
  <c r="DI85" i="48"/>
  <c r="DI106" i="48"/>
  <c r="DI52" i="48"/>
  <c r="DI147" i="48"/>
  <c r="DI233" i="48"/>
  <c r="DI76" i="48"/>
  <c r="DI123" i="48"/>
  <c r="DI69" i="48"/>
  <c r="DI54" i="48"/>
  <c r="DI227" i="48"/>
  <c r="DI71" i="48"/>
  <c r="DI186" i="48"/>
  <c r="DP178" i="48"/>
  <c r="DP254" i="48"/>
  <c r="DQ183" i="48"/>
  <c r="DP150" i="48"/>
  <c r="DR150" i="48" s="1"/>
  <c r="DP143" i="48"/>
  <c r="DR143" i="48" s="1"/>
  <c r="DP220" i="48"/>
  <c r="DR220" i="48" s="1"/>
  <c r="DP177" i="48"/>
  <c r="DR177" i="48" s="1"/>
  <c r="DP151" i="48"/>
  <c r="DR151" i="48" s="1"/>
  <c r="DP93" i="48"/>
  <c r="DP179" i="48"/>
  <c r="DR179" i="48" s="1"/>
  <c r="DP281" i="48"/>
  <c r="DP196" i="48"/>
  <c r="DR196" i="48" s="1"/>
  <c r="DP302" i="48"/>
  <c r="DP114" i="48"/>
  <c r="DP306" i="48"/>
  <c r="DP142" i="48"/>
  <c r="DP62" i="48"/>
  <c r="DP238" i="48"/>
  <c r="DR238" i="48" s="1"/>
  <c r="DP234" i="48"/>
  <c r="DR234" i="48" s="1"/>
  <c r="DP315" i="48"/>
  <c r="DR315" i="48" s="1"/>
  <c r="DP244" i="48"/>
  <c r="DR244" i="48" s="1"/>
  <c r="DP146" i="48"/>
  <c r="DR146" i="48" s="1"/>
  <c r="DP149" i="48"/>
  <c r="DR149" i="48" s="1"/>
  <c r="DP210" i="48"/>
  <c r="DR210" i="48" s="1"/>
  <c r="DP158" i="48"/>
  <c r="DR158" i="48" s="1"/>
  <c r="DP60" i="48"/>
  <c r="DP317" i="48"/>
  <c r="DR317" i="48" s="1"/>
  <c r="DP66" i="48"/>
  <c r="DP157" i="48"/>
  <c r="DR157" i="48" s="1"/>
  <c r="DP169" i="48"/>
  <c r="DR169" i="48" s="1"/>
  <c r="DP224" i="48"/>
  <c r="DR224" i="48" s="1"/>
  <c r="DP96" i="48"/>
  <c r="DP67" i="48"/>
  <c r="DP231" i="48"/>
  <c r="DR231" i="48" s="1"/>
  <c r="DP94" i="48"/>
  <c r="DP310" i="48"/>
  <c r="DP98" i="48"/>
  <c r="DP211" i="48"/>
  <c r="DR211" i="48" s="1"/>
  <c r="DP148" i="48"/>
  <c r="DR148" i="48" s="1"/>
  <c r="DP63" i="48"/>
  <c r="DP274" i="48"/>
  <c r="DR274" i="48" s="1"/>
  <c r="DP152" i="48"/>
  <c r="DR152" i="48" s="1"/>
  <c r="DP167" i="48"/>
  <c r="DP213" i="48"/>
  <c r="DR213" i="48" s="1"/>
  <c r="DP307" i="48"/>
  <c r="DP118" i="48"/>
  <c r="DP109" i="48"/>
  <c r="DP230" i="48"/>
  <c r="DR230" i="48" s="1"/>
  <c r="DP108" i="48"/>
  <c r="DP61" i="48"/>
  <c r="DP296" i="48"/>
  <c r="DR296" i="48" s="1"/>
  <c r="DP209" i="48"/>
  <c r="DR209" i="48" s="1"/>
  <c r="DP308" i="48"/>
  <c r="DP184" i="48"/>
  <c r="DR184" i="48" s="1"/>
  <c r="DP304" i="48"/>
  <c r="DP121" i="48"/>
  <c r="DR121" i="48" s="1"/>
  <c r="DP145" i="48"/>
  <c r="DR145" i="48" s="1"/>
  <c r="DP255" i="48"/>
  <c r="DR255" i="48" s="1"/>
  <c r="DP172" i="48"/>
  <c r="DR172" i="48" s="1"/>
  <c r="DQ180" i="48"/>
  <c r="DQ271" i="48"/>
  <c r="DQ171" i="48"/>
  <c r="AS124" i="54"/>
  <c r="AS216" i="54"/>
  <c r="AS236" i="54"/>
  <c r="AS68" i="54"/>
  <c r="AS25" i="54"/>
  <c r="AS224" i="54"/>
  <c r="AS331" i="54"/>
  <c r="AS232" i="54"/>
  <c r="AS241" i="54"/>
  <c r="AS271" i="54"/>
  <c r="AS77" i="54"/>
  <c r="AS367" i="54"/>
  <c r="AS246" i="54"/>
  <c r="AS359" i="54"/>
  <c r="AS204" i="54"/>
  <c r="AS315" i="54"/>
  <c r="AS2" i="54"/>
  <c r="AS55" i="54"/>
  <c r="AM85" i="54"/>
  <c r="AS85" i="54" s="1"/>
  <c r="AS113" i="54"/>
  <c r="AS8" i="54"/>
  <c r="AS206" i="54"/>
  <c r="AS360" i="54"/>
  <c r="AS76" i="54"/>
  <c r="AS26" i="54"/>
  <c r="AS290" i="54"/>
  <c r="AS347" i="54"/>
  <c r="AS78" i="54"/>
  <c r="AS358" i="54"/>
  <c r="AS364" i="54"/>
  <c r="AS254" i="54"/>
  <c r="AS357" i="54"/>
  <c r="AN80" i="54"/>
  <c r="AS80" i="54" s="1"/>
  <c r="AS92" i="54"/>
  <c r="AS71" i="54"/>
  <c r="AS91" i="54"/>
  <c r="AS308" i="54"/>
  <c r="AS228" i="54"/>
  <c r="AS53" i="54"/>
  <c r="AS70" i="54"/>
  <c r="AS4" i="54"/>
  <c r="AS366" i="54"/>
  <c r="AS11" i="54"/>
  <c r="AS292" i="54"/>
  <c r="AS289" i="54"/>
  <c r="AS14" i="54"/>
  <c r="AS5" i="54"/>
  <c r="AS362" i="54"/>
  <c r="AS54" i="54"/>
  <c r="AS90" i="54"/>
  <c r="AS302" i="54"/>
  <c r="AS356" i="54"/>
  <c r="AS365" i="54"/>
  <c r="AS81" i="54"/>
  <c r="AS102" i="54"/>
  <c r="AS82" i="54"/>
  <c r="AS73" i="54"/>
  <c r="AS12" i="54"/>
  <c r="AS89" i="54"/>
  <c r="AS323" i="54"/>
  <c r="AS373" i="54"/>
  <c r="AS257" i="54"/>
  <c r="AS94" i="54"/>
  <c r="AS6" i="54"/>
  <c r="AS207" i="54"/>
  <c r="AS74" i="54"/>
  <c r="AS372" i="54"/>
  <c r="AS28" i="54"/>
  <c r="AS72" i="54"/>
  <c r="AS57" i="54"/>
  <c r="AS261" i="54"/>
  <c r="AS339" i="54"/>
  <c r="AS369" i="54"/>
  <c r="AS23" i="54"/>
  <c r="AM93" i="54"/>
  <c r="AN93" i="54"/>
  <c r="AS87" i="54"/>
  <c r="AS83" i="54"/>
  <c r="AS75" i="54"/>
  <c r="AS56" i="54"/>
  <c r="AS24" i="54"/>
  <c r="AS7" i="54"/>
  <c r="AS3" i="54"/>
  <c r="AS36" i="54"/>
  <c r="AM13" i="54"/>
  <c r="AN13" i="54"/>
  <c r="AS88" i="54"/>
  <c r="AS247" i="54"/>
  <c r="AS27" i="54"/>
  <c r="AS15" i="54"/>
  <c r="AS370" i="54"/>
  <c r="AS79" i="54"/>
  <c r="AS361" i="54"/>
  <c r="AN371" i="54"/>
  <c r="AM371" i="54"/>
  <c r="AN363" i="54"/>
  <c r="AM363" i="54"/>
  <c r="AM86" i="54"/>
  <c r="AN86" i="54"/>
  <c r="AM288" i="54"/>
  <c r="AN288" i="54"/>
  <c r="AS278" i="54"/>
  <c r="AS277" i="54"/>
  <c r="AS276" i="54"/>
  <c r="AS10" i="54"/>
  <c r="AS84" i="54"/>
  <c r="DQ92" i="48" l="1"/>
  <c r="DR92" i="48" s="1"/>
  <c r="DQ254" i="48"/>
  <c r="DR254" i="48"/>
  <c r="DT254" i="48" s="1"/>
  <c r="DU254" i="48" s="1"/>
  <c r="DV254" i="48" s="1"/>
  <c r="DQ178" i="48"/>
  <c r="DR178" i="48"/>
  <c r="DT178" i="48" s="1"/>
  <c r="DU178" i="48" s="1"/>
  <c r="DV178" i="48" s="1"/>
  <c r="DQ109" i="48"/>
  <c r="DR109" i="48" s="1"/>
  <c r="DR305" i="48"/>
  <c r="DT305" i="48" s="1"/>
  <c r="DU305" i="48" s="1"/>
  <c r="DV305" i="48" s="1"/>
  <c r="DP91" i="48"/>
  <c r="DP123" i="48"/>
  <c r="DP120" i="48"/>
  <c r="DP122" i="48"/>
  <c r="DP101" i="48"/>
  <c r="DP100" i="48"/>
  <c r="DP89" i="48"/>
  <c r="DP124" i="48"/>
  <c r="DP90" i="48"/>
  <c r="DP170" i="48"/>
  <c r="DP110" i="48"/>
  <c r="DP147" i="48"/>
  <c r="DQ172" i="48"/>
  <c r="DQ255" i="48"/>
  <c r="DQ151" i="48"/>
  <c r="DQ307" i="48"/>
  <c r="DR307" i="48" s="1"/>
  <c r="DQ96" i="48"/>
  <c r="DR96" i="48" s="1"/>
  <c r="DQ149" i="48"/>
  <c r="DQ146" i="48"/>
  <c r="DQ145" i="48"/>
  <c r="DQ274" i="48"/>
  <c r="DT274" i="48" s="1"/>
  <c r="DQ317" i="48"/>
  <c r="DQ238" i="48"/>
  <c r="DQ196" i="48"/>
  <c r="DQ179" i="48"/>
  <c r="DQ209" i="48"/>
  <c r="DQ244" i="48"/>
  <c r="DQ184" i="48"/>
  <c r="DQ308" i="48"/>
  <c r="DR308" i="48" s="1"/>
  <c r="DQ60" i="48"/>
  <c r="DQ98" i="48"/>
  <c r="DR98" i="48" s="1"/>
  <c r="DQ315" i="48"/>
  <c r="DQ296" i="48"/>
  <c r="DQ230" i="48"/>
  <c r="DT171" i="48"/>
  <c r="DU171" i="48" s="1"/>
  <c r="DV171" i="48" s="1"/>
  <c r="DQ121" i="48"/>
  <c r="DQ213" i="48"/>
  <c r="DQ234" i="48"/>
  <c r="DQ304" i="48"/>
  <c r="DR304" i="48" s="1"/>
  <c r="DT180" i="48"/>
  <c r="DU180" i="48" s="1"/>
  <c r="DV180" i="48" s="1"/>
  <c r="DQ108" i="48"/>
  <c r="DQ148" i="48"/>
  <c r="DT183" i="48"/>
  <c r="DU183" i="48" s="1"/>
  <c r="DV183" i="48" s="1"/>
  <c r="DQ158" i="48"/>
  <c r="DP195" i="48"/>
  <c r="DR195" i="48" s="1"/>
  <c r="DQ177" i="48"/>
  <c r="DP144" i="48"/>
  <c r="DP218" i="48"/>
  <c r="DR218" i="48" s="1"/>
  <c r="DQ143" i="48"/>
  <c r="DQ224" i="48"/>
  <c r="DQ93" i="48"/>
  <c r="DR93" i="48" s="1"/>
  <c r="DP259" i="48"/>
  <c r="DR259" i="48" s="1"/>
  <c r="DQ118" i="48"/>
  <c r="DR118" i="48" s="1"/>
  <c r="DQ152" i="48"/>
  <c r="DQ67" i="48"/>
  <c r="DR67" i="48" s="1"/>
  <c r="DQ61" i="48"/>
  <c r="DQ167" i="48"/>
  <c r="DR167" i="48" s="1"/>
  <c r="DP260" i="48"/>
  <c r="DR260" i="48" s="1"/>
  <c r="DQ169" i="48"/>
  <c r="DP155" i="48"/>
  <c r="DR155" i="48" s="1"/>
  <c r="DQ63" i="48"/>
  <c r="DR63" i="48" s="1"/>
  <c r="DP222" i="48"/>
  <c r="DR222" i="48" s="1"/>
  <c r="DQ94" i="48"/>
  <c r="DQ310" i="48"/>
  <c r="DQ220" i="48"/>
  <c r="DQ231" i="48"/>
  <c r="DQ114" i="48"/>
  <c r="DQ142" i="48"/>
  <c r="DR142" i="48" s="1"/>
  <c r="DP154" i="48"/>
  <c r="DR154" i="48" s="1"/>
  <c r="DQ302" i="48"/>
  <c r="DP119" i="48"/>
  <c r="DP217" i="48"/>
  <c r="DR217" i="48" s="1"/>
  <c r="DP159" i="48"/>
  <c r="DR159" i="48" s="1"/>
  <c r="DQ150" i="48"/>
  <c r="DQ157" i="48"/>
  <c r="DQ211" i="48"/>
  <c r="DQ306" i="48"/>
  <c r="DR306" i="48" s="1"/>
  <c r="DQ66" i="48"/>
  <c r="DR66" i="48" s="1"/>
  <c r="DQ210" i="48"/>
  <c r="DQ62" i="48"/>
  <c r="DR62" i="48" s="1"/>
  <c r="DQ281" i="48"/>
  <c r="DR281" i="48" s="1"/>
  <c r="DP240" i="48"/>
  <c r="DR240" i="48" s="1"/>
  <c r="DP214" i="48"/>
  <c r="DR214" i="48" s="1"/>
  <c r="DP112" i="48"/>
  <c r="DP95" i="48"/>
  <c r="DP277" i="48"/>
  <c r="DP242" i="48"/>
  <c r="DR242" i="48" s="1"/>
  <c r="DP53" i="48"/>
  <c r="DP250" i="48"/>
  <c r="DR250" i="48" s="1"/>
  <c r="DP174" i="48"/>
  <c r="DR174" i="48" s="1"/>
  <c r="DP207" i="48"/>
  <c r="DR207" i="48" s="1"/>
  <c r="DP208" i="48"/>
  <c r="DR208" i="48" s="1"/>
  <c r="DP56" i="48"/>
  <c r="DP117" i="48"/>
  <c r="DP58" i="48"/>
  <c r="DP104" i="48"/>
  <c r="DP182" i="48"/>
  <c r="DR182" i="48" s="1"/>
  <c r="DP258" i="48"/>
  <c r="DR258" i="48" s="1"/>
  <c r="DP272" i="48"/>
  <c r="DR272" i="48" s="1"/>
  <c r="DP219" i="48"/>
  <c r="DR219" i="48" s="1"/>
  <c r="DP249" i="48"/>
  <c r="DR249" i="48" s="1"/>
  <c r="DP175" i="48"/>
  <c r="DR175" i="48" s="1"/>
  <c r="DP314" i="48"/>
  <c r="DR314" i="48" s="1"/>
  <c r="DP312" i="48"/>
  <c r="DP251" i="48"/>
  <c r="DR251" i="48" s="1"/>
  <c r="DP181" i="48"/>
  <c r="DR181" i="48" s="1"/>
  <c r="DP156" i="48"/>
  <c r="DR156" i="48" s="1"/>
  <c r="DP311" i="48"/>
  <c r="DP111" i="48"/>
  <c r="DP313" i="48"/>
  <c r="DP57" i="48"/>
  <c r="DP69" i="48"/>
  <c r="DP275" i="48"/>
  <c r="DP278" i="48"/>
  <c r="DP68" i="48"/>
  <c r="DP113" i="48"/>
  <c r="DP299" i="48"/>
  <c r="DR299" i="48" s="1"/>
  <c r="DP248" i="48"/>
  <c r="DR248" i="48" s="1"/>
  <c r="DP105" i="48"/>
  <c r="DP276" i="48"/>
  <c r="DP247" i="48"/>
  <c r="DR247" i="48" s="1"/>
  <c r="DP303" i="48"/>
  <c r="DP297" i="48"/>
  <c r="DR297" i="48" s="1"/>
  <c r="DP273" i="48"/>
  <c r="DR273" i="48" s="1"/>
  <c r="DP166" i="48"/>
  <c r="DP301" i="48"/>
  <c r="DR301" i="48" s="1"/>
  <c r="DP223" i="48"/>
  <c r="DR223" i="48" s="1"/>
  <c r="DP54" i="48"/>
  <c r="DP64" i="48"/>
  <c r="DP168" i="48"/>
  <c r="DP253" i="48"/>
  <c r="DR253" i="48" s="1"/>
  <c r="DP280" i="48"/>
  <c r="DP216" i="48"/>
  <c r="DR216" i="48" s="1"/>
  <c r="DP298" i="48"/>
  <c r="DR298" i="48" s="1"/>
  <c r="DP212" i="48"/>
  <c r="DR212" i="48" s="1"/>
  <c r="DP221" i="48"/>
  <c r="DR221" i="48" s="1"/>
  <c r="DP153" i="48"/>
  <c r="DR153" i="48" s="1"/>
  <c r="DP256" i="48"/>
  <c r="DR256" i="48" s="1"/>
  <c r="DP55" i="48"/>
  <c r="DP116" i="48"/>
  <c r="DP99" i="48"/>
  <c r="DP102" i="48"/>
  <c r="DP215" i="48"/>
  <c r="DR215" i="48" s="1"/>
  <c r="DP115" i="48"/>
  <c r="DP107" i="48"/>
  <c r="DP252" i="48"/>
  <c r="DR252" i="48" s="1"/>
  <c r="DP309" i="48"/>
  <c r="DP165" i="48"/>
  <c r="DR165" i="48" s="1"/>
  <c r="DP300" i="48"/>
  <c r="DR300" i="48" s="1"/>
  <c r="DP176" i="48"/>
  <c r="DR176" i="48" s="1"/>
  <c r="DP106" i="48"/>
  <c r="DP97" i="48"/>
  <c r="DP257" i="48"/>
  <c r="DR257" i="48" s="1"/>
  <c r="DP279" i="48"/>
  <c r="DP103" i="48"/>
  <c r="DP65" i="48"/>
  <c r="DP173" i="48"/>
  <c r="DR173" i="48" s="1"/>
  <c r="DP59" i="48"/>
  <c r="DP70" i="48"/>
  <c r="DP246" i="48"/>
  <c r="DR246" i="48" s="1"/>
  <c r="DP241" i="48"/>
  <c r="DR241" i="48" s="1"/>
  <c r="DP245" i="48"/>
  <c r="DR245" i="48" s="1"/>
  <c r="DP243" i="48"/>
  <c r="DR243" i="48" s="1"/>
  <c r="AS363" i="54"/>
  <c r="AS371" i="54"/>
  <c r="AS86" i="54"/>
  <c r="AS13" i="54"/>
  <c r="AS288" i="54"/>
  <c r="AS93" i="54"/>
  <c r="DW171" i="48" l="1"/>
  <c r="DX171" i="48" s="1"/>
  <c r="DW305" i="48"/>
  <c r="DX305" i="48" s="1"/>
  <c r="DW254" i="48"/>
  <c r="DX254" i="48" s="1"/>
  <c r="DW183" i="48"/>
  <c r="DX183" i="48" s="1"/>
  <c r="DW180" i="48"/>
  <c r="DX180" i="48" s="1"/>
  <c r="DW178" i="48"/>
  <c r="DX178" i="48" s="1"/>
  <c r="DQ147" i="48"/>
  <c r="DR147" i="48" s="1"/>
  <c r="DT304" i="48"/>
  <c r="DU304" i="48" s="1"/>
  <c r="DV304" i="48" s="1"/>
  <c r="DQ110" i="48"/>
  <c r="DR110" i="48" s="1"/>
  <c r="DQ170" i="48"/>
  <c r="DR170" i="48" s="1"/>
  <c r="DQ90" i="48"/>
  <c r="DR90" i="48" s="1"/>
  <c r="DQ124" i="48"/>
  <c r="DR124" i="48" s="1"/>
  <c r="DT93" i="48"/>
  <c r="DU93" i="48" s="1"/>
  <c r="DV93" i="48" s="1"/>
  <c r="DQ89" i="48"/>
  <c r="DR89" i="48" s="1"/>
  <c r="DR61" i="48"/>
  <c r="DT61" i="48" s="1"/>
  <c r="DU61" i="48" s="1"/>
  <c r="DV61" i="48" s="1"/>
  <c r="DT307" i="48"/>
  <c r="DU307" i="48" s="1"/>
  <c r="DV307" i="48" s="1"/>
  <c r="DQ100" i="48"/>
  <c r="DR100" i="48" s="1"/>
  <c r="DQ101" i="48"/>
  <c r="DR101" i="48" s="1"/>
  <c r="DR302" i="48"/>
  <c r="DT302" i="48" s="1"/>
  <c r="DU302" i="48" s="1"/>
  <c r="DV302" i="48" s="1"/>
  <c r="DQ122" i="48"/>
  <c r="DR114" i="48"/>
  <c r="DT114" i="48" s="1"/>
  <c r="DU114" i="48" s="1"/>
  <c r="DV114" i="48" s="1"/>
  <c r="DQ144" i="48"/>
  <c r="DR144" i="48"/>
  <c r="DT144" i="48" s="1"/>
  <c r="DU144" i="48" s="1"/>
  <c r="DV144" i="48" s="1"/>
  <c r="DQ120" i="48"/>
  <c r="DR120" i="48" s="1"/>
  <c r="DR310" i="48"/>
  <c r="DT310" i="48" s="1"/>
  <c r="DU310" i="48" s="1"/>
  <c r="DV310" i="48" s="1"/>
  <c r="DT308" i="48"/>
  <c r="DU308" i="48" s="1"/>
  <c r="DV308" i="48" s="1"/>
  <c r="DQ123" i="48"/>
  <c r="DR123" i="48" s="1"/>
  <c r="DR108" i="48"/>
  <c r="DT108" i="48" s="1"/>
  <c r="DU108" i="48" s="1"/>
  <c r="DV108" i="48" s="1"/>
  <c r="DR60" i="48"/>
  <c r="DT60" i="48" s="1"/>
  <c r="DU60" i="48" s="1"/>
  <c r="DV60" i="48" s="1"/>
  <c r="DT167" i="48"/>
  <c r="DU167" i="48" s="1"/>
  <c r="DV167" i="48" s="1"/>
  <c r="DT98" i="48"/>
  <c r="DU98" i="48" s="1"/>
  <c r="DV98" i="48" s="1"/>
  <c r="DT96" i="48"/>
  <c r="DU96" i="48" s="1"/>
  <c r="DV96" i="48" s="1"/>
  <c r="DQ91" i="48"/>
  <c r="DR91" i="48" s="1"/>
  <c r="DR94" i="48"/>
  <c r="DT94" i="48" s="1"/>
  <c r="DU94" i="48" s="1"/>
  <c r="DV94" i="48" s="1"/>
  <c r="DT92" i="48"/>
  <c r="DU92" i="48" s="1"/>
  <c r="DV92" i="48" s="1"/>
  <c r="DT109" i="48"/>
  <c r="DU109" i="48" s="1"/>
  <c r="DV109" i="48" s="1"/>
  <c r="DT271" i="48"/>
  <c r="DU271" i="48" s="1"/>
  <c r="DV271" i="48" s="1"/>
  <c r="DQ221" i="48"/>
  <c r="DQ104" i="48"/>
  <c r="DR104" i="48" s="1"/>
  <c r="DQ217" i="48"/>
  <c r="DT234" i="48"/>
  <c r="DU234" i="48" s="1"/>
  <c r="DV234" i="48" s="1"/>
  <c r="DT149" i="48"/>
  <c r="DU149" i="48" s="1"/>
  <c r="DV149" i="48" s="1"/>
  <c r="DQ279" i="48"/>
  <c r="DQ300" i="48"/>
  <c r="DQ280" i="48"/>
  <c r="DR280" i="48" s="1"/>
  <c r="DQ301" i="48"/>
  <c r="DQ257" i="48"/>
  <c r="DQ107" i="48"/>
  <c r="DT158" i="48"/>
  <c r="DU158" i="48" s="1"/>
  <c r="DV158" i="48" s="1"/>
  <c r="DT244" i="48"/>
  <c r="DU244" i="48" s="1"/>
  <c r="DV244" i="48" s="1"/>
  <c r="DU274" i="48"/>
  <c r="DV274" i="48" s="1"/>
  <c r="DT220" i="48"/>
  <c r="DU220" i="48" s="1"/>
  <c r="DV220" i="48" s="1"/>
  <c r="DQ97" i="48"/>
  <c r="DQ173" i="48"/>
  <c r="DQ165" i="48"/>
  <c r="DQ153" i="48"/>
  <c r="DT153" i="48" s="1"/>
  <c r="DU153" i="48" s="1"/>
  <c r="DV153" i="48" s="1"/>
  <c r="DQ222" i="48"/>
  <c r="DT143" i="48"/>
  <c r="DU143" i="48" s="1"/>
  <c r="DV143" i="48" s="1"/>
  <c r="DT255" i="48"/>
  <c r="DU255" i="48" s="1"/>
  <c r="DV255" i="48" s="1"/>
  <c r="DQ68" i="48"/>
  <c r="DQ111" i="48"/>
  <c r="DR111" i="48" s="1"/>
  <c r="DQ214" i="48"/>
  <c r="DT211" i="48"/>
  <c r="DU211" i="48" s="1"/>
  <c r="DV211" i="48" s="1"/>
  <c r="DT231" i="48"/>
  <c r="DU231" i="48" s="1"/>
  <c r="DV231" i="48" s="1"/>
  <c r="DQ311" i="48"/>
  <c r="DQ155" i="48"/>
  <c r="DQ218" i="48"/>
  <c r="DT121" i="48"/>
  <c r="DU121" i="48" s="1"/>
  <c r="DV121" i="48" s="1"/>
  <c r="DQ70" i="48"/>
  <c r="DR70" i="48" s="1"/>
  <c r="DQ309" i="48"/>
  <c r="DR309" i="48" s="1"/>
  <c r="DT169" i="48"/>
  <c r="DU169" i="48" s="1"/>
  <c r="DV169" i="48" s="1"/>
  <c r="DT230" i="48"/>
  <c r="DU230" i="48" s="1"/>
  <c r="DV230" i="48" s="1"/>
  <c r="DT146" i="48"/>
  <c r="DU146" i="48" s="1"/>
  <c r="DV146" i="48" s="1"/>
  <c r="DT152" i="48"/>
  <c r="DU152" i="48" s="1"/>
  <c r="DV152" i="48" s="1"/>
  <c r="DQ106" i="48"/>
  <c r="DQ260" i="48"/>
  <c r="DQ195" i="48"/>
  <c r="DT213" i="48"/>
  <c r="DU213" i="48" s="1"/>
  <c r="DV213" i="48" s="1"/>
  <c r="DQ59" i="48"/>
  <c r="DR59" i="48" s="1"/>
  <c r="DQ99" i="48"/>
  <c r="DR99" i="48" s="1"/>
  <c r="DQ168" i="48"/>
  <c r="DQ223" i="48"/>
  <c r="DQ166" i="48"/>
  <c r="DR166" i="48" s="1"/>
  <c r="DQ314" i="48"/>
  <c r="DQ159" i="48"/>
  <c r="DT148" i="48"/>
  <c r="DU148" i="48" s="1"/>
  <c r="DV148" i="48" s="1"/>
  <c r="DT157" i="48"/>
  <c r="DU157" i="48" s="1"/>
  <c r="DV157" i="48" s="1"/>
  <c r="DT296" i="48"/>
  <c r="DU296" i="48" s="1"/>
  <c r="DV296" i="48" s="1"/>
  <c r="DT209" i="48"/>
  <c r="DU209" i="48" s="1"/>
  <c r="DV209" i="48" s="1"/>
  <c r="DQ246" i="48"/>
  <c r="DQ273" i="48"/>
  <c r="DT273" i="48" s="1"/>
  <c r="DQ259" i="48"/>
  <c r="DT315" i="48"/>
  <c r="DU315" i="48" s="1"/>
  <c r="DV315" i="48" s="1"/>
  <c r="DT184" i="48"/>
  <c r="DU184" i="48" s="1"/>
  <c r="DV184" i="48" s="1"/>
  <c r="DQ103" i="48"/>
  <c r="DR103" i="48" s="1"/>
  <c r="DQ252" i="48"/>
  <c r="DQ215" i="48"/>
  <c r="DQ297" i="48"/>
  <c r="DQ219" i="48"/>
  <c r="DT150" i="48"/>
  <c r="DU150" i="48" s="1"/>
  <c r="DV150" i="48" s="1"/>
  <c r="DT179" i="48"/>
  <c r="DU179" i="48" s="1"/>
  <c r="DV179" i="48" s="1"/>
  <c r="DT238" i="48"/>
  <c r="DU238" i="48" s="1"/>
  <c r="DV238" i="48" s="1"/>
  <c r="DT172" i="48"/>
  <c r="DU172" i="48" s="1"/>
  <c r="DV172" i="48" s="1"/>
  <c r="DQ245" i="48"/>
  <c r="DQ102" i="48"/>
  <c r="DQ181" i="48"/>
  <c r="DQ312" i="48"/>
  <c r="DR312" i="48" s="1"/>
  <c r="DT177" i="48"/>
  <c r="DU177" i="48" s="1"/>
  <c r="DV177" i="48" s="1"/>
  <c r="DQ243" i="48"/>
  <c r="DQ256" i="48"/>
  <c r="DQ299" i="48"/>
  <c r="DQ69" i="48"/>
  <c r="DR69" i="48" s="1"/>
  <c r="DQ240" i="48"/>
  <c r="DT210" i="48"/>
  <c r="DU210" i="48" s="1"/>
  <c r="DV210" i="48" s="1"/>
  <c r="DT224" i="48"/>
  <c r="DU224" i="48" s="1"/>
  <c r="DV224" i="48" s="1"/>
  <c r="DT196" i="48"/>
  <c r="DU196" i="48" s="1"/>
  <c r="DV196" i="48" s="1"/>
  <c r="DT317" i="48"/>
  <c r="DU317" i="48" s="1"/>
  <c r="DV317" i="48" s="1"/>
  <c r="DT145" i="48"/>
  <c r="DU145" i="48" s="1"/>
  <c r="DV145" i="48" s="1"/>
  <c r="DT151" i="48"/>
  <c r="DU151" i="48" s="1"/>
  <c r="DV151" i="48" s="1"/>
  <c r="DQ115" i="48"/>
  <c r="DR115" i="48" s="1"/>
  <c r="DQ64" i="48"/>
  <c r="DR64" i="48" s="1"/>
  <c r="DQ154" i="48"/>
  <c r="DQ277" i="48"/>
  <c r="DQ251" i="48"/>
  <c r="DQ176" i="48"/>
  <c r="DQ272" i="48"/>
  <c r="DT272" i="48" s="1"/>
  <c r="DQ258" i="48"/>
  <c r="DQ207" i="48"/>
  <c r="DQ242" i="48"/>
  <c r="DQ105" i="48"/>
  <c r="DR105" i="48" s="1"/>
  <c r="DQ54" i="48"/>
  <c r="DR54" i="48" s="1"/>
  <c r="DQ65" i="48"/>
  <c r="DR65" i="48" s="1"/>
  <c r="DQ298" i="48"/>
  <c r="DQ116" i="48"/>
  <c r="DR116" i="48" s="1"/>
  <c r="DQ57" i="48"/>
  <c r="DQ253" i="48"/>
  <c r="DQ58" i="48"/>
  <c r="DR58" i="48" s="1"/>
  <c r="DQ174" i="48"/>
  <c r="DQ112" i="48"/>
  <c r="DR112" i="48" s="1"/>
  <c r="DQ119" i="48"/>
  <c r="DQ175" i="48"/>
  <c r="DQ250" i="48"/>
  <c r="DQ95" i="48"/>
  <c r="DQ249" i="48"/>
  <c r="DQ53" i="48"/>
  <c r="DQ212" i="48"/>
  <c r="DQ55" i="48"/>
  <c r="DR55" i="48" s="1"/>
  <c r="DQ275" i="48"/>
  <c r="DR275" i="48" s="1"/>
  <c r="DQ113" i="48"/>
  <c r="DR113" i="48" s="1"/>
  <c r="DQ182" i="48"/>
  <c r="DQ303" i="48"/>
  <c r="DR303" i="48" s="1"/>
  <c r="DQ313" i="48"/>
  <c r="DR313" i="48" s="1"/>
  <c r="DQ56" i="48"/>
  <c r="DR56" i="48" s="1"/>
  <c r="DQ247" i="48"/>
  <c r="DQ248" i="48"/>
  <c r="DQ208" i="48"/>
  <c r="DQ278" i="48"/>
  <c r="DR278" i="48" s="1"/>
  <c r="DQ216" i="48"/>
  <c r="DQ276" i="48"/>
  <c r="DR276" i="48" s="1"/>
  <c r="DQ156" i="48"/>
  <c r="DQ117" i="48"/>
  <c r="DR117" i="48" s="1"/>
  <c r="DQ241" i="48"/>
  <c r="H514" i="41"/>
  <c r="G513" i="41"/>
  <c r="H513" i="41" s="1"/>
  <c r="G512" i="41"/>
  <c r="H512" i="41" s="1"/>
  <c r="G511" i="41"/>
  <c r="H511" i="41" s="1"/>
  <c r="G510" i="41"/>
  <c r="H510" i="41" s="1"/>
  <c r="G509" i="41"/>
  <c r="H509" i="41" s="1"/>
  <c r="G508" i="41"/>
  <c r="H508" i="41" s="1"/>
  <c r="G507" i="41"/>
  <c r="H507" i="41" s="1"/>
  <c r="G506" i="41"/>
  <c r="H506" i="41" s="1"/>
  <c r="G505" i="41"/>
  <c r="H505" i="41" s="1"/>
  <c r="G504" i="41"/>
  <c r="H504" i="41" s="1"/>
  <c r="G503" i="41"/>
  <c r="H503" i="41" s="1"/>
  <c r="G502" i="41"/>
  <c r="H502" i="41" s="1"/>
  <c r="G501" i="41"/>
  <c r="H501" i="41" s="1"/>
  <c r="G500" i="41"/>
  <c r="H500" i="41" s="1"/>
  <c r="G499" i="41"/>
  <c r="H499" i="41" s="1"/>
  <c r="G498" i="41"/>
  <c r="H498" i="41" s="1"/>
  <c r="G497" i="41"/>
  <c r="H497" i="41" s="1"/>
  <c r="G496" i="41"/>
  <c r="H496" i="41" s="1"/>
  <c r="G495" i="41"/>
  <c r="H495" i="41" s="1"/>
  <c r="G494" i="41"/>
  <c r="H494" i="41" s="1"/>
  <c r="G493" i="41"/>
  <c r="H493" i="41" s="1"/>
  <c r="G492" i="41"/>
  <c r="H492" i="41" s="1"/>
  <c r="G491" i="41"/>
  <c r="H491" i="41" s="1"/>
  <c r="G490" i="41"/>
  <c r="H490" i="41" s="1"/>
  <c r="G489" i="41"/>
  <c r="H489" i="41" s="1"/>
  <c r="G488" i="41"/>
  <c r="H488" i="41" s="1"/>
  <c r="G487" i="41"/>
  <c r="H487" i="41" s="1"/>
  <c r="G486" i="41"/>
  <c r="H486" i="41" s="1"/>
  <c r="G485" i="41"/>
  <c r="H485" i="41" s="1"/>
  <c r="G484" i="41"/>
  <c r="H484" i="41" s="1"/>
  <c r="G483" i="41"/>
  <c r="H483" i="41" s="1"/>
  <c r="G482" i="41"/>
  <c r="H482" i="41" s="1"/>
  <c r="G481" i="41"/>
  <c r="H481" i="41" s="1"/>
  <c r="G480" i="41"/>
  <c r="H480" i="41" s="1"/>
  <c r="G479" i="41"/>
  <c r="H479" i="41" s="1"/>
  <c r="G478" i="41"/>
  <c r="H478" i="41" s="1"/>
  <c r="G477" i="41"/>
  <c r="H477" i="41" s="1"/>
  <c r="G476" i="41"/>
  <c r="H476" i="41" s="1"/>
  <c r="G475" i="41"/>
  <c r="H475" i="41" s="1"/>
  <c r="G474" i="41"/>
  <c r="H474" i="41" s="1"/>
  <c r="G473" i="41"/>
  <c r="H473" i="41" s="1"/>
  <c r="G472" i="41"/>
  <c r="H472" i="41" s="1"/>
  <c r="G471" i="41"/>
  <c r="H471" i="41" s="1"/>
  <c r="G470" i="41"/>
  <c r="H470" i="41" s="1"/>
  <c r="G469" i="41"/>
  <c r="H469" i="41" s="1"/>
  <c r="G468" i="41"/>
  <c r="H468" i="41" s="1"/>
  <c r="G467" i="41"/>
  <c r="H467" i="41" s="1"/>
  <c r="G466" i="41"/>
  <c r="H466" i="41" s="1"/>
  <c r="G465" i="41"/>
  <c r="H465" i="41" s="1"/>
  <c r="G464" i="41"/>
  <c r="H464" i="41" s="1"/>
  <c r="G463" i="41"/>
  <c r="H463" i="41" s="1"/>
  <c r="G462" i="41"/>
  <c r="H462" i="41" s="1"/>
  <c r="G461" i="41"/>
  <c r="H461" i="41" s="1"/>
  <c r="G460" i="41"/>
  <c r="H460" i="41" s="1"/>
  <c r="G459" i="41"/>
  <c r="H459" i="41" s="1"/>
  <c r="G458" i="41"/>
  <c r="H458" i="41" s="1"/>
  <c r="G457" i="41"/>
  <c r="H457" i="41" s="1"/>
  <c r="G456" i="41"/>
  <c r="H456" i="41" s="1"/>
  <c r="G455" i="41"/>
  <c r="H455" i="41" s="1"/>
  <c r="G454" i="41"/>
  <c r="H454" i="41" s="1"/>
  <c r="G453" i="41"/>
  <c r="H453" i="41" s="1"/>
  <c r="G452" i="41"/>
  <c r="H452" i="41" s="1"/>
  <c r="G451" i="41"/>
  <c r="H451" i="41" s="1"/>
  <c r="G450" i="41"/>
  <c r="H450" i="41" s="1"/>
  <c r="G449" i="41"/>
  <c r="H449" i="41" s="1"/>
  <c r="G448" i="41"/>
  <c r="H448" i="41" s="1"/>
  <c r="G447" i="41"/>
  <c r="H447" i="41" s="1"/>
  <c r="G446" i="41"/>
  <c r="H446" i="41" s="1"/>
  <c r="G445" i="41"/>
  <c r="H445" i="41" s="1"/>
  <c r="G444" i="41"/>
  <c r="H444" i="41" s="1"/>
  <c r="G443" i="41"/>
  <c r="H443" i="41" s="1"/>
  <c r="G442" i="41"/>
  <c r="H442" i="41" s="1"/>
  <c r="G441" i="41"/>
  <c r="H441" i="41" s="1"/>
  <c r="G440" i="41"/>
  <c r="H440" i="41" s="1"/>
  <c r="G439" i="41"/>
  <c r="H439" i="41" s="1"/>
  <c r="G438" i="41"/>
  <c r="H438" i="41" s="1"/>
  <c r="G437" i="41"/>
  <c r="H437" i="41" s="1"/>
  <c r="G436" i="41"/>
  <c r="H436" i="41" s="1"/>
  <c r="G435" i="41"/>
  <c r="H435" i="41" s="1"/>
  <c r="G434" i="41"/>
  <c r="H434" i="41" s="1"/>
  <c r="G433" i="41"/>
  <c r="H433" i="41" s="1"/>
  <c r="G432" i="41"/>
  <c r="H432" i="41" s="1"/>
  <c r="G431" i="41"/>
  <c r="H431" i="41" s="1"/>
  <c r="G430" i="41"/>
  <c r="H430" i="41" s="1"/>
  <c r="G429" i="41"/>
  <c r="H429" i="41" s="1"/>
  <c r="G428" i="41"/>
  <c r="H428" i="41" s="1"/>
  <c r="G427" i="41"/>
  <c r="H427" i="41" s="1"/>
  <c r="G426" i="41"/>
  <c r="H426" i="41" s="1"/>
  <c r="G425" i="41"/>
  <c r="H425" i="41" s="1"/>
  <c r="G424" i="41"/>
  <c r="H424" i="41" s="1"/>
  <c r="G423" i="41"/>
  <c r="H423" i="41" s="1"/>
  <c r="G422" i="41"/>
  <c r="H422" i="41" s="1"/>
  <c r="G421" i="41"/>
  <c r="H421" i="41" s="1"/>
  <c r="G420" i="41"/>
  <c r="H420" i="41" s="1"/>
  <c r="G419" i="41"/>
  <c r="H419" i="41" s="1"/>
  <c r="G418" i="41"/>
  <c r="H418" i="41" s="1"/>
  <c r="G417" i="41"/>
  <c r="H417" i="41" s="1"/>
  <c r="G416" i="41"/>
  <c r="H416" i="41" s="1"/>
  <c r="G415" i="41"/>
  <c r="H415" i="41" s="1"/>
  <c r="G414" i="41"/>
  <c r="H414" i="41" s="1"/>
  <c r="G413" i="41"/>
  <c r="H413" i="41" s="1"/>
  <c r="G412" i="41"/>
  <c r="H412" i="41" s="1"/>
  <c r="G411" i="41"/>
  <c r="H411" i="41" s="1"/>
  <c r="G410" i="41"/>
  <c r="H410" i="41" s="1"/>
  <c r="G409" i="41"/>
  <c r="H409" i="41" s="1"/>
  <c r="G408" i="41"/>
  <c r="H408" i="41" s="1"/>
  <c r="G407" i="41"/>
  <c r="H407" i="41" s="1"/>
  <c r="G406" i="41"/>
  <c r="H406" i="41" s="1"/>
  <c r="G405" i="41"/>
  <c r="H405" i="41" s="1"/>
  <c r="G404" i="41"/>
  <c r="H404" i="41" s="1"/>
  <c r="G403" i="41"/>
  <c r="H403" i="41" s="1"/>
  <c r="G402" i="41"/>
  <c r="H402" i="41" s="1"/>
  <c r="G401" i="41"/>
  <c r="H401" i="41" s="1"/>
  <c r="G400" i="41"/>
  <c r="H400" i="41" s="1"/>
  <c r="G399" i="41"/>
  <c r="H399" i="41" s="1"/>
  <c r="G398" i="41"/>
  <c r="H398" i="41" s="1"/>
  <c r="G397" i="41"/>
  <c r="H397" i="41" s="1"/>
  <c r="G396" i="41"/>
  <c r="H396" i="41" s="1"/>
  <c r="G395" i="41"/>
  <c r="H395" i="41" s="1"/>
  <c r="G394" i="41"/>
  <c r="H394" i="41" s="1"/>
  <c r="G393" i="41"/>
  <c r="H393" i="41" s="1"/>
  <c r="G392" i="41"/>
  <c r="H392" i="41" s="1"/>
  <c r="G391" i="41"/>
  <c r="H391" i="41" s="1"/>
  <c r="G390" i="41"/>
  <c r="H390" i="41" s="1"/>
  <c r="G389" i="41"/>
  <c r="H389" i="41" s="1"/>
  <c r="G388" i="41"/>
  <c r="H388" i="41" s="1"/>
  <c r="G387" i="41"/>
  <c r="H387" i="41" s="1"/>
  <c r="G386" i="41"/>
  <c r="H386" i="41" s="1"/>
  <c r="G385" i="41"/>
  <c r="H385" i="41" s="1"/>
  <c r="G384" i="41"/>
  <c r="H384" i="41" s="1"/>
  <c r="G383" i="41"/>
  <c r="H383" i="41" s="1"/>
  <c r="G382" i="41"/>
  <c r="H382" i="41" s="1"/>
  <c r="G381" i="41"/>
  <c r="H381" i="41" s="1"/>
  <c r="G380" i="41"/>
  <c r="H380" i="41" s="1"/>
  <c r="G379" i="41"/>
  <c r="H379" i="41" s="1"/>
  <c r="G378" i="41"/>
  <c r="H378" i="41" s="1"/>
  <c r="G377" i="41"/>
  <c r="H377" i="41" s="1"/>
  <c r="G376" i="41"/>
  <c r="H376" i="41" s="1"/>
  <c r="G375" i="41"/>
  <c r="H375" i="41" s="1"/>
  <c r="G374" i="41"/>
  <c r="H374" i="41" s="1"/>
  <c r="G373" i="41"/>
  <c r="H373" i="41" s="1"/>
  <c r="G372" i="41"/>
  <c r="H372" i="41" s="1"/>
  <c r="G371" i="41"/>
  <c r="H371" i="41" s="1"/>
  <c r="G370" i="41"/>
  <c r="H370" i="41" s="1"/>
  <c r="G369" i="41"/>
  <c r="H369" i="41" s="1"/>
  <c r="G368" i="41"/>
  <c r="H368" i="41" s="1"/>
  <c r="G367" i="41"/>
  <c r="H367" i="41" s="1"/>
  <c r="G366" i="41"/>
  <c r="H366" i="41" s="1"/>
  <c r="G365" i="41"/>
  <c r="H365" i="41" s="1"/>
  <c r="G364" i="41"/>
  <c r="H364" i="41" s="1"/>
  <c r="G363" i="41"/>
  <c r="H363" i="41" s="1"/>
  <c r="G362" i="41"/>
  <c r="H362" i="41" s="1"/>
  <c r="G361" i="41"/>
  <c r="H361" i="41" s="1"/>
  <c r="G360" i="41"/>
  <c r="H360" i="41" s="1"/>
  <c r="G359" i="41"/>
  <c r="H359" i="41" s="1"/>
  <c r="G358" i="41"/>
  <c r="H358" i="41" s="1"/>
  <c r="G357" i="41"/>
  <c r="H357" i="41" s="1"/>
  <c r="G356" i="41"/>
  <c r="H356" i="41" s="1"/>
  <c r="G355" i="41"/>
  <c r="H355" i="41" s="1"/>
  <c r="G354" i="41"/>
  <c r="H354" i="41" s="1"/>
  <c r="G353" i="41"/>
  <c r="H353" i="41" s="1"/>
  <c r="G352" i="41"/>
  <c r="H352" i="41" s="1"/>
  <c r="G351" i="41"/>
  <c r="H351" i="41" s="1"/>
  <c r="G350" i="41"/>
  <c r="H350" i="41" s="1"/>
  <c r="G349" i="41"/>
  <c r="H349" i="41" s="1"/>
  <c r="G348" i="41"/>
  <c r="H348" i="41" s="1"/>
  <c r="G347" i="41"/>
  <c r="H347" i="41" s="1"/>
  <c r="G346" i="41"/>
  <c r="H346" i="41" s="1"/>
  <c r="G345" i="41"/>
  <c r="H345" i="41" s="1"/>
  <c r="G344" i="41"/>
  <c r="H344" i="41" s="1"/>
  <c r="G343" i="41"/>
  <c r="H343" i="41" s="1"/>
  <c r="G342" i="41"/>
  <c r="H342" i="41" s="1"/>
  <c r="G341" i="41"/>
  <c r="H341" i="41" s="1"/>
  <c r="G340" i="41"/>
  <c r="H340" i="41" s="1"/>
  <c r="G339" i="41"/>
  <c r="H339" i="41" s="1"/>
  <c r="G338" i="41"/>
  <c r="H338" i="41" s="1"/>
  <c r="G337" i="41"/>
  <c r="H337" i="41" s="1"/>
  <c r="G336" i="41"/>
  <c r="H336" i="41" s="1"/>
  <c r="G335" i="41"/>
  <c r="H335" i="41" s="1"/>
  <c r="G334" i="41"/>
  <c r="H334" i="41" s="1"/>
  <c r="G333" i="41"/>
  <c r="H333" i="41" s="1"/>
  <c r="G332" i="41"/>
  <c r="H332" i="41" s="1"/>
  <c r="G331" i="41"/>
  <c r="H331" i="41" s="1"/>
  <c r="G330" i="41"/>
  <c r="H330" i="41" s="1"/>
  <c r="G329" i="41"/>
  <c r="H329" i="41" s="1"/>
  <c r="G328" i="41"/>
  <c r="H328" i="41" s="1"/>
  <c r="G327" i="41"/>
  <c r="H327" i="41" s="1"/>
  <c r="G326" i="41"/>
  <c r="H326" i="41" s="1"/>
  <c r="G325" i="41"/>
  <c r="H325" i="41" s="1"/>
  <c r="G324" i="41"/>
  <c r="H324" i="41" s="1"/>
  <c r="G323" i="41"/>
  <c r="H323" i="41" s="1"/>
  <c r="G322" i="41"/>
  <c r="H322" i="41" s="1"/>
  <c r="G321" i="41"/>
  <c r="H321" i="41" s="1"/>
  <c r="G320" i="41"/>
  <c r="H320" i="41" s="1"/>
  <c r="G319" i="41"/>
  <c r="H319" i="41" s="1"/>
  <c r="G318" i="41"/>
  <c r="H318" i="41" s="1"/>
  <c r="G317" i="41"/>
  <c r="H317" i="41" s="1"/>
  <c r="G316" i="41"/>
  <c r="H316" i="41" s="1"/>
  <c r="G315" i="41"/>
  <c r="H315" i="41" s="1"/>
  <c r="G314" i="41"/>
  <c r="H314" i="41" s="1"/>
  <c r="G313" i="41"/>
  <c r="H313" i="41" s="1"/>
  <c r="G312" i="41"/>
  <c r="H312" i="41" s="1"/>
  <c r="G311" i="41"/>
  <c r="H311" i="41" s="1"/>
  <c r="G310" i="41"/>
  <c r="H310" i="41" s="1"/>
  <c r="G309" i="41"/>
  <c r="H309" i="41" s="1"/>
  <c r="G308" i="41"/>
  <c r="H308" i="41" s="1"/>
  <c r="G307" i="41"/>
  <c r="H307" i="41" s="1"/>
  <c r="G306" i="41"/>
  <c r="H306" i="41" s="1"/>
  <c r="G305" i="41"/>
  <c r="H305" i="41" s="1"/>
  <c r="G304" i="41"/>
  <c r="H304" i="41" s="1"/>
  <c r="G303" i="41"/>
  <c r="H303" i="41" s="1"/>
  <c r="G302" i="41"/>
  <c r="H302" i="41" s="1"/>
  <c r="G301" i="41"/>
  <c r="H301" i="41" s="1"/>
  <c r="G300" i="41"/>
  <c r="H300" i="41" s="1"/>
  <c r="G299" i="41"/>
  <c r="H299" i="41" s="1"/>
  <c r="G298" i="41"/>
  <c r="H298" i="41" s="1"/>
  <c r="G297" i="41"/>
  <c r="H297" i="41" s="1"/>
  <c r="G296" i="41"/>
  <c r="H296" i="41" s="1"/>
  <c r="G295" i="41"/>
  <c r="H295" i="41" s="1"/>
  <c r="G294" i="41"/>
  <c r="H294" i="41" s="1"/>
  <c r="G293" i="41"/>
  <c r="H293" i="41" s="1"/>
  <c r="G292" i="41"/>
  <c r="H292" i="41" s="1"/>
  <c r="G291" i="41"/>
  <c r="H291" i="41" s="1"/>
  <c r="G290" i="41"/>
  <c r="H290" i="41" s="1"/>
  <c r="G289" i="41"/>
  <c r="H289" i="41" s="1"/>
  <c r="G288" i="41"/>
  <c r="H288" i="41" s="1"/>
  <c r="G287" i="41"/>
  <c r="H287" i="41" s="1"/>
  <c r="G286" i="41"/>
  <c r="H286" i="41" s="1"/>
  <c r="G285" i="41"/>
  <c r="H285" i="41" s="1"/>
  <c r="G284" i="41"/>
  <c r="H284" i="41" s="1"/>
  <c r="G283" i="41"/>
  <c r="H283" i="41" s="1"/>
  <c r="G282" i="41"/>
  <c r="H282" i="41" s="1"/>
  <c r="G281" i="41"/>
  <c r="H281" i="41" s="1"/>
  <c r="G280" i="41"/>
  <c r="H280" i="41" s="1"/>
  <c r="G279" i="41"/>
  <c r="H279" i="41" s="1"/>
  <c r="G278" i="41"/>
  <c r="H278" i="41" s="1"/>
  <c r="G277" i="41"/>
  <c r="H277" i="41" s="1"/>
  <c r="DC316" i="48" s="1"/>
  <c r="G276" i="41"/>
  <c r="H276" i="41" s="1"/>
  <c r="G275" i="41"/>
  <c r="H275" i="41" s="1"/>
  <c r="G274" i="41"/>
  <c r="H274" i="41" s="1"/>
  <c r="G273" i="41"/>
  <c r="H273" i="41" s="1"/>
  <c r="G272" i="41"/>
  <c r="H272" i="41" s="1"/>
  <c r="G271" i="41"/>
  <c r="H271" i="41" s="1"/>
  <c r="G270" i="41"/>
  <c r="H270" i="41" s="1"/>
  <c r="G269" i="41"/>
  <c r="H269" i="41" s="1"/>
  <c r="G268" i="41"/>
  <c r="H268" i="41" s="1"/>
  <c r="G267" i="41"/>
  <c r="H267" i="41" s="1"/>
  <c r="G266" i="41"/>
  <c r="H266" i="41" s="1"/>
  <c r="G265" i="41"/>
  <c r="H265" i="41" s="1"/>
  <c r="G264" i="41"/>
  <c r="H264" i="41" s="1"/>
  <c r="G263" i="41"/>
  <c r="H263" i="41" s="1"/>
  <c r="G262" i="41"/>
  <c r="H262" i="41" s="1"/>
  <c r="G261" i="41"/>
  <c r="H261" i="41" s="1"/>
  <c r="G260" i="41"/>
  <c r="H260" i="41" s="1"/>
  <c r="G259" i="41"/>
  <c r="H259" i="41" s="1"/>
  <c r="G258" i="41"/>
  <c r="H258" i="41" s="1"/>
  <c r="G257" i="41"/>
  <c r="H257" i="41" s="1"/>
  <c r="G256" i="41"/>
  <c r="H256" i="41" s="1"/>
  <c r="G255" i="41"/>
  <c r="H255" i="41" s="1"/>
  <c r="G254" i="41"/>
  <c r="H254" i="41" s="1"/>
  <c r="G253" i="41"/>
  <c r="H253" i="41" s="1"/>
  <c r="G252" i="41"/>
  <c r="H252" i="41" s="1"/>
  <c r="G251" i="41"/>
  <c r="H251" i="41" s="1"/>
  <c r="G250" i="41"/>
  <c r="H250" i="41" s="1"/>
  <c r="G249" i="41"/>
  <c r="H249" i="41" s="1"/>
  <c r="G248" i="41"/>
  <c r="H248" i="41" s="1"/>
  <c r="G247" i="41"/>
  <c r="H247" i="41" s="1"/>
  <c r="G246" i="41"/>
  <c r="H246" i="41" s="1"/>
  <c r="G245" i="41"/>
  <c r="H245" i="41" s="1"/>
  <c r="G244" i="41"/>
  <c r="H244" i="41" s="1"/>
  <c r="G243" i="41"/>
  <c r="H243" i="41" s="1"/>
  <c r="G242" i="41"/>
  <c r="H242" i="41" s="1"/>
  <c r="G241" i="41"/>
  <c r="H241" i="41" s="1"/>
  <c r="G240" i="41"/>
  <c r="H240" i="41" s="1"/>
  <c r="G239" i="41"/>
  <c r="H239" i="41" s="1"/>
  <c r="G238" i="41"/>
  <c r="H238" i="41" s="1"/>
  <c r="G237" i="41"/>
  <c r="H237" i="41" s="1"/>
  <c r="G236" i="41"/>
  <c r="H236" i="41" s="1"/>
  <c r="G235" i="41"/>
  <c r="H235" i="41" s="1"/>
  <c r="G234" i="41"/>
  <c r="H234" i="41" s="1"/>
  <c r="G233" i="41"/>
  <c r="H233" i="41" s="1"/>
  <c r="G232" i="41"/>
  <c r="H232" i="41" s="1"/>
  <c r="G231" i="41"/>
  <c r="H231" i="41" s="1"/>
  <c r="G230" i="41"/>
  <c r="H230" i="41" s="1"/>
  <c r="G229" i="41"/>
  <c r="H229" i="41" s="1"/>
  <c r="G228" i="41"/>
  <c r="H228" i="41" s="1"/>
  <c r="G227" i="41"/>
  <c r="H227" i="41" s="1"/>
  <c r="G226" i="41"/>
  <c r="H226" i="41" s="1"/>
  <c r="G225" i="41"/>
  <c r="H225" i="41" s="1"/>
  <c r="G224" i="41"/>
  <c r="H224" i="41" s="1"/>
  <c r="G223" i="41"/>
  <c r="H223" i="41" s="1"/>
  <c r="G222" i="41"/>
  <c r="H222" i="41" s="1"/>
  <c r="G221" i="41"/>
  <c r="H221" i="41" s="1"/>
  <c r="G220" i="41"/>
  <c r="H220" i="41" s="1"/>
  <c r="G219" i="41"/>
  <c r="H219" i="41" s="1"/>
  <c r="G218" i="41"/>
  <c r="H218" i="41" s="1"/>
  <c r="G217" i="41"/>
  <c r="H217" i="41" s="1"/>
  <c r="G216" i="41"/>
  <c r="H216" i="41" s="1"/>
  <c r="G215" i="41"/>
  <c r="H215" i="41" s="1"/>
  <c r="G214" i="41"/>
  <c r="H214" i="41" s="1"/>
  <c r="G213" i="41"/>
  <c r="H213" i="41" s="1"/>
  <c r="G212" i="41"/>
  <c r="H212" i="41" s="1"/>
  <c r="G211" i="41"/>
  <c r="H211" i="41" s="1"/>
  <c r="G210" i="41"/>
  <c r="H210" i="41" s="1"/>
  <c r="G209" i="41"/>
  <c r="H209" i="41" s="1"/>
  <c r="G208" i="41"/>
  <c r="H208" i="41" s="1"/>
  <c r="G207" i="41"/>
  <c r="H207" i="41" s="1"/>
  <c r="G206" i="41"/>
  <c r="H206" i="41" s="1"/>
  <c r="G205" i="41"/>
  <c r="H205" i="41" s="1"/>
  <c r="G204" i="41"/>
  <c r="H204" i="41" s="1"/>
  <c r="G203" i="41"/>
  <c r="H203" i="41" s="1"/>
  <c r="G202" i="41"/>
  <c r="H202" i="41" s="1"/>
  <c r="G201" i="41"/>
  <c r="H201" i="41" s="1"/>
  <c r="G200" i="41"/>
  <c r="H200" i="41" s="1"/>
  <c r="G199" i="41"/>
  <c r="H199" i="41" s="1"/>
  <c r="G198" i="41"/>
  <c r="H198" i="41" s="1"/>
  <c r="G197" i="41"/>
  <c r="H197" i="41" s="1"/>
  <c r="G196" i="41"/>
  <c r="H196" i="41" s="1"/>
  <c r="G195" i="41"/>
  <c r="H195" i="41" s="1"/>
  <c r="G194" i="41"/>
  <c r="H194" i="41" s="1"/>
  <c r="G193" i="41"/>
  <c r="H193" i="41" s="1"/>
  <c r="G192" i="41"/>
  <c r="H192" i="41" s="1"/>
  <c r="G191" i="41"/>
  <c r="H191" i="41" s="1"/>
  <c r="G190" i="41"/>
  <c r="H190" i="41" s="1"/>
  <c r="G189" i="41"/>
  <c r="H189" i="41" s="1"/>
  <c r="G188" i="41"/>
  <c r="H188" i="41" s="1"/>
  <c r="G187" i="41"/>
  <c r="H187" i="41" s="1"/>
  <c r="G186" i="41"/>
  <c r="H186" i="41" s="1"/>
  <c r="G185" i="41"/>
  <c r="H185" i="41" s="1"/>
  <c r="G184" i="41"/>
  <c r="H184" i="41" s="1"/>
  <c r="G183" i="41"/>
  <c r="H183" i="41" s="1"/>
  <c r="G182" i="41"/>
  <c r="H182" i="41" s="1"/>
  <c r="G181" i="41"/>
  <c r="H181" i="41" s="1"/>
  <c r="G180" i="41"/>
  <c r="H180" i="41" s="1"/>
  <c r="G179" i="41"/>
  <c r="H179" i="41" s="1"/>
  <c r="G178" i="41"/>
  <c r="H178" i="41" s="1"/>
  <c r="G177" i="41"/>
  <c r="H177" i="41" s="1"/>
  <c r="G176" i="41"/>
  <c r="H176" i="41" s="1"/>
  <c r="G175" i="41"/>
  <c r="H175" i="41" s="1"/>
  <c r="G174" i="41"/>
  <c r="H174" i="41" s="1"/>
  <c r="G173" i="41"/>
  <c r="H173" i="41" s="1"/>
  <c r="G172" i="41"/>
  <c r="H172" i="41" s="1"/>
  <c r="E171" i="41"/>
  <c r="G171" i="41" s="1"/>
  <c r="H171" i="41" s="1"/>
  <c r="E170" i="41"/>
  <c r="G170" i="41" s="1"/>
  <c r="H170" i="41" s="1"/>
  <c r="E169" i="41"/>
  <c r="G169" i="41" s="1"/>
  <c r="H169" i="41" s="1"/>
  <c r="E168" i="41"/>
  <c r="G168" i="41" s="1"/>
  <c r="H168" i="41" s="1"/>
  <c r="E167" i="41"/>
  <c r="G167" i="41" s="1"/>
  <c r="H167" i="41" s="1"/>
  <c r="E166" i="41"/>
  <c r="G166" i="41" s="1"/>
  <c r="H166" i="41" s="1"/>
  <c r="E165" i="41"/>
  <c r="G165" i="41" s="1"/>
  <c r="H165" i="41" s="1"/>
  <c r="E164" i="41"/>
  <c r="G164" i="41" s="1"/>
  <c r="H164" i="41" s="1"/>
  <c r="E163" i="41"/>
  <c r="G163" i="41" s="1"/>
  <c r="H163" i="41" s="1"/>
  <c r="E162" i="41"/>
  <c r="G162" i="41" s="1"/>
  <c r="H162" i="41" s="1"/>
  <c r="E161" i="41"/>
  <c r="G161" i="41" s="1"/>
  <c r="H161" i="41" s="1"/>
  <c r="E160" i="41"/>
  <c r="G160" i="41" s="1"/>
  <c r="H160" i="41" s="1"/>
  <c r="E159" i="41"/>
  <c r="G159" i="41" s="1"/>
  <c r="H159" i="41" s="1"/>
  <c r="E158" i="41"/>
  <c r="G158" i="41" s="1"/>
  <c r="H158" i="41" s="1"/>
  <c r="E157" i="41"/>
  <c r="G157" i="41" s="1"/>
  <c r="H157" i="41" s="1"/>
  <c r="E156" i="41"/>
  <c r="G156" i="41" s="1"/>
  <c r="H156" i="41" s="1"/>
  <c r="E155" i="41"/>
  <c r="G155" i="41" s="1"/>
  <c r="H155" i="41" s="1"/>
  <c r="E154" i="41"/>
  <c r="G154" i="41" s="1"/>
  <c r="H154" i="41" s="1"/>
  <c r="E153" i="41"/>
  <c r="G153" i="41" s="1"/>
  <c r="H153" i="41" s="1"/>
  <c r="E152" i="41"/>
  <c r="G152" i="41" s="1"/>
  <c r="H152" i="41" s="1"/>
  <c r="E151" i="41"/>
  <c r="G151" i="41" s="1"/>
  <c r="H151" i="41" s="1"/>
  <c r="E150" i="41"/>
  <c r="G150" i="41" s="1"/>
  <c r="H150" i="41" s="1"/>
  <c r="E149" i="41"/>
  <c r="G149" i="41" s="1"/>
  <c r="H149" i="41" s="1"/>
  <c r="E148" i="41"/>
  <c r="G148" i="41" s="1"/>
  <c r="H148" i="41" s="1"/>
  <c r="E147" i="41"/>
  <c r="G147" i="41" s="1"/>
  <c r="H147" i="41" s="1"/>
  <c r="E146" i="41"/>
  <c r="G146" i="41" s="1"/>
  <c r="H146" i="41" s="1"/>
  <c r="E145" i="41"/>
  <c r="G145" i="41" s="1"/>
  <c r="H145" i="41" s="1"/>
  <c r="E144" i="41"/>
  <c r="G144" i="41" s="1"/>
  <c r="H144" i="41" s="1"/>
  <c r="E143" i="41"/>
  <c r="G143" i="41" s="1"/>
  <c r="H143" i="41" s="1"/>
  <c r="E142" i="41"/>
  <c r="G142" i="41" s="1"/>
  <c r="H142" i="41" s="1"/>
  <c r="E141" i="41"/>
  <c r="G141" i="41" s="1"/>
  <c r="H141" i="41" s="1"/>
  <c r="E140" i="41"/>
  <c r="G140" i="41" s="1"/>
  <c r="H140" i="41" s="1"/>
  <c r="E139" i="41"/>
  <c r="G139" i="41" s="1"/>
  <c r="H139" i="41" s="1"/>
  <c r="E138" i="41"/>
  <c r="G138" i="41" s="1"/>
  <c r="H138" i="41" s="1"/>
  <c r="E137" i="41"/>
  <c r="G137" i="41" s="1"/>
  <c r="H137" i="41" s="1"/>
  <c r="E136" i="41"/>
  <c r="G136" i="41" s="1"/>
  <c r="H136" i="41" s="1"/>
  <c r="E135" i="41"/>
  <c r="G135" i="41" s="1"/>
  <c r="H135" i="41" s="1"/>
  <c r="E134" i="41"/>
  <c r="G134" i="41" s="1"/>
  <c r="H134" i="41" s="1"/>
  <c r="E133" i="41"/>
  <c r="G133" i="41" s="1"/>
  <c r="H133" i="41" s="1"/>
  <c r="E132" i="41"/>
  <c r="G132" i="41" s="1"/>
  <c r="H132" i="41" s="1"/>
  <c r="E131" i="41"/>
  <c r="G131" i="41" s="1"/>
  <c r="H131" i="41" s="1"/>
  <c r="E130" i="41"/>
  <c r="G130" i="41" s="1"/>
  <c r="H130" i="41" s="1"/>
  <c r="E129" i="41"/>
  <c r="G129" i="41" s="1"/>
  <c r="H129" i="41" s="1"/>
  <c r="E128" i="41"/>
  <c r="G128" i="41" s="1"/>
  <c r="H128" i="41" s="1"/>
  <c r="E127" i="41"/>
  <c r="G127" i="41" s="1"/>
  <c r="H127" i="41" s="1"/>
  <c r="E126" i="41"/>
  <c r="G126" i="41" s="1"/>
  <c r="H126" i="41" s="1"/>
  <c r="E125" i="41"/>
  <c r="G125" i="41" s="1"/>
  <c r="H125" i="41" s="1"/>
  <c r="E124" i="41"/>
  <c r="G124" i="41" s="1"/>
  <c r="H124" i="41" s="1"/>
  <c r="E123" i="41"/>
  <c r="G123" i="41" s="1"/>
  <c r="H123" i="41" s="1"/>
  <c r="E122" i="41"/>
  <c r="G122" i="41" s="1"/>
  <c r="H122" i="41" s="1"/>
  <c r="E121" i="41"/>
  <c r="G121" i="41" s="1"/>
  <c r="H121" i="41" s="1"/>
  <c r="E120" i="41"/>
  <c r="G120" i="41" s="1"/>
  <c r="H120" i="41" s="1"/>
  <c r="E119" i="41"/>
  <c r="G119" i="41" s="1"/>
  <c r="H119" i="41" s="1"/>
  <c r="E118" i="41"/>
  <c r="G118" i="41" s="1"/>
  <c r="H118" i="41" s="1"/>
  <c r="E117" i="41"/>
  <c r="G117" i="41" s="1"/>
  <c r="H117" i="41" s="1"/>
  <c r="E116" i="41"/>
  <c r="G116" i="41" s="1"/>
  <c r="H116" i="41" s="1"/>
  <c r="E115" i="41"/>
  <c r="G115" i="41" s="1"/>
  <c r="H115" i="41" s="1"/>
  <c r="E114" i="41"/>
  <c r="G114" i="41" s="1"/>
  <c r="H114" i="41" s="1"/>
  <c r="E113" i="41"/>
  <c r="G113" i="41" s="1"/>
  <c r="H113" i="41" s="1"/>
  <c r="E112" i="41"/>
  <c r="G112" i="41" s="1"/>
  <c r="H112" i="41" s="1"/>
  <c r="E111" i="41"/>
  <c r="G111" i="41" s="1"/>
  <c r="H111" i="41" s="1"/>
  <c r="E110" i="41"/>
  <c r="G110" i="41" s="1"/>
  <c r="H110" i="41" s="1"/>
  <c r="E109" i="41"/>
  <c r="G109" i="41" s="1"/>
  <c r="H109" i="41" s="1"/>
  <c r="E108" i="41"/>
  <c r="G108" i="41" s="1"/>
  <c r="H108" i="41" s="1"/>
  <c r="E107" i="41"/>
  <c r="G107" i="41" s="1"/>
  <c r="H107" i="41" s="1"/>
  <c r="E106" i="41"/>
  <c r="G106" i="41" s="1"/>
  <c r="H106" i="41" s="1"/>
  <c r="E105" i="41"/>
  <c r="G105" i="41" s="1"/>
  <c r="H105" i="41" s="1"/>
  <c r="E104" i="41"/>
  <c r="G104" i="41" s="1"/>
  <c r="H104" i="41" s="1"/>
  <c r="E103" i="41"/>
  <c r="G103" i="41" s="1"/>
  <c r="H103" i="41" s="1"/>
  <c r="E102" i="41"/>
  <c r="G102" i="41" s="1"/>
  <c r="H102" i="41" s="1"/>
  <c r="E101" i="41"/>
  <c r="G101" i="41" s="1"/>
  <c r="H101" i="41" s="1"/>
  <c r="E100" i="41"/>
  <c r="G100" i="41" s="1"/>
  <c r="H100" i="41" s="1"/>
  <c r="E99" i="41"/>
  <c r="G99" i="41" s="1"/>
  <c r="H99" i="41" s="1"/>
  <c r="E98" i="41"/>
  <c r="G98" i="41" s="1"/>
  <c r="H98" i="41" s="1"/>
  <c r="E97" i="41"/>
  <c r="G97" i="41" s="1"/>
  <c r="H97" i="41" s="1"/>
  <c r="E96" i="41"/>
  <c r="G96" i="41" s="1"/>
  <c r="H96" i="41" s="1"/>
  <c r="E95" i="41"/>
  <c r="G95" i="41" s="1"/>
  <c r="H95" i="41" s="1"/>
  <c r="E94" i="41"/>
  <c r="G94" i="41" s="1"/>
  <c r="H94" i="41" s="1"/>
  <c r="E93" i="41"/>
  <c r="G93" i="41" s="1"/>
  <c r="H93" i="41" s="1"/>
  <c r="E92" i="41"/>
  <c r="G92" i="41" s="1"/>
  <c r="H92" i="41" s="1"/>
  <c r="E91" i="41"/>
  <c r="G91" i="41" s="1"/>
  <c r="H91" i="41" s="1"/>
  <c r="E90" i="41"/>
  <c r="G90" i="41" s="1"/>
  <c r="H90" i="41" s="1"/>
  <c r="E89" i="41"/>
  <c r="G89" i="41" s="1"/>
  <c r="H89" i="41" s="1"/>
  <c r="E88" i="41"/>
  <c r="G88" i="41" s="1"/>
  <c r="H88" i="41" s="1"/>
  <c r="E87" i="41"/>
  <c r="G87" i="41" s="1"/>
  <c r="H87" i="41" s="1"/>
  <c r="E86" i="41"/>
  <c r="G86" i="41" s="1"/>
  <c r="H86" i="41" s="1"/>
  <c r="E85" i="41"/>
  <c r="G85" i="41" s="1"/>
  <c r="H85" i="41" s="1"/>
  <c r="E84" i="41"/>
  <c r="G84" i="41" s="1"/>
  <c r="H84" i="41" s="1"/>
  <c r="E83" i="41"/>
  <c r="G83" i="41" s="1"/>
  <c r="H83" i="41" s="1"/>
  <c r="E82" i="41"/>
  <c r="G82" i="41" s="1"/>
  <c r="H82" i="41" s="1"/>
  <c r="E81" i="41"/>
  <c r="G81" i="41" s="1"/>
  <c r="H81" i="41" s="1"/>
  <c r="E80" i="41"/>
  <c r="G80" i="41" s="1"/>
  <c r="H80" i="41" s="1"/>
  <c r="E79" i="41"/>
  <c r="G79" i="41" s="1"/>
  <c r="H79" i="41" s="1"/>
  <c r="E78" i="41"/>
  <c r="G78" i="41" s="1"/>
  <c r="H78" i="41" s="1"/>
  <c r="E77" i="41"/>
  <c r="G77" i="41" s="1"/>
  <c r="H77" i="41" s="1"/>
  <c r="E76" i="41"/>
  <c r="G76" i="41" s="1"/>
  <c r="H76" i="41" s="1"/>
  <c r="E75" i="41"/>
  <c r="G75" i="41" s="1"/>
  <c r="H75" i="41" s="1"/>
  <c r="E74" i="41"/>
  <c r="G74" i="41" s="1"/>
  <c r="H74" i="41" s="1"/>
  <c r="E73" i="41"/>
  <c r="G73" i="41" s="1"/>
  <c r="H73" i="41" s="1"/>
  <c r="E72" i="41"/>
  <c r="G72" i="41" s="1"/>
  <c r="H72" i="41" s="1"/>
  <c r="E71" i="41"/>
  <c r="G71" i="41" s="1"/>
  <c r="H71" i="41" s="1"/>
  <c r="E70" i="41"/>
  <c r="G70" i="41" s="1"/>
  <c r="H70" i="41" s="1"/>
  <c r="E69" i="41"/>
  <c r="G69" i="41" s="1"/>
  <c r="H69" i="41" s="1"/>
  <c r="E68" i="41"/>
  <c r="G68" i="41" s="1"/>
  <c r="H68" i="41" s="1"/>
  <c r="E67" i="41"/>
  <c r="G67" i="41" s="1"/>
  <c r="H67" i="41" s="1"/>
  <c r="E66" i="41"/>
  <c r="G66" i="41" s="1"/>
  <c r="H66" i="41" s="1"/>
  <c r="E65" i="41"/>
  <c r="G65" i="41" s="1"/>
  <c r="H65" i="41" s="1"/>
  <c r="E64" i="41"/>
  <c r="G64" i="41" s="1"/>
  <c r="H64" i="41" s="1"/>
  <c r="E63" i="41"/>
  <c r="G63" i="41" s="1"/>
  <c r="H63" i="41" s="1"/>
  <c r="E62" i="41"/>
  <c r="G62" i="41" s="1"/>
  <c r="H62" i="41" s="1"/>
  <c r="E61" i="41"/>
  <c r="G61" i="41" s="1"/>
  <c r="H61" i="41" s="1"/>
  <c r="E60" i="41"/>
  <c r="G60" i="41" s="1"/>
  <c r="H60" i="41" s="1"/>
  <c r="E59" i="41"/>
  <c r="G59" i="41" s="1"/>
  <c r="H59" i="41" s="1"/>
  <c r="E58" i="41"/>
  <c r="G58" i="41" s="1"/>
  <c r="H58" i="41" s="1"/>
  <c r="E57" i="41"/>
  <c r="G57" i="41" s="1"/>
  <c r="H57" i="41" s="1"/>
  <c r="E56" i="41"/>
  <c r="G56" i="41" s="1"/>
  <c r="H56" i="41" s="1"/>
  <c r="E55" i="41"/>
  <c r="G55" i="41" s="1"/>
  <c r="H55" i="41" s="1"/>
  <c r="E54" i="41"/>
  <c r="G54" i="41" s="1"/>
  <c r="H54" i="41" s="1"/>
  <c r="E53" i="41"/>
  <c r="G53" i="41" s="1"/>
  <c r="H53" i="41" s="1"/>
  <c r="E52" i="41"/>
  <c r="G52" i="41" s="1"/>
  <c r="H52" i="41" s="1"/>
  <c r="E51" i="41"/>
  <c r="G51" i="41" s="1"/>
  <c r="H51" i="41" s="1"/>
  <c r="E50" i="41"/>
  <c r="G50" i="41" s="1"/>
  <c r="H50" i="41" s="1"/>
  <c r="E49" i="41"/>
  <c r="G49" i="41" s="1"/>
  <c r="H49" i="41" s="1"/>
  <c r="E48" i="41"/>
  <c r="G48" i="41" s="1"/>
  <c r="H48" i="41" s="1"/>
  <c r="E47" i="41"/>
  <c r="G47" i="41" s="1"/>
  <c r="H47" i="41" s="1"/>
  <c r="E46" i="41"/>
  <c r="G46" i="41" s="1"/>
  <c r="H46" i="41" s="1"/>
  <c r="E45" i="41"/>
  <c r="G45" i="41" s="1"/>
  <c r="H45" i="41" s="1"/>
  <c r="E44" i="41"/>
  <c r="G44" i="41" s="1"/>
  <c r="H44" i="41" s="1"/>
  <c r="E43" i="41"/>
  <c r="G43" i="41" s="1"/>
  <c r="H43" i="41" s="1"/>
  <c r="E42" i="41"/>
  <c r="G42" i="41" s="1"/>
  <c r="H42" i="41" s="1"/>
  <c r="E41" i="41"/>
  <c r="G41" i="41" s="1"/>
  <c r="H41" i="41" s="1"/>
  <c r="DC164" i="48" s="1"/>
  <c r="E40" i="41"/>
  <c r="G40" i="41" s="1"/>
  <c r="H40" i="41" s="1"/>
  <c r="E39" i="41"/>
  <c r="G39" i="41" s="1"/>
  <c r="H39" i="41" s="1"/>
  <c r="E38" i="41"/>
  <c r="G38" i="41" s="1"/>
  <c r="H38" i="41" s="1"/>
  <c r="E37" i="41"/>
  <c r="G37" i="41" s="1"/>
  <c r="H37" i="41" s="1"/>
  <c r="E36" i="41"/>
  <c r="G36" i="41" s="1"/>
  <c r="H36" i="41" s="1"/>
  <c r="E35" i="41"/>
  <c r="G35" i="41" s="1"/>
  <c r="H35" i="41" s="1"/>
  <c r="E34" i="41"/>
  <c r="G34" i="41" s="1"/>
  <c r="H34" i="41" s="1"/>
  <c r="E33" i="41"/>
  <c r="G33" i="41" s="1"/>
  <c r="H33" i="41" s="1"/>
  <c r="E32" i="41"/>
  <c r="G32" i="41" s="1"/>
  <c r="H32" i="41" s="1"/>
  <c r="E31" i="41"/>
  <c r="G31" i="41" s="1"/>
  <c r="H31" i="41" s="1"/>
  <c r="E30" i="41"/>
  <c r="G30" i="41" s="1"/>
  <c r="H30" i="41" s="1"/>
  <c r="E29" i="41"/>
  <c r="G29" i="41" s="1"/>
  <c r="H29" i="41" s="1"/>
  <c r="E28" i="41"/>
  <c r="G28" i="41" s="1"/>
  <c r="H28" i="41" s="1"/>
  <c r="E27" i="41"/>
  <c r="G27" i="41" s="1"/>
  <c r="H27" i="41" s="1"/>
  <c r="E26" i="41"/>
  <c r="G26" i="41" s="1"/>
  <c r="H26" i="41" s="1"/>
  <c r="E25" i="41"/>
  <c r="G25" i="41" s="1"/>
  <c r="H25" i="41" s="1"/>
  <c r="E24" i="41"/>
  <c r="G24" i="41" s="1"/>
  <c r="H24" i="41" s="1"/>
  <c r="E23" i="41"/>
  <c r="G23" i="41" s="1"/>
  <c r="H23" i="41" s="1"/>
  <c r="E22" i="41"/>
  <c r="G22" i="41" s="1"/>
  <c r="H22" i="41" s="1"/>
  <c r="E21" i="41"/>
  <c r="G21" i="41" s="1"/>
  <c r="H21" i="41" s="1"/>
  <c r="E20" i="41"/>
  <c r="G20" i="41" s="1"/>
  <c r="H20" i="41" s="1"/>
  <c r="E19" i="41"/>
  <c r="G19" i="41" s="1"/>
  <c r="H19" i="41" s="1"/>
  <c r="E18" i="41"/>
  <c r="G18" i="41" s="1"/>
  <c r="H18" i="41" s="1"/>
  <c r="E17" i="41"/>
  <c r="G17" i="41" s="1"/>
  <c r="H17" i="41" s="1"/>
  <c r="E16" i="41"/>
  <c r="G16" i="41" s="1"/>
  <c r="H16" i="41" s="1"/>
  <c r="E15" i="41"/>
  <c r="G15" i="41" s="1"/>
  <c r="H15" i="41" s="1"/>
  <c r="E14" i="41"/>
  <c r="G14" i="41" s="1"/>
  <c r="H14" i="41" s="1"/>
  <c r="E13" i="41"/>
  <c r="G13" i="41" s="1"/>
  <c r="H13" i="41" s="1"/>
  <c r="E12" i="41"/>
  <c r="G12" i="41" s="1"/>
  <c r="H12" i="41" s="1"/>
  <c r="E11" i="41"/>
  <c r="G11" i="41" s="1"/>
  <c r="H11" i="41" s="1"/>
  <c r="E10" i="41"/>
  <c r="G10" i="41" s="1"/>
  <c r="H10" i="41" s="1"/>
  <c r="E9" i="41"/>
  <c r="G9" i="41" s="1"/>
  <c r="H9" i="41" s="1"/>
  <c r="E8" i="41"/>
  <c r="G8" i="41" s="1"/>
  <c r="H8" i="41" s="1"/>
  <c r="E7" i="41"/>
  <c r="G7" i="41" s="1"/>
  <c r="H7" i="41" s="1"/>
  <c r="E6" i="41"/>
  <c r="G6" i="41" s="1"/>
  <c r="H6" i="41" s="1"/>
  <c r="E5" i="41"/>
  <c r="G5" i="41" s="1"/>
  <c r="H5" i="41" s="1"/>
  <c r="E4" i="41"/>
  <c r="G4" i="41" s="1"/>
  <c r="H4" i="41" s="1"/>
  <c r="E3" i="41"/>
  <c r="G3" i="41" s="1"/>
  <c r="H3" i="41" s="1"/>
  <c r="E2" i="41"/>
  <c r="G2" i="41" s="1"/>
  <c r="H2" i="41" s="1"/>
  <c r="DC140" i="48" l="1"/>
  <c r="DP140" i="48" s="1"/>
  <c r="DC130" i="48"/>
  <c r="DC132" i="48"/>
  <c r="DC131" i="48"/>
  <c r="DW308" i="48"/>
  <c r="DX308" i="48" s="1"/>
  <c r="DW304" i="48"/>
  <c r="DX304" i="48" s="1"/>
  <c r="DY178" i="48"/>
  <c r="DZ178" i="48" s="1"/>
  <c r="EA178" i="48" s="1"/>
  <c r="DY180" i="48"/>
  <c r="DZ180" i="48" s="1"/>
  <c r="EA180" i="48" s="1"/>
  <c r="DY183" i="48"/>
  <c r="DZ183" i="48" s="1"/>
  <c r="EA183" i="48" s="1"/>
  <c r="DY254" i="48"/>
  <c r="DZ254" i="48" s="1"/>
  <c r="EA254" i="48" s="1"/>
  <c r="DY305" i="48"/>
  <c r="DZ305" i="48" s="1"/>
  <c r="EA305" i="48" s="1"/>
  <c r="DY171" i="48"/>
  <c r="DZ171" i="48" s="1"/>
  <c r="EA171" i="48" s="1"/>
  <c r="DW317" i="48"/>
  <c r="DX317" i="48" s="1"/>
  <c r="DW238" i="48"/>
  <c r="DX238" i="48" s="1"/>
  <c r="DW157" i="48"/>
  <c r="DX157" i="48" s="1"/>
  <c r="DW146" i="48"/>
  <c r="DX146" i="48" s="1"/>
  <c r="DW143" i="48"/>
  <c r="DX143" i="48" s="1"/>
  <c r="DW96" i="48"/>
  <c r="DX96" i="48" s="1"/>
  <c r="DW169" i="48"/>
  <c r="DX169" i="48" s="1"/>
  <c r="DW153" i="48"/>
  <c r="DX153" i="48" s="1"/>
  <c r="DW234" i="48"/>
  <c r="DX234" i="48" s="1"/>
  <c r="DW302" i="48"/>
  <c r="DX302" i="48" s="1"/>
  <c r="DW224" i="48"/>
  <c r="DX224" i="48" s="1"/>
  <c r="DW167" i="48"/>
  <c r="DX167" i="48" s="1"/>
  <c r="DW60" i="48"/>
  <c r="DX60" i="48" s="1"/>
  <c r="DW149" i="48"/>
  <c r="DX149" i="48" s="1"/>
  <c r="DW121" i="48"/>
  <c r="DX121" i="48" s="1"/>
  <c r="DW108" i="48"/>
  <c r="DX108" i="48" s="1"/>
  <c r="DW307" i="48"/>
  <c r="DX307" i="48" s="1"/>
  <c r="DW98" i="48"/>
  <c r="DX98" i="48" s="1"/>
  <c r="DW220" i="48"/>
  <c r="DX220" i="48" s="1"/>
  <c r="DW61" i="48"/>
  <c r="DX61" i="48" s="1"/>
  <c r="DW230" i="48"/>
  <c r="DX230" i="48" s="1"/>
  <c r="DW274" i="48"/>
  <c r="DX274" i="48" s="1"/>
  <c r="DW184" i="48"/>
  <c r="DX184" i="48" s="1"/>
  <c r="DW244" i="48"/>
  <c r="DX244" i="48" s="1"/>
  <c r="DW158" i="48"/>
  <c r="DX158" i="48" s="1"/>
  <c r="DW310" i="48"/>
  <c r="DX310" i="48" s="1"/>
  <c r="DW93" i="48"/>
  <c r="DX93" i="48" s="1"/>
  <c r="DW179" i="48"/>
  <c r="DX179" i="48" s="1"/>
  <c r="DW315" i="48"/>
  <c r="DX315" i="48" s="1"/>
  <c r="DW177" i="48"/>
  <c r="DX177" i="48" s="1"/>
  <c r="DW231" i="48"/>
  <c r="DX231" i="48" s="1"/>
  <c r="DW150" i="48"/>
  <c r="DX150" i="48" s="1"/>
  <c r="DW213" i="48"/>
  <c r="DX213" i="48" s="1"/>
  <c r="DW211" i="48"/>
  <c r="DX211" i="48" s="1"/>
  <c r="DW271" i="48"/>
  <c r="DX271" i="48" s="1"/>
  <c r="DW109" i="48"/>
  <c r="DX109" i="48" s="1"/>
  <c r="DW196" i="48"/>
  <c r="DX196" i="48" s="1"/>
  <c r="DW144" i="48"/>
  <c r="DX144" i="48" s="1"/>
  <c r="DW210" i="48"/>
  <c r="DX210" i="48" s="1"/>
  <c r="DW209" i="48"/>
  <c r="DX209" i="48" s="1"/>
  <c r="DW92" i="48"/>
  <c r="DX92" i="48" s="1"/>
  <c r="DW148" i="48"/>
  <c r="DX148" i="48" s="1"/>
  <c r="DW151" i="48"/>
  <c r="DX151" i="48" s="1"/>
  <c r="DW296" i="48"/>
  <c r="DX296" i="48" s="1"/>
  <c r="DW94" i="48"/>
  <c r="DX94" i="48" s="1"/>
  <c r="DW145" i="48"/>
  <c r="DX145" i="48" s="1"/>
  <c r="DW172" i="48"/>
  <c r="DX172" i="48" s="1"/>
  <c r="DW152" i="48"/>
  <c r="DX152" i="48" s="1"/>
  <c r="DW255" i="48"/>
  <c r="DX255" i="48" s="1"/>
  <c r="DW114" i="48"/>
  <c r="DX114" i="48" s="1"/>
  <c r="DT276" i="48"/>
  <c r="DU276" i="48" s="1"/>
  <c r="DV276" i="48" s="1"/>
  <c r="DT90" i="48"/>
  <c r="DU90" i="48" s="1"/>
  <c r="DV90" i="48" s="1"/>
  <c r="DT123" i="48"/>
  <c r="DU123" i="48" s="1"/>
  <c r="DV123" i="48" s="1"/>
  <c r="DR168" i="48"/>
  <c r="DT168" i="48" s="1"/>
  <c r="DU168" i="48" s="1"/>
  <c r="DV168" i="48" s="1"/>
  <c r="DT89" i="48"/>
  <c r="DU89" i="48" s="1"/>
  <c r="DV89" i="48" s="1"/>
  <c r="DT69" i="48"/>
  <c r="DU69" i="48" s="1"/>
  <c r="DV69" i="48" s="1"/>
  <c r="DR311" i="48"/>
  <c r="DT311" i="48" s="1"/>
  <c r="DU311" i="48" s="1"/>
  <c r="DV311" i="48" s="1"/>
  <c r="DR106" i="48"/>
  <c r="DT106" i="48" s="1"/>
  <c r="DU106" i="48" s="1"/>
  <c r="DV106" i="48" s="1"/>
  <c r="DT101" i="48"/>
  <c r="DU101" i="48" s="1"/>
  <c r="DV101" i="48" s="1"/>
  <c r="DT111" i="48"/>
  <c r="DU111" i="48" s="1"/>
  <c r="DV111" i="48" s="1"/>
  <c r="DT91" i="48"/>
  <c r="DU91" i="48" s="1"/>
  <c r="DV91" i="48" s="1"/>
  <c r="DT110" i="48"/>
  <c r="DU110" i="48" s="1"/>
  <c r="DV110" i="48" s="1"/>
  <c r="DT280" i="48"/>
  <c r="DU280" i="48" s="1"/>
  <c r="DV280" i="48" s="1"/>
  <c r="DT104" i="48"/>
  <c r="DU104" i="48" s="1"/>
  <c r="DV104" i="48" s="1"/>
  <c r="DR102" i="48"/>
  <c r="DT102" i="48" s="1"/>
  <c r="DU102" i="48" s="1"/>
  <c r="DV102" i="48" s="1"/>
  <c r="DR107" i="48"/>
  <c r="DT107" i="48" s="1"/>
  <c r="DU107" i="48" s="1"/>
  <c r="DV107" i="48" s="1"/>
  <c r="DT115" i="48"/>
  <c r="DU115" i="48" s="1"/>
  <c r="DV115" i="48" s="1"/>
  <c r="DR68" i="48"/>
  <c r="DT68" i="48" s="1"/>
  <c r="DU68" i="48" s="1"/>
  <c r="DV68" i="48" s="1"/>
  <c r="DR119" i="48"/>
  <c r="DT119" i="48" s="1"/>
  <c r="DU119" i="48" s="1"/>
  <c r="DV119" i="48" s="1"/>
  <c r="DT124" i="48"/>
  <c r="DU124" i="48" s="1"/>
  <c r="DV124" i="48" s="1"/>
  <c r="DT120" i="48"/>
  <c r="DU120" i="48" s="1"/>
  <c r="DV120" i="48" s="1"/>
  <c r="DT103" i="48"/>
  <c r="DU103" i="48" s="1"/>
  <c r="DV103" i="48" s="1"/>
  <c r="DR279" i="48"/>
  <c r="DT279" i="48" s="1"/>
  <c r="DU279" i="48" s="1"/>
  <c r="DV279" i="48" s="1"/>
  <c r="DR277" i="48"/>
  <c r="DT277" i="48" s="1"/>
  <c r="DU277" i="48" s="1"/>
  <c r="DV277" i="48" s="1"/>
  <c r="DR53" i="48"/>
  <c r="DT53" i="48" s="1"/>
  <c r="DU53" i="48" s="1"/>
  <c r="DV53" i="48" s="1"/>
  <c r="DT99" i="48"/>
  <c r="DU99" i="48" s="1"/>
  <c r="DV99" i="48" s="1"/>
  <c r="DT56" i="48"/>
  <c r="DU56" i="48" s="1"/>
  <c r="DV56" i="48" s="1"/>
  <c r="DT64" i="48"/>
  <c r="DU64" i="48" s="1"/>
  <c r="DV64" i="48" s="1"/>
  <c r="DT113" i="48"/>
  <c r="DU113" i="48" s="1"/>
  <c r="DV113" i="48" s="1"/>
  <c r="DT166" i="48"/>
  <c r="DU166" i="48" s="1"/>
  <c r="DV166" i="48" s="1"/>
  <c r="DT309" i="48"/>
  <c r="DU309" i="48" s="1"/>
  <c r="DV309" i="48" s="1"/>
  <c r="DR57" i="48"/>
  <c r="DT57" i="48" s="1"/>
  <c r="DU57" i="48" s="1"/>
  <c r="DV57" i="48" s="1"/>
  <c r="DT275" i="48"/>
  <c r="DU275" i="48" s="1"/>
  <c r="DV275" i="48" s="1"/>
  <c r="DT312" i="48"/>
  <c r="DU312" i="48" s="1"/>
  <c r="DV312" i="48" s="1"/>
  <c r="DT70" i="48"/>
  <c r="DU70" i="48" s="1"/>
  <c r="DV70" i="48" s="1"/>
  <c r="DR122" i="48"/>
  <c r="DT122" i="48" s="1"/>
  <c r="DU122" i="48" s="1"/>
  <c r="DV122" i="48" s="1"/>
  <c r="DT100" i="48"/>
  <c r="DU100" i="48" s="1"/>
  <c r="DV100" i="48" s="1"/>
  <c r="DR95" i="48"/>
  <c r="DT95" i="48" s="1"/>
  <c r="DU95" i="48" s="1"/>
  <c r="DV95" i="48" s="1"/>
  <c r="DR97" i="48"/>
  <c r="DT97" i="48" s="1"/>
  <c r="DU97" i="48" s="1"/>
  <c r="DV97" i="48" s="1"/>
  <c r="DC189" i="48"/>
  <c r="DC188" i="48"/>
  <c r="DE316" i="48"/>
  <c r="DP316" i="48"/>
  <c r="DC266" i="48"/>
  <c r="DC268" i="48"/>
  <c r="DC269" i="48"/>
  <c r="DC267" i="48"/>
  <c r="DE164" i="48"/>
  <c r="DP164" i="48"/>
  <c r="DT67" i="48"/>
  <c r="DU67" i="48" s="1"/>
  <c r="DV67" i="48" s="1"/>
  <c r="DT63" i="48"/>
  <c r="DU63" i="48" s="1"/>
  <c r="DV63" i="48" s="1"/>
  <c r="DT142" i="48"/>
  <c r="DU142" i="48" s="1"/>
  <c r="DV142" i="48" s="1"/>
  <c r="DT118" i="48"/>
  <c r="DU118" i="48" s="1"/>
  <c r="DV118" i="48" s="1"/>
  <c r="DT62" i="48"/>
  <c r="DU62" i="48" s="1"/>
  <c r="DV62" i="48" s="1"/>
  <c r="DT170" i="48"/>
  <c r="DU170" i="48" s="1"/>
  <c r="DV170" i="48" s="1"/>
  <c r="DT306" i="48"/>
  <c r="DU306" i="48" s="1"/>
  <c r="DV306" i="48" s="1"/>
  <c r="DT66" i="48"/>
  <c r="DU66" i="48" s="1"/>
  <c r="DV66" i="48" s="1"/>
  <c r="DT281" i="48"/>
  <c r="DU281" i="48" s="1"/>
  <c r="DV281" i="48" s="1"/>
  <c r="DT147" i="48"/>
  <c r="DU147" i="48" s="1"/>
  <c r="DV147" i="48" s="1"/>
  <c r="DC227" i="48"/>
  <c r="DC226" i="48"/>
  <c r="DC225" i="48"/>
  <c r="DC228" i="48"/>
  <c r="DC282" i="48"/>
  <c r="DC286" i="48"/>
  <c r="DC287" i="48"/>
  <c r="DC290" i="48"/>
  <c r="DC283" i="48"/>
  <c r="DC289" i="48"/>
  <c r="DC285" i="48"/>
  <c r="DC284" i="48"/>
  <c r="DC288" i="48"/>
  <c r="DC187" i="48"/>
  <c r="DC190" i="48"/>
  <c r="DC192" i="48"/>
  <c r="DC186" i="48"/>
  <c r="DC185" i="48"/>
  <c r="DC193" i="48"/>
  <c r="DC191" i="48"/>
  <c r="DC129" i="48"/>
  <c r="DC138" i="48"/>
  <c r="DC135" i="48"/>
  <c r="DC125" i="48"/>
  <c r="DC133" i="48"/>
  <c r="DC127" i="48"/>
  <c r="DC139" i="48"/>
  <c r="DC136" i="48"/>
  <c r="DC128" i="48"/>
  <c r="DC137" i="48"/>
  <c r="DC126" i="48"/>
  <c r="DC134" i="48"/>
  <c r="DC141" i="48"/>
  <c r="DC45" i="48"/>
  <c r="DC51" i="48"/>
  <c r="DC48" i="48"/>
  <c r="DC49" i="48"/>
  <c r="DC50" i="48"/>
  <c r="DC47" i="48"/>
  <c r="DC52" i="48"/>
  <c r="DC46" i="48"/>
  <c r="DC194" i="48"/>
  <c r="DC203" i="48"/>
  <c r="DC199" i="48"/>
  <c r="DC204" i="48"/>
  <c r="DC202" i="48"/>
  <c r="DC205" i="48"/>
  <c r="DC197" i="48"/>
  <c r="DC200" i="48"/>
  <c r="DC201" i="48"/>
  <c r="DC198" i="48"/>
  <c r="DC206" i="48"/>
  <c r="DC235" i="48"/>
  <c r="DC229" i="48"/>
  <c r="DC233" i="48"/>
  <c r="DC232" i="48"/>
  <c r="DC78" i="48"/>
  <c r="DC79" i="48"/>
  <c r="DC87" i="48"/>
  <c r="DC82" i="48"/>
  <c r="DC76" i="48"/>
  <c r="DC73" i="48"/>
  <c r="DC86" i="48"/>
  <c r="DC75" i="48"/>
  <c r="DC74" i="48"/>
  <c r="DC83" i="48"/>
  <c r="DC84" i="48"/>
  <c r="DC72" i="48"/>
  <c r="DC77" i="48"/>
  <c r="DC71" i="48"/>
  <c r="DC85" i="48"/>
  <c r="DC80" i="48"/>
  <c r="DC81" i="48"/>
  <c r="DC88" i="48"/>
  <c r="DC161" i="48"/>
  <c r="DC162" i="48"/>
  <c r="DC163" i="48"/>
  <c r="DC160" i="48"/>
  <c r="DC265" i="48"/>
  <c r="DC270" i="48"/>
  <c r="DC264" i="48"/>
  <c r="DC263" i="48"/>
  <c r="DC262" i="48"/>
  <c r="DC261" i="48"/>
  <c r="DC236" i="48"/>
  <c r="DC237" i="48"/>
  <c r="DC239" i="48"/>
  <c r="DC295" i="48"/>
  <c r="DC294" i="48"/>
  <c r="DC292" i="48"/>
  <c r="DC293" i="48"/>
  <c r="DC291" i="48"/>
  <c r="DT246" i="48"/>
  <c r="DU246" i="48" s="1"/>
  <c r="DV246" i="48" s="1"/>
  <c r="DT217" i="48"/>
  <c r="DU217" i="48" s="1"/>
  <c r="DV217" i="48" s="1"/>
  <c r="DT215" i="48"/>
  <c r="DU215" i="48" s="1"/>
  <c r="DV215" i="48" s="1"/>
  <c r="DT208" i="48"/>
  <c r="DU208" i="48" s="1"/>
  <c r="DV208" i="48" s="1"/>
  <c r="DT301" i="48"/>
  <c r="DU301" i="48" s="1"/>
  <c r="DV301" i="48" s="1"/>
  <c r="DT256" i="48"/>
  <c r="DU256" i="48" s="1"/>
  <c r="DV256" i="48" s="1"/>
  <c r="DT252" i="48"/>
  <c r="DU252" i="48" s="1"/>
  <c r="DV252" i="48" s="1"/>
  <c r="DT260" i="48"/>
  <c r="DU260" i="48" s="1"/>
  <c r="DV260" i="48" s="1"/>
  <c r="DT174" i="48"/>
  <c r="DU174" i="48" s="1"/>
  <c r="DV174" i="48" s="1"/>
  <c r="DT240" i="48"/>
  <c r="DU240" i="48" s="1"/>
  <c r="DV240" i="48" s="1"/>
  <c r="DT219" i="48"/>
  <c r="DU219" i="48" s="1"/>
  <c r="DV219" i="48" s="1"/>
  <c r="DT259" i="48"/>
  <c r="DU259" i="48" s="1"/>
  <c r="DV259" i="48" s="1"/>
  <c r="DT159" i="48"/>
  <c r="DU159" i="48" s="1"/>
  <c r="DV159" i="48" s="1"/>
  <c r="DT223" i="48"/>
  <c r="DU223" i="48" s="1"/>
  <c r="DV223" i="48" s="1"/>
  <c r="DT218" i="48"/>
  <c r="DU218" i="48" s="1"/>
  <c r="DV218" i="48" s="1"/>
  <c r="DT165" i="48"/>
  <c r="DU165" i="48" s="1"/>
  <c r="DV165" i="48" s="1"/>
  <c r="DT251" i="48"/>
  <c r="DU251" i="48" s="1"/>
  <c r="DV251" i="48" s="1"/>
  <c r="DT242" i="48"/>
  <c r="DU242" i="48" s="1"/>
  <c r="DV242" i="48" s="1"/>
  <c r="DT207" i="48"/>
  <c r="DU207" i="48" s="1"/>
  <c r="DV207" i="48" s="1"/>
  <c r="DT247" i="48"/>
  <c r="DU247" i="48" s="1"/>
  <c r="DV247" i="48" s="1"/>
  <c r="DT245" i="48"/>
  <c r="DU245" i="48" s="1"/>
  <c r="DV245" i="48" s="1"/>
  <c r="DU273" i="48"/>
  <c r="DV273" i="48" s="1"/>
  <c r="DT155" i="48"/>
  <c r="DU155" i="48" s="1"/>
  <c r="DV155" i="48" s="1"/>
  <c r="DT173" i="48"/>
  <c r="DU173" i="48" s="1"/>
  <c r="DV173" i="48" s="1"/>
  <c r="DT212" i="48"/>
  <c r="DU212" i="48" s="1"/>
  <c r="DV212" i="48" s="1"/>
  <c r="DT298" i="48"/>
  <c r="DU298" i="48" s="1"/>
  <c r="DV298" i="48" s="1"/>
  <c r="DT176" i="48"/>
  <c r="DU176" i="48" s="1"/>
  <c r="DV176" i="48" s="1"/>
  <c r="DT182" i="48"/>
  <c r="DU182" i="48" s="1"/>
  <c r="DV182" i="48" s="1"/>
  <c r="DU272" i="48"/>
  <c r="DV272" i="48" s="1"/>
  <c r="DT258" i="48"/>
  <c r="DU258" i="48" s="1"/>
  <c r="DV258" i="48" s="1"/>
  <c r="DT156" i="48"/>
  <c r="DU156" i="48" s="1"/>
  <c r="DV156" i="48" s="1"/>
  <c r="DT181" i="48"/>
  <c r="DU181" i="48" s="1"/>
  <c r="DV181" i="48" s="1"/>
  <c r="DT250" i="48"/>
  <c r="DU250" i="48" s="1"/>
  <c r="DV250" i="48" s="1"/>
  <c r="DT248" i="48"/>
  <c r="DU248" i="48" s="1"/>
  <c r="DV248" i="48" s="1"/>
  <c r="DT243" i="48"/>
  <c r="DU243" i="48" s="1"/>
  <c r="DV243" i="48" s="1"/>
  <c r="DT314" i="48"/>
  <c r="DU314" i="48" s="1"/>
  <c r="DV314" i="48" s="1"/>
  <c r="DT175" i="48"/>
  <c r="DU175" i="48" s="1"/>
  <c r="DV175" i="48" s="1"/>
  <c r="DT241" i="48"/>
  <c r="DU241" i="48" s="1"/>
  <c r="DV241" i="48" s="1"/>
  <c r="DT214" i="48"/>
  <c r="DU214" i="48" s="1"/>
  <c r="DV214" i="48" s="1"/>
  <c r="DT300" i="48"/>
  <c r="DU300" i="48" s="1"/>
  <c r="DV300" i="48" s="1"/>
  <c r="DT221" i="48"/>
  <c r="DU221" i="48" s="1"/>
  <c r="DV221" i="48" s="1"/>
  <c r="DT154" i="48"/>
  <c r="DU154" i="48" s="1"/>
  <c r="DV154" i="48" s="1"/>
  <c r="DT297" i="48"/>
  <c r="DU297" i="48" s="1"/>
  <c r="DV297" i="48" s="1"/>
  <c r="DT216" i="48"/>
  <c r="DU216" i="48" s="1"/>
  <c r="DV216" i="48" s="1"/>
  <c r="DT253" i="48"/>
  <c r="DU253" i="48" s="1"/>
  <c r="DV253" i="48" s="1"/>
  <c r="DT299" i="48"/>
  <c r="DU299" i="48" s="1"/>
  <c r="DV299" i="48" s="1"/>
  <c r="DT249" i="48"/>
  <c r="DU249" i="48" s="1"/>
  <c r="DV249" i="48" s="1"/>
  <c r="DT195" i="48"/>
  <c r="DU195" i="48" s="1"/>
  <c r="DV195" i="48" s="1"/>
  <c r="DT222" i="48"/>
  <c r="DU222" i="48" s="1"/>
  <c r="DV222" i="48" s="1"/>
  <c r="DT257" i="48"/>
  <c r="DU257" i="48" s="1"/>
  <c r="DV257" i="48" s="1"/>
  <c r="J5" i="50"/>
  <c r="J2" i="50"/>
  <c r="DE140" i="48" l="1"/>
  <c r="DQ140" i="48" s="1"/>
  <c r="DE131" i="48"/>
  <c r="DP131" i="48"/>
  <c r="DE132" i="48"/>
  <c r="DP132" i="48"/>
  <c r="DE130" i="48"/>
  <c r="DP130" i="48"/>
  <c r="DY61" i="48"/>
  <c r="DZ61" i="48" s="1"/>
  <c r="EA61" i="48" s="1"/>
  <c r="DY230" i="48"/>
  <c r="DZ230" i="48" s="1"/>
  <c r="EA230" i="48" s="1"/>
  <c r="DY146" i="48"/>
  <c r="DZ146" i="48" s="1"/>
  <c r="EA146" i="48" s="1"/>
  <c r="DY177" i="48"/>
  <c r="DZ177" i="48" s="1"/>
  <c r="EA177" i="48" s="1"/>
  <c r="DY121" i="48"/>
  <c r="DZ121" i="48" s="1"/>
  <c r="EA121" i="48" s="1"/>
  <c r="DY317" i="48"/>
  <c r="DZ317" i="48" s="1"/>
  <c r="EA317" i="48" s="1"/>
  <c r="DY149" i="48"/>
  <c r="DZ149" i="48" s="1"/>
  <c r="EA149" i="48" s="1"/>
  <c r="DY307" i="48"/>
  <c r="DZ307" i="48" s="1"/>
  <c r="EA307" i="48" s="1"/>
  <c r="DY315" i="48"/>
  <c r="DZ315" i="48" s="1"/>
  <c r="EA315" i="48" s="1"/>
  <c r="EB305" i="48"/>
  <c r="EC305" i="48"/>
  <c r="DY211" i="48"/>
  <c r="DZ211" i="48" s="1"/>
  <c r="EA211" i="48" s="1"/>
  <c r="DY143" i="48"/>
  <c r="DZ143" i="48" s="1"/>
  <c r="EA143" i="48" s="1"/>
  <c r="DY94" i="48"/>
  <c r="DZ94" i="48" s="1"/>
  <c r="EA94" i="48" s="1"/>
  <c r="EB254" i="48"/>
  <c r="EC254" i="48"/>
  <c r="DY213" i="48"/>
  <c r="DZ213" i="48" s="1"/>
  <c r="EA213" i="48" s="1"/>
  <c r="DY98" i="48"/>
  <c r="DZ98" i="48" s="1"/>
  <c r="EA98" i="48" s="1"/>
  <c r="DY238" i="48"/>
  <c r="DZ238" i="48" s="1"/>
  <c r="EA238" i="48" s="1"/>
  <c r="DW103" i="48"/>
  <c r="DX103" i="48" s="1"/>
  <c r="DY310" i="48"/>
  <c r="DZ310" i="48" s="1"/>
  <c r="EA310" i="48" s="1"/>
  <c r="DY244" i="48"/>
  <c r="DZ244" i="48" s="1"/>
  <c r="EA244" i="48" s="1"/>
  <c r="DY224" i="48"/>
  <c r="DZ224" i="48" s="1"/>
  <c r="EA224" i="48" s="1"/>
  <c r="EB183" i="48"/>
  <c r="EC183" i="48"/>
  <c r="DY152" i="48"/>
  <c r="DZ152" i="48" s="1"/>
  <c r="EA152" i="48" s="1"/>
  <c r="DY220" i="48"/>
  <c r="DZ220" i="48" s="1"/>
  <c r="EA220" i="48" s="1"/>
  <c r="DY157" i="48"/>
  <c r="DZ157" i="48" s="1"/>
  <c r="EA157" i="48" s="1"/>
  <c r="DY151" i="48"/>
  <c r="DZ151" i="48" s="1"/>
  <c r="EA151" i="48" s="1"/>
  <c r="DY93" i="48"/>
  <c r="DZ93" i="48" s="1"/>
  <c r="EA93" i="48" s="1"/>
  <c r="DY60" i="48"/>
  <c r="DZ60" i="48" s="1"/>
  <c r="EA60" i="48" s="1"/>
  <c r="DY144" i="48"/>
  <c r="DZ144" i="48" s="1"/>
  <c r="EA144" i="48" s="1"/>
  <c r="DY302" i="48"/>
  <c r="DZ302" i="48" s="1"/>
  <c r="EA302" i="48" s="1"/>
  <c r="EB180" i="48"/>
  <c r="EC180" i="48"/>
  <c r="DY96" i="48"/>
  <c r="DZ96" i="48" s="1"/>
  <c r="EA96" i="48" s="1"/>
  <c r="DY145" i="48"/>
  <c r="DZ145" i="48" s="1"/>
  <c r="EA145" i="48" s="1"/>
  <c r="DY296" i="48"/>
  <c r="DZ296" i="48" s="1"/>
  <c r="EA296" i="48" s="1"/>
  <c r="DY179" i="48"/>
  <c r="DZ179" i="48" s="1"/>
  <c r="EA179" i="48" s="1"/>
  <c r="DY209" i="48"/>
  <c r="DZ209" i="48" s="1"/>
  <c r="EA209" i="48" s="1"/>
  <c r="DW70" i="48"/>
  <c r="DX70" i="48" s="1"/>
  <c r="DY196" i="48"/>
  <c r="DZ196" i="48" s="1"/>
  <c r="EA196" i="48" s="1"/>
  <c r="DY234" i="48"/>
  <c r="DZ234" i="48" s="1"/>
  <c r="EA234" i="48" s="1"/>
  <c r="EC178" i="48"/>
  <c r="EB178" i="48"/>
  <c r="DY169" i="48"/>
  <c r="DZ169" i="48" s="1"/>
  <c r="EA169" i="48" s="1"/>
  <c r="DY150" i="48"/>
  <c r="DZ150" i="48" s="1"/>
  <c r="EA150" i="48" s="1"/>
  <c r="DY148" i="48"/>
  <c r="DZ148" i="48" s="1"/>
  <c r="EA148" i="48" s="1"/>
  <c r="DY158" i="48"/>
  <c r="DZ158" i="48" s="1"/>
  <c r="EA158" i="48" s="1"/>
  <c r="DY114" i="48"/>
  <c r="DZ114" i="48" s="1"/>
  <c r="EA114" i="48" s="1"/>
  <c r="DY109" i="48"/>
  <c r="DZ109" i="48" s="1"/>
  <c r="EA109" i="48" s="1"/>
  <c r="DY304" i="48"/>
  <c r="DZ304" i="48" s="1"/>
  <c r="EA304" i="48" s="1"/>
  <c r="DY92" i="48"/>
  <c r="DZ92" i="48" s="1"/>
  <c r="EA92" i="48" s="1"/>
  <c r="DY167" i="48"/>
  <c r="DZ167" i="48" s="1"/>
  <c r="EA167" i="48" s="1"/>
  <c r="DY255" i="48"/>
  <c r="DZ255" i="48" s="1"/>
  <c r="EA255" i="48" s="1"/>
  <c r="DY271" i="48"/>
  <c r="DZ271" i="48" s="1"/>
  <c r="EA271" i="48" s="1"/>
  <c r="DY274" i="48"/>
  <c r="DZ274" i="48" s="1"/>
  <c r="EA274" i="48" s="1"/>
  <c r="DY308" i="48"/>
  <c r="DZ308" i="48" s="1"/>
  <c r="EA308" i="48" s="1"/>
  <c r="DW64" i="48"/>
  <c r="DX64" i="48" s="1"/>
  <c r="DW104" i="48"/>
  <c r="DX104" i="48" s="1"/>
  <c r="DW219" i="48"/>
  <c r="DX219" i="48" s="1"/>
  <c r="DW118" i="48"/>
  <c r="DX118" i="48" s="1"/>
  <c r="DW53" i="48"/>
  <c r="DX53" i="48" s="1"/>
  <c r="DW101" i="48"/>
  <c r="DX101" i="48" s="1"/>
  <c r="DW97" i="48"/>
  <c r="DX97" i="48" s="1"/>
  <c r="DW176" i="48"/>
  <c r="DX176" i="48" s="1"/>
  <c r="DW242" i="48"/>
  <c r="DX242" i="48" s="1"/>
  <c r="DW67" i="48"/>
  <c r="DX67" i="48" s="1"/>
  <c r="DW95" i="48"/>
  <c r="DX95" i="48" s="1"/>
  <c r="DY184" i="48"/>
  <c r="DZ184" i="48" s="1"/>
  <c r="EA184" i="48" s="1"/>
  <c r="DW154" i="48"/>
  <c r="DX154" i="48" s="1"/>
  <c r="DW298" i="48"/>
  <c r="DX298" i="48" s="1"/>
  <c r="DW100" i="48"/>
  <c r="DX100" i="48" s="1"/>
  <c r="DW120" i="48"/>
  <c r="DX120" i="48" s="1"/>
  <c r="DW89" i="48"/>
  <c r="DX89" i="48" s="1"/>
  <c r="EB171" i="48"/>
  <c r="EC171" i="48"/>
  <c r="DW246" i="48"/>
  <c r="DX246" i="48" s="1"/>
  <c r="DW122" i="48"/>
  <c r="DX122" i="48" s="1"/>
  <c r="DW124" i="48"/>
  <c r="DX124" i="48" s="1"/>
  <c r="DW168" i="48"/>
  <c r="DX168" i="48" s="1"/>
  <c r="DY210" i="48"/>
  <c r="DZ210" i="48" s="1"/>
  <c r="EA210" i="48" s="1"/>
  <c r="DW63" i="48"/>
  <c r="DX63" i="48" s="1"/>
  <c r="DW257" i="48"/>
  <c r="DX257" i="48" s="1"/>
  <c r="DW250" i="48"/>
  <c r="DX250" i="48" s="1"/>
  <c r="DW119" i="48"/>
  <c r="DX119" i="48" s="1"/>
  <c r="DW123" i="48"/>
  <c r="DX123" i="48" s="1"/>
  <c r="DW217" i="48"/>
  <c r="DX217" i="48" s="1"/>
  <c r="DW279" i="48"/>
  <c r="DX279" i="48" s="1"/>
  <c r="DW174" i="48"/>
  <c r="DX174" i="48" s="1"/>
  <c r="DW165" i="48"/>
  <c r="DX165" i="48" s="1"/>
  <c r="DW218" i="48"/>
  <c r="DX218" i="48" s="1"/>
  <c r="DW252" i="48"/>
  <c r="DX252" i="48" s="1"/>
  <c r="DW312" i="48"/>
  <c r="DX312" i="48" s="1"/>
  <c r="DW68" i="48"/>
  <c r="DX68" i="48" s="1"/>
  <c r="DW90" i="48"/>
  <c r="DX90" i="48" s="1"/>
  <c r="DY231" i="48"/>
  <c r="DZ231" i="48" s="1"/>
  <c r="EA231" i="48" s="1"/>
  <c r="DW221" i="48"/>
  <c r="DX221" i="48" s="1"/>
  <c r="DW173" i="48"/>
  <c r="DX173" i="48" s="1"/>
  <c r="DW155" i="48"/>
  <c r="DX155" i="48" s="1"/>
  <c r="DW309" i="48"/>
  <c r="DX309" i="48" s="1"/>
  <c r="DW275" i="48"/>
  <c r="DX275" i="48" s="1"/>
  <c r="DW115" i="48"/>
  <c r="DX115" i="48" s="1"/>
  <c r="DY153" i="48"/>
  <c r="DZ153" i="48" s="1"/>
  <c r="EA153" i="48" s="1"/>
  <c r="DW251" i="48"/>
  <c r="DX251" i="48" s="1"/>
  <c r="DW241" i="48"/>
  <c r="DX241" i="48" s="1"/>
  <c r="DW256" i="48"/>
  <c r="DX256" i="48" s="1"/>
  <c r="DW57" i="48"/>
  <c r="DX57" i="48" s="1"/>
  <c r="DW107" i="48"/>
  <c r="DX107" i="48" s="1"/>
  <c r="DW142" i="48"/>
  <c r="DX142" i="48" s="1"/>
  <c r="DY108" i="48"/>
  <c r="DZ108" i="48" s="1"/>
  <c r="EA108" i="48" s="1"/>
  <c r="DW212" i="48"/>
  <c r="DX212" i="48" s="1"/>
  <c r="DW195" i="48"/>
  <c r="DX195" i="48" s="1"/>
  <c r="DW223" i="48"/>
  <c r="DX223" i="48" s="1"/>
  <c r="DW147" i="48"/>
  <c r="DX147" i="48" s="1"/>
  <c r="DW102" i="48"/>
  <c r="DX102" i="48" s="1"/>
  <c r="DW106" i="48"/>
  <c r="DX106" i="48" s="1"/>
  <c r="DW248" i="48"/>
  <c r="DX248" i="48" s="1"/>
  <c r="DW166" i="48"/>
  <c r="DX166" i="48" s="1"/>
  <c r="DW214" i="48"/>
  <c r="DX214" i="48" s="1"/>
  <c r="DW314" i="48"/>
  <c r="DX314" i="48" s="1"/>
  <c r="DW245" i="48"/>
  <c r="DX245" i="48" s="1"/>
  <c r="DW159" i="48"/>
  <c r="DX159" i="48" s="1"/>
  <c r="DW301" i="48"/>
  <c r="DX301" i="48" s="1"/>
  <c r="DW281" i="48"/>
  <c r="DX281" i="48" s="1"/>
  <c r="DW240" i="48"/>
  <c r="DX240" i="48" s="1"/>
  <c r="DY172" i="48"/>
  <c r="DZ172" i="48" s="1"/>
  <c r="EA172" i="48" s="1"/>
  <c r="DW260" i="48"/>
  <c r="DX260" i="48" s="1"/>
  <c r="DW175" i="48"/>
  <c r="DX175" i="48" s="1"/>
  <c r="DW299" i="48"/>
  <c r="DX299" i="48" s="1"/>
  <c r="DW208" i="48"/>
  <c r="DX208" i="48" s="1"/>
  <c r="DW66" i="48"/>
  <c r="DX66" i="48" s="1"/>
  <c r="DW277" i="48"/>
  <c r="DX277" i="48" s="1"/>
  <c r="DW207" i="48"/>
  <c r="DX207" i="48" s="1"/>
  <c r="DW249" i="48"/>
  <c r="DX249" i="48" s="1"/>
  <c r="DW258" i="48"/>
  <c r="DX258" i="48" s="1"/>
  <c r="DW243" i="48"/>
  <c r="DX243" i="48" s="1"/>
  <c r="DW306" i="48"/>
  <c r="DX306" i="48" s="1"/>
  <c r="DW110" i="48"/>
  <c r="DX110" i="48" s="1"/>
  <c r="DW297" i="48"/>
  <c r="DX297" i="48" s="1"/>
  <c r="DW311" i="48"/>
  <c r="DX311" i="48" s="1"/>
  <c r="DW222" i="48"/>
  <c r="DX222" i="48" s="1"/>
  <c r="DW181" i="48"/>
  <c r="DX181" i="48" s="1"/>
  <c r="DW253" i="48"/>
  <c r="DX253" i="48" s="1"/>
  <c r="DW247" i="48"/>
  <c r="DX247" i="48" s="1"/>
  <c r="DW280" i="48"/>
  <c r="DX280" i="48" s="1"/>
  <c r="DW170" i="48"/>
  <c r="DX170" i="48" s="1"/>
  <c r="DW56" i="48"/>
  <c r="DX56" i="48" s="1"/>
  <c r="DW91" i="48"/>
  <c r="DX91" i="48" s="1"/>
  <c r="DW113" i="48"/>
  <c r="DX113" i="48" s="1"/>
  <c r="DW276" i="48"/>
  <c r="DX276" i="48" s="1"/>
  <c r="DW300" i="48"/>
  <c r="DX300" i="48" s="1"/>
  <c r="DW156" i="48"/>
  <c r="DX156" i="48" s="1"/>
  <c r="DW273" i="48"/>
  <c r="DX273" i="48" s="1"/>
  <c r="DW69" i="48"/>
  <c r="DX69" i="48" s="1"/>
  <c r="DW272" i="48"/>
  <c r="DX272" i="48" s="1"/>
  <c r="DW216" i="48"/>
  <c r="DX216" i="48" s="1"/>
  <c r="DW182" i="48"/>
  <c r="DX182" i="48" s="1"/>
  <c r="DW259" i="48"/>
  <c r="DX259" i="48" s="1"/>
  <c r="DW215" i="48"/>
  <c r="DX215" i="48" s="1"/>
  <c r="DW62" i="48"/>
  <c r="DX62" i="48" s="1"/>
  <c r="DW99" i="48"/>
  <c r="DX99" i="48" s="1"/>
  <c r="DW111" i="48"/>
  <c r="DX111" i="48" s="1"/>
  <c r="DQ316" i="48"/>
  <c r="DQ164" i="48"/>
  <c r="DE267" i="48"/>
  <c r="DP267" i="48"/>
  <c r="DE269" i="48"/>
  <c r="DP269" i="48"/>
  <c r="DE268" i="48"/>
  <c r="DP268" i="48"/>
  <c r="DE266" i="48"/>
  <c r="DP266" i="48"/>
  <c r="DE188" i="48"/>
  <c r="DP188" i="48"/>
  <c r="DE189" i="48"/>
  <c r="DP189" i="48"/>
  <c r="DT65" i="48"/>
  <c r="DU65" i="48" s="1"/>
  <c r="DV65" i="48" s="1"/>
  <c r="DT303" i="48"/>
  <c r="DU303" i="48" s="1"/>
  <c r="DV303" i="48" s="1"/>
  <c r="DT112" i="48"/>
  <c r="DU112" i="48" s="1"/>
  <c r="DV112" i="48" s="1"/>
  <c r="DT278" i="48"/>
  <c r="DU278" i="48" s="1"/>
  <c r="DV278" i="48" s="1"/>
  <c r="DT59" i="48"/>
  <c r="DU59" i="48" s="1"/>
  <c r="DV59" i="48" s="1"/>
  <c r="DT55" i="48"/>
  <c r="DU55" i="48" s="1"/>
  <c r="DV55" i="48" s="1"/>
  <c r="DT58" i="48"/>
  <c r="DU58" i="48" s="1"/>
  <c r="DV58" i="48" s="1"/>
  <c r="DT105" i="48"/>
  <c r="DU105" i="48" s="1"/>
  <c r="DV105" i="48" s="1"/>
  <c r="DT313" i="48"/>
  <c r="DU313" i="48" s="1"/>
  <c r="DV313" i="48" s="1"/>
  <c r="DT117" i="48"/>
  <c r="DU117" i="48" s="1"/>
  <c r="DV117" i="48" s="1"/>
  <c r="DT54" i="48"/>
  <c r="DU54" i="48" s="1"/>
  <c r="DV54" i="48" s="1"/>
  <c r="DT116" i="48"/>
  <c r="DU116" i="48" s="1"/>
  <c r="DV116" i="48" s="1"/>
  <c r="DE270" i="48"/>
  <c r="DP270" i="48"/>
  <c r="DE197" i="48"/>
  <c r="DP197" i="48"/>
  <c r="DE86" i="48"/>
  <c r="DP86" i="48"/>
  <c r="DE190" i="48"/>
  <c r="DP190" i="48"/>
  <c r="DE160" i="48"/>
  <c r="DP160" i="48"/>
  <c r="DE73" i="48"/>
  <c r="DP73" i="48"/>
  <c r="DE202" i="48"/>
  <c r="DP202" i="48"/>
  <c r="DE137" i="48"/>
  <c r="DP137" i="48"/>
  <c r="DE187" i="48"/>
  <c r="DP187" i="48"/>
  <c r="DE265" i="48"/>
  <c r="DP265" i="48"/>
  <c r="DE205" i="48"/>
  <c r="DP205" i="48"/>
  <c r="DE126" i="48"/>
  <c r="DP126" i="48"/>
  <c r="DE163" i="48"/>
  <c r="DP163" i="48"/>
  <c r="DE76" i="48"/>
  <c r="DP76" i="48"/>
  <c r="DE204" i="48"/>
  <c r="DP204" i="48"/>
  <c r="DE128" i="48"/>
  <c r="DP128" i="48"/>
  <c r="DE288" i="48"/>
  <c r="DP288" i="48"/>
  <c r="DE192" i="48"/>
  <c r="DP192" i="48"/>
  <c r="DE291" i="48"/>
  <c r="DP291" i="48"/>
  <c r="DE162" i="48"/>
  <c r="DP162" i="48"/>
  <c r="DE82" i="48"/>
  <c r="DP82" i="48"/>
  <c r="DE199" i="48"/>
  <c r="DP199" i="48"/>
  <c r="DE136" i="48"/>
  <c r="DP136" i="48"/>
  <c r="DE284" i="48"/>
  <c r="DP284" i="48"/>
  <c r="DE134" i="48"/>
  <c r="DP134" i="48"/>
  <c r="DE293" i="48"/>
  <c r="DP293" i="48"/>
  <c r="DE161" i="48"/>
  <c r="DP161" i="48"/>
  <c r="DE87" i="48"/>
  <c r="DP87" i="48"/>
  <c r="DE203" i="48"/>
  <c r="DP203" i="48"/>
  <c r="DE139" i="48"/>
  <c r="DP139" i="48"/>
  <c r="DE285" i="48"/>
  <c r="DP285" i="48"/>
  <c r="DE75" i="48"/>
  <c r="DP75" i="48"/>
  <c r="DE292" i="48"/>
  <c r="DP292" i="48"/>
  <c r="DE88" i="48"/>
  <c r="DP88" i="48"/>
  <c r="DE79" i="48"/>
  <c r="DP79" i="48"/>
  <c r="DE194" i="48"/>
  <c r="DP194" i="48"/>
  <c r="DE127" i="48"/>
  <c r="DP127" i="48"/>
  <c r="DE289" i="48"/>
  <c r="DP289" i="48"/>
  <c r="DE294" i="48"/>
  <c r="DP294" i="48"/>
  <c r="DE81" i="48"/>
  <c r="DP81" i="48"/>
  <c r="DE78" i="48"/>
  <c r="DP78" i="48"/>
  <c r="DE46" i="48"/>
  <c r="DP46" i="48"/>
  <c r="DE133" i="48"/>
  <c r="DP133" i="48"/>
  <c r="DE283" i="48"/>
  <c r="DP283" i="48"/>
  <c r="DE80" i="48"/>
  <c r="DP80" i="48"/>
  <c r="DE232" i="48"/>
  <c r="DP232" i="48"/>
  <c r="DE52" i="48"/>
  <c r="DP52" i="48"/>
  <c r="DR52" i="48" s="1"/>
  <c r="DE125" i="48"/>
  <c r="DP125" i="48"/>
  <c r="DE290" i="48"/>
  <c r="DP290" i="48"/>
  <c r="DE47" i="48"/>
  <c r="DP47" i="48"/>
  <c r="DE135" i="48"/>
  <c r="DP135" i="48"/>
  <c r="DE287" i="48"/>
  <c r="DP287" i="48"/>
  <c r="DE237" i="48"/>
  <c r="DP237" i="48"/>
  <c r="DE71" i="48"/>
  <c r="DP71" i="48"/>
  <c r="DE229" i="48"/>
  <c r="DP229" i="48"/>
  <c r="DE50" i="48"/>
  <c r="DP50" i="48"/>
  <c r="DE138" i="48"/>
  <c r="DP138" i="48"/>
  <c r="DE286" i="48"/>
  <c r="DP286" i="48"/>
  <c r="DE233" i="48"/>
  <c r="DP233" i="48"/>
  <c r="DE236" i="48"/>
  <c r="DP236" i="48"/>
  <c r="DE77" i="48"/>
  <c r="DP77" i="48"/>
  <c r="DE235" i="48"/>
  <c r="DP235" i="48"/>
  <c r="DE49" i="48"/>
  <c r="DP49" i="48"/>
  <c r="DE129" i="48"/>
  <c r="DP129" i="48"/>
  <c r="DE282" i="48"/>
  <c r="DP282" i="48"/>
  <c r="DE295" i="48"/>
  <c r="DP295" i="48"/>
  <c r="DE239" i="48"/>
  <c r="DP239" i="48"/>
  <c r="DE261" i="48"/>
  <c r="DP261" i="48"/>
  <c r="DE72" i="48"/>
  <c r="DP72" i="48"/>
  <c r="DE206" i="48"/>
  <c r="DP206" i="48"/>
  <c r="DE48" i="48"/>
  <c r="DP48" i="48"/>
  <c r="DE191" i="48"/>
  <c r="DP191" i="48"/>
  <c r="DE228" i="48"/>
  <c r="DP228" i="48"/>
  <c r="DE262" i="48"/>
  <c r="DP262" i="48"/>
  <c r="DE84" i="48"/>
  <c r="DP84" i="48"/>
  <c r="DE198" i="48"/>
  <c r="DP198" i="48"/>
  <c r="DE51" i="48"/>
  <c r="DP51" i="48"/>
  <c r="DE193" i="48"/>
  <c r="DP193" i="48"/>
  <c r="DE225" i="48"/>
  <c r="DP225" i="48"/>
  <c r="DE85" i="48"/>
  <c r="DP85" i="48"/>
  <c r="DE263" i="48"/>
  <c r="DP263" i="48"/>
  <c r="DE83" i="48"/>
  <c r="DP83" i="48"/>
  <c r="DE201" i="48"/>
  <c r="DP201" i="48"/>
  <c r="DE45" i="48"/>
  <c r="DP45" i="48"/>
  <c r="DE185" i="48"/>
  <c r="DP185" i="48"/>
  <c r="DE226" i="48"/>
  <c r="DP226" i="48"/>
  <c r="DE264" i="48"/>
  <c r="DP264" i="48"/>
  <c r="DE74" i="48"/>
  <c r="DP74" i="48"/>
  <c r="DE200" i="48"/>
  <c r="DP200" i="48"/>
  <c r="DE141" i="48"/>
  <c r="DP141" i="48"/>
  <c r="DE186" i="48"/>
  <c r="DP186" i="48"/>
  <c r="DE227" i="48"/>
  <c r="DP227" i="48"/>
  <c r="E118" i="45"/>
  <c r="EK43" i="48"/>
  <c r="CL43" i="48"/>
  <c r="CN43" i="48" s="1"/>
  <c r="EK42" i="48"/>
  <c r="EK41" i="48"/>
  <c r="CL41" i="48"/>
  <c r="CN41" i="48" s="1"/>
  <c r="EK40" i="48"/>
  <c r="CL40" i="48"/>
  <c r="CN40" i="48" s="1"/>
  <c r="EK39" i="48"/>
  <c r="EK38" i="48"/>
  <c r="CL38" i="48"/>
  <c r="CN38" i="48" s="1"/>
  <c r="EK37" i="48"/>
  <c r="EK36" i="48"/>
  <c r="CL36" i="48"/>
  <c r="CN36" i="48" s="1"/>
  <c r="EK35" i="48"/>
  <c r="EK34" i="48"/>
  <c r="CL34" i="48"/>
  <c r="CN34" i="48" s="1"/>
  <c r="EK33" i="48"/>
  <c r="CL33" i="48"/>
  <c r="CN33" i="48" s="1"/>
  <c r="EK32" i="48"/>
  <c r="EK31" i="48"/>
  <c r="CL31" i="48"/>
  <c r="CN31" i="48" s="1"/>
  <c r="EK30" i="48"/>
  <c r="CL30" i="48"/>
  <c r="CN30" i="48" s="1"/>
  <c r="EK29" i="48"/>
  <c r="CL29" i="48"/>
  <c r="CN29" i="48" s="1"/>
  <c r="EK28" i="48"/>
  <c r="EK27" i="48"/>
  <c r="CL27" i="48"/>
  <c r="CN27" i="48" s="1"/>
  <c r="EK26" i="48"/>
  <c r="EK25" i="48"/>
  <c r="CL25" i="48"/>
  <c r="CN25" i="48" s="1"/>
  <c r="EK24" i="48"/>
  <c r="EK23" i="48"/>
  <c r="EK22" i="48"/>
  <c r="EK21" i="48"/>
  <c r="EK20" i="48"/>
  <c r="CL20" i="48"/>
  <c r="CN20" i="48" s="1"/>
  <c r="EK19" i="48"/>
  <c r="CL19" i="48"/>
  <c r="CN19" i="48" s="1"/>
  <c r="EK18" i="48"/>
  <c r="EK17" i="48"/>
  <c r="EK16" i="48"/>
  <c r="CL16" i="48"/>
  <c r="CN16" i="48" s="1"/>
  <c r="EK15" i="48"/>
  <c r="EK14" i="48"/>
  <c r="CL14" i="48"/>
  <c r="CN14" i="48" s="1"/>
  <c r="EK13" i="48"/>
  <c r="EK12" i="48"/>
  <c r="EK11" i="48"/>
  <c r="CL11" i="48"/>
  <c r="CN11" i="48" s="1"/>
  <c r="EK10" i="48"/>
  <c r="CL10" i="48"/>
  <c r="CN10" i="48" s="1"/>
  <c r="EK9" i="48"/>
  <c r="CL9" i="48"/>
  <c r="CN9" i="48" s="1"/>
  <c r="EK8" i="48"/>
  <c r="CL8" i="48"/>
  <c r="CN8" i="48" s="1"/>
  <c r="EK7" i="48"/>
  <c r="CL7" i="48"/>
  <c r="CN7" i="48" s="1"/>
  <c r="EK6" i="48"/>
  <c r="CL6" i="48"/>
  <c r="CN6" i="48" s="1"/>
  <c r="EK5" i="48"/>
  <c r="EK4" i="48"/>
  <c r="CL4" i="48"/>
  <c r="CN4" i="48" s="1"/>
  <c r="EK3" i="48"/>
  <c r="EK2" i="48"/>
  <c r="CL2" i="48"/>
  <c r="CN2" i="48" s="1"/>
  <c r="EK1" i="48"/>
  <c r="G48" i="50"/>
  <c r="G47" i="50"/>
  <c r="E61" i="45"/>
  <c r="DQ131" i="48" l="1"/>
  <c r="DR131" i="48" s="1"/>
  <c r="DT131" i="48" s="1"/>
  <c r="DU131" i="48" s="1"/>
  <c r="DV131" i="48" s="1"/>
  <c r="DW131" i="48" s="1"/>
  <c r="DX131" i="48" s="1"/>
  <c r="DY131" i="48" s="1"/>
  <c r="DZ131" i="48" s="1"/>
  <c r="EA131" i="48" s="1"/>
  <c r="EC131" i="48" s="1"/>
  <c r="DQ132" i="48"/>
  <c r="DR132" i="48" s="1"/>
  <c r="DT132" i="48" s="1"/>
  <c r="DU132" i="48" s="1"/>
  <c r="DV132" i="48" s="1"/>
  <c r="DW132" i="48" s="1"/>
  <c r="DX132" i="48" s="1"/>
  <c r="DY132" i="48" s="1"/>
  <c r="DZ132" i="48" s="1"/>
  <c r="EA132" i="48" s="1"/>
  <c r="DQ130" i="48"/>
  <c r="DR130" i="48" s="1"/>
  <c r="DT130" i="48" s="1"/>
  <c r="DU130" i="48" s="1"/>
  <c r="DV130" i="48" s="1"/>
  <c r="DW130" i="48" s="1"/>
  <c r="DX130" i="48" s="1"/>
  <c r="DY130" i="48" s="1"/>
  <c r="DZ130" i="48" s="1"/>
  <c r="EA130" i="48" s="1"/>
  <c r="ED183" i="48"/>
  <c r="EF183" i="48" s="1"/>
  <c r="ED305" i="48"/>
  <c r="EF305" i="48" s="1"/>
  <c r="ED171" i="48"/>
  <c r="EE171" i="48" s="1"/>
  <c r="ED178" i="48"/>
  <c r="EE178" i="48" s="1"/>
  <c r="ED254" i="48"/>
  <c r="EE254" i="48" s="1"/>
  <c r="ED180" i="48"/>
  <c r="EE180" i="48" s="1"/>
  <c r="DY309" i="48"/>
  <c r="DZ309" i="48" s="1"/>
  <c r="EA309" i="48" s="1"/>
  <c r="DY301" i="48"/>
  <c r="DZ301" i="48" s="1"/>
  <c r="EA301" i="48" s="1"/>
  <c r="DY275" i="48"/>
  <c r="DZ275" i="48" s="1"/>
  <c r="EA275" i="48" s="1"/>
  <c r="DY89" i="48"/>
  <c r="DZ89" i="48" s="1"/>
  <c r="EA89" i="48" s="1"/>
  <c r="DY53" i="48"/>
  <c r="DZ53" i="48" s="1"/>
  <c r="EA53" i="48" s="1"/>
  <c r="EC94" i="48"/>
  <c r="EB94" i="48"/>
  <c r="EC143" i="48"/>
  <c r="EB143" i="48"/>
  <c r="DY66" i="48"/>
  <c r="DZ66" i="48" s="1"/>
  <c r="EA66" i="48" s="1"/>
  <c r="DY245" i="48"/>
  <c r="DZ245" i="48" s="1"/>
  <c r="EA245" i="48" s="1"/>
  <c r="DY195" i="48"/>
  <c r="DZ195" i="48" s="1"/>
  <c r="EA195" i="48" s="1"/>
  <c r="DY123" i="48"/>
  <c r="DZ123" i="48" s="1"/>
  <c r="EA123" i="48" s="1"/>
  <c r="DY219" i="48"/>
  <c r="DZ219" i="48" s="1"/>
  <c r="EA219" i="48" s="1"/>
  <c r="EB211" i="48"/>
  <c r="EC211" i="48"/>
  <c r="EB108" i="48"/>
  <c r="EC108" i="48"/>
  <c r="EB96" i="48"/>
  <c r="EC96" i="48"/>
  <c r="DY113" i="48"/>
  <c r="DZ113" i="48" s="1"/>
  <c r="EA113" i="48" s="1"/>
  <c r="DY212" i="48"/>
  <c r="DZ212" i="48" s="1"/>
  <c r="EA212" i="48" s="1"/>
  <c r="DY142" i="48"/>
  <c r="DZ142" i="48" s="1"/>
  <c r="EA142" i="48" s="1"/>
  <c r="EB150" i="48"/>
  <c r="EC150" i="48"/>
  <c r="EB315" i="48"/>
  <c r="EC315" i="48"/>
  <c r="DY118" i="48"/>
  <c r="DZ118" i="48" s="1"/>
  <c r="EA118" i="48" s="1"/>
  <c r="DY250" i="48"/>
  <c r="DZ250" i="48" s="1"/>
  <c r="EA250" i="48" s="1"/>
  <c r="DY107" i="48"/>
  <c r="DZ107" i="48" s="1"/>
  <c r="EA107" i="48" s="1"/>
  <c r="DY154" i="48"/>
  <c r="DZ154" i="48" s="1"/>
  <c r="EA154" i="48" s="1"/>
  <c r="EB169" i="48"/>
  <c r="EC169" i="48"/>
  <c r="EB310" i="48"/>
  <c r="EC310" i="48"/>
  <c r="DY223" i="48"/>
  <c r="DZ223" i="48" s="1"/>
  <c r="EA223" i="48" s="1"/>
  <c r="DY119" i="48"/>
  <c r="DZ119" i="48" s="1"/>
  <c r="EA119" i="48" s="1"/>
  <c r="DY64" i="48"/>
  <c r="DZ64" i="48" s="1"/>
  <c r="EA64" i="48" s="1"/>
  <c r="DY57" i="48"/>
  <c r="DZ57" i="48" s="1"/>
  <c r="EA57" i="48" s="1"/>
  <c r="DY90" i="48"/>
  <c r="DZ90" i="48" s="1"/>
  <c r="EA90" i="48" s="1"/>
  <c r="EB184" i="48"/>
  <c r="EC184" i="48"/>
  <c r="EB274" i="48"/>
  <c r="EC274" i="48"/>
  <c r="EC302" i="48"/>
  <c r="EB302" i="48"/>
  <c r="EB224" i="48"/>
  <c r="EC224" i="48"/>
  <c r="DY260" i="48"/>
  <c r="DZ260" i="48" s="1"/>
  <c r="EA260" i="48" s="1"/>
  <c r="EB210" i="48"/>
  <c r="EC210" i="48"/>
  <c r="DY95" i="48"/>
  <c r="DZ95" i="48" s="1"/>
  <c r="EA95" i="48" s="1"/>
  <c r="EB144" i="48"/>
  <c r="EC144" i="48"/>
  <c r="EB149" i="48"/>
  <c r="EC149" i="48"/>
  <c r="DY104" i="48"/>
  <c r="DZ104" i="48" s="1"/>
  <c r="EA104" i="48" s="1"/>
  <c r="DY67" i="48"/>
  <c r="DZ67" i="48" s="1"/>
  <c r="EA67" i="48" s="1"/>
  <c r="EB238" i="48"/>
  <c r="EC238" i="48"/>
  <c r="EB317" i="48"/>
  <c r="EC317" i="48"/>
  <c r="DY217" i="48"/>
  <c r="DZ217" i="48" s="1"/>
  <c r="EA217" i="48" s="1"/>
  <c r="EB148" i="48"/>
  <c r="EC148" i="48"/>
  <c r="DY257" i="48"/>
  <c r="DZ257" i="48" s="1"/>
  <c r="EA257" i="48" s="1"/>
  <c r="DY280" i="48"/>
  <c r="DZ280" i="48" s="1"/>
  <c r="EA280" i="48" s="1"/>
  <c r="DY243" i="48"/>
  <c r="DZ243" i="48" s="1"/>
  <c r="EA243" i="48" s="1"/>
  <c r="DY241" i="48"/>
  <c r="DZ241" i="48" s="1"/>
  <c r="EA241" i="48" s="1"/>
  <c r="DY252" i="48"/>
  <c r="DZ252" i="48" s="1"/>
  <c r="EA252" i="48" s="1"/>
  <c r="DY242" i="48"/>
  <c r="DZ242" i="48" s="1"/>
  <c r="EA242" i="48" s="1"/>
  <c r="EB255" i="48"/>
  <c r="EC255" i="48"/>
  <c r="EC93" i="48"/>
  <c r="EB93" i="48"/>
  <c r="EB121" i="48"/>
  <c r="EC121" i="48"/>
  <c r="EC114" i="48"/>
  <c r="EB114" i="48"/>
  <c r="DY221" i="48"/>
  <c r="DZ221" i="48" s="1"/>
  <c r="EA221" i="48" s="1"/>
  <c r="DY299" i="48"/>
  <c r="DZ299" i="48" s="1"/>
  <c r="EA299" i="48" s="1"/>
  <c r="DY68" i="48"/>
  <c r="DZ68" i="48" s="1"/>
  <c r="EA68" i="48" s="1"/>
  <c r="DY273" i="48"/>
  <c r="DZ273" i="48" s="1"/>
  <c r="EA273" i="48" s="1"/>
  <c r="DY253" i="48"/>
  <c r="DZ253" i="48" s="1"/>
  <c r="EA253" i="48" s="1"/>
  <c r="DY218" i="48"/>
  <c r="DZ218" i="48" s="1"/>
  <c r="EA218" i="48" s="1"/>
  <c r="DY124" i="48"/>
  <c r="DZ124" i="48" s="1"/>
  <c r="EA124" i="48" s="1"/>
  <c r="EB167" i="48"/>
  <c r="EC167" i="48"/>
  <c r="EB151" i="48"/>
  <c r="EC151" i="48"/>
  <c r="EB177" i="48"/>
  <c r="EC177" i="48"/>
  <c r="DY215" i="48"/>
  <c r="DZ215" i="48" s="1"/>
  <c r="EA215" i="48" s="1"/>
  <c r="DY214" i="48"/>
  <c r="DZ214" i="48" s="1"/>
  <c r="EA214" i="48" s="1"/>
  <c r="DY312" i="48"/>
  <c r="DZ312" i="48" s="1"/>
  <c r="EA312" i="48" s="1"/>
  <c r="DY122" i="48"/>
  <c r="DZ122" i="48" s="1"/>
  <c r="EA122" i="48" s="1"/>
  <c r="EB92" i="48"/>
  <c r="EC92" i="48"/>
  <c r="EB196" i="48"/>
  <c r="EC196" i="48"/>
  <c r="EB157" i="48"/>
  <c r="EC157" i="48"/>
  <c r="EB213" i="48"/>
  <c r="EC213" i="48"/>
  <c r="EB146" i="48"/>
  <c r="EC146" i="48"/>
  <c r="DY155" i="48"/>
  <c r="DZ155" i="48" s="1"/>
  <c r="EA155" i="48" s="1"/>
  <c r="DY100" i="48"/>
  <c r="DZ100" i="48" s="1"/>
  <c r="EA100" i="48" s="1"/>
  <c r="DY182" i="48"/>
  <c r="DZ182" i="48" s="1"/>
  <c r="EA182" i="48" s="1"/>
  <c r="EB60" i="48"/>
  <c r="EC60" i="48"/>
  <c r="EC153" i="48"/>
  <c r="EB153" i="48"/>
  <c r="DY246" i="48"/>
  <c r="DZ246" i="48" s="1"/>
  <c r="EA246" i="48" s="1"/>
  <c r="DY97" i="48"/>
  <c r="DZ97" i="48" s="1"/>
  <c r="EA97" i="48" s="1"/>
  <c r="EB304" i="48"/>
  <c r="EC304" i="48"/>
  <c r="DY70" i="48"/>
  <c r="DZ70" i="48" s="1"/>
  <c r="EA70" i="48" s="1"/>
  <c r="EB220" i="48"/>
  <c r="EC220" i="48"/>
  <c r="EB230" i="48"/>
  <c r="EC230" i="48"/>
  <c r="EB296" i="48"/>
  <c r="EC296" i="48"/>
  <c r="DY110" i="48"/>
  <c r="DZ110" i="48" s="1"/>
  <c r="EA110" i="48" s="1"/>
  <c r="DY99" i="48"/>
  <c r="DZ99" i="48" s="1"/>
  <c r="EA99" i="48" s="1"/>
  <c r="DY300" i="48"/>
  <c r="DZ300" i="48" s="1"/>
  <c r="EA300" i="48" s="1"/>
  <c r="DY222" i="48"/>
  <c r="DZ222" i="48" s="1"/>
  <c r="EA222" i="48" s="1"/>
  <c r="DY115" i="48"/>
  <c r="DZ115" i="48" s="1"/>
  <c r="EA115" i="48" s="1"/>
  <c r="DY174" i="48"/>
  <c r="DZ174" i="48" s="1"/>
  <c r="EA174" i="48" s="1"/>
  <c r="EC209" i="48"/>
  <c r="EB209" i="48"/>
  <c r="EC61" i="48"/>
  <c r="EB61" i="48"/>
  <c r="DY62" i="48"/>
  <c r="DZ62" i="48" s="1"/>
  <c r="EA62" i="48" s="1"/>
  <c r="DY156" i="48"/>
  <c r="DZ156" i="48" s="1"/>
  <c r="EA156" i="48" s="1"/>
  <c r="DY247" i="48"/>
  <c r="DZ247" i="48" s="1"/>
  <c r="EA247" i="48" s="1"/>
  <c r="DY306" i="48"/>
  <c r="DZ306" i="48" s="1"/>
  <c r="EA306" i="48" s="1"/>
  <c r="DY208" i="48"/>
  <c r="DZ208" i="48" s="1"/>
  <c r="EA208" i="48" s="1"/>
  <c r="DY159" i="48"/>
  <c r="DZ159" i="48" s="1"/>
  <c r="EA159" i="48" s="1"/>
  <c r="DY147" i="48"/>
  <c r="DZ147" i="48" s="1"/>
  <c r="EA147" i="48" s="1"/>
  <c r="EB234" i="48"/>
  <c r="EC234" i="48"/>
  <c r="EB98" i="48"/>
  <c r="EC98" i="48"/>
  <c r="DY173" i="48"/>
  <c r="DZ173" i="48" s="1"/>
  <c r="EA173" i="48" s="1"/>
  <c r="DW54" i="48"/>
  <c r="DX54" i="48" s="1"/>
  <c r="DY120" i="48"/>
  <c r="DZ120" i="48" s="1"/>
  <c r="EA120" i="48" s="1"/>
  <c r="DW117" i="48"/>
  <c r="DX117" i="48" s="1"/>
  <c r="DY165" i="48"/>
  <c r="DZ165" i="48" s="1"/>
  <c r="EA165" i="48" s="1"/>
  <c r="DY251" i="48"/>
  <c r="DZ251" i="48" s="1"/>
  <c r="EA251" i="48" s="1"/>
  <c r="EB231" i="48"/>
  <c r="EC231" i="48"/>
  <c r="DY279" i="48"/>
  <c r="DZ279" i="48" s="1"/>
  <c r="EA279" i="48" s="1"/>
  <c r="DY168" i="48"/>
  <c r="DZ168" i="48" s="1"/>
  <c r="EA168" i="48" s="1"/>
  <c r="DY298" i="48"/>
  <c r="DZ298" i="48" s="1"/>
  <c r="EA298" i="48" s="1"/>
  <c r="DY101" i="48"/>
  <c r="DZ101" i="48" s="1"/>
  <c r="EA101" i="48" s="1"/>
  <c r="EB271" i="48"/>
  <c r="EC271" i="48"/>
  <c r="EB158" i="48"/>
  <c r="EC158" i="48"/>
  <c r="DY176" i="48"/>
  <c r="DZ176" i="48" s="1"/>
  <c r="EA176" i="48" s="1"/>
  <c r="DW105" i="48"/>
  <c r="DX105" i="48" s="1"/>
  <c r="DW58" i="48"/>
  <c r="DX58" i="48" s="1"/>
  <c r="DY63" i="48"/>
  <c r="DZ63" i="48" s="1"/>
  <c r="EA63" i="48" s="1"/>
  <c r="DW55" i="48"/>
  <c r="DX55" i="48" s="1"/>
  <c r="DY256" i="48"/>
  <c r="DZ256" i="48" s="1"/>
  <c r="EA256" i="48" s="1"/>
  <c r="DW313" i="48"/>
  <c r="DX313" i="48" s="1"/>
  <c r="DY216" i="48"/>
  <c r="DZ216" i="48" s="1"/>
  <c r="EA216" i="48" s="1"/>
  <c r="DY91" i="48"/>
  <c r="DZ91" i="48" s="1"/>
  <c r="EA91" i="48" s="1"/>
  <c r="DY249" i="48"/>
  <c r="DZ249" i="48" s="1"/>
  <c r="EA249" i="48" s="1"/>
  <c r="EB172" i="48"/>
  <c r="EC172" i="48"/>
  <c r="DY166" i="48"/>
  <c r="DZ166" i="48" s="1"/>
  <c r="EA166" i="48" s="1"/>
  <c r="EB179" i="48"/>
  <c r="EC179" i="48"/>
  <c r="EB244" i="48"/>
  <c r="EC244" i="48"/>
  <c r="EB308" i="48"/>
  <c r="EC308" i="48"/>
  <c r="DY314" i="48"/>
  <c r="DZ314" i="48" s="1"/>
  <c r="EA314" i="48" s="1"/>
  <c r="DW59" i="48"/>
  <c r="DX59" i="48" s="1"/>
  <c r="DW278" i="48"/>
  <c r="DX278" i="48" s="1"/>
  <c r="DY259" i="48"/>
  <c r="DZ259" i="48" s="1"/>
  <c r="EA259" i="48" s="1"/>
  <c r="DW112" i="48"/>
  <c r="DX112" i="48" s="1"/>
  <c r="DY272" i="48"/>
  <c r="DZ272" i="48" s="1"/>
  <c r="EA272" i="48" s="1"/>
  <c r="DY56" i="48"/>
  <c r="DZ56" i="48" s="1"/>
  <c r="EA56" i="48" s="1"/>
  <c r="DY311" i="48"/>
  <c r="DZ311" i="48" s="1"/>
  <c r="EA311" i="48" s="1"/>
  <c r="DY207" i="48"/>
  <c r="DZ207" i="48" s="1"/>
  <c r="EA207" i="48" s="1"/>
  <c r="DY240" i="48"/>
  <c r="DZ240" i="48" s="1"/>
  <c r="EA240" i="48" s="1"/>
  <c r="DY248" i="48"/>
  <c r="DZ248" i="48" s="1"/>
  <c r="EA248" i="48" s="1"/>
  <c r="DW116" i="48"/>
  <c r="DX116" i="48" s="1"/>
  <c r="EB109" i="48"/>
  <c r="EC109" i="48"/>
  <c r="DY175" i="48"/>
  <c r="DZ175" i="48" s="1"/>
  <c r="EA175" i="48" s="1"/>
  <c r="DW303" i="48"/>
  <c r="DX303" i="48" s="1"/>
  <c r="DY111" i="48"/>
  <c r="DZ111" i="48" s="1"/>
  <c r="EA111" i="48" s="1"/>
  <c r="DY69" i="48"/>
  <c r="DZ69" i="48" s="1"/>
  <c r="EA69" i="48" s="1"/>
  <c r="DY170" i="48"/>
  <c r="DZ170" i="48" s="1"/>
  <c r="EA170" i="48" s="1"/>
  <c r="DY297" i="48"/>
  <c r="DZ297" i="48" s="1"/>
  <c r="EA297" i="48" s="1"/>
  <c r="DY277" i="48"/>
  <c r="DZ277" i="48" s="1"/>
  <c r="EA277" i="48" s="1"/>
  <c r="DY281" i="48"/>
  <c r="DZ281" i="48" s="1"/>
  <c r="EA281" i="48" s="1"/>
  <c r="DY106" i="48"/>
  <c r="DZ106" i="48" s="1"/>
  <c r="EA106" i="48" s="1"/>
  <c r="EB145" i="48"/>
  <c r="EC145" i="48"/>
  <c r="DY103" i="48"/>
  <c r="DZ103" i="48" s="1"/>
  <c r="EA103" i="48" s="1"/>
  <c r="EB307" i="48"/>
  <c r="EC307" i="48"/>
  <c r="DY181" i="48"/>
  <c r="DZ181" i="48" s="1"/>
  <c r="EA181" i="48" s="1"/>
  <c r="DW65" i="48"/>
  <c r="DX65" i="48" s="1"/>
  <c r="EB152" i="48"/>
  <c r="EC152" i="48"/>
  <c r="DY258" i="48"/>
  <c r="DZ258" i="48" s="1"/>
  <c r="EA258" i="48" s="1"/>
  <c r="DY102" i="48"/>
  <c r="DZ102" i="48" s="1"/>
  <c r="EA102" i="48" s="1"/>
  <c r="DY276" i="48"/>
  <c r="DZ276" i="48" s="1"/>
  <c r="EA276" i="48" s="1"/>
  <c r="DQ83" i="48"/>
  <c r="DR83" i="48" s="1"/>
  <c r="DT83" i="48" s="1"/>
  <c r="DU83" i="48" s="1"/>
  <c r="DV83" i="48" s="1"/>
  <c r="DQ262" i="48"/>
  <c r="DR262" i="48" s="1"/>
  <c r="DT262" i="48" s="1"/>
  <c r="DU262" i="48" s="1"/>
  <c r="DV262" i="48" s="1"/>
  <c r="DQ295" i="48"/>
  <c r="DR295" i="48" s="1"/>
  <c r="DT295" i="48" s="1"/>
  <c r="DU295" i="48" s="1"/>
  <c r="DV295" i="48" s="1"/>
  <c r="DQ286" i="48"/>
  <c r="DR286" i="48" s="1"/>
  <c r="DT286" i="48" s="1"/>
  <c r="DU286" i="48" s="1"/>
  <c r="DV286" i="48" s="1"/>
  <c r="DQ47" i="48"/>
  <c r="DR47" i="48" s="1"/>
  <c r="DT47" i="48" s="1"/>
  <c r="DU47" i="48" s="1"/>
  <c r="DV47" i="48" s="1"/>
  <c r="DQ46" i="48"/>
  <c r="DR46" i="48" s="1"/>
  <c r="DT46" i="48" s="1"/>
  <c r="DU46" i="48" s="1"/>
  <c r="DV46" i="48" s="1"/>
  <c r="DQ88" i="48"/>
  <c r="DR88" i="48" s="1"/>
  <c r="DT88" i="48" s="1"/>
  <c r="DU88" i="48" s="1"/>
  <c r="DV88" i="48" s="1"/>
  <c r="DR164" i="48"/>
  <c r="DT164" i="48" s="1"/>
  <c r="DU164" i="48" s="1"/>
  <c r="DV164" i="48" s="1"/>
  <c r="DR140" i="48"/>
  <c r="DT140" i="48" s="1"/>
  <c r="DU140" i="48" s="1"/>
  <c r="DV140" i="48" s="1"/>
  <c r="DR316" i="48"/>
  <c r="DT316" i="48" s="1"/>
  <c r="DU316" i="48" s="1"/>
  <c r="DV316" i="48" s="1"/>
  <c r="DQ266" i="48"/>
  <c r="DQ269" i="48"/>
  <c r="DQ189" i="48"/>
  <c r="DQ200" i="48"/>
  <c r="DR200" i="48" s="1"/>
  <c r="DT200" i="48" s="1"/>
  <c r="DU200" i="48" s="1"/>
  <c r="DV200" i="48" s="1"/>
  <c r="DQ263" i="48"/>
  <c r="DR263" i="48" s="1"/>
  <c r="DT263" i="48" s="1"/>
  <c r="DU263" i="48" s="1"/>
  <c r="DV263" i="48" s="1"/>
  <c r="DQ282" i="48"/>
  <c r="DT52" i="48"/>
  <c r="DU52" i="48" s="1"/>
  <c r="DV52" i="48" s="1"/>
  <c r="DQ294" i="48"/>
  <c r="DR294" i="48" s="1"/>
  <c r="DQ188" i="48"/>
  <c r="DQ268" i="48"/>
  <c r="DR268" i="48" s="1"/>
  <c r="DQ78" i="48"/>
  <c r="DQ288" i="48"/>
  <c r="DR288" i="48" s="1"/>
  <c r="DQ270" i="48"/>
  <c r="DR270" i="48" s="1"/>
  <c r="DQ267" i="48"/>
  <c r="DR267" i="48" s="1"/>
  <c r="DQ265" i="48"/>
  <c r="DR265" i="48" s="1"/>
  <c r="DT265" i="48" s="1"/>
  <c r="DU265" i="48" s="1"/>
  <c r="DV265" i="48" s="1"/>
  <c r="DQ201" i="48"/>
  <c r="DQ233" i="48"/>
  <c r="DQ135" i="48"/>
  <c r="DQ79" i="48"/>
  <c r="DQ161" i="48"/>
  <c r="DQ291" i="48"/>
  <c r="DR291" i="48" s="1"/>
  <c r="DQ205" i="48"/>
  <c r="DR205" i="48" s="1"/>
  <c r="DQ186" i="48"/>
  <c r="DQ228" i="48"/>
  <c r="DR228" i="48" s="1"/>
  <c r="DQ239" i="48"/>
  <c r="DR239" i="48" s="1"/>
  <c r="DQ290" i="48"/>
  <c r="DR290" i="48" s="1"/>
  <c r="DQ133" i="48"/>
  <c r="DR133" i="48" s="1"/>
  <c r="DQ134" i="48"/>
  <c r="DR134" i="48" s="1"/>
  <c r="DQ45" i="48"/>
  <c r="DQ198" i="48"/>
  <c r="DQ261" i="48"/>
  <c r="DR261" i="48" s="1"/>
  <c r="DQ287" i="48"/>
  <c r="DQ283" i="48"/>
  <c r="DQ87" i="48"/>
  <c r="DQ126" i="48"/>
  <c r="DQ190" i="48"/>
  <c r="DR190" i="48" s="1"/>
  <c r="DQ226" i="48"/>
  <c r="DR226" i="48" s="1"/>
  <c r="DQ193" i="48"/>
  <c r="DR193" i="48" s="1"/>
  <c r="DQ232" i="48"/>
  <c r="DR232" i="48" s="1"/>
  <c r="DQ289" i="48"/>
  <c r="DR289" i="48" s="1"/>
  <c r="DQ199" i="48"/>
  <c r="DR199" i="48" s="1"/>
  <c r="DQ76" i="48"/>
  <c r="DR76" i="48" s="1"/>
  <c r="DQ51" i="48"/>
  <c r="DR51" i="48" s="1"/>
  <c r="DQ72" i="48"/>
  <c r="DR72" i="48" s="1"/>
  <c r="DQ77" i="48"/>
  <c r="DR77" i="48" s="1"/>
  <c r="DQ237" i="48"/>
  <c r="DR237" i="48" s="1"/>
  <c r="DQ127" i="48"/>
  <c r="DR127" i="48" s="1"/>
  <c r="DQ203" i="48"/>
  <c r="DR203" i="48" s="1"/>
  <c r="DQ82" i="48"/>
  <c r="DR82" i="48" s="1"/>
  <c r="DQ163" i="48"/>
  <c r="DR163" i="48" s="1"/>
  <c r="DQ160" i="48"/>
  <c r="DR160" i="48" s="1"/>
  <c r="DQ73" i="48"/>
  <c r="DR73" i="48" s="1"/>
  <c r="DQ264" i="48"/>
  <c r="DR264" i="48" s="1"/>
  <c r="DQ48" i="48"/>
  <c r="DR48" i="48" s="1"/>
  <c r="DQ49" i="48"/>
  <c r="DR49" i="48" s="1"/>
  <c r="DQ229" i="48"/>
  <c r="DR229" i="48" s="1"/>
  <c r="DQ285" i="48"/>
  <c r="DR285" i="48" s="1"/>
  <c r="DQ204" i="48"/>
  <c r="DR204" i="48" s="1"/>
  <c r="DQ202" i="48"/>
  <c r="DR202" i="48" s="1"/>
  <c r="DQ74" i="48"/>
  <c r="DR74" i="48" s="1"/>
  <c r="DQ85" i="48"/>
  <c r="DR85" i="48" s="1"/>
  <c r="DQ191" i="48"/>
  <c r="DR191" i="48" s="1"/>
  <c r="DQ129" i="48"/>
  <c r="DR129" i="48" s="1"/>
  <c r="DQ50" i="48"/>
  <c r="DR50" i="48" s="1"/>
  <c r="DQ125" i="48"/>
  <c r="DR125" i="48" s="1"/>
  <c r="DQ81" i="48"/>
  <c r="DR81" i="48" s="1"/>
  <c r="DQ75" i="48"/>
  <c r="DR75" i="48" s="1"/>
  <c r="DQ284" i="48"/>
  <c r="DR284" i="48" s="1"/>
  <c r="DQ128" i="48"/>
  <c r="DR128" i="48" s="1"/>
  <c r="DQ137" i="48"/>
  <c r="DR137" i="48" s="1"/>
  <c r="DQ136" i="48"/>
  <c r="DR136" i="48" s="1"/>
  <c r="DQ206" i="48"/>
  <c r="DR206" i="48" s="1"/>
  <c r="DQ235" i="48"/>
  <c r="DR235" i="48" s="1"/>
  <c r="DQ71" i="48"/>
  <c r="DR71" i="48" s="1"/>
  <c r="DQ139" i="48"/>
  <c r="DR139" i="48" s="1"/>
  <c r="DQ185" i="48"/>
  <c r="DR185" i="48" s="1"/>
  <c r="DQ80" i="48"/>
  <c r="DR80" i="48" s="1"/>
  <c r="DQ225" i="48"/>
  <c r="DR225" i="48" s="1"/>
  <c r="DQ227" i="48"/>
  <c r="DR227" i="48" s="1"/>
  <c r="DQ194" i="48"/>
  <c r="DR194" i="48" s="1"/>
  <c r="DQ162" i="48"/>
  <c r="DR162" i="48" s="1"/>
  <c r="DQ236" i="48"/>
  <c r="DR236" i="48" s="1"/>
  <c r="DQ86" i="48"/>
  <c r="DR86" i="48" s="1"/>
  <c r="DQ293" i="48"/>
  <c r="DR293" i="48" s="1"/>
  <c r="DQ192" i="48"/>
  <c r="DR192" i="48" s="1"/>
  <c r="DQ197" i="48"/>
  <c r="DR197" i="48" s="1"/>
  <c r="DQ141" i="48"/>
  <c r="DR141" i="48" s="1"/>
  <c r="DQ84" i="48"/>
  <c r="DR84" i="48" s="1"/>
  <c r="DQ138" i="48"/>
  <c r="DR138" i="48" s="1"/>
  <c r="DQ292" i="48"/>
  <c r="DR292" i="48" s="1"/>
  <c r="DQ187" i="48"/>
  <c r="DR187" i="48" s="1"/>
  <c r="BV21" i="48"/>
  <c r="BU21" i="48"/>
  <c r="BV28" i="48"/>
  <c r="BU28" i="48"/>
  <c r="BU44" i="48"/>
  <c r="BV44" i="48"/>
  <c r="BV6" i="48"/>
  <c r="BU6" i="48"/>
  <c r="BV35" i="48"/>
  <c r="BU35" i="48"/>
  <c r="BV19" i="48"/>
  <c r="BU19" i="48"/>
  <c r="BV4" i="48"/>
  <c r="BU4" i="48"/>
  <c r="BV10" i="48"/>
  <c r="BU10" i="48"/>
  <c r="BV26" i="48"/>
  <c r="BU26" i="48"/>
  <c r="BV42" i="48"/>
  <c r="BU42" i="48"/>
  <c r="BU12" i="48"/>
  <c r="BV12" i="48"/>
  <c r="BV2" i="48"/>
  <c r="BU2" i="48"/>
  <c r="BV17" i="48"/>
  <c r="BU17" i="48"/>
  <c r="BV33" i="48"/>
  <c r="BU33" i="48"/>
  <c r="BV9" i="48"/>
  <c r="BU9" i="48"/>
  <c r="BV24" i="48"/>
  <c r="BU24" i="48"/>
  <c r="BV40" i="48"/>
  <c r="BU40" i="48"/>
  <c r="BV15" i="48"/>
  <c r="BU15" i="48"/>
  <c r="BV31" i="48"/>
  <c r="BU31" i="48"/>
  <c r="BV7" i="48"/>
  <c r="BU7" i="48"/>
  <c r="BV22" i="48"/>
  <c r="BU22" i="48"/>
  <c r="BV38" i="48"/>
  <c r="BU38" i="48"/>
  <c r="BV29" i="48"/>
  <c r="BU29" i="48"/>
  <c r="BV36" i="48"/>
  <c r="BU36" i="48"/>
  <c r="BV27" i="48"/>
  <c r="BU27" i="48"/>
  <c r="BV43" i="48"/>
  <c r="BU43" i="48"/>
  <c r="BV18" i="48"/>
  <c r="BU18" i="48"/>
  <c r="BV34" i="48"/>
  <c r="BU34" i="48"/>
  <c r="BV13" i="48"/>
  <c r="BU13" i="48"/>
  <c r="BV20" i="48"/>
  <c r="BU20" i="48"/>
  <c r="BV5" i="48"/>
  <c r="BU5" i="48"/>
  <c r="BV11" i="48"/>
  <c r="BU11" i="48"/>
  <c r="BV3" i="48"/>
  <c r="BU3" i="48"/>
  <c r="BV25" i="48"/>
  <c r="BU25" i="48"/>
  <c r="BV41" i="48"/>
  <c r="BU41" i="48"/>
  <c r="BV32" i="48"/>
  <c r="BU32" i="48"/>
  <c r="BV16" i="48"/>
  <c r="BU16" i="48"/>
  <c r="BV8" i="48"/>
  <c r="BU8" i="48"/>
  <c r="BV39" i="48"/>
  <c r="BU39" i="48"/>
  <c r="BV23" i="48"/>
  <c r="BU23" i="48"/>
  <c r="BV14" i="48"/>
  <c r="BU14" i="48"/>
  <c r="BV30" i="48"/>
  <c r="BU30" i="48"/>
  <c r="BV37" i="48"/>
  <c r="BU37" i="48"/>
  <c r="J3" i="50"/>
  <c r="J4" i="50" s="1"/>
  <c r="J6" i="50" s="1"/>
  <c r="EI9" i="48"/>
  <c r="EI23" i="48"/>
  <c r="EI39" i="48"/>
  <c r="EI12" i="48"/>
  <c r="EI36" i="48"/>
  <c r="EI3" i="48"/>
  <c r="EI25" i="48"/>
  <c r="EI8" i="48"/>
  <c r="EI22" i="48"/>
  <c r="EI38" i="48"/>
  <c r="EI5" i="48"/>
  <c r="EI6" i="48"/>
  <c r="EI11" i="48"/>
  <c r="EI43" i="48"/>
  <c r="EI40" i="48"/>
  <c r="EI37" i="48"/>
  <c r="CK9" i="48"/>
  <c r="CS9" i="48" s="1"/>
  <c r="CK23" i="48"/>
  <c r="CS23" i="48" s="1"/>
  <c r="CK27" i="48"/>
  <c r="CS27" i="48" s="1"/>
  <c r="CK31" i="48"/>
  <c r="CS31" i="48" s="1"/>
  <c r="CK32" i="48"/>
  <c r="CS32" i="48" s="1"/>
  <c r="CK34" i="48"/>
  <c r="CS34" i="48" s="1"/>
  <c r="CK3" i="48"/>
  <c r="CS3" i="48" s="1"/>
  <c r="CL13" i="48"/>
  <c r="CN13" i="48" s="1"/>
  <c r="CK5" i="48"/>
  <c r="CS5" i="48" s="1"/>
  <c r="CK20" i="48"/>
  <c r="CS20" i="48" s="1"/>
  <c r="CK30" i="48"/>
  <c r="CS30" i="48" s="1"/>
  <c r="CL18" i="48"/>
  <c r="CN18" i="48" s="1"/>
  <c r="CK16" i="48"/>
  <c r="CS16" i="48" s="1"/>
  <c r="CK8" i="48"/>
  <c r="CS8" i="48" s="1"/>
  <c r="CK11" i="48"/>
  <c r="CS11" i="48" s="1"/>
  <c r="CK12" i="48"/>
  <c r="CS12" i="48" s="1"/>
  <c r="CL15" i="48"/>
  <c r="CN15" i="48" s="1"/>
  <c r="CK17" i="48"/>
  <c r="CS17" i="48" s="1"/>
  <c r="CK38" i="48"/>
  <c r="CS38" i="48" s="1"/>
  <c r="CK25" i="48"/>
  <c r="CS25" i="48" s="1"/>
  <c r="CK24" i="48"/>
  <c r="CS24" i="48" s="1"/>
  <c r="CK40" i="48"/>
  <c r="CS40" i="48" s="1"/>
  <c r="CK18" i="48"/>
  <c r="CS18" i="48" s="1"/>
  <c r="CK6" i="48"/>
  <c r="CS6" i="48" s="1"/>
  <c r="CK10" i="48"/>
  <c r="CS10" i="48" s="1"/>
  <c r="CK13" i="48"/>
  <c r="CS13" i="48" s="1"/>
  <c r="CK15" i="48"/>
  <c r="CS15" i="48" s="1"/>
  <c r="CK33" i="48"/>
  <c r="CS33" i="48" s="1"/>
  <c r="CL24" i="48"/>
  <c r="CN24" i="48" s="1"/>
  <c r="CK41" i="48"/>
  <c r="CS41" i="48" s="1"/>
  <c r="CK42" i="48"/>
  <c r="CS42" i="48" s="1"/>
  <c r="CK14" i="48"/>
  <c r="CS14" i="48" s="1"/>
  <c r="CK2" i="48"/>
  <c r="CS2" i="48" s="1"/>
  <c r="CG2" i="48"/>
  <c r="CK28" i="48"/>
  <c r="CS28" i="48" s="1"/>
  <c r="CK29" i="48"/>
  <c r="CS29" i="48" s="1"/>
  <c r="CK26" i="48"/>
  <c r="CS26" i="48" s="1"/>
  <c r="CK21" i="48"/>
  <c r="CS21" i="48" s="1"/>
  <c r="CK4" i="48"/>
  <c r="CS4" i="48" s="1"/>
  <c r="CP5" i="48"/>
  <c r="CK7" i="48"/>
  <c r="CS7" i="48" s="1"/>
  <c r="CP21" i="48"/>
  <c r="CL23" i="48"/>
  <c r="CN23" i="48" s="1"/>
  <c r="CK36" i="48"/>
  <c r="CS36" i="48" s="1"/>
  <c r="CP37" i="48"/>
  <c r="CP9" i="48"/>
  <c r="CP2" i="48"/>
  <c r="CG5" i="48"/>
  <c r="CP11" i="48"/>
  <c r="CP15" i="48"/>
  <c r="CL44" i="48"/>
  <c r="CN44" i="48" s="1"/>
  <c r="CL21" i="48"/>
  <c r="CN21" i="48" s="1"/>
  <c r="CP30" i="48"/>
  <c r="CK44" i="48"/>
  <c r="CS44" i="48" s="1"/>
  <c r="CP18" i="48"/>
  <c r="CP25" i="48"/>
  <c r="CL28" i="48"/>
  <c r="CN28" i="48" s="1"/>
  <c r="CP39" i="48"/>
  <c r="CP41" i="48"/>
  <c r="CP16" i="48"/>
  <c r="CL26" i="48"/>
  <c r="CN26" i="48" s="1"/>
  <c r="CP33" i="48"/>
  <c r="CP36" i="48"/>
  <c r="CP3" i="48"/>
  <c r="CP12" i="48"/>
  <c r="CK19" i="48"/>
  <c r="CS19" i="48" s="1"/>
  <c r="CL5" i="48"/>
  <c r="CN5" i="48" s="1"/>
  <c r="CG6" i="48"/>
  <c r="CL22" i="48"/>
  <c r="CN22" i="48" s="1"/>
  <c r="CP29" i="48"/>
  <c r="CP17" i="48"/>
  <c r="CK22" i="48"/>
  <c r="CS22" i="48" s="1"/>
  <c r="CL37" i="48"/>
  <c r="CN37" i="48" s="1"/>
  <c r="CG3" i="48"/>
  <c r="CP7" i="48"/>
  <c r="CK37" i="48"/>
  <c r="CS37" i="48" s="1"/>
  <c r="CP44" i="48"/>
  <c r="CP13" i="48"/>
  <c r="CP38" i="48"/>
  <c r="CP6" i="48"/>
  <c r="CP4" i="48"/>
  <c r="CL17" i="48"/>
  <c r="CN17" i="48" s="1"/>
  <c r="CP28" i="48"/>
  <c r="CP32" i="48"/>
  <c r="CK35" i="48"/>
  <c r="CS35" i="48" s="1"/>
  <c r="CL3" i="48"/>
  <c r="CN3" i="48" s="1"/>
  <c r="CG4" i="48"/>
  <c r="CP8" i="48"/>
  <c r="CL12" i="48"/>
  <c r="CN12" i="48" s="1"/>
  <c r="CP23" i="48"/>
  <c r="CL32" i="48"/>
  <c r="CN32" i="48" s="1"/>
  <c r="CL35" i="48"/>
  <c r="CN35" i="48" s="1"/>
  <c r="CL39" i="48"/>
  <c r="CN39" i="48" s="1"/>
  <c r="CP40" i="48"/>
  <c r="CL42" i="48"/>
  <c r="CN42" i="48" s="1"/>
  <c r="CP10" i="48"/>
  <c r="CP14" i="48"/>
  <c r="CP22" i="48"/>
  <c r="CK39" i="48"/>
  <c r="CS39" i="48" s="1"/>
  <c r="CK43" i="48"/>
  <c r="CS43" i="48" s="1"/>
  <c r="CP43" i="48"/>
  <c r="CP19" i="48"/>
  <c r="CP34" i="48"/>
  <c r="CP26" i="48"/>
  <c r="CP20" i="48"/>
  <c r="CP35" i="48"/>
  <c r="CP27" i="48"/>
  <c r="CP31" i="48"/>
  <c r="CP42" i="48"/>
  <c r="CP24" i="48"/>
  <c r="EB131" i="48" l="1"/>
  <c r="ED131" i="48" s="1"/>
  <c r="EF131" i="48" s="1"/>
  <c r="EE183" i="48"/>
  <c r="EG183" i="48" s="1"/>
  <c r="EF171" i="48"/>
  <c r="EG171" i="48" s="1"/>
  <c r="EF180" i="48"/>
  <c r="EG180" i="48" s="1"/>
  <c r="EF178" i="48"/>
  <c r="EG178" i="48" s="1"/>
  <c r="EE305" i="48"/>
  <c r="EG305" i="48" s="1"/>
  <c r="ED150" i="48"/>
  <c r="EE150" i="48" s="1"/>
  <c r="ED143" i="48"/>
  <c r="EF143" i="48" s="1"/>
  <c r="ED94" i="48"/>
  <c r="EF94" i="48" s="1"/>
  <c r="ED93" i="48"/>
  <c r="EE93" i="48" s="1"/>
  <c r="ED317" i="48"/>
  <c r="EE317" i="48" s="1"/>
  <c r="ED296" i="48"/>
  <c r="EE296" i="48" s="1"/>
  <c r="ED152" i="48"/>
  <c r="EE152" i="48" s="1"/>
  <c r="ED114" i="48"/>
  <c r="EE114" i="48" s="1"/>
  <c r="ED224" i="48"/>
  <c r="EE224" i="48" s="1"/>
  <c r="ED121" i="48"/>
  <c r="EF121" i="48" s="1"/>
  <c r="ED211" i="48"/>
  <c r="EF211" i="48" s="1"/>
  <c r="ED92" i="48"/>
  <c r="EF92" i="48" s="1"/>
  <c r="ED96" i="48"/>
  <c r="EF96" i="48" s="1"/>
  <c r="ED169" i="48"/>
  <c r="EF169" i="48" s="1"/>
  <c r="ED238" i="48"/>
  <c r="EF238" i="48" s="1"/>
  <c r="ED157" i="48"/>
  <c r="EF157" i="48" s="1"/>
  <c r="ED308" i="48"/>
  <c r="EE308" i="48" s="1"/>
  <c r="EF254" i="48"/>
  <c r="EG254" i="48" s="1"/>
  <c r="ED209" i="48"/>
  <c r="EE209" i="48" s="1"/>
  <c r="ED255" i="48"/>
  <c r="EF255" i="48" s="1"/>
  <c r="ED184" i="48"/>
  <c r="EE184" i="48" s="1"/>
  <c r="ED315" i="48"/>
  <c r="EF315" i="48" s="1"/>
  <c r="ED307" i="48"/>
  <c r="EF307" i="48" s="1"/>
  <c r="ED196" i="48"/>
  <c r="EE196" i="48" s="1"/>
  <c r="ED153" i="48"/>
  <c r="EF153" i="48" s="1"/>
  <c r="ED144" i="48"/>
  <c r="EE144" i="48" s="1"/>
  <c r="ED109" i="48"/>
  <c r="EE109" i="48" s="1"/>
  <c r="ED61" i="48"/>
  <c r="EE61" i="48" s="1"/>
  <c r="ED108" i="48"/>
  <c r="EE108" i="48" s="1"/>
  <c r="ED230" i="48"/>
  <c r="EE230" i="48" s="1"/>
  <c r="ED146" i="48"/>
  <c r="ED302" i="48"/>
  <c r="EF302" i="48" s="1"/>
  <c r="ED220" i="48"/>
  <c r="EF220" i="48" s="1"/>
  <c r="ED213" i="48"/>
  <c r="EE213" i="48" s="1"/>
  <c r="ED167" i="48"/>
  <c r="EF167" i="48" s="1"/>
  <c r="ED179" i="48"/>
  <c r="EF179" i="48" s="1"/>
  <c r="ED177" i="48"/>
  <c r="EF177" i="48" s="1"/>
  <c r="ED148" i="48"/>
  <c r="EE148" i="48" s="1"/>
  <c r="ED304" i="48"/>
  <c r="EE304" i="48" s="1"/>
  <c r="ED151" i="48"/>
  <c r="EF151" i="48" s="1"/>
  <c r="ED145" i="48"/>
  <c r="ED172" i="48"/>
  <c r="ED310" i="48"/>
  <c r="EF310" i="48" s="1"/>
  <c r="ED60" i="48"/>
  <c r="EF60" i="48" s="1"/>
  <c r="ED274" i="48"/>
  <c r="EE274" i="48" s="1"/>
  <c r="ED149" i="48"/>
  <c r="EE149" i="48" s="1"/>
  <c r="EB312" i="48"/>
  <c r="EC312" i="48"/>
  <c r="EB299" i="48"/>
  <c r="EC299" i="48"/>
  <c r="EB243" i="48"/>
  <c r="EC243" i="48"/>
  <c r="EB214" i="48"/>
  <c r="EC214" i="48"/>
  <c r="EB221" i="48"/>
  <c r="EC221" i="48"/>
  <c r="EB280" i="48"/>
  <c r="EC280" i="48"/>
  <c r="EB90" i="48"/>
  <c r="EC90" i="48"/>
  <c r="EB257" i="48"/>
  <c r="EC257" i="48"/>
  <c r="EB57" i="48"/>
  <c r="EC57" i="48"/>
  <c r="EB219" i="48"/>
  <c r="EC219" i="48"/>
  <c r="DW295" i="48"/>
  <c r="DX295" i="48" s="1"/>
  <c r="EB159" i="48"/>
  <c r="EC159" i="48"/>
  <c r="EB70" i="48"/>
  <c r="EC70" i="48"/>
  <c r="EB64" i="48"/>
  <c r="EC64" i="48"/>
  <c r="EB123" i="48"/>
  <c r="EC123" i="48"/>
  <c r="EB56" i="48"/>
  <c r="EC56" i="48"/>
  <c r="EB95" i="48"/>
  <c r="EC95" i="48"/>
  <c r="EB119" i="48"/>
  <c r="EC119" i="48"/>
  <c r="EB195" i="48"/>
  <c r="EC195" i="48"/>
  <c r="EB251" i="48"/>
  <c r="EC251" i="48"/>
  <c r="EB306" i="48"/>
  <c r="EC306" i="48"/>
  <c r="EB245" i="48"/>
  <c r="EC245" i="48"/>
  <c r="EB279" i="48"/>
  <c r="EC279" i="48"/>
  <c r="EB103" i="48"/>
  <c r="EC103" i="48"/>
  <c r="EB165" i="48"/>
  <c r="EC165" i="48"/>
  <c r="EB97" i="48"/>
  <c r="EC97" i="48"/>
  <c r="EB66" i="48"/>
  <c r="EC66" i="48"/>
  <c r="DY303" i="48"/>
  <c r="DZ303" i="48" s="1"/>
  <c r="EA303" i="48" s="1"/>
  <c r="EB300" i="48"/>
  <c r="EC300" i="48"/>
  <c r="EB260" i="48"/>
  <c r="EC260" i="48"/>
  <c r="EB142" i="48"/>
  <c r="EC142" i="48"/>
  <c r="EB115" i="48"/>
  <c r="EC115" i="48"/>
  <c r="DY105" i="48"/>
  <c r="DZ105" i="48" s="1"/>
  <c r="EA105" i="48" s="1"/>
  <c r="EB120" i="48"/>
  <c r="EC120" i="48"/>
  <c r="EB156" i="48"/>
  <c r="EC156" i="48"/>
  <c r="EB212" i="48"/>
  <c r="EC212" i="48"/>
  <c r="EB176" i="48"/>
  <c r="EC176" i="48"/>
  <c r="EB124" i="48"/>
  <c r="EC124" i="48"/>
  <c r="EC113" i="48"/>
  <c r="EB113" i="48"/>
  <c r="EB147" i="48"/>
  <c r="EC147" i="48"/>
  <c r="EB276" i="48"/>
  <c r="EC276" i="48"/>
  <c r="EB249" i="48"/>
  <c r="EC249" i="48"/>
  <c r="EB110" i="48"/>
  <c r="EC110" i="48"/>
  <c r="EB218" i="48"/>
  <c r="EC218" i="48"/>
  <c r="EB215" i="48"/>
  <c r="EC215" i="48"/>
  <c r="DY58" i="48"/>
  <c r="DZ58" i="48" s="1"/>
  <c r="EA58" i="48" s="1"/>
  <c r="EB258" i="48"/>
  <c r="EC258" i="48"/>
  <c r="DY278" i="48"/>
  <c r="DZ278" i="48" s="1"/>
  <c r="EA278" i="48" s="1"/>
  <c r="EB130" i="48"/>
  <c r="EC130" i="48"/>
  <c r="EB53" i="48"/>
  <c r="EC53" i="48"/>
  <c r="EB297" i="48"/>
  <c r="EC297" i="48"/>
  <c r="DY117" i="48"/>
  <c r="DZ117" i="48" s="1"/>
  <c r="EA117" i="48" s="1"/>
  <c r="EC91" i="48"/>
  <c r="EB91" i="48"/>
  <c r="EC253" i="48"/>
  <c r="EB253" i="48"/>
  <c r="EB89" i="48"/>
  <c r="EC89" i="48"/>
  <c r="EB69" i="48"/>
  <c r="EC69" i="48"/>
  <c r="EB173" i="48"/>
  <c r="EC173" i="48"/>
  <c r="EB242" i="48"/>
  <c r="EC242" i="48"/>
  <c r="EB154" i="48"/>
  <c r="EC154" i="48"/>
  <c r="EB275" i="48"/>
  <c r="EC275" i="48"/>
  <c r="EB62" i="48"/>
  <c r="EC62" i="48"/>
  <c r="EB248" i="48"/>
  <c r="EC248" i="48"/>
  <c r="EB314" i="48"/>
  <c r="EC314" i="48"/>
  <c r="EB101" i="48"/>
  <c r="EC101" i="48"/>
  <c r="EB252" i="48"/>
  <c r="EC252" i="48"/>
  <c r="EB107" i="48"/>
  <c r="EC107" i="48"/>
  <c r="EB301" i="48"/>
  <c r="EC301" i="48"/>
  <c r="EB207" i="48"/>
  <c r="EC207" i="48"/>
  <c r="EB208" i="48"/>
  <c r="EC208" i="48"/>
  <c r="DW47" i="48"/>
  <c r="DX47" i="48" s="1"/>
  <c r="DY313" i="48"/>
  <c r="DZ313" i="48" s="1"/>
  <c r="EA313" i="48" s="1"/>
  <c r="EB298" i="48"/>
  <c r="EC298" i="48"/>
  <c r="EB100" i="48"/>
  <c r="EC100" i="48"/>
  <c r="EB122" i="48"/>
  <c r="EC122" i="48"/>
  <c r="EB68" i="48"/>
  <c r="EC68" i="48"/>
  <c r="EB241" i="48"/>
  <c r="EC241" i="48"/>
  <c r="EB104" i="48"/>
  <c r="EC104" i="48"/>
  <c r="EB250" i="48"/>
  <c r="EC250" i="48"/>
  <c r="EB309" i="48"/>
  <c r="EC309" i="48"/>
  <c r="DY59" i="48"/>
  <c r="DZ59" i="48" s="1"/>
  <c r="EA59" i="48" s="1"/>
  <c r="DW265" i="48"/>
  <c r="DX265" i="48" s="1"/>
  <c r="DW164" i="48"/>
  <c r="DX164" i="48" s="1"/>
  <c r="EB63" i="48"/>
  <c r="EC63" i="48"/>
  <c r="EB168" i="48"/>
  <c r="EC168" i="48"/>
  <c r="DY54" i="48"/>
  <c r="DZ54" i="48" s="1"/>
  <c r="EA54" i="48" s="1"/>
  <c r="EB247" i="48"/>
  <c r="EC247" i="48"/>
  <c r="EB273" i="48"/>
  <c r="EC273" i="48"/>
  <c r="EB223" i="48"/>
  <c r="EC223" i="48"/>
  <c r="EB118" i="48"/>
  <c r="EC118" i="48"/>
  <c r="DW88" i="48"/>
  <c r="DX88" i="48" s="1"/>
  <c r="DW46" i="48"/>
  <c r="DX46" i="48" s="1"/>
  <c r="ED231" i="48"/>
  <c r="ED98" i="48"/>
  <c r="EB102" i="48"/>
  <c r="EC102" i="48"/>
  <c r="ED234" i="48"/>
  <c r="ED210" i="48"/>
  <c r="EB132" i="48"/>
  <c r="EC132" i="48"/>
  <c r="DW316" i="48"/>
  <c r="DX316" i="48" s="1"/>
  <c r="EB111" i="48"/>
  <c r="EC111" i="48"/>
  <c r="EB311" i="48"/>
  <c r="EC311" i="48"/>
  <c r="EB216" i="48"/>
  <c r="EC216" i="48"/>
  <c r="EB99" i="48"/>
  <c r="EC99" i="48"/>
  <c r="EB155" i="48"/>
  <c r="EC155" i="48"/>
  <c r="ED158" i="48"/>
  <c r="ED244" i="48"/>
  <c r="EB217" i="48"/>
  <c r="EC217" i="48"/>
  <c r="DW286" i="48"/>
  <c r="DX286" i="48" s="1"/>
  <c r="DW140" i="48"/>
  <c r="DX140" i="48" s="1"/>
  <c r="ED271" i="48"/>
  <c r="EB222" i="48"/>
  <c r="EC222" i="48"/>
  <c r="DW52" i="48"/>
  <c r="DX52" i="48" s="1"/>
  <c r="EB106" i="48"/>
  <c r="EC106" i="48"/>
  <c r="EC175" i="48"/>
  <c r="EB175" i="48"/>
  <c r="EB272" i="48"/>
  <c r="EC272" i="48"/>
  <c r="EB256" i="48"/>
  <c r="EC256" i="48"/>
  <c r="EB246" i="48"/>
  <c r="EC246" i="48"/>
  <c r="EB67" i="48"/>
  <c r="EC67" i="48"/>
  <c r="EB170" i="48"/>
  <c r="EC170" i="48"/>
  <c r="DW262" i="48"/>
  <c r="DX262" i="48" s="1"/>
  <c r="EB182" i="48"/>
  <c r="EC182" i="48"/>
  <c r="DW263" i="48"/>
  <c r="DX263" i="48" s="1"/>
  <c r="DW83" i="48"/>
  <c r="DX83" i="48" s="1"/>
  <c r="DY65" i="48"/>
  <c r="DZ65" i="48" s="1"/>
  <c r="EA65" i="48" s="1"/>
  <c r="EB281" i="48"/>
  <c r="EC281" i="48"/>
  <c r="DY112" i="48"/>
  <c r="DZ112" i="48" s="1"/>
  <c r="EA112" i="48" s="1"/>
  <c r="EB166" i="48"/>
  <c r="EC166" i="48"/>
  <c r="DY55" i="48"/>
  <c r="DZ55" i="48" s="1"/>
  <c r="EA55" i="48" s="1"/>
  <c r="EB240" i="48"/>
  <c r="EC240" i="48"/>
  <c r="DW200" i="48"/>
  <c r="DX200" i="48" s="1"/>
  <c r="EB181" i="48"/>
  <c r="EC181" i="48"/>
  <c r="EB277" i="48"/>
  <c r="EC277" i="48"/>
  <c r="DY116" i="48"/>
  <c r="DZ116" i="48" s="1"/>
  <c r="EA116" i="48" s="1"/>
  <c r="EB259" i="48"/>
  <c r="EC259" i="48"/>
  <c r="EB174" i="48"/>
  <c r="EC174" i="48"/>
  <c r="DR126" i="48"/>
  <c r="DT126" i="48" s="1"/>
  <c r="DU126" i="48" s="1"/>
  <c r="DV126" i="48" s="1"/>
  <c r="DT294" i="48"/>
  <c r="DU294" i="48" s="1"/>
  <c r="DV294" i="48" s="1"/>
  <c r="DR87" i="48"/>
  <c r="DT87" i="48" s="1"/>
  <c r="DU87" i="48" s="1"/>
  <c r="DV87" i="48" s="1"/>
  <c r="DT205" i="48"/>
  <c r="DU205" i="48" s="1"/>
  <c r="DV205" i="48" s="1"/>
  <c r="DT261" i="48"/>
  <c r="DU261" i="48" s="1"/>
  <c r="DV261" i="48" s="1"/>
  <c r="DR283" i="48"/>
  <c r="DT283" i="48" s="1"/>
  <c r="DU283" i="48" s="1"/>
  <c r="DV283" i="48" s="1"/>
  <c r="DR161" i="48"/>
  <c r="DT161" i="48" s="1"/>
  <c r="DU161" i="48" s="1"/>
  <c r="DV161" i="48" s="1"/>
  <c r="DT268" i="48"/>
  <c r="DU268" i="48" s="1"/>
  <c r="DV268" i="48" s="1"/>
  <c r="DT291" i="48"/>
  <c r="DU291" i="48" s="1"/>
  <c r="DV291" i="48" s="1"/>
  <c r="DR287" i="48"/>
  <c r="DT287" i="48" s="1"/>
  <c r="DU287" i="48" s="1"/>
  <c r="DV287" i="48" s="1"/>
  <c r="DR79" i="48"/>
  <c r="DT79" i="48" s="1"/>
  <c r="DU79" i="48" s="1"/>
  <c r="DV79" i="48" s="1"/>
  <c r="DR78" i="48"/>
  <c r="DT78" i="48" s="1"/>
  <c r="DU78" i="48" s="1"/>
  <c r="DV78" i="48" s="1"/>
  <c r="DR135" i="48"/>
  <c r="DT135" i="48" s="1"/>
  <c r="DU135" i="48" s="1"/>
  <c r="DV135" i="48" s="1"/>
  <c r="DT134" i="48"/>
  <c r="DU134" i="48" s="1"/>
  <c r="DV134" i="48" s="1"/>
  <c r="DR198" i="48"/>
  <c r="DT198" i="48" s="1"/>
  <c r="DU198" i="48" s="1"/>
  <c r="DV198" i="48" s="1"/>
  <c r="DR269" i="48"/>
  <c r="DT269" i="48" s="1"/>
  <c r="DU269" i="48" s="1"/>
  <c r="DV269" i="48" s="1"/>
  <c r="DR189" i="48"/>
  <c r="DT189" i="48" s="1"/>
  <c r="DU189" i="48" s="1"/>
  <c r="DV189" i="48" s="1"/>
  <c r="DR233" i="48"/>
  <c r="DT233" i="48" s="1"/>
  <c r="DU233" i="48" s="1"/>
  <c r="DV233" i="48" s="1"/>
  <c r="DT133" i="48"/>
  <c r="DU133" i="48" s="1"/>
  <c r="DV133" i="48" s="1"/>
  <c r="DT267" i="48"/>
  <c r="DU267" i="48" s="1"/>
  <c r="DV267" i="48" s="1"/>
  <c r="DR45" i="48"/>
  <c r="DT45" i="48" s="1"/>
  <c r="DU45" i="48" s="1"/>
  <c r="DV45" i="48" s="1"/>
  <c r="DR282" i="48"/>
  <c r="DT282" i="48" s="1"/>
  <c r="DU282" i="48" s="1"/>
  <c r="DV282" i="48" s="1"/>
  <c r="DT290" i="48"/>
  <c r="DU290" i="48" s="1"/>
  <c r="DV290" i="48" s="1"/>
  <c r="DR188" i="48"/>
  <c r="DT188" i="48" s="1"/>
  <c r="DU188" i="48" s="1"/>
  <c r="DV188" i="48" s="1"/>
  <c r="DT239" i="48"/>
  <c r="DU239" i="48" s="1"/>
  <c r="DV239" i="48" s="1"/>
  <c r="DT270" i="48"/>
  <c r="DU270" i="48" s="1"/>
  <c r="DV270" i="48" s="1"/>
  <c r="DR266" i="48"/>
  <c r="DT266" i="48" s="1"/>
  <c r="DU266" i="48" s="1"/>
  <c r="DV266" i="48" s="1"/>
  <c r="DR201" i="48"/>
  <c r="DT201" i="48" s="1"/>
  <c r="DU201" i="48" s="1"/>
  <c r="DV201" i="48" s="1"/>
  <c r="DT228" i="48"/>
  <c r="DU228" i="48" s="1"/>
  <c r="DV228" i="48" s="1"/>
  <c r="DT288" i="48"/>
  <c r="DU288" i="48" s="1"/>
  <c r="DV288" i="48" s="1"/>
  <c r="DR186" i="48"/>
  <c r="DT186" i="48" s="1"/>
  <c r="DU186" i="48" s="1"/>
  <c r="DV186" i="48" s="1"/>
  <c r="DT80" i="48"/>
  <c r="DU80" i="48" s="1"/>
  <c r="DV80" i="48" s="1"/>
  <c r="DT136" i="48"/>
  <c r="DU136" i="48" s="1"/>
  <c r="DV136" i="48" s="1"/>
  <c r="DT73" i="48"/>
  <c r="DU73" i="48" s="1"/>
  <c r="DV73" i="48" s="1"/>
  <c r="DT190" i="48"/>
  <c r="DU190" i="48" s="1"/>
  <c r="DV190" i="48" s="1"/>
  <c r="DT185" i="48"/>
  <c r="DU185" i="48" s="1"/>
  <c r="DV185" i="48" s="1"/>
  <c r="DT160" i="48"/>
  <c r="DU160" i="48" s="1"/>
  <c r="DV160" i="48" s="1"/>
  <c r="DT138" i="48"/>
  <c r="DU138" i="48" s="1"/>
  <c r="DV138" i="48" s="1"/>
  <c r="DT139" i="48"/>
  <c r="DU139" i="48" s="1"/>
  <c r="DV139" i="48" s="1"/>
  <c r="DT163" i="48"/>
  <c r="DU163" i="48" s="1"/>
  <c r="DV163" i="48" s="1"/>
  <c r="DT236" i="48"/>
  <c r="DU236" i="48" s="1"/>
  <c r="DV236" i="48" s="1"/>
  <c r="DT71" i="48"/>
  <c r="DU71" i="48" s="1"/>
  <c r="DV71" i="48" s="1"/>
  <c r="DT137" i="48"/>
  <c r="DU137" i="48" s="1"/>
  <c r="DV137" i="48" s="1"/>
  <c r="DT82" i="48"/>
  <c r="DU82" i="48" s="1"/>
  <c r="DV82" i="48" s="1"/>
  <c r="DT235" i="48"/>
  <c r="DU235" i="48" s="1"/>
  <c r="DV235" i="48" s="1"/>
  <c r="DT128" i="48"/>
  <c r="DU128" i="48" s="1"/>
  <c r="DV128" i="48" s="1"/>
  <c r="DT203" i="48"/>
  <c r="DU203" i="48" s="1"/>
  <c r="DV203" i="48" s="1"/>
  <c r="DT84" i="48"/>
  <c r="DU84" i="48" s="1"/>
  <c r="DV84" i="48" s="1"/>
  <c r="DT284" i="48"/>
  <c r="DU284" i="48" s="1"/>
  <c r="DV284" i="48" s="1"/>
  <c r="DT127" i="48"/>
  <c r="DU127" i="48" s="1"/>
  <c r="DV127" i="48" s="1"/>
  <c r="DT162" i="48"/>
  <c r="DU162" i="48" s="1"/>
  <c r="DV162" i="48" s="1"/>
  <c r="DT75" i="48"/>
  <c r="DU75" i="48" s="1"/>
  <c r="DV75" i="48" s="1"/>
  <c r="DT237" i="48"/>
  <c r="DU237" i="48" s="1"/>
  <c r="DV237" i="48" s="1"/>
  <c r="DT81" i="48"/>
  <c r="DU81" i="48" s="1"/>
  <c r="DV81" i="48" s="1"/>
  <c r="DT77" i="48"/>
  <c r="DU77" i="48" s="1"/>
  <c r="DV77" i="48" s="1"/>
  <c r="DT125" i="48"/>
  <c r="DU125" i="48" s="1"/>
  <c r="DV125" i="48" s="1"/>
  <c r="DT202" i="48"/>
  <c r="DU202" i="48" s="1"/>
  <c r="DV202" i="48" s="1"/>
  <c r="DT72" i="48"/>
  <c r="DU72" i="48" s="1"/>
  <c r="DV72" i="48" s="1"/>
  <c r="DT194" i="48"/>
  <c r="DU194" i="48" s="1"/>
  <c r="DV194" i="48" s="1"/>
  <c r="DT50" i="48"/>
  <c r="DU50" i="48" s="1"/>
  <c r="DV50" i="48" s="1"/>
  <c r="DT204" i="48"/>
  <c r="DU204" i="48" s="1"/>
  <c r="DV204" i="48" s="1"/>
  <c r="DT51" i="48"/>
  <c r="DU51" i="48" s="1"/>
  <c r="DV51" i="48" s="1"/>
  <c r="DT187" i="48"/>
  <c r="DU187" i="48" s="1"/>
  <c r="DV187" i="48" s="1"/>
  <c r="DT141" i="48"/>
  <c r="DU141" i="48" s="1"/>
  <c r="DV141" i="48" s="1"/>
  <c r="DT129" i="48"/>
  <c r="DU129" i="48" s="1"/>
  <c r="DV129" i="48" s="1"/>
  <c r="DT285" i="48"/>
  <c r="DU285" i="48" s="1"/>
  <c r="DV285" i="48" s="1"/>
  <c r="DT76" i="48"/>
  <c r="DU76" i="48" s="1"/>
  <c r="DV76" i="48" s="1"/>
  <c r="DT206" i="48"/>
  <c r="DU206" i="48" s="1"/>
  <c r="DV206" i="48" s="1"/>
  <c r="DT191" i="48"/>
  <c r="DU191" i="48" s="1"/>
  <c r="DV191" i="48" s="1"/>
  <c r="DT229" i="48"/>
  <c r="DU229" i="48" s="1"/>
  <c r="DV229" i="48" s="1"/>
  <c r="DT199" i="48"/>
  <c r="DU199" i="48" s="1"/>
  <c r="DV199" i="48" s="1"/>
  <c r="DT86" i="48"/>
  <c r="DU86" i="48" s="1"/>
  <c r="DV86" i="48" s="1"/>
  <c r="DT85" i="48"/>
  <c r="DU85" i="48" s="1"/>
  <c r="DV85" i="48" s="1"/>
  <c r="DT49" i="48"/>
  <c r="DU49" i="48" s="1"/>
  <c r="DV49" i="48" s="1"/>
  <c r="DT289" i="48"/>
  <c r="DU289" i="48" s="1"/>
  <c r="DV289" i="48" s="1"/>
  <c r="DT197" i="48"/>
  <c r="DU197" i="48" s="1"/>
  <c r="DV197" i="48" s="1"/>
  <c r="DT74" i="48"/>
  <c r="DU74" i="48" s="1"/>
  <c r="DV74" i="48" s="1"/>
  <c r="DT48" i="48"/>
  <c r="DU48" i="48" s="1"/>
  <c r="DV48" i="48" s="1"/>
  <c r="DT232" i="48"/>
  <c r="DU232" i="48" s="1"/>
  <c r="DV232" i="48" s="1"/>
  <c r="DT192" i="48"/>
  <c r="DU192" i="48" s="1"/>
  <c r="DV192" i="48" s="1"/>
  <c r="DT227" i="48"/>
  <c r="DU227" i="48" s="1"/>
  <c r="DV227" i="48" s="1"/>
  <c r="DT264" i="48"/>
  <c r="DU264" i="48" s="1"/>
  <c r="DV264" i="48" s="1"/>
  <c r="DT193" i="48"/>
  <c r="DU193" i="48" s="1"/>
  <c r="DV193" i="48" s="1"/>
  <c r="DT292" i="48"/>
  <c r="DU292" i="48" s="1"/>
  <c r="DV292" i="48" s="1"/>
  <c r="DT293" i="48"/>
  <c r="DU293" i="48" s="1"/>
  <c r="DV293" i="48" s="1"/>
  <c r="DT225" i="48"/>
  <c r="DU225" i="48" s="1"/>
  <c r="DV225" i="48" s="1"/>
  <c r="DT226" i="48"/>
  <c r="DU226" i="48" s="1"/>
  <c r="DV226" i="48" s="1"/>
  <c r="CX23" i="48"/>
  <c r="CX11" i="48"/>
  <c r="CX36" i="48"/>
  <c r="CX24" i="48"/>
  <c r="CX10" i="48"/>
  <c r="CX39" i="48"/>
  <c r="CX5" i="48"/>
  <c r="CX29" i="48"/>
  <c r="CX9" i="48"/>
  <c r="CX4" i="48"/>
  <c r="CX8" i="48"/>
  <c r="CX20" i="48"/>
  <c r="CX38" i="48"/>
  <c r="CX33" i="48"/>
  <c r="CX19" i="48"/>
  <c r="CX16" i="48"/>
  <c r="CX13" i="48"/>
  <c r="CX22" i="48"/>
  <c r="CX17" i="48"/>
  <c r="CX35" i="48"/>
  <c r="CX32" i="48"/>
  <c r="CX34" i="48"/>
  <c r="CX7" i="48"/>
  <c r="CX2" i="48"/>
  <c r="CX6" i="48"/>
  <c r="CX37" i="48"/>
  <c r="CX41" i="48"/>
  <c r="CX18" i="48"/>
  <c r="CX31" i="48"/>
  <c r="CX12" i="48"/>
  <c r="CX44" i="48"/>
  <c r="CX30" i="48"/>
  <c r="CX25" i="48"/>
  <c r="CX43" i="48"/>
  <c r="CX15" i="48"/>
  <c r="CX42" i="48"/>
  <c r="CX28" i="48"/>
  <c r="CX14" i="48"/>
  <c r="CX3" i="48"/>
  <c r="CX27" i="48"/>
  <c r="CX40" i="48"/>
  <c r="CX26" i="48"/>
  <c r="CX21" i="48"/>
  <c r="EJ39" i="48"/>
  <c r="EJ9" i="48"/>
  <c r="EJ11" i="48"/>
  <c r="EJ12" i="48"/>
  <c r="EJ23" i="48"/>
  <c r="EJ40" i="48"/>
  <c r="EJ8" i="48"/>
  <c r="EJ36" i="48"/>
  <c r="EJ25" i="48"/>
  <c r="EJ43" i="48"/>
  <c r="EJ5" i="48"/>
  <c r="EI16" i="48"/>
  <c r="EI7" i="48"/>
  <c r="EI42" i="48"/>
  <c r="EI24" i="48"/>
  <c r="EI29" i="48"/>
  <c r="EI17" i="48"/>
  <c r="EI41" i="48"/>
  <c r="EI32" i="48"/>
  <c r="EI18" i="48"/>
  <c r="EI15" i="48"/>
  <c r="EI19" i="48"/>
  <c r="EI34" i="48"/>
  <c r="EI10" i="48"/>
  <c r="EI13" i="48"/>
  <c r="EI14" i="48"/>
  <c r="EI26" i="48"/>
  <c r="EI20" i="48"/>
  <c r="EI27" i="48"/>
  <c r="EI35" i="48"/>
  <c r="EI2" i="48"/>
  <c r="EI33" i="48"/>
  <c r="EI21" i="48"/>
  <c r="EI44" i="48"/>
  <c r="EI4" i="48"/>
  <c r="EI30" i="48"/>
  <c r="EI28" i="48"/>
  <c r="EI31" i="48"/>
  <c r="EJ3" i="48"/>
  <c r="EJ6" i="48"/>
  <c r="EJ38" i="48"/>
  <c r="EJ37" i="48"/>
  <c r="EJ22" i="48"/>
  <c r="EF317" i="48" l="1"/>
  <c r="EG317" i="48" s="1"/>
  <c r="EF93" i="48"/>
  <c r="EG93" i="48" s="1"/>
  <c r="EF209" i="48"/>
  <c r="EG209" i="48" s="1"/>
  <c r="EF150" i="48"/>
  <c r="EG150" i="48" s="1"/>
  <c r="EF114" i="48"/>
  <c r="EG114" i="48" s="1"/>
  <c r="EE94" i="48"/>
  <c r="EG94" i="48" s="1"/>
  <c r="EE121" i="48"/>
  <c r="EG121" i="48" s="1"/>
  <c r="EF152" i="48"/>
  <c r="EG152" i="48" s="1"/>
  <c r="EE255" i="48"/>
  <c r="EG255" i="48" s="1"/>
  <c r="EF224" i="48"/>
  <c r="EG224" i="48" s="1"/>
  <c r="EE143" i="48"/>
  <c r="EG143" i="48" s="1"/>
  <c r="EE211" i="48"/>
  <c r="EG211" i="48" s="1"/>
  <c r="EF296" i="48"/>
  <c r="EG296" i="48" s="1"/>
  <c r="EE92" i="48"/>
  <c r="EG92" i="48" s="1"/>
  <c r="EE179" i="48"/>
  <c r="EG179" i="48" s="1"/>
  <c r="EE169" i="48"/>
  <c r="EG169" i="48" s="1"/>
  <c r="EF304" i="48"/>
  <c r="EG304" i="48" s="1"/>
  <c r="EE131" i="48"/>
  <c r="EG131" i="48" s="1"/>
  <c r="EF61" i="48"/>
  <c r="EG61" i="48" s="1"/>
  <c r="ED90" i="48"/>
  <c r="EE90" i="48" s="1"/>
  <c r="ED97" i="48"/>
  <c r="EF97" i="48" s="1"/>
  <c r="EF308" i="48"/>
  <c r="EG308" i="48" s="1"/>
  <c r="EE177" i="48"/>
  <c r="EG177" i="48" s="1"/>
  <c r="EF109" i="48"/>
  <c r="EG109" i="48" s="1"/>
  <c r="EE96" i="48"/>
  <c r="EG96" i="48" s="1"/>
  <c r="EE157" i="48"/>
  <c r="EG157" i="48" s="1"/>
  <c r="ED208" i="48"/>
  <c r="EE208" i="48" s="1"/>
  <c r="ED113" i="48"/>
  <c r="EE113" i="48" s="1"/>
  <c r="EE238" i="48"/>
  <c r="EG238" i="48" s="1"/>
  <c r="ED306" i="48"/>
  <c r="EE306" i="48" s="1"/>
  <c r="EE60" i="48"/>
  <c r="EG60" i="48" s="1"/>
  <c r="EE167" i="48"/>
  <c r="EG167" i="48" s="1"/>
  <c r="ED216" i="48"/>
  <c r="EE216" i="48" s="1"/>
  <c r="ED130" i="48"/>
  <c r="EE130" i="48" s="1"/>
  <c r="ED260" i="48"/>
  <c r="EE260" i="48" s="1"/>
  <c r="ED280" i="48"/>
  <c r="EE280" i="48" s="1"/>
  <c r="ED100" i="48"/>
  <c r="EF100" i="48" s="1"/>
  <c r="EE315" i="48"/>
  <c r="EG315" i="48" s="1"/>
  <c r="EE307" i="48"/>
  <c r="EG307" i="48" s="1"/>
  <c r="ED159" i="48"/>
  <c r="EE159" i="48" s="1"/>
  <c r="ED243" i="48"/>
  <c r="EE243" i="48" s="1"/>
  <c r="ED252" i="48"/>
  <c r="EF252" i="48" s="1"/>
  <c r="ED300" i="48"/>
  <c r="EE300" i="48" s="1"/>
  <c r="ED123" i="48"/>
  <c r="EE123" i="48" s="1"/>
  <c r="ED170" i="48"/>
  <c r="EF170" i="48" s="1"/>
  <c r="ED120" i="48"/>
  <c r="EF120" i="48" s="1"/>
  <c r="ED64" i="48"/>
  <c r="EF64" i="48" s="1"/>
  <c r="EF144" i="48"/>
  <c r="EG144" i="48" s="1"/>
  <c r="ED53" i="48"/>
  <c r="EE53" i="48" s="1"/>
  <c r="ED103" i="48"/>
  <c r="EE103" i="48" s="1"/>
  <c r="EF148" i="48"/>
  <c r="EG148" i="48" s="1"/>
  <c r="ED257" i="48"/>
  <c r="EE257" i="48" s="1"/>
  <c r="ED251" i="48"/>
  <c r="EE251" i="48" s="1"/>
  <c r="ED142" i="48"/>
  <c r="EE142" i="48" s="1"/>
  <c r="ED214" i="48"/>
  <c r="EE214" i="48" s="1"/>
  <c r="EF196" i="48"/>
  <c r="EG196" i="48" s="1"/>
  <c r="ED110" i="48"/>
  <c r="EF110" i="48" s="1"/>
  <c r="ED219" i="48"/>
  <c r="EE219" i="48" s="1"/>
  <c r="ED106" i="48"/>
  <c r="EF106" i="48" s="1"/>
  <c r="ED57" i="48"/>
  <c r="EE57" i="48" s="1"/>
  <c r="ED62" i="48"/>
  <c r="EE62" i="48" s="1"/>
  <c r="EE153" i="48"/>
  <c r="EG153" i="48" s="1"/>
  <c r="ED249" i="48"/>
  <c r="EE249" i="48" s="1"/>
  <c r="ED91" i="48"/>
  <c r="EE91" i="48" s="1"/>
  <c r="ED107" i="48"/>
  <c r="EE107" i="48" s="1"/>
  <c r="ED258" i="48"/>
  <c r="EE258" i="48" s="1"/>
  <c r="ED147" i="48"/>
  <c r="EF147" i="48" s="1"/>
  <c r="EE151" i="48"/>
  <c r="EG151" i="48" s="1"/>
  <c r="ED272" i="48"/>
  <c r="ED314" i="48"/>
  <c r="EF314" i="48" s="1"/>
  <c r="ED69" i="48"/>
  <c r="EE69" i="48" s="1"/>
  <c r="EF213" i="48"/>
  <c r="EG213" i="48" s="1"/>
  <c r="ED175" i="48"/>
  <c r="EE175" i="48" s="1"/>
  <c r="ED124" i="48"/>
  <c r="EF124" i="48" s="1"/>
  <c r="ED165" i="48"/>
  <c r="EF165" i="48" s="1"/>
  <c r="ED299" i="48"/>
  <c r="EF299" i="48" s="1"/>
  <c r="ED309" i="48"/>
  <c r="EF309" i="48" s="1"/>
  <c r="ED247" i="48"/>
  <c r="EE247" i="48" s="1"/>
  <c r="ED218" i="48"/>
  <c r="EE218" i="48" s="1"/>
  <c r="ED156" i="48"/>
  <c r="EE156" i="48" s="1"/>
  <c r="ED245" i="48"/>
  <c r="EF245" i="48" s="1"/>
  <c r="ED95" i="48"/>
  <c r="EE95" i="48" s="1"/>
  <c r="EF149" i="48"/>
  <c r="EG149" i="48" s="1"/>
  <c r="ED301" i="48"/>
  <c r="EE301" i="48" s="1"/>
  <c r="ED182" i="48"/>
  <c r="EE182" i="48" s="1"/>
  <c r="ED132" i="48"/>
  <c r="EF132" i="48" s="1"/>
  <c r="ED68" i="48"/>
  <c r="EE68" i="48" s="1"/>
  <c r="EF146" i="48"/>
  <c r="ED221" i="48"/>
  <c r="EF221" i="48" s="1"/>
  <c r="EE146" i="48"/>
  <c r="ED241" i="48"/>
  <c r="EE241" i="48" s="1"/>
  <c r="EF230" i="48"/>
  <c r="EG230" i="48" s="1"/>
  <c r="EF274" i="48"/>
  <c r="EG274" i="48" s="1"/>
  <c r="ED176" i="48"/>
  <c r="EE176" i="48" s="1"/>
  <c r="EF108" i="48"/>
  <c r="EG108" i="48" s="1"/>
  <c r="ED67" i="48"/>
  <c r="EE67" i="48" s="1"/>
  <c r="ED173" i="48"/>
  <c r="ED276" i="48"/>
  <c r="EE276" i="48" s="1"/>
  <c r="ED70" i="48"/>
  <c r="EF70" i="48" s="1"/>
  <c r="ED222" i="48"/>
  <c r="EE222" i="48" s="1"/>
  <c r="EE310" i="48"/>
  <c r="EG310" i="48" s="1"/>
  <c r="EE302" i="48"/>
  <c r="EG302" i="48" s="1"/>
  <c r="EE220" i="48"/>
  <c r="EG220" i="48" s="1"/>
  <c r="ED250" i="48"/>
  <c r="ED248" i="48"/>
  <c r="EE248" i="48" s="1"/>
  <c r="EF184" i="48"/>
  <c r="EG184" i="48" s="1"/>
  <c r="ED281" i="48"/>
  <c r="EF281" i="48" s="1"/>
  <c r="ED89" i="48"/>
  <c r="EE89" i="48" s="1"/>
  <c r="ED312" i="48"/>
  <c r="EE312" i="48" s="1"/>
  <c r="ED122" i="48"/>
  <c r="EE122" i="48" s="1"/>
  <c r="ED275" i="48"/>
  <c r="EF275" i="48" s="1"/>
  <c r="ED253" i="48"/>
  <c r="EF253" i="48" s="1"/>
  <c r="ED212" i="48"/>
  <c r="EE212" i="48" s="1"/>
  <c r="ED56" i="48"/>
  <c r="EE56" i="48" s="1"/>
  <c r="ED277" i="48"/>
  <c r="ED154" i="48"/>
  <c r="ED215" i="48"/>
  <c r="EF215" i="48" s="1"/>
  <c r="EE172" i="48"/>
  <c r="EF172" i="48"/>
  <c r="ED256" i="48"/>
  <c r="EF256" i="48" s="1"/>
  <c r="ED101" i="48"/>
  <c r="EE101" i="48" s="1"/>
  <c r="EE145" i="48"/>
  <c r="EF145" i="48"/>
  <c r="ED195" i="48"/>
  <c r="EF195" i="48" s="1"/>
  <c r="ED217" i="48"/>
  <c r="EE217" i="48" s="1"/>
  <c r="ED242" i="48"/>
  <c r="EE242" i="48" s="1"/>
  <c r="ED240" i="48"/>
  <c r="EE240" i="48" s="1"/>
  <c r="ED104" i="48"/>
  <c r="EE104" i="48" s="1"/>
  <c r="ED297" i="48"/>
  <c r="EE297" i="48" s="1"/>
  <c r="ED279" i="48"/>
  <c r="EE279" i="48" s="1"/>
  <c r="ED66" i="48"/>
  <c r="EE66" i="48" s="1"/>
  <c r="ED207" i="48"/>
  <c r="EF207" i="48" s="1"/>
  <c r="EC116" i="48"/>
  <c r="EB116" i="48"/>
  <c r="DY265" i="48"/>
  <c r="DZ265" i="48" s="1"/>
  <c r="EA265" i="48" s="1"/>
  <c r="DW201" i="48"/>
  <c r="DX201" i="48" s="1"/>
  <c r="EC59" i="48"/>
  <c r="EB59" i="48"/>
  <c r="DY47" i="48"/>
  <c r="DZ47" i="48" s="1"/>
  <c r="EA47" i="48" s="1"/>
  <c r="DY295" i="48"/>
  <c r="DZ295" i="48" s="1"/>
  <c r="EA295" i="48" s="1"/>
  <c r="DY200" i="48"/>
  <c r="DZ200" i="48" s="1"/>
  <c r="EA200" i="48" s="1"/>
  <c r="EB303" i="48"/>
  <c r="EC303" i="48"/>
  <c r="DY286" i="48"/>
  <c r="DZ286" i="48" s="1"/>
  <c r="EA286" i="48" s="1"/>
  <c r="EB117" i="48"/>
  <c r="EC117" i="48"/>
  <c r="EB278" i="48"/>
  <c r="EC278" i="48"/>
  <c r="EB105" i="48"/>
  <c r="EC105" i="48"/>
  <c r="EB58" i="48"/>
  <c r="EC58" i="48"/>
  <c r="DY316" i="48"/>
  <c r="DZ316" i="48" s="1"/>
  <c r="EA316" i="48" s="1"/>
  <c r="DY83" i="48"/>
  <c r="DZ83" i="48" s="1"/>
  <c r="EA83" i="48" s="1"/>
  <c r="EB112" i="48"/>
  <c r="EC112" i="48"/>
  <c r="DY52" i="48"/>
  <c r="DZ52" i="48" s="1"/>
  <c r="EA52" i="48" s="1"/>
  <c r="DY164" i="48"/>
  <c r="DZ164" i="48" s="1"/>
  <c r="EA164" i="48" s="1"/>
  <c r="DW292" i="48"/>
  <c r="DX292" i="48" s="1"/>
  <c r="DW206" i="48"/>
  <c r="DX206" i="48" s="1"/>
  <c r="DW237" i="48"/>
  <c r="DX237" i="48" s="1"/>
  <c r="DW138" i="48"/>
  <c r="DX138" i="48" s="1"/>
  <c r="DW45" i="48"/>
  <c r="DX45" i="48" s="1"/>
  <c r="EE158" i="48"/>
  <c r="EF158" i="48"/>
  <c r="EB54" i="48"/>
  <c r="EC54" i="48"/>
  <c r="ED298" i="48"/>
  <c r="ED115" i="48"/>
  <c r="DW75" i="48"/>
  <c r="DX75" i="48" s="1"/>
  <c r="DW160" i="48"/>
  <c r="DX160" i="48" s="1"/>
  <c r="DW267" i="48"/>
  <c r="DX267" i="48" s="1"/>
  <c r="DW261" i="48"/>
  <c r="DX261" i="48" s="1"/>
  <c r="EF210" i="48"/>
  <c r="EE210" i="48"/>
  <c r="DY46" i="48"/>
  <c r="DZ46" i="48" s="1"/>
  <c r="EA46" i="48" s="1"/>
  <c r="DW264" i="48"/>
  <c r="DX264" i="48" s="1"/>
  <c r="DW76" i="48"/>
  <c r="DX76" i="48" s="1"/>
  <c r="DW162" i="48"/>
  <c r="DX162" i="48" s="1"/>
  <c r="DW185" i="48"/>
  <c r="DX185" i="48" s="1"/>
  <c r="DW133" i="48"/>
  <c r="DX133" i="48" s="1"/>
  <c r="ED181" i="48"/>
  <c r="ED246" i="48"/>
  <c r="EF234" i="48"/>
  <c r="EE234" i="48"/>
  <c r="ED168" i="48"/>
  <c r="ED119" i="48"/>
  <c r="DW233" i="48"/>
  <c r="DX233" i="48" s="1"/>
  <c r="DW205" i="48"/>
  <c r="DX205" i="48" s="1"/>
  <c r="EB65" i="48"/>
  <c r="EC65" i="48"/>
  <c r="DY88" i="48"/>
  <c r="DZ88" i="48" s="1"/>
  <c r="EA88" i="48" s="1"/>
  <c r="EB313" i="48"/>
  <c r="EC313" i="48"/>
  <c r="DW192" i="48"/>
  <c r="DX192" i="48" s="1"/>
  <c r="DW129" i="48"/>
  <c r="DX129" i="48" s="1"/>
  <c r="DW284" i="48"/>
  <c r="DX284" i="48" s="1"/>
  <c r="DW73" i="48"/>
  <c r="DX73" i="48" s="1"/>
  <c r="DW189" i="48"/>
  <c r="DX189" i="48" s="1"/>
  <c r="DW87" i="48"/>
  <c r="DX87" i="48" s="1"/>
  <c r="ED155" i="48"/>
  <c r="ED102" i="48"/>
  <c r="ED63" i="48"/>
  <c r="DW232" i="48"/>
  <c r="DX232" i="48" s="1"/>
  <c r="DW141" i="48"/>
  <c r="DX141" i="48" s="1"/>
  <c r="DW84" i="48"/>
  <c r="DX84" i="48" s="1"/>
  <c r="DW136" i="48"/>
  <c r="DX136" i="48" s="1"/>
  <c r="DW288" i="48"/>
  <c r="DX288" i="48" s="1"/>
  <c r="DW269" i="48"/>
  <c r="DX269" i="48" s="1"/>
  <c r="DW294" i="48"/>
  <c r="DX294" i="48" s="1"/>
  <c r="EE271" i="48"/>
  <c r="EF271" i="48"/>
  <c r="DW227" i="48"/>
  <c r="DX227" i="48" s="1"/>
  <c r="DW48" i="48"/>
  <c r="DX48" i="48" s="1"/>
  <c r="DW187" i="48"/>
  <c r="DX187" i="48" s="1"/>
  <c r="DW203" i="48"/>
  <c r="DX203" i="48" s="1"/>
  <c r="DW80" i="48"/>
  <c r="DX80" i="48" s="1"/>
  <c r="DW228" i="48"/>
  <c r="DX228" i="48" s="1"/>
  <c r="DW198" i="48"/>
  <c r="DX198" i="48" s="1"/>
  <c r="ED99" i="48"/>
  <c r="ED118" i="48"/>
  <c r="DW186" i="48"/>
  <c r="DX186" i="48" s="1"/>
  <c r="DW74" i="48"/>
  <c r="DX74" i="48" s="1"/>
  <c r="DW51" i="48"/>
  <c r="DX51" i="48" s="1"/>
  <c r="DW128" i="48"/>
  <c r="DX128" i="48" s="1"/>
  <c r="DW134" i="48"/>
  <c r="DX134" i="48" s="1"/>
  <c r="DW126" i="48"/>
  <c r="DX126" i="48" s="1"/>
  <c r="DY263" i="48"/>
  <c r="DZ263" i="48" s="1"/>
  <c r="EA263" i="48" s="1"/>
  <c r="DY140" i="48"/>
  <c r="DZ140" i="48" s="1"/>
  <c r="EA140" i="48" s="1"/>
  <c r="DW197" i="48"/>
  <c r="DX197" i="48" s="1"/>
  <c r="DW204" i="48"/>
  <c r="DX204" i="48" s="1"/>
  <c r="DW235" i="48"/>
  <c r="DX235" i="48" s="1"/>
  <c r="DW266" i="48"/>
  <c r="DX266" i="48" s="1"/>
  <c r="DW135" i="48"/>
  <c r="DX135" i="48" s="1"/>
  <c r="ED223" i="48"/>
  <c r="DW193" i="48"/>
  <c r="DX193" i="48" s="1"/>
  <c r="DW289" i="48"/>
  <c r="DX289" i="48" s="1"/>
  <c r="DW50" i="48"/>
  <c r="DX50" i="48" s="1"/>
  <c r="DW82" i="48"/>
  <c r="DX82" i="48" s="1"/>
  <c r="DW270" i="48"/>
  <c r="DX270" i="48" s="1"/>
  <c r="DW78" i="48"/>
  <c r="DX78" i="48" s="1"/>
  <c r="DW127" i="48"/>
  <c r="DX127" i="48" s="1"/>
  <c r="DW49" i="48"/>
  <c r="DX49" i="48" s="1"/>
  <c r="DW194" i="48"/>
  <c r="DX194" i="48" s="1"/>
  <c r="DW239" i="48"/>
  <c r="DX239" i="48" s="1"/>
  <c r="DW79" i="48"/>
  <c r="DX79" i="48" s="1"/>
  <c r="ED174" i="48"/>
  <c r="ED311" i="48"/>
  <c r="ED273" i="48"/>
  <c r="DW285" i="48"/>
  <c r="DX285" i="48" s="1"/>
  <c r="DW85" i="48"/>
  <c r="DX85" i="48" s="1"/>
  <c r="DW72" i="48"/>
  <c r="DX72" i="48" s="1"/>
  <c r="DW137" i="48"/>
  <c r="DX137" i="48" s="1"/>
  <c r="DW287" i="48"/>
  <c r="DX287" i="48" s="1"/>
  <c r="EB55" i="48"/>
  <c r="EC55" i="48"/>
  <c r="DY262" i="48"/>
  <c r="DZ262" i="48" s="1"/>
  <c r="EA262" i="48" s="1"/>
  <c r="DW86" i="48"/>
  <c r="DX86" i="48" s="1"/>
  <c r="DW202" i="48"/>
  <c r="DX202" i="48" s="1"/>
  <c r="DW71" i="48"/>
  <c r="DX71" i="48" s="1"/>
  <c r="DW188" i="48"/>
  <c r="DX188" i="48" s="1"/>
  <c r="DW291" i="48"/>
  <c r="DX291" i="48" s="1"/>
  <c r="ED259" i="48"/>
  <c r="EF244" i="48"/>
  <c r="EE244" i="48"/>
  <c r="ED111" i="48"/>
  <c r="DW226" i="48"/>
  <c r="DX226" i="48" s="1"/>
  <c r="DW199" i="48"/>
  <c r="DX199" i="48" s="1"/>
  <c r="DW125" i="48"/>
  <c r="DX125" i="48" s="1"/>
  <c r="DW236" i="48"/>
  <c r="DX236" i="48" s="1"/>
  <c r="DW290" i="48"/>
  <c r="DX290" i="48" s="1"/>
  <c r="DW268" i="48"/>
  <c r="DX268" i="48" s="1"/>
  <c r="ED166" i="48"/>
  <c r="DW225" i="48"/>
  <c r="DX225" i="48" s="1"/>
  <c r="DW229" i="48"/>
  <c r="DX229" i="48" s="1"/>
  <c r="DW77" i="48"/>
  <c r="DX77" i="48" s="1"/>
  <c r="DW163" i="48"/>
  <c r="DX163" i="48" s="1"/>
  <c r="DW161" i="48"/>
  <c r="DX161" i="48" s="1"/>
  <c r="EF98" i="48"/>
  <c r="EE98" i="48"/>
  <c r="DW190" i="48"/>
  <c r="DX190" i="48" s="1"/>
  <c r="DW293" i="48"/>
  <c r="DX293" i="48" s="1"/>
  <c r="DW191" i="48"/>
  <c r="DX191" i="48" s="1"/>
  <c r="DW81" i="48"/>
  <c r="DX81" i="48" s="1"/>
  <c r="DW139" i="48"/>
  <c r="DX139" i="48" s="1"/>
  <c r="DW282" i="48"/>
  <c r="DX282" i="48" s="1"/>
  <c r="DW283" i="48"/>
  <c r="DX283" i="48" s="1"/>
  <c r="EE231" i="48"/>
  <c r="EF231" i="48"/>
  <c r="DN30" i="48"/>
  <c r="DO30" i="48" s="1"/>
  <c r="DJ30" i="48"/>
  <c r="DK30" i="48" s="1"/>
  <c r="DH30" i="48"/>
  <c r="DG30" i="48"/>
  <c r="DC30" i="48"/>
  <c r="DE30" i="48" s="1"/>
  <c r="DA30" i="48"/>
  <c r="DD30" i="48" s="1"/>
  <c r="CY30" i="48"/>
  <c r="DK16" i="48"/>
  <c r="DI16" i="48"/>
  <c r="DN16" i="48"/>
  <c r="DO16" i="48" s="1"/>
  <c r="DH16" i="48"/>
  <c r="DE16" i="48"/>
  <c r="DJ16" i="48"/>
  <c r="DG16" i="48"/>
  <c r="DC16" i="48"/>
  <c r="DD16" i="48"/>
  <c r="DA16" i="48"/>
  <c r="CY16" i="48"/>
  <c r="DN12" i="48"/>
  <c r="DO12" i="48" s="1"/>
  <c r="DJ12" i="48"/>
  <c r="DK12" i="48"/>
  <c r="DG12" i="48"/>
  <c r="DC12" i="48"/>
  <c r="DI12" i="48"/>
  <c r="DH12" i="48"/>
  <c r="DD12" i="48"/>
  <c r="DE12" i="48"/>
  <c r="DA12" i="48"/>
  <c r="CY12" i="48"/>
  <c r="DN33" i="48"/>
  <c r="DO33" i="48" s="1"/>
  <c r="DH33" i="48"/>
  <c r="DG33" i="48"/>
  <c r="DC33" i="48"/>
  <c r="DE33" i="48" s="1"/>
  <c r="DJ33" i="48"/>
  <c r="DK33" i="48" s="1"/>
  <c r="DA33" i="48"/>
  <c r="DD33" i="48" s="1"/>
  <c r="CY33" i="48"/>
  <c r="DN31" i="48"/>
  <c r="DO31" i="48" s="1"/>
  <c r="DH31" i="48"/>
  <c r="DJ31" i="48"/>
  <c r="DK31" i="48" s="1"/>
  <c r="DG31" i="48"/>
  <c r="DC31" i="48"/>
  <c r="DE31" i="48" s="1"/>
  <c r="DA31" i="48"/>
  <c r="DD31" i="48" s="1"/>
  <c r="CY31" i="48"/>
  <c r="DJ38" i="48"/>
  <c r="DK38" i="48" s="1"/>
  <c r="DN38" i="48"/>
  <c r="DO38" i="48" s="1"/>
  <c r="DG38" i="48"/>
  <c r="DH38" i="48"/>
  <c r="DC38" i="48"/>
  <c r="DE38" i="48" s="1"/>
  <c r="CY38" i="48"/>
  <c r="DA38" i="48"/>
  <c r="DD38" i="48" s="1"/>
  <c r="DN18" i="48"/>
  <c r="DO18" i="48" s="1"/>
  <c r="DH18" i="48"/>
  <c r="DJ18" i="48"/>
  <c r="DK18" i="48" s="1"/>
  <c r="DG18" i="48"/>
  <c r="DC18" i="48"/>
  <c r="DE18" i="48" s="1"/>
  <c r="DA18" i="48"/>
  <c r="DD18" i="48" s="1"/>
  <c r="CY18" i="48"/>
  <c r="DN20" i="48"/>
  <c r="DO20" i="48" s="1"/>
  <c r="DG20" i="48"/>
  <c r="DH20" i="48"/>
  <c r="DJ20" i="48"/>
  <c r="DK20" i="48" s="1"/>
  <c r="DC20" i="48"/>
  <c r="DE20" i="48" s="1"/>
  <c r="CY20" i="48"/>
  <c r="DA20" i="48"/>
  <c r="DD20" i="48" s="1"/>
  <c r="DN44" i="48"/>
  <c r="DO44" i="48" s="1"/>
  <c r="DJ44" i="48"/>
  <c r="DK44" i="48" s="1"/>
  <c r="DG44" i="48"/>
  <c r="DC44" i="48"/>
  <c r="DE44" i="48" s="1"/>
  <c r="DH44" i="48"/>
  <c r="CY44" i="48"/>
  <c r="DA44" i="48"/>
  <c r="DD44" i="48" s="1"/>
  <c r="DJ21" i="48"/>
  <c r="DK21" i="48" s="1"/>
  <c r="DG21" i="48"/>
  <c r="DH21" i="48"/>
  <c r="DN21" i="48"/>
  <c r="DO21" i="48" s="1"/>
  <c r="DC21" i="48"/>
  <c r="DE21" i="48" s="1"/>
  <c r="DA21" i="48"/>
  <c r="DD21" i="48" s="1"/>
  <c r="CY21" i="48"/>
  <c r="DN41" i="48"/>
  <c r="DO41" i="48" s="1"/>
  <c r="DJ41" i="48"/>
  <c r="DK41" i="48" s="1"/>
  <c r="DG41" i="48"/>
  <c r="DH41" i="48"/>
  <c r="DA41" i="48"/>
  <c r="DD41" i="48" s="1"/>
  <c r="DC41" i="48"/>
  <c r="DE41" i="48" s="1"/>
  <c r="CY41" i="48"/>
  <c r="DN8" i="48"/>
  <c r="DO8" i="48" s="1"/>
  <c r="DK8" i="48"/>
  <c r="DJ8" i="48"/>
  <c r="DG8" i="48"/>
  <c r="DH8" i="48"/>
  <c r="DE8" i="48"/>
  <c r="DD8" i="48"/>
  <c r="DI8" i="48"/>
  <c r="DC8" i="48"/>
  <c r="DA8" i="48"/>
  <c r="CY8" i="48"/>
  <c r="DN26" i="48"/>
  <c r="DO26" i="48" s="1"/>
  <c r="DJ26" i="48"/>
  <c r="DK26" i="48" s="1"/>
  <c r="DG26" i="48"/>
  <c r="DH26" i="48"/>
  <c r="DA26" i="48"/>
  <c r="DD26" i="48" s="1"/>
  <c r="CY26" i="48"/>
  <c r="DC26" i="48"/>
  <c r="DE26" i="48" s="1"/>
  <c r="DJ37" i="48"/>
  <c r="DK37" i="48" s="1"/>
  <c r="DG37" i="48"/>
  <c r="DH37" i="48"/>
  <c r="DC37" i="48"/>
  <c r="DE37" i="48" s="1"/>
  <c r="DN37" i="48"/>
  <c r="DO37" i="48" s="1"/>
  <c r="CY37" i="48"/>
  <c r="DA37" i="48"/>
  <c r="DD37" i="48" s="1"/>
  <c r="DN4" i="48"/>
  <c r="DO4" i="48" s="1"/>
  <c r="DG4" i="48"/>
  <c r="DJ4" i="48"/>
  <c r="DK4" i="48" s="1"/>
  <c r="DH4" i="48"/>
  <c r="DC4" i="48"/>
  <c r="DE4" i="48" s="1"/>
  <c r="CY4" i="48"/>
  <c r="DA4" i="48"/>
  <c r="DD4" i="48" s="1"/>
  <c r="DN40" i="48"/>
  <c r="DO40" i="48" s="1"/>
  <c r="DJ40" i="48"/>
  <c r="DK40" i="48" s="1"/>
  <c r="DG40" i="48"/>
  <c r="DH40" i="48"/>
  <c r="DC40" i="48"/>
  <c r="DE40" i="48" s="1"/>
  <c r="CY40" i="48"/>
  <c r="DA40" i="48"/>
  <c r="DD40" i="48" s="1"/>
  <c r="DJ6" i="48"/>
  <c r="DK6" i="48"/>
  <c r="DG6" i="48"/>
  <c r="DH6" i="48"/>
  <c r="DE6" i="48"/>
  <c r="DN6" i="48"/>
  <c r="DO6" i="48" s="1"/>
  <c r="DI6" i="48"/>
  <c r="DC6" i="48"/>
  <c r="CY6" i="48"/>
  <c r="DD6" i="48"/>
  <c r="DA6" i="48"/>
  <c r="DI9" i="48"/>
  <c r="DN9" i="48"/>
  <c r="DO9" i="48" s="1"/>
  <c r="DJ9" i="48"/>
  <c r="DK9" i="48"/>
  <c r="DG9" i="48"/>
  <c r="DH9" i="48"/>
  <c r="DE9" i="48"/>
  <c r="DD9" i="48"/>
  <c r="DA9" i="48"/>
  <c r="DC9" i="48"/>
  <c r="CY9" i="48"/>
  <c r="DN27" i="48"/>
  <c r="DO27" i="48" s="1"/>
  <c r="DJ27" i="48"/>
  <c r="DK27" i="48" s="1"/>
  <c r="DG27" i="48"/>
  <c r="DC27" i="48"/>
  <c r="DE27" i="48" s="1"/>
  <c r="DH27" i="48"/>
  <c r="CY27" i="48"/>
  <c r="DA27" i="48"/>
  <c r="DD27" i="48" s="1"/>
  <c r="DN2" i="48"/>
  <c r="DO2" i="48" s="1"/>
  <c r="DJ2" i="48"/>
  <c r="DC2" i="48"/>
  <c r="DD2" i="48"/>
  <c r="DE2" i="48"/>
  <c r="DA2" i="48"/>
  <c r="CY2" i="48"/>
  <c r="DN29" i="48"/>
  <c r="DO29" i="48" s="1"/>
  <c r="DJ29" i="48"/>
  <c r="DK29" i="48" s="1"/>
  <c r="DG29" i="48"/>
  <c r="DC29" i="48"/>
  <c r="DE29" i="48" s="1"/>
  <c r="DH29" i="48"/>
  <c r="DA29" i="48"/>
  <c r="DD29" i="48" s="1"/>
  <c r="CY29" i="48"/>
  <c r="DK3" i="48"/>
  <c r="DN3" i="48"/>
  <c r="DO3" i="48" s="1"/>
  <c r="DG3" i="48"/>
  <c r="DJ3" i="48"/>
  <c r="DH3" i="48"/>
  <c r="DE3" i="48"/>
  <c r="DI3" i="48"/>
  <c r="DC3" i="48"/>
  <c r="DD3" i="48"/>
  <c r="DA3" i="48"/>
  <c r="CY3" i="48"/>
  <c r="DJ7" i="48"/>
  <c r="DK7" i="48"/>
  <c r="DG7" i="48"/>
  <c r="DH7" i="48"/>
  <c r="DE7" i="48"/>
  <c r="DN7" i="48"/>
  <c r="DO7" i="48" s="1"/>
  <c r="DD7" i="48"/>
  <c r="DI7" i="48"/>
  <c r="DA7" i="48"/>
  <c r="DC7" i="48"/>
  <c r="CY7" i="48"/>
  <c r="DJ5" i="48"/>
  <c r="DK5" i="48"/>
  <c r="DG5" i="48"/>
  <c r="DH5" i="48"/>
  <c r="DE5" i="48"/>
  <c r="DN5" i="48"/>
  <c r="DO5" i="48" s="1"/>
  <c r="DI5" i="48"/>
  <c r="DC5" i="48"/>
  <c r="DD5" i="48"/>
  <c r="CY5" i="48"/>
  <c r="DA5" i="48"/>
  <c r="DN19" i="48"/>
  <c r="DO19" i="48" s="1"/>
  <c r="DG19" i="48"/>
  <c r="DH19" i="48"/>
  <c r="DJ19" i="48"/>
  <c r="DK19" i="48" s="1"/>
  <c r="DC19" i="48"/>
  <c r="DE19" i="48" s="1"/>
  <c r="DA19" i="48"/>
  <c r="DD19" i="48" s="1"/>
  <c r="CY19" i="48"/>
  <c r="DI14" i="48"/>
  <c r="DN14" i="48"/>
  <c r="DO14" i="48" s="1"/>
  <c r="DJ14" i="48"/>
  <c r="DH14" i="48"/>
  <c r="DE14" i="48"/>
  <c r="DK14" i="48"/>
  <c r="DG14" i="48"/>
  <c r="DC14" i="48"/>
  <c r="DD14" i="48"/>
  <c r="DA14" i="48"/>
  <c r="CY14" i="48"/>
  <c r="DN34" i="48"/>
  <c r="DO34" i="48" s="1"/>
  <c r="DH34" i="48"/>
  <c r="DG34" i="48"/>
  <c r="DC34" i="48"/>
  <c r="DE34" i="48" s="1"/>
  <c r="DJ34" i="48"/>
  <c r="DK34" i="48" s="1"/>
  <c r="DA34" i="48"/>
  <c r="DD34" i="48" s="1"/>
  <c r="CY34" i="48"/>
  <c r="DJ39" i="48"/>
  <c r="DK39" i="48" s="1"/>
  <c r="DN39" i="48"/>
  <c r="DO39" i="48" s="1"/>
  <c r="DG39" i="48"/>
  <c r="DH39" i="48"/>
  <c r="DA39" i="48"/>
  <c r="DD39" i="48" s="1"/>
  <c r="DC39" i="48"/>
  <c r="DE39" i="48" s="1"/>
  <c r="CY39" i="48"/>
  <c r="DN28" i="48"/>
  <c r="DO28" i="48" s="1"/>
  <c r="DJ28" i="48"/>
  <c r="DK28" i="48" s="1"/>
  <c r="DG28" i="48"/>
  <c r="DC28" i="48"/>
  <c r="DE28" i="48" s="1"/>
  <c r="DH28" i="48"/>
  <c r="CY28" i="48"/>
  <c r="DA28" i="48"/>
  <c r="DD28" i="48" s="1"/>
  <c r="DN32" i="48"/>
  <c r="DO32" i="48" s="1"/>
  <c r="DH32" i="48"/>
  <c r="DJ32" i="48"/>
  <c r="DK32" i="48" s="1"/>
  <c r="DG32" i="48"/>
  <c r="DC32" i="48"/>
  <c r="DE32" i="48" s="1"/>
  <c r="DA32" i="48"/>
  <c r="DD32" i="48" s="1"/>
  <c r="CY32" i="48"/>
  <c r="DI10" i="48"/>
  <c r="DN10" i="48"/>
  <c r="DO10" i="48" s="1"/>
  <c r="DJ10" i="48"/>
  <c r="DK10" i="48"/>
  <c r="DG10" i="48"/>
  <c r="DH10" i="48"/>
  <c r="DD10" i="48"/>
  <c r="DE10" i="48"/>
  <c r="DA10" i="48"/>
  <c r="CY10" i="48"/>
  <c r="DC10" i="48"/>
  <c r="DN42" i="48"/>
  <c r="DO42" i="48" s="1"/>
  <c r="DJ42" i="48"/>
  <c r="DK42" i="48" s="1"/>
  <c r="DG42" i="48"/>
  <c r="DH42" i="48"/>
  <c r="DA42" i="48"/>
  <c r="DD42" i="48" s="1"/>
  <c r="CY42" i="48"/>
  <c r="DC42" i="48"/>
  <c r="DE42" i="48" s="1"/>
  <c r="DN35" i="48"/>
  <c r="DO35" i="48" s="1"/>
  <c r="DG35" i="48"/>
  <c r="DH35" i="48"/>
  <c r="DC35" i="48"/>
  <c r="DE35" i="48" s="1"/>
  <c r="DJ35" i="48"/>
  <c r="DK35" i="48" s="1"/>
  <c r="DA35" i="48"/>
  <c r="DD35" i="48" s="1"/>
  <c r="CY35" i="48"/>
  <c r="DN24" i="48"/>
  <c r="DO24" i="48" s="1"/>
  <c r="DG24" i="48"/>
  <c r="DJ24" i="48"/>
  <c r="DK24" i="48" s="1"/>
  <c r="DH24" i="48"/>
  <c r="DC24" i="48"/>
  <c r="DE24" i="48" s="1"/>
  <c r="CY24" i="48"/>
  <c r="DA24" i="48"/>
  <c r="DD24" i="48" s="1"/>
  <c r="DI15" i="48"/>
  <c r="DN15" i="48"/>
  <c r="DO15" i="48" s="1"/>
  <c r="DH15" i="48"/>
  <c r="DJ15" i="48"/>
  <c r="DK15" i="48"/>
  <c r="DG15" i="48"/>
  <c r="DC15" i="48"/>
  <c r="DE15" i="48"/>
  <c r="DD15" i="48"/>
  <c r="DA15" i="48"/>
  <c r="CY15" i="48"/>
  <c r="DN17" i="48"/>
  <c r="DO17" i="48" s="1"/>
  <c r="DH17" i="48"/>
  <c r="DJ17" i="48"/>
  <c r="DK17" i="48" s="1"/>
  <c r="DG17" i="48"/>
  <c r="DC17" i="48"/>
  <c r="DE17" i="48" s="1"/>
  <c r="DA17" i="48"/>
  <c r="DD17" i="48" s="1"/>
  <c r="CY17" i="48"/>
  <c r="DN36" i="48"/>
  <c r="DO36" i="48" s="1"/>
  <c r="DJ36" i="48"/>
  <c r="DK36" i="48" s="1"/>
  <c r="DG36" i="48"/>
  <c r="DH36" i="48"/>
  <c r="DC36" i="48"/>
  <c r="DE36" i="48" s="1"/>
  <c r="DA36" i="48"/>
  <c r="DD36" i="48" s="1"/>
  <c r="CY36" i="48"/>
  <c r="DN43" i="48"/>
  <c r="DO43" i="48" s="1"/>
  <c r="DJ43" i="48"/>
  <c r="DK43" i="48" s="1"/>
  <c r="DG43" i="48"/>
  <c r="DC43" i="48"/>
  <c r="DE43" i="48" s="1"/>
  <c r="DH43" i="48"/>
  <c r="CY43" i="48"/>
  <c r="DA43" i="48"/>
  <c r="DD43" i="48" s="1"/>
  <c r="DJ22" i="48"/>
  <c r="DK22" i="48" s="1"/>
  <c r="DG22" i="48"/>
  <c r="DH22" i="48"/>
  <c r="DN22" i="48"/>
  <c r="DO22" i="48" s="1"/>
  <c r="DC22" i="48"/>
  <c r="DE22" i="48" s="1"/>
  <c r="CY22" i="48"/>
  <c r="DA22" i="48"/>
  <c r="DD22" i="48" s="1"/>
  <c r="DI11" i="48"/>
  <c r="DN11" i="48"/>
  <c r="DO11" i="48" s="1"/>
  <c r="DJ11" i="48"/>
  <c r="DK11" i="48"/>
  <c r="DG11" i="48"/>
  <c r="DC11" i="48"/>
  <c r="DH11" i="48"/>
  <c r="DD11" i="48"/>
  <c r="DE11" i="48"/>
  <c r="CY11" i="48"/>
  <c r="DA11" i="48"/>
  <c r="DN25" i="48"/>
  <c r="DO25" i="48" s="1"/>
  <c r="DJ25" i="48"/>
  <c r="DK25" i="48" s="1"/>
  <c r="DG25" i="48"/>
  <c r="DH25" i="48"/>
  <c r="DA25" i="48"/>
  <c r="DD25" i="48" s="1"/>
  <c r="DC25" i="48"/>
  <c r="DE25" i="48" s="1"/>
  <c r="CY25" i="48"/>
  <c r="DI13" i="48"/>
  <c r="DN13" i="48"/>
  <c r="DO13" i="48" s="1"/>
  <c r="DJ13" i="48"/>
  <c r="DE13" i="48"/>
  <c r="DK13" i="48"/>
  <c r="DG13" i="48"/>
  <c r="DC13" i="48"/>
  <c r="DH13" i="48"/>
  <c r="DD13" i="48"/>
  <c r="DA13" i="48"/>
  <c r="CY13" i="48"/>
  <c r="DJ23" i="48"/>
  <c r="DK23" i="48" s="1"/>
  <c r="DG23" i="48"/>
  <c r="DH23" i="48"/>
  <c r="DA23" i="48"/>
  <c r="DD23" i="48" s="1"/>
  <c r="DN23" i="48"/>
  <c r="DO23" i="48" s="1"/>
  <c r="DC23" i="48"/>
  <c r="DE23" i="48" s="1"/>
  <c r="CY23" i="48"/>
  <c r="DK2" i="48"/>
  <c r="EJ29" i="48"/>
  <c r="EJ17" i="48"/>
  <c r="EJ24" i="48"/>
  <c r="EJ30" i="48"/>
  <c r="EJ21" i="48"/>
  <c r="EJ41" i="48"/>
  <c r="EJ31" i="48"/>
  <c r="EJ42" i="48"/>
  <c r="EJ34" i="48"/>
  <c r="EJ32" i="48"/>
  <c r="EJ28" i="48"/>
  <c r="EJ18" i="48"/>
  <c r="EJ14" i="48"/>
  <c r="EJ20" i="48"/>
  <c r="EJ13" i="48"/>
  <c r="EJ33" i="48"/>
  <c r="EJ16" i="48"/>
  <c r="EJ44" i="48"/>
  <c r="EJ35" i="48"/>
  <c r="EJ2" i="48"/>
  <c r="EJ26" i="48"/>
  <c r="EJ19" i="48"/>
  <c r="EJ7" i="48"/>
  <c r="EJ27" i="48"/>
  <c r="EJ10" i="48"/>
  <c r="EJ4" i="48"/>
  <c r="EJ15" i="48"/>
  <c r="DH2" i="48"/>
  <c r="DG2" i="48"/>
  <c r="EF91" i="48" l="1"/>
  <c r="EG91" i="48" s="1"/>
  <c r="EE100" i="48"/>
  <c r="EG100" i="48" s="1"/>
  <c r="EF247" i="48"/>
  <c r="EG247" i="48" s="1"/>
  <c r="EE97" i="48"/>
  <c r="EG97" i="48" s="1"/>
  <c r="EE256" i="48"/>
  <c r="EG256" i="48" s="1"/>
  <c r="EF90" i="48"/>
  <c r="EG90" i="48" s="1"/>
  <c r="EF208" i="48"/>
  <c r="EG208" i="48" s="1"/>
  <c r="EF306" i="48"/>
  <c r="EG306" i="48" s="1"/>
  <c r="EE110" i="48"/>
  <c r="EG110" i="48" s="1"/>
  <c r="EE170" i="48"/>
  <c r="EG170" i="48" s="1"/>
  <c r="EF113" i="48"/>
  <c r="EG113" i="48" s="1"/>
  <c r="EF56" i="48"/>
  <c r="EG56" i="48" s="1"/>
  <c r="EE252" i="48"/>
  <c r="EG252" i="48" s="1"/>
  <c r="EF175" i="48"/>
  <c r="EG175" i="48" s="1"/>
  <c r="EF216" i="48"/>
  <c r="EG216" i="48" s="1"/>
  <c r="EF219" i="48"/>
  <c r="EG219" i="48" s="1"/>
  <c r="EE309" i="48"/>
  <c r="EG309" i="48" s="1"/>
  <c r="EE124" i="48"/>
  <c r="EG124" i="48" s="1"/>
  <c r="EF159" i="48"/>
  <c r="EG159" i="48" s="1"/>
  <c r="EE299" i="48"/>
  <c r="EG299" i="48" s="1"/>
  <c r="EE221" i="48"/>
  <c r="EG221" i="48" s="1"/>
  <c r="EF53" i="48"/>
  <c r="EG53" i="48" s="1"/>
  <c r="ED116" i="48"/>
  <c r="EE116" i="48" s="1"/>
  <c r="EF130" i="48"/>
  <c r="EG130" i="48" s="1"/>
  <c r="EE314" i="48"/>
  <c r="EG314" i="48" s="1"/>
  <c r="EF260" i="48"/>
  <c r="EG260" i="48" s="1"/>
  <c r="EE64" i="48"/>
  <c r="EG64" i="48" s="1"/>
  <c r="EF276" i="48"/>
  <c r="EG276" i="48" s="1"/>
  <c r="EF243" i="48"/>
  <c r="EG243" i="48" s="1"/>
  <c r="EF62" i="48"/>
  <c r="EG62" i="48" s="1"/>
  <c r="EF300" i="48"/>
  <c r="EG300" i="48" s="1"/>
  <c r="EF57" i="48"/>
  <c r="EG57" i="48" s="1"/>
  <c r="EG146" i="48"/>
  <c r="EF280" i="48"/>
  <c r="EG280" i="48" s="1"/>
  <c r="EE120" i="48"/>
  <c r="EG120" i="48" s="1"/>
  <c r="EE147" i="48"/>
  <c r="EG147" i="48" s="1"/>
  <c r="EE70" i="48"/>
  <c r="EG70" i="48" s="1"/>
  <c r="EF123" i="48"/>
  <c r="EG123" i="48" s="1"/>
  <c r="EF68" i="48"/>
  <c r="EG68" i="48" s="1"/>
  <c r="EG234" i="48"/>
  <c r="EE106" i="48"/>
  <c r="EG106" i="48" s="1"/>
  <c r="EF107" i="48"/>
  <c r="EG107" i="48" s="1"/>
  <c r="EF214" i="48"/>
  <c r="EG214" i="48" s="1"/>
  <c r="EF103" i="48"/>
  <c r="EG103" i="48" s="1"/>
  <c r="ED65" i="48"/>
  <c r="EE65" i="48" s="1"/>
  <c r="EF67" i="48"/>
  <c r="EG67" i="48" s="1"/>
  <c r="EF301" i="48"/>
  <c r="EG301" i="48" s="1"/>
  <c r="EE281" i="48"/>
  <c r="EG281" i="48" s="1"/>
  <c r="EF104" i="48"/>
  <c r="EG104" i="48" s="1"/>
  <c r="EF142" i="48"/>
  <c r="EG142" i="48" s="1"/>
  <c r="EF182" i="48"/>
  <c r="EG182" i="48" s="1"/>
  <c r="ED105" i="48"/>
  <c r="EE105" i="48" s="1"/>
  <c r="EF251" i="48"/>
  <c r="EG251" i="48" s="1"/>
  <c r="EF257" i="48"/>
  <c r="EG257" i="48" s="1"/>
  <c r="EF69" i="48"/>
  <c r="EG69" i="48" s="1"/>
  <c r="EE165" i="48"/>
  <c r="EG165" i="48" s="1"/>
  <c r="EG244" i="48"/>
  <c r="ED54" i="48"/>
  <c r="EE54" i="48" s="1"/>
  <c r="EE132" i="48"/>
  <c r="EG132" i="48" s="1"/>
  <c r="EE195" i="48"/>
  <c r="EG195" i="48" s="1"/>
  <c r="EF173" i="48"/>
  <c r="EE173" i="48"/>
  <c r="EF101" i="48"/>
  <c r="EG101" i="48" s="1"/>
  <c r="EF249" i="48"/>
  <c r="EG249" i="48" s="1"/>
  <c r="EE272" i="48"/>
  <c r="EF272" i="48"/>
  <c r="EF89" i="48"/>
  <c r="EG89" i="48" s="1"/>
  <c r="EF258" i="48"/>
  <c r="EG258" i="48" s="1"/>
  <c r="EE207" i="48"/>
  <c r="EG207" i="48" s="1"/>
  <c r="EF297" i="48"/>
  <c r="EG297" i="48" s="1"/>
  <c r="EE275" i="48"/>
  <c r="EG275" i="48" s="1"/>
  <c r="EE245" i="48"/>
  <c r="EG245" i="48" s="1"/>
  <c r="ED58" i="48"/>
  <c r="EF58" i="48" s="1"/>
  <c r="EF250" i="48"/>
  <c r="EE250" i="48"/>
  <c r="EF217" i="48"/>
  <c r="EG217" i="48" s="1"/>
  <c r="EF176" i="48"/>
  <c r="EG176" i="48" s="1"/>
  <c r="EG98" i="48"/>
  <c r="EF222" i="48"/>
  <c r="EG222" i="48" s="1"/>
  <c r="EF248" i="48"/>
  <c r="EG248" i="48" s="1"/>
  <c r="ED313" i="48"/>
  <c r="EF313" i="48" s="1"/>
  <c r="EF156" i="48"/>
  <c r="EG156" i="48" s="1"/>
  <c r="EF218" i="48"/>
  <c r="EG218" i="48" s="1"/>
  <c r="EF241" i="48"/>
  <c r="EG241" i="48" s="1"/>
  <c r="ED117" i="48"/>
  <c r="EF117" i="48" s="1"/>
  <c r="EF95" i="48"/>
  <c r="EG95" i="48" s="1"/>
  <c r="EF242" i="48"/>
  <c r="EG242" i="48" s="1"/>
  <c r="EF312" i="48"/>
  <c r="EG312" i="48" s="1"/>
  <c r="EG210" i="48"/>
  <c r="EF66" i="48"/>
  <c r="EG66" i="48" s="1"/>
  <c r="EF154" i="48"/>
  <c r="EE277" i="48"/>
  <c r="EF277" i="48"/>
  <c r="EE154" i="48"/>
  <c r="ED59" i="48"/>
  <c r="EE59" i="48" s="1"/>
  <c r="EF212" i="48"/>
  <c r="EG212" i="48" s="1"/>
  <c r="ED303" i="48"/>
  <c r="EE303" i="48" s="1"/>
  <c r="EE253" i="48"/>
  <c r="EG253" i="48" s="1"/>
  <c r="EF240" i="48"/>
  <c r="EG240" i="48" s="1"/>
  <c r="EF122" i="48"/>
  <c r="EG122" i="48" s="1"/>
  <c r="EG145" i="48"/>
  <c r="EF279" i="48"/>
  <c r="EG279" i="48" s="1"/>
  <c r="EE215" i="48"/>
  <c r="EG215" i="48" s="1"/>
  <c r="ED112" i="48"/>
  <c r="EF112" i="48" s="1"/>
  <c r="EG172" i="48"/>
  <c r="DY84" i="48"/>
  <c r="DZ84" i="48" s="1"/>
  <c r="EA84" i="48" s="1"/>
  <c r="EB47" i="48"/>
  <c r="EC47" i="48"/>
  <c r="DY266" i="48"/>
  <c r="DZ266" i="48" s="1"/>
  <c r="EA266" i="48" s="1"/>
  <c r="DY128" i="48"/>
  <c r="DZ128" i="48" s="1"/>
  <c r="EA128" i="48" s="1"/>
  <c r="DY51" i="48"/>
  <c r="DZ51" i="48" s="1"/>
  <c r="EA51" i="48" s="1"/>
  <c r="EB286" i="48"/>
  <c r="EC286" i="48"/>
  <c r="DY141" i="48"/>
  <c r="DZ141" i="48" s="1"/>
  <c r="EA141" i="48" s="1"/>
  <c r="DY270" i="48"/>
  <c r="DZ270" i="48" s="1"/>
  <c r="EA270" i="48" s="1"/>
  <c r="DY74" i="48"/>
  <c r="DZ74" i="48" s="1"/>
  <c r="EA74" i="48" s="1"/>
  <c r="DY261" i="48"/>
  <c r="DZ261" i="48" s="1"/>
  <c r="EA261" i="48" s="1"/>
  <c r="DY79" i="48"/>
  <c r="DZ79" i="48" s="1"/>
  <c r="EA79" i="48" s="1"/>
  <c r="DY82" i="48"/>
  <c r="DZ82" i="48" s="1"/>
  <c r="EA82" i="48" s="1"/>
  <c r="DY283" i="48"/>
  <c r="DZ283" i="48" s="1"/>
  <c r="EA283" i="48" s="1"/>
  <c r="DY268" i="48"/>
  <c r="DZ268" i="48" s="1"/>
  <c r="EA268" i="48" s="1"/>
  <c r="DY50" i="48"/>
  <c r="DZ50" i="48" s="1"/>
  <c r="EA50" i="48" s="1"/>
  <c r="DY204" i="48"/>
  <c r="DZ204" i="48" s="1"/>
  <c r="EA204" i="48" s="1"/>
  <c r="DY138" i="48"/>
  <c r="DZ138" i="48" s="1"/>
  <c r="EA138" i="48" s="1"/>
  <c r="DY290" i="48"/>
  <c r="DZ290" i="48" s="1"/>
  <c r="EA290" i="48" s="1"/>
  <c r="DY160" i="48"/>
  <c r="DZ160" i="48" s="1"/>
  <c r="EA160" i="48" s="1"/>
  <c r="DY237" i="48"/>
  <c r="DZ237" i="48" s="1"/>
  <c r="EA237" i="48" s="1"/>
  <c r="DY201" i="48"/>
  <c r="DZ201" i="48" s="1"/>
  <c r="EA201" i="48" s="1"/>
  <c r="DY163" i="48"/>
  <c r="DZ163" i="48" s="1"/>
  <c r="EA163" i="48" s="1"/>
  <c r="DY188" i="48"/>
  <c r="DZ188" i="48" s="1"/>
  <c r="EA188" i="48" s="1"/>
  <c r="DY194" i="48"/>
  <c r="DZ194" i="48" s="1"/>
  <c r="EA194" i="48" s="1"/>
  <c r="DY75" i="48"/>
  <c r="DZ75" i="48" s="1"/>
  <c r="EA75" i="48" s="1"/>
  <c r="DY206" i="48"/>
  <c r="DZ206" i="48" s="1"/>
  <c r="EA206" i="48" s="1"/>
  <c r="DY77" i="48"/>
  <c r="DZ77" i="48" s="1"/>
  <c r="EA77" i="48" s="1"/>
  <c r="DY49" i="48"/>
  <c r="DZ49" i="48" s="1"/>
  <c r="EA49" i="48" s="1"/>
  <c r="DY193" i="48"/>
  <c r="DZ193" i="48" s="1"/>
  <c r="EA193" i="48" s="1"/>
  <c r="DY198" i="48"/>
  <c r="DZ198" i="48" s="1"/>
  <c r="EA198" i="48" s="1"/>
  <c r="DY87" i="48"/>
  <c r="DZ87" i="48" s="1"/>
  <c r="EA87" i="48" s="1"/>
  <c r="DY133" i="48"/>
  <c r="DZ133" i="48" s="1"/>
  <c r="EA133" i="48" s="1"/>
  <c r="DY292" i="48"/>
  <c r="DZ292" i="48" s="1"/>
  <c r="EA292" i="48" s="1"/>
  <c r="EB262" i="48"/>
  <c r="EC262" i="48"/>
  <c r="DY127" i="48"/>
  <c r="DZ127" i="48" s="1"/>
  <c r="EA127" i="48" s="1"/>
  <c r="DY228" i="48"/>
  <c r="DZ228" i="48" s="1"/>
  <c r="EA228" i="48" s="1"/>
  <c r="EB88" i="48"/>
  <c r="EC88" i="48"/>
  <c r="DY185" i="48"/>
  <c r="DZ185" i="48" s="1"/>
  <c r="EA185" i="48" s="1"/>
  <c r="EB200" i="48"/>
  <c r="EC200" i="48"/>
  <c r="DY282" i="48"/>
  <c r="DZ282" i="48" s="1"/>
  <c r="EA282" i="48" s="1"/>
  <c r="DY191" i="48"/>
  <c r="DZ191" i="48" s="1"/>
  <c r="EA191" i="48" s="1"/>
  <c r="DY202" i="48"/>
  <c r="DZ202" i="48" s="1"/>
  <c r="EA202" i="48" s="1"/>
  <c r="DY294" i="48"/>
  <c r="DZ294" i="48" s="1"/>
  <c r="EA294" i="48" s="1"/>
  <c r="EB83" i="48"/>
  <c r="EC83" i="48"/>
  <c r="EC295" i="48"/>
  <c r="EB295" i="48"/>
  <c r="DY197" i="48"/>
  <c r="DZ197" i="48" s="1"/>
  <c r="EA197" i="48" s="1"/>
  <c r="DY125" i="48"/>
  <c r="DZ125" i="48" s="1"/>
  <c r="EA125" i="48" s="1"/>
  <c r="DY293" i="48"/>
  <c r="DZ293" i="48" s="1"/>
  <c r="EA293" i="48" s="1"/>
  <c r="DY225" i="48"/>
  <c r="DZ225" i="48" s="1"/>
  <c r="EA225" i="48" s="1"/>
  <c r="DY137" i="48"/>
  <c r="DZ137" i="48" s="1"/>
  <c r="EA137" i="48" s="1"/>
  <c r="DY269" i="48"/>
  <c r="DZ269" i="48" s="1"/>
  <c r="EA269" i="48" s="1"/>
  <c r="DY73" i="48"/>
  <c r="DZ73" i="48" s="1"/>
  <c r="EA73" i="48" s="1"/>
  <c r="EB164" i="48"/>
  <c r="EC164" i="48"/>
  <c r="EB265" i="48"/>
  <c r="EC265" i="48"/>
  <c r="DY226" i="48"/>
  <c r="DZ226" i="48" s="1"/>
  <c r="EA226" i="48" s="1"/>
  <c r="DY72" i="48"/>
  <c r="DZ72" i="48" s="1"/>
  <c r="EA72" i="48" s="1"/>
  <c r="DY203" i="48"/>
  <c r="DZ203" i="48" s="1"/>
  <c r="EA203" i="48" s="1"/>
  <c r="DY284" i="48"/>
  <c r="DZ284" i="48" s="1"/>
  <c r="EA284" i="48" s="1"/>
  <c r="DY76" i="48"/>
  <c r="DZ76" i="48" s="1"/>
  <c r="EA76" i="48" s="1"/>
  <c r="EB52" i="48"/>
  <c r="EC52" i="48"/>
  <c r="DY81" i="48"/>
  <c r="DZ81" i="48" s="1"/>
  <c r="EA81" i="48" s="1"/>
  <c r="DY85" i="48"/>
  <c r="DZ85" i="48" s="1"/>
  <c r="EA85" i="48" s="1"/>
  <c r="EB263" i="48"/>
  <c r="EC263" i="48"/>
  <c r="DY187" i="48"/>
  <c r="DZ187" i="48" s="1"/>
  <c r="EA187" i="48" s="1"/>
  <c r="DY129" i="48"/>
  <c r="DZ129" i="48" s="1"/>
  <c r="EA129" i="48" s="1"/>
  <c r="DY264" i="48"/>
  <c r="DZ264" i="48" s="1"/>
  <c r="EA264" i="48" s="1"/>
  <c r="EB316" i="48"/>
  <c r="EC316" i="48"/>
  <c r="DY135" i="48"/>
  <c r="DZ135" i="48" s="1"/>
  <c r="EA135" i="48" s="1"/>
  <c r="DY126" i="48"/>
  <c r="DZ126" i="48" s="1"/>
  <c r="EA126" i="48" s="1"/>
  <c r="DY48" i="48"/>
  <c r="DZ48" i="48" s="1"/>
  <c r="EA48" i="48" s="1"/>
  <c r="DY136" i="48"/>
  <c r="DZ136" i="48" s="1"/>
  <c r="EA136" i="48" s="1"/>
  <c r="DY233" i="48"/>
  <c r="DZ233" i="48" s="1"/>
  <c r="EA233" i="48" s="1"/>
  <c r="EB46" i="48"/>
  <c r="EC46" i="48"/>
  <c r="DY190" i="48"/>
  <c r="DZ190" i="48" s="1"/>
  <c r="EA190" i="48" s="1"/>
  <c r="DY236" i="48"/>
  <c r="DZ236" i="48" s="1"/>
  <c r="EA236" i="48" s="1"/>
  <c r="DY291" i="48"/>
  <c r="DZ291" i="48" s="1"/>
  <c r="EA291" i="48" s="1"/>
  <c r="EE273" i="48"/>
  <c r="EF273" i="48"/>
  <c r="DY80" i="48"/>
  <c r="DZ80" i="48" s="1"/>
  <c r="EA80" i="48" s="1"/>
  <c r="DY192" i="48"/>
  <c r="DZ192" i="48" s="1"/>
  <c r="EA192" i="48" s="1"/>
  <c r="DY162" i="48"/>
  <c r="DZ162" i="48" s="1"/>
  <c r="EA162" i="48" s="1"/>
  <c r="DY45" i="48"/>
  <c r="DZ45" i="48" s="1"/>
  <c r="EA45" i="48" s="1"/>
  <c r="EG231" i="48"/>
  <c r="EF311" i="48"/>
  <c r="EE311" i="48"/>
  <c r="EE63" i="48"/>
  <c r="EF63" i="48"/>
  <c r="EE119" i="48"/>
  <c r="EF119" i="48"/>
  <c r="EE174" i="48"/>
  <c r="EF174" i="48"/>
  <c r="EF102" i="48"/>
  <c r="EE102" i="48"/>
  <c r="DY199" i="48"/>
  <c r="DZ199" i="48" s="1"/>
  <c r="EA199" i="48" s="1"/>
  <c r="DY71" i="48"/>
  <c r="DZ71" i="48" s="1"/>
  <c r="EA71" i="48" s="1"/>
  <c r="EE155" i="48"/>
  <c r="EF155" i="48"/>
  <c r="EE168" i="48"/>
  <c r="EF168" i="48"/>
  <c r="EE115" i="48"/>
  <c r="EF115" i="48"/>
  <c r="ED55" i="48"/>
  <c r="EF223" i="48"/>
  <c r="EE223" i="48"/>
  <c r="EE298" i="48"/>
  <c r="EF298" i="48"/>
  <c r="EE111" i="48"/>
  <c r="EF111" i="48"/>
  <c r="DY287" i="48"/>
  <c r="DZ287" i="48" s="1"/>
  <c r="EA287" i="48" s="1"/>
  <c r="DY239" i="48"/>
  <c r="DZ239" i="48" s="1"/>
  <c r="EA239" i="48" s="1"/>
  <c r="DY78" i="48"/>
  <c r="DZ78" i="48" s="1"/>
  <c r="EA78" i="48" s="1"/>
  <c r="EB140" i="48"/>
  <c r="EC140" i="48"/>
  <c r="DY186" i="48"/>
  <c r="DZ186" i="48" s="1"/>
  <c r="EA186" i="48" s="1"/>
  <c r="DY288" i="48"/>
  <c r="DZ288" i="48" s="1"/>
  <c r="EA288" i="48" s="1"/>
  <c r="DY139" i="48"/>
  <c r="DZ139" i="48" s="1"/>
  <c r="EA139" i="48" s="1"/>
  <c r="DY161" i="48"/>
  <c r="DZ161" i="48" s="1"/>
  <c r="EA161" i="48" s="1"/>
  <c r="DY86" i="48"/>
  <c r="DZ86" i="48" s="1"/>
  <c r="EA86" i="48" s="1"/>
  <c r="EE118" i="48"/>
  <c r="EF118" i="48"/>
  <c r="DY227" i="48"/>
  <c r="DZ227" i="48" s="1"/>
  <c r="EA227" i="48" s="1"/>
  <c r="DY189" i="48"/>
  <c r="DZ189" i="48" s="1"/>
  <c r="EA189" i="48" s="1"/>
  <c r="EE99" i="48"/>
  <c r="EF99" i="48"/>
  <c r="EF246" i="48"/>
  <c r="EE246" i="48"/>
  <c r="EE166" i="48"/>
  <c r="EF166" i="48"/>
  <c r="EF181" i="48"/>
  <c r="EE181" i="48"/>
  <c r="EG158" i="48"/>
  <c r="EE259" i="48"/>
  <c r="EF259" i="48"/>
  <c r="EG271" i="48"/>
  <c r="DY229" i="48"/>
  <c r="DZ229" i="48" s="1"/>
  <c r="EA229" i="48" s="1"/>
  <c r="DY285" i="48"/>
  <c r="DZ285" i="48" s="1"/>
  <c r="EA285" i="48" s="1"/>
  <c r="DY289" i="48"/>
  <c r="DZ289" i="48" s="1"/>
  <c r="EA289" i="48" s="1"/>
  <c r="DY235" i="48"/>
  <c r="DZ235" i="48" s="1"/>
  <c r="EA235" i="48" s="1"/>
  <c r="DY134" i="48"/>
  <c r="DZ134" i="48" s="1"/>
  <c r="EA134" i="48" s="1"/>
  <c r="DY232" i="48"/>
  <c r="DZ232" i="48" s="1"/>
  <c r="EA232" i="48" s="1"/>
  <c r="DY205" i="48"/>
  <c r="DZ205" i="48" s="1"/>
  <c r="EA205" i="48" s="1"/>
  <c r="DY267" i="48"/>
  <c r="DZ267" i="48" s="1"/>
  <c r="EA267" i="48" s="1"/>
  <c r="ED278" i="48"/>
  <c r="DI44" i="48"/>
  <c r="DI35" i="48"/>
  <c r="DI17" i="48"/>
  <c r="DI23" i="48"/>
  <c r="DI39" i="48"/>
  <c r="DI36" i="48"/>
  <c r="DI20" i="48"/>
  <c r="DI30" i="48"/>
  <c r="DI38" i="48"/>
  <c r="DI22" i="48"/>
  <c r="DI27" i="48"/>
  <c r="DI29" i="48"/>
  <c r="DI32" i="48"/>
  <c r="DI18" i="48"/>
  <c r="DI4" i="48"/>
  <c r="DI41" i="48"/>
  <c r="DI25" i="48"/>
  <c r="DI24" i="48"/>
  <c r="DI37" i="48"/>
  <c r="DI26" i="48"/>
  <c r="DI19" i="48"/>
  <c r="DI40" i="48"/>
  <c r="DI31" i="48"/>
  <c r="DI42" i="48"/>
  <c r="DI28" i="48"/>
  <c r="DI43" i="48"/>
  <c r="DI34" i="48"/>
  <c r="DI21" i="48"/>
  <c r="DI33" i="48"/>
  <c r="DP40" i="48"/>
  <c r="DP38" i="48"/>
  <c r="DP16" i="48"/>
  <c r="DP5" i="48"/>
  <c r="DR5" i="48" s="1"/>
  <c r="DP35" i="48"/>
  <c r="DP3" i="48"/>
  <c r="DR3" i="48" s="1"/>
  <c r="DP33" i="48"/>
  <c r="DP43" i="48"/>
  <c r="DP34" i="48"/>
  <c r="DP39" i="48"/>
  <c r="DP11" i="48"/>
  <c r="DR11" i="48" s="1"/>
  <c r="DP44" i="48"/>
  <c r="DP41" i="48"/>
  <c r="DP31" i="48"/>
  <c r="DP32" i="48"/>
  <c r="DP9" i="48"/>
  <c r="DR9" i="48" s="1"/>
  <c r="DP24" i="48"/>
  <c r="DP15" i="48"/>
  <c r="DR15" i="48" s="1"/>
  <c r="DP14" i="48"/>
  <c r="DR14" i="48" s="1"/>
  <c r="DP42" i="48"/>
  <c r="DP30" i="48"/>
  <c r="DP36" i="48"/>
  <c r="DP25" i="48"/>
  <c r="DP12" i="48"/>
  <c r="DR12" i="48" s="1"/>
  <c r="DP17" i="48"/>
  <c r="DP37" i="48"/>
  <c r="DP7" i="48"/>
  <c r="DR7" i="48" s="1"/>
  <c r="DP22" i="48"/>
  <c r="DP23" i="48"/>
  <c r="DP6" i="48"/>
  <c r="DR6" i="48" s="1"/>
  <c r="DP28" i="48"/>
  <c r="DP20" i="48"/>
  <c r="DP4" i="48"/>
  <c r="DP18" i="48"/>
  <c r="DP27" i="48"/>
  <c r="DP8" i="48"/>
  <c r="DR8" i="48" s="1"/>
  <c r="DP2" i="48"/>
  <c r="DR2" i="48" s="1"/>
  <c r="DP13" i="48"/>
  <c r="DR13" i="48" s="1"/>
  <c r="DP10" i="48"/>
  <c r="DR10" i="48" s="1"/>
  <c r="DP19" i="48"/>
  <c r="DP29" i="48"/>
  <c r="DP26" i="48"/>
  <c r="DP21" i="48"/>
  <c r="DI2" i="48"/>
  <c r="EF105" i="48" l="1"/>
  <c r="EG105" i="48" s="1"/>
  <c r="EF116" i="48"/>
  <c r="EG116" i="48" s="1"/>
  <c r="EF54" i="48"/>
  <c r="EG54" i="48" s="1"/>
  <c r="EG63" i="48"/>
  <c r="EG173" i="48"/>
  <c r="EF65" i="48"/>
  <c r="EG65" i="48" s="1"/>
  <c r="EG119" i="48"/>
  <c r="ED88" i="48"/>
  <c r="EE88" i="48" s="1"/>
  <c r="EE112" i="48"/>
  <c r="EG112" i="48" s="1"/>
  <c r="EG298" i="48"/>
  <c r="EG115" i="48"/>
  <c r="EE117" i="48"/>
  <c r="EG117" i="48" s="1"/>
  <c r="ED263" i="48"/>
  <c r="EE263" i="48" s="1"/>
  <c r="ED52" i="48"/>
  <c r="EE52" i="48" s="1"/>
  <c r="EG223" i="48"/>
  <c r="EG102" i="48"/>
  <c r="ED140" i="48"/>
  <c r="EF140" i="48" s="1"/>
  <c r="EG250" i="48"/>
  <c r="EF59" i="48"/>
  <c r="EG59" i="48" s="1"/>
  <c r="EG311" i="48"/>
  <c r="ED295" i="48"/>
  <c r="EE295" i="48" s="1"/>
  <c r="EG181" i="48"/>
  <c r="ED47" i="48"/>
  <c r="EF47" i="48" s="1"/>
  <c r="ED262" i="48"/>
  <c r="EE262" i="48" s="1"/>
  <c r="EG272" i="48"/>
  <c r="ED83" i="48"/>
  <c r="EF83" i="48" s="1"/>
  <c r="EE58" i="48"/>
  <c r="EG58" i="48" s="1"/>
  <c r="EG246" i="48"/>
  <c r="ED200" i="48"/>
  <c r="EE200" i="48" s="1"/>
  <c r="EG277" i="48"/>
  <c r="ED46" i="48"/>
  <c r="EF46" i="48" s="1"/>
  <c r="EG166" i="48"/>
  <c r="EG174" i="48"/>
  <c r="EG111" i="48"/>
  <c r="EE313" i="48"/>
  <c r="EG313" i="48" s="1"/>
  <c r="EF303" i="48"/>
  <c r="EG303" i="48" s="1"/>
  <c r="EG154" i="48"/>
  <c r="EG273" i="48"/>
  <c r="ED286" i="48"/>
  <c r="EF286" i="48" s="1"/>
  <c r="ED265" i="48"/>
  <c r="EE265" i="48" s="1"/>
  <c r="ED164" i="48"/>
  <c r="EE164" i="48" s="1"/>
  <c r="ED316" i="48"/>
  <c r="EE316" i="48" s="1"/>
  <c r="EB192" i="48"/>
  <c r="EC192" i="48"/>
  <c r="EB74" i="48"/>
  <c r="EC74" i="48"/>
  <c r="EB160" i="48"/>
  <c r="EC160" i="48"/>
  <c r="EC229" i="48"/>
  <c r="EB229" i="48"/>
  <c r="EB290" i="48"/>
  <c r="EC290" i="48"/>
  <c r="EB201" i="48"/>
  <c r="EC201" i="48"/>
  <c r="EB293" i="48"/>
  <c r="EC293" i="48"/>
  <c r="EB138" i="48"/>
  <c r="EC138" i="48"/>
  <c r="EB225" i="48"/>
  <c r="EC225" i="48"/>
  <c r="EB204" i="48"/>
  <c r="EC204" i="48"/>
  <c r="EB291" i="48"/>
  <c r="EC291" i="48"/>
  <c r="EB226" i="48"/>
  <c r="EC226" i="48"/>
  <c r="EB127" i="48"/>
  <c r="EC127" i="48"/>
  <c r="EB50" i="48"/>
  <c r="EC50" i="48"/>
  <c r="EB261" i="48"/>
  <c r="EC261" i="48"/>
  <c r="EC141" i="48"/>
  <c r="EB141" i="48"/>
  <c r="EB193" i="48"/>
  <c r="EC193" i="48"/>
  <c r="EB49" i="48"/>
  <c r="EC49" i="48"/>
  <c r="EC268" i="48"/>
  <c r="EB268" i="48"/>
  <c r="EB51" i="48"/>
  <c r="EC51" i="48"/>
  <c r="EB137" i="48"/>
  <c r="EC137" i="48"/>
  <c r="EB198" i="48"/>
  <c r="EC198" i="48"/>
  <c r="EB236" i="48"/>
  <c r="EC236" i="48"/>
  <c r="EB72" i="48"/>
  <c r="EC72" i="48"/>
  <c r="EC267" i="48"/>
  <c r="EB267" i="48"/>
  <c r="EB128" i="48"/>
  <c r="EC128" i="48"/>
  <c r="EC135" i="48"/>
  <c r="EB135" i="48"/>
  <c r="EB237" i="48"/>
  <c r="EC237" i="48"/>
  <c r="EB203" i="48"/>
  <c r="EC203" i="48"/>
  <c r="EB77" i="48"/>
  <c r="EC77" i="48"/>
  <c r="EB161" i="48"/>
  <c r="EC161" i="48"/>
  <c r="EB206" i="48"/>
  <c r="EC206" i="48"/>
  <c r="EB266" i="48"/>
  <c r="EC266" i="48"/>
  <c r="EB126" i="48"/>
  <c r="EC126" i="48"/>
  <c r="EC270" i="48"/>
  <c r="EB270" i="48"/>
  <c r="EB197" i="48"/>
  <c r="EC197" i="48"/>
  <c r="EB287" i="48"/>
  <c r="EC287" i="48"/>
  <c r="EB139" i="48"/>
  <c r="EC139" i="48"/>
  <c r="EB71" i="48"/>
  <c r="EC71" i="48"/>
  <c r="EB85" i="48"/>
  <c r="EC85" i="48"/>
  <c r="EB294" i="48"/>
  <c r="EC294" i="48"/>
  <c r="EB75" i="48"/>
  <c r="EC75" i="48"/>
  <c r="EB82" i="48"/>
  <c r="EC82" i="48"/>
  <c r="EB185" i="48"/>
  <c r="EC185" i="48"/>
  <c r="EB189" i="48"/>
  <c r="EC189" i="48"/>
  <c r="EC228" i="48"/>
  <c r="EB228" i="48"/>
  <c r="EB134" i="48"/>
  <c r="EC134" i="48"/>
  <c r="EC288" i="48"/>
  <c r="EB288" i="48"/>
  <c r="EB233" i="48"/>
  <c r="EC233" i="48"/>
  <c r="EB202" i="48"/>
  <c r="EC202" i="48"/>
  <c r="EB194" i="48"/>
  <c r="EC194" i="48"/>
  <c r="EB79" i="48"/>
  <c r="EC79" i="48"/>
  <c r="EB190" i="48"/>
  <c r="EC190" i="48"/>
  <c r="EB232" i="48"/>
  <c r="EC232" i="48"/>
  <c r="EB186" i="48"/>
  <c r="EC186" i="48"/>
  <c r="EB45" i="48"/>
  <c r="EC45" i="48"/>
  <c r="EC136" i="48"/>
  <c r="EB136" i="48"/>
  <c r="EB191" i="48"/>
  <c r="EC191" i="48"/>
  <c r="EB133" i="48"/>
  <c r="EC133" i="48"/>
  <c r="EB188" i="48"/>
  <c r="EC188" i="48"/>
  <c r="EB80" i="48"/>
  <c r="EC80" i="48"/>
  <c r="EB125" i="48"/>
  <c r="EC125" i="48"/>
  <c r="EB227" i="48"/>
  <c r="EC227" i="48"/>
  <c r="EB187" i="48"/>
  <c r="EC187" i="48"/>
  <c r="EB235" i="48"/>
  <c r="EC235" i="48"/>
  <c r="EB289" i="48"/>
  <c r="EC289" i="48"/>
  <c r="EB162" i="48"/>
  <c r="EC162" i="48"/>
  <c r="EB48" i="48"/>
  <c r="EC48" i="48"/>
  <c r="EB282" i="48"/>
  <c r="EC282" i="48"/>
  <c r="EB163" i="48"/>
  <c r="EC163" i="48"/>
  <c r="EB84" i="48"/>
  <c r="EC84" i="48"/>
  <c r="EB81" i="48"/>
  <c r="EC81" i="48"/>
  <c r="EC292" i="48"/>
  <c r="EB292" i="48"/>
  <c r="EB283" i="48"/>
  <c r="EC283" i="48"/>
  <c r="EG118" i="48"/>
  <c r="EB264" i="48"/>
  <c r="EC264" i="48"/>
  <c r="EB76" i="48"/>
  <c r="EC76" i="48"/>
  <c r="EB73" i="48"/>
  <c r="EC73" i="48"/>
  <c r="EE55" i="48"/>
  <c r="EF55" i="48"/>
  <c r="EB129" i="48"/>
  <c r="EC129" i="48"/>
  <c r="EB284" i="48"/>
  <c r="EC284" i="48"/>
  <c r="EB269" i="48"/>
  <c r="EC269" i="48"/>
  <c r="EB87" i="48"/>
  <c r="EC87" i="48"/>
  <c r="EB78" i="48"/>
  <c r="EC78" i="48"/>
  <c r="EB199" i="48"/>
  <c r="EC199" i="48"/>
  <c r="EB285" i="48"/>
  <c r="EC285" i="48"/>
  <c r="EE278" i="48"/>
  <c r="EF278" i="48"/>
  <c r="EG168" i="48"/>
  <c r="EB205" i="48"/>
  <c r="EC205" i="48"/>
  <c r="EB86" i="48"/>
  <c r="EC86" i="48"/>
  <c r="EG155" i="48"/>
  <c r="EB239" i="48"/>
  <c r="EC239" i="48"/>
  <c r="EG259" i="48"/>
  <c r="EG99" i="48"/>
  <c r="DQ40" i="48"/>
  <c r="DR40" i="48" s="1"/>
  <c r="DQ16" i="48"/>
  <c r="DR16" i="48"/>
  <c r="DT16" i="48" s="1"/>
  <c r="DQ35" i="48"/>
  <c r="DQ34" i="48"/>
  <c r="DR34" i="48" s="1"/>
  <c r="DQ5" i="48"/>
  <c r="DQ39" i="48"/>
  <c r="DQ31" i="48"/>
  <c r="DR31" i="48" s="1"/>
  <c r="DQ41" i="48"/>
  <c r="DR41" i="48" s="1"/>
  <c r="DQ3" i="48"/>
  <c r="DQ44" i="48"/>
  <c r="DR44" i="48" s="1"/>
  <c r="DQ11" i="48"/>
  <c r="DQ32" i="48"/>
  <c r="DQ38" i="48"/>
  <c r="DR38" i="48" s="1"/>
  <c r="DQ33" i="48"/>
  <c r="DR33" i="48" s="1"/>
  <c r="DQ43" i="48"/>
  <c r="DR43" i="48" s="1"/>
  <c r="DQ9" i="48"/>
  <c r="DQ17" i="48"/>
  <c r="DR17" i="48" s="1"/>
  <c r="DQ36" i="48"/>
  <c r="DR36" i="48" s="1"/>
  <c r="DQ37" i="48"/>
  <c r="DR37" i="48" s="1"/>
  <c r="DQ26" i="48"/>
  <c r="DR26" i="48" s="1"/>
  <c r="DQ10" i="48"/>
  <c r="DQ24" i="48"/>
  <c r="DR24" i="48" s="1"/>
  <c r="DQ12" i="48"/>
  <c r="DQ30" i="48"/>
  <c r="DR30" i="48" s="1"/>
  <c r="DQ27" i="48"/>
  <c r="DR27" i="48" s="1"/>
  <c r="DQ14" i="48"/>
  <c r="DQ6" i="48"/>
  <c r="DQ29" i="48"/>
  <c r="DR29" i="48" s="1"/>
  <c r="DQ13" i="48"/>
  <c r="DQ42" i="48"/>
  <c r="DR42" i="48" s="1"/>
  <c r="DQ4" i="48"/>
  <c r="DR4" i="48" s="1"/>
  <c r="DQ23" i="48"/>
  <c r="DR23" i="48" s="1"/>
  <c r="DQ25" i="48"/>
  <c r="DR25" i="48" s="1"/>
  <c r="DQ8" i="48"/>
  <c r="DQ15" i="48"/>
  <c r="DQ22" i="48"/>
  <c r="DR22" i="48" s="1"/>
  <c r="DQ19" i="48"/>
  <c r="DR19" i="48" s="1"/>
  <c r="DQ2" i="48"/>
  <c r="DQ18" i="48"/>
  <c r="DR18" i="48" s="1"/>
  <c r="DQ20" i="48"/>
  <c r="DR20" i="48" s="1"/>
  <c r="DQ28" i="48"/>
  <c r="DR28" i="48" s="1"/>
  <c r="DQ21" i="48"/>
  <c r="DR21" i="48" s="1"/>
  <c r="DQ7" i="48"/>
  <c r="EF88" i="48" l="1"/>
  <c r="EG88" i="48" s="1"/>
  <c r="EF295" i="48"/>
  <c r="EG295" i="48" s="1"/>
  <c r="EF263" i="48"/>
  <c r="EG263" i="48" s="1"/>
  <c r="ED267" i="48"/>
  <c r="EF267" i="48" s="1"/>
  <c r="EF262" i="48"/>
  <c r="EG262" i="48" s="1"/>
  <c r="ED268" i="48"/>
  <c r="EE268" i="48" s="1"/>
  <c r="ED193" i="48"/>
  <c r="EF193" i="48" s="1"/>
  <c r="EF52" i="48"/>
  <c r="EG52" i="48" s="1"/>
  <c r="ED185" i="48"/>
  <c r="EE185" i="48" s="1"/>
  <c r="ED226" i="48"/>
  <c r="EE226" i="48" s="1"/>
  <c r="EE140" i="48"/>
  <c r="EG140" i="48" s="1"/>
  <c r="ED191" i="48"/>
  <c r="EF191" i="48" s="1"/>
  <c r="EF200" i="48"/>
  <c r="EG200" i="48" s="1"/>
  <c r="ED293" i="48"/>
  <c r="EF293" i="48" s="1"/>
  <c r="EE47" i="48"/>
  <c r="EG47" i="48" s="1"/>
  <c r="ED77" i="48"/>
  <c r="EE77" i="48" s="1"/>
  <c r="ED199" i="48"/>
  <c r="EF199" i="48" s="1"/>
  <c r="ED186" i="48"/>
  <c r="EF186" i="48" s="1"/>
  <c r="ED134" i="48"/>
  <c r="EE134" i="48" s="1"/>
  <c r="EE46" i="48"/>
  <c r="EG46" i="48" s="1"/>
  <c r="ED50" i="48"/>
  <c r="EE50" i="48" s="1"/>
  <c r="EE286" i="48"/>
  <c r="EG286" i="48" s="1"/>
  <c r="ED239" i="48"/>
  <c r="EF239" i="48" s="1"/>
  <c r="ED160" i="48"/>
  <c r="EE160" i="48" s="1"/>
  <c r="EE83" i="48"/>
  <c r="EG83" i="48" s="1"/>
  <c r="ED74" i="48"/>
  <c r="EE74" i="48" s="1"/>
  <c r="ED87" i="48"/>
  <c r="EE87" i="48" s="1"/>
  <c r="ED163" i="48"/>
  <c r="EF163" i="48" s="1"/>
  <c r="ED228" i="48"/>
  <c r="EE228" i="48" s="1"/>
  <c r="ED236" i="48"/>
  <c r="EE236" i="48" s="1"/>
  <c r="ED261" i="48"/>
  <c r="EE261" i="48" s="1"/>
  <c r="ED139" i="48"/>
  <c r="EF139" i="48" s="1"/>
  <c r="EF265" i="48"/>
  <c r="EG265" i="48" s="1"/>
  <c r="ED204" i="48"/>
  <c r="EE204" i="48" s="1"/>
  <c r="ED225" i="48"/>
  <c r="EE225" i="48" s="1"/>
  <c r="ED138" i="48"/>
  <c r="EE138" i="48" s="1"/>
  <c r="ED264" i="48"/>
  <c r="EE264" i="48" s="1"/>
  <c r="ED282" i="48"/>
  <c r="EE282" i="48" s="1"/>
  <c r="ED80" i="48"/>
  <c r="EE80" i="48" s="1"/>
  <c r="ED190" i="48"/>
  <c r="EE190" i="48" s="1"/>
  <c r="ED189" i="48"/>
  <c r="EF189" i="48" s="1"/>
  <c r="EG278" i="48"/>
  <c r="ED79" i="48"/>
  <c r="EE79" i="48" s="1"/>
  <c r="ED192" i="48"/>
  <c r="EF192" i="48" s="1"/>
  <c r="ED129" i="48"/>
  <c r="EE129" i="48" s="1"/>
  <c r="ED194" i="48"/>
  <c r="EF194" i="48" s="1"/>
  <c r="ED137" i="48"/>
  <c r="EE137" i="48" s="1"/>
  <c r="ED285" i="48"/>
  <c r="EE285" i="48" s="1"/>
  <c r="EG55" i="48"/>
  <c r="ED75" i="48"/>
  <c r="EE75" i="48" s="1"/>
  <c r="ED270" i="48"/>
  <c r="EF270" i="48" s="1"/>
  <c r="ED290" i="48"/>
  <c r="EE290" i="48" s="1"/>
  <c r="ED235" i="48"/>
  <c r="EF235" i="48" s="1"/>
  <c r="ED233" i="48"/>
  <c r="EF233" i="48" s="1"/>
  <c r="ED187" i="48"/>
  <c r="EE187" i="48" s="1"/>
  <c r="ED45" i="48"/>
  <c r="EE45" i="48" s="1"/>
  <c r="ED266" i="48"/>
  <c r="EE266" i="48" s="1"/>
  <c r="ED49" i="48"/>
  <c r="EE49" i="48" s="1"/>
  <c r="ED229" i="48"/>
  <c r="EE229" i="48" s="1"/>
  <c r="ED237" i="48"/>
  <c r="EE237" i="48" s="1"/>
  <c r="ED201" i="48"/>
  <c r="EF201" i="48" s="1"/>
  <c r="ED135" i="48"/>
  <c r="EE135" i="48" s="1"/>
  <c r="ED51" i="48"/>
  <c r="EE51" i="48" s="1"/>
  <c r="ED85" i="48"/>
  <c r="EE85" i="48" s="1"/>
  <c r="ED227" i="48"/>
  <c r="EE227" i="48" s="1"/>
  <c r="ED128" i="48"/>
  <c r="EF128" i="48" s="1"/>
  <c r="EF164" i="48"/>
  <c r="EG164" i="48" s="1"/>
  <c r="ED126" i="48"/>
  <c r="EE126" i="48" s="1"/>
  <c r="ED84" i="48"/>
  <c r="EF84" i="48" s="1"/>
  <c r="ED161" i="48"/>
  <c r="EF161" i="48" s="1"/>
  <c r="ED294" i="48"/>
  <c r="EE294" i="48" s="1"/>
  <c r="ED78" i="48"/>
  <c r="EF78" i="48" s="1"/>
  <c r="EF316" i="48"/>
  <c r="EG316" i="48" s="1"/>
  <c r="ED188" i="48"/>
  <c r="EF188" i="48" s="1"/>
  <c r="ED141" i="48"/>
  <c r="EE141" i="48" s="1"/>
  <c r="ED283" i="48"/>
  <c r="EE283" i="48" s="1"/>
  <c r="ED162" i="48"/>
  <c r="EE162" i="48" s="1"/>
  <c r="ED287" i="48"/>
  <c r="EE287" i="48" s="1"/>
  <c r="ED82" i="48"/>
  <c r="EE82" i="48" s="1"/>
  <c r="ED197" i="48"/>
  <c r="EE197" i="48" s="1"/>
  <c r="ED86" i="48"/>
  <c r="EE86" i="48" s="1"/>
  <c r="ED289" i="48"/>
  <c r="EE289" i="48" s="1"/>
  <c r="ED269" i="48"/>
  <c r="EF269" i="48" s="1"/>
  <c r="ED202" i="48"/>
  <c r="ED284" i="48"/>
  <c r="EF284" i="48" s="1"/>
  <c r="ED125" i="48"/>
  <c r="EE125" i="48" s="1"/>
  <c r="ED288" i="48"/>
  <c r="EF288" i="48" s="1"/>
  <c r="ED232" i="48"/>
  <c r="EE232" i="48" s="1"/>
  <c r="ED292" i="48"/>
  <c r="EE292" i="48" s="1"/>
  <c r="ED203" i="48"/>
  <c r="EE203" i="48" s="1"/>
  <c r="ED73" i="48"/>
  <c r="EE73" i="48" s="1"/>
  <c r="ED133" i="48"/>
  <c r="EF133" i="48" s="1"/>
  <c r="ED291" i="48"/>
  <c r="EE291" i="48" s="1"/>
  <c r="ED71" i="48"/>
  <c r="EF71" i="48" s="1"/>
  <c r="ED198" i="48"/>
  <c r="EF198" i="48" s="1"/>
  <c r="ED136" i="48"/>
  <c r="EE136" i="48" s="1"/>
  <c r="ED206" i="48"/>
  <c r="EE206" i="48" s="1"/>
  <c r="ED205" i="48"/>
  <c r="ED48" i="48"/>
  <c r="ED76" i="48"/>
  <c r="ED81" i="48"/>
  <c r="ED72" i="48"/>
  <c r="ED127" i="48"/>
  <c r="DT34" i="48"/>
  <c r="DU34" i="48" s="1"/>
  <c r="DV34" i="48" s="1"/>
  <c r="DT43" i="48"/>
  <c r="DU43" i="48" s="1"/>
  <c r="DV43" i="48" s="1"/>
  <c r="DT24" i="48"/>
  <c r="DT21" i="48"/>
  <c r="DT44" i="48"/>
  <c r="DT42" i="48"/>
  <c r="DU42" i="48" s="1"/>
  <c r="DV42" i="48" s="1"/>
  <c r="DT27" i="48"/>
  <c r="DU27" i="48" s="1"/>
  <c r="DV27" i="48" s="1"/>
  <c r="DR39" i="48"/>
  <c r="DT39" i="48" s="1"/>
  <c r="DT33" i="48"/>
  <c r="DU33" i="48" s="1"/>
  <c r="DV33" i="48" s="1"/>
  <c r="DT20" i="48"/>
  <c r="DR35" i="48"/>
  <c r="DT35" i="48" s="1"/>
  <c r="DU35" i="48" s="1"/>
  <c r="DV35" i="48" s="1"/>
  <c r="DT28" i="48"/>
  <c r="DT30" i="48"/>
  <c r="DT18" i="48"/>
  <c r="DU18" i="48" s="1"/>
  <c r="DV18" i="48" s="1"/>
  <c r="DT41" i="48"/>
  <c r="DR32" i="48"/>
  <c r="DT32" i="48" s="1"/>
  <c r="DT40" i="48"/>
  <c r="DU40" i="48" s="1"/>
  <c r="DV40" i="48" s="1"/>
  <c r="DT4" i="48"/>
  <c r="DT23" i="48"/>
  <c r="DT9" i="48"/>
  <c r="DT10" i="48"/>
  <c r="DT8" i="48"/>
  <c r="DT7" i="48"/>
  <c r="DT13" i="48"/>
  <c r="DT36" i="48"/>
  <c r="DT6" i="48"/>
  <c r="DT11" i="48"/>
  <c r="DT5" i="48"/>
  <c r="DT17" i="48"/>
  <c r="DT3" i="48"/>
  <c r="DT25" i="48"/>
  <c r="DT2" i="48"/>
  <c r="DT12" i="48"/>
  <c r="DT14" i="48"/>
  <c r="DT29" i="48"/>
  <c r="DT15" i="48"/>
  <c r="DT31" i="48"/>
  <c r="EE267" i="48" l="1"/>
  <c r="EG267" i="48" s="1"/>
  <c r="EE193" i="48"/>
  <c r="EG193" i="48" s="1"/>
  <c r="EF185" i="48"/>
  <c r="EG185" i="48" s="1"/>
  <c r="EF268" i="48"/>
  <c r="EG268" i="48" s="1"/>
  <c r="EF282" i="48"/>
  <c r="EG282" i="48" s="1"/>
  <c r="EE239" i="48"/>
  <c r="EG239" i="48" s="1"/>
  <c r="EE191" i="48"/>
  <c r="EG191" i="48" s="1"/>
  <c r="EF226" i="48"/>
  <c r="EG226" i="48" s="1"/>
  <c r="EE189" i="48"/>
  <c r="EG189" i="48" s="1"/>
  <c r="EF129" i="48"/>
  <c r="EG129" i="48" s="1"/>
  <c r="EE192" i="48"/>
  <c r="EG192" i="48" s="1"/>
  <c r="EF266" i="48"/>
  <c r="EG266" i="48" s="1"/>
  <c r="EE293" i="48"/>
  <c r="EG293" i="48" s="1"/>
  <c r="EF236" i="48"/>
  <c r="EG236" i="48" s="1"/>
  <c r="EF77" i="48"/>
  <c r="EG77" i="48" s="1"/>
  <c r="EF190" i="48"/>
  <c r="EG190" i="48" s="1"/>
  <c r="EE186" i="48"/>
  <c r="EG186" i="48" s="1"/>
  <c r="EF261" i="48"/>
  <c r="EG261" i="48" s="1"/>
  <c r="EF225" i="48"/>
  <c r="EG225" i="48" s="1"/>
  <c r="EE163" i="48"/>
  <c r="EG163" i="48" s="1"/>
  <c r="EF137" i="48"/>
  <c r="EG137" i="48" s="1"/>
  <c r="EF75" i="48"/>
  <c r="EG75" i="48" s="1"/>
  <c r="EF134" i="48"/>
  <c r="EG134" i="48" s="1"/>
  <c r="EE199" i="48"/>
  <c r="EG199" i="48" s="1"/>
  <c r="EF50" i="48"/>
  <c r="EG50" i="48" s="1"/>
  <c r="EE201" i="48"/>
  <c r="EG201" i="48" s="1"/>
  <c r="EF204" i="48"/>
  <c r="EG204" i="48" s="1"/>
  <c r="EF138" i="48"/>
  <c r="EG138" i="48" s="1"/>
  <c r="EE270" i="48"/>
  <c r="EG270" i="48" s="1"/>
  <c r="EF283" i="48"/>
  <c r="EG283" i="48" s="1"/>
  <c r="EF290" i="48"/>
  <c r="EG290" i="48" s="1"/>
  <c r="EF51" i="48"/>
  <c r="EG51" i="48" s="1"/>
  <c r="EF85" i="48"/>
  <c r="EG85" i="48" s="1"/>
  <c r="EF187" i="48"/>
  <c r="EG187" i="48" s="1"/>
  <c r="EF160" i="48"/>
  <c r="EG160" i="48" s="1"/>
  <c r="EF49" i="48"/>
  <c r="EG49" i="48" s="1"/>
  <c r="EF86" i="48"/>
  <c r="EG86" i="48" s="1"/>
  <c r="EF228" i="48"/>
  <c r="EG228" i="48" s="1"/>
  <c r="EF87" i="48"/>
  <c r="EG87" i="48" s="1"/>
  <c r="EE233" i="48"/>
  <c r="EG233" i="48" s="1"/>
  <c r="EF135" i="48"/>
  <c r="EG135" i="48" s="1"/>
  <c r="EF82" i="48"/>
  <c r="EG82" i="48" s="1"/>
  <c r="EF287" i="48"/>
  <c r="EG287" i="48" s="1"/>
  <c r="EE235" i="48"/>
  <c r="EG235" i="48" s="1"/>
  <c r="EE139" i="48"/>
  <c r="EG139" i="48" s="1"/>
  <c r="EF289" i="48"/>
  <c r="EG289" i="48" s="1"/>
  <c r="EF79" i="48"/>
  <c r="EG79" i="48" s="1"/>
  <c r="EF232" i="48"/>
  <c r="EG232" i="48" s="1"/>
  <c r="EF80" i="48"/>
  <c r="EG80" i="48" s="1"/>
  <c r="EF229" i="48"/>
  <c r="EG229" i="48" s="1"/>
  <c r="EF136" i="48"/>
  <c r="EG136" i="48" s="1"/>
  <c r="EF162" i="48"/>
  <c r="EG162" i="48" s="1"/>
  <c r="EF74" i="48"/>
  <c r="EG74" i="48" s="1"/>
  <c r="EE161" i="48"/>
  <c r="EG161" i="48" s="1"/>
  <c r="EF45" i="48"/>
  <c r="EG45" i="48" s="1"/>
  <c r="EE284" i="48"/>
  <c r="EG284" i="48" s="1"/>
  <c r="EF197" i="48"/>
  <c r="EG197" i="48" s="1"/>
  <c r="EE188" i="48"/>
  <c r="EG188" i="48" s="1"/>
  <c r="EF206" i="48"/>
  <c r="EG206" i="48" s="1"/>
  <c r="EF285" i="48"/>
  <c r="EG285" i="48" s="1"/>
  <c r="EF294" i="48"/>
  <c r="EG294" i="48" s="1"/>
  <c r="EE194" i="48"/>
  <c r="EG194" i="48" s="1"/>
  <c r="EF125" i="48"/>
  <c r="EG125" i="48" s="1"/>
  <c r="EE288" i="48"/>
  <c r="EG288" i="48" s="1"/>
  <c r="EF141" i="48"/>
  <c r="EG141" i="48" s="1"/>
  <c r="EE78" i="48"/>
  <c r="EG78" i="48" s="1"/>
  <c r="EF264" i="48"/>
  <c r="EG264" i="48" s="1"/>
  <c r="EE202" i="48"/>
  <c r="EF202" i="48"/>
  <c r="EE198" i="48"/>
  <c r="EG198" i="48" s="1"/>
  <c r="EF291" i="48"/>
  <c r="EG291" i="48" s="1"/>
  <c r="EE84" i="48"/>
  <c r="EG84" i="48" s="1"/>
  <c r="EF126" i="48"/>
  <c r="EG126" i="48" s="1"/>
  <c r="EF227" i="48"/>
  <c r="EG227" i="48" s="1"/>
  <c r="EE71" i="48"/>
  <c r="EG71" i="48" s="1"/>
  <c r="EE269" i="48"/>
  <c r="EG269" i="48" s="1"/>
  <c r="EF237" i="48"/>
  <c r="EG237" i="48" s="1"/>
  <c r="EE128" i="48"/>
  <c r="EG128" i="48" s="1"/>
  <c r="EF73" i="48"/>
  <c r="EG73" i="48" s="1"/>
  <c r="EF203" i="48"/>
  <c r="EG203" i="48" s="1"/>
  <c r="EE133" i="48"/>
  <c r="EG133" i="48" s="1"/>
  <c r="EF292" i="48"/>
  <c r="EG292" i="48" s="1"/>
  <c r="DW27" i="48"/>
  <c r="DX27" i="48" s="1"/>
  <c r="DW43" i="48"/>
  <c r="DX43" i="48" s="1"/>
  <c r="EF48" i="48"/>
  <c r="EE48" i="48"/>
  <c r="DW40" i="48"/>
  <c r="DX40" i="48" s="1"/>
  <c r="EE81" i="48"/>
  <c r="EF81" i="48"/>
  <c r="EE205" i="48"/>
  <c r="EF205" i="48"/>
  <c r="DW42" i="48"/>
  <c r="DX42" i="48" s="1"/>
  <c r="EF127" i="48"/>
  <c r="EE127" i="48"/>
  <c r="DW34" i="48"/>
  <c r="DX34" i="48" s="1"/>
  <c r="EE76" i="48"/>
  <c r="EF76" i="48"/>
  <c r="EE72" i="48"/>
  <c r="EF72" i="48"/>
  <c r="DW35" i="48"/>
  <c r="DX35" i="48" s="1"/>
  <c r="DW18" i="48"/>
  <c r="DX18" i="48" s="1"/>
  <c r="DW33" i="48"/>
  <c r="DX33" i="48" s="1"/>
  <c r="DT37" i="48"/>
  <c r="DU37" i="48" s="1"/>
  <c r="DV37" i="48" s="1"/>
  <c r="DT22" i="48"/>
  <c r="DU22" i="48" s="1"/>
  <c r="DV22" i="48" s="1"/>
  <c r="DT19" i="48"/>
  <c r="DU19" i="48" s="1"/>
  <c r="DV19" i="48" s="1"/>
  <c r="DT26" i="48"/>
  <c r="DU26" i="48" s="1"/>
  <c r="DV26" i="48" s="1"/>
  <c r="DT38" i="48"/>
  <c r="DU38" i="48" s="1"/>
  <c r="DV38" i="48" s="1"/>
  <c r="DU9" i="48"/>
  <c r="DV9" i="48" s="1"/>
  <c r="DU41" i="48"/>
  <c r="DV41" i="48" s="1"/>
  <c r="DU32" i="48"/>
  <c r="DV32" i="48" s="1"/>
  <c r="DU15" i="48"/>
  <c r="DV15" i="48" s="1"/>
  <c r="DU4" i="48"/>
  <c r="DV4" i="48" s="1"/>
  <c r="DU25" i="48"/>
  <c r="DV25" i="48" s="1"/>
  <c r="DU14" i="48"/>
  <c r="DV14" i="48" s="1"/>
  <c r="DU29" i="48"/>
  <c r="DV29" i="48" s="1"/>
  <c r="DU28" i="48"/>
  <c r="DV28" i="48" s="1"/>
  <c r="DU36" i="48"/>
  <c r="DV36" i="48" s="1"/>
  <c r="DU13" i="48"/>
  <c r="DV13" i="48" s="1"/>
  <c r="DU2" i="48"/>
  <c r="DV2" i="48" s="1"/>
  <c r="DU12" i="48"/>
  <c r="DV12" i="48" s="1"/>
  <c r="DU24" i="48"/>
  <c r="DV24" i="48" s="1"/>
  <c r="DU17" i="48"/>
  <c r="DV17" i="48" s="1"/>
  <c r="DU30" i="48"/>
  <c r="DV30" i="48" s="1"/>
  <c r="DU6" i="48"/>
  <c r="DV6" i="48" s="1"/>
  <c r="DU7" i="48"/>
  <c r="DV7" i="48" s="1"/>
  <c r="DU23" i="48"/>
  <c r="DV23" i="48" s="1"/>
  <c r="DU3" i="48"/>
  <c r="DV3" i="48" s="1"/>
  <c r="DU10" i="48"/>
  <c r="DV10" i="48" s="1"/>
  <c r="DU21" i="48"/>
  <c r="DV21" i="48" s="1"/>
  <c r="DU5" i="48"/>
  <c r="DV5" i="48" s="1"/>
  <c r="DU8" i="48"/>
  <c r="DV8" i="48" s="1"/>
  <c r="DU39" i="48"/>
  <c r="DV39" i="48" s="1"/>
  <c r="DU11" i="48"/>
  <c r="DV11" i="48" s="1"/>
  <c r="DU20" i="48"/>
  <c r="DV20" i="48" s="1"/>
  <c r="DU31" i="48"/>
  <c r="DV31" i="48" s="1"/>
  <c r="DU16" i="48"/>
  <c r="DV16" i="48" s="1"/>
  <c r="DU44" i="48"/>
  <c r="DV44" i="48" s="1"/>
  <c r="EG48" i="48" l="1"/>
  <c r="EG127" i="48"/>
  <c r="EG202" i="48"/>
  <c r="EG205" i="48"/>
  <c r="EG76" i="48"/>
  <c r="EG72" i="48"/>
  <c r="DY34" i="48"/>
  <c r="DZ34" i="48" s="1"/>
  <c r="EA34" i="48" s="1"/>
  <c r="DY35" i="48"/>
  <c r="DZ35" i="48" s="1"/>
  <c r="EA35" i="48" s="1"/>
  <c r="DY43" i="48"/>
  <c r="DZ43" i="48" s="1"/>
  <c r="EA43" i="48" s="1"/>
  <c r="DY40" i="48"/>
  <c r="DZ40" i="48" s="1"/>
  <c r="EA40" i="48" s="1"/>
  <c r="DY33" i="48"/>
  <c r="DZ33" i="48" s="1"/>
  <c r="EA33" i="48" s="1"/>
  <c r="DY18" i="48"/>
  <c r="DZ18" i="48" s="1"/>
  <c r="EA18" i="48" s="1"/>
  <c r="DY42" i="48"/>
  <c r="DZ42" i="48" s="1"/>
  <c r="EA42" i="48" s="1"/>
  <c r="DY27" i="48"/>
  <c r="DZ27" i="48" s="1"/>
  <c r="EA27" i="48" s="1"/>
  <c r="DW10" i="48"/>
  <c r="DX10" i="48" s="1"/>
  <c r="DW21" i="48"/>
  <c r="DX21" i="48" s="1"/>
  <c r="DW23" i="48"/>
  <c r="DX23" i="48" s="1"/>
  <c r="DW37" i="48"/>
  <c r="DX37" i="48" s="1"/>
  <c r="DW4" i="48"/>
  <c r="DX4" i="48" s="1"/>
  <c r="DY4" i="48" s="1"/>
  <c r="DZ4" i="48" s="1"/>
  <c r="EA4" i="48" s="1"/>
  <c r="EB4" i="48" s="1"/>
  <c r="DW44" i="48"/>
  <c r="DX44" i="48" s="1"/>
  <c r="DW25" i="48"/>
  <c r="DX25" i="48" s="1"/>
  <c r="DW16" i="48"/>
  <c r="DX16" i="48" s="1"/>
  <c r="DW32" i="48"/>
  <c r="DX32" i="48" s="1"/>
  <c r="DW41" i="48"/>
  <c r="DX41" i="48" s="1"/>
  <c r="DW30" i="48"/>
  <c r="DX30" i="48" s="1"/>
  <c r="DW31" i="48"/>
  <c r="DX31" i="48" s="1"/>
  <c r="DW3" i="48"/>
  <c r="DX3" i="48" s="1"/>
  <c r="DW9" i="48"/>
  <c r="DX9" i="48" s="1"/>
  <c r="DW20" i="48"/>
  <c r="DX20" i="48" s="1"/>
  <c r="DW12" i="48"/>
  <c r="DX12" i="48" s="1"/>
  <c r="DW2" i="48"/>
  <c r="DX2" i="48" s="1"/>
  <c r="DW13" i="48"/>
  <c r="DX13" i="48" s="1"/>
  <c r="DW11" i="48"/>
  <c r="DX11" i="48" s="1"/>
  <c r="DW36" i="48"/>
  <c r="DX36" i="48" s="1"/>
  <c r="DW6" i="48"/>
  <c r="DX6" i="48" s="1"/>
  <c r="DW38" i="48"/>
  <c r="DX38" i="48" s="1"/>
  <c r="DW22" i="48"/>
  <c r="DX22" i="48" s="1"/>
  <c r="DW7" i="48"/>
  <c r="DX7" i="48" s="1"/>
  <c r="DW17" i="48"/>
  <c r="DX17" i="48" s="1"/>
  <c r="DW39" i="48"/>
  <c r="DX39" i="48" s="1"/>
  <c r="DW8" i="48"/>
  <c r="DX8" i="48" s="1"/>
  <c r="DW29" i="48"/>
  <c r="DX29" i="48" s="1"/>
  <c r="DW15" i="48"/>
  <c r="DX15" i="48" s="1"/>
  <c r="DW24" i="48"/>
  <c r="DX24" i="48" s="1"/>
  <c r="DW28" i="48"/>
  <c r="DX28" i="48" s="1"/>
  <c r="DW26" i="48"/>
  <c r="DX26" i="48" s="1"/>
  <c r="DW5" i="48"/>
  <c r="DX5" i="48" s="1"/>
  <c r="DW14" i="48"/>
  <c r="DX14" i="48" s="1"/>
  <c r="DW19" i="48"/>
  <c r="DX19" i="48" s="1"/>
  <c r="EG81" i="48"/>
  <c r="DY16" i="48" l="1"/>
  <c r="DZ16" i="48" s="1"/>
  <c r="EA16" i="48" s="1"/>
  <c r="DY37" i="48"/>
  <c r="DZ37" i="48" s="1"/>
  <c r="EA37" i="48" s="1"/>
  <c r="DY2" i="48"/>
  <c r="DZ2" i="48" s="1"/>
  <c r="EA2" i="48" s="1"/>
  <c r="DY11" i="48"/>
  <c r="DZ11" i="48" s="1"/>
  <c r="EA11" i="48" s="1"/>
  <c r="DY21" i="48"/>
  <c r="DZ21" i="48" s="1"/>
  <c r="EA21" i="48" s="1"/>
  <c r="DY15" i="48"/>
  <c r="DZ15" i="48" s="1"/>
  <c r="EA15" i="48" s="1"/>
  <c r="DY25" i="48"/>
  <c r="DZ25" i="48" s="1"/>
  <c r="EA25" i="48" s="1"/>
  <c r="EB27" i="48"/>
  <c r="EC27" i="48"/>
  <c r="EB40" i="48"/>
  <c r="EC40" i="48"/>
  <c r="DY7" i="48"/>
  <c r="DZ7" i="48" s="1"/>
  <c r="EA7" i="48" s="1"/>
  <c r="DY44" i="48"/>
  <c r="DZ44" i="48" s="1"/>
  <c r="EA44" i="48" s="1"/>
  <c r="DY36" i="48"/>
  <c r="DZ36" i="48" s="1"/>
  <c r="EA36" i="48" s="1"/>
  <c r="DY23" i="48"/>
  <c r="DZ23" i="48" s="1"/>
  <c r="EA23" i="48" s="1"/>
  <c r="DY5" i="48"/>
  <c r="DZ5" i="48" s="1"/>
  <c r="EA5" i="48" s="1"/>
  <c r="DY12" i="48"/>
  <c r="DZ12" i="48" s="1"/>
  <c r="EA12" i="48" s="1"/>
  <c r="EB42" i="48"/>
  <c r="EC42" i="48"/>
  <c r="DY9" i="48"/>
  <c r="DZ9" i="48" s="1"/>
  <c r="EA9" i="48" s="1"/>
  <c r="DY3" i="48"/>
  <c r="DZ3" i="48" s="1"/>
  <c r="EA3" i="48" s="1"/>
  <c r="DY8" i="48"/>
  <c r="DZ8" i="48" s="1"/>
  <c r="EA8" i="48" s="1"/>
  <c r="EB43" i="48"/>
  <c r="EC43" i="48"/>
  <c r="DY38" i="48"/>
  <c r="DZ38" i="48" s="1"/>
  <c r="EA38" i="48" s="1"/>
  <c r="DY6" i="48"/>
  <c r="DZ6" i="48" s="1"/>
  <c r="EA6" i="48" s="1"/>
  <c r="DY19" i="48"/>
  <c r="DZ19" i="48" s="1"/>
  <c r="EA19" i="48" s="1"/>
  <c r="DY13" i="48"/>
  <c r="DZ13" i="48" s="1"/>
  <c r="EA13" i="48" s="1"/>
  <c r="DY10" i="48"/>
  <c r="DZ10" i="48" s="1"/>
  <c r="EA10" i="48" s="1"/>
  <c r="DY20" i="48"/>
  <c r="DZ20" i="48" s="1"/>
  <c r="EA20" i="48" s="1"/>
  <c r="EB18" i="48"/>
  <c r="EC18" i="48"/>
  <c r="DY31" i="48"/>
  <c r="DZ31" i="48" s="1"/>
  <c r="EA31" i="48" s="1"/>
  <c r="DY39" i="48"/>
  <c r="DZ39" i="48" s="1"/>
  <c r="EA39" i="48" s="1"/>
  <c r="DY41" i="48"/>
  <c r="DZ41" i="48" s="1"/>
  <c r="EA41" i="48" s="1"/>
  <c r="EB35" i="48"/>
  <c r="EC35" i="48"/>
  <c r="DY22" i="48"/>
  <c r="DZ22" i="48" s="1"/>
  <c r="EA22" i="48" s="1"/>
  <c r="DY14" i="48"/>
  <c r="DZ14" i="48" s="1"/>
  <c r="EA14" i="48" s="1"/>
  <c r="DY26" i="48"/>
  <c r="DZ26" i="48" s="1"/>
  <c r="EA26" i="48" s="1"/>
  <c r="DY28" i="48"/>
  <c r="DZ28" i="48" s="1"/>
  <c r="EA28" i="48" s="1"/>
  <c r="DY24" i="48"/>
  <c r="DZ24" i="48" s="1"/>
  <c r="EA24" i="48" s="1"/>
  <c r="EB33" i="48"/>
  <c r="EC33" i="48"/>
  <c r="DY29" i="48"/>
  <c r="DZ29" i="48" s="1"/>
  <c r="EA29" i="48" s="1"/>
  <c r="DY30" i="48"/>
  <c r="DZ30" i="48" s="1"/>
  <c r="EA30" i="48" s="1"/>
  <c r="DY17" i="48"/>
  <c r="DZ17" i="48" s="1"/>
  <c r="EA17" i="48" s="1"/>
  <c r="DY32" i="48"/>
  <c r="DZ32" i="48" s="1"/>
  <c r="EA32" i="48" s="1"/>
  <c r="EB34" i="48"/>
  <c r="EC34" i="48"/>
  <c r="EC4" i="48"/>
  <c r="ED4" i="48" s="1"/>
  <c r="EE4" i="48" s="1"/>
  <c r="ED40" i="48" l="1"/>
  <c r="EE40" i="48" s="1"/>
  <c r="ED33" i="48"/>
  <c r="EE33" i="48" s="1"/>
  <c r="ED34" i="48"/>
  <c r="EE34" i="48" s="1"/>
  <c r="ED43" i="48"/>
  <c r="EE43" i="48" s="1"/>
  <c r="ED18" i="48"/>
  <c r="EF18" i="48" s="1"/>
  <c r="ED27" i="48"/>
  <c r="EF27" i="48" s="1"/>
  <c r="ED35" i="48"/>
  <c r="EE35" i="48" s="1"/>
  <c r="ED42" i="48"/>
  <c r="EE42" i="48" s="1"/>
  <c r="EB36" i="48"/>
  <c r="EC36" i="48"/>
  <c r="EB20" i="48"/>
  <c r="EC20" i="48"/>
  <c r="EB28" i="48"/>
  <c r="EC28" i="48"/>
  <c r="EB41" i="48"/>
  <c r="EC41" i="48"/>
  <c r="EB5" i="48"/>
  <c r="EC5" i="48"/>
  <c r="EB44" i="48"/>
  <c r="EC44" i="48"/>
  <c r="EB6" i="48"/>
  <c r="EC6" i="48"/>
  <c r="EB39" i="48"/>
  <c r="EC39" i="48"/>
  <c r="EB24" i="48"/>
  <c r="EC24" i="48"/>
  <c r="EB31" i="48"/>
  <c r="EC31" i="48"/>
  <c r="EB13" i="48"/>
  <c r="EC13" i="48"/>
  <c r="EB7" i="48"/>
  <c r="EC7" i="48"/>
  <c r="EB14" i="48"/>
  <c r="EC14" i="48"/>
  <c r="EB25" i="48"/>
  <c r="EC25" i="48"/>
  <c r="EB15" i="48"/>
  <c r="EC15" i="48"/>
  <c r="EB21" i="48"/>
  <c r="EC21" i="48"/>
  <c r="EB2" i="48"/>
  <c r="EC2" i="48"/>
  <c r="EC10" i="48"/>
  <c r="EB10" i="48"/>
  <c r="EB26" i="48"/>
  <c r="EC26" i="48"/>
  <c r="EB22" i="48"/>
  <c r="EC22" i="48"/>
  <c r="EB32" i="48"/>
  <c r="EC32" i="48"/>
  <c r="EB3" i="48"/>
  <c r="EC3" i="48"/>
  <c r="EB9" i="48"/>
  <c r="EC9" i="48"/>
  <c r="EB37" i="48"/>
  <c r="EC37" i="48"/>
  <c r="EB23" i="48"/>
  <c r="EC23" i="48"/>
  <c r="EB38" i="48"/>
  <c r="EC38" i="48"/>
  <c r="EB8" i="48"/>
  <c r="EC8" i="48"/>
  <c r="EB17" i="48"/>
  <c r="EC17" i="48"/>
  <c r="EB11" i="48"/>
  <c r="EC11" i="48"/>
  <c r="EB30" i="48"/>
  <c r="EC30" i="48"/>
  <c r="EB12" i="48"/>
  <c r="EC12" i="48"/>
  <c r="EB16" i="48"/>
  <c r="EC16" i="48"/>
  <c r="EB19" i="48"/>
  <c r="EC19" i="48"/>
  <c r="EB29" i="48"/>
  <c r="EC29" i="48"/>
  <c r="EF4" i="48"/>
  <c r="EG4" i="48" s="1"/>
  <c r="EF33" i="48" l="1"/>
  <c r="EG33" i="48" s="1"/>
  <c r="ED11" i="48"/>
  <c r="EE11" i="48" s="1"/>
  <c r="ED24" i="48"/>
  <c r="EF24" i="48" s="1"/>
  <c r="EF40" i="48"/>
  <c r="EG40" i="48" s="1"/>
  <c r="ED26" i="48"/>
  <c r="EE26" i="48" s="1"/>
  <c r="ED41" i="48"/>
  <c r="EE41" i="48" s="1"/>
  <c r="EF35" i="48"/>
  <c r="EG35" i="48" s="1"/>
  <c r="EF34" i="48"/>
  <c r="EG34" i="48" s="1"/>
  <c r="ED20" i="48"/>
  <c r="EE20" i="48" s="1"/>
  <c r="ED30" i="48"/>
  <c r="EE30" i="48" s="1"/>
  <c r="ED10" i="48"/>
  <c r="EE10" i="48" s="1"/>
  <c r="EE18" i="48"/>
  <c r="EG18" i="48" s="1"/>
  <c r="ED37" i="48"/>
  <c r="EE37" i="48" s="1"/>
  <c r="ED9" i="48"/>
  <c r="EE9" i="48" s="1"/>
  <c r="EF43" i="48"/>
  <c r="EG43" i="48" s="1"/>
  <c r="ED28" i="48"/>
  <c r="EE28" i="48" s="1"/>
  <c r="EF42" i="48"/>
  <c r="EG42" i="48" s="1"/>
  <c r="ED22" i="48"/>
  <c r="EF22" i="48" s="1"/>
  <c r="ED7" i="48"/>
  <c r="EF7" i="48" s="1"/>
  <c r="EE27" i="48"/>
  <c r="EG27" i="48" s="1"/>
  <c r="ED16" i="48"/>
  <c r="EE16" i="48" s="1"/>
  <c r="ED6" i="48"/>
  <c r="EE6" i="48" s="1"/>
  <c r="ED17" i="48"/>
  <c r="EE17" i="48" s="1"/>
  <c r="ED32" i="48"/>
  <c r="EE32" i="48" s="1"/>
  <c r="ED25" i="48"/>
  <c r="EE25" i="48" s="1"/>
  <c r="ED36" i="48"/>
  <c r="EE36" i="48" s="1"/>
  <c r="ED15" i="48"/>
  <c r="EE15" i="48" s="1"/>
  <c r="ED14" i="48"/>
  <c r="EE14" i="48" s="1"/>
  <c r="ED12" i="48"/>
  <c r="EE12" i="48" s="1"/>
  <c r="ED8" i="48"/>
  <c r="EE8" i="48" s="1"/>
  <c r="ED19" i="48"/>
  <c r="EE19" i="48" s="1"/>
  <c r="ED39" i="48"/>
  <c r="EE39" i="48" s="1"/>
  <c r="ED38" i="48"/>
  <c r="EF38" i="48" s="1"/>
  <c r="ED2" i="48"/>
  <c r="EE2" i="48" s="1"/>
  <c r="ED5" i="48"/>
  <c r="EE5" i="48" s="1"/>
  <c r="ED13" i="48"/>
  <c r="EE13" i="48" s="1"/>
  <c r="ED3" i="48"/>
  <c r="EF3" i="48" s="1"/>
  <c r="ED23" i="48"/>
  <c r="EE23" i="48" s="1"/>
  <c r="ED21" i="48"/>
  <c r="EF21" i="48" s="1"/>
  <c r="ED44" i="48"/>
  <c r="EF44" i="48" s="1"/>
  <c r="ED31" i="48"/>
  <c r="EE31" i="48" s="1"/>
  <c r="ED29" i="48"/>
  <c r="EE24" i="48" l="1"/>
  <c r="EG24" i="48" s="1"/>
  <c r="EF11" i="48"/>
  <c r="EG11" i="48" s="1"/>
  <c r="EF9" i="48"/>
  <c r="EG9" i="48" s="1"/>
  <c r="EF26" i="48"/>
  <c r="EG26" i="48" s="1"/>
  <c r="EF10" i="48"/>
  <c r="EG10" i="48" s="1"/>
  <c r="EF41" i="48"/>
  <c r="EG41" i="48" s="1"/>
  <c r="EF20" i="48"/>
  <c r="EG20" i="48" s="1"/>
  <c r="EF30" i="48"/>
  <c r="EG30" i="48" s="1"/>
  <c r="EE22" i="48"/>
  <c r="EG22" i="48" s="1"/>
  <c r="EF28" i="48"/>
  <c r="EG28" i="48" s="1"/>
  <c r="EF37" i="48"/>
  <c r="EG37" i="48" s="1"/>
  <c r="EE7" i="48"/>
  <c r="EG7" i="48" s="1"/>
  <c r="EF15" i="48"/>
  <c r="EG15" i="48" s="1"/>
  <c r="EF16" i="48"/>
  <c r="EG16" i="48" s="1"/>
  <c r="EF25" i="48"/>
  <c r="EG25" i="48" s="1"/>
  <c r="EF14" i="48"/>
  <c r="EG14" i="48" s="1"/>
  <c r="EF6" i="48"/>
  <c r="EG6" i="48" s="1"/>
  <c r="EF32" i="48"/>
  <c r="EG32" i="48" s="1"/>
  <c r="EF36" i="48"/>
  <c r="EG36" i="48" s="1"/>
  <c r="EE38" i="48"/>
  <c r="EG38" i="48" s="1"/>
  <c r="EF5" i="48"/>
  <c r="EG5" i="48" s="1"/>
  <c r="EF12" i="48"/>
  <c r="EG12" i="48" s="1"/>
  <c r="EF8" i="48"/>
  <c r="EG8" i="48" s="1"/>
  <c r="EF39" i="48"/>
  <c r="EG39" i="48" s="1"/>
  <c r="EF17" i="48"/>
  <c r="EG17" i="48" s="1"/>
  <c r="EE3" i="48"/>
  <c r="EG3" i="48" s="1"/>
  <c r="EF2" i="48"/>
  <c r="EG2" i="48" s="1"/>
  <c r="EF19" i="48"/>
  <c r="EG19" i="48" s="1"/>
  <c r="EF13" i="48"/>
  <c r="EG13" i="48" s="1"/>
  <c r="EF23" i="48"/>
  <c r="EG23" i="48" s="1"/>
  <c r="EF31" i="48"/>
  <c r="EG31" i="48" s="1"/>
  <c r="EE21" i="48"/>
  <c r="EG21" i="48" s="1"/>
  <c r="EE44" i="48"/>
  <c r="EG44" i="48" s="1"/>
  <c r="EE29" i="48"/>
  <c r="EF29" i="48"/>
  <c r="EG29" i="48" l="1"/>
</calcChain>
</file>

<file path=xl/sharedStrings.xml><?xml version="1.0" encoding="utf-8"?>
<sst xmlns="http://schemas.openxmlformats.org/spreadsheetml/2006/main" count="24655" uniqueCount="2325">
  <si>
    <t>CODIGO SENCE</t>
  </si>
  <si>
    <t>RUT OTIC</t>
  </si>
  <si>
    <t>OTIC</t>
  </si>
  <si>
    <t>N° LLAMADO</t>
  </si>
  <si>
    <t xml:space="preserve">PPTO </t>
  </si>
  <si>
    <t>AÑO REQUERIMIENTO</t>
  </si>
  <si>
    <t>ASIGNACIÓN</t>
  </si>
  <si>
    <t>RUT INSTITUCION REQUIRENTE</t>
  </si>
  <si>
    <t xml:space="preserve">NOMBRE INSTITUCIÓN REQUIRENTE </t>
  </si>
  <si>
    <t>NOMBRE DEL CURSO (PLAN FORMATIVO 1)</t>
  </si>
  <si>
    <t>CODIGODELCURSO(PLANFORMATIVO1)</t>
  </si>
  <si>
    <t>NOMBRE PLAN FORMATIVO 2</t>
  </si>
  <si>
    <t>CODIGO PLAN FORMATIVO 2</t>
  </si>
  <si>
    <t>N° REGIÓN</t>
  </si>
  <si>
    <t>NOMBRE REGIÓN</t>
  </si>
  <si>
    <t>COMUNA</t>
  </si>
  <si>
    <t>NOMBRE POBLACIÓN OBJETIVO</t>
  </si>
  <si>
    <t xml:space="preserve">MODALIDAD DEL CURSO </t>
  </si>
  <si>
    <t>TIPO SALIDA (DEPENDIENTE O INDEPENDIENTE)</t>
  </si>
  <si>
    <t>CALENDARIZACIÓN FASE LECTIVA</t>
  </si>
  <si>
    <t>CUPO</t>
  </si>
  <si>
    <t xml:space="preserve"> HORAS CURSO (PLAN FORMATIVO 1)</t>
  </si>
  <si>
    <t xml:space="preserve"> HORAS PLAN(ES) FORMATIVO(OS) 2</t>
  </si>
  <si>
    <t xml:space="preserve">TOTAL HORAS </t>
  </si>
  <si>
    <t>HORAS DIARIAS</t>
  </si>
  <si>
    <t>SUBSIDIO DIARIO FASE LECTIVA (SI/NO)</t>
  </si>
  <si>
    <t>SUBSIDIO CUIDADOS</t>
  </si>
  <si>
    <t>SUBSIDIO DE HERRAMIENTAS  (SI/NO)</t>
  </si>
  <si>
    <t>APRENDIZAJES ESPERADOS (SOLO PARA CURSOS SIN PLAN FORMATIVO)</t>
  </si>
  <si>
    <t>DESCRIPCION POBLACIÓN OBJETIVO</t>
  </si>
  <si>
    <t>LICENCIA HABILITANTE  (SI/NO)</t>
  </si>
  <si>
    <t>TIPO LICENCIA HABILITANTE</t>
  </si>
  <si>
    <t>CONVOCATORIA</t>
  </si>
  <si>
    <t>DIAS FL</t>
  </si>
  <si>
    <t>TRAMO</t>
  </si>
  <si>
    <t>VALOR HORA</t>
  </si>
  <si>
    <t>DIAS FL 0</t>
  </si>
  <si>
    <t>VALOR LICENCIA INDIVIDUAL</t>
  </si>
  <si>
    <t>VALOR TOTAL SUBSIDIO DIARIO</t>
  </si>
  <si>
    <t>VALOR TOTAL SUBSIDIO CUIDADOS</t>
  </si>
  <si>
    <t>VALOR TOTAL SUBSIDIO DE  HERRAMIENTAS</t>
  </si>
  <si>
    <t>VALOR CAPACITACIÓN</t>
  </si>
  <si>
    <t>VALOR TOTAL SUBISIDO</t>
  </si>
  <si>
    <t>VALOR TOTAL LICENCIAS</t>
  </si>
  <si>
    <t>VALOR TOTAL  CURSO</t>
  </si>
  <si>
    <t>29. NOMBRE DE LA EMPRESA APORTANTE</t>
  </si>
  <si>
    <t>30. RUT DE LA EMPRESA APORTANTE</t>
  </si>
  <si>
    <t>31. NOMBRE DE LA ENTIDAD BENEFICIARIA</t>
  </si>
  <si>
    <t>32. RUT DE LA ENTIDAD BENEFICIARIA O REGISTRO</t>
  </si>
  <si>
    <t>74252300-4</t>
  </si>
  <si>
    <t>PROFORMA</t>
  </si>
  <si>
    <t>FONDOS REGIONALES</t>
  </si>
  <si>
    <t>61531000-K</t>
  </si>
  <si>
    <t>SERVICIO NACIONAL DE CAPACITACION Y EMPLEO</t>
  </si>
  <si>
    <t>GESTIONANDO Y FORMALIZANDO MI EMPRENDIMIENTO</t>
  </si>
  <si>
    <t>PF1199</t>
  </si>
  <si>
    <t>TÉCNICAS PARA EL EMPRENDIMIENTO</t>
  </si>
  <si>
    <t>PF0921</t>
  </si>
  <si>
    <t>DEL BÍOBÍO</t>
  </si>
  <si>
    <t>SAN PEDRO DE LA PAZ</t>
  </si>
  <si>
    <t>TRABAJADORES INSCRITOS EN REGISTROS ESPECIALES (PESCADORES, FERIANTES, TAXIS Y COLECTIVOS, U OTROS ANÁLOGOS)</t>
  </si>
  <si>
    <t>PRESENCIAL</t>
  </si>
  <si>
    <t>INDEPENDIENTE</t>
  </si>
  <si>
    <t>01. LUNES - MAÑANA / 04. MARTES - MAÑANA / 07. MIÉRCOLES - MAÑANA / 10. JUEVES - MAÑANA / 13. VIERNES - MAÑANA</t>
  </si>
  <si>
    <t>SI</t>
  </si>
  <si>
    <t/>
  </si>
  <si>
    <t>MUJERES Y HOMBRES PERTENECIENTES A LA ASOCIACIÓN DE FERIANTES DE 18 AÑOS O MÁS.   EDUCACIÓN BÁSICA COMPLETA, PREFERENTEMENTE; NIVEL DE MANEJO COMPUTACIONAL BÁSICO (O NIVEL USUARIO),</t>
  </si>
  <si>
    <t>NO</t>
  </si>
  <si>
    <t>CONVOCATORIA CERRADA</t>
  </si>
  <si>
    <t>SERVICIOS DE MASAJES INTEGRALES</t>
  </si>
  <si>
    <t>PF0612</t>
  </si>
  <si>
    <t>CONCEPCIÓN</t>
  </si>
  <si>
    <t>PERSONAS DE 18 AÑOS O MÁS EN SITUACIÓN DE DISCAPACIDAD</t>
  </si>
  <si>
    <t>MUJERES Y HOMBRES MAYORES DE 18 AÑOS, CON DISCAPACIDAD VISUAL DE LA PROVINCIA DE CONCEPCIÓN.  QUE CUENTEN CON EDUCACIÓN MEDIA COMPLETA, PREFERENTEMENTE.</t>
  </si>
  <si>
    <t>CORTE Y CONFECCIÓN DE PRENDAS DE VESTIR PARA NIÑOS Y ADULTOS</t>
  </si>
  <si>
    <t>PF0625</t>
  </si>
  <si>
    <t>CORONEL</t>
  </si>
  <si>
    <t>PERSONAS DESOCUPADAS (CESANTES Y PERSONAS QUE BUSCAN TRABAJO POR PRIMERA VEZ)</t>
  </si>
  <si>
    <t>MUJERES Y HOMBRES MAYORES DE 18 AÑOS, DESOCUPADOS DE LA ISLA SANTA MARIA.  QUE CUENTEN CON EDUCACIÓN MEDIA COMPLETA, PREFERENTEMENTE.</t>
  </si>
  <si>
    <t>SERVICIOS DE MANICURE Y PEDICURE</t>
  </si>
  <si>
    <t>PF0611</t>
  </si>
  <si>
    <t>MUJERES Y HOMBRES MAYORES DE 18 AÑOS, DESOCUPADOS DE LA ISLA SANTA MARIA.  QUE CUENTEN CON EDUCACIÓN BÁSICA COMPLETA, PREFERENTEMENTE; NIVEL DE MANEJO COMPUTACIONAL BÁSICO (O NIVEL USUARIO),</t>
  </si>
  <si>
    <t>COCINA NACIONAL</t>
  </si>
  <si>
    <t>PF0981</t>
  </si>
  <si>
    <t>LEBU</t>
  </si>
  <si>
    <t>PERSONAS PERTENECIENTES A PUEBLOS ORIGINARIOS RECONOCIDOS EN LA LEY N°19.253</t>
  </si>
  <si>
    <t>MUJERES Y HOMBRES PERTENECIENTES A LA ASOCIACIÓN INDIGENA ANTU AYELEN DE 18 AÑOS O MÁS CON EDUCACIÓN MEDIA COMPLETA, PREFERENTEMENTE.</t>
  </si>
  <si>
    <t>ARAUCO</t>
  </si>
  <si>
    <t>MUJERES Y HOMBRES PERTENECIENTES A LA AGRUPACIÓN DE LOCATARIOS DEL MERCADO MUNICIPAL DE 18 AÑOS O MÁS.   EDUCACIÓN BÁSICA COMPLETA, PREFERENTEMENTE; NIVEL DE MANEJO COMPUTACIONAL BÁSICO (O NIVEL USUARIO),
PREFERENTEMENTE.</t>
  </si>
  <si>
    <t>ELABORACIÓN Y COMERCIALIZACIÓN DE MERMELADAS Y CONSERVAS</t>
  </si>
  <si>
    <t>PF0628</t>
  </si>
  <si>
    <t>ALTO BIOBÍO</t>
  </si>
  <si>
    <t>HOMBRES Y MUJERES, MAYORES DE 18 AÑOS, PERTENECIENTES A PUEBLOS ORIGINARIOS DE LA COMUNA DE ALTO BIOBÍO, DESOCUPADOS. QUE CUENTEN CON EDUCACIÓN BÁSICA COMPLETA, PREFERENTEMENTE.</t>
  </si>
  <si>
    <t>LABORES DE CARPINTERÍA DE OBRA GRUESA BÁSICA</t>
  </si>
  <si>
    <t>PF1566</t>
  </si>
  <si>
    <t>HOMBRES Y MUJERES, MAYORES DE 18 AÑOS, PERTENECIENTES A PUEBLOS ORIGINARIOS DE LA COMUNA DE ALTO BIOBÍO, DESOCUPADOS. QUE CUENTEN CON EDUCACIÓN MEDIA COMPLETA, PREFERENTEMENTE</t>
  </si>
  <si>
    <t>70533700-4</t>
  </si>
  <si>
    <t>ASIMET</t>
  </si>
  <si>
    <t>FONDO INDUSTRIAL</t>
  </si>
  <si>
    <t>ASIMET CAPACITACION</t>
  </si>
  <si>
    <t>TÉCNICAS DE SOLDADURA POR OXIGÁS, ARCO VOLTAICO, TIG Y MIG</t>
  </si>
  <si>
    <t>PF0622</t>
  </si>
  <si>
    <t>DESARROLLO DEL TRABAJO COLABORATIVO  / ORIENTACIONES GENERALES SOBRE EL ENFOQUE DE GÉNERO</t>
  </si>
  <si>
    <t>PF0918 / PF1473</t>
  </si>
  <si>
    <t>METROPOLITANA DE SANTIAGO</t>
  </si>
  <si>
    <t>RENCA</t>
  </si>
  <si>
    <t>PERSONAS DE 18 AÑOS O MÁS PERTENECIENTES AL 80 % MÁS VULNERABLE</t>
  </si>
  <si>
    <t>DEPENDIENTE</t>
  </si>
  <si>
    <t>02. LUNES - TARDE / 05. MARTES - TARDE / 08. MIÉRCOLES - TARDE / 11. JUEVES - TARDE / 14. VIERNES - TARDE</t>
  </si>
  <si>
    <t xml:space="preserve">MUJERES Y HOMBRES  PERTENECIENTES AL 80 % MÁS  VULNERABLE DE ACUERDO AL RSH,  ENTRE 18 Y 65 AÑOS DE EDAD, QUE CUENTEN CON EDUCACION BÁSICA COMPLETA DE PREFERENCIA, NOCIONES BASICAS DE OPERACIONES MATEMATICAS. PERSONAS QUE SERÁN DERIVADAS POR LA OMIL DE RENCA Y QUE REQUIEREN CAPACITARSE EN "TÉCNICAS DE SOLDADURA POR OXIGAS, ARCO VOLTAICO, TIG Y MIG", EN BENEFICIO DE GENERAR INGRESOS PARA SUS FAMILIAS. </t>
  </si>
  <si>
    <t>CERTIFICACIÓN COMO SOLDADOR.</t>
  </si>
  <si>
    <t>DE LOS LAGOS</t>
  </si>
  <si>
    <t>PUERTO MONTT</t>
  </si>
  <si>
    <t xml:space="preserve">MUJERES Y HOMBRES  PERTENECIENTES AL 80 % MÁS  VULNERABLE DE ACUERDO AL RSH,  ENTRE 18 Y 65 AÑOS DE EDAD, QUE CUENTEN CON EDUCACIÓN BÁSICA COMPLETA DE PREFERENCIA, NOCIONES BÁSICAS DE OPERACIONES MATEMÁTICAS. PERSONAS QUE SERÁN DERIVADAS POR LA OMIL DE PUERTO MONTT Y QUE REQUIEREN CAPACITARSE EN "TÉCNICAS DE SOLDADURA POR OXIGAS, ARCO VOLTAICO, TIG Y MIG", EN BENEFICIO DE GENERAR INGRESOS PARA SUS FAMILIAS. </t>
  </si>
  <si>
    <t>TALCAHUANO</t>
  </si>
  <si>
    <t xml:space="preserve">MUJERES Y HOMBRES  PERTENECIENTES AL 80 % MÁS  VULNERABLE DE ACUERDO AL RSH,  ENTRE 18 Y 65 AÑOS DE EDAD, QUE CUENTEN CON EDUCACION BÁSICA COMPLETA DE PREFERENCIA, NOCIONES BASICAS DE OPERACIONES MATEMATICAS. PERSONAS QUE SERÁN DERIVADAS POR LA OMIL DE TALCAHUANO Y QUE REQUIEREN CAPACITARSE EN "TÉCNICAS DE SOLDADURA POR OXIGAS, ARCO VOLTAICO, TIG Y MIG", EN BENEFICIO DE GENERAR INGRESOS PARA SUS FAMILIAS. </t>
  </si>
  <si>
    <t>53334038-5</t>
  </si>
  <si>
    <t>CAMACOES</t>
  </si>
  <si>
    <t>DE LA ARAUCANÍA</t>
  </si>
  <si>
    <t>MELIPEUCO</t>
  </si>
  <si>
    <t>PERSONAS VULNERABLES PERTENECIENTES AL 80 % MÁS VULNERABLE</t>
  </si>
  <si>
    <t>EDUCACIÓN BÁSICA COMPLETA, DE PREFERENCIA; NOCIONES BÁSICAS DE OPERACIONES MATEMÁTICAS (SUMA, RESTA,
MULTIPLICACIÓN, DIVISIÓN).</t>
  </si>
  <si>
    <t>CONVOCATORIA ABIERTA</t>
  </si>
  <si>
    <t>VICTORIA</t>
  </si>
  <si>
    <t>RENAICO</t>
  </si>
  <si>
    <t>70417500-0</t>
  </si>
  <si>
    <t>SOFOFA</t>
  </si>
  <si>
    <t>MANDATO</t>
  </si>
  <si>
    <t>CORP DE CAPACITACION Y EMPLEO DE SOC DE FOMENTO FABRIL</t>
  </si>
  <si>
    <t>TÉCNICAS DE SOLDADURA POR ARCO VOLTAICO</t>
  </si>
  <si>
    <t>PF1005</t>
  </si>
  <si>
    <t>CABRERO</t>
  </si>
  <si>
    <t>PERSONAS DESOCUPADAS (CESANTES Y PERSONAS QUE BUSCAN TRABAJO POR PRIMERA VEZ).</t>
  </si>
  <si>
    <t>PERSONAS CON 18 AÑOS CUMPLIDOS, DESEMPLEADOS, HOMBRES Y MUJERES DE LA COMUNA DE CABRERO. QUE TENGAN EDUCACIÓN MEDIA COMPLETA</t>
  </si>
  <si>
    <t>MASISA S.A.</t>
  </si>
  <si>
    <t>96802690-9</t>
  </si>
  <si>
    <t>RUT 69151000-K MUNICIPALIDAD DE CABRERO. PERSONAS DERIVADAS POR OMIL DE CABRERO, ESPECÍFICAMENTE QUE PERTENECEN AL 80% MAS VULNERABLES</t>
  </si>
  <si>
    <t>69151000-K</t>
  </si>
  <si>
    <t>70200800-K</t>
  </si>
  <si>
    <t>CCHC</t>
  </si>
  <si>
    <t>CORP DE CAPACITACION DE LA CONSTRUCCION</t>
  </si>
  <si>
    <t>TÉCNICAS DE SOLDADURA POR TIG</t>
  </si>
  <si>
    <t>PF1003</t>
  </si>
  <si>
    <t>DE ANTOFAGASTA</t>
  </si>
  <si>
    <t>ANTOFAGASTA</t>
  </si>
  <si>
    <t>JOVENES DE 17 AÑOS O MÁS DERIVADAS DE SENAME,  REINSERCIÓN O EL SERVICIO QUE LO REEMPLACE</t>
  </si>
  <si>
    <t xml:space="preserve">PERSONAS ENTRE 18 Y 65 AÑOS QUE SE ENCUENTREN CUMPLIENDO CONDENA EN EL SISTEMA CERRADO O EN EL SISTEMA ABIERTO, DE ACUERDO CON LA LEY N°20.603 O LEY N°18.216, CON PENAS SUSTITUTIVAS O ALTERNATIVAS A LA RECLUSIÓN, REQUISITOS DE INGRESO AL PF EDUCACIÓN BÁSICA COMPLETA, DE PREFERENCIA; NOCIONES BÁSICAS DE OPERACIONES MATEMÁTICAS (SUMA, RESTA, MULTIPLICACIÓN, DIVISIÓN)
</t>
  </si>
  <si>
    <t xml:space="preserve">KOMATSU CHILE S.A
</t>
  </si>
  <si>
    <t xml:space="preserve">96843130-7
</t>
  </si>
  <si>
    <t xml:space="preserve">Fundación Reinventarse
</t>
  </si>
  <si>
    <t>65070018-k</t>
  </si>
  <si>
    <t>HUECHURABA</t>
  </si>
  <si>
    <t>EMPRENDEDORES/AS INFORMALES O PERSONAS VULNERABLES PERTENECIENTES AL 80% MAS VULNERABLE</t>
  </si>
  <si>
    <t>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t>
  </si>
  <si>
    <t>BANCO DE CREDITO E INVERSIONES, COPEC S.A, TRANSPORTE DE COMBUSTIBLES</t>
  </si>
  <si>
    <t>97006000-6, 99520000-7, 79904920-1</t>
  </si>
  <si>
    <t>FUNDACION PATERNITAS</t>
  </si>
  <si>
    <t>72026600-8</t>
  </si>
  <si>
    <t>ESTUDIANTES DE CUARTO AÑO DE ENSEÑANZA MEDIA O DE LICEOS TÉCNICOS PROFESIONALES.</t>
  </si>
  <si>
    <t>03. LUNES - VESPERTINO / 06. MARTES - VESPERTINO / 09. MIÉRCOLES - VESPERTINO / 12. JUEVES - VESPERTINO / 15. VIERNES - VESPERTINO</t>
  </si>
  <si>
    <t>HOMBRES Y MUJERES, ESTUDIANTES DE CUARTO AÑO MEDIO O AGRESADOS DE LA EDUCACIÓN MEDIA, QUE ESTUDIEN EN LICEOS TECNICO PROFESIONALES DE LA COMUNA DE RENCA O RESIDAN EN DICHA COMUNA, CON ESPECIALIDAD EN TEMATICAS ASOCIADAS A LOGISTICA Y QUE TENGAN EDUCACION MEDIA COMPLETA PREFERENTEMENTE Y QUE TENGAN NOCIONES BASICAS DE OPERACIONES MATEMATICAS (SUMA, RESTA, MULTIPLICACIÓN, DIVISION)</t>
  </si>
  <si>
    <t>NESTLE CHILE S.A.</t>
  </si>
  <si>
    <t>90703000-8</t>
  </si>
  <si>
    <t>FUTURO DEL TRABAJO</t>
  </si>
  <si>
    <t>65140022-8</t>
  </si>
  <si>
    <t>TOCOPILLA</t>
  </si>
  <si>
    <t>EMPRENDEDORES HOMBRES Y MUJERES DE 18 AÑOS O MÁS, QUE PERTENECEN AL 80% MÁS VULNERABLE SEGÚN EL REGISTRO SOCIAL DE HOGARES, RESIDAN EN LA COMUNA DE TOCOPILLA Y CUENTEN CON EDUCACIÓN BASICA COMPLETA, DE PREFERENCIA, NOCIONES BASICAS DE OPERACIONES MATEMATICAS (SUMA, RESTA, MULTIPLICACIÓN, DIVISIÓN)</t>
  </si>
  <si>
    <t>SQM INDUSTRIA S.A.</t>
  </si>
  <si>
    <t>79947100-0</t>
  </si>
  <si>
    <t>RUT 69020100-3 MUNICIPALIDAD DE TOCOPILLA, PERSONAS DERIVADAS POR OMIL DE TOCOPILLA, ESPECÍFICAMENTE QUE PERTENECEN AL 80% MAS VULNERABLES</t>
  </si>
  <si>
    <t>69020100-3</t>
  </si>
  <si>
    <t>HOMBRES Y MUJERES DE 18 AÑOS O MAS, QUE PERTENECEN AL 80% MAS VULNERABLES, RESIDEN EN LA COMUNA DE CABRERO Y QUE TENGAN EDUCACIÓN BÁSICA COMPLETA DE PREFERENCIA; NOCIONES BÁSICAS DE OPERACIONES MATEMÁTICAS (SUMA, RESTA, MULTIPLICACIÓN, DIVISIÓN).</t>
  </si>
  <si>
    <t>COLBUN S.A.</t>
  </si>
  <si>
    <t>96505760-9</t>
  </si>
  <si>
    <t>PERSONAS DERIVADAS POR OMIL DE CABRERO, ESPECÍFICAMENTE QUE PERTENECEN AL 80% MAS VULNERABLES</t>
  </si>
  <si>
    <t>DEL MAULE</t>
  </si>
  <si>
    <t>COLBÚN</t>
  </si>
  <si>
    <t>HOMBRES Y MUJERES DE 18 AÑOS O MAS, QUE PERTENECEN AL 80% MAS VULNERABLES, RESIDEN EN LA COMUNA DE COLBUN Y QUE TENGAN EDUCACIÓN BÁSICA COMPLETA DE PREFERENCIA; NOCIONES BÁSICAS DE OPERACIONES MATEMÁTICAS (SUMA, RESTA, MULTIPLICACIÓN, DIVISIÓN).</t>
  </si>
  <si>
    <t>RUT 69130500-7 MUNICIPALIDAD DE COLBÚN. PERSONAS DERIVADAS POR OMIL DE COLBÚN, ESPECÍFICAMENTE QUE PERTENECEN AL 80% MAS VULNERABLES</t>
  </si>
  <si>
    <t>69130500-7</t>
  </si>
  <si>
    <t>MUJERES Y HOMBRES PERTENECIENTES A LA AGRUPACIÓN DE LUGUEROS Y RECOLECTORES  DE LA ORILLA CALETA LO ROJAS  EN LA COMUNA DE CORONEL DE 18 AÑOS O MÁS.   EDUCACIÓN BÁSICA COMPLETA, DE PREFERENCIA; NOCIONES BÁSICAS DE OPERACIONES MATEMÁTICAS (SUMA, RESTA, MULTIPLICACIÓN, DIVISIÓN).</t>
  </si>
  <si>
    <t>MUJERES Y HOMBRES PERTENECIENTES A LA FUNDACIÓN HONRA PERTENECIENTE A SENDA EN LA COMUNA DE CONCEPCION DE 17 AÑOS O MÁS.   EDUCACIÓN BÁSICA COMPLETA, DE PREFERENCIA; NOCIONES BÁSICAS DE OPERACIONES MATEMÁTICAS (SUMA, RESTA, MULTIPLICACIÓN, DIVISIÓN).</t>
  </si>
  <si>
    <t>SERVICIO DE GUARDIA DE SEGURIDAD</t>
  </si>
  <si>
    <t>PF1184</t>
  </si>
  <si>
    <t>GORBEA</t>
  </si>
  <si>
    <t>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t>
  </si>
  <si>
    <t>CERTIFICADO DE APROBACIÓN Y TARJETA DE IDENTIFICACIÓN. CREDENCIAL DE GUARDIA PRIVADO DE SEGURIDAD OS-10 OTORGADA POR LA PREFECTURA DE SEGURIDAD PRIVADA DE CARABINEROS DE CHILE</t>
  </si>
  <si>
    <t>VILLARRICA</t>
  </si>
  <si>
    <t>VILCÚN</t>
  </si>
  <si>
    <t>PURÉN</t>
  </si>
  <si>
    <t>73048900-5</t>
  </si>
  <si>
    <t>BANOTIC</t>
  </si>
  <si>
    <t>CORPORACION DE LA BANCA PARA LA PROMOCION DE LA CAPACITACION</t>
  </si>
  <si>
    <t>MAIPÚ</t>
  </si>
  <si>
    <t xml:space="preserve">MUJERES Y HOMBRES ENTRE 18 Y 35 AÑOS DE EDAD, 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 QUE SE ENCUENTREN DESOCUPADOS Y HABITEN EN LA COMUNA DE MAIPÚ
</t>
  </si>
  <si>
    <t xml:space="preserve">BANCO CHILE
</t>
  </si>
  <si>
    <t xml:space="preserve">97.004.000-5
</t>
  </si>
  <si>
    <t xml:space="preserve">Ilustre Municipalidad de Maipú
</t>
  </si>
  <si>
    <t xml:space="preserve">69.070.900-7
</t>
  </si>
  <si>
    <t>SANTA BÁRBARA</t>
  </si>
  <si>
    <t>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t>
  </si>
  <si>
    <t>RUT 69170200-6 MUNICIPALIDAD D SANTA BÁRBARA. PERSONAS DERIVADAS POR OMIL DE SANTA BÁRBARA, ESPECÍFICAMENTE QUE PERTENECEN AL 80% MAS VULNERABLES</t>
  </si>
  <si>
    <t>69170200-6</t>
  </si>
  <si>
    <t>LA PINTANA</t>
  </si>
  <si>
    <t>HOMBRES Y MUJERES, ENTRE 18 Y 65 AÑOS, DESOCUPADOS O QUE BUSCAN TRABAJO POR PRIMERA VEZ, QUE ESTÁN DENTRO DEL 80% MÁS VULNERABLE, QUE VIVEN EN LA COMUNA DE LA PINTANA. 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t>
  </si>
  <si>
    <t>Ilustre Municipalidad de la Pintana</t>
  </si>
  <si>
    <t>69.253.800-5</t>
  </si>
  <si>
    <t>DESARROLLO DEL TRABAJO COLABORATIVO</t>
  </si>
  <si>
    <t>PF0918</t>
  </si>
  <si>
    <t>SANTIAGO</t>
  </si>
  <si>
    <t>PERSONAS PERTENECIENTES AL 80% DE LA POBLACIÓN VULNERABLE, DE RANGO ETAREO DESDE LOS 18 A 60, HOMBRES Y MUJERES QUE RESIDEN EN LA REGION DE SANTIAGO Y QUE SON USUARIOS DE LA FUNDACIÓN</t>
  </si>
  <si>
    <t>COPEC S.A, TRANSPORTE DE COMBUSTIBLES, HENNES &amp; MAURITZ SPL</t>
  </si>
  <si>
    <t>99520000-7, 79904920-1, 76218187-8</t>
  </si>
  <si>
    <t>AVANZA INCLUSION</t>
  </si>
  <si>
    <t>65077645-3</t>
  </si>
  <si>
    <t>SERVICIO DE CONSERJERÍA</t>
  </si>
  <si>
    <t>PF0808</t>
  </si>
  <si>
    <t xml:space="preserve">MUJERES Y HOMBRES DESOCUPADOS, QUE TENGAN ENTRE LOS 55 A 75 AÑOS, QUE CUENTEN CON CONOCIMIENTOS DE LECTOESCRITURA Y CÁLCULOS MATEMÁTICOS BÁSICOS, PERTENECIENTES AL 80% MÁS VULNERABLE POR EL RSH Y QUE VIVAN EN LA COMUNA DE MAIPÚ. TENER 18 AÑOS DE EDAD CUMPLIDOS; TENER, A LO MENOS, OCTAVO AÑO DE EDUCACIÓN BÁSICA APROBADO, O; EQUIVALENTE; NO
 HABER SIDO CONDENADO NI ESTAR SOMETIDO A PROCESO POR CRIMEN O SIMPLE DELITO; (DE ACUERDO A LA RESOLUCIÓN N° 59
 DEL 30/09/2017 CARABINEROS DE CHILE) </t>
  </si>
  <si>
    <t>CREDENCIAL ESPECIAL DE HABILITACIÓN DE CONSERJES Y MAYORDOMOS DE CONDOMINIOS HABITACIONALES EN MATERIAS DE SEGURIDAD DE CARABINEROS DE CHILE, UNA VEZ RENDIDO EL EXAMEN RESPECTIVO ANTE LA AUTORIDAD FISCALIZADORA EN PROVINCIAS O EN LA SALA DE EXAMEN DIGITAL EN LA REGIÓN METROPOLITANA; (DE ACUERDO A LA RESOLUCIÓN N° 59 DEL 30/09/2017 CARABINEROS DE CHILE).</t>
  </si>
  <si>
    <t>OPERACIÓN DE EXCAVADORA COMPACTA</t>
  </si>
  <si>
    <t>PF0657</t>
  </si>
  <si>
    <t>LLANQUIHUE</t>
  </si>
  <si>
    <t xml:space="preserve">PERSONAS MAYORES DE 18 AÑOS, HOMBRES Y MUJERES, HABITANTE DE LA COMUNA LLANQUIHUE, CON ENSEÑANZA MEDIA COMPLETA. PRINCIPALMENTE EN RIESGO SOCIAL Y DESEMPLEADOS.
</t>
  </si>
  <si>
    <t>LICENCIA CONDUCIR CLASE D.</t>
  </si>
  <si>
    <t xml:space="preserve">Ilustre Municipalidad de Llanquihue
</t>
  </si>
  <si>
    <t xml:space="preserve">69.220.300-3
</t>
  </si>
  <si>
    <t>OPERACIONES DE CARGA FRONTAL</t>
  </si>
  <si>
    <t>PF0795</t>
  </si>
  <si>
    <t>HOMBRES Y MUJERES DE 18 AÑOS O MAS, AGRESADOS DE LA EDUCACIÓN MEDIA, QUE ESTUDIERON EN LICEOS TECNICO PROFESIONALES DE LA COMUNA DE RENCA O RESIDAN EN DICHA COMUNA, CON ESPECIALIDAD EN TEMATICAS ASOCIADAS A LOGISTICA Y QUE TENGAN EDUCACION MEDIA COMPLETA.</t>
  </si>
  <si>
    <t>CURSO ESPECIAL CON SIMULADOR DE INMERSIÓN TOTAL CONDUCENTE A LICENCIA DE CONDUCTOR PROFESIONAL CLASE A-3</t>
  </si>
  <si>
    <t>PF0623</t>
  </si>
  <si>
    <t>CURANILAHUE</t>
  </si>
  <si>
    <t>MUJERES Y HOMBRES PERTENECIENTES A LA COMUNA DE CURANILAHUE CON UNA EDAD MINIMA DE 20 AÑOS DE EDAD; EDUCACIÓN MEDIA COMPLETA, PREFERENTEMENTE ; LICENCIA DE CONDUCTOR CLASE B, CON ANTIGÜEDAD MÍNIMA DE 2 AÑOS Y VIGENTE ; EXAMEN PSICOLÓGICO</t>
  </si>
  <si>
    <t>LICENCIA DE CONDUCIR CLASE A3</t>
  </si>
  <si>
    <t>CURSO CONVENCIONAL CONDUCENTE A LICENCIA DE CONDUCIR CLASE B</t>
  </si>
  <si>
    <t>PF1454</t>
  </si>
  <si>
    <t>DE VALPARAÍSO</t>
  </si>
  <si>
    <t>PUCHUNCAVÍ</t>
  </si>
  <si>
    <t>HOMBRES Y MUJERES DE 18 AÑOS O MAS QUE RESIDEN EN LA COMUNA DE PUCHUNCAVI, PERTENECEN AL 80% MAS VULNERABLE SEGÚN REGISTRO SOCIAL DE HOGARES Y CUENTAN CON EDUCACIÓN BASICA COMPLETA.</t>
  </si>
  <si>
    <t>LICENCIA DE CONDUCIR CLASE B.</t>
  </si>
  <si>
    <t>PUERTO VENTANAS S.A.</t>
  </si>
  <si>
    <t>96602640-5</t>
  </si>
  <si>
    <t>RUT 69060800-6 MUNICIPALIDAD DE PUCHUNCAVÍ. PERSONAS DERIVADAS POR OMIL DE PUCHUNCAVÍ, ESPECÍFICAMENTE QUE PERTENECEN AL 80% MAS VULNERABLES</t>
  </si>
  <si>
    <t>69060800-6</t>
  </si>
  <si>
    <t>MEJILLONES</t>
  </si>
  <si>
    <t>HOMBRES Y MUJERES DE 18 AÑOS O MAS QUE RESIDEN EN LA COMUNA DE MEJILLONES, PERTENECEN AL 80% MAS VULNERABLE SEGÚN REGISTRO SOCIAL DE HOGARES Y CUENTAN CON EDUCACIÓN BASICA COMPLETA.</t>
  </si>
  <si>
    <t>RUT 69020400-2 MUNICIPALIDAD DE MEJILLONES. PERSONAS DERIVADAS POR OMIL DE MEJILLONES Y SUS ALREDEDORES, ESPECÍFICAMENTE QUE PERTENECEN AL 80% MAS VULNERABLES</t>
  </si>
  <si>
    <t>69020400-2</t>
  </si>
  <si>
    <t>HOMBRE Y MUJERES DE 18 AÑOS, ALUMNOS DE CUARTO AÑO MEDIO DE LOS DISTINTOS LICEOS TECNICO PROFESIONALES DE LA CIUDAD DE SANTIAGO QUE SON ADMINISTRADOS POR CORPORACION SOFOFA</t>
  </si>
  <si>
    <t>COPEC S.A, TRANSPORTE DE COMBUSTIBLES, IDEAL S.A.</t>
  </si>
  <si>
    <t>99520000-7, 79904920-1, 82623500-4</t>
  </si>
  <si>
    <t>CORPORACION DE CAPACITACION Y EMPLEO SOFOFA (LICEOS)</t>
  </si>
  <si>
    <t>COLLIPULLI</t>
  </si>
  <si>
    <t>HOMBRES Y MUJERES MAYORES DE 18 AÑOS PERTENECIENTES AL 80% MÁS VULNERABLES, CORRESPINDIENTES A COLLIPULLI</t>
  </si>
  <si>
    <t>CMPC PULP SPA</t>
  </si>
  <si>
    <t>96532330-9</t>
  </si>
  <si>
    <t>RUT 69180500-K MUNICIPALIDAD COLLIPULLI, PERSONAS DERIVADAS POR OMIL DE COLLIPULLI Y ALREDEDORES, ESPECÍFICAMENTE QUE PERTENECEN AL 80% MAS VULNERABLES</t>
  </si>
  <si>
    <t>69180500-K</t>
  </si>
  <si>
    <t>HOMBRES Y MUEJERES MAYORES DE 18 AÑOS PERTENECIENTES AL 80% MÁS VULNERABLES, CORRESPONDIENTES A COLLIPULLI</t>
  </si>
  <si>
    <t>HOMBRES Y MUJERES MAYORES DE 18 AÑOS PERTENECIENTES AL 80% MÁS VULNERABLES, CORRESPINDIENTES A RENAICO</t>
  </si>
  <si>
    <t>PERSONAS DERIVADAS POR OMIL DE RENAICO Y ALREDEDORES, ESPECÍFICAMENTE QUE PERTENECEN AL 80% MAS VULNERABLES</t>
  </si>
  <si>
    <t>69180400-3</t>
  </si>
  <si>
    <t>MULCHÉN</t>
  </si>
  <si>
    <t>HOMBRES Y MUJERES DE 18 AÑOS O MAS, QUE PERTENECEN AL 80% MAS VULNERABLES, RESIDEN EN LA COMUNA DE MULCHEN Y TENER EDUCACIÓN BÁSICA COMPLETA</t>
  </si>
  <si>
    <t>RUT 69170500-5 MUNICIPALIDAD DE MULCHÉN. PERSONAS DERIVADAS POR OMIL DE MULCHÉN, ESPECÍFICAMENTE QUE PERTENECEN AL 80% MAS VULNERABLES</t>
  </si>
  <si>
    <t>69170500-5</t>
  </si>
  <si>
    <t>HOMBRES Y MUJERES DE 18 AÑOS O MAS, QUE PERTENECEN AL 80% MAS VULNERABLES, RESIDEN EN LA COMUNA DE PUERTO MONTT Y TENER EDUCACIÓN BÁSICA COMPLETA</t>
  </si>
  <si>
    <t>RUT 69220100-0 MUNICIPALIDAD DE PUERTO MONTT. PERSONAS DERIVADAS POR OMIL DE PUERTO MONTT, ESPECÍFICAMENTE QUE PERTENECEN AL 80% MAS VULNERABLES.</t>
  </si>
  <si>
    <t>69220100-0</t>
  </si>
  <si>
    <t>TALTAL</t>
  </si>
  <si>
    <t>HOMBRES Y MUJERES DE 18 AÑOS O MAS, QUE PERTENECEN AL 80% MAS VULNERABLES, RESIDEN EN LA COMUNA DE TAL TAL Y TENER EDUCACIÓN BÁSICA COMPLETA</t>
  </si>
  <si>
    <t>PERSONAS DERIVADAS RUT MUNICIPALIDAD DE TALTAL 69020500-9. PERSONAS DERIVADAS POR OMIL DE TALTAL ESPECÍFICAMENTE QUE PERTENECEN AL 80% MAS VULNERABLES</t>
  </si>
  <si>
    <t>69020500-9</t>
  </si>
  <si>
    <t>HOMBRES Y MUJERES MAYORES DE 18 AÑOS, CESANTES O QUE BUSCA TRABAJO POR PRIMERA VEZ, CON EDUCACIÓN BÁSICA COMPLETA, HABITANTES DE LA COMUNA DE CORONEL</t>
  </si>
  <si>
    <t>CEMENTO POLPAICO S.A., ARIDOS ACONCAGUA S.A, COACTIVA SPA, INDUSTRIAL Y MINERA LOS ESTEROS DE MARGA MARGA LTDA.</t>
  </si>
  <si>
    <t>91337000-7, 76414510-0, 77454381-3, 96720190-1</t>
  </si>
  <si>
    <t>RUT 69151200-2 MUNICIPALIDAD DE CORONEL. PERSONAS CESANTES, DESOCUPADAS O QUE BUSCAN TRABAJO POR PRIMERA VEZ, DERIVADAS POR OMIL DE LA COMUNA DE CORONEL.</t>
  </si>
  <si>
    <t>69151200-2</t>
  </si>
  <si>
    <t>MUJERES MAYORES DE 18 AÑOS, DE LA COMUNA DE LLANQUIHUE, CON ENSEÑANZA MEDIA COMPLETA, QUE SE ENCUENTRAN DESEMPLEADAS Y QUE SE EXPONEN A RIESGO SOCIAL.</t>
  </si>
  <si>
    <t xml:space="preserve">DAMAS O VARONES DE 35 A 50 AÑOS, E. MEDIA COMPLETA,  CESANTES QUE CUENTEN  CON UN FINIQUITO DE MÁXIMO 3 MESES DE ANTIGUEDAD, REGISTRO SOCIAL DE HOGARES  HASTA EL 80% DE VULNERABILIDAD RESIDENTES DE TALCAHUANO  
</t>
  </si>
  <si>
    <t xml:space="preserve">Ilustre Municipalidad de Talcahuano
</t>
  </si>
  <si>
    <t xml:space="preserve">69.150.800-5
</t>
  </si>
  <si>
    <t>PERSONAS MAYORES DE 18 AÑOS, QUE SE ENCUENTREN DENTRO DE 80% DE LA POBLACIÓN VULNERABLE DE ACUERDO AL REGISTRO SOCIAL DE HOGARES, CON EDUCACIÓN MEDIA PREFERENTEMENTE QUE RESIDAN EN LA COMUNA DE CABRERO Y SUS ALREDEDORES</t>
  </si>
  <si>
    <t>RUT 69151000-K</t>
  </si>
  <si>
    <t>APRESTO LABORAL PARA EL TRABAJO</t>
  </si>
  <si>
    <t>PF0916</t>
  </si>
  <si>
    <t>DE COQUIMBO</t>
  </si>
  <si>
    <t>SALAMANCA</t>
  </si>
  <si>
    <t>03. LUNES - VESPERTINO / 06. MARTES - VESPERTINO / 09. MIÉRCOLES - VESPERTINO / 12. JUEVES - VESPERTINO</t>
  </si>
  <si>
    <t>HOMBRE Y MUJERES DE 18 AÑOS O MAS, CON EDUCACION BASICA COMPLETA, PERTENECIENTES AL 80% DE LA POBLACION MAS VULNERABLE.</t>
  </si>
  <si>
    <t xml:space="preserve">MINERA PELAMBRES
</t>
  </si>
  <si>
    <t xml:space="preserve">96790240-3
</t>
  </si>
  <si>
    <t xml:space="preserve">FUNDACIÓN MINERA LOS PELAMBRES
</t>
  </si>
  <si>
    <t>65214530-2</t>
  </si>
  <si>
    <t xml:space="preserve">MUJERES Y HOMBRES, MAYORES DE 18 AÑOS, EDUCACIÓN BÁSICA COMPLETA Y QUE PERTENEZCAN AL 80% SEGÚN REGISTRO SOCIAL DE HOGARES.
</t>
  </si>
  <si>
    <t xml:space="preserve">65214530-2
</t>
  </si>
  <si>
    <t>OPERACIÓN DE GRÚA HORQUILLA</t>
  </si>
  <si>
    <t>PF1257</t>
  </si>
  <si>
    <t>PITRUFQUÉN</t>
  </si>
  <si>
    <t>EDUCACIÓN MEDIA COMPLETA, PREFERENTEMENTE</t>
  </si>
  <si>
    <t>LICENCIA DE CONDUCIR CLASE D</t>
  </si>
  <si>
    <t>DE ARICA Y PARINACOTA</t>
  </si>
  <si>
    <t>ARICA</t>
  </si>
  <si>
    <t>MUJERES DE 18 AÑOS O MÁS, QUE CUENTEN CON ENSEÑANZA MEDIA COMPLETA PREFERENTEMENTE Y RESIDAN EN LA REGIÓN DE ARICA Y PARINACOTA.</t>
  </si>
  <si>
    <t>PERSONAS DE 18 AÑOS  A MAS ,QUE CUENTEN CON ENSEÑANZA MEDIA COMPLETA  PREFERENTEMENTE , QUE RESIDAN EN LA REGIÓN DE ARICA Y PARINACOTA.</t>
  </si>
  <si>
    <t xml:space="preserve">PERSONAS DE 18 AÑOS  A MAS QUE CUENTEN CON ENSEÑANZA MEDIA COMPLETA PREFERENTEMENTE, QUE RESIDAN EN LA REGIÓN DE ARICA Y PARINACOTA.
</t>
  </si>
  <si>
    <t>OPERACIÓN DE EXCAVADORA</t>
  </si>
  <si>
    <t>PF0674</t>
  </si>
  <si>
    <t>PERSONAS DE 18 AÑOS A MAS QUE CUENTEN CON ENSEÑANZA MEDIA COMPLETA PREFERENTEMENTE, QUE RESIDAN EN LA REGIÓN DE ARICA Y PARINACOTA.</t>
  </si>
  <si>
    <t>71566400-3</t>
  </si>
  <si>
    <t xml:space="preserve">PROMAULE
</t>
  </si>
  <si>
    <t xml:space="preserve">CORPORACION DE CAPACITACION PROMAULE
</t>
  </si>
  <si>
    <t>SAN BERNARDO</t>
  </si>
  <si>
    <t>MUJERES U HOMBRES ENTRE 18 Y 65 AÑOS DE LA COMUNA DE SAN BERNARDO QUE POSEAN ENSEÑANZA MEDIA COMPLETA Y QUE NO SE ENCUENTREN TRABAJANDO.</t>
  </si>
  <si>
    <t>LICENCIA DE CONDUCIR CLASE D.</t>
  </si>
  <si>
    <t>PF ALIMENTOS</t>
  </si>
  <si>
    <t>91004000-6</t>
  </si>
  <si>
    <t>Municipalidad de San Bernardo</t>
  </si>
  <si>
    <t xml:space="preserve"> 69072700-5</t>
  </si>
  <si>
    <t>TALCA</t>
  </si>
  <si>
    <t xml:space="preserve">MUJERES U HOMBRES DE LA COMUNA DE TALCA, PERTENECIENTES A LAS JUNTAS DE VECINOS DEL SECTOR 3, ENTRE 18 Y 65 AÑOS QUE POSEAN ENSEÑANZA MEDIA COMPLETA Y QUE NO SE ENCUENTREN TRABAJANDO.
</t>
  </si>
  <si>
    <t>PF Alimentos</t>
  </si>
  <si>
    <t>Municipalidad de Talca</t>
  </si>
  <si>
    <t>69110400-1</t>
  </si>
  <si>
    <t>HOMBRES Y MUJERES DE 18 AÑOS O MAS, QUE PERTENECEN AL 80% MAS VULNERABLES, RESIDEN EN LA COMUNA DE CORONEL Y QUE CUENTAN CON EDUCACIÓN MEDIA COMPLETA, PREFERENTEMENTE</t>
  </si>
  <si>
    <t>RUT 69151200-2 MUNICIPALIDAD DE CORONEL. PERSONAS DERIVADAS POR OMIL DE CORONEL, ESPECÍFICAMENTE QUE PERTENECEN AL 80% MAS VULNERABLES</t>
  </si>
  <si>
    <t xml:space="preserve">PERSONAS MAYORES DE 18 AÑOS, CON ENSEÑANZA MEDIA COMPLETA, HABITANTES DE LA COMUNA DE LLANQUIHUE, HOMBRES Y MUJERES, PRINCIPALMENTE EN RIESGO SOCIAL Y DESEMPLEADOS.
</t>
  </si>
  <si>
    <t xml:space="preserve">DAMAS O VARONES DE 20 A 55 AÑOS, ENSEÑANZA MEDIA COMPLETA, CESANTES,  REGISTRO SOCIAL DE HOGARES  HASTA EL 80% DE VULNERABILIDAD RESIDENTES DE TALCAHUANO 
</t>
  </si>
  <si>
    <t>QUILPUÉ</t>
  </si>
  <si>
    <t>HOMBRES Y MUJERES DE 18 AÑOS O MAS PERTENECIENTES AL 80% MAS VULNERABLE, CON EDUCACION MEDIA COMPLETA PREFERENTEMENTE QUE RESIDAN EN LA COMUNA DE QUILPUÉ Y SUS AL REDERDORES</t>
  </si>
  <si>
    <t xml:space="preserve">99520000-7, 79904920-1, 76218187-8
</t>
  </si>
  <si>
    <t xml:space="preserve">AVANZA INCLUSION
</t>
  </si>
  <si>
    <t xml:space="preserve">65077645-3
</t>
  </si>
  <si>
    <t>LA CRUZ</t>
  </si>
  <si>
    <t xml:space="preserve">HOMBRE Y MUJERES  DE 18 AÑOS O MÁS PERTENECIENTES AL 80% DE LA POBLACIÓN MÁS VULNERABLE, SEGÚN REGISTRO SOCIAL DE HOGARES. EDUCACIÓN BÁSICA PREFERENTEMENTE.
</t>
  </si>
  <si>
    <t xml:space="preserve">ANGLO AMERICAN CHILE LTDA.
</t>
  </si>
  <si>
    <t xml:space="preserve">77905330-K
</t>
  </si>
  <si>
    <t xml:space="preserve"> FEDERACION DE TRABAJADORES CONTRATISTAS ANGLO AMERICAN 
</t>
  </si>
  <si>
    <t xml:space="preserve">65886170-0
</t>
  </si>
  <si>
    <t xml:space="preserve">HOMBRE Y MUJERES DE 18 AÑOS O MÁS PERTENECIENTES AL 80% DE LA POBLACIÓN MÁS VULNERABLE, SEGÚN REGISTRO SOCIAL DE HOGARES. EDUCACIÓN MEDIA COMPLETA, PREFERENTEMENTE.
</t>
  </si>
  <si>
    <t>65886170-0</t>
  </si>
  <si>
    <t>COLINA</t>
  </si>
  <si>
    <t xml:space="preserve">HOMBRE Y MUJERES DE  18 AÑOS O MÁS PERTENECIENTES AL 80% DE LA POBLACIÓN MÁS VULNERABLE, SEGÚN REGISTRO SOCIAL DE HOGARES. EDUCACIÓN MEDIA COMPLETA, PREFERENTEMENTE.
</t>
  </si>
  <si>
    <t>DE ÑUBLE</t>
  </si>
  <si>
    <t>COIHUECO</t>
  </si>
  <si>
    <t>HOMBRES Y MUJERES MAYORES DE 18 AÑOS DE LA COMUNA DE COIHUECO, CON REGISTRO SOCIAL DE HOGARES MENOR A 80 %, SIN TRABAJO REMUNERADO FORMAL Y PARTICIPANTES DEL PROGRAMA SEGURIDAD Y OPORTUNIDADES DEL MINISTERIO DE DESARROLLO SOCIAL Y FAMILIA REGIÓN DE ÑUBLE,  LAS PARTICIPANTES DEBERÁN CONTAR CON EDUCACIÓN MEDIA COMPLETA PREFERENTEMENTE, CON ESTE CURSO LOS PARTICIPANTES PODRÁN OPERAR GRÚA HORQUILLA TRADICIONAL O ELÉCTRICA PARA EL TRASLADO DE PRODUCTOS LOGÍSTICOS DE ACUERDO CON LOS PROTOCOLAS ESTABLECIDOS Y NORMATIVAS ASOCIADAS, AL TÉRMINO DEL CURSO OBTENDRÁN INSTRUMENTO HABILITANTE (LICENCIA CLASE D).</t>
  </si>
  <si>
    <t>CURSO CONVENCIONAL CONDUCENTE A LICENCIA DE CONDUCTOR PROFESIONAL CLASE A-2</t>
  </si>
  <si>
    <t>PF0624</t>
  </si>
  <si>
    <t>LOS ANDES</t>
  </si>
  <si>
    <t xml:space="preserve"> HOMBRES Y MUJERES DE 20 AÑOS O MAS, QUE PERTENECEN AL 80% MAS VULNERABLES, RESIDEN EN LA COMUNA DE LOS ANDES Y TENER MÍNIMO 20 AÑOS DE EDAD; EDUCACIÓN MEDIA COMPLETA, PREFERENTEMENTE ; LICENCIA DE CONDUCTOR CLASE B, CON ANTIGÜEDAD MÍNIMA DE 2 AÑOS Y VIGENTE ; EXAMEN PSICOLÓGICO RECONOCIDO PARA EL EFECTO, APROBADO</t>
  </si>
  <si>
    <t>LICENCIA DE CONDUCTOR PROFESIONAL CLASE A-2.</t>
  </si>
  <si>
    <t>RUT 69051100-2 MUNICIPALIDAD DE LOS ANDES. PERSONAS DERIVADAS POR OMIL DE LOS ANDES, ESPECÍFICAMENTE QUE PERTENECEN AL 80% MAS VULNERABLES</t>
  </si>
  <si>
    <t>69051100-2</t>
  </si>
  <si>
    <t>CHILLAN</t>
  </si>
  <si>
    <t>HOMBRES Y MUJERES MAYORES DE 20 AÑOS DE LA COMUNA DE CHILLAN, CON REGISTRO SOCIAL DE HOGARES MENOR A 80 %, SIN TRABAJO REMUNERADO FORMAL, Y CON LICENCIA CLASE B CON ANTIGUEDAD MAYOR A 2 AÑOS,  LOS PARTICIPANTES DEBERÁN ADEMÁS CONTAR CON EDUCACIÓN MEDIA COMPLETA PREFERENTEMENTE Y EXAMEN PSICOLÓGICO APROBADO CON ESTE CURSO LOS PARTICIPANTES PODRÁN CONDUCIR VEHÍCULOS DE PASAJEROS VINCULADOS AL PROCESO DE TRANSPORTE DE PASAJEROS, AL TÉRMINO DEL CURSO OBTENDRÁN INSTRUMENTO HABILITANTE (LICENCIA CLASE A-3 PROFESIONAL), MEJORANDO CON ESTO SU TRABAJO DEPENDIENTE Y CUMPLIR CON LA NORMATIVO DE LA NUEVA LEY UBER</t>
  </si>
  <si>
    <t>LICENCIA DE CONDUCTOR PROFESIONAL CLASE A-3.</t>
  </si>
  <si>
    <t>OPERARIO DE ARTEFACTOS DE GAS</t>
  </si>
  <si>
    <t>PF0587</t>
  </si>
  <si>
    <t>PEMUCO</t>
  </si>
  <si>
    <t>HOMBRES Y MUJERES MAYORES DE 18 AÑOS CON REGISTRO SOCIAL DE HOGARES MENOR A 80 %, SIN TRABAJO REMUNERADO, PERTENECIENTES AL PROGRAMA DE SEGURIDAD Y OPORTUNIDADES DEL MINISTERIO DE DESARROLLO SOCIAL Y FAMILIA, CON EDUCACIÓN MEDIA COMPLETA CIENTÍFICO HUMANISTA O ALUMNOS/AS DE LICEOS DE EDUCACIÓN TÉCNICO PROFESIONAL EGRESADOS O  CURSANDO EL ÚLTIMO AÑO DE LA ESPECIALIDAD DE INSTALACIONES SANITARIAS ACREDITABLE, UNA VEZ TERMINADO EL CURSO, LOS OPERARIOS A ARTEFACTOS A GAS PODRÁN INSTALAR, MANTENER Y/O CONVERTIR ARTEFACTOS DE GAS Y REDES DE GAS EN INSTALACIONES INTERIORES DE BAJA PRESIÓN, CUYA POTENCIA TOTAL INSTALADA SEA IGUAL O SUPERIOR A 60 KW Y CON EL MÓDULO TRANSVERSAL DE TÉCNICAS DE EMPRENDIMIENTO Y LICENCIA EMITIDA SEC DE INSTALADOR DE GAS CLASE A-3, LE PERMITIRÁ GENERAR UN EMPRENDIENDO EN EL RUBRO APRENDIDO Y DESARROLLAR TRABAJOS PARTICULARES CUMPLIENDO LA NORMATIVA VIGENTE Y AUMENTANDO EL INGRESO DEL GRUPO FAMILIAR.</t>
  </si>
  <si>
    <t>LICENCIA DE INSTALADOR DE GAS, CLASE 3, EMITIDA POR EL SEC.</t>
  </si>
  <si>
    <t>MANTENIMIENTO DE INSTALACIONES ELÉCTRICAS EN LA INDUSTRIA METALÚRGICA METALMECÁNICA</t>
  </si>
  <si>
    <t>PF0506</t>
  </si>
  <si>
    <t>PUERTO VARAS</t>
  </si>
  <si>
    <t xml:space="preserve">MUJERES Y HOMBRES  PERTENECIENTES AL 80 % MÁS  VULNERABLE DE ACUERDO AL RSH,  ENTRE 18 Y 65 AÑOS DE EDAD, QUE CUENTEN CON EDUCACIÓN MEDIA COMPLETA, LICENCIA DE INSTALADOR ELÉCTRICO SEC CLASE A O B OBTENIDA DE ACUERDO A LOS REQUISITOS ESTABLECIDOS POR LA SEC EN DS 92/1983. PERSONAS QUE SERÁN DERIVADAS POR LA OMIL DE PUERTO VARAS Y QUE REQUIEREN CAPACITARSE EN "MANTENIMIENTO DE INSTALACIONES ELÉCTRICAS EN LA INDUSTRIA METALÚRGICA METALMECÁNICA ", EN BENEFICIO DE GENERAR INGRESOS PARA SUS FAMILIAS. </t>
  </si>
  <si>
    <t>PROCESO DE FABRICACIÓN Y MONTAJE DE ESTRUCTURAS METÁLICAS</t>
  </si>
  <si>
    <t>PF1254</t>
  </si>
  <si>
    <t xml:space="preserve">MUJERES Y HOMBRES  PERTENECIENTES AL 80 % MÁS  VULNERABLE DE ACUERDO AL RSH,  ENTRE 18 Y 65 AÑOS DE EDAD, QUE CUENTEN CON EDUCACION MEDIA COMPLETA. PERSONAS QUE SERÁN DERIVADAS POR LA OMIL DE LLANQUIHUE QUE REQUIEREN CAPACITARSE EN "PROCESO DE FABRICACIÓN Y MONTAJE DE ESTRUCTURAS METÁLICAS", EN BENEFICIO DE GENERAR INGRESOS PARA SUS FAMILIAS. </t>
  </si>
  <si>
    <t>INSTALACIÓN Y MANTENIMIENTO DE SISTEMAS SOLARES FOTOVOLTAICOS</t>
  </si>
  <si>
    <t>PF1188</t>
  </si>
  <si>
    <t xml:space="preserve">MUJERES Y HOMBRES  PERTENECIENTES AL 80 % MÁS  VULNERABLE DE ACUERDO AL RSH,  ENTRE 18 Y 65 AÑOS DE EDAD, QUE CUENTEN CON EDUCACIÓN MEDIA COMPLETA Y CERTIFICACIÓN COMO INSTALADOR ELÉCTRICO AUTORIZADO POR LA SEC CLASE A,B,C O D. PERSONAS QUE SERÁN DERIVADAS POR LA OMIL DE CONCEPCIÓN  Y QUE REQUIEREN CAPACITARSE EN "INSTALACIÓN Y MANTENIMIENTO DE SISTEMAS SOLARES FOTOVOLTAICOS", EN BENEFICIO DE GENERAR INGRESOS PARA SUS FAMILIAS. </t>
  </si>
  <si>
    <t>ESTACIÓN CENTRAL</t>
  </si>
  <si>
    <t xml:space="preserve">MUJERES Y HOMBRES  PERTENECIENTES AL 80 % MÁS  VULNERABLE DE ACUERDO AL RSH,  ENTRE 18 Y 65 AÑOS DE EDAD, QUE CUENTEN CON EDUCACIÓN MEDIA COMPLETA Y CERTIFICACIÓN COMO INSTALADOR ELECTRICO AUTORIZADO POR LA SEC CLASE A,B,C O D. PERSONAS QUE SERÁN DERIVADAS POR LA OMIL DE ESTACIÓN CENTRAL  Y QUE REQUIEREN CAPACITARSE EN "INSTALACIÓN Y MANTENIMIENTO DE SISTEMAS SOLARES FOTOVOLTAIC OS", EN BENEFICIO DE GENERAR INGRESOS PARA SUS FAMILIAS. </t>
  </si>
  <si>
    <t>ASISTENTE DE LOGÍSTICA OPERATIVA</t>
  </si>
  <si>
    <t>PF0673</t>
  </si>
  <si>
    <t>DEL LIBERTADOR B. O'HIGGINS</t>
  </si>
  <si>
    <t>RANCAGUA</t>
  </si>
  <si>
    <t xml:space="preserve">MUJERES Y HOMBRES  PERTENECIENTES AL 80 % MÁS  VULNERABLE DE ACUERDO AL RSH,  ENTRE 18 Y 65 AÑOS DE EDAD, QUE CUENTEN CON EDUCACION BÁSICA COMPLETA, PREFERENTEMENTE. PERSONAS QUE SERÁN DERIVADAS POR LA OMIL DE RANCAGUA Y QUE REQUIEREN CAPACITARSE EN "ASISTENTE DE LOGÍSTICA OPERATIVA",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</si>
  <si>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MAIPÚ Y QUE REQUIEREN CAPACITARSE EN "ASISTENTE DE LOGÍSTICA OPERATIVA",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</si>
  <si>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HUECHURABA Y QUE REQUIEREN CAPACITARSE EN "ASISTENTE DE LOGÍSTICA OPERATIVA", EN BENEFICIO DE GENERAR INGRESOS PARA SUS FAMILIAS. </t>
  </si>
  <si>
    <t>ACTIVIDADES AUXILIARES DE BODEGA</t>
  </si>
  <si>
    <t>PF0579</t>
  </si>
  <si>
    <t xml:space="preserve">MUJERES Y HOMBRES  PERTENECIENTES AL 80 % MÁS  VULNERABLE DE ACUERDO AL RSH,  ENTRE 18 Y 65 AÑOS DE EDAD, QUE CUENTEN CON EDUCACION BÁSICA COMPLETA,  PREFERENTEMENTE. PERSONAS QUE SERÁN DERIVADAS POR LA OMIL DE TALCAHUANO QUE REQUIEREN CAPACITARSE EN "ACTIVIDADES AUXILIARES DE BODEGA",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</si>
  <si>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RENCA QUE REQUIEREN CAPACITARSE EN "ACTIVIDADES AUXILIARES DE BODEGA",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</si>
  <si>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MAIPÚ QUE REQUIEREN CAPACITARSE EN "ACTIVIDADES AUXILIARES DE BODEGA",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</si>
  <si>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ESTACIÓN CENTRAL QUE REQUIEREN CAPACITARSE EN "ACTIVIDADES AUXILIARES DE BODEGA", EN BENEFICIO DE GENERAR INGRESOS PARA SUS FAMILIAS. </t>
  </si>
  <si>
    <t>CHOLCHOL</t>
  </si>
  <si>
    <t>EDUCACIÓN BÁSICA COMPLETA, PREFERENTEMENTE; NIVEL DE MANEJO COMPUTACIONAL BÁSICO (O NIVEL USUARIO),
PREFERENTEMENTE.</t>
  </si>
  <si>
    <t>GALVARINO</t>
  </si>
  <si>
    <t>SERVICIOS DE INSTALACIÓN Y MANTENIMIENTO DE ARTEFACTOS DE CALEFACCIÓN A PELLET</t>
  </si>
  <si>
    <t>PF1409</t>
  </si>
  <si>
    <t>PADRE LAS CASAS</t>
  </si>
  <si>
    <t>MUJERES DERIVADAS POR SENAMEG O PRODEMU</t>
  </si>
  <si>
    <t>EDUCACIÓN MEDIA COMPLETA, PREFERENTEMENTE Y DERIVADAS POR PRODEMU ARAUCANIA</t>
  </si>
  <si>
    <t>TOLTÉN</t>
  </si>
  <si>
    <t>CARAHUE</t>
  </si>
  <si>
    <t>LONQUIMAY</t>
  </si>
  <si>
    <t>LABORES DE CARPINTERÍA DE TERMINACIONES AVANZADAS</t>
  </si>
  <si>
    <t>PF1567</t>
  </si>
  <si>
    <t>SAAVEDRA</t>
  </si>
  <si>
    <t>LOS SAUCES</t>
  </si>
  <si>
    <t>CURACAUTÍN</t>
  </si>
  <si>
    <t>LABORES DE INSTALACIONES SANITARIAS</t>
  </si>
  <si>
    <t>PF1575</t>
  </si>
  <si>
    <t>CURARREHUE</t>
  </si>
  <si>
    <t>EDUCACIÓN MEDIA COMPLETA, PREFERENTEMENTE. Y HABER CURSADO EL CURSO DE “LABORES DE SOPORTE EN INSTALACIONES
SANITARIAS” O EXPERIENCIA DE DOS AÑOS COMO “AYUDANTE INSTALACIONES SANITARIAS”, DEMOSTRABLE.</t>
  </si>
  <si>
    <t>PERQUENCO</t>
  </si>
  <si>
    <t>LUMACO</t>
  </si>
  <si>
    <t>FORMULACIÓN DE PROYECTOS DE MICROEMPRENDIMIENTO</t>
  </si>
  <si>
    <t>PF0727</t>
  </si>
  <si>
    <t>MUJERES Y HOMBRES EMPRENDEDORES ENTRE 18 A 70 AÑOS, QUE POSEAN RSH HASTA EL 80% DE VULNERABILIDAD, QUE CUENTEN CON ENSEÑANZA MEDIA COMPLETA Y HABITEN EN LA COMUNA DE MAIPÚ</t>
  </si>
  <si>
    <t>HABILIDADES DIGITALES PARA EL TRABAJO</t>
  </si>
  <si>
    <t>PF1182</t>
  </si>
  <si>
    <t>HOMBRES Y MUJERES MAYORES DE 18 AÑOS, CESANTES O QUE BUSCA TRABAJO POR PRIMERA VEZ, PREFERENTEMENTE CON EDUCACIÓN BÁSICA COMPLETA, HABITANTES DE LA COMUNA DE MEJILLONES</t>
  </si>
  <si>
    <t>RUT 69020400-2 MUNICIPALIDAD DE MEJILLONES. PERSONAS CESANTES, DESOCUPADAS O QUE BUSCAN TRABAJO POR PRIMERA VEZ, DERIVADAS POR OMIL DE LA COMUNA DE MEJILLONES.</t>
  </si>
  <si>
    <t>HABILIDADES Y HERRAMIENTAS PARA EL EMPRENDIMIENTO</t>
  </si>
  <si>
    <t>PF0911</t>
  </si>
  <si>
    <t>MARCHIHUE</t>
  </si>
  <si>
    <t>HOMBRES Y MUJERES DE 18 AÑOS O MAS, QUE PERTENECEN AL 80% MAS VULNERABLES, RESIDEN EN LA COMUNA DE MARCHIGUE Y TENER EDUCACIÓN BÁSICA COMPLETA</t>
  </si>
  <si>
    <t>RUT 69091300-3 MUNICIPALIDAD DE MARCHIGÜE. PERSONAS DERIVADAS POR OMIL DE MARCHIGÜE, ESPECÍFICAMENTE QUE PERTENECEN AL 80% MAS VULNERABLES</t>
  </si>
  <si>
    <t>69091300-3</t>
  </si>
  <si>
    <t>HERRAMIENTAS BÁSICAS DE COMUNICACIÓN EN INGLÉS</t>
  </si>
  <si>
    <t>PF0728</t>
  </si>
  <si>
    <t>ILLAPEL</t>
  </si>
  <si>
    <t>HOMBRES Y MUJERES MAYORES DE 18 AÑOS, CESANTES O QUE BUSCA TRABAJO POR PRIMERA VEZ, CON EDUCACIÓN BÁSICA COMPLETA, HABITANTES DE LA COMUNA DE ILLAPEL</t>
  </si>
  <si>
    <t>RUT 69041200-4 MUNICIPALIDAD DE ILLAPEL. PERSONAS CESANTES, DESOCUPADAS O QUE BUSCAN TRABAJO POR PRIMERA VEZ, DERIVADAS POR OMIL DE LA COMUNA DE ILLAPEL.</t>
  </si>
  <si>
    <t>69041200-4</t>
  </si>
  <si>
    <t>HERRAMIENTAS COMPUTACIONALES BÁSICAS</t>
  </si>
  <si>
    <t>PF0729</t>
  </si>
  <si>
    <t>MUJERES Y HOMBRES QUE SEAN EMPRENDEDORES, QUE TENGAN ENSEÑANZA MEDIA COMPLETA, QUE TENGAN ENTRE LOS 25 A 70 AÑOS, QUE CUENTEN CON CONOCIMIENTOS DE LECTOESCRITURA Y CÁLCULOS MATEMÁTICOS BÁSICOS Y QUE VIVAN EN LA COMUNA DE MAIPÚ.</t>
  </si>
  <si>
    <t>CALAMA</t>
  </si>
  <si>
    <t>HOMBRES Y MUJERES MAYORES DE 18 AÑOS, CESANTES O QUE BUSCA TRABAJO POR PRIMERA VEZ, PREFERENTEMENTE CON EDUCACIÓN MEDIA COMPLETA PREFERENTEMENTE, HABITANTES DE LA COMUNA DE CALAMA.</t>
  </si>
  <si>
    <t>PERSONAS CESANTES, DESOCUPADAS O QUE BUSCAN TRABAJO POR PRIMERA VEZ, DERIVADAS POR OMIL DE LA COMUNA DE CALAMA.</t>
  </si>
  <si>
    <t>69.020.200-K</t>
  </si>
  <si>
    <t>RECOLETA</t>
  </si>
  <si>
    <t>TRABAJADORES POR CUENTA PROPIA CON RENTA INFERIOR A 3 INGRESOS MENSUALES</t>
  </si>
  <si>
    <t>ADULTOS MAYORES DE 18 AÑOS, EMPLEADOS Y/O DESEMPLEADOS, HOMBRES Y MUJERES, CHILENOS Y EXTRANJEROS, QUE RESIDAN EN LA REGION METROPOLITANA Y QUE CUENTEN CON EDUCACIÓN MEDIA COMPLETA</t>
  </si>
  <si>
    <t>BANCO BICE</t>
  </si>
  <si>
    <t>97080000-k</t>
  </si>
  <si>
    <t>SOCIEDAD DE INSTRUCCIÓN PRIMARIA DE SANTIAGO</t>
  </si>
  <si>
    <t>82648400-4</t>
  </si>
  <si>
    <t>APRESTO LABORAL COMPLEMENTARIO</t>
  </si>
  <si>
    <t>PF0929</t>
  </si>
  <si>
    <t>TARAPACÁ</t>
  </si>
  <si>
    <t>IQUIQUE</t>
  </si>
  <si>
    <t>PERSONAS DE 18 AÑOS O MÁS, EN SITUACIÓN DE DISCAPACIDAD.</t>
  </si>
  <si>
    <t>01. LUNES - MAÑANA / 04. MARTES - MAÑANA / 07. MIÉRCOLES - MAÑANA</t>
  </si>
  <si>
    <t xml:space="preserve">1. PERSONAS, HOMBRE Y MUJERES,  EN SITUACIÓN DE DISCAPACIDAD FISICA ENTRE 18 Y 60 AÑOS, CON ESTUDIOS DE ENSEÑANZA BÁSICA COMPLETA, MEDIA INCOMPLETA Y COMPLETA, USUARIOS O EX USUARIOS DE TELETON, RESIDENTES EN LA REGIÓN DE TARAPACÁ, ESPECÍFICAMENTE EN LA COMUNA DE IQUIQUE, QUE SE ENCUENTRAN DESOCUPADOS, CESANTES O REALIZAN UNA ACTIVIDAD EN EL MERCADO INFORMAL QUE LES REPORTA ESCASOS INGRESOS, QUE REQUIEREN ADQUIRIR CONOCIMIENTOS PARA MEJORAR SUS POSIBILIDADES DE INCLUSIÓN LABORAL.     
</t>
  </si>
  <si>
    <t>BANCO CHILE</t>
  </si>
  <si>
    <t>97.004.000-5</t>
  </si>
  <si>
    <t>SOCIEDAD PRO AYUDA AL NIÑO LISIADO (TELETÓN)</t>
  </si>
  <si>
    <t>81.897.500-7</t>
  </si>
  <si>
    <t>CENTRO INTERMEDIO PARA CAPACITACION PROFORMA</t>
  </si>
  <si>
    <t>DERECHOS Y DEBERES EN EL MUNDO LABORAL</t>
  </si>
  <si>
    <t>PF0917</t>
  </si>
  <si>
    <t>SAN JOAQUÍN</t>
  </si>
  <si>
    <t xml:space="preserve">HOMBRES Y MUJERES, ENTRE 18 Y 64 AÑOS DE EDAD, QUE RESIDAN EN LA COMUNA DE SAN JOAQUÍN U ALEDAÑAS, REGIÓN METROPOLITANA, QUE PERTENEZCAN AL 80% DE LA POBLACIÓN MÁS VULNERABLE SEGÚN REGISTRO SOCIAL DE HOGARES. YA SEAN PERSONAS CESANTES, QUE BUSCAN TRABAJO POR PRIMERA VEZ O QUE SE ENCUENTRAN ACTUALMENTE REALIZANDO TRABAJOS PRECARIOS, INFORMALES O DE BAJA CALIFICACIÓN, Y REQUIERAN REALIZAR UNA RECONVERSIÓN LABORAL.
 </t>
  </si>
  <si>
    <t xml:space="preserve">PRISA MEDIA CHILE S.A
</t>
  </si>
  <si>
    <t xml:space="preserve">79.947.310-0
</t>
  </si>
  <si>
    <t xml:space="preserve">ONG CASA DE ACOGIDA LA ESPERANZA
</t>
  </si>
  <si>
    <t xml:space="preserve">73.188.700-4
</t>
  </si>
  <si>
    <t>EL QUISCO</t>
  </si>
  <si>
    <t>TRABAJADORES ACTIVOS O EN PROCESO DE RECONVERSIÓN LABORAL</t>
  </si>
  <si>
    <t>01. LUNES - MAÑANA / 07. MIÉRCOLES - MAÑANA</t>
  </si>
  <si>
    <t>TRABAJADORES ACTIVOS O EN PROCESO DE RECONVERSIÓN LABORAL, HOMBRES Y MUJERES, DE 18 AÑOS DE EDAD O MÁS, CON EDUCACIÓN MEDIA COMPLETA PREFERENTEMENTE Y QUE RESIDEN EN LA REGION DE VALPARAISO</t>
  </si>
  <si>
    <t>EBCO S.A.</t>
  </si>
  <si>
    <t>76525290-3</t>
  </si>
  <si>
    <t>FUNDACIÓN DE BENEFICENCIA ALDEA DE NIÑOS CARDENAL RAÚL SILVA HENRÍQUEZ</t>
  </si>
  <si>
    <t>71404100-2</t>
  </si>
  <si>
    <t>75387000-8</t>
  </si>
  <si>
    <t>O'HIGGINS</t>
  </si>
  <si>
    <t>ORGANISMO TECNICO INTERMEDIO DE CAPACITACION REGIONAL O'HIGGINS</t>
  </si>
  <si>
    <t xml:space="preserve">1.-PERSONAS ENTRE 18 Y 64 AÑOS DE EDAD, 
2. CESANTES O DE MENOR CALIFICACIÓN 
3.-MUJERES Y HOMBRES 
4.-PREFERENTEMENTE ENSEÑANZA MEDIA COMPLETA,
5.-JEFAS DE HOGAR, 
6.- ONG CASA DE ACOGIDA LA ESPERANZA 
7.- PERTENECIENTES A LA COMUNA DE SAN JOAQUÍN Y ALREDEDORES
8.- OFICIOS INFORMALES 
9.-MANEJO DE OPERACIONES MATEMÁTICAS BÁSICAS
</t>
  </si>
  <si>
    <t xml:space="preserve">
FAENADORA SAN VICENTE </t>
  </si>
  <si>
    <t>78843600-2</t>
  </si>
  <si>
    <t>ONG CASA ACOGIDA LA ESPERANZA</t>
  </si>
  <si>
    <t>73188700-4</t>
  </si>
  <si>
    <t>MUJERES Y HOMBRES QUE SEAN EMPRENDEDORES, QUE TENGAN ENTRE LOS 55 A 70 AÑOS, QUE CUENTEN CON CONOCIMIENTOS DE LECTOESCRITURA Y CÁLCULOS MATEMÁTICOS BÁSICOS, CON ENSEÑANZA MEDIA COMPLETA, PERTENECIENTES AL 80% MÁS VULNERABLE  Y QUE VIVAN EN LA COMUNA DE MAIPÚ.</t>
  </si>
  <si>
    <t>HOMBRES Y MUJERES, ENTRE 18 Y 64 AÑOS DE EDAD, QUE RESIDAN EN LA COMUNA DE SANTA BÁRBARA U ALEDAÑAS, REGIÓN DEL BIO BIO,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</si>
  <si>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Enel Generación S.A.</t>
  </si>
  <si>
    <t>91.081.000-6</t>
  </si>
  <si>
    <t xml:space="preserve">Fundación World Vision
</t>
  </si>
  <si>
    <t xml:space="preserve">70.689.300-8
</t>
  </si>
  <si>
    <t>TÉCNICAS PARA LA RESOLUCIÓN DE PROBLEMAS</t>
  </si>
  <si>
    <t>PF0922</t>
  </si>
  <si>
    <t>DE LOS RÍOS</t>
  </si>
  <si>
    <t>PANGUIPULLI</t>
  </si>
  <si>
    <t>04. MARTES - MAÑANA / 07. MIÉRCOLES - MAÑANA / 10. JUEVES - MAÑANA / 13. VIERNES - MAÑANA</t>
  </si>
  <si>
    <t>MAYORES DE 20 AÑOS. TRABAJADORES DE LA CORPORACIÓN DE ADELANTO INVOLUCRADOS EN LA REESTRUCTURACIÓN ORGANIZACIONAL, EN PROGRAMAS EDUCATIVOS, CULTURALES Y DE DESARROLLO DE PÚBLICO.
 EQUIPOS DE TRABAJO QUE NECESITEN FORTALECER ESTRATEGIAS COMUNICACIONALES. COLABORADORES INTERESADOS EN LA CONSTRUCCIÓN DE CANALES Y LINEAMIENTOS DE COMUNICACIÓN.</t>
  </si>
  <si>
    <t>BANCO DE CREDITO E INVERSIONES</t>
  </si>
  <si>
    <t>97006000-6</t>
  </si>
  <si>
    <t>CORPORACION DE ADALENTO AMIGOS PANGUIPULLI - TEATRO PANGUIPULLI</t>
  </si>
  <si>
    <t xml:space="preserve">65027784 -8       </t>
  </si>
  <si>
    <t>ACOMPAÑAMIENTO Y APOYO EN EL CUIDADO DE NIÑOS, NIÑAS Y ADOLESCENTES EN SITUACIÓN DE VULNERABILIDAD DE DERECHOS</t>
  </si>
  <si>
    <t>PF1185</t>
  </si>
  <si>
    <t>01. LUNES - MAÑANA / 07. MIÉRCOLES - MAÑANA / 13. VIERNES - MAÑANA</t>
  </si>
  <si>
    <t>VALDIVIA</t>
  </si>
  <si>
    <t>04. MARTES - MAÑANA / 10. JUEVES - MAÑANA</t>
  </si>
  <si>
    <t>HOMBRES Y MUJERES ENTRE 25 Y 60 AÑOS, QUE TRABAJAN DIRECTAMENTE CON NIÑOS Y NIÑAS QUE VIVEN EN RESIDENCIAS, CON CONTRATO INDEFINIDO, DE LA COMUNA DE VALDIVIA. EDUCACIÓN MEDIA COMPLETA.</t>
  </si>
  <si>
    <t>COPEC S.A, TRANSPORTE DE COMBUSTIBLES</t>
  </si>
  <si>
    <t>99520000-7, 79904920-1</t>
  </si>
  <si>
    <t>FUNDACIÓN NIÑO Y PATRIA</t>
  </si>
  <si>
    <t>70235800-0</t>
  </si>
  <si>
    <t>EDUCADORES DE TRATO DIRECTOR O TUTORES, QUE TRABAJAN DIRECTAMENTE CON NIÑOS Y NIÑAS QUE VIVEN EN RESIDENCIAS, ENTRE LOS 25 Y 60 AÑOS, DE AMBOS SEXOS, CON CONTRATO INDEFINIDO, DE LA COMUNA DE VALDIVIA</t>
  </si>
  <si>
    <t>PEÑAFLOR</t>
  </si>
  <si>
    <t>HOMBRES Y MUJERES MAYORES DE 18 AÑOS, DE AMBOS SEXOS QUE TRABAJAN EN UNA RESIDENCIA DE CUIDADO TERAPÉUTICO DE NIÑOS, NIÑAS Y ADOLESCENTES.  CON EDUCACIÓN MEDIA COMPLETA, Y QUE RESIDAN EN LA COMUNA DE PEÑAFLOR Y SUS ALREDEDORES.</t>
  </si>
  <si>
    <t>FUNDACIÓN KOINOMADELFIA</t>
  </si>
  <si>
    <t>73238400-6</t>
  </si>
  <si>
    <t>70537300-0</t>
  </si>
  <si>
    <t>CNC</t>
  </si>
  <si>
    <t>CORP DE CAPACITACION DE LA CAMARA NACIONAL DE COMERCIO DE CHILE</t>
  </si>
  <si>
    <t>ACTIVIDADES DE CUIDADOS PARA PERSONAS CON DEPENDENCIA SEVERA</t>
  </si>
  <si>
    <t>PF1498</t>
  </si>
  <si>
    <t>CERRO NAVIA</t>
  </si>
  <si>
    <t>PERSONAS VULNERABLES PERTENECIENTES AL 80% MÁS VULNERABLE, PREFERENTEMENTE ADULTOS MAYORES, HOMBRES Y MUJERES MAYORES DE 64 AÑOS DE EDAD,  QUE SE ENCUENTREN SIN TRABAJO, CUENTEN CON EDUCACIÓN MEDIA COMPLETA Y/O EXPERIENCIA LABORAL EN ÁREAS AFINES, COMO EL CUIDADO DE PERSONAS O ASISTENCIA EN SERVICIOS DE SALUD, PRESENTEN CERTIFICADO DE INHABILIDAD CORRESPONDIENTE, SIN CONOCIMIENTOS FORMALES EN EL OFICIO, QUE VIVAN EN LAS COMUNAS DE CERRO NAVIA, PUDAHUEL O LO PRADO, Y  ESTÉN VINCULADAS A LA FUNDACIÓN CERRO NAVIA JOVEN.</t>
  </si>
  <si>
    <t>DIMERCO COMERCIAL S.A.</t>
  </si>
  <si>
    <t>76.193.810-K</t>
  </si>
  <si>
    <t>FUNDACION CERRO NAVIA JOVEN</t>
  </si>
  <si>
    <t>72.517.200-1</t>
  </si>
  <si>
    <t xml:space="preserve">PERSONAS VULNERABLES PERTENECIENTES AL 80% MÁS VULNERABLE, PREFERENTEMENTE HOMBRES Y MUJERES  MAYORES DE 64 AÑOS, QUE SE ENCUENTREN SIN TRABAJO, CUENTEN CON EDUCACIÓN MEDIA COMPLETA Y/O EXPERIENCIA LABORAL EN ÁREAS AFINES, COMO EL CUIDADO DE PERSONAS O ASISTENCIA EN SERVICIOS DE SALUD, PRESENTEN  CERTIFICADO DE INHABILIDAD CORRESPONDIENTE, SIN CONOCIMIENTOS FORMALES EN EL OFICIO,  QUE VIVAN EN LAS COMUNAS DE CERRO NAVIA, PUDAHUEL O LO PRADO, Y VINCULADAS A LA FUNDACIÓN CERRO NAVIA JOVEN.
</t>
  </si>
  <si>
    <t xml:space="preserve">FUNDACION INVICA //  COOPERATIVA ABIERTA DE VIVIENDA PROVICOOP
</t>
  </si>
  <si>
    <t xml:space="preserve">81719700-0   70274600-0
</t>
  </si>
  <si>
    <t xml:space="preserve">FUNDACIÓN CERRO NAVIA
</t>
  </si>
  <si>
    <t xml:space="preserve">72.517.200-1
</t>
  </si>
  <si>
    <t>ASISTENCIA EN EL MANTENIMIENTO ELÉCTRICO DE BAJA TENSIÓN</t>
  </si>
  <si>
    <t>PF0638</t>
  </si>
  <si>
    <t>HOMBRES Y MUJERES, ESTUDIANTES DE CUARTO AÑO MEDIO O AGRESADOS DE LA EDUCACIÓN MEDIA, QUE ESTUDIEN EN LICEOS TECNICO PROFESIONALES DE LA COMUNA DE RENCA O RESIDAN EN DICHA COMUNA, CON ESPECIALIDAD EN TEMATICAS ASOCIADAS A LOGISTICA Y QUE TENGAN EDUCACION MEDIA COMPLETA PREFERENTEMENTE.</t>
  </si>
  <si>
    <t>HOMBRES Y MUJERES, ENTRE 18 Y 64 AÑOS DE EDAD, QUE RESIDAN EN LA COMUNA DE MAIPÚ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</si>
  <si>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AUXILIAR DE BODEGA EN TIENDAS POR DEPARTAMENTO</t>
  </si>
  <si>
    <t>PF0790</t>
  </si>
  <si>
    <t>HOMBRES Y MUJERES, ENTRE 18 Y 64 AÑOS DE EDAD, QUE RESIDAN EN LA COMUNA DE PUERTO MONTT U ALEDAÑAS, REGIÓN DE LOS LAGOS,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</si>
  <si>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 xml:space="preserve">Banco Estado Microempresas S.A.
</t>
  </si>
  <si>
    <t xml:space="preserve">96781620-5
</t>
  </si>
  <si>
    <t xml:space="preserve">Fundación Proyecto B
</t>
  </si>
  <si>
    <t xml:space="preserve">65.045.095-7
</t>
  </si>
  <si>
    <t>ÑUÑOA</t>
  </si>
  <si>
    <t xml:space="preserve">HOMBRES Y MUJERES CON DISCAPACIDAD COGNITIVA, DE 18 AÑOS O MÁS,  EDUCACIÓN BÁSICA COMPLETA, PREFERENTEMENTE
</t>
  </si>
  <si>
    <t xml:space="preserve">76185232-9 
76109764-4 
79556300-8
</t>
  </si>
  <si>
    <t xml:space="preserve">JP MORGAN ASSET MANAGEMENT CHILE LTDA. 
JP MORGAN CORREDORA DE BOLSA SPA 
 INVERSIONES JP MORGAN LTDA
</t>
  </si>
  <si>
    <t xml:space="preserve"> FUNDACION DESCUBREME 
</t>
  </si>
  <si>
    <t>65034895-8</t>
  </si>
  <si>
    <t xml:space="preserve">SAN JOAQUIN </t>
  </si>
  <si>
    <t xml:space="preserve">CYD INGENIERIA Y CONSTRUCCION LTDA
</t>
  </si>
  <si>
    <t xml:space="preserve">88359600-5
</t>
  </si>
  <si>
    <t xml:space="preserve">FUNDACION INFOCAP
</t>
  </si>
  <si>
    <t xml:space="preserve">72251100-K
</t>
  </si>
  <si>
    <t>AYUDANTE DE PASTELERÍA EN SUPERMERCADO</t>
  </si>
  <si>
    <t>PF0696</t>
  </si>
  <si>
    <t xml:space="preserve">PERSONAS DE 17 AÑOS O MÁS, A QUIENES SE LES HUBIERA APLICADO UNA SANCIÓN PENAL1). CON BENEFICIO DE LIBERTAD ASISTIDA, LIBERTAD ASISTIDA ESPECIAL, RÉGIMEN SEMICERRADO O CERRADO BAJO LA LEY N°20.084. REQUISITOS DE INGRESO A PF EDUCACIÓN BASICA COMPLETA, PREFERENTEMENTE.
</t>
  </si>
  <si>
    <t xml:space="preserve">JOY GLOBAL CHILE SA
</t>
  </si>
  <si>
    <t xml:space="preserve">95616000-6
</t>
  </si>
  <si>
    <t xml:space="preserve">65070018-k
</t>
  </si>
  <si>
    <t>BRECHA DIGITAL CERO: ILUMINANDO EL ACCESO A LA INFORMACIÓN DESDE LAS PLATAFORMA DIGITALES</t>
  </si>
  <si>
    <t>PF1426</t>
  </si>
  <si>
    <t>CAMARONES</t>
  </si>
  <si>
    <t>HOMBRES Y MUJERES DE 18 AÑOS O MAS, QUE PERTENECEN AL 80% MAS VULNERABLES, RESIDEN EN LA COMUNA DE CAMARONES Y TENER EDUCACIÓN BÁSICA COMPLETA</t>
  </si>
  <si>
    <t>PERSONAS DERIVADAS POR OMIL DE CAMARONES, ESPECÍFICAMENTE QUE PERTENECEN AL 80% MAS VULNERABLES</t>
  </si>
  <si>
    <t>69251000-3</t>
  </si>
  <si>
    <t>RUT 69091300-3 MUNICIPALIDAD DE MARCHIHUE. PERSONAS DERIVADAS POR OMIL DE MARCHIHUE, ESPECÍFICAMENTE QUE PERTENECEN AL 80% MAS VULNERABLES</t>
  </si>
  <si>
    <t>VIÑA DEL MAR</t>
  </si>
  <si>
    <t xml:space="preserve">HOMBRES Y MUJERES DE 18 AÑOS O MAS PERTENECIENTES AL 80% MAS VULNERABLE, CON EDUCACION MEDIA COMPLETA PREFERENTEMENTE QUE RECIDAN EN LA COMUNA DE VIÑA DEL MAR Y SUS ALREDERDORES </t>
  </si>
  <si>
    <t>COCINA INTERNACIONAL</t>
  </si>
  <si>
    <t>PF1439</t>
  </si>
  <si>
    <t>PERSONAS DERIVADAS POR GENDARMERIA</t>
  </si>
  <si>
    <t>MUJERES MAYORES DE 18 AÑOS, PRIVADAS DE LIBERTAD EN EL CENTRO PENITENCIARIO FEMENINO DE SANTIAGO, EN SITUACIÓN DE VULNERABILIDAD SOCIAL (PERTENECIENTES AL 80% MÁS VULNERABLE), CON BAJA ESCOLARIDAD Y LIMITADA EXPERIENCIA LABORAL.</t>
  </si>
  <si>
    <t>PRINCIPAL ADMINISTRADORA GENERAL DE FONDOS S.A., PRINCIPAL COMPAÑÍA DE SEGUROS DE VIDA CHILE S.A., PRINCIPAL SERVICIOS CORPORATIVOS CHILE TDA., PRINCIPAL AHORRO E INVERSIONES S.A., COPEC S.A, TRANSPORTE DE COMBUSTIBLES</t>
  </si>
  <si>
    <t>91999000-7, 96588080-1, 76752060-3, 76613770-9, 99520000-7, 79904920-1</t>
  </si>
  <si>
    <t>CORPORACIÓN ABRIENDO PUERTAS</t>
  </si>
  <si>
    <t>65006242-6</t>
  </si>
  <si>
    <t>LIMACHE</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</si>
  <si>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</si>
  <si>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</si>
  <si>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COMERCIO ELECTRÓNICO Y MARKETING DIGITAL</t>
  </si>
  <si>
    <t>PF0965</t>
  </si>
  <si>
    <t>HOMBRES Y MUJERES ENTRE LOS 18 A 65 AÑOS, DESOCUPADOS, CON ENSEÑANZA MEDIA COMPLETA, QUE VIVAN EN LA COMUNA DE MAIPÚ Y CUENTEN CON RSH HASTA EL 80% DE VULNERABILIDAD</t>
  </si>
  <si>
    <t xml:space="preserve">ASIMET </t>
  </si>
  <si>
    <t>HOMBRES Y MUJERES PERTENECIENTES HASTA EL 80% MÁS VULNERABLE SEGÚN RSH, ENTRE 18 Y 70 AÑOS DE EDAD.
PERSONAS QUE CUENTEN CON EDUCACIÓN MEDIA PREFERENTEMENTE, CON MANEJO BÁSICO DE REDES SOCIALES. RESIDEN EN LA COMUNA Y SERÁN DERIVADAS POR LA OMIL DE MAIPÚ.
LOS BENEFICIARIOS DEL GRUPO OBJETIVO UNA VEZ CAPACITADOS, PODRÁN ACCEDER A OPORTUNIDADES LABORALES EN EMPRESAS DE DIVERSOS SECTORES COMERCIALES, RETAIL, COMERCIO TRADICIONAL, EMPRENDIMIENTOS Y NEGOCIOS ENFOCADOS EN VENTAS Y COMERCIO DIGITAL. .</t>
  </si>
  <si>
    <t>96.573.590-9
96.819.130-6
76.039.758-K
96.643.410-4</t>
  </si>
  <si>
    <t>Municipalidad de Maipú</t>
  </si>
  <si>
    <t>69.070.900-7</t>
  </si>
  <si>
    <t>CONTABILIDAD BÁSICA</t>
  </si>
  <si>
    <t>PF0594</t>
  </si>
  <si>
    <t>QUINTA NORMAL</t>
  </si>
  <si>
    <t>CONTROL DE CALIDAD DE PROCESOS AGROALIMENTARIOS</t>
  </si>
  <si>
    <t>PF0793</t>
  </si>
  <si>
    <t>GRANEROS</t>
  </si>
  <si>
    <t>MUJERES DERIVADAS POR SERNAMEG O PRODEMU</t>
  </si>
  <si>
    <t>MUJERES ENTRE 18 Y 64 AÑOS DE EDAD, QUE PERTENEZCAN AL PROGRAMA MUJERES JEFAS DE HOGAR, QUE RESIDAN EN LA COMUNA DE GRANEROS U ALEDAÑAS, REGIÓN DE O’HIGGINS,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</si>
  <si>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Servicio Nacional de la Mujer y la Equidad de Género
</t>
  </si>
  <si>
    <t xml:space="preserve">60.107.000-6
</t>
  </si>
  <si>
    <t>77301520-1</t>
  </si>
  <si>
    <t>AGROCAP</t>
  </si>
  <si>
    <t>ORG TECNICO INTERMEDIO PARA CAPACITACION DEL              SECTOR SILVOAGROPECUARIO</t>
  </si>
  <si>
    <t>CORTE Y CONFECCIÓN DE CORTINAS Y ROPA DE CASA</t>
  </si>
  <si>
    <t>PF0704</t>
  </si>
  <si>
    <t>PUDAHUEL</t>
  </si>
  <si>
    <t>MUJERES Y HOMBRES ENTRE 18 Y 64 AÑOS DE EDAD, CESANTES
PREFERENTEMENTE ENSEÑANZA MEDIA COMPLETA,
PERTENECIENTES AL 80% DE LA POBLACIÓN MÁS VULNERABLE, SEGÚN REGISTRO SOCIAL DE HOGARES.
MANEJO DE OPERACIONES MATEMÁTICAS BÁSICAS, 
PERTENICIENTES A LA COMUNA DE PUDAHUEL</t>
  </si>
  <si>
    <t xml:space="preserve">Cyd Internacional S.A.
Barros &amp; Errazuriz Abogados Ltda.
Comercial Grafica Millantue Ltda.
</t>
  </si>
  <si>
    <t xml:space="preserve">Cyd Internacional S.A.	96717910-8
Barros &amp; Errazuriz Abogados Ltda.	79806660-9
Comercial Grafica Millantue Ltda.	86654600-2
</t>
  </si>
  <si>
    <t>ONG Casa de Acogida La Esperanza.</t>
  </si>
  <si>
    <t>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t>
  </si>
  <si>
    <t>BANCO DE CREDITO E INVERSIONES, GASTON ESCUDERO JARA LTDA, SOC. COM. DE CARNES MULCHEN LTDA, GTD MANQUEHUE S.A., GTD INTESIS S.A., GTD GRUPO TELEDUCTOS S.A., GTD TELEDUCTOS S.A., RED PACÍFICO SPA, RURAL TELECOMUNCATIONS CHILE S.A., CÍA. NACIONAL DE TELÉFONOS TELEFÓNICA DEL SUR S.A, INMOBILIARIA SECURITY SA, SEGUROS VIDA SECURITY PREVISIÓN S.A, ADMINISTRADORA GENERAL DE FONDOS SECURITY S.A., VALORES SECURITY S.A. CORREDORES DE BOLSA, BANCO SECURITY, FACTORING SECURITY S.A., GRUPO SECURITY S.A., CAPITAL S.A., TRAVEL SECURITY S.A., CORREDORES DE SEGUROS SECURITY, COLBUN S.A., COPEC S.A, TRANSPORTE DE COMBUSTIBLES</t>
  </si>
  <si>
    <t>97006000-6; 79948040-9; 76008190-6; 93737000-8; 78159800-3; 94727000-1; 88983600-8; 76560668-3; 96956550-1; 90299000-3; 96786270-3; 99301000-6; 96639280-0; 96515580-5; 97053000-2; 96655860-1; 96604380-6; 96905260-1; 85633900-9; 77371990-K; 96505760-9; 99520000-7; 79904920-1</t>
  </si>
  <si>
    <t>ONG CASA DE ACOGIDA LA ESPERANZA</t>
  </si>
  <si>
    <t>LA GRANJA</t>
  </si>
  <si>
    <t>DISEÑO Y COMERCIALIZACIÓN DE ORFEBRERÍA WUILLICHE CON ENCASTES DE PIEDRAS SEMIPRECIOSAS</t>
  </si>
  <si>
    <t>PF0713</t>
  </si>
  <si>
    <t>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t>
  </si>
  <si>
    <t>MUNICIPALIDAD DE CABRERO. PERSONAS DERIVADAS POR OMIL DE CABRERO,</t>
  </si>
  <si>
    <t xml:space="preserve">69151000-K
</t>
  </si>
  <si>
    <t>LOS ÁNGELES</t>
  </si>
  <si>
    <t>HOMBRES Y MUJERES MAYORES DE 18 AÑOS, CESANTES O QUE BUSCA TRABAJO POR PRIMERA VEZ, CON EDUCACIÓN BÁSICA COMPLETA, HABITANTES DE LA COMUNA DE LOS ÁNGELES, EN PARTICULAR DEL SECTOR DE LA SUERTE</t>
  </si>
  <si>
    <t>RUT MUNICIPALIDAD DE LOS ANGELES 69170100-K. PERSONAS DERIVADAS POR OMIL DE LOS ANGELES ESPECÍFICAMENTE PERSONAS DESOCUPADOS CESANTES Y PERSONAS QUE BUSCAN TRABAJO POR PRIMERA VEZ</t>
  </si>
  <si>
    <t>69170100-K</t>
  </si>
  <si>
    <t>ELABORACIÓN DE JABONES Y SALES DE BAÑO</t>
  </si>
  <si>
    <t>PF0578</t>
  </si>
  <si>
    <t>QUILICURA</t>
  </si>
  <si>
    <t>HOMBRES Y MUJERES MAYORES DE 18 AÑOS Y MENOS DE 60, QUE PERTENEZCAN A LA COMUNA DE QUILICURA. QUE SON EMPRENDEDORES QUE ESTAN DENTRO DEL 80% MAS VULNERABLE Y QUE TIENEN EDUCACIÓN BASICA COMPLETA PREFERENTEMENTE</t>
  </si>
  <si>
    <t>IDEAL S.A.</t>
  </si>
  <si>
    <t>82623500-4</t>
  </si>
  <si>
    <t>RUT 69071300-4 MUNICIPALIDAD DE QUILICURA. PERSONAS DERIVADAS POR OMIL DE QUILICURA, ESPECÍFICAMENTE QUE PERTENECEN AL 80% MAS VULNERABLES</t>
  </si>
  <si>
    <t>69071300-4</t>
  </si>
  <si>
    <t>INICIANDO MI NEGOCIO</t>
  </si>
  <si>
    <t>PF0838</t>
  </si>
  <si>
    <t>INSTALACIÓN Y MANTENIMIENTO DE EMPALMES DE REDES DE DISTRIBUCIÓN ELÉCTRICA</t>
  </si>
  <si>
    <t>PF1240</t>
  </si>
  <si>
    <t>HOMBRES Y MUJERES, ENTRE 18 Y 64 AÑOS DE EDAD, QUE RESIDAN EN LA COMUNA DE SAN JOAQUÍN U ALEDAÑAS, REGIÓN METROPOLITANA, QUE PERTENEZCAN AL 80% DE LA POBLACIÓN MÁS VULNERABLE SEGÚN REGISTRO SOCIAL DE HOGARES, CON EDUCACIÓN MEDIA COMPLETA. YA SEAN PERSONAS CESANTES, QUE BUSCAN TRABAJO POR PRIMERA VEZ O QUE SE ENCUENTRAN ACTUALMENTE REALIZANDO TRABAJOS PRECARIOS, INFORMALES O DE BAJA CALIFICACIÓN, Y REQUIERAN REALIZAR UNA RECONVERSIÓN LABORAL.</t>
  </si>
  <si>
    <t>HOMBRES Y MUJERES ENTRE LOS 55 A 75 AÑOS, QUE CUENTEN CON CONOCIMIENTOS DE LECTOESCRITURA Y CÁLCULOS MATEMÁTICOS BÁSICOS, HABITANTES DE LA COMUNA DE MAIPÚ , CON ENSEÑANZA MEDIA COMPLETA Y QUE POSEAN RSH HASTA EL 80% DE VULNERABILIDAD Y QUE POSEA  CERTIFICACIÓN COMO INSTALADOR ELÉCTRICO AUTORIZADO POR LA SEC CLASE A, B, C O D.</t>
  </si>
  <si>
    <t>LABORES EN BODEGA DE MATERIALES E INSUMOS</t>
  </si>
  <si>
    <t>PF0834</t>
  </si>
  <si>
    <t>DE ATACAMA</t>
  </si>
  <si>
    <t>COPIAPÓ</t>
  </si>
  <si>
    <t>HOMBRES Y MUJERES, ENTRE 18 Y 64 AÑOS DE EDAD, QUE RESIDAN EN LA COMUNA DE COPIAPÓ U ALEDAÑAS, REGIÓN DE ATACAMA, QUE ESTÉN EN SITUACIÓN DE DISCAPACIDAD, CON EDUCACIÓN BÁSICA COMPLETA PREFERENTEMENTE. YA SEAN PERSONAS CESANTES, QUE BUSCAN TRABAJO POR PRIMERA VEZ O QUE SE ENCUENTRAN ACTUALMENTE REALIZANDO TRABAJOS PRECARIOS, INFORMALES O DE BAJA CALIFICACIÓN, Y REQUIERAN REALIZAR UNA RECONVERSIÓN LABORAL.</t>
  </si>
  <si>
    <t>Banco Estado Microempresas S.A.</t>
  </si>
  <si>
    <t xml:space="preserve">Fundación Descúbreme
</t>
  </si>
  <si>
    <t xml:space="preserve">65.034.895-8
</t>
  </si>
  <si>
    <t>LABORES EN VIVEROS</t>
  </si>
  <si>
    <t>PF0720</t>
  </si>
  <si>
    <t>PENCO</t>
  </si>
  <si>
    <t>PERSONAS CON 18 AÑOS CUMPLIDOS PERTENENCIENTES AL 80% MÁS VULNERBLE, HOMBRE Y/O MUJERES DE LA COMUNA DE PENCO.</t>
  </si>
  <si>
    <t>VIDRIOS LIRQUEN S.A.</t>
  </si>
  <si>
    <t>90687000-2</t>
  </si>
  <si>
    <t xml:space="preserve">PERSONAS DERIVADAS POR OMIL DE PENCO, ESPECÍFICAMENTE QUE PERTENECEN AL 80% MAS VULNERABLES        </t>
  </si>
  <si>
    <t xml:space="preserve"> 69.150.501-4</t>
  </si>
  <si>
    <t>PUQUELDÓN</t>
  </si>
  <si>
    <t>MUJERES ENTRE 18 Y 64 AÑOS DE EDAD, QUE PERTENEZCAN AL PROGRAMA MUJERES JEFAS DE HOGAR, QUE RESIDAN EN LA COMUNA DE PUQUELDÓN U ALEDAÑAS, REGIÓN DE LOS LAGOS,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</si>
  <si>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VICUÑA</t>
  </si>
  <si>
    <t>MUJERES ENTRE 18 Y 64 AÑOS DE EDAD, QUE PERTENEZCAN AL PROGRAMA MUJERES JEFAS DE HOGAR, QUE RESIDAN EN LA COMUNA DE VICUÑA U ALEDAÑAS, REGIÓN DE COQUIMBO,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</si>
  <si>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LOGÍSTICA ADMINISTRATIVA</t>
  </si>
  <si>
    <t>PF0877</t>
  </si>
  <si>
    <t xml:space="preserve">HOMBRES Y MUJERES, ENTRE 18 Y 64 AÑOS DE EDAD, QUE RESIDAN EN LA COMUNA DE SANTIAGO CENTRO,  REGIÓN METROPOLITANA, QUE PERTENEZCAN AL 80% DE LA POBLACIÓN MÁS VULNERABLE SEGÚN REGISTRO SOCIAL DE HOGARES, EDUCACIÓN MEDIA COMPLETA PREFERENTEMENTE, CON MANEJO DE PC Y PLANILLA DE CÁLCULO NIVEL INTERMEDIO. YA SEAN PERSONAS CESANTES, QUE BUSCAN TRABAJO POR PRIMERA VEZ O QUE SE ENCUENTRAN ACTUALMENTE REALIZANDO TRABAJOS PRECARIOS, INFORMALES O DE BAJA CALIFICACIÓN, QUIENES REQUIERAN REALIZAR UNA RECONVERSIÓN LABORAL.
</t>
  </si>
  <si>
    <t xml:space="preserve">TEPSAC S.A
</t>
  </si>
  <si>
    <t xml:space="preserve">76.556.170-1
</t>
  </si>
  <si>
    <t xml:space="preserve">FUCAP
</t>
  </si>
  <si>
    <t xml:space="preserve">77534810-0
</t>
  </si>
  <si>
    <t>MECÁNICA AUTOMOTRIZ ELECTROMECÁNICA</t>
  </si>
  <si>
    <t>PF0585</t>
  </si>
  <si>
    <t>MECÁNICA BÁSICA AUTOMOTRIZ</t>
  </si>
  <si>
    <t>PF0584</t>
  </si>
  <si>
    <t>PERSONAS CON 18 AÑOS CUMPLIDOS PERTENENCIENTES AL 80% MÁS VULNERABLE, HOMBRE Y/O MUJERES DE LA COMUNA DE PENCO. CON ENSEÑANZA MEDIA COMPLETA PREFERENTEMENTE.</t>
  </si>
  <si>
    <t>PERSONAS DERIVADAS POR OMIL DE PENCO</t>
  </si>
  <si>
    <t xml:space="preserve">69.150.501-4. </t>
  </si>
  <si>
    <t xml:space="preserve">HOMBRES Y MUJERES ENTRE LOS 18 A 65 AÑOS, DESOCUPADOS, CON ENSEÑANZA MEDIA COMPLETA, QUE VIVAN EN LA COMUNA DE MAIPÚ Y CUENTEN CON RSH HASTA EL 80% DE VULNERABILIDAD
</t>
  </si>
  <si>
    <t>ALTO HOSPICIO</t>
  </si>
  <si>
    <t>HOMBRES Y MUJERES MAYORES DE 18 AÑOS, CESANTES O QUE BUSCA TRABAJO POR PRIMERA VEZ, PREFERENTEMENTE CON EDUCACIÓN MEDIA COMPLETA, PREFERENTEMENTE HABITANTES DE LA COMUNA DE ALTO HOSPICIO</t>
  </si>
  <si>
    <t>RUT MUNICIPALIDAD DE ALTO HOSPICIO 69265100-6. PERSONAS DERIVADAS POR OMIL DE ALTO HOSPICIO ESPECÍFICAMENTE PERSONAS DESOCUPADOS CESANTES Y PERSONAS QUE BUSCAN TRABAJO POR PRIMERA VEZ</t>
  </si>
  <si>
    <t>69265100-6</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</si>
  <si>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</si>
  <si>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MECÁNICA BÁSICA AUTOMOTRIZ EN INYECCIÓN ELECTRÓNICA</t>
  </si>
  <si>
    <t>PF0801</t>
  </si>
  <si>
    <t>MEJORANDO EL MARKETING DE MI NEGOCIO</t>
  </si>
  <si>
    <t>PF0840</t>
  </si>
  <si>
    <t>TEMUCO</t>
  </si>
  <si>
    <t>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t>
  </si>
  <si>
    <t>RUT 69190700-7 MUNICIPALIDAD DE TEMUCO. PERSONAS CESANTES, DESOCUPADAS O QUE BUSCAN TRABAJO POR PRIMERA VEZ, DERIVADAS POR OMIL DE LA COMUNA DE TEMUCO.</t>
  </si>
  <si>
    <t>69190700-7</t>
  </si>
  <si>
    <t>RUT 69190700-7 MUNICIPALIDAD DE TEMUCO, OMIL DE LA COMUNA DE TEMUCO, PERSONAS CESANTES DE LA COMUNA.</t>
  </si>
  <si>
    <t>MONTAJE DE SISTEMAS SOLARES FOTOVOLTAICOS</t>
  </si>
  <si>
    <t>PF1418</t>
  </si>
  <si>
    <t>LOS VILOS</t>
  </si>
  <si>
    <t>MUJERES ENTRE 18 Y 64 AÑOS DE EDAD QUE RESIDAN EN LA COMUNA DE LOS VILOS U ALEDAÑAS, REGIÓN DE COQUIMBO,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</si>
  <si>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PRODEMU
</t>
  </si>
  <si>
    <t xml:space="preserve">72.101.000-7
</t>
  </si>
  <si>
    <t>PUTRE</t>
  </si>
  <si>
    <t>MUJERES ENTRE 18 Y 64 AÑOS DE EDAD QUE RESIDAN EN LA COMUNA DE PUTRE U ALEDAÑAS, REGIÓN DE ARICA,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</si>
  <si>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VALLENAR</t>
  </si>
  <si>
    <t>MUJERES ENTRE 18 Y 64 AÑOS DE EDAD QUE RESIDAN EN LA COMUNA DE VALLENAR U ALEDAÑAS, REGIÓN DE ATACAMA,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</si>
  <si>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PERSONAS DE 17 AÑOS O MÁS, A QUIENES SE LES HUBIERA APLICADO UNA SANCIÓN PENAL1). CON BENEFICIO DE LIBERTAD ASISTIDA, LIBERTAD ASISTIDA ESPECIAL, RÉGIMEN SEMICERRADO O CERRADO BAJO LA LEY N°20.085. REQUISITOS DE INGRESO A PF EDUCACIÓN MEDIA COMPLETA, PREFERENTEMENTE</t>
  </si>
  <si>
    <t xml:space="preserve">KOMATSU HOLDING SOUTH AMERICA LTDA
</t>
  </si>
  <si>
    <t xml:space="preserve">76080246-9
</t>
  </si>
  <si>
    <t>MOVILIZADOR DE CARGA</t>
  </si>
  <si>
    <t>PF0739</t>
  </si>
  <si>
    <t>PERSONAS CON MENOS DE UN AÑO DE EGRESO DE CUARTO AÑO DE ENSEÑANZA MEDIA O DE LICEOS TÉCNICOS PROFESIONALES</t>
  </si>
  <si>
    <t>OPERACIONES BÁSICAS DE PANADERÍA</t>
  </si>
  <si>
    <t>PF0604</t>
  </si>
  <si>
    <t xml:space="preserve">HOMBRES Y MUJERES ENTRE 18 Y 64 AÑOS DE EDAD,  PERTENECIENTES AL 80% DE LA POBLACIÓN MÁS VULNERABLE, SEGÚN REGISTRO SOCIAL DE HOGARES. PREFERENTEMENTE ENSEÑANZA MEDIA COMPLETA. NO SE REQUI REQUISITOS DE INGRESO DEL PLAN FORMATIVO EDUCACIÓN BÁSICA COMPLETA, PREFERENTEMENTE; CONOCIMIENTOS DE LECTOESCRITURA BÁSICA; CONOCIMIENTOS DE CÁLCULOS MATEMÁTICOS BÁSICOS.ERE EXPERIENCIA EN EL ÁREA. 
</t>
  </si>
  <si>
    <t xml:space="preserve">Inversiones Ultramar Ltda. / Fidelitas SPA / Papiros S.A.
</t>
  </si>
  <si>
    <t xml:space="preserve">76549561-K /99542000-7 /96956180-8
</t>
  </si>
  <si>
    <t xml:space="preserve">ONG Casa de Acogida La Esperanza
</t>
  </si>
  <si>
    <t xml:space="preserve">73188700-4
</t>
  </si>
  <si>
    <t>TALAGANTE</t>
  </si>
  <si>
    <t>PERSONAS PRIVADAS LIBERTAD MAYORES DE 18 AÑOS QUE CUMPLEN CONDENA EN EL SISTEMA CERRADO DE GENDARMERÍA DE CHILE, EN CENTRO ESTUDIO Y TRABAJO C.E.T. C.D.P. TALAGANTE, EDUCACIÓN BÁSICA COMPLETA, PREFERENTEMENTE; CONOCIMIENTOS DE LECTOESCRITURA BÁSICA; CONOCIMIENTOS DE CÁLCULOS MATEMÁTICOS BÁSICOS.</t>
  </si>
  <si>
    <t>BANCO DE CREDITO E INVERSIONES, COPEC S.A, TRANSPORTE DE COMBUSTIBLES, HENNES &amp; MAURITZ SPL</t>
  </si>
  <si>
    <t>97006000-6, 99520000-7, 79904920-1, 76218187-8</t>
  </si>
  <si>
    <t>PERSONAS DE 17 AÑOS O MÁS, A QUIENES SE LES HUBIERA APLICADO UNA SANCIÓN PENAL1). CON BENEFICIO DE LIBERTAD ASISTIDA, LIBERTAD ASISTIDA ESPECIAL, RÉGIMEN SEMICERRADO O CERRADO BAJO LA LEY N°20.084.  REQUISITOS DE INGRESO A PF EDUCACIÓN BÁSICA COMPLETA, PREFERENTEMENTE; CONOCIMIENTOS DE LECTOESCRITURA BÁSICA; CONOCIMIENTOS DE CÁLCULOS MATEMÁTICOS BÁSICOS.</t>
  </si>
  <si>
    <t xml:space="preserve">76080246-8
</t>
  </si>
  <si>
    <t>HOMBRES Y MUJERES PERTENECIENTES HASTA EL 80% MÁS VULNERABLE SEGÚN EL RSH, DE 20 A 55 AÑOS DE EDAD. 
PERSONAS CON EDUCACIÓN BÁSICA COMPLETA Y CONOCIMIENTOS DE LECTOESCRITURA BÁSICOS, CONOCIMIENTOS DE CÁLCULOS MATEMÁTICOS BÁSICOS.
RESIDEN EN LA COMUNA Y SERÁN DERIVADOS POR LA OMIL DE LLANQUIHUE.
LOS BENEFICIARIOS UNA VEZ CAPACITADOS PODRÁN DESEMPEÑARSE LABORALMENTE EN PANADERÍAS, AMASANDERÍAS O EMPRESAS DEL RUBRO CON FABRICACIÓN DE PAN.</t>
  </si>
  <si>
    <t>BBOSCH</t>
  </si>
  <si>
    <t>84.716.400- K</t>
  </si>
  <si>
    <t>Municipalidad de Llanquihue</t>
  </si>
  <si>
    <t>69.220.300-3</t>
  </si>
  <si>
    <t>OPERACIONES BÁSICAS DE PASTELERÍA</t>
  </si>
  <si>
    <t>PF0607</t>
  </si>
  <si>
    <t>HOMBRES Y MUJERES PERTENECIENTES HASTA EL 80% MÁS VULNERABLE SEGÚN RSH, DE 18 A 65 AÑOS DE EDAD.
PERSONAS CON EDUCACIÓN BÁSICA COMPLETA, CONOCIMIENTOS EN LECTOESCRITURA BÁSICOS, CONOCIMIENTOS DE CÁLCULOS MATEMÁTICOS BÁSICOS.
RESIDEN EN LA COMUNA Y SERÁN DERIVADOS POR LA OMIL DE QUILICURA. 
LOS BENEFICIARIOS UNA VEZ CAPACITADOS, PODRÁN DESEMPEÑARSE EN CASINOS, RESTAURANTES, PASTELERÍAS, PANADERÍAS, EMPRESAS DEL RUBRO DE PASTELERÍA.</t>
  </si>
  <si>
    <t>Municipalidad de Quilicura</t>
  </si>
  <si>
    <t>69.071.300-4</t>
  </si>
  <si>
    <t>OPERACIONES DE MECÁNICA BÁSICA EN BICICLETAS</t>
  </si>
  <si>
    <t>PF0804</t>
  </si>
  <si>
    <t xml:space="preserve">MUJERES Y HOMBRES ENTRE 18 Y 35 AÑOS DE EDAD,  DESOCUPADOS, QUE CUENTEN CON ENSEÑANZA MEDIA COMPLETA, CON EL RSH BAJO EL 80% Y HABITEN EN LA COMUNA DE MAIPÚ
</t>
  </si>
  <si>
    <t>OPERACIONES DE PINTURA AUTOMOTRIZ</t>
  </si>
  <si>
    <t>PF1175</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</si>
  <si>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</si>
  <si>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LA SERENA</t>
  </si>
  <si>
    <t xml:space="preserve">PERSONAS DE 17 AÑOS O MÁS, A QUIENES SE LES HUBIERA APLICADO UNA SANCIÓN PENAL1). CON BENEFICIO DE LIBERTAD ASISTIDA, LIBERTAD ASISTIDA ESPECIAL, RÉGIMEN SEMICERRADO O CERRADO BAJO LA LEY N°20.084. REQUISITOS DE INGRESO AL PF EDUCACIÓN MEDIA COMPLETA, PREFERENTEMENTE
</t>
  </si>
  <si>
    <t>ORGANIZACIÓN DE EVENTOS</t>
  </si>
  <si>
    <t>PF0660</t>
  </si>
  <si>
    <t>LO ESPEJO</t>
  </si>
  <si>
    <t>ADULTOS MAYORES DE 18 AÑOS, EMPLEADOS Y/O DESEMPLEADOS, HOMBRES Y MUJERES, CHILENOS Y EXTRANJEROS, QUE RESIDAN EN LA REGION METROPOLITANA Y QUE CUENTEN CON EDUCACIÓN MEDIA COMPLETA Y MANEJO DE COMPUTACIÓN A NIVEL USUARIO.</t>
  </si>
  <si>
    <t>PLAN DE INTERVENCIÓN PSICOSOCIAL PARA PERSONAS EN SITUACIÓN DE VULNERACIÓN DE DERECHOS EN CONTEXTOS DE RESIDENCIAS</t>
  </si>
  <si>
    <t>PF1187</t>
  </si>
  <si>
    <t>01. LUNES - MAÑANA / 04. MARTES - MAÑANA / 07. MIÉRCOLES - MAÑANA / 10. JUEVES - MAÑANA / 13. VIERNES - MAÑANA / 16. SÁBADO - MAÑANA / 19. DOMINGO - MAÑANA</t>
  </si>
  <si>
    <t>TRABAJADORES ACTIVOS O EN PROCESO DE RECONVERSIÓN LABORAL, HOMBRES Y MUJERES, DE 18 AÑOS DE EDAD O MÁS, CON EDUCACIÓN MEDIA COMPLETA PREFERENTEMENTE Y QUE RESIDEN EN LA REGION DE VALPARAISO (CONSIDERAR QUE LA COMUNA ES EL QUISCO). DEBERÁN TENER PREFERENTEMENTE CON TÍTULO PROFESIONAL EN EL ÁREA DE PSICOLOGÍA, TRABAJO SOCIAL U OTRA CARRERA A FIN. EXPERIENCIA LABORAL DE AL MENOS 1 AÑO EN PUESTOS SIMILARES.</t>
  </si>
  <si>
    <t>PROCESOS LOGÍSTICOS EN BODEGAS, CENTROS DE DISTRIBUCIÓN Y CENTROS DE TRANSFERENCIA</t>
  </si>
  <si>
    <t>PF1444</t>
  </si>
  <si>
    <t>PRODUCCIÓN DE HONGOS: DIGÜEÑE, CHANGLE Y MORCHELLA</t>
  </si>
  <si>
    <t>PF0768</t>
  </si>
  <si>
    <t>DALCAHUE</t>
  </si>
  <si>
    <t>HOMBRES Y MUJERES MAYORES DE 18 AÑOS, CESANTES O QUE BUSCA TRABAJO POR PRIMERA VEZ, PREFERENTEMENTE CON EDUCACIÓN BÁSICA COMPLETA, HABITANTES DE LA COMUNA DE DALCAHUE</t>
  </si>
  <si>
    <t>RUT 69230300-8 MUNICIPALIDAD DE DALCAHUE. PERSONAS CESANTES, DESOCUPADAS O QUE BUSCAN TRABAJO POR PRIMERA VEZ, DERIVADAS POR OMIL DE LA COMUNA DE DALCAHUE.</t>
  </si>
  <si>
    <t>69230300-8</t>
  </si>
  <si>
    <t>SERVICIO DE PELUQUERÍA CANINA</t>
  </si>
  <si>
    <t>PF0615</t>
  </si>
  <si>
    <t xml:space="preserve">MUJERES ENTRE LOS 18 A 65 AÑOS, DESOCUPADAS, QUE TENGAN ENSEÑANZA MEDIA COMPLETA,PERTENECIENTES AL 80% MAS VULNERABLE SEGÚN EL RSH, QUE VIVAN EN LA COMUNA DE MAIPÚ </t>
  </si>
  <si>
    <t>SERVICIO DE REPOSICIÓN Y ORDEN DE PRODUCTOS EN SUPERMERCADOS Y GRANDES TIENDAS</t>
  </si>
  <si>
    <t>PF0592</t>
  </si>
  <si>
    <t>LA UNIÓN</t>
  </si>
  <si>
    <t>MUJERES ENTRE 18 Y 64 AÑOS QUE RESIDAN EN LA COMUNA DE LA UNIÓN U ALEDAÑAS, REGIÓN DE LOS RÍOS,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</si>
  <si>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DE MAGALLANES Y DE LA ANTÁRTICA CHILENA</t>
  </si>
  <si>
    <t>CABO DE HORNOS</t>
  </si>
  <si>
    <t>MUJERES ENTRE 18 Y 64 AÑOS DE EDAD QUE RESIDAN EN LA COMUNA DE CABO DE HORNOS U ALEDAÑAS, REGIÓN DE MAGALLANES Y ANTÁRTICA CHILENA,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</si>
  <si>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HOMBRES Y MUJERES ENTRE 18 Y 64 AÑOS DE EDAD,  PERTENECIENTES AL 80% DE LA POBLACIÓN MÁS VULNERABLE, SEGÚN REGISTRO SOCIAL DE HOGARES. PREFERENTEMENTE ENSEÑANZA MEDIA COMPLETA. NO SE REQUIERE EXPERIENCIA EN EL ÁREA. 
</t>
  </si>
  <si>
    <t xml:space="preserve">Constructora Romeral SPA
</t>
  </si>
  <si>
    <t xml:space="preserve">76807664-2
</t>
  </si>
  <si>
    <t xml:space="preserve">MUJERES ENTRE LOS 18 A 65 AÑOS, DESOCUPADOS, CON ENSEÑANZA MEDIA COMPLETA, QUE VIVAN EN LA COMUNA DE MAIPÚ Y CUENTEN CON RSH HASTA EL 80% DE VULNERABILIDAD
</t>
  </si>
  <si>
    <t>SERVICIOS TURÍSTICOS GUIADOS</t>
  </si>
  <si>
    <t>PF1424</t>
  </si>
  <si>
    <t>SAN CLEMENTE</t>
  </si>
  <si>
    <t>HOMBRES Y MUJERES, ENTRE 18 Y 64 AÑOS DE EDAD, QUE RESIDAN EN LA COMUNA DE SAN CLEMENTE U ALEDAÑAS, REGIÓN DEL MAULE, QUE PERTENEZCAN AL 80% DE LA POBLACIÓN MÁS VULNERABLE SEGÚN REGISTRO SOCIAL DE HOGARES, CON EDUCACIÓN MEDIA COMPLETA PREFERENTEMENTE, TÍTULO TÉCNICO DE NIVEL MEDIO EN EL ÁREA DE TURISMO, O EXPERIENCIA DEMOSTRABLE CURSO DE PRIMEROS AUXILIOS DE MÍNIMO 32 HORAS. YA SEAN PERSONAS CESANTES, QUE BUSCAN TRABAJO POR PRIMERA VEZ O QUE SE ENCUENTRAN ACTUALMENTE REALIZANDO TRABAJOS PRECARIOS, INFORMALES O DE BAJA CALIFICACIÓN, Y REQUIERAN REALIZAR UNA RECONVERSIÓN LABORAL.</t>
  </si>
  <si>
    <t>TÉCNICAS DE CONSTRUCCIÓN DE INVERNADEROS TRADICIONALES</t>
  </si>
  <si>
    <t>PF1374</t>
  </si>
  <si>
    <t>PERSONAS DE 17 AÑOS O MÁS, A QUIENES SE LES HUBIERA APLICADO UNA SANCIÓN PENAL1). CON BENEFICIO DE LIBERTAD ASISTIDA, LIBERTAD ASISTIDA ESPECIAL, RÉGIMEN SEMICERRADO O CERRADO BAJO LA LEY N°20.084, REQUISITOS DE INGRESO A PF EDUCACIÓN MEDIA COMPLETA, PREFERENTEMENTE.</t>
  </si>
  <si>
    <t>TOMÉ</t>
  </si>
  <si>
    <t>TÉCNICAS DE MANIPULACIÓN DE ALIMENTOS</t>
  </si>
  <si>
    <t>PF1432</t>
  </si>
  <si>
    <t>HOMBRES Y MUJERES, ENTRE 18 Y 64 AÑOS DE EDAD, QUE RESIDAN EN LA COMUNA DE COPIAPÓ U ALEDAÑAS, REGIÓN DE ATACAMA,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</si>
  <si>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TECHO CHILE
</t>
  </si>
  <si>
    <t xml:space="preserve">65.533.130-1
</t>
  </si>
  <si>
    <t xml:space="preserve">MUJERES DE LA COMUNA DE TALCA, PERTENECIENTES A LA JUNTA DE VECINOS DE LA VILLA BICENTENARIO, ENTRE 18 Y 65 AÑOS QUE POSEAN ENSEÑANZA MEDIA COMPLETA Y QUE NO SE ENCUENTREN TRABAJANDO.
</t>
  </si>
  <si>
    <t>TILTIL</t>
  </si>
  <si>
    <t>HOMBRES Y MUJERES, ENTRE 18 Y 64 AÑOS DE EDAD, QUE RESIDAN EN LA COMUNA DE TIL TIL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</si>
  <si>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VILLA ALEMANA</t>
  </si>
  <si>
    <t>HOMBRES Y MUJERES DE 18 AÑOS O MAS PERTENECIENTES AL 80% MAS VULNERABLE, CON EDUCACION MEDIA COMPLETA PREFERENTEMENTE QUE RECIDAN EN LA COMUNA DE VILLA ALEMANA Y SUS ALREDERDORES</t>
  </si>
  <si>
    <t xml:space="preserve">MUJERES Y HOMBRES DE 18 AÑOS O MÁS PERTENECIENTES AL 80% DE LA POBLACIÓN MÁS VULNERABLE, SEGÚN REGISTRO SOCIAL DE HOGARES. EDUCACIÓN MEDIA COMPLETA, PREFERENTEMENTE.
</t>
  </si>
  <si>
    <t>TÉCNICAS Y OPERACIONES DE GESTIÓN DE MERCADERÍAS EN BODEGA DE INSUMOS Y MATERIALES</t>
  </si>
  <si>
    <t>PF0902</t>
  </si>
  <si>
    <t>VALPARAÍSO</t>
  </si>
  <si>
    <t>HOMBRES Y MUJERES, ENTRE 18 Y 64 AÑOS DE EDAD, QUE RESIDAN EN LA COMUNA DE VALPARAÍSO U ALEDAÑAS, REGIÓN DE VALPARAÍSO, QUE ESTÉN EN SITUACIÓN DE DISCAPACIDAD, CON EDUCACIÓN MEDIA COMPLETA PREFERENTEMENTE. YA SEAN PERSONAS CESANTES, QUE BUSCAN TRABAJO POR PRIMERA VEZ O QUE SE ENCUENTRAN ACTUALMENTE REALIZANDO TRABAJOS PRECARIOS, INFORMALES O DE BAJA CALIFICACIÓN, Y REQUIERAN REALIZAR UNA RECONVERSIÓN LABORAL.</t>
  </si>
  <si>
    <t>VULCANIZACIÓN DE NEUMÁTICOS DE EQUIPOS MINEROS MÓVILES MEDIANA MINERÍA</t>
  </si>
  <si>
    <t>PF0977</t>
  </si>
  <si>
    <t xml:space="preserve">HOMBRES Y MUJERES, ENTRE 18 Y 64 AÑOS DE EDAD, QUE RESIDAN EN LA COMUNA DE SANTIAGO,  REGIÓN METROPOLITANA, QUE PERTENEZCAN AL 80% DE LA POBLACIÓN MÁS VULNERABLE SEGÚN REGISTRO SOCIAL DE HOGARES, EDUCACIÓN BÁSICA COMPLETA PREFERENTEMENTE. YA SEAN PERSONAS CESANTES, QUE BUSCAN TRABAJO POR PRIMERA VEZ O QUE SE ENCUENTRAN ACTUALMENTE REALIZANDO TRABAJOS PRECARIOS, INFORMALES O DE BAJA CALIFICACIÓN, QUIENES REQUIERAN REALIZAR UNA RECONVERSIÓN LABORAL.
</t>
  </si>
  <si>
    <t xml:space="preserve">PERSONAS DE 17 AÑOS O MÁS, A QUIENES SE LES HUBIERA APLICADO UNA SANCIÓN PENAL1). CON BENEFICIO DE LIBERTAD ASISTIDA, LIBERTAD ASISTIDA ESPECIAL, RÉGIMEN SEMICERRADO O CERRADO BAJO LA LEY N°20.084  REQUISITOS DE INGRESO A PF EDUCACIÓN BÁSICA COMPLETA, PREFERENTEMENTE
</t>
  </si>
  <si>
    <t xml:space="preserve">ADMINISTRADOR DE OPERACIONES FINANCIERAS
</t>
  </si>
  <si>
    <t>RENGO</t>
  </si>
  <si>
    <t xml:space="preserve">"1. REALIZAR LA RECEPCIÓN Y ORDEN DE LA DOCUMENTACIÓN
PARA SU PROCESAMIENTO, CONFORME AL TIPO DE PRODUCTO Y
PROTOCOLOS ESTABLECIDOS EN EL SECTOR.
2. REGISTRAR LA DOCUMENTACIÓN EN LOS SISTEMAS DE
INFORMACIÓN, DE ACUERDO A LOS TIPOS DE PRODUCTOS Y A LOS
PROTOCOLOS ESTABLECIDOS EN EL SECTOR.
3. . PROCESAR DOCUMENTACIÓN, CONFORME A PROCEDIMIENTOS
ESTABLECIDOS EN EL SECTOR.
4. REALIZAR LA MANTENCIÓN Y SOPORTE DE PRODUCTOS, DE
ACUERDO A PROTOCOLOS ESTABLECIDOS EN EL SECTOR.
5. TRANSFERIR LA DOCUMENTACIÓN DE SOLICITUDES TRAMITADAS AL ÁREA CORRESPONDIENTE, DE ACUERDO A PROTOCOLOS DEL
SECTOR"
</t>
  </si>
  <si>
    <t>JÓVENES, HOMBRES Y MUJERES, ENTRE 17 Y 19 AÑOS, QUE SE ENCUENTRAN CURSANDO CUARTO MEDIO EN LICEOS VULNERABLES Y TÉCNICOS DE LA COMUNA DE RENGO, QUE PERTENECEN A FAMILIAS VULNERABLES, Y QUE TIENEN DISPONIBILIDAD DESPUÉS DE LA JORNADA ESTUDIANTIL PARA PODER CAPACITARSE EN UN CURSO QUE LES ENTREGARÁ HERRAMIENTAS PARA MEJORAR SUS COMPETENCIAS AL MOMENTO DE EGRESAR DEL COLEGIO</t>
  </si>
  <si>
    <t xml:space="preserve">Cámara Chileno-Alemana de Comercio e Industria
</t>
  </si>
  <si>
    <t xml:space="preserve">82.599.200-6
</t>
  </si>
  <si>
    <t>MALLOA</t>
  </si>
  <si>
    <t xml:space="preserve">JÓVENES, HOMBRES Y MUJERES, ENTRE 17 Y 19 AÑOS, QUE SE ENCUENTRAN CURSANDO CUARTO MEDIO EN LICEOS VULNERABLES Y TÉCNICOS DE LA COMUNA DE MALLOA, QUE PERTENECEN A FAMILIAS VULNERABLES, Y QUE TIENEN DISPONIBILIDAD DESPUÉS DE LA JORNADA ESTUDIANTIL PARA PODER CAPACITARSE EN UN CURSO QUE LES ENTREGARÁ HERRAMIENTAS PARA MEJORAR SUS COMPETENCIAS AL MOMENTO DE EGRESAR DEL COLEGIO
</t>
  </si>
  <si>
    <t>LAS CABRAS</t>
  </si>
  <si>
    <t xml:space="preserve">JÓVENES, HOMBRES Y MUJERES, ENTRE 17 Y 19 AÑOS, QUE SE ENCUENTRAN CURSANDO CUARTO MEDIO EN LICEOS VULNERABLES Y TÉCNICOS DE LA COMUNA DE LAS CABRAS, QUE PERTENECEN A FAMILIAS VULNERABLES, Y QUE TIENEN DISPONIBILIDAD DESPUÉS DE LA JORNADA ESTUDIANTIL PARA PODER CAPACITARSE EN UN CURSO QUE LES ENTREGARÁ HERRAMIENTAS PARA MEJORAR SUS COMPETENCIAS AL MOMENTO DE EGRESAR DEL COLEGIO
</t>
  </si>
  <si>
    <t>QUINTA DE TILCOCO</t>
  </si>
  <si>
    <t xml:space="preserve">JÓVENES, HOMBRES Y MUJERES, ENTRE 17 Y 19 AÑOS, QUE SE ENCUENTRAN CURSANDO CUARTO MEDIO EN LICEOS VULNERABLES Y TÉCNICOS DE LA COMUNA DE RENGO, QUE PERTENECEN A FAMILIAS VULNERABLES, Y QUE TIENEN DISPONIBILIDAD DESPUÉS DE LA JORNADA ESTUDIANTIL PARA PODER CAPACITARSE EN UN CURSO QUE LES ENTREGARÁ HERRAMIENTAS PARA MEJORAR SUS COMPETENCIAS AL MOMENTO DE EGRESAR DEL COLEGIO
</t>
  </si>
  <si>
    <t>MOLINA</t>
  </si>
  <si>
    <t xml:space="preserve">JÓVENES, HOMBRES Y MUJERES, ENTRE 17 Y 19 AÑOS, QUE SE ENCUENTRAN CURSANDO CUARTO MEDIO EN LICEOS VULNERABLES Y TÉCNICOS DE LA COMUNA DE TALCA, QUE PERTENECEN A FAMILIAS VULNERABLES, Y QUE TIENEN DISPONIBILIDAD DESPUÉS DE LA JORNADA ESTUDIANTIL PARA PODER CAPACITARSE EN UN CURSO QUE LES ENTREGARÁ HERRAMIENTAS PARA MEJORAR SUS COMPETENCIAS AL MOMENTO DE EGRESAR DEL COLEGIO
</t>
  </si>
  <si>
    <t>SAN JAVIER</t>
  </si>
  <si>
    <t xml:space="preserve">JÓVENES, HOMBRES Y MUJERES, ENTRE 17 Y 19 AÑOS, QUE SE ENCUENTRAN CURSANDO CUARTO MEDIO EN LICEOS VULNERABLES Y TÉCNICOS DE LA COMUNA DE SAN JAVIER, QUE PERTENECEN A FAMILIAS VULNERABLES, Y QUE TIENEN DISPONIBILIDAD DESPUÉS DE LA JORNADA ESTUDIANTIL PARA PODER CAPACITARSE EN UN CURSO QUE LES ENTREGARÁ HERRAMIENTAS PARA MEJORAR SUS COMPETENCIAS AL MOMENTO DE EGRESAR DEL COLEGIO
</t>
  </si>
  <si>
    <t>RETIRO</t>
  </si>
  <si>
    <t xml:space="preserve">JÓVENES, HOMBRES Y MUJERES, ENTRE 17 Y 19 AÑOS, QUE SE ENCUENTRAN CURSANDO CUARTO MEDIO EN LICEOS VULNERABLES Y TÉCNICOS DE LA COMUNA DE RETIRO, QUE PERTENECEN A FAMILIAS VULNERABLES, Y QUE TIENEN DISPONIBILIDAD DESPUÉS DE LA JORNADA ESTUDIANTIL PARA PODER CAPACITARSE EN UN CURSO QUE LES ENTREGARÁ HERRAMIENTAS PARA MEJORAR SUS COMPETENCIAS AL MOMENTO DE EGRESAR DEL COLEGIO
</t>
  </si>
  <si>
    <t>APLICACIÓN DE TÉCNICAS DE MOTIVACIÓN COOPERATIVA DE ACUERDO CON METODOLOGÍA PMTO.</t>
  </si>
  <si>
    <t>02. LUNES - TARDE / 05. MARTES - TARDE / 08. MIÉRCOLES - TARDE / 11. JUEVES - TARDE / 14. VIERNES - TARDE / 17. SÁBADO - TARDE</t>
  </si>
  <si>
    <t>MÓDULO 1: FUNDAMENTOS DEL MODELO PMTO
APRENDIZAJES ESPERADOS:
IDENTIFICAR LOS PRINCIPIOS CLAVE DE LA METODOLOGÍA PMTO.
RECONOCER EL IMPACTO DE LA MOTIVACIÓN COOPERATIVA EN EL DESARROLLO DE DINÁMICAS GRUPALES.
COMPRENDER EL ROL DEL MODELO PMTO EN LA MODIFICACIÓN DE COMPORTAMIENTOS.
MÓDULO 2: COMUNICACIÓN EFECTIVA Y COLABORATIVA
APRENDIZAJES ESPERADOS:
IMPLEMENTAR TÉCNICAS DE COMUNICACIÓN PARA FOMENTAR RESPETO, EMPATÍA Y ESCUCHA ACTIVA.
PROMOVER INTERACCIONES POSITIVAS ENTRE LOS INTEGRANTES DE UN EQUIPO.
FACILITAR EL ENTENDIMIENTO MUTUO PARA MEJORAR LA COOPERACIÓN GRUPAL.
DISTINGUIR ESTRATEGIAS DE REGULACIÓN EMOCIONAL Y COMUNICACIÓN EFECTIVA DE ACUERDO CON LA METODOLOGÍA PMTO.
MÓDULO 3: REFUERZOS POSITIVOS
APRENDIZAJES ESPERADOS:
DISEÑAR Y APLICAR ESTRATEGIAS BASADAS EN REFUERZOS POSITIVOS SEGÚN EL MODELO PMTO.
ANALIZAR CÓMO LOS REFUERZOS CONTRIBUYEN AL FORTALECIMIENTO DE HÁBITOS PRODUCTIVOS.
EVALUAR LA EFECTIVIDAD DE LOS REFUERZOS POSITIVOS EN CONTEXTOS COOPERATIVOS.
RECONOCER HERRAMIENTAS DE COOPERACIÓN Y SEGUIMIENTO DE CONDUCTAS PROSOCIALES DE ACUERDO CON ESTRATEGIAS DE INSTRUCCIONES PARENTALES.
MÓDULO 4: MANEJO DE CONFLICTOS Y GESTIÓN EMOCIONAL
APRENDIZAJES ESPERADOS:
IDENTIFICAR FACTORES DESENCADENANTES DE CONFLICTOS EN ENTORNOS LABORALES.
APLICAR ESTRATEGIAS DE GESTIÓN EMOCIONAL PARA REDUCIR TENSIONES Y RESOLVER CONFLICTOS.
FOMENTAR UN CLIMA DE TRABAJO ARMONIOSO BASADO EN EL RESPETO Y LA COLABORACIÓN.
DISTINGUIR ESTRATEGIAS DE REGULACIÓN EMOCIONAL DE ACUERDO CON LA METODOLOGÍA PMTO.
MÓDULO 5: PREVENCIÓN Y GESTIÓN DE DESAFÍOS
APRENDIZAJES ESPERADOS:
RECONOCER BARRERAS QUE PODRÍAN OBSTACULIZAR LA MOTIVACIÓN COOPERATIVA EN EQUIPOS DE TRABAJO.
DISEÑAR PLANES PREVENTIVOS PARA MINIMIZAR RIESGOS Y MEJORAR LA DINÁMICA GRUPAL.
IMPLEMENTAR MEDIDAS CORRECTIVAS ALINEADAS CON LOS PRINCIPIOS DE PMTO PARA SOLUCIONAR PROBLEMAS.
APLICAR TÉCNICAS DE DISCIPLINA EFECTIVA Y SOLUCIÓN DE PROBLEMAS DE ACUERDO CON LA METODOLOGÍA PMTO.
MÓDULO 6: LIDERAZGO COOPERATIVO
APRENDIZAJES ES</t>
  </si>
  <si>
    <t>ADULTOS CUIDADORES DE NIÑOS, NIÑAS ENTRE 4 A 10 AÑOS PERTENECIENTES AL 80% MÁS VULNERABLE, PERTENECIENTES A COMUNIDAD ESCOLAR DE ESTABLECIMIENTO RED SIP JORGE ALESSANDRI RODRÍGUEZ DE LA COMUNA DE RENCA. ADEMÁS, DEBE CONTAR CON HABILIDADES DE LECTOESCRITURA. CONOCIMIENTOS BÁSICOS DE COMUNICACIÓN EFECTIVA. CONOCIMIENTO DE MANEJO DE CONFLICTOS.</t>
  </si>
  <si>
    <t>APLICACIÓN DE TÉCNICAS DE PREVENCIÓN DE RIESGOS PSICOSOCIALES DE ACUERDO CON METODOLOGÍA FU</t>
  </si>
  <si>
    <t>RECONOCER ESTRATEGIAS DE ABORDAJE DE SITUACIONES DE CONFLICTO EN EL ÁMBITO PERSONAL, FAMILIAR Y LABORAL DE ACUERDO CON LINEAMIENTOS DE COMUNICACIÓN EFECTIVA. DISTINGUIR HERRAMIENTAS DE INVOLUCRAMIENTO POSITIVO Y MONITOREO DE LA CONDUCTA SEGÚN PARÁMETROS DE CONCILIACIÓN PSICO LABORAL. APLICAR ESTRATEGIAS DE PREVENCIÓN Y DISMINUCIÓN DE CONDUCTAS DE RIESGO SEGÚN METODOLOGÍA FU.</t>
  </si>
  <si>
    <t>COMUNIDAD DE FAMILIAS COLEGIO JORGE ALESSANDRI RODRÍGUEZ</t>
  </si>
  <si>
    <t>ATENCIÓN AL CLIENTE Y GARZONERÍA PARA PERSONAS CON DISCAPACIDAD</t>
  </si>
  <si>
    <t>"1.DESARROLLAR HABILIDADES DE COMUNICACIÓN EFECTIVA PARA INTERACTUAR CON CLIENTES DE MANERA EMPÁTICA Y RESPETUOSA EN DIVERSOS ENTORNOS COMERCIALES UTILIZANDO MATERIAL DE APOYO VISUAL.
 2.APRENDER TÉCNICAS PARA IDENTIFICAR LAS NECESIDADES Y EXPECTATIVAS DE LOS CLIENTES, ADAPTÁNDOSE A SUS REQUERIMIENTOS INDIVIDUALES.
 3.CONOCER Y APLICAR PROTOCOLOS DE ATENCIÓN AL CLIENTE ADAPTADOS A DIFERENTES RUBROS, CON EL APOYO DE PROFESIONALES.
 4.MANEJAR SITUACIONES DE CONFLICTO Y QUEJAS DE MANERA CALMADA Y RESOLUTIVA, BUSCANDO SOLUCIONES SATISFACTORIAS PARA EL CLIENTE.
 5.DOMINAR EL USO DE HERRAMIENTAS TECNOLÓGICAS Y SISTEMAS DE PUNTO DE VENTA PARA AGILIZAR PROCESOS DE ATENCIÓN AL CLIENTE.
 6.ADAPTAR EL LENGUAJE Y LA COMUNICACIÓN NO VERBAL SEGÚN LAS CAPACIDADES Y PREFERENCIAS DE LOS CLIENTES, INCLUYENDO AQUELLOS CON DISCAPACIDAD.
 7.COLABORAR EN LA CREACIÓN DE EXPERIENCIAS POSITIVAS PARA EL CLIENTE, DESDE EL SALUDO INICIAL HASTA LA DESPEDIDA FINAL.
 8.APRENDER A TRABAJAR EN EQUIPO CON COMPAÑEROS DE TRABAJO Y SUPERVISORES PARA MEJORAR LA EXPERIENCIA DEL CLIENTE.
 9.DEMOSTRAR ACTITUDES DE PROFESIONALISMO, COMPROMISO Y RESPETO HACIA LOS CLIENTES Y COMPAÑEROS DE TRABAJO, PROMOVIENDO LA INCLUSIÓN Y LA DIVERSIDAD EN EL ENTORNO LABORAL"</t>
  </si>
  <si>
    <t>PERSONAS EN SITUACIÓN DE DISCAPACIDAD, DE 18 AÑOS O MÁS, QUE SE ATIENDEN EN EDUDOWN, HOMBRES Y MUJERES, QUE TIENEN O NO EXPERIENCIA LABORAL, RESIDENTES DE LA REGIÓN METROPOLITANA Y QUE BUSCAN CON LA CAPACITACIÓN INSERTARSE AL MUNDO LABORAL.</t>
  </si>
  <si>
    <t>BANCO DE CHILE</t>
  </si>
  <si>
    <t>97004000-5</t>
  </si>
  <si>
    <t>CORPORACION EDUDOWN</t>
  </si>
  <si>
    <t>65073010-0</t>
  </si>
  <si>
    <t>CAPACITACIÓN LABORAL PARA EL TRABAJO</t>
  </si>
  <si>
    <t>PLANIFICACIÓN DEL PROYECTO OCUPACIONAL</t>
  </si>
  <si>
    <t>PF0920</t>
  </si>
  <si>
    <t>"1.DESARROLLAR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t>
  </si>
  <si>
    <t>COCINA INCLUSIVA CON APOYO</t>
  </si>
  <si>
    <t>"1.IDENTIFICAR Y UTILIZAR UTENSILIOS DE COCINA ADAPTADOS.
 2.SELECCIONAR Y PREPARAR INGREDIENTES FRESCOS Y BÁSICOS CON APOYO PROFESIONAL.
 3.SEGUIR INSTRUCCIONES SIMPLES PARA LA ELABORACIÓN DE RECETAS ADAPTADAS.
 4.APLICAR MEDIDAS DE HIGIENE Y SEGURIDAD EN LA COCINA CON ASISTENCIA Y MATERIAL ADAPTADO PARA SU COMPRENSIÓN. 
 5.RECONOCER SABORES Y TEXTURAS DE ALIMENTOS CON EL APOYO NECESARIO.
 6.UTILIZAR TÉCNICAS BÁSICAS DE CORTE Y PREPARACIÓN DE ALIMENTOS CON AYUDA Y USO DE ELEMENTOS ADAPTADOS. 
 7.ADAPTAR RECETAS SEGÚN NECESIDADES Y PREFERENCIAS INDIVIDUALES CON ORIENTACIÓN.
 8.COLABORAR EN ACTIVIDADES GRUPALES DE COCINA CON ASISTENCIA ADECUADA.
 9.PRESENTAR PLATOS DE FORMA SENCILLA Y ATRACTIVA CON APOYO DE PROFESIONALES."</t>
  </si>
  <si>
    <t>CONTROL DE CALIDAD EN LA INDUSTRIA ALIMENTARIA</t>
  </si>
  <si>
    <t>- APLICAR NORMAS DEL REGLAMENTO SANITARIO DE LOS ALIMENTOS (RSA) Y LA LEY 20.606 SOBRE
ETIQUETADO NUTRICIONAL.
- RECONOCER Y APLICAR BUENAS PRÁCTICAS DE MANUFACTURA (BPM) EN PROCESOS PRODUCTIVOS
ALIMENTARIOS.
- IMPLEMENTAR PRINCIPIOS DEL SISTEMA HACCP PARA EL CONTROL DE PELIGROS ALIMENTARIOS.
- MANEJAR HERRAMIENTAS E INSTRUMENTOS DE MEDICIÓN PARA EVALUACIÓN SENSORIAL,
FISICOQUÍMICA Y MICROBIOLÓGICA BÁSICA.
- INTERPRETAR Y REGISTRAR RESULTADOS DE CONTROL DE CALIDAD, REPORTANDO NO CONFORMIDADES
SEGÚN PROTOCOLOS ESTABLECIDOS.
- APLICAR CRITERIOS DE AUDITORÍA Y TRAZABILIDAD CONFORME A ESTÁNDARES ISO 22000 Y BRC FOOD.</t>
  </si>
  <si>
    <t>HOMBRES Y MUJERES, ESTUDIANTES DE CUARTO AÑO MEDIO DE LICEOS TECNICO PROFESIONAL DE LA COMUNA DE SANTIAGOL, CON ENSEÑANZA MEDIA COMPLETA PREFERENTEMENTE</t>
  </si>
  <si>
    <t>CURSO INSTALADOR ELECTRICO AUTORIZADO CLASE D</t>
  </si>
  <si>
    <t>SIERRA GORDA</t>
  </si>
  <si>
    <t xml:space="preserve">"1. CONOCIMIENTO DE LA NORMATIVA ELÉCTRICA Y SEGURIDAD
 • APRENDER A APLICAR LAS NORMATIVAS ELÉCTRICAS VIGENTES EN CHILE, EN ESPECIAL LAS REGULACIONES DE LA SEC (COMO EL REGLAMENTO DE INSTALACIONES ELÉCTRICAS Y LAS NORMAS NCH).
 • COMPRENDER LAS NORMATIVAS DE SEGURIDAD ELÉCTRICA PARA PROTEGER A LAS PERSONAS Y LOS BIENES, TANTO EN INSTALACIONES RESIDENCIALES COMO COMERCIALES E INDUSTRIALES.
 • IDENTIFICAR LAS SEÑALES Y PRECAUCIONES DE SEGURIDAD AL TRABAJAR CON SISTEMAS ELÉCTRICOS, Y SABER CÓMO ACTUAR ANTE EMERGENCIAS ELÉCTRICAS.
 • DESARROLLAR UNA COMPRENSIÓN PROFUNDA DE LA LEY 20.123 QUE REGULA EL EJERCICIO PROFESIONAL DE LOS INSTALADORES ELÉCTRICOS Y SUS IMPLICANCIAS LEGALES.
 2. FUNDAMENTOS DE ELECTRICIDAD
 • EXPLICAR LOS PRINCIPIOS BÁSICOS DE LA ELECTRICIDAD, COMO CORRIENTE ELÉCTRICA, VOLTAJE, RESISTENCIA, POTENCIA Y LEY DE OHM.
 • CONOCER LOS TIPOS DE CORRIENTE ELÉCTRICA (AC Y DC) Y SUS APLICACIONES EN LAS INSTALACIONES ELÉCTRICAS.
 • IDENTIFICAR LOS COMPONENTES Y EQUIPOS ELÉCTRICOS (CONDUCTORES, INTERRUPTORES, ENCHUFES, TOMACORRIENTES, ETC.) Y SU CORRECTO USO Y APLICACIÓN.
 3. DISEÑO Y CÁLCULO DE INSTALACIONES ELÉCTRICAS
 • REALIZAR CÁLCULOS BÁSICOS DE INSTALACIONES ELÉCTRICAS PARA DETERMINAR LA CAPACIDAD ADECUADA DE LOS CONDUCTORES, PROTECCIÓN Y EQUIPOS EN FUNCIÓN DE LA CARGA.
 • DESARROLLAR DIAGRAMAS ELÉCTRICOS Y PLANOS DE INSTALACIONES, ESPECIFICANDO LOS COMPONENTES, DISPOSITIVOS Y CONEXIONES A UTILIZAR.
 • SELECCIONAR Y DIMENSIONAR ADECUADAMENTE LOS ELEMENTOS DE PROTECCIÓN COMO FUSIBLES Y DISYUNTORES, SEGÚN EL TIPO DE INSTALACIÓN Y CARGAS CONECTADAS.
 4. INSTALACIONES ELÉCTRICAS RESIDENCIALES Y COMERCIALES
 • PLANIFICAR Y EJECUTAR INSTALACIONES ELÉCTRICAS EN VIVIENDAS Y EDIFICIOS COMERCIALES, RESPETANDO LAS DISTANCIAS DE SEGURIDAD Y LAS NORMAS DE LA SEC.
 • INSTALAR TABLEROS DE DISTRIBUCIÓN ELÉCTRICA Y REALIZAR CONEXIONES A SISTEMAS DE ENERGÍA, ASEGURANDO LA CORRECTA DISTRIBUCIÓN DE CIRCUITOS Y PROTECCIÓN ADECUADA.
 • REALIZAR CONEXIONES DE PUESTA A TIERRA </t>
  </si>
  <si>
    <t>HOMBRES Y MUJERES DE 18 AÑOS O MAS, QUE PERTENECEN AL 80% MAS VULNERABLE, QUE RESIDEN EN LA COMUNA DE CIERRA GORDA Y CUENTAN CON EDUCACIÓN MEDIA COMPLETA.</t>
  </si>
  <si>
    <t>EDUCACIÓN FINANCIERA</t>
  </si>
  <si>
    <t>USO DE TIC’S EN LA BUSQUEDA DE EMPLEO</t>
  </si>
  <si>
    <t>PF0923</t>
  </si>
  <si>
    <t>03. LUNES - VESPERTINO / 06. MARTES - VESPERTINO / 09. MIÉRCOLES - VESPERTINO / 12. JUEVES - VESPERTINO / 14. VIERNES - TARDE</t>
  </si>
  <si>
    <t xml:space="preserve">MÓDULO 1: ¿QUÉ ES LA EDUCACIÓN FINANCIERA?
DURACIÓN: 6 HORAS APRENDIZAJES ESPERADOS:
ENTENDER QUÉ ES LA EDUCACIÓN FINANCIERA Y SU IMPORTANCIA EN LA VIDA COTIDIANA.
RECONOCER CONCEPTOS BÁSICOS COMO INGRESOS, GASTOS, AHORRO Y DEUDA.
PROPORCIONAR HERRAMIENTAS INICIALES PARA LA GESTIÓN EFICIENTE DEL DINERO.
CONTENIDOS:
INTRODUCCIÓN AL CONCEPTO DE EDUCACIÓN FINANCIERA.
EL IMPACTO DE LAS DECISIONES FINANCIERAS EN EL BIENESTAR.
PRIMEROS PASOS PARA ORGANIZAR LAS FINANZAS PERSONALES.
MÓDULO 2: PRESUPUESTOS BÁSICOS PARA ORGANIZAR GASTOS
DURACIÓN: 10 HORAS APRENDIZAJES ESPERADOS:
APRENDER A CREAR UN PRESUPUESTO BÁSICO.
IDENTIFICAR INGRESOS Y DIVIDIR GASTOS EN CATEGORÍAS ESENCIALES.
DESARROLLAR HÁBITOS PARA MANTENER PRESUPUESTOS SIMPLES Y SOSTENIBLES.
CONTENIDOS:
¿QUÉ ES UN PRESUPUESTO Y CÓMO SE ELABORA?
ESTRATEGIAS PARA EVITAR GASTOS INNECESARIOS.
EJERCICIOS PRÁCTICOS: CREAR PRESUPUESTOS PERSONALIZADOS.
MÓDULO 3: AHORRO PARA EL FUTURO Y METAS FINANCIERAS
DURACIÓN: 8 HORAS APRENDIZAJES ESPERADOS:
ENSEÑAR LA IMPORTANCIA DEL AHORRO Y CÓMO EMPEZAR A AHORRAR CON RECURSOS LIMITADOS.
ESTABLECER METAS FINANCIERAS A CORTO Y LARGO PLAZO.
RECONOCER LA IMPORTANCIA DE AHORRAR PARA IMPREVISTOS Y PROYECTOS FUTUROS.
CONTENIDOS:
INTRODUCCIÓN AL AHORRO: CONSEJOS FÁCILES PARA EMPEZAR.
CÓMO ESTABLECER METAS FINANCIERAS SIMPLES Y REALIZABLES.
HERRAMIENTAS BÁSICAS PARA CALCULAR Y PLANIFICAR AHORROS.
MÓDULO 4: DEUDAS Y DECISIONES FINANCIERAS INFORMADAS
DURACIÓN: 8 HORAS APRENDIZAJES ESPERADOS:
ENTENDER LOS RIESGOS DEL ENDEUDAMIENTO EXCESIVO Y CÓMO EVITARLO.
RECONOCER DIFERENTES TIPOS DE DEUDA Y SUS IMPLICACIONES.
APRENDER A TOMAR DECISIONES FINANCIERAS INFORMADAS Y RESPONSABLES.
CONTENIDOS:
DIFERENCIAS ENTRE DEUDA BUENA Y DEUDA MALA.
ESTRATEGIAS BÁSICAS PARA SALIR DE DEUDAS.
EJERCICIOS PRÁCTICOS: EVALUAR DECISIONES DE GASTO.
MÓDULO 5: AYUDAS DEL ESTADO Y HERRAMIENTAS PARA LA INDEPENDENCIA ECONÓMICA
DURACIÓN: 10 HORAS APRENDIZAJES ESPERADOS:
INFORMAR SOBRE PROGRAMAS Y BENEFICIOS DEL ESTADO </t>
  </si>
  <si>
    <t>JÓVENES, HOMBRES O MUJERES, DE ENTRE 18 Y 21 AÑOS, QUE EMPIEZAN A GENERAR SUS PROPIOS INGRESOS Y REQUIEREN APRENDER A GESTIONAR SUS FINANZAS PERSONALES, Y QUE RESIDAN EN LA COMUNA DE SAN JOAQUÍN. CON EDUCACION BASICA PREFERENTEMENTE, MANEJO DE COMPUTACIÓN A NIVEL USUARIO.</t>
  </si>
  <si>
    <t>RUT 69254600-8 MUNICIPALIDAD DE SAN JOAQUÍN. PERSONAS DERIVADAS POR OMIL DE LO SAN JOAQUÍN, ESPECÍFICAMENTE QUE PERTENECEN AL 80% MAS VULNERABLES</t>
  </si>
  <si>
    <t>69254600-8</t>
  </si>
  <si>
    <t>ELABORACIÓN DE PRODUCTOS DE PASTELERÍA Y REPOSTERÍA</t>
  </si>
  <si>
    <t>"MÓDULO 1: NORMAS DE HIGIENE Y SEGURIDAD PERSONAL, LABORAL Y AMBIENTAL EN LA MANIPULACIÓN DE ALIMENTOS.
 - APLICAR LAS NORMAS BÁSICAS DE HIGIENE PERSONAL Y LABORAL PARA GARANTIZAR LA SEGURIDAD ALIMENTARIA EN LA MANIPULACIÓN DE PRODUCTOS.
 - IMPLEMENTAR MEDIDAS DE SEGURIDAD AMBIENTAL EN LA MANIPULACIÓN DE ALIMENTOS, MANTENIENDO UN ENTORNO LIMPIO Y ORDENADO PARA PREVENIR RIESGOS SANITARIOS.
 - GESTIONAR CORRECTAMENTE LA TEMPERATURA Y EL ALMACENAMIENTO DE LOS PRODUCTOS SEGÚN LAS NORMATIVAS DE SEGURIDAD ALIMENTARIA, ASEGURANDO LA CALIDAD E INOCUIDAD DE LOS ALIMENTOS.
 - IDENTIFICAR Y PREVENIR RIESGOS LABORALES ASOCIADOS CON LA MANIPULACIÓN DE ALIMENTOS, APLICANDO MEDIDAS PREVENTIVAS PARA EVITAR ACCIDENTES Y ENFERMEDADES EN EL ENTORNO DE TRABAJO.
 MÓDULO 2: PREPARACIÓN DE MISE EN PLACE 
 - ORGANIZAR INGREDIENTES Y UTENSILIOS DE MANERA EFICIENTE PARA OPTIMIZAR LA PRODUCCIÓN EN PASTELERÍA.
 - MEDIR Y PREPARAR INGREDIENTES CON PRECISIÓN, ASEGURANDO CALIDAD EN LOS PRODUCTOS FINALES.
 - CONSERVAR LOS INGREDIENTES CORRECTAMENTE, MANTENIENDO SU FRESCURA Y CALIDAD DURANTE EL PROCESO DE PREPARACIÓN.
 MÓDULO 3: INTERPRETACIÓN Y APLICACIÓN DE TÉCNICAS PARA ELABORAR RECETAS UTILIZADAS EN PASTELERÍA Y REPOSTERÍA
 - INTERPRETAR Y APLICAR RECETAS CORRECTAMENTE, UTILIZANDO LOS INGREDIENTES Y TÉCNICAS ADECUADAS PARA LOGRAR PRODUCTOS DE CALIDAD.
 - APLICAR TÉCNICAS DE PREPARACIÓN, COCCIÓN Y DECORACIÓN PARA PRODUCIR PRODUCTOS DE PASTELERÍA CON EL SABOR Y PRESENTACIÓN DESEADOS.
 - AJUSTAR RECETAS SEGÚN LAS NECESIDADES DEL CLIENTE O CONDICIONES DEL ENTORNO, MANTENIENDO LA CALIDAD DEL PRODUCTO.
 - GESTIONAR EL TIEMPO Y LOS RECURSOS EFICIENTEMENTE, ASEGURANDO LA ENTREGA DE PRODUCTOS FRESCOS Y BIEN ELABORADOS DENTRO DE LOS PLAZOS ESTABLECIDOS.
 MÓDULO 4: PREPARACIÓN DE PRODUCTOS DE PASTELERÍA, REPOSTERÍA Y MASAS SALADAS
 - APLICAR TÉCNICAS ADECUADAS PARA PREPARAR PRODUCTOS DE PASTELERÍA Y REPOSTERÍA, GARANTIZANDO LA TEXTURA, SABOR Y PRESENTACIÓN DESEADOS.
 - ELABORAR MASAS SALADAS COMO QUICHES,</t>
  </si>
  <si>
    <t xml:space="preserve">ELABORACIÓN DE PRODUCTOS DE PASTELERÍA Y REPOSTERÍA
</t>
  </si>
  <si>
    <t>MÓDULO 1: NORMAS DE HIGIENE Y SEGURIDAD EN LA MANIPULACIÓN DE ALIMENTOS
APLICAR NORMAS BÁSICAS DE HIGIENE PERSONAL Y LABORAL PARA ASEGURAR LA INOCUIDAD ALIMENTARIA. IMPLEMENTAR MEDIDAS DE SEGURIDAD AMBIENTAL, MANTENIENDO UN ENTORNO LIMPIO PARA PREVENIR RIESGOS SANITARIOS. CONTROLAR TEMPERATURA Y ALMACENAMIENTO DE PRODUCTOS SEGÚN NORMATIVAS. IDENTIFICAR Y PREVENIR RIESGOS LABORALES MEDIANTE MEDIDAS PREVENTIVAS.
MÓDULO 2: PREPARACIÓN DE MISE EN PLACE
ORGANIZAR EFICIENTEMENTE INGREDIENTES Y UTENSILIOS PARA OPTIMIZAR LA PRODUCCIÓN. MEDIR Y PREPARAR CON PRECISIÓN, GARANTIZANDO CALIDAD. CONSERVAR INGREDIENTES ADECUADAMENTE PARA MANTENER FRESCURA DURANTE LA PREPARACIÓN.
MÓDULO 3: TÉCNICAS PARA ELABORAR RECETAS DE PASTELERÍA Y REPOSTERÍA
INTERPRETAR Y APLICAR RECETAS USANDO INGREDIENTES Y TÉCNICAS ADECUADAS. EJECUTAR TÉCNICAS DE PREPARACIÓN, COCCIÓN Y DECORACIÓN PARA LOGRAR PRODUCTOS CON BUEN SABOR Y PRESENTACIÓN. AJUSTAR RECETAS SEGÚN NECESIDADES DEL CLIENTE O CONTEXTO. GESTIONAR TIEMPO Y RECURSOS PARA CUMPLIR PLAZOS CON PRODUCTOS FRESCOS Y BIEN ELABORADOS.
MÓDULO 4: PREPARACIÓN DE PRODUCTOS DE PASTELERÍA, REPOSTERÍA Y MASAS SALADAS
APLICAR TÉCNICAS ADECUADAS EN LA ELABORACIÓN DE PRODUCTOS, GARANTIZANDO TEXTURA Y SABOR. PREPARAR MASAS SALADAS COMO QUICHES, EMPANADAS Y PANES, SIGUIENDO MÉTODOS DE AMASADO Y COCCIÓN. USAR EFICIENTEMENTE INGREDIENTES Y EQUIPOS, OPTIMIZANDO TIEMPOS Y CALIDAD.</t>
  </si>
  <si>
    <t xml:space="preserve">HOMBRES Y MUJERES ENTRE 18 Y 64 AÑOS DE EDAD,  PERTENECIENTES AL 80% DE LA POBLACIÓN MÁS VULNERABLE, SEGÚN REGISTRO SOCIAL DE HOGARES. PREFERENTEMENTE ENSEÑANZA MEDIA COMPLETA., CESANTE, NO SE REQUIERE EXPERIENCIA EN EL ÁREA. 
</t>
  </si>
  <si>
    <t xml:space="preserve">Banco Bice
</t>
  </si>
  <si>
    <t xml:space="preserve">97080000-K
</t>
  </si>
  <si>
    <t>GARZONERÍA PARA PERSONAS CON DISCAPACIDAD INTELECTUAL</t>
  </si>
  <si>
    <t>"1. DESARROLLAR HABILIDADES DE COMUNICACIÓN EFECTIVA PARA INTERACTUAR CON CLIENTES Y COMPAÑEROS DE TRABAJO.
 2. CONOCER Y APLICAR NORMAS DE ETIQUETA Y PROTOCOLO ADAPTADAS AL SERVICIO EN RESTAURANTES.
 3. ADQUIRIR DESTREZAS EN LA TOMA DE PEDIDOS Y MANEJO DE COMANDAS CON EL APOYO DE PROFESIONALES.
 4. APRENDER TÉCNICAS PARA LA PREPARACIÓN Y MONTAJE DE MESAS TENIENDO EN CUENTA LAS NECESIDADES INDIVIDUALES DE LOS COMENSALES.
 5. IDENTIFICAR Y RESOLVER PROBLEMAS COMUNES EN EL ÁREA DE ATENCIÓN AL CLIENTE CON ASISTENCIA ESPECIALIZADA.
 6. MANEJAR CON DESTREZA HERRAMIENTAS UTILIZADAS EN EL SERVICIO DE RESTAURANTES.
 7. CONOCER Y APLICAR MEDIDAS DE HIGIENE Y SEGURIDAD ALIMENTARIA EN EL ÁREA DE TRABAJO.
 8. PRACTICAR EL TRABAJO EN EQUIPO Y LA COLABORACIÓN CON OTROS MIEMBROS DEL PERSONAL DEL RESTAURANTE.
 9. DEMOSTRAR ACTITUDES DE EMPATÍA, RESPETO Y PROFESIONALISMO HACIA CLIENTES Y COLEGAS, PROMOVIENDO LA INCLUSIÓN Y LA DIVERSIDAD EN EL ENTORNO LABORAL."</t>
  </si>
  <si>
    <t>HERRAMIENTAS TRANSVERSALES PARA EL EMPLEO</t>
  </si>
  <si>
    <t>PUENTE ALTO</t>
  </si>
  <si>
    <t>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t>
  </si>
  <si>
    <t>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t>
  </si>
  <si>
    <t>PRINCIPAL ADMINISTRADORA GENERAL DE FONDOS S.A., PRINCIPAL COMPAÑÍA DE SEGUROS DE VIDA CHILE S.A., PRINCIPAL SERVICIOS CORPORATIVOS CHILE TDA., PRINCIPAL AHORRO E INVERSIONES S.A.</t>
  </si>
  <si>
    <t>91999000-7, 96588080-1, 76752060-3, 76613770-9</t>
  </si>
  <si>
    <t>SOCIEDAD DE ASISTENCIA Y CAPACTIACIÓN</t>
  </si>
  <si>
    <t>70012450-9</t>
  </si>
  <si>
    <t>HOJA DE CÁLCULO NIVEL AVANZADO</t>
  </si>
  <si>
    <t>"N°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
 N° 7: REALIZA FUNCIONES LÓGICAS EN LA PLANILLA DE DATOS, PARA CALCULAR ESTADÍSTICOS DESCRIPTIVOS.
 N° 8: APLICA EN PLANILLAS ELECTRÓNICAS FÓRMULAS SIMPLES Y COMPUESTAS, FUNCIONES ESTADÍSTICAS Y FUNCIONES LÓGICAS QUE LE PERMITAN OBSERVAR RESULTADOS DE PROCESOS UTILIZADOS EN SU ÁREA DE TRABAJO.
 N° 9: CREA TABLAS DINÁMICAS PARA ENTREGAR SOLUCIONES A REQUERIMIENTOS SOLICITADOS.
 N° 10: GENERA MACROS A TRAVÉS DE DIVERSAS INSTRUCCIONES PARA DAR RESPUESTA A UNA DETERMINADA NECESIDAD."</t>
  </si>
  <si>
    <t>TRABAJADORES ACTIVOS O EN PROCESO DE RECONVERSIÓN LABORAL, HOMBRES Y MUJERES, DE 18 AÑOS DE EDAD O MÁS, DE LA COMUNA DE PUENTE ALTO, CON EDUCACIÓN MEDIA COMPLETA PREFERENTEMENTE</t>
  </si>
  <si>
    <t>HOUSEKEEPING INCLUSIVO: LIMPIEZA CON PROFESIONALISMO</t>
  </si>
  <si>
    <t>07. MIÉRCOLES - MAÑANA / 10. JUEVES - MAÑANA / 13. VIERNES - MAÑANA</t>
  </si>
  <si>
    <t>"1. DOMINAR TÉCNICAS DE LIMPIEZA Y MANTENIMIENTO ADAPTADAS A DIFERENTES ÁREAS Y SUPERFICIES EN ESTABLECIMIENTOS HOTELEROS.
 2. CONOCER Y APLICAR PROTOCOLOS DE LIMPIEZA Y DESINFECCIÓN CONFORME A ESTÁNDARES DE CALIDAD Y SEGURIDAD, CON EL APOYO DE PROFESIONALES.
 3. IDENTIFICAR Y UTILIZAR PRODUCTOS DE LIMPIEZA DE MANERA ADECUADA Y SEGURA, SIGUIENDO LAS INDICACIONES Y PRECAUCIONES NECESARIAS.
 4. APRENDER A GESTIONAR EFICIENTEMENTE EL TIEMPO Y LOS RECURSOS PARA CUMPLIR CON LAS TAREAS DE LIMPIEZA EN EL TIEMPO ESTIPULADO.
 5. ADAPTAR LAS TÉCNICAS DE LIMPIEZA SEGÚN LAS NECESIDADES INDIVIDUALES.
 6. MANTENER LA PRIVACIDAD Y CONFIDENCIALIDAD AL MANIPULAR OBJETOS PERSONALES DE LOS HUÉSPEDES DURANTE EL PROCESO DE LIMPIEZA.
 7. COLABORAR EN LA ORGANIZACIÓN Y REPOSICIÓN DE SUMINISTROS DE LIMPIEZA DE MANERA ORDENADA Y EFICIENTE CON MATERIAL DE APOYO VISUAL.
 8. COMUNICARSE DE MANERA EFECTIVA CON EL PERSONAL Y LA ADMINISTRACIÓN DEL HOTEL PARA REPORTAR INCIDENCIAS Y NECESIDADES DE MANTENIMIENTO.
 9. DEMOSTRAR ACTITUDES DE RESPONSABILIDAD, PROFESIONALISMO Y RESPETO HACIA LOS HUÉSPEDES Y EL ENTORNO LABORAL, FOMENTANDO LA INCLUSIÓN Y LA DIVERSIDAD."</t>
  </si>
  <si>
    <t>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t>
  </si>
  <si>
    <t>IMPLEMENTACIÓN Y MANTENIMIENTO DE HUERTOS CON FOCO EN LA INCLUSION</t>
  </si>
  <si>
    <t>"1. PREPARAR LA TIERRA Y SELECCIONAR ADECUADAMENTE LAS SEMILLAS PARA EL CULTIVO CON MATERIAL ADAPTADO DE APOYO VISUAL.
 2. IMPLEMENTAR TÉCNICAS DE RIEGO Y DRENAJE ADAPTADAS A LAS NECESIDADES DEL HUERTO CON AYUDA.
 3. IDENTIFICAR Y CONTROLAR PLAGAS Y ENFERMEDADES DE MANERA SOSTENIBLE Y ACCESIBLE CON MATERIAL ADAPTADO DE APOYO VISUAL.
 4. ADAPTAR EL DISEÑO DEL HUERTO PARA FACILITAR EL ACCESO Y LA MOVILIDAD.
 5. UTILIZAR HERRAMIENTAS DE JARDINERÍA DE FORMA SEGURA Y EFECTIVA CON APOYO PROFESIONAL CON APOYO.
 6. RECONOCER Y FOMENTAR LA BIODIVERSIDAD EN EL ENTORNO DEL HUERTO.
 7. COMPRENDER LOS CICLOS DE CRECIMIENTO DE LAS PLANTAS Y PLANIFICAR LA ROTACIÓN DE CULTIVOS CON ASISTENCIA ADECUADA.
 8. COLABORAR EN LA COSECHA Y EL ALMACENAMIENTO DE LOS PRODUCTOS DEL HUERTO.
 9. APLICAR PRÁCTICAS DE COMPOSTAJE Y RECICLAJE PARA MANTENER LA SOSTENIBILIDAD DEL HUERTO."</t>
  </si>
  <si>
    <t xml:space="preserve">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t>
  </si>
  <si>
    <t>INTEGRACIÓN DE COMPETENCIAS ESPECIALIZADAS DE PRODUCCIÓN LECHERA, EN LA FORMACIÓN DE TÉCNICOS AGROPECUARIOS.</t>
  </si>
  <si>
    <t>FRESIA</t>
  </si>
  <si>
    <t>10. JUEVES - MAÑANA</t>
  </si>
  <si>
    <t>"1.- EL ALUMNO SERÁ CAPAZ DE APLICAR LOS PROCEDIMIENTOS DE MANEJO DE BIENESTAR ANIMAL EN PLANTELES DE PRODUCCIÓN PECUARIA. APRENDIZAJES ESPECÍFICOS MÓDULO 1:
A) IDENTIFICAR LAS NORMATIVAS NACIONALES E INTERNACIONALES DE BIENESTAR ANIMAL
B) RECONOCER LOS INDICADORES DE EVALUACIÓN DE BIENESTAR ANIMAL.
C) APLICAR LOS PROCEDIMIENTOS DE BIENESTAR ANIMAL EN PLANTELES DE PRODUCCIÓN PECUARIA.
D) APLICAR PROCEDIMIENTOS DE EVALUACIÓN DE BIENESTAR ANIMAL EN PLANTELES DE PRODUCCIÓN PECUARIA.
2.- EL PARTICIPANTE SERÁ CAPAZ DE APLICAR TÉCNICAS PREDIALES ORIENTADAS AL PASTOREO EFICIENTE DE BOVINOS. APRENDIZAJES ESPECÍFICOS MÓDULO 2:
A) IDENTIFICAR ASPECTOS GENERALES DE SUELOS Y PRADERAS
B) RECONOCER LA ANATOMÍA Y FISIOLOGÍA VEGETAL DE LAS PRINCIPALES PLANTAS FORRAJERAS
C) ANALIZAR LAS CARACTERÍSTICAS DE LA MATERIA SECA Y SU CONSUMO
D) APLICAR LOS INDICADORES DE CALIDAD DE PRADERA
E) APLICAR MÉTODOS DE MEDICIÓN DE MATERIA SECA
F) APLICAR LOS PROCEDIMIENTOS DE PLANIFICACIÓN DE LABORES DE PASTOREO
3.- EL PARTICIPANTE SERÁ CAPAZ DE APLICAR PROCEDIMIENTOS ORIENTADOS A PREVENIR LA MASTITIS DURANTE EL PROCESO DE RUTINA DE ORDEÑO Y MEJORAR LA CALIDAD DE LECHE A TRAVÉS DE LA RUTINA DE ORDEÑA.
APRENDIZAJES ESPECÍFICOS MÓDULO 3:
A) IDENTIFICAR ESTRUCTURAS CLAVE DE LA GLÁNDULA MAMARIA
B) RECONOCER FACTORES QUE PREDISPONEN LA APARICIÓN DE INFECCIONES INTRAMAMARIAS
C) APLICAR PROCEDIMIENTOS DE PREVENCIÓN DE LAS INFECCIONES INTRAMAMARIAS
D) APLICAR TRATAMIENTO DE LAS DIFERENTES PATOLOGÍAS DE LA GLÁNDULA MAMARIA
E) APLICAR HERRAMIENTAS DE DIAGNÓSTICO DE SALUD MAMARIA
F) CUANTIFICAR LOS PRINCIPALES INDICADORES DE SALUD MAMARIA
4.- EL PARTICIPANTE SERÁ CAPAZ DE APLICAR TÉCNICAS DE MANEJO REPRODUCTIVO EN VACAS LECHERAS
APRENDIZAJES ESPECÍFICOS MÓDULO 4:
A) IDENTIFICAR LAS PRINCIPALES ESTRUCTURAS DEL APARATO REPRODUCTOR DE LA HEMBRA Y MACHO BOVINO
B) RECONOCER EL CICLO ESTRAL DE LA HEMBRA BOVINA Y SUS MÉTODOS DE CONTROL HORMONAL
C) APLICAR MANEJOS REPRODUCTIVOS EN HEMBRAS BOVINAS
D) MEDIR ÍNDICES</t>
  </si>
  <si>
    <t xml:space="preserve">JÓVENES DE IV° MEDIO DE LICEO CARLOS IBÁÑEZ DEL CAMPO DE FRESIA.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</si>
  <si>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FUNDACIÓN DE BENEFICENCIA PÚBLICA, CIENTÍFICA Y EDUCACIONAL TRES HOJAS</t>
  </si>
  <si>
    <t>53333861-5</t>
  </si>
  <si>
    <t>PUYEHUE</t>
  </si>
  <si>
    <t>04. MARTES - MAÑANA</t>
  </si>
  <si>
    <t xml:space="preserve">JÓVENES DE IV° MEDIO DE LICEO BICENTENARIO PEOPLE HELP PEOPLE PILMAIQUÉN (PUYEHUE).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</si>
  <si>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OSORNO</t>
  </si>
  <si>
    <t>07. MIÉRCOLES - MAÑANA</t>
  </si>
  <si>
    <t>JÓVENES DE IV° MEDIO DE LICEO BICENTENARIO ADOLFO MATTHEI EN OSORNO. ENTRE LOS REQUISITOS QUE DEBEN TENER LOS OTEC PARA PODER POSTULAR:
1 - SALA DE SIMULACIÓN DE PARTOS CON MODELO A ESCALA REAL DE HEMBRA BOVINA PARA PARTOS DISTÓCICOS.
2 - ACCESO A PREDIOS LECHEROS Y SALAS DE ORDEÑA.
3 - ACCESO A PREDIOS QUE IMPLEMENTEN AGRICULTURA REGENERATIVA</t>
  </si>
  <si>
    <t>SAN PABLO</t>
  </si>
  <si>
    <t xml:space="preserve">JÓVENES DE IV° MEDIO DE LICEO BICENTENARIO ADOLFO MATTHEI EN OSORNO..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</si>
  <si>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 xml:space="preserve">MANTENIMIENTO, MONITOREO Y CONTROL PARA SERVICIOS SANITARIOS RURALES </t>
  </si>
  <si>
    <t>1.-IDENTIFICAR PROCESOS DE DISTRIBUCIÓN DE AGUA POTABLE, DE ACUERDO A PROCESOS ESTABLECIDOS Y NORMATIVAS VIGENTE.
2.- COMPRENDER LA IMPORTANCIA Y FUNCIONAMIENTO BÁSICO DE LOS SSR.                                                                                                                        
3.- APLICAR TÉCNICAS DE MANTENIMIENTO PREVENTIVO Y CORRECTIVO PARA GARANTIZAR LA OPERATIVIDAD DEL SERVICIO.                                                                                                                                 
4.- EVALUAR LA CALIDAD DEL AGUA MEDIANTE EL ANÁLISIS DE SUS PRINCIPALES PARÁMETROS.                                                                                                                              
5.-UTILIZAR HERRAMIENTAS TECNOLÓGICAS PARA EL MONITOREO Y LA OPTIMIZACIÓN DEL RECURSO HÍDRICO.                                                                                 
6.- IMPLEMENTAR MEDIDAS DE SEGURIDAD Y ESTRATEGIAS DE GESTIÓN OPERATIVA EN SSR</t>
  </si>
  <si>
    <t xml:space="preserve">1.- PERSONAS ENTRE 18 Y 75 AÑOS
2.-CESANTES, TRABAJADORES MENOR CALIFICACIÓN , TEMPORALIDAD AGRÍCOLA
3.-HOMBRES Y MUJERES 
4.-ENSEÑANZA BÁSICA COMPLETA O MEDIA INCOMPLETA
5.-JEFES O JEFAS DE HOGAR 
6.-PERTENECIENTES O VINCULADOS A COMITÉS DE AGUA POTABLE RURAL O PLANTAS DE TRATAMIENTO DE AGUAS DE LAS COMUNAS DE MOSTAZAL, CODEGUA, GRANEROS, RANCAGUA, Y MACHALÍ.
7.-. PROVENIENTES DE LAS COMUNAS DE MOSTAZAL, CODEGUA, GRANEROS, RANCAGUA, Y MACHALÍ
8.-CON OFICIOS INFORMALES O DE AUTOAPRENDIZAJE
</t>
  </si>
  <si>
    <t xml:space="preserve">FAENADORA SAN VICENTE </t>
  </si>
  <si>
    <t>Corporación de Desarrollo Regional Pro O Higgins</t>
  </si>
  <si>
    <t>75570200-5</t>
  </si>
  <si>
    <t>MASAJES CORPORALES CON FINES ESTÉTICOS Y DE RELAJACIÓN</t>
  </si>
  <si>
    <t>"MÓDULO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t>
  </si>
  <si>
    <t>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t>
  </si>
  <si>
    <t xml:space="preserve">MASAJES CORPORALES CON FINES ESTÉTICOS Y DE RELAJACIÓN
</t>
  </si>
  <si>
    <t>EL BOSQUE</t>
  </si>
  <si>
    <t>MASAJES CORPORALES CON FINES ESTÉTICOS Y DE RELAJACIÓN"MÓDULO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t>
  </si>
  <si>
    <t>"MÓDULO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t>
  </si>
  <si>
    <t>PAUSAS ACTIVAS, RECREACIÓN Y ENTRETENIMIENTO</t>
  </si>
  <si>
    <t>"1.RECONOCER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t>
  </si>
  <si>
    <t xml:space="preserve">RESPUESTA A EMERGENCIAS CON MATERIALES PELIGROSOS, NIVEL OPERACIONES
</t>
  </si>
  <si>
    <t>TRABAJADORES INSCRITOS EN REGISTROS ESPECIALES (PESCADORES, FERIANTES, TAXIS Y COLECTIVOS, U OTROS ANÁLOGOS).</t>
  </si>
  <si>
    <t>1. RECONOCER LOS DIFERENTES TIPOS DE MATERIALES PELIGROSOS MEDIANTE ETIQUETAS, DOCUMENTOS DE SEGURIDAD Y GUÍAS DE REFERENCIA
2, APLICAR METODOLOGÍAS DE EVALUACIÓN DE RIESGOS PARA DETERMINAR EL NIVEL DE PELIGRO PRESENTE EN UN INCIDENTE CON MATERIALES PELIGROSOS.
3. EJECUTAR ESTRATEGIAS DE CONTENCIÓN Y MITIGACIÓN SIN INTERVENCIÓN DIRECTA EN LA FUENTE DE LA EMERGENCIA, GARANTIZANDO LA SEGURIDAD DEL PERSONAL.
4. SELECCIONAR Y UTILIZAR CORRECTAMENTE LOS NIVELES DE PROTECCIÓN PERSONAL ADECUADOS SEGÚN LA NATURALEZA DEL MATERIAL PELIGROSO INVOLUCRADO.
5.  APLICAR PROCEDIMIENTOS Y TÉCNICAS BÁSICAS PARA CONTENER Y MINIMIZAR LA PROPAGACIÓN DE SUSTANCIAS PELIGROSAS EN DISTINTOS ESCENARIOS DE EMERGENCIA.
6- IMPLEMENTAR PROCEDIMIENTOS DE DESCONTAMINACIÓN DE EMERGENCIA PARA PERSONAS, EQUIPOS Y ÁREAS AFECTADAS POR MATERIALES PELIGROSOS.
7. OPERAR HERRAMIENTAS Y DISPOSITIVOS ESPECÍFICOS PARA LA RESPUESTA A INCIDENTES CON SUSTANCIAS QUÍMICAS, BIOLÓGICAS O RADIOLÓGICAS.
8. APLICAR PRINCIPIOS DEL SISTEMA DE COMANDO DE INCIDENTES (SCI) PARA COORDINAR ACCIONES CON OTROS EQUIPOS DE EMERGENCIA Y AUTORIDADES COMPETENTES.
9. SEGUIR PROCEDIMIENTOS ESTABLECIDOS PARA MINIMIZAR LA EXPOSICIÓN A SUSTANCIAS PELIGROSAS Y GARANTIZAR LA SEGURIDAD DEL EQUIPO DE RESPUESTA.
10. EVALUAR INFORMACIÓN EN TIEMPO REAL Y APLICAR CRITERIOS TÉCNICOS PARA RESPONDER EFICAZMENTE EN SITUACIONES DE ALTA PRESIÓN.
11. CONOCER Y APLICAR LOS ESTÁNDARES LEGALES Y NORMATIVOS NACIONALES E INTERNACIONALES RELACIONADOS CON EL MANEJO DE MATERIALES PELIGROSOS EN EMERGENCIAS.
12. DOCUMENTAR, ANALIZAR Y PROPONER MEJORAS EN LOS PROCEDIMIENTOS DE RESPUESTA BASÁNDOSE EN LECCIONES APRENDIDAS TRAS CADA EMERGENCIA.</t>
  </si>
  <si>
    <t>HOMBRES Y MUJERES DE 18 A 65 AÑOS, VOLUNTARIOS DE BOMBEROS, INSCRITOS EN SUS REGISTROS, RESIDENTES DE LA COMUNA DE PUERTO VARAS, CON ENSEÑANZA MEDIA COMPLETA</t>
  </si>
  <si>
    <t>Cuerpo de Bomberos de Puerto Varas</t>
  </si>
  <si>
    <t>70.007.200-2</t>
  </si>
  <si>
    <t>TÉCNICAS DE ESTÉTICA FACIAL</t>
  </si>
  <si>
    <t>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
  </si>
  <si>
    <t>"MÓDULO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t>
  </si>
  <si>
    <t xml:space="preserve">TÉCNICAS DE ESTÉTICA FACIAL
</t>
  </si>
  <si>
    <t>PEÑALOLÉN</t>
  </si>
  <si>
    <t>MÓDULO 1: FUNDAMENTOS Y LIMPIEZA DE LA PIEL
SE ESTUDIA LA ESTRUCTURA Y FUNCIONES DE LA PIEL, DIFERENCIANDO TIPOS Y NECESIDADES PARA APLICAR TRATAMIENTOS ADECUADOS. SE DESARROLLAN TÉCNICAS DE LIMPIEZA FACIAL PROFUNDA CON PRODUCTOS Y EQUIPOS ESPECÍFICOS, MANTENIENDO LA INTEGRIDAD CUTÁNEA Y CUMPLIENDO LOS PROTOCOLOS DEL DECRETO EXENTO N° 304 DEL MINSAL. SE REFUERZA EL USO DE PRODUCTOS DERMATOLÓGICAMENTE APROBADOS Y LA IMPLEMENTACIÓN RIGUROSA DE MEDIDAS DE BIOSEGURIDAD.
MÓDULO 2: MASAJES FACIALES PARA ESTÉTICA Y RELAJACIÓN
SE ENSEÑAN TÉCNICAS DE MASAJE FACIAL DIRIGIDAS A ZONAS ESPECÍFICAS DEL ROSTRO, MEJORANDO LA CIRCULACIÓN, OXIGENACIÓN CELULAR Y TONIFICACIÓN MUSCULAR. SE APLICAN MANIOBRAS RELAJANTES ADAPTADAS A CADA TIPO DE PIEL, BAJO PRINCIPIOS DE SALUD ESTÉTICA. ADEMÁS, SE ENFATIZA EL CUMPLIMIENTO DE NORMAS DE HIGIENE Y DESINFECCIÓN DEL ENTORNO DE TRABAJO.
MÓDULO 3: TRATAMIENTOS FACIALES CON PRODUCTOS ESTÉTICOS
EL MÓDULO ABORDA LA APLICACIÓN DE TRATAMIENTOS HIDRATANTES, NUTRITIVOS Y REGENERATIVOS, USANDO COSMÉTICOS APROBADOS POR EL ISP. SE ENSEÑAN PROTOCOLOS PARA EL USO DE MÁSCARAS, EXFOLIANTES Y SERUMS, ADAPTADOS A PIELES CON CONDICIONES COMO ACNÉ O SENSIBILIDAD. SE PRIORIZA LA CORRECTA MANIPULACIÓN DE PRODUCTOS Y UTENSILIOS PARA EVITAR INFECCIONES CRUZADAS.
MÓDULO 4: ONDULACIÓN, LIFTING, EXTENSIÓN Y TINTE DE PESTAÑAS
SE APLICAN TÉCNICAS PARA REALZAR LA MIRADA SIN COMPROMETER LA SALUD OCULAR, UTILIZANDO PRODUCTOS CERTIFICADOS Y PROCEDIMIENTOS SEGUROS. SE ABORDAN LA ONDULACIÓN, LIFTING Y EXTENSIÓN DE PESTAÑAS, ASÍ COMO EL TINTE, CUMPLIENDO CON NORMAS DE BIOSEGURIDAD, ESTERILIZACIÓN Y VENTILACIÓN DEL ÁREA.
MÓDULO 5: DEPILACIÓN FACIAL Y PERFILADO DE CEJAS
SE PERFECCIONAN TÉCNICAS CON CERA O PINZAS SEGÚN EL TIPO DE PIEL, MINIMIZANDO RIESGOS. SE ENSEÑA EL DISEÑO ARMÓNICO DE CEJAS SEGÚN VISAGISMO, APLICANDO MEDIDAS HIGIÉNICAS ESTRICTAS Y ASESORANDO EN CUIDADOS POSTERIORES. TODO EN CUMPLIMIENTO CON EL DECRETO 304 Y EL USO EXCLUSIVO DE PRODUCTOS CERTIFICADOS.</t>
  </si>
  <si>
    <t>LA CISTERNA</t>
  </si>
  <si>
    <t>"MÓDULO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t>
  </si>
  <si>
    <t>HOMBRES Y MUJERES ENTRE 18 Y 64 AÑOS DE EDAD,  PERTENECIENTES AL 80% DE LA POBLACIÓN MÁS VULNERABLE, SEGÚN REGISTRO SOCIAL DE HOGARES. PREFERENTEMENTE ENSEÑANZA MEDIA COMPLETA. NO SE REQUIERE EXPERIENCIA EN EL ÁREA. .</t>
  </si>
  <si>
    <t>TÉCNICAS DE TURISMO SUSTENTABLE Y CUIDADO DEL MEDIO AMBIENTE</t>
  </si>
  <si>
    <t>"CONOCER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
 -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t>
  </si>
  <si>
    <t>HOMBRE Y MUJERES ENTRE 18 Y 50 AÑOS DE EDAD, QUE CORRESPONDAN AL 80% MÁS VULNERABLE SEGÚN REGISTRO SOCIAL DE HOGAR DEL SECTOR DE HUILO HUILO EN PANGUIPULLI. DEBERÁN SABER LEER Y ESCRIBIR Y TENER CONOCIMIENTOS DE MEDIO AMBIENTE, ADEMÁS DE ENSEÑANZA BÁSICA COMPLETA.</t>
  </si>
  <si>
    <t>FUNDACIÓN HUILO HUILO</t>
  </si>
  <si>
    <t>76200030-k</t>
  </si>
  <si>
    <t>HOMBRES Y MUJERES ENTRE 18 Y 50 AÑOS QUE CORRESPONDAN AL 80% MÁS VULNERABLE SEGÚN RSH, QUE PERTENECEN AL SECTOR DE HUILO HUILO. DEBERÁN SABER LEER Y ESCRIBIR, Y TENER EDUCACIÓN BÁSICA COMPLETA.</t>
  </si>
  <si>
    <t>EVALUANDO MI ESTRATEGIA DE MARKETING</t>
  </si>
  <si>
    <t>PF1452</t>
  </si>
  <si>
    <t xml:space="preserve">1. PERSONAS, HOMBRE Y MUJERES,  EN SITUACIÓN DE DISCAPACIDAD FISICA ENTRE 18 Y 60 AÑOS, CON ESTUDIOS DE ENSEÑANZA BÁSICA COMPLETA, MEDIA INCOMPLETA Y COMPLETA, USUARIOS O EX USUARIOS DE TELETON, RESIDENTES EN LA REGIÓN DE VALPARAÍSO,  QUE SE ENCUENTRAN DESOCUPADOS, CESANTES O REALIZAN UNA ACTIVIDAD EN EL MERCADO INFORMAL QUE LES REPORTA ESCASOS INGRESOS, QUE REQUIEREN ADQUIRIR CONOCIMIENTOS PARA MEJORAR SUS POSIBILIDADES DE INCLUSIÓN LABORAL. EDUCACIÓN BÁSICA COMPLETA PREFERENTEMENTE;; HABILIDADES LECTOESCRITURA;; EXPERIENCIA COMO EMPRESARIO/A, CON
 INICIACIÓN DE ACTIVIDADES ANTE EL SERVICIO DE IMPUESTOS INTERNOS
</t>
  </si>
  <si>
    <t xml:space="preserve">SOCIEDAD PRO AYUDA AL NIÑO LISIADO
</t>
  </si>
  <si>
    <t xml:space="preserve">81.897.500-7
</t>
  </si>
  <si>
    <t>02. LUNES - TARDE / 08. MIÉRCOLES - TARDE / 14. VIERNES - TARDE</t>
  </si>
  <si>
    <t xml:space="preserve">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NUESTRA INSTITUCION.
</t>
  </si>
  <si>
    <t xml:space="preserve">BancoEstado Microempresas
</t>
  </si>
  <si>
    <t xml:space="preserve">96.781.620-5
</t>
  </si>
  <si>
    <t xml:space="preserve">Fundación Trabajo Para Un Hermano
</t>
  </si>
  <si>
    <t xml:space="preserve">71.931.900-9
</t>
  </si>
  <si>
    <t xml:space="preserve">CORDONERÍA PRECOLOMBINA
</t>
  </si>
  <si>
    <t xml:space="preserve">1.1 IDENTIFICAR Y CONOCER LOS ORÍGENES E HISTORIA DEL TEJIDO PRECOLOMBINO. 1.2 IDENTIFICAR Y CONOCER LAS HERRAMIENTAS Y MATERIALES UTILIZADOS EN LA CONFECCIÓN DEL TEJIDO PRECOLOMBINO.  2.1 CONOCER, APLICAR Y PRACTICAR TÉCNICAS DE UNIÓN Y REFUERZO EN PRODUCTOS DE CONFECCIÓN Y TELAR. 2.2 CONOCER, APLICAR Y PRACTICAR TÉCNICAS DE TRENZADO Y CORDONERÍA EN PRODUCTOS DE CONFECCIÓN, ORFEBRERÍA Y TELAR. 3.1 DISEÑAR AL MENOS 3 PROTOTIPOS DE PRODUCTOS DE CONFECCIÓN, JOYERÍA O TELAR APLICANDO TÉCNICAS APRENDIDAS. 3.2 ELABORAR AL MENOS 3 PROTOTIPOS DE PRODUCTOS DE CONFECCIÓN, JOYERÍA O TELAR APLICANDO TÉCNICAS APRENDIDAS
</t>
  </si>
  <si>
    <t xml:space="preserve">EMPRENDEDORES ARTESANOS INFORMALES DERIVADOS DE INSTITUCIONES PÚBLICAS O ENTIDADES SIN FINES DE LUCRO, PERTENECIENTES AL 80% DE LA POBLACIÓN MÁS VULNERABLE, SEGÚN REGISTRO SOCIAL DE HOGARES
</t>
  </si>
  <si>
    <t>DISEÑO Y ELABORACIÓN DE JOYAS DE PLATA MAPUCHES</t>
  </si>
  <si>
    <t>PF0573</t>
  </si>
  <si>
    <t>INTRODUCCION A LA INTERCULTURALIDAD Y COSMOVISION MAPUCHE</t>
  </si>
  <si>
    <t>PF1357</t>
  </si>
  <si>
    <t>MUJERES Y HOMBRES EMPRENDEDORES ENTRE 18 A 70 AÑOS, QUE POSEAN RSH HASTA EL 80% DE VULNERABILIDAD, QUE CUENTEN CON ENSEÑANZA BÁSICA COMPLETA Y VIVAN EN LA COMUNA DE MAIPÚ</t>
  </si>
  <si>
    <t>PELUQUERÍA</t>
  </si>
  <si>
    <t>PF0944</t>
  </si>
  <si>
    <t>HUALPÉN</t>
  </si>
  <si>
    <t xml:space="preserve">PERSONAS MAYORES DE 18 AÑOS, CON RSH HASTA EL 80%, CESANTES O EN BUSCA DE SU PRIMER EMPLEO, 
</t>
  </si>
  <si>
    <t xml:space="preserve">PETROQUIM S.A.
</t>
  </si>
  <si>
    <t xml:space="preserve">78021580-7
</t>
  </si>
  <si>
    <t xml:space="preserve">Municipalidad de Hualpen
</t>
  </si>
  <si>
    <t xml:space="preserve">69.264.400-k
</t>
  </si>
  <si>
    <t>ACTIVIDADES DE CUIDADOS INTEGRADOS Y SOCIOSANITARIOS PARA PERSONAS MAYORES CON DEPENDENCIA LEVE A MODERADA</t>
  </si>
  <si>
    <t>PF1497</t>
  </si>
  <si>
    <t>HOMBRES Y MUJERES DE 18 AÑOS O MAS, QUE PERTENECEN AL 80% MAS VULNERABLES, RESIDEN EN LA COMUNA DE PUERTO MONTT Y TENER EDUCACIÓN MEDIA COMPLETA Y PRESENTAR EL CERTIFICADO DE INHABILIDAD CORRESPONDIENTE.</t>
  </si>
  <si>
    <t>ADIESTRAMIENTO CANINO</t>
  </si>
  <si>
    <t>PF1205</t>
  </si>
  <si>
    <t xml:space="preserve">1. PERSONAS, HOMBRE Y MUJERES,  EN SITUACIÓN DE DISCAPACIDAD FISICA ENTRE 18 Y 60 AÑOS, CON ESTUDIOS DE ENSEÑANZA BÁSICA COMPLETA, MEDIA INCOMPLETA Y COMPLETA, USUARIOS O EX USUARIOS DE TELETON, RESIDENTES EN LA REGIÓN METROPOLITANA,  QUE SE ENCUENTRAN DESOCUPADOS, CESANTES O REALIZAN UNA ACTIVIDAD EN EL MERCADO INFORMAL QUE LES REPORTA ESCASOS INGRESOS, QUE REQUIEREN ADQUIRIR CONOCIMIENTOS PARA MEJORAR SUS POSIBILIDADES DE INCLUSIÓN LABORAL. CERTIFICADO DE ANTECEDENTES QUE ACREDITE NO ENCONTRARSE EN INHABILIDAD ABSOLUTA
O PERPETUAMENTE CONDENADO POR EL DELITO DE MALTRATO ANIMAL, ESTABLECIDO EN NORMATIVA VIGENTE.
</t>
  </si>
  <si>
    <t>02. LUNES - TARDE / 05. MARTES - TARDE / 08. MIÉRCOLES - TARDE / 11. JUEVES - TARDE / 14. VIERNES - TARDE / 17. SÁBADO - TARDE / 20. DOMINGO - TARDE</t>
  </si>
  <si>
    <t>HOMBRE Y MUJERES MAYORES DE 45 AÑOS EMPRENDEDORES/AS O ARTESANOS/AS, PERTENECIENTES AL 80% MAS VULNERABLE</t>
  </si>
  <si>
    <t>MUNICIPALIDAD DE LA PINTANA</t>
  </si>
  <si>
    <t>69253800-5</t>
  </si>
  <si>
    <t xml:space="preserve">HOMBRES Y MUJERES DE 18 AÑOS O MÁS PERTENECIENTES AL 80% MÁS VULNERABLE SEGÚN REGISTRO SOCIAL DE HOGARES , DESOCUPADAS ,  EDUCACIÓN BÁSICA COMPLETA;
</t>
  </si>
  <si>
    <t xml:space="preserve">FUNDACIÓN MINERA LOS PELAMBRES.
</t>
  </si>
  <si>
    <t>MAULE</t>
  </si>
  <si>
    <t>PERSONAS ENTRE 18 A 65 AÑOS, QUE RESIDAN EN LA COMUNA DE MAULE, CESANTES O QUE ESTÉN BUSCANDO TRABAJO POR PRIMERA VEZ,. REQUISITOS PF: EDUCACIÓN MEDIA COMPLETA, PREFERENTEMENTE.</t>
  </si>
  <si>
    <t>Coop de Ahorro Credito y Servicios Financieros Ahorrocoop D Portales Ltda</t>
  </si>
  <si>
    <t>81836800-3</t>
  </si>
  <si>
    <t>MUNICIPALIDAD DE MAULE</t>
  </si>
  <si>
    <t xml:space="preserve">69110900-3
</t>
  </si>
  <si>
    <t xml:space="preserve">MUJERES U HOMBRES ENTRE 18 Y 65 AÑOS DE LA COMUNA DE SAN BERNARDO QUE POSEAN ENSEÑANZA MEDIA COMPLETA Y QUE NO SE ENCUENTREN TRABAJANDO.
</t>
  </si>
  <si>
    <t>HOMBRES Y MUJERES DE 18 AÑOS O MAS, QUE PERTENECEN AL 80% MAS VULNERABLES, RESIDEN EN LA COMUNA DE MULCHEN Y TENER EDUCACIÓN MEDIA COMPLETA, PREFERENTEMENTE.</t>
  </si>
  <si>
    <t>"RUT 69170500-5 MUNICIPALIDAD DE MULCHÉN. PERSONAS DERIVADAS POR OMIL DE MULCHÉN, ESPECÍFICAMENTE QUE PERTENECEN AL 80% MAS VULNERABLES*</t>
  </si>
  <si>
    <t>COCINA NACIONAL E INTERNACIONAL</t>
  </si>
  <si>
    <t>PF0576</t>
  </si>
  <si>
    <t>PERSONAS CON DISCAPACIDAD MAYORES DE 18 AÑOS, SIN TRABAJO FORMAL Y PERTENECIENTES A LA POBLACIÓN MÁS VULNERABLE SEGÚN RSH. QUE RESIDEN EN LA REGION METROPOLITANA Y CUENTAN CON EDUCACION MEDIA COMPLETA PREFERENTEMENTE</t>
  </si>
  <si>
    <t>SOCIEDADA PRO AYUDA DEL NIÑO LISIADO TELETON</t>
  </si>
  <si>
    <t>81897500-7</t>
  </si>
  <si>
    <t>CUIDADORES DE PERSONAS CON DISCAPACIDAD Y/O DEPENDENCIA MODERADA O SEVERA.</t>
  </si>
  <si>
    <t>CUIDADORES DE PERSONAS EN SITUACION DE DISCAPACIDAD, HOMBRES Y MUJERES, PADRE, MADRE, TUTOR LEGAL Y/O CUIDADOR PRINCIPAL DE USUARIO ATENDIDO EN TELETÓN SANTIAGO, DE ENTRE 18 Y 60 AÑOS CON ESTUDIOS DE ENSEÑANZA BÁSICA COMPLETA, MEDIA INCOMPLETA Y COMPLETA, RESIDENTES EN LA REGIÓN METROPOLITANA QUE SE ENCUENTRAN DESOCUPADOS O REALIZAN UNA ACTIVIDAD EN EL MERCADO INFORMAL QUE LES REPORTA ESCASOS INGRESOS, QUE REQUIEREN ADQUIRIR CONOCIMIENTOS PARA MEJORAR SUS POSIBILIDADES DE EMPLEO.</t>
  </si>
  <si>
    <t xml:space="preserve">3M CHILE S.A.
</t>
  </si>
  <si>
    <t xml:space="preserve">93626000-4
</t>
  </si>
  <si>
    <t xml:space="preserve">FUNDACIÓN TELETON
</t>
  </si>
  <si>
    <t xml:space="preserve"> 71238300-3
</t>
  </si>
  <si>
    <t xml:space="preserve"> MUJERES Y HOMBRES, DE 20 A 65 AÑOS, CON UN EMPRENDIMIENTO FUNCIONANDO EN LOS RUBROS DE CONFECCIÓN, ALIMENTACIÓN, SERVICIOS, COMERCIO, TANTO FORMALES COMO INFORMALES Y FORMALES, RESIDENTES EN LA REGIÓN METROPOLITANA. REQUISITOS DE INGRESO DE PLAN FORMATIVO EDUCACIÓN MEDIA COMPLETA, PREFERENTEMENTE
</t>
  </si>
  <si>
    <t xml:space="preserve">BANCO BICE
</t>
  </si>
  <si>
    <t xml:space="preserve">FUNDACION TRABAJO PARA UN HERMANO
</t>
  </si>
  <si>
    <t>71440800-3</t>
  </si>
  <si>
    <t>HOMBRES Y MUJERES, ENTRE 18 Y 64 AÑOS DE EDAD, QUE RESIDAN EN LA COMUNA DE SANTIAGO CENTRO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</si>
  <si>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Fundación Solidaria Trabajo para un Hermano
</t>
  </si>
  <si>
    <t xml:space="preserve">73.535.000-5
</t>
  </si>
  <si>
    <t xml:space="preserve">1. PERSONAS, HOMBRE Y MUJERES,  EN SITUACIÓN DE DISCAPACIDAD FISICA ENTRE 18 Y 60 AÑOS, CON ESTUDIOS DE ENSEÑANZA BÁSICA COMPLETA, MEDIA INCOMPLETA Y COMPLETA, USUARIOS O EX USUARIOS DE TELETON, RESIDENTES EN LA REGIÓN DE LOS LAGOS,  QUE SE ENCUENTRAN DESOCUPADOS, CESANTES O REALIZAN UNA ACTIVIDAD EN EL MERCADO INFORMAL QUE LES REPORTA ESCASOS INGRESOS, QUE REQUIEREN ADQUIRIR CONOCIMIENTOS PARA MEJORAR SUS POSIBILIDADES DE INCLUSIÓN LABORAL.
</t>
  </si>
  <si>
    <t>ANTUCO</t>
  </si>
  <si>
    <t>HOMBRES Y MUJERES, ENTRE 18 Y 64 AÑOS DE EDAD, QUE RESIDAN EN LA COMUNA DE ANTUCO U ALEDAÑAS, REGIÓN DEL BIO BIO,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</si>
  <si>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Fundación World Vision</t>
  </si>
  <si>
    <t xml:space="preserve">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NUESTRA INSTITUCION. EDUCACIÓN MEDIA COMPLETA
</t>
  </si>
  <si>
    <t xml:space="preserve">71440800-3
</t>
  </si>
  <si>
    <t>01. LUNES - MAÑANA / 04. MARTES - MAÑANA / 07. MIÉRCOLES - MAÑANA / 10. JUEVES - MAÑANA / 13. VIERNES - MAÑANA / 16. SÁBADO - MAÑANA</t>
  </si>
  <si>
    <t xml:space="preserve">PERSONAS DE 18 AÑOS O MÁS PERTENECIENTES AL 80% DE LA POBLACIÓN MÁS VULNERABLE, SEGÚN REGISTRO SOCIAL DE HOGARES. EDUCACIÓN MEDIA COMPLETA, PREFERENTEMENTE. AGRUPACIÓN CASA DE LA MUJER LA PINTANA
</t>
  </si>
  <si>
    <t xml:space="preserve">1. PERSONAS, HOMBRE Y MUJERES,  EN SITUACIÓN DE DISCAPACIDAD FISICA ENTRE 18 Y 60 AÑOS, CON ESTUDIOS DE ENSEÑANZA BÁSICA COMPLETA, MEDIA INCOMPLETA Y COMPLETA, USUARIOS O EX USUARIOS DE TELETON, RESIDENTES EN LA REGIÓN DE ARICA Y PARINACOTA, ESPECÍFICAMENTE EN LA COMUNA DE ARICA, QUE SE ENCUENTRAN DESOCUPADOS, CESANTES O REALIZAN UNA ACTIVIDAD EN EL MERCADO INFORMAL QUE LES REPORTA ESCASOS INGRESOS, QUE REQUIEREN ADQUIRIR CONOCIMIENTOS PARA MEJORAR SUS POSIBILIDADES DE INCLUSIÓN LABORAL.  </t>
  </si>
  <si>
    <t>Banco de Chile</t>
  </si>
  <si>
    <t>SOC PRO AYUDA DEL NINO LISIADO</t>
  </si>
  <si>
    <t>HOMBRES Y MUJERES DE 18 AÑOS O MAS, QUE PERTENECEN AL 80% MAS VULNERABLES, RESIDEN EN LA COMUNA DE LLANQUIHUE Y QUE CUENTAN CON EDUCACIÓN MEDIA COMPLETA, PREFERENTEMENTE</t>
  </si>
  <si>
    <t>RUT 69220300-3 MUNICIPALIDAD DE LLANQUIHUE. PERSONAS DERIVADAS POR OMIL DE LLANQUIHUE, ESPECÍFICAMENTE QUE PERTENECEN AL 80% MAS VULNERABLES</t>
  </si>
  <si>
    <t>69220300-3</t>
  </si>
  <si>
    <t>CUIDADOS BÁSICOS DEL GANADO: OVINO, BOVINO Y EQUINO</t>
  </si>
  <si>
    <t>PF0708</t>
  </si>
  <si>
    <t>DISEÑO Y CONFECCIÓN DE ARTÍCULOS DECORATIVOS UTILIZANDO LA TÉCNICA DEL MOSAICO</t>
  </si>
  <si>
    <t>PF0715</t>
  </si>
  <si>
    <t>SANTA MARÍA</t>
  </si>
  <si>
    <t>MUJERES ENTRE 18 Y 64 AÑOS DE EDAD, QUE PERTENEZCAN AL PROGRAMA MUJERES JEFAS DE HOGAR, QUE RESIDAN EN LA COMUNA DE SANTA MARÍA U ALEDAÑAS, REGIÓN DE VALPARAÍSO,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</si>
  <si>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PAILLACO</t>
  </si>
  <si>
    <t>MUJERES ENTRE 18 Y 64 AÑOS DE EDAD, QUE PERTENEZCAN AL PROGRAMA MUJERES JEFAS DE HOGAR, QUE RESIDAN EN LA COMUNA DE PAILLACO U ALEDAÑAS, REGIÓN DE LOS RÍOS,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</si>
  <si>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DISEÑO Y CONFECCIÓN DE TEJIDOS A TELAR</t>
  </si>
  <si>
    <t>PF0572</t>
  </si>
  <si>
    <t>HOMBRES Y MUJERES DE 18 AÑOS O MAS, QUE PERTENECEN AL 80% MAS VULNERABLES, RESIDEN EN LA COMUNA DE LLANQUIHUE Y QUE CUENTAN CON MANEJO DE LECTOESCRITURA BÁSICA MANEJO DE OPERACIONES MATEMÁTICAS BÁSICAS EDUCACIÓN BÁSICA COMPLETA, PREFERENTEMENTE</t>
  </si>
  <si>
    <t>DISEÑO Y CONSTRUCCIÓN DE HORNO SOLAR PARA COCCIÓN DE ALIMENTOS</t>
  </si>
  <si>
    <t>PF0627</t>
  </si>
  <si>
    <t>PICA</t>
  </si>
  <si>
    <t>MUJERES ENTRE 18 Y 64 AÑOS DE EDAD, QUE PERTENEZCAN AL PROGRAMA MUJERES JEFAS DE HOGAR, QUE RESIDAN EN LA COMUNA DE PICA U ALEDAÑAS, REGIÓN DE TARAPACÁ,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</si>
  <si>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MUJERES ENTRE 18 Y 64 AÑOS DE EDAD, QUE PERTENEZCAN AL PROGRAMA MUJERES JEFAS DE HOGAR, QUE RESIDAN EN LA COMUNA DE LA PINTANA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</si>
  <si>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DISEÑO, CONFECCIÓN Y COMERCIALIZACIÓN DE ARTÍCULOS DE PLATA Y COBRE</t>
  </si>
  <si>
    <t>PF0575</t>
  </si>
  <si>
    <t xml:space="preserve">HOMBRES Y MUJERES DE 18 AÑOS O MÁS,  PERTENECIENTES AL 80% MÁS VULNERABLE SEGÚN REGISTRO SOCIAL DE HOGARES, CESANTE, REQUISITO MÍNIMO EDUCACIÓN MEDIA COMPLETA, PREFERENTEMENTE. 
</t>
  </si>
  <si>
    <t xml:space="preserve">  HOMBRES Y MUJERES DE 18 AÑOS O MAS PERTENECIENTES AL 80% MÁS VULNERABLE SEGÚN REGISTRO SOCIAL DE HOGARES, EDUCACIÓN MEDIA COMPLETA, PREFERENTEMENTE.
</t>
  </si>
  <si>
    <t>ELABORACION DE CERVEZA ARTESANAL</t>
  </si>
  <si>
    <t>PF0873</t>
  </si>
  <si>
    <t>CUIDADORES DE PERSONAS EN SITUACION DE DISCAPACIDAD, HOMBRES Y MUJERES, PADRE, MADRE, TUTOR LEGAL Y/O CUIDADOR PRINCIPAL DE USUARIO ATENDIDO EN TELETÓN, DE ENTRE 18 Y 60 AÑOS CON ESTUDIOS DE ENSEÑANZA BÁSICA COMPLETA, MEDIA INCOMPLETA Y COMPLETA, RESIDENTES EN LA REGIÓN  DE LOS RIOS QUE SE ENCUENTRAN DESOCUPADOS O REALIZAN UNA ACTIVIDAD EN EL MERCADO INFORMAL QUE LES REPORTA ESCASOS INGRESOS, QUE REQUIEREN ADQUIRIR CONOCIMIENTOS PARA MEJORAR SUS POSIBILIDADES DE EMPLEO.  EDUCACIÓN MEDIA COMPLETA PREFERENTEMENTE; EXPERIENCIA PREVIA COMO ASISTENTE DE ELABORACIÓN DE
CERVEZA ARTESANAL O AFÍN.</t>
  </si>
  <si>
    <t xml:space="preserve">71238300-3
</t>
  </si>
  <si>
    <t>PERSONAS DE 18 AÑOS O MÁS, CON DISCAPACIDAD VISUAL PERTENECIENTE A FUNDACIÓN LUZ Y SE ENCUENTRE EN PROCESO DE INCLUSION LABORAL. DEBERÁN CONTAR CON EDUCACIÓN BÁSICA COMPLETA, PREFERENTEMENTE.</t>
  </si>
  <si>
    <t>SOCIEDAD PROTECTORA DE CIEGOS SANTA LUCÍA</t>
  </si>
  <si>
    <t>82130300-1</t>
  </si>
  <si>
    <t>PANQUEHUE</t>
  </si>
  <si>
    <t>MUJERES ENTRE 18 Y 64 AÑOS DE EDAD, QUE PERTENEZCAN AL PROGRAMA MUJERES JEFAS DE HOGAR, QUE RESIDAN EN LA COMUNA DE PANQUEHUE U ALEDAÑAS, REGIÓN DE VALPARAÍSO,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</si>
  <si>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60.107.000-6</t>
  </si>
  <si>
    <t>MUJERES ENTRE 18 Y 64 AÑOS DE EDAD, QUE PERTENEZCAN AL PROGRAMA MUJERES JEFAS DE HOGAR, QUE RESIDAN EN LA COMUNA DE SAN PABLO U ALEDAÑAS, REGIÓN DE LOS LAGOS,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</si>
  <si>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96781620-5</t>
  </si>
  <si>
    <t>NATALES</t>
  </si>
  <si>
    <t>MUJERES JEFAS DE HOGAR MAYORES DE 18 AÑOS, PARTICIPANTES AL PROGRAMA MUJERES JEFAS DE HOGAR DE LA COMUNA DE
NATALES Y QUE PERTENEZCAN HASTA AL 80% DEL RSH Y CON ENSEÑANZA MEDIA COMPLETA PREFERENTEMENTE. 
MUJERES EMPRENDEDORAS CON IDEAS DE NEGOCIO, QUE HAYAN IMPLEMENTADO SU IDEA DE NEGOCIO, QUE REQUIERAN
AUMENTAR LAS VENTAS Y POTENCIAR SU EMPRENDIMIENTO, Y/O REQUIEREN MÁS HERRAMIENTAS TÉCNICAS PARA ELLO.
SON MUJERES QUE REQUIEREN OBTENER HERRAMIENTAS DE DISEÑO, CONFECCIÓN Y COMERCIALIZACIÓN DE JABONES, BURBUJAS
Y SALES DE BAÑO DENTRO DEL SUBSECTOR DE ARTESANÍA, CUYO CAMPO LABORAL SE RELACIONA TANTO A ACTIVIDADES DE
EMPRENDIMIENTO INDIVIDUALES Y FAMILIARES COMO LA PROMOCIÓN DE USO DE PRODUCTOS NATURALES EN EL ÁMBITO DE LAS
TERAPIAS DE SALUD COMPLEMENTARIAS.
DE MODO, QUE LES PERMITA POTENCIAR LA IMPLEMENTACIÓN DE SUS EMPRENDIMIENTOS, LOGRANDO POSICIONARSE EN EL
MERCADO LABORAL CON MAYORES HERRAMIENTAS TÉCNICAS.
TODAS SON PARTICIPANTES DEL PROGRAMA MUJERES JEFAS DE HOGAR DE SERNAMEG DE LA COMUNA DE NATALES, QUE SE
CARACTERIZA POR SER UNA COMUNA PEQUEÑA, SIENDO LA SEGUNDA CON MÁS POBLACIÓN EN LA REGIÓN, LUEGO DE LA CAPITAL
REGIONAL, POR LO QUE LA OFERTA DE CAPACITACIÓN Y ACCESO ES MUCHO MÁS LIMITADA PARA LAS MUJERES EN COMPARACIÓN
CON PUNTA ARENAS, POR LO QUE ES NECESARIO POTENCIAR EL DESARROLLO DE COMPETENCIAS QUE PERMITAN POTENCIAR EL
DESARROLLO ECONÓMICO DE UNA COMUNA TURÍSTICA, DONDE LAS MUJERES DEL PROGRAMA TIENEN LA OPORTUNIDAD DE
FORTALECER SU AUTONOMÍA ECONÓMICA.</t>
  </si>
  <si>
    <t xml:space="preserve">Servicio Nacional de la Mujer y Equidad de Género
</t>
  </si>
  <si>
    <t>CONTULMO</t>
  </si>
  <si>
    <t>-MUJERES JEFAS DE HOGAR MAYORES DE 18 AÑOS, HASTA LOS 65 AÑOS DE EDAD, PARTICIPANTES DEL PROGRAMA JEFAS DE
HOGAR DE LA COMUNA DE CONTULMO Y QUE PERTENEZCAN HASTA AL 80% DEL RSH. CON ENSEÑANZA MEDIA COMPLETA PREFERENTEMENTE. 
DE ACUERDO A LA COMUNA, SU TERRITORIO Y SU ENTORNO NATURAL, ES IMPORTANTE PRIORIZAR AQUELLOS CURSOS QUE IMPULSEN
EL CRECIMIENTO ECONÓMICO SIGUIENDO LA MISMA LÍNEA DE LA PRESERVACIÓN DEL MEDIO AMBIENTE, PARA LA POBLACIÓN DE
LA COMUNA, COMO PARA LAS USUARIAS, OPTAR A LA ADQUISICIÓN DE LAS HERRAMIENTAS QUE ENTREGA ESTE CURSO BENEFICIA
PRINCIPALMENTE LA LABOR QUE REALIZAN CADA UNA DE ELLAS EN SU DÍA A DÍA A TRAVÉS DEL USO DE PRODUCTOS NATURALES,
POTENCIANDO LOS EMPLEOS VERDES E INCLUSO APOSTANDO A UNA MEJOR CALIDAD DE VIDA DE LAS PERSONAS POR MEDIO DE
PRODUCTOS QUE OFRECERÁN TERAPIAS DE SALUD COMPLEMENTARIAS, COSMÉTICA NATURAL Y CUIDADO AMBIENTAL</t>
  </si>
  <si>
    <t>ELABORACIÓN DE PREPARACIONES DE PASTELERÍA</t>
  </si>
  <si>
    <t>PF0519</t>
  </si>
  <si>
    <t xml:space="preserve">CUIDADORES DE PERSONAS EN SITUACION DE DISCAPACIDAD, HOMBRES Y MUJERES, PADRE, MADRE, TUTOR LEGAL Y/O CUIDADOR PRINCIPAL DE USUARIO ATENDIDO EN TELETÓN, DE ENTRE 18 Y 60 AÑOS, EDUCACIÓN MEDIA COMPLETA PREFERENTEMENTE Y CONTAR CON UN MÍNIMO DE DOS AÑOS DE EXPERIENCIA LABORAL COMO AYUDANTE DE COCINA., RESIDENTES EN LA REGIÓN DE ARAUCANIA QUE SE ENCUENTRAN DESOCUPADOS O REALIZAN UNA ACTIVIDAD EN EL MERCADO INFORMAL QUE LES REPORTA ESCASOS INGRESOS, QUE REQUIEREN ADQUIRIR CONOCIMIENTOS PARA MEJORAR SUS POSIBILIDADES DE EMPLEO. 
DE COCINA.
</t>
  </si>
  <si>
    <t xml:space="preserve">1. PERSONAS, HOMBRE Y MUJERES,  EN SITUACIÓN DE DISCAPACIDAD FISICA ENTRE 18 Y 60 AÑOS, CON ESTUDIOS DE ENSEÑANZA BÁSICA COMPLETA, MEDIA INCOMPLETA Y COMPLETA, USUARIOS O EX USUARIOS DE TELETON, RESIDENTES EN LA REGIÓN DEL MAULE,  QUE SE ENCUENTRAN DESOCUPADOS, CESANTES O REALIZAN UNA ACTIVIDAD EN EL MERCADO INFORMAL QUE LES REPORTA ESCASOS INGRESOS, QUE REQUIEREN ADQUIRIR CONOCIMIENTOS PARA MEJORAR SUS POSIBILIDADES DE INCLUSIÓN LABORAL.
</t>
  </si>
  <si>
    <t>FABRICACIÓN ARTESANAL DE MUEBLES DE MADERA</t>
  </si>
  <si>
    <t>PF0725</t>
  </si>
  <si>
    <t>GESTIÓN ADMINISTRATIVA, FINANCIERA Y CONTABLE EN MYPES</t>
  </si>
  <si>
    <t>PF0993</t>
  </si>
  <si>
    <t>HOMBRES Y MUJERES, ENTRE 18 Y 64 AÑOS DE EDAD, QUE RESIDAN EN LA COMUNA DE SAN JOAQUÍN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</si>
  <si>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GESTIÓN DE PROCESOS DE SERVICIOS TURÍSTICOS</t>
  </si>
  <si>
    <t>PF1246</t>
  </si>
  <si>
    <t>MOSTAZAL</t>
  </si>
  <si>
    <t>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t>
  </si>
  <si>
    <t>RUT 69080500-6 MUNICIPALIDAD DE MOSTAZAL. PERSONAS DERIVADAS POR OMIL DE MOSTAZAL (SECTOR CANDELARIA), ESPECÍFICAMENTE DE LA LOCALIDAD DE CANDELARIA Y QUE PERTENECEN AL 80% MAS VULNERABLES</t>
  </si>
  <si>
    <t>69080500-6</t>
  </si>
  <si>
    <t>COQUIMBO</t>
  </si>
  <si>
    <t>HOMBRES Y MUJERES, ENTRE 18 Y 64 AÑOS DE EDAD, QUE RESIDAN EN LA COMUNA DE COQUIMBO U ALEDAÑAS, REGIÓN DE COQUIMBO, SECTOR TALINAY, QUE PERTENEZCAN AL 80% DE LA POBLACIÓN MÁS VULNERABLE SEGÚN REGISTRO SOCIAL DE HOGARES, CON EDUCACIÓN BÁSICA COMPLETA PREFERENTEMENTE, NIVEL DE MANEJO COMPUTACIONAL BÁSICO (O NIVEL USUARIO), PREFERENTEMENTE. YA SEAN PERSONAS CESANTES, QUE BUSCAN TRABAJO POR PRIMERA VEZ O QUE SE ENCUENTRAN ACTUALMENTE REALIZANDO TRABAJOS PRECARIOS, INFORMALES O DE BAJA CALIFICACIÓN, Y REQUIERAN REALIZAR UNA RECONVERSIÓN LABORAL.</t>
  </si>
  <si>
    <t>HOMBRES Y MUJERES, ENTRE 18 Y 64 AÑOS DE EDAD, QUE RESIDAN EN LA COMUNA DE SAN CLEMENTE U ALEDAÑAS, REGIÓN DEL MAULE, QUE PERTENEZCAN AL 80% DE LA POBLACIÓN MÁS VULNERABLE SEGÚN REGISTRO SOCIAL DE HOGARES, CON EDUCACIÓN BÁSICA COMPLETA PREFERENTEMENTE, NIVEL DE MANEJO COMPUTACIONAL BÁSICO (O NIVEL USUARIO), PREFERENTEMENTE. YA SEAN PERSONAS CESANTES, QUE BUSCAN TRABAJO POR PRIMERA VEZ O QUE SE ENCUENTRAN ACTUALMENTE REALIZANDO TRABAJOS PRECARIOS, INFORMALES O DE BAJA CALIFICACIÓN, Y REQUIERAN REALIZAR UNA RECONVERSIÓN LABORAL.</t>
  </si>
  <si>
    <t>INSTALACIONES ELÉCTRICAS TIPO F Y G</t>
  </si>
  <si>
    <t>PF0679</t>
  </si>
  <si>
    <t>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t>
  </si>
  <si>
    <t>"RUT 69170200-6 MUNICIPALIDAD DE SANTA BÁRBARA, PERSONAS DERIVADAS POR OMIL DE SANTA BÁRBARA, ESPECÍFICAMENTE QUE PERTENECEN AL 80% MAS VULNERABLES*</t>
  </si>
  <si>
    <t xml:space="preserve">HOMBRES Y MUJERES, ENTRE 18 Y 64 AÑOS DE EDAD, QUE RESIDAN EN LA COMUNA DE QUINTA NORMAL U ALEDAÑAS, REGIÓN METROPOLITANA, QUE PERTENEZCAN AL 80% DE LA POBLACIÓN MÁS VULNERABLE SEGÚN REGISTRO SOCIAL DE HOGARES, CON EDUCACIÓN MEDIA COMPLETA CIENTÍFICO HUMANISTA O ALUMNOS DE LICEOS DE EDUCACIÓN TÉCNICO PROFESIONAL EGRESADOS O CURSANDO ÚLTIMO AÑO DE LA ESPECIALIDAD DE ELECTRICIDAD, ACREDITABLE. YA SEAN PERSONAS CESANTES, QUE BUSCAN TRABAJO POR PRIMERA VEZ O QUE SE ENCUENTRAN ACTUALMENTE REALIZANDO TRABAJOS PRECARIOS, INFORMALES O DE BAJA CALIFICACIÓN, Y REQUIERAN REALIZAR UNA RECONVERSIÓN LABORAL.
</t>
  </si>
  <si>
    <t>MUJERES ENTRE 18 A 64 AÑOS CESANTE O EN BUSQUEDA DE EMPLEO O ESPECIALIZACIÓN EN EL AREA, PERTENECIENTES AL 80% MAS VULNERABLE</t>
  </si>
  <si>
    <t>HOMBRES Y MUJERES, ENTRE 18 Y 64 AÑOS DE EDAD, QUE RESIDAN EN LA COMUNA DE ALTO BIOBÍO U ALEDAÑAS, REGIÓN DEL BIO BIO, QUE PERTENEZCAN AL 80% DE LA POBLACIÓN MÁS VULNERABLE SEGÚN REGISTRO SOCIAL DE HOGARES, CON EDUCACIÓN BÁSICA COMPLETA. YA SEAN PERSONAS CESANTES, QUE BUSCAN TRABAJO POR PRIMERA VEZ O QUE SE ENCUENTRAN ACTUALMENTE REALIZANDO TRABAJOS PRECARIOS, INFORMALES O DE BAJA CALIFICACIÓN, Y REQUIERAN REALIZAR UNA RECONVERSIÓN LABORAL.</t>
  </si>
  <si>
    <t>ORFEBRERÍA</t>
  </si>
  <si>
    <t>PF0762</t>
  </si>
  <si>
    <t xml:space="preserve">1. PERSONAS, HOMBRE Y MUJERES,  EN SITUACIÓN DE DISCAPACIDAD FISICA ENTRE 18 Y 60 AÑOS, CON ESTUDIOS DE ENSEÑANZA BÁSICA COMPLETA, MEDIA INCOMPLETA Y COMPLETA, USUARIOS O EX USUARIOS DE TELETON, RESIDENTES EN LA REGIÓN DE ANTOFAGASTA  QUE SE ENCUENTRAN DESOCUPADOS, CESANTES O REALIZAN UNA ACTIVIDAD EN EL MERCADO INFORMAL QUE LES REPORTA ESCASOS INGRESOS, QUE REQUIEREN ADQUIRIR CONOCIMIENTOS PARA MEJORAR SUS POSIBILIDADES DE INCLUSIÓN LABORAL.        2. CUIDADORES DE PERSONAS EN SITUACION DE DISCAPACIDAD, HOMBRES Y MUJERES, PADRE, MADRE, TUTOR LEGAL Y/O CUIDADOR PRINCIPAL DE USUARIO ATENDIDO EN TELETÓN SANTIAGO, DE ENTRE 18 Y 60 AÑOS CON ESTUDIOS DE ENSEÑANZA BÁSICA COMPLETA, MEDIA INCOMPLETA Y COMPLETA, RESIDENTES EN LA REGIÓN METROPOLITANA QUE SE ENCUENTRAN DESOCUPADOS O REALIZAN UNA ACTIVIDAD EN EL MERCADO INFORMAL QUE LES REPORTA ESCASOS INGRESOS, QUE REQUIEREN ADQUIRIR CONOCIMIENTOS PARA MEJORAR SUS POSIBILIDADES DE EMPLEO.
</t>
  </si>
  <si>
    <t xml:space="preserve">1. PERSONAS, HOMBRE Y MUJERES,  EN SITUACIÓN DE DISCAPACIDAD FISICA ENTRE 18 Y 60 AÑOS, CON ESTUDIOS DE ENSEÑANZA BÁSICA COMPLETA, MEDIA INCOMPLETA Y COMPLETA, USUARIOS O EX USUARIOS DE TELETON, RESIDENTES EN LA REGIÓN METROPOLITANA,  QUE SE ENCUENTRAN DESOCUPADOS, CESANTES O REALIZAN UNA ACTIVIDAD EN EL MERCADO INFORMAL QUE LES REPORTA ESCASOS INGRESOS, QUE REQUIEREN ADQUIRIR CONOCIMIENTOS PARA MEJORAR SUS POSIBILIDADES DE INCLUSIÓN LABORAL.
</t>
  </si>
  <si>
    <t xml:space="preserve">1. PERSONAS, HOMBRE Y MUJERES,  EN SITUACIÓN DE DISCAPACIDAD FISICA ENTRE 18 Y 60 AÑOS, CON ESTUDIOS DE ENSEÑANZA BÁSICA COMPLETA, MEDIA INCOMPLETA Y COMPLETA, USUARIOS O EX USUARIOS DE TELETON, RESIDENTES EN LA REGIÓN DEL BIOBIO,  QUE SE ENCUENTRAN DESOCUPADOS, CESANTES O REALIZAN UNA ACTIVIDAD EN EL MERCADO INFORMAL QUE LES REPORTA ESCASOS INGRESOS, QUE REQUIEREN ADQUIRIR CONOCIMIENTOS PARA MEJORAR SUS POSIBILIDADES DE INCLUSIÓN LABORAL.
</t>
  </si>
  <si>
    <t>SERVICIO DE BANQUETERÍA</t>
  </si>
  <si>
    <t>PF0601</t>
  </si>
  <si>
    <t>HOMBRES Y MUJERES DE 18 AÑOS Y MAS  CON EDUCACIÓN BÁSICA COMPLETA, PREFERENTEMENTE ; CONOCIMIENTOS BÁSICOS DE GASTRONOMÍA, MANIPULACIÓN DE
ALIMENTOS Y CONTROL DE COSTOS; COMPUTACIÓN NIVEL USUARIO</t>
  </si>
  <si>
    <t xml:space="preserve">1. PERSONAS, HOMBRE Y MUJERES,  EN SITUACIÓN DE DISCAPACIDAD FISICA ENTRE 18 Y 60 AÑOS, CON ESTUDIOS DE ENSEÑANZA BÁSICA COMPLETA, MEDIA INCOMPLETA Y COMPLETA, USUARIOS O EX USUARIOS DE TELETON, RESIDENTES EN LA REGIÓN DE COQUIMBO,  QUE SE ENCUENTRAN DESOCUPADOS, CESANTES O REALIZAN UNA ACTIVIDAD EN EL MERCADO INFORMAL QUE LES REPORTA ESCASOS INGRESOS, QUE REQUIEREN ADQUIRIR CONOCIMIENTOS PARA MEJORAR SUS POSIBILIDADES DE INCLUSIÓN LABORAL. CONOCIMIENTOS BÁSICOS DE GASTRONOMÍA, MANIPULACIÓN DE
ALIMENTOS Y CONTROL DE COSTOS; COMPUTACIÓN NIVEL USUARIO.
</t>
  </si>
  <si>
    <t>MUJERES U HOMBRES DE LA COMUNA DE TALCA, PERTENECIENTES A LAS JUNTAS DE VECINOS DEL SECTOR 3, ENTRE 18 Y 65 AÑOS QUE POSEAN ENSEÑANZA MEDIA COMPLETA Y QUE NO SE ENCUENTREN TRABAJANDO.
REQUISITOS INGRESO PF: ENSEÑANZA BÁSICA COMPLETA, PREFERENTEMENTE. CONOCIMIENTOS BÁSICOS DE GASTRONOMÍA, MANIPULACIÓN DE ALIMENTOS Y CONTROL DE COSTOS. COMPUTACIÓN NIVEL USUARIO.</t>
  </si>
  <si>
    <t>MUJERES U HOMBRES DE LA COMUNA DE CONCEPCIÓN ENTRE 18 Y 65 AÑOS QUE POSEAN ENSEÑANZA MEDIA COMPLETA Y QUE NO SE ENCUENTREN TRABAJANDO.
REQUISITOS INGRESO PF: ENSEÑANZA BÁSICA COMPLETA, PREFERENTEMENTE. CONOCIMIENTOS BÁSICOS DE GASTRONOMÍA, MANIPULACIÓN DE ALIMENTOS Y CONTROL DE COSTOS.
COMPUTACIÓN NIVEL USUARIO.</t>
  </si>
  <si>
    <t>MUNICIPALIDAD DE CONCEPCION</t>
  </si>
  <si>
    <t>69150400-K</t>
  </si>
  <si>
    <t xml:space="preserve">HOMBRE Y MUJERES  DE 18 AÑOS O MÁS PERTENECIENTES AL 80% DE LA POBLACIÓN MÁS VULNERABLE, SEGÚN REGISTRO SOCIAL DE HOGARES. EDUCACIÓN MEDIA COMPLETA, PREFERENTEMENTE.
</t>
  </si>
  <si>
    <t>HOMBRES Y MUJERES DE 18 AÑOS O MAS QUE RESIDEN EN LA COMUNA DE PUCHUNCAVI, PERTENECEN AL 80% MAS VULNERABLE SEGÚN REGISTRO SOCIAL DE HOGARES Y CUENTAN CON EDUCACIÓN MEDIA COMPLETA PREFERENTEMENTE</t>
  </si>
  <si>
    <t>65181652-1</t>
  </si>
  <si>
    <t>PERSONAS DERIVADAS POR OMIL DE PUCHUNCAVÍ Y ALREDEDORES, ESPECÍFICAMENTE QUE PERTENECEN AL 80% MAS VULNERABLES</t>
  </si>
  <si>
    <t>69.060.800-6</t>
  </si>
  <si>
    <t>SERVICIO DE TAPICERÍA Y RESTAURACIÓN DE MUEBLES Y SU COMERCIALIZACIÓN</t>
  </si>
  <si>
    <t>PF0778</t>
  </si>
  <si>
    <t>MUJERES ENTRE 18 Y 64 AÑOS DE EDAD, QUE PERTENEZCAN AL PROGRAMA MUJERES JEFAS DE HOGAR, QUE RESIDAN EN LA COMUNA DE COLBÚN U ALEDAÑAS, REGIÓN DEL MAULE, QUE PERTENEZCAN AL 80% DE LA POBLACIÓN MÁS VULNERABLE SEGÚN REGISTRO SOCIAL DE HOGARES, EDUCACIÓN MEDIA COMPLETA PREFERENTEMENTE. YA SEAN PERSONAS CESANTES, QUE BUSCAN TRABAJO POR PRIMERA VEZ O QUE SE ENCUENTRAN ACTUALMENTE REALIZANDO TRABAJOS PRECARIOS, INFORMALES O DE BAJA CALIFICACIÓN, Y REQUIERAN REALIZAR UNA RECONVERSIÓN LABORAL.</t>
  </si>
  <si>
    <t>NACIMIENTO</t>
  </si>
  <si>
    <t>MUJERES ENTRE 18 Y 64 AÑOS DE EDAD, QUE PERTENEZCAN AL PROGRAMA MUJERES JEFAS DE HOGAR, QUE RESIDAN EN LA COMUNA DE NACIMIENTO U ALEDAÑAS, REGIÓN DE BIO-BIO,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</si>
  <si>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TRAIGUÉN</t>
  </si>
  <si>
    <t xml:space="preserve">MUJERES JEFAS DE HOGAR MAYORES DE 18 AÑOS, PARTICIPANTES AL PROGRAMA MUJERES JEFAS DE HOGAR DE LA COMUNA 
DE TRAIGÚEN Y QUE PERTENEZCAN HASTA AL 80% DEL RSH. 
MUJERES EMPRENDEDORAS CON IDEAS DE NEGOCIO Y NEGOCIOS EN DESARROLLO.
MUJERES CUENTAN CON EDUCACIÓN MEDIA COMPLETA 
REQUIEREN OBTENER HERRAMIENTAS, QUE LES PERMITA POTENCIAR LA IMPLEMENTACIÓN DE SUS EMPRENDIMIENTOS, 
LOGRANDO POSICIONARSE EN EL MERCADO LABORAL CON MAYORES HERRAMIENTAS TÉCNICAS.
TODAS SON PARTICIPANTES DEL PROGRAMA MUJERES JEFAS DE HOGAR DE SERNAMEG DE LA COMUNA DE TRAIGUÉN, QUE SE 
CARACTERIZA POR SER UNA COMUNA CON BAJA OFERTA LABORAL, DONDE LOS TRABAJOS VAN EN DESMEDRO DE LAS MUJERES, 
PREDOMINANDO LA FUERZA LABORAL MASCULINA. </t>
  </si>
  <si>
    <t>PERSONAS PERTENECIENTES AL 80% DE LA POBLACIÓN VULNERABLE, HOMBRES Y MUJERES DE 18 AÑOS O MAS, CON EDUCACIÓN BASICA COMPLETA PREFERENTEMENTE, DE LA COMUNA DE LA REINA</t>
  </si>
  <si>
    <t>FUNDACION ATENEA MUJER</t>
  </si>
  <si>
    <t>65196907-7</t>
  </si>
  <si>
    <t xml:space="preserve">HOMBRES Y MUJERES DE 18 AÑOS Y MAS, PERTENECIENTES AL 80% MÁS VULNERABLE SEGÚN REGISTRO SOCIAL DE HOGARES,  EDUCACIÓN MEDIA COMPLETA, PREFERENTEMENTE
</t>
  </si>
  <si>
    <t xml:space="preserve">MUJERES U HOMBRES ENTRE 18 Y 65 AÑOS DE LA COMUNA DE COPIAPÓ QUE POSEAN ENSEÑANZA MEDIA COMPLETA Y QUE NO SE ENCUENTREN TRABAJANDO.
</t>
  </si>
  <si>
    <t xml:space="preserve">Municipalidad de Copiapó </t>
  </si>
  <si>
    <t>69030200-4</t>
  </si>
  <si>
    <t>HOMBRES Y MUJERES MAYORES DE 18 AÑOS, QUE RESIDEN EN LA COMUNA DE PUCHUNCAVI, PERTENECEN HASTA EL 80% MAS VULNERABLE SEGÚN REGISTRO SOCIAL DE HOGARES Y CUENTAN CON EDUCACIÓN MEDIA COMPLETA PREFERENTEMENTE</t>
  </si>
  <si>
    <t>96602640 - 5</t>
  </si>
  <si>
    <t>RUT 69060800-6 MUNICIPALIDAD DE PUCHUNCAVÍ, PERSONAS DERIVADAS POR OMIL DE PUCHUNCAVÍ, ESPECÍFICAMENTE QUE PERTENECEN AL 80% MAS VULNERABLES</t>
  </si>
  <si>
    <t>HOMBRES Y MUJERES MAYORES DE 18 AÑOS, QUE RESIDEN EN LA COMUNA DE MEJILLONES, PERTENECEN HASTA EL 80% MAS VULNERABLE SEGÚN REGISTRO SOCIAL DE HOGARES Y CUENTAN CON EDUCACIÓN MEDIA COMPLETA PREFERENTEMENTE</t>
  </si>
  <si>
    <t>RUT 69020400-2 MUNICIPALIDAD DE MEJILLONES. PERSONAS DERIVADAS POR OMIL DE MEJILLONES, ESPECÍFICAMENTE QUE PERTENECEN AL 80% MAS VULNERABLES</t>
  </si>
  <si>
    <t xml:space="preserve">MUJERES U HOMBRES DE LA COMUNA DE TEMUCO ENTRE 18 Y 65 AÑOS QUE POSEAN ENSEÑANZA MEDIA COMPLETA Y QUE NO SE ENCUENTREN TRABAJANDO.
</t>
  </si>
  <si>
    <t>Municipalidad de Temuco</t>
  </si>
  <si>
    <t>DIEGO DE ALMAGRO</t>
  </si>
  <si>
    <t>HOMBRES Y MUJERES DE 18 AÑOS O MAS, QUE PERTENECEN AL 80% MAS VULNERABLES, RESIDEN EN LA COMUNA DE DIEGO DE ALMAGRO Y QUE CUENTAN CON EDUCACIÓN MEDIA COMPLETA, PREFERENTEMENTE</t>
  </si>
  <si>
    <t>RUT 69250500-K MUNICIPALIDAD DE DIEGO DE ALMAGRO. PERSONAS DERIVADAS POR OMIL DE DIEGO DE ALMAGRO, ESPECÍFICAMENTE QUE PERTENECEN AL 80% MAS VULNERABLES</t>
  </si>
  <si>
    <t>69250500-K</t>
  </si>
  <si>
    <t>SAN ESTEBAN</t>
  </si>
  <si>
    <t>HOMBRES Y MUJERES DE 18 AÑOS O MAS, QUE PERTENECEN AL 80% MAS VULNERABLES, RESIDEN EN LA COMUNA DE SAN ESTEBAN Y QUE CUENTAN CON EDUCACIÓN MEDIA COMPLETA, PREFERENTEMENTE</t>
  </si>
  <si>
    <t>RUT 69051400-1 MUNICIPALIDAD DE SAN ESTEBAN. PERSONAS DERIVADAS POR OMIL DE SAN ESTEBAN, ESPECÍFICAMENTE QUE PERTENECEN AL 80% MAS VULNERABLES</t>
  </si>
  <si>
    <t xml:space="preserve">69051400-1 </t>
  </si>
  <si>
    <t xml:space="preserve">ARREGLO DE MÁQUINAS DE COSER
</t>
  </si>
  <si>
    <t>1.1.IDENTIFICAR Y CONOCER LAS PARTES Y CARACTERÍSTICAS DE UNA AGUJA EN MÁQUINAS DE COSER.  1.2.IDENTIFICAR FALLAS COMUNES EN LAS AGUJAS. 1.3.DEFINIR E IDENTIFICAR EL PMI Y SENTIDO DE GIRO EN MÁQUINAS RECTAS INDUSTRIALES Y DOMÉSTICAS. 2.1. IDENTIFICAR Y CONOCER LAS PARTES DE UNA MÁQUINA DE COSER RECTA INDUSTRIAL. 2.2.CONOCER LAS PIEZAS QUE CONFORMAN LA BARRA DE AGUJA Y PRENSATELAS.  2.3.CONOCER LAS PIEZAS DEL SISTEMA DE FORMACIÓN DE LANZADAS, ARRASTRE, TENSIÓN EN UNA MÁQUINA DE COSER RECTA INDUSTRIAL. 3.1. RECONOCER E IDENTIFICAR FALLAS Y PROBLEMAS EN MÁQUINAS RECTAS INDUSTRIALES. 3.2. IDENTIFICAR Y UTILIZAR HERRAMIENTAS PARA AJUSTE Y CALIBRACIÓN DE MÁQUINAS DE COSER RECTA INDUSTRIAL. 3.3. REALIZAR AJUSTES Y CALIBRACIONES DE LOS DISTINTOS SISTEMAS DE UNA MÁQUINA DE COSER RECTA INDUSTRIAL SEGÚN NORMAS Y SECUENCIAS ESTABLECIDAS.  3.4. IDENTIFICAR Y REALIZAR LUBRICACIÓN DE LAS PARTES DE UNA MÁQUINA DE COSER RECTA INDUSTRIAL SEGÚN SECUENCIA. 4.1. IDENTIFICAR Y CONOCER LAS PARTES DE UNA MÁQUINA DE COSER RECTA DOMESTICA. 4.2. CONOCER LAS PIEZAS DEL SISTEMA DE FORMACIÓN DE LANZADAS, ARRASTRE, TENSIÓN EN UNA MÁQUINA DE COSER RECTA DOMÉSTICA. 4.3.REALIZAR AJUSTES Y CALIBRACIONES DE LOS DISTINTOS SISTEMAS DE UNA MÁQUINA DE COSER RECTA INDUSTRIAL SEGÚN NORMAS Y SECUENCIAS ESTABLECIDAS.                                                                                   4.4. IDENTIFICAR, CONOCER Y REPARAR FALLAS FRECUENTES EN MAQUINA MULTIPUNTO DOMÉSTICAS. 4.5. IDENTIFICAR Y REALIZAR LUBRICACIÓN DE LAS PARTES Y SISTEMAS DE UNA MÁQUINA DE COSER MULTIPUNTO SEGÚN SECUENCIA. 5.1. IDENTIFICAR Y CONOCER LAS PARTES DE UNA MÁQUINA DE COSER OVEROLCK. 5.2. CONOCER LAS PIEZAS DEL SISTEMA DE FORMACIÓN DE LANZADAS, ARRASTRE, TENSIÓN EN UNA MÁQUINA DE COSER RECTA DOMÉSTICA. 5.3.REALIZAR AJUSTES Y CALIBRACIONES DE LOS DISTINTOS SISTEMAS DE UNA MÁQUINA DE COSER OVERLOCK SEGÚN NORMAS Y SECUENCIAS ESTABLECIDAS.  5.4. IDENTIFICAR, CONOCER Y REPARAR FALLAS FRECUENTES EN MAQUINA OVERLOCK.  5.5.IDENTIFI</t>
  </si>
  <si>
    <t xml:space="preserve">CURSO ORIENTADO A MICROEMPRESARIAS/OS MUJERES Y HOMBRES DE 45 A 65 AÑOS DEL RUBRO DE LA CONFECCIÓN QUE HAN SIDO DERIVADAS/OS DE LAS INSTITUCIONES CON LAS QUE TRABAJAMOS EN RED, MAYORITARIAMENTE EN UN 90% SON JEFES DE HOGAR CON HIJOS DEPENDIENTES, EL 80% HA CURSADO ENSEÑANZA MEDIA, QUE CUENTAN CON EMPRENDIMIENTO FUNCIONANDO DE AL MENOS TRES AÑOS DE EXPERIENCIA EN EL RUBRO, CON VENTAS PROMEDIOS DE $300.000 MENSUALES.
</t>
  </si>
  <si>
    <t xml:space="preserve"> 71.931.900-9
</t>
  </si>
  <si>
    <t>05. MARTES - TARDE / 11. JUEVES - TARDE</t>
  </si>
  <si>
    <t>CONFECCIÓN Y CORTE DE VESTUARIO PARA ADULTOS Y NIÑOS</t>
  </si>
  <si>
    <t>"1.1 IDENTIFICAR LOS MATERIALES Y HERRAMIENTAS NECESARIAS PARA EL CORTE Y ENSAMBLADO DE TELAS, APLICANDO MEDIDAS DE SEGURIDAD LABORAL.
 1.2 APLICAR TÉCNICAS DE CORTE DE TELAS DE CALIDAD EN FORMA MANUAL O CON MÁQUINA, CONSIDERANDO LA FICHA TÉCNICA DEL MODELO DE LA PRENDA DE VESTIR PARA NIÑOS Y ADULTOS.
 1.3 APLICAR TÉCNICAS DE ENSAMBLADO DE TELAS SEGÚN FICHA TÉCNICA DEL MODELO DE LA PRENDA DE VESTIR PARA NIÑOS Y ADULTOS.
 2.1 ORGANIZA LA PRODUCCIÓN DE PRENDAS DE VESTIR PARA NIÑOS Y ADULTOS EN EL PLAZO FIJADO DE ACUERDO A LAS ESPECIFICACIONES TÉCNICAS DE LA PRENDA A CONFECCIONAR.
 2.2. APLICAR PROCESO DE PRODUCCIÓN EN CONFECCIÓN DE PRENDA DE VESTIR PARA NIÑOS Y ADULTOS, DE ACUERDO A CRITERIOS DE CALIDAD DEL PRODUCTO.
 2.3 APLICAR TÉCNICAS DE ACABADO EN LA PRENDA DE VESTIR PARA NIÑOS Y ADULTOS.
 3.1 CALCULAR LOS COSTOS ASOCIADOS A LA CONFECCIÓN DE PRENDA DE VESTIR.
 3.2. RELACIONAR EL PRECIO DE VENTA DE LA PRENDA DE VESTIR CON EL PROCESO PRODUCTIVO DETERMINADO."</t>
  </si>
  <si>
    <t>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t>
  </si>
  <si>
    <t>FUNDACION TRABAJO PARA UN HERMANO</t>
  </si>
  <si>
    <t>CONTABILIDAD BÁSICA PARA MICROEMPRENDEDORES</t>
  </si>
  <si>
    <t xml:space="preserve">1.1.IDENTIFICAR CONCEPTOS BÁSICOS DE CONTABILIDAD SEGÚN PRINCIPIOS Y LEGISLACIÓN VIGENTE. 1.2. REALIZAR LAS OPERACIONES CONTABLES EN REGISTROS BÁSICOS DE UNA EMPRESA PARA CONTROLAR EL MOVIMIENTO DE INGRESOS - EGRESOS DURANTE LA GESTIÓN EMPRESARIAL.  1.3. ELABORAR ESTADOS FINANCIEROS BÁSICOS PARA UNA EMPRESA DETERMINADA PERMITIENDO LA COMPROBACIÓN Y COMPORTAMIENTO CONTABLE DE LA GESTIÓN EMPRESARIAL.  2.1. DISEÑAR Y ELABORAR DOCUMENTACIÓN INHERENTE AL ÁREA DE GESTIÓN CONTABLE UTILIZANDO EL PROCESADOR DE TEXTO. 2.2. MANEJAR PLANILLAS ELECTRÓNICAS DE CÁLCULO UTILIZANDO LOS RECURSOS BÁSICOS PARA DAR SOPORTE O SOLUCIÓN A LAS ACTIVIDADES DE SU ÁREA.  2.3. USAR SOFTWARE RELACIONADO CON LOS PROCESOS CONTABLES BÁSICOS.
</t>
  </si>
  <si>
    <t xml:space="preserve">CONTABILIDAD BÁSICA PARA MICROEMPRENDEDORES
</t>
  </si>
  <si>
    <t xml:space="preserve">1.1.IDENTIFICAR CONCEPTOS BÁSICOS DE CONTABILIDAD SEGÚN PRINCIPIOS Y LEGISLACIÓN VIGENTE. 1.2. REALIZAR LAS OPERACIONES CONTABLES EN REGISTROS BÁSICOS DE UNA EMPRESA PARA CONTROLAR EL MOVIMIENTO DE INGRESOS - EGRESOS DURANTE LA GESTIÓN EMPRESARIAL.  1.3. ELABORAR ESTADOS FINANCIEROS BÁSICOS PARA UNA EMPRESA DETERMINADA PERMITIENDO LA COMPROBACIÓN Y COMPORTAMIENTO CONTABLE DE LA GESTIÓN EMPRESARIAL.  2.1. DISEÑAR Y ELABORAR DOCUMENTACIÓN INHERENTE AL ÁREA DE GESTIÓN CONTABLE UTILIZANDO EL PROCESADOR DE TEXTO. 2.2. MANEJAR PLANILLAS ELECTRÓNICAS DE CÁLCULO UTILIZANDO LOS RECURSOS BÁSICOS PARA DAR SOPORTE O SOLUCIÓN A LAS ACTIVIDADES DE SU ÁREA.  2.3. USAR SOFTWARE RELACIONADO CON LOS PROCESOS CONTABLES BÁSICOS.
</t>
  </si>
  <si>
    <t>EMPRENDEDORES ARTESANOS INFORMALES DERIVADOS DE INSTITUCIONES PÚBLICAS O ENTIDADES SIN FINES DE LUCRO, HOMBRES Y MUJERES DE 18 AÑOS Y MAS, PERTENECIENTES AL 80% DE LA POBLACIÓN MÁS VULNERABLE SEGÚN REGISTRO SOCIAL DE HOGARES, CON ENSEÑANZA MEDIA COMPLETA PREFERENTEMENTE.</t>
  </si>
  <si>
    <t xml:space="preserve">DISEÑO DE JOYERÍA CON TÉCNICA DE ENGASTE DE PIEDRAS SEMI PRECIOSAS
</t>
  </si>
  <si>
    <t xml:space="preserve">1.1 CONOCE LOS DIFERENTES METALES NOBLES Y SUS ALEACIONES. 1.2 RECONOCE Y PRACTICA EL USO DE DIFERENTES METALES, SEGÚN LA NECESIDAD DE LA PIEZA A FABRICAR Y LAS CARACTERÍSTICAS TÉCNICAS DEL MISMO. 2.1 IDENTIFICA LOS DIFERENTES TIPOS DE PIEDRAS SEMI PRECIOSAS MÁS COMUNES EN CHILE. 2.2 ANALIZA Y EVALÚA DIFERENTES PIEDRAS SEMI PRECIOSAS. 2.3 CONOCE LOS SISTEMAS MÁS COMUNES DE LAPIDACIÓN. 3.1 APLICA EL DIBUJO TÉCNICO Y ARTÍSTICO PARA EL DISEÑO DE JOYAS, CON TÉCNICAS DE ENGASTE. 3.2 DESARROLLA LA PLANIMETRÍA DE LAS PIEZAS A FABRICAR. 3.3 CONOCE EL MERCADO DE LAS JOYAS EN CHILE. 4.1 CONOCE LAS HERRAMIENTAS PARA EL ENGASTE DE PIEDRAS. 4.2 PREPARA Y USA LAS HERRAMIENTAS ADECUADA PARA CADA TIPO DE ENGASTE Y EJERCITA DIFERENTES TIPOS DE ENGASTE. 4.3 APLICA LA TÉCNICA DE ENGASTE A LA CONFECCIÓN DE LOS COMPLEMENTOS DE DECORACIÓN DISEÑADOS. 5.1. CONOCER E IDENTIFICAR EL DECÁLOGO DEL BUEN TRABAJO. 5.2 EJERCITAR LA IMPORTANCIA DEL BUEN TRABAJO EN EL DESARROLLO DE SU ENTORNO LABORAL.
</t>
  </si>
  <si>
    <t xml:space="preserve">ARTESANOS DEL RUBRO ORFEBRERÍA, FORMALES E INFORMALES QUE HAN PARTICIPADO EN CURSOS DE ENGASTE DE PIEDRAS SEMI PRECIOSAS, GRABADO AL ÁCIDO, LAPIDACIÓN Y/ O CADENAS DE COBRE ENTRE LOS AÑOS 2016 Y 2020. RESIDENTES EN LAS COMUNAS DE HUECHURABA, INDEPENDENCIA, RECOLETA, ESTACIÓN CENTRAL, CERRO NAVIA, PUDAHUEL, LO ESPEJO, SAN JOAQUIN, Y CONCHALÍ (PREFERENTEMENTE). PRINCIPALMENTE MUJERES (90%), CON EDAD ENTRE 30 Y 60 AÑOS CON ESCOLARIDAD BÁSICA COMPLETA, CON EMPRENDIMIENTO ACTIVOS Y VENTAS MENSUALES PROMEDIOS NO SUPERIORES A $350.000.
</t>
  </si>
  <si>
    <t xml:space="preserve">DISEÑO Y ELABORACION DE JOYERIA CON TECNICA FILIGRANA
</t>
  </si>
  <si>
    <t xml:space="preserve">1.1 CONOCER LA HISTORIA DE LA FILIGRANA EN EL DISEÑO DE JOYAS EN AMÉRICA: PRECOLOMBINA. 1.2 CONOCER LA HISTORIA DE LA FILIGRANA EN EL DISEÑO DE JOYAS EN AMÉRICA LATINA: CONTEMPORÁNEA. 2.1 RECONOCER Y UTILIZAR HERRAMIENTAS BÁSICAS PARA LA ELABORACIÓN CON TÉCNICA DE FILIGRANA 2.2 RECONOCER Y APLICAR MEDIDAS DE SEGURIDAD SEGÚN LOS DISTINTOS PROCESOS EN TÉCNICA DE FILIGRANA. 3.1 DISEÑAR JOYAS CON TÉCNICA DE FILIGRANA 3.2 IDENTIFICAR MERCADO ACTUAL DE LA JOYERÍA EN FILIGRANA. 4.1 ELABORAR PIEZAS DE ORFEBRERÍA CON TÉCNICA DE FILIGRANA CON BASE EN COBRE 4.2 ELABORAR PIEZAS DE ORFEBRERÍA CON TÉCNICA DE FILIGRANA EN COBRE (TERMINACIONES). 5.1 CONOCER EL DECÁLOGO DEL BUEN TRABAJO. 5.2 EJERCITAR LA IMPORTANCIA DEL “BUEN TRABAJO” EN EL DESARROLLO DE SU ENTORNO LABORAL.
</t>
  </si>
  <si>
    <t>ECONOMÍA CIRCULAR</t>
  </si>
  <si>
    <t>ESTE CURSO TIENE UN APORTE IMPORTANTE EN LA MEJORA DE LOS ESPACIOS COMUNES DE LA COMUNIDAD, YA QUE PERMITE ENTREGAR CONOCIMIENTOS LIGADOS AL USO Y REUTILIZACIÓN DE DIVERSOS PRODUCTOS QUE ESTÁN DESECHADOS COMO BASURA, Y QUE PUEDEN SER OCUPADOS EN LA CREACIÓN DE NUEVOS PRODUCTOS O EN EL RECICLAJE DE LOS MISMO, DÁNDOLES UN SEGUNDO USO, BAJANDO LOS NIVELES DE BASURA..
ENTREGAR CONOCIMIENTOS LIGADOS A LA UTILIZACIÓN DE PRODUCTOS EN DESECHO, PROMOVIENDO EL RECICLAJE, ARTESANÍAS CON PRODUCTOS RECICLADOS U REUTILIZADOS.
CONOCER EL CONCEPTO DE ECONOMÍA CIRCULAR.
IDENTIFICAR LA ECONOMÍA CIRCULAR COMO UNA ESTRATEGIA DE APOYO AL CUIDADO DEL MEDIOAMBIENTE.
LEGISLACIÓN CHILENA EN CUANTO A ECONOMÍA CIRCULAR.
MODELO DE NEGOCIOS CIRCULARES; CADENA DE VALOR Y CARACTERÍSTICAS DEL SECTOR.</t>
  </si>
  <si>
    <t xml:space="preserve">ECONOMÍA CIRCULAR
</t>
  </si>
  <si>
    <t>HOMBRES Y MUJERES, ENTRE 18 Y 64 AÑOS DE EDAD, QUE RESIDAN EN LA COMUNA DE COLINA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</si>
  <si>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LAMPA</t>
  </si>
  <si>
    <t>ESTE CURSO TIENE UN APORTE IMPORTANTE EN LA MEJORA DE LOS ESPACIOS COMUNES DE LA COMUNIDAD, YA QUE PERMITE ENTREGAR CONOCIMIENTOS LIGADOS AL USO Y REUTILIZACIÓN DE DIVERSOS PRODUCTOS QUE ESTÁN DESECHADOS COMO BASURA, Y QUE PUEDEN SER OCUPADOS EN LA CREACIÓN DE NUEVOS PRODUCTOS O EN EL RECICLAJE DE LOS MISMO, DÁNDOLES UN SEGUNDO USO, BAJANDO LOS NIVELES DE BASURA.
ENTREGAR CONOCIMIENTOS LIGADOS A LA UTILIZACIÓN DE PRODUCTOS EN DESECHO, PROMOVIENDO EL RECICLAJE, ARTESANÍAS CON PRODUCTOS RECICLADOS U REUTILIZADOS.
CONOCER EL CONCEPTO DE ECONOMÍA CIRCULAR.
IDENTIFICAR LA ECONOMÍA CIRCULAR COMO UNA ESTRATEGIA DE APOYO AL CUIDADO DEL MEDIOAMBIENTE.
LEGISLACIÓN CHILENA EN CUANTO A ECONOMÍA CIRCULAR.
MODELO DE NEGOCIOS CIRCULARES; CADENA DE VALOR Y CARACTERÍSTICAS DEL SECTOR.</t>
  </si>
  <si>
    <t>HOMBRES Y MUJERES, ENTRE 18 Y 64 AÑOS DE EDAD, QUE RESIDAN EN LA COMUNA DE LAMPA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</si>
  <si>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LO BARNECHEA</t>
  </si>
  <si>
    <t>HOMBRES Y MUJERES, ENTRE 18 Y 64 AÑOS DE EDAD, QUE RESIDAN EN LA COMUNA DE LO BARNECHEA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</si>
  <si>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GESTIÓN GASTRONÓMICA MARISCOS Y PRODUCTOS MARÍTIMOS 
</t>
  </si>
  <si>
    <t>QUINTERO</t>
  </si>
  <si>
    <t xml:space="preserve">CURSO QUE PERMITE LA ADQUISICIÓN Y APLICACIÓN DE CONOCIMIENTOS Y NORMATIVAS EN EL ÁREA ALIMENTACIÓN. LA CERTIFICACIÓN EN EL RUBRO GENERA OPORTUNIDADES PARA LA GENERACIÓN DE INGRESOS YA SEA A TRAVÉS DEL DESARROLLO DE INICIATIVAS DE EMPRENDIMIENTO.
CURSO PARA EL DESARROLLO O POTENCIAMIENTO DE LABORES INDEPENDIENTES, LIGADOS A LA MANIPULACIÓN FOCALIZADA EN ALIMENTOS CON INSUMOS PROPIOS DEL SECTOR.
•	INCORPORAR NORMATIVA Y PROCEDIMIENTOS DE HIGIENE EN LA MANIPULACIÓN DE ALIMENTOS
•	APLICAR TÉCNICAS DE HIGIENE EN SU PRESENTACIÓN PERSONAL, EN EL AMBIENTE, EN LOS UTENSILIOS, EN EL MANEJO DE RESIDUOS, EN LA MANIPULACIÓN DE ALIMENTOS, EN EL MANEJO DE RESIDUOS, ETC.
•	IDENTIFICAR PROPIEDADES DE PRODUCTOS LOCALES (MARISCOS) Y SU USO EN LA PREPARACIÓN DE ALIMENTOS
•	PREPARAR, DECORAR Y MONTAR PLATOS DULCES Y/O SALADOS CON PRODUCTOS PROPIOS DE LA COMUNIDAD.
•	APLICAR TÉCNICAS CULINARIAS SEGÚN LAS CARACTERÍSTICAS DE LOS PRODUCTOS.
</t>
  </si>
  <si>
    <t>HOMBRES Y MUJERES, ENTRE 18 Y 64 AÑOS DE EDAD, QUE RESIDAN EN LA COMUNA DE QUINTERO U ALEDAÑAS, REGIÓN DE VALPARAÍSO,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</si>
  <si>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 xml:space="preserve">LABORES DE INSTALACIONES SANITARIAS
</t>
  </si>
  <si>
    <t>1. TRASLADO SEGURO EN OBRAS DE CONSTRUCCIÓN
APLICAR MEDIDAS DE SEGURIDAD EN EL TRASLADO DE MATERIALES Y EQUIPOS.
UTILIZAR CORRECTAMENTE ELEMENTOS DE PROTECCIÓN PERSONAL (EPP).
CIRCULAR DE FORMA SEGURA EN OBRAS.
2. INSTALACIONES DE AGUA POTABLE, ALCANTARILLADO Y AGUAS LLUVIAS
INTERPRETAR PLANOS DE REDES SANITARIAS.
EJECUTAR INSTALACIONES CONFORME A NORMAS TÉCNICAS.
SELECCIONAR MATERIALES Y HERRAMIENTAS ADECUADAS.
3. TÉCNICAS DE REPARACIÓN DE FUGAS Y FILTRACIONES
DIAGNOSTICAR Y REPARAR FUGAS EN SISTEMAS SANITARIOS.
APLICAR TÉCNICAS DE REPARACIÓN SEGURAS Y EFICIENTES.
UTILIZAR HERRAMIENTAS Y MATERIALES APROPIADOS.
4. INSTALACIÓN DE ARTEFACTOS SANITARIOS Y GRIFERÍA
INSTALAR ARTEFACTOS SANITARIOS SIGUIENDO ESPECIFICACIONES.
AJUSTAR Y PROBAR GRIFERÍAS.
REALIZAR TERMINACIONES Y SELLADOS ADECUADOS</t>
  </si>
  <si>
    <t xml:space="preserve">HOMBRE Y MUJERES DE 18 AÑOS O MÁS PERTENECIENTES AL 80% DE LA POBLACIÓN MÁS VULNERABLE, SEGÚN REGISTRO SOCIAL DE HOGARES. EDUCACIÓN MEDIA COMPLETA, PREFERENTEMENTE O HABER REALIZADO EL CURSO DE “LABORES DE SOPORTE EN INSTALACIONES SANITARIAS” O EXPERIENCIA DE DOS AÑOS COMO “AYUDANTE INSTALACIONES SANITARIAS”, DEMOSTRABLE.
</t>
  </si>
  <si>
    <t xml:space="preserve"> FEDERACION DE TRABAJADORES CONTRATISTAS ANGLO AMERICAN 
</t>
  </si>
  <si>
    <t>NOGALES</t>
  </si>
  <si>
    <t xml:space="preserve">1. TRASLADO SEGURO EN OBRAS DE CONSTRUCCIÓN
APLICAR MEDIDAS DE SEGURIDAD EN EL TRASLADO DE MATERIALES Y EQUIPOS.
UTILIZAR CORRECTAMENTE ELEMENTOS DE PROTECCIÓN PERSONAL (EPP).
CIRCULAR DE FORMA SEGURA EN OBRAS.
2. INSTALACIONES DE AGUA POTABLE, ALCANTARILLADO Y AGUAS LLUVIAS
INTERPRETAR PLANOS DE REDES SANITARIAS.
EJECUTAR INSTALACIONES CONFORME A NORMAS TÉCNICAS.
SELECCIONAR MATERIALES Y HERRAMIENTAS ADECUADAS.
3. TÉCNICAS DE REPARACIÓN DE FUGAS Y FILTRACIONES
DIAGNOSTICAR Y REPARAR FUGAS EN SISTEMAS SANITARIOS.
APLICAR TÉCNICAS DE REPARACIÓN SEGURAS Y EFICIENTES.
UTILIZAR HERRAMIENTAS Y MATERIALES APROPIADOS.
4. INSTALACIÓN DE ARTEFACTOS SANITARIOS Y GRIFERÍA
INSTALAR ARTEFACTOS SANITARIOS SIGUIENDO ESPECIFICACIONES.
AJUSTAR Y PROBAR GRIFERÍAS.
REALIZAR TERMINACIONES Y SELLADOS ADECUADOS.
</t>
  </si>
  <si>
    <t xml:space="preserve">PERSONAS DE 18 AÑOS O MÁS PERTENECIENTES AL 80% DE LA POBLACIÓN MÁS VULNERABLE, SEGÚN REGISTRO SOCIAL DE HOGARES. EDUCACIÓN MEDIA COMPLETA, PREFERENTEMENTE O HABER REALIZADO EL CURSO DE “LABORES DE SOPORTE EN INSTALACIONES SANITARIAS” O EXPERIENCIA DE DOS AÑOS COMO “AYUDANTE INSTALACIONES SANITARIAS”, DEMOSTRABLE.
</t>
  </si>
  <si>
    <t xml:space="preserve"> FEDERACION DE TRABAJADORES CONTRATISTAS  
</t>
  </si>
  <si>
    <t xml:space="preserve"> FEDERACION DE TRABAJADORES CONTRATISTAS ANGLO AMERICAN
</t>
  </si>
  <si>
    <t>1. TRASLADO SEGURO EN OBRAS DE CONSTRUCCIÓN
APLICAR MEDIDAS DE SEGURIDAD EN EL TRASLADO DE MATERIALES Y EQUIPOS.
UTILIZAR CORRECTAMENTE ELEMENTOS DE PROTECCIÓN PERSONAL (EPP).
CIRCULAR DE FORMA SEGURA EN OBRAS.
2. INSTALACIONES DE AGUA POTABLE, ALCANTARILLADO Y AGUAS LLUVIAS
INTERPRETAR PLANOS DE REDES SANITARIAS.
EJECUTAR INSTALACIONES CONFORME A NORMAS TÉCNICAS.
SELECCIONAR MATERIALES Y HERRAMIENTAS ADECUADAS.
3. TÉCNICAS DE REPARACIÓN DE FUGAS Y FILTRACIONES
DIAGNOSTICAR Y REPARAR FUGAS EN SISTEMAS SANITARIOS.
APLICAR TÉCNICAS DE REPARACIÓN SEGURAS Y EFICIENTES.
UTILIZAR HERRAMIENTAS Y MATERIALES APROPIADOS.
4. INSTALACIÓN DE ARTEFACTOS SANITARIOS Y GRIFERÍA
INSTALAR ARTEFACTOS SANITARIOS SIGUIENDO ESPECIFICACIONES.
AJUSTAR Y PROBAR GRIFERÍAS.
REALIZAR TERMINACIONES Y SELLADOS ADECUADO</t>
  </si>
  <si>
    <t xml:space="preserve">LAPIDACIÓN DE PIEDRAS SEMI PRECIOSAS
</t>
  </si>
  <si>
    <t xml:space="preserve">1.1 RECONOCER Y APLICAR MEDIDAS DE SEGURIDAD EN EL PUESTO DE TRABAJO. 1.2 RECONOCER Y UTILIZAR CORRECTAMENTE LAS MEDIDAS DE SEGURIDAD PERTINENTES PARA MAQUINARIA ELÉCTRICA Y MANUAL. 2.1 RECONOCER PIEDRAS SEMI PRECIOSAS EN CHILE 2.2 RECONOCER COMO APLICAR PIEDRAS SEMI PRECIOSAS EN JOYERÍA. 3.1 APLICAR TÉCNICAS DE LAPIDACIÓN 3.2 APLICAR TEXTURAS, COLOR, FORMAS, VETAS DE PIEDRAS SEMI PRECIOSAS EN LA ELABORACIÓN DE JOYAS. 4.1 DISEÑAR PIEZA DE JOYERÍA APLICANDO TÉCNICA DE LAPIDACIÓN. 4.2 ELABORAR PIEZAS DE ORFEBRERÍA CON PIEDRAS SEMIPRECIOSAS APLICANDO LAS DIFERENTES TÉCNICAS DE LAPIDACIÓN. APLICAR TÉCNICAS DE CONTROL DE CALIDAD A CADA UNO DE LOS PROCESOS DE LAPIDACIÓN. 5.1 IDENTIFICAR EL DECÁLOGO DEL BUEN TRABAJO. 5.2 EJERCITAR LA IMPORTANCIA DEL “BUEN TRABAJO” EN EL DESARROLLO DE SU ENTORNO LABORAL
</t>
  </si>
  <si>
    <t xml:space="preserve">MICROEMPRESARIOS/AS FORMALES E INFORMALES, DEL RUBRO ORFEBRERÍA. EN SU MAYORÍA MUJERES (90%), DE EDADES ENTRE 30 Y 60 AÑOS, QUE HAN PARTICIPADO EN CURSOS DE ORFEBRERÍA BÁSICA O DISEÑO DE JOYERÍA CON TÉCNICA DE ESMALTADO, DENTRO DE LOS ÚLTIMOS 4 AÑOS EN LA FUNDACIÓN. TRABAJAN EN EL RUBRO HACE AL MENOS DOS AÑOS Y SU VENTAS MENSUALES PROMEDIO SON $200.000. PERTENECEN A ORGANIZACIONES DE MICROEMPRESARIOS MANOS DE VIOLETA, CREAMOS Y ARTESANAS DEL VIENTO"
</t>
  </si>
  <si>
    <t xml:space="preserve">MANEJO DE CULTIVOS HIDROPONICOS 
</t>
  </si>
  <si>
    <t xml:space="preserve">1 PRINCIPALES CARACTERISTICAS DE LOS CULTIVOS HIDROPÓNICOS. 2 MANEJO DE INSTALACIONES Y ESTRUCTURAS EN CULTIVOS HIDROPÓNICOS, 3 MANEJAR CULTIVOS EN CONDICIONES DE HIDROPONÍA, APLICANDO NORMATIVA Y PROTOCOLOS DE CALIDAD, CUMPLIENDO NORMAS DE HIGIENE DE TRABAJO SEGURO Y BUENAS PRÁCTICAS AGRÍCOLAS (BPA). 4 GESTIÓN DEL NEGOCIO DE CULTIVOS HIDROPÓNICOS.
</t>
  </si>
  <si>
    <t>HOMBRES Y MUJERES DE 18 AÑOS O MÁS PERTENECIENTES AL 80% MÁS VULNERABLE SEGÚN REGISTRO SOCIAL DE HOGARES , DESOCUPADAS ,  EDUCACIÓN BÁSICA COMPLETA;</t>
  </si>
  <si>
    <t>MARKETING DIGITAL</t>
  </si>
  <si>
    <t xml:space="preserve">1.1 RECONOCER LAS PRINCIPALES PLATAFORMAS DE CONECTIVIDAD PARA CLASES ONLINE CON SUS DIFERENTES HERRAMIENTAS. 1.2 UTILIZAR Y GESTIONAR LAS PRINCIPALES APLICACIONES Y DE UN SMARTPHONE. 1.3 ELABORAR UN GMAIL CORPORATIVO, CON PRESENTACIÓN CORPORATIVA. 1.4CONFECCIONAR PIE DE PÁGINA CON INFORMACIÓN REFERENTE AL EMPRENDIMIENTO PARA EL CLIENTE.1.5 IDENTIFICAR LAS PRINCIPALES HERRAMIENTAS DE GOOGLE EN SMARTPHONE. 21 RECONOCER LAS CARACTERÍSTICAS Y PARÁMETROS GENERALES DE LAS TECNOLOGÍAS DE LA INFORMACIÓN UTILIZADAS ACTUALMENTE EN EL COMERCIO ELECTRÓNICO DE ACUERDO CON EL CONTEXTO DIGITAL ACTUAL. 2.2 IDENTIFICAR LAS FORTALEZAS, OPORTUNIDADES, DEBILIDADES Y AMENAZAS DEL EMPRENDIMIENTO.2.3 IDENTIFICAR Y CONFECCIONAR UN PERFIL DE CLIENTE AL CUAL DEBE LLEGAR EL EMPRENDIMIENTO CON SU SERVICIO O PRODUCTO.2.4 RECONOCER Y ELABORAR LA PROPUESTA DE VALOR SEGÚN IDENTIFICACIÓN DEL CLIENTE AL QUE APUNTA. 2.5CONFECCIONAR PLAN DE MARKETING PARA EL EMPRENDIMIENTO. 3.1 RECONOCER CARACTERÍSTICAS Y ELEMENTOS DE LA IMAGEN CORPORATIVA DE UN EMPRENDIMIENTO. 3.2 CREAR O PERFECCIONAR LOGO Y SLOGAN PARA IMAGEN CORPORATIVA DEL EMPRENDIMIENTO. 3.3 RECONOCER Y APLICAR LAS PRINCIPALES HERRAMIENTAS DE CANVA PARA GENERAR CONTENIDO. 3.4 APLICAR LAS HERRAMIENTAS DE CANVA PARA PUBLICACIONES RRSS. 3.5 RECONOCER FUNCIONALIDADES DE APLICACIONES Y APLICAR EN CONTENIDO GRAFICO PARA RRSS DEL EMPRENDIMIENTO. 4.1 IDENTIFICAR LAS PRINCIPALES CARACTERÍSTICAS DE LAS REDES SOCIALES PARA EL DESARROLLO DE CAMPAÑAS Y PROMOCIONES EN COMERCIO ELECTRÓNICO, DE ACUERDO CON NECESIDADES Y PROYECCIONES DEL NEGOCIO. 4.2 INCORPORAR LOS PRINCIPALES ELEMENTOS DE COMPOSICIÓN E ILUMINACIÓN DE UNA FOTOGRAFÍA PARA PROMOCIONAR PRODUCTOS O SERVICIOS. 4.3 IDENTIFICAR LAS HERRAMIENTAS DE INSTAGRAM, FACEBOOK Y WHATSAPP BUSINESS, PARA PROMOCIONAR PRODUCTOS Y SERVICIOS. 4.4 IMPLEMENTAR CONTENIDO REFERENTE AL NEGOCIO, EN FORMATOS PERMITIDO SEGÚN RED SOCIAL UTILIZADA PARA EL EMPRENDIMIENTO. 5.1 CONOCER E IDENTIFICAR EL DECÁLOGO DEL BUEN TRABAJO. 
</t>
  </si>
  <si>
    <t>PERSONAS MAYORES DE 18 AÑOS, CON ENSEÑANZA MEDIA COMPLETA. EMPRENDEDORES INFORMALES DE AL MENOS 6 MESES DE FUNCIONAMIENTO. QUE CUENTE CON DISPOSITIVO (COMPUTADOR, TABLET O SMARTPHONE) CON ACCESO A INTERNET Y QUE ESTÉN DENTRO DEL 80% MÁS VULNERABL</t>
  </si>
  <si>
    <t xml:space="preserve">PERSONAS MAYORES DE 18 AÑOS, CON ENSEÑANZA MEDIA COMPLETA. EMPRENDEDORES INFORMALES DE AL MENOS 6 MESES DE FUNCIONAMIENTO. QUE CUENTE CON DISPOSITIVO (COMPUTADOR, TABLET O SMARTPHONE) CON ACCESO A INTERNET Y QUE ESTÉN DENTRO DEL 80% MÁS VULNERABLE
</t>
  </si>
  <si>
    <t>OPERADOR DE MAQUINARIA MINERA</t>
  </si>
  <si>
    <t>"ENTREGAR CONOCIMIENTOS TEÓRICOS Y PRÁCTICOS QUE EL OPERADOR TRABAJE DE MANERA EFECTIVA EN OPERACIONES MINERAS. DESARROLLAR COMPETENCIAS QUE LE PERMITIRÁN COMPRENDER Y APLICAR LOS PROCESOS DE LA EXPLOTACIÓN MINERA EN EL CONTEXTO MINERO. LOS APRENDIZAJES ESPERADOS SON:
 • FUNDAMENTOS DE LA MINERÍA
 • MÉTODOS DE PERFORACIÓN DE MINERAL
 • MANEJO DE MAQUINARIA PESADA
 • LOGÍSTICA DE TRANSPORTE DENTRO DE LA MINA
 • GEOLOGÍA BÁSICA Y EVALUACIÓN DE YACIMIENTOS
 • SEGURIDAD MINERA Y PREVENCIÓN DE RIESGOS
 • PRIMEROS AUXILIOS Y MEDIDAS DE EMERGENCIA
 • CUMPLIMIENTO DE NORMATIVAS MEDIOAMBIENTALES EN MINERÍA
 • PLANIFICACIÓN Y DISEÑO DE OPERACIONES MINERAS"</t>
  </si>
  <si>
    <t>HOMBRES Y MUJERES DE 18 AÑOS O MÁS, QUE PERTENECEN AL 80% MÁS VULNERABLE SEGÚN EL REGISTRO SOCIAL DE HOGARES, RESIDAN EN LA COMUNA DE TOCOPILLA Y CUENTEN CON EDUCACIÓN MEDIA COMPLETA.</t>
  </si>
  <si>
    <t xml:space="preserve">69020100-3 </t>
  </si>
  <si>
    <t>OPERADOR PLANTA</t>
  </si>
  <si>
    <t>MARÍA ELENA</t>
  </si>
  <si>
    <t>"EL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
 • INTRODUCCIÓN A LOS PROCESOS INDUSTRIALES
 • OPERACIÓN DE PLANTAS INDUSTRIALES
 • INSTRUMENTACIÓN Y CONTROL
 • SEGURIDAD INDUSTRIAL
 • MANTENIMIENTO PREVENTIVO Y CORRECTIVO
 • GESTIÓN DE CALIDAD
 • IMPACTO AMBIENTAL Y NORMATIVAS
 • OPTIMIZACIÓN DE PROCESOS."</t>
  </si>
  <si>
    <t>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t>
  </si>
  <si>
    <t>RUT 69253600-2 MUNICIPALIDAD DE MARÍA ELENA, PERSONAS DERIVADAS POR OMIL DE MARÍA ELENA, ESPECÍFICAMENTE QUE PERTENECEN AL 80% MAS VULNERABLES</t>
  </si>
  <si>
    <t xml:space="preserve">69253600-2 </t>
  </si>
  <si>
    <t xml:space="preserve">ORFEBRERÍA BÁSICA: SOLDADURA Y CALADO
</t>
  </si>
  <si>
    <t xml:space="preserve">1.1 CONOCER LOS NOMBRES DE LAS HERRAMIENTAS Y SU APLICACIÓN. 1.2 CONOCER Y APLICAR LAS MATERIAS PRIMAS CON LAS QUE SE TRABAJA, CONOCER SUS CARACTERÍSTICAS TÉCNICAS Y SU APLICACIÓN EN DIVERSOS TIPOS DE PIEZAS DE JOYERÍA. 1.3 UTILIZAR CORRECTAMENTE LAS HERRAMIENTAS DE ORFEBRERÍA Y OPERAR LOS ELEMENTOS DE SEGURIDAD.1.4 PRACTICAR EL USO DE HERRAMIENTAS PARA: MEDIR, CORTAR, ASERRAR, LIMAR, SUJETAR Y APRETAR, APLANAR, EMBUTIR, TEXTURAR. 1.5 USAR EL SOPLETE Y APLICAR FUNDENTES PARA DIFERENTES TIPOS DE SOLDADURAS. 2.1 CONOCER Y APLICAR NOCIONES BÁSICAS DEL DISEÑO EN ORFEBRERÍA. 2.2 APLICAR CONOCIMIENTOS DE ELEMENTOS TEÓRICOS EN LA CONFIGURACIÓN DEL VOLUMEN 2.3 RECONOCER LA IMPORTANCIA DE LA JOYERÍA COMO ACCESORIO COMPLEMENTARIO EN LA MODA. 2.4 CONOCER Y RECONOCER DISTINTOS TIPOS DE CORRIENTES DE DISEÑO: TRADICIONALES, CONTEMPORÁNEAS Y DE AUTOR 2.5 REALIZAR A TRAVÉS DEL DIBUJO DISEÑOS GEOMÉTRICOS Y VOLUMEN. 2.6 CONOCER EL MERCADO DE LAS JOYAS EN CHILE. 2.7 DEFINIR EL MERCADO AL CUAL IRÁN DIRIGIDAS LAS JOYAS QUE CONFECCIONA. 3.1 DISEÑAR Y CONFECCIONAR UN JUEGO DE ACCESORIO DE JOYERÍA: ANILLO, AROS, COLGANTE, PIOCHA, ENTRE OTROS. 3.2 APLICAR LAS TÉCNICAS DE SOLDADURA Y CALADO PARA LA CONFECCIÓN DE LOS PRODUCTOS. 3.3 EFECTUAR TERMINACIONES A LAS PIEZAS CONFECCIONADAS Y CONTROL DE CALIDAD. 4.1 IDENTIFICAR EL DECÁLOGO DEL BUEN TRABAJO.4.2 EJERCITAR LA IMPORTANCIA DEL “BUEN TRABAJO” EN EL DESARROLLO DE SU ENTORNO LABORAL.
</t>
  </si>
  <si>
    <t xml:space="preserve">EMPRENDEDORES/AS INFORMALES DERIVADOS DE INSTITUCIONES PÚBLICAS O ENTIDADES SIN FINES DE LUCRO, PERTENECIENTES AL 80% DE LA POBLACIÓN VULNERABLE, SEGÚN EL REGISTRO SOCIAL DE HOGARES. PERTENECIENTES A LOS PROYECTOS EJECUTADOS POR NUESTRA INSTITUCIÓN, DE CADENAS DE COBRE AÑO 2017- 2018, PIEDRAS RECONSTITUIDAS CON RESINAS 2017, DISEÑO CREATIVO PARA TU NEGOCIO AÑOS 2015, 2016, 2017 Y LAPIDACIÓN 2018, 2019 , 2020, 2021 Y 2022 "
</t>
  </si>
  <si>
    <t>PRODUCCIÓN TÉCNICA PARA ESPECTÁCULOS ESCÉNICOS</t>
  </si>
  <si>
    <t>01. LUNES - MAÑANA / 04. MARTES - MAÑANA / 07. MIÉRCOLES - MAÑANA / 11. JUEVES - TARDE / 14. VIERNES - TARDE / 17. SÁBADO - TARDE</t>
  </si>
  <si>
    <t>"APRENDIZAJE: PRODUCCIÓN TÉCNICA PARA ESPECTÁCULOS ESCÉNICOS, CON ÉNFASIS EN LA APLICACIÓN PRÁCTICA EN LA SALA TEAP.
 2. COMPETENCIAS A DESARROLLAR:
 COGNITIVAS:
 COMPRENDER EL LENGUAJE Y FUNDAMENTOS DE LA PRODUCCIÓN TÉCNICA EN UN TEATRO.
 IDENTIFICAR ROLES Y FUNCIONES DENTRO DE UNA PRODUCCIÓN TÉCNICA.
 CONOCER LAS CARACTERÍSTICAS TÉCNICAS Y REQUERIMIENTOS DE DIFERENTES ESPECTÁCULOS (BALLET, ÓPERA, CONCIERTOS, TEATRO, MUSICALES).
 APLICAR CONOCIMIENTOS EN PLANIFICACIÓN TÉCNICA Y OPTIMIZACIÓN DE RECURSOS.
 PROCEDIMENTALES:
 MANEJO DE SISTEMAS DE SONIDO, ILUMINACIÓN Y TRAMOYA.
 EJECUCIÓN DEL MONTAJE TÉCNICO DE ESPECTÁCULOS EN LA SALA TEAP.
 COORDINACIÓN DE ENSAYOS TÉCNICOS CON MÚSICOS Y BAILARINES.
 CONTROL DE INVENTARIOS Y RECURSOS TÉCNICOS.
 ELABORACIÓN DE UN MANUAL TÉCNICO DE PRODUCCIÓN BASADO EN LA EXPERIENCIA DEL CURSO.
 ACTITUDINALES:
 TRABAJO EN EQUIPO EN LA EJECUCIÓN DE ESPECTÁCULOS EN VIVO.
 ORGANIZACIÓN Y DISCIPLINA EN LA GESTIÓN TÉCNICA DEL BACKSTAGE.
 ADAPTABILIDAD PARA LA RESOLUCIÓN DE PROBLEMAS EN PRODUCCIÓN TÉCNICA.
 3. DESCRIPCIÓN DE LOS APRENDIZAJES ESPERADOS
 ETAPA 1: BASES CONCEPTUALES (JUNIO) – SONIDO E ILUMINACIÓN (30 HORAS)
 COMPRENDER EL LENGUAJE TÉCNICO DE SONIDO, ILUMINACIÓN Y TRAMOYA.
 IDENTIFICAR LOS ROLES Y FUNCIONES DENTRO DE UNA PRODUCCIÓN TÉCNICA.
 RECONOCER LAS CARACTERÍSTICAS Y MANEJO DEL EQUIPAMIENTO TÉCNICO DE LA SALA TEAP.
 APLICAR BASES DEL DISEÑO DE ILUMINACIÓN PARA DIFERENTES ESPECTÁCULOS.
 CONSTRUCCIÓN INICIAL DEL MANUAL TÉCNICO DE PRODUCCIÓN.
 ETAPA 2: TRABAJO EN SALA (OCTUBRE) – SONIDO Y MONTAJE (30 HORAS)
 ACTUALIZAR CONOCIMIENTOS SOBRE ROLES Y FUNCIONES EN PRODUCCIÓN TÉCNICA.
 OPERAR SISTEMAS DE SONIDO, ILUMINACIÓN Y TRAMOYA EN LA SALA TEAP.
 GESTIONAR EL MONTAJE DE ESCENOGRAFÍA Y PLANIFICACIÓN DE TRAMOYA.
 CONFIGURAR Y REALIZAR PRUEBAS DE SONIDO SINFÓNICO CON CLICK Y PISTA.
 CONSTRUCCIÓN Y ACTUALIZACIÓN DEL MANUAL TÉCNICO DE PRODUCCIÓN.
 ETAPA 3: TRABAJO EN SALA Y MONTAJE FINAL (NOVIEMBRE) – 40 HORAS
 GESTIONAR EL INVEN</t>
  </si>
  <si>
    <t>MAYORES DE 18 AÑOS CON INTERÉS EN PRODUCCIÓN TÉCNICA DE ESPECTÁCULOS TRABAJADORES EN TEATROS DE COMUNAS REGIONALES, GENTE CON CONOCIMEIENTO EN SONIDO, TRAMOYA O PRODUCCIÓN ESCÉNICA EN FORMACIÓN, GENTE CON CONOCIMIENTO DEL ÁREA CULTURAL INTERESADOS EN LA OPTIMIZACIÓN DE PROCESOS TÉCNICOS. ESTUDIANTES DE GESTIÓN CULTURAL O ARTES ESCÉNICAS, PERSONAS DESEMPLEADAS QUE BUSCAN ADQUIRIR NUEVAS COMPETENCIAS, TRABAJADORES DE LA CORPORACION DE ADELANTO.</t>
  </si>
  <si>
    <t>65027784 -8</t>
  </si>
  <si>
    <t xml:space="preserve">TÉCNICAS DE JOYERÍA
</t>
  </si>
  <si>
    <t>MACHALÍ</t>
  </si>
  <si>
    <t>13. VIERNES - MAÑANA / 14. VIERNES - TARDE</t>
  </si>
  <si>
    <t>1.- CONOCER LOS PRINCIPIOS BÁSICOS DEL DISEÑO, PARA DESARROLLAR JOYAS EN COBRE. 
2- APLICAR TÉCNICAS BÁSICAS PARA LA ELABORACIÓN DE PIEZAS DE JOYERÍA EN COBRE, HACIENDO USO ADECUADO DE HERRAMIENTAS Y MATERIALES.
3.- DISEÑAR Y ELABORAR PIEZAS ORIGINALES DE JOYERÍA EN COBRE, CON APLICACIONES DE OTROS MATERIALES Y REALIZACIÓN DE ACABADO PARA PRESENTACIÓN FINAL.
4.- DESARROLLAR PROCESO DE PRODUCCIÓN APLICANDO LAS NORMAS DE SEGURIDAD Y PREVENCIÓN DE RIESGOS PERSONALES Y MEDIOAMBIENTALES.
5. NOCIONES DE LAPIDACIÓN DE PIEDRAS SEMI PRECIOSAS Y SUS APLICACIONES PRÁCTICAS.
6. NOCIONES DE DIFERENTES TÉCNICAS DE ENGASTADO.
7. ELABORACIÓN DE LIGAS TÉCNICAS Y ESTÉTICAS PARA JOYERÍA.
8. ELABORAR Y PREPARAR HERRAMIENTAS ESPECÍFICAS DE JOYERÍA.
9. CÁLCULO DE COSTOS.</t>
  </si>
  <si>
    <t xml:space="preserve">HOMBRES Y MUJERES,  DE 18 AÑOS A 65 AÑOS , CON ENSEÑANZA MEDIA COMPLETA, SIN EMPLEO,  TRABAJADORES POR CUENTA PROPIA Y/O EMPRENDEDORES CON CONOCIMIENTOS   DE ORFEBRERÍA. COMUNIDAD COLLA 
</t>
  </si>
  <si>
    <t xml:space="preserve">CORPORACION NACIONAL DEL COBRE DE CHILE - DIVISIÓN TENIENTE
</t>
  </si>
  <si>
    <t xml:space="preserve">61704000-k
</t>
  </si>
  <si>
    <t xml:space="preserve">CORPORACIÓN PRO O'HIGGINS
</t>
  </si>
  <si>
    <t xml:space="preserve">75570200-5
</t>
  </si>
  <si>
    <t xml:space="preserve">TÉCNICAS DE ORFEBRERIA AVANZADA
</t>
  </si>
  <si>
    <t>07. MIÉRCOLES - MAÑANA / 08. MIÉRCOLES - TARDE</t>
  </si>
  <si>
    <t>1. DISEÑAR, CONFECCIONAR Y VALORAR COMPOSICIONES INNOVADORAS DE ORFEBRERÍA, APLICANDO TÉCNICAS AVANZADAS DE FORJA. 
2. DISEÑAR, CONFECCIONAR Y VALORAR COMPOSICIONES INNOVADORAS DE ORFEBRERÍA, APLICANDO TÉCNICAS AVANZADAS DE REPUJADO. 
3. DISEÑAR, CONFECCIONAR Y VALORAR COMPOSICIONES INNOVADORAS DE ORFEBRERÍA, APLICANDO TÉCNICAS AVANZADAS DE ESMALTADO AL FUEGO. 
4. DISEÑAR, CONFECCIONAR Y VALORAR COMPOSICIONES INNOVADORAS DE ORFEBRERÍA, APLICANDO TÉCNICAS AVANZADAS DE GRABADO AL ÁCIDO. 
5. DISEÑAR, CONFECCIONAR Y VALORAR COMPOSICIONES INNOVADORAS DE ORFEBRERÍA, APLICANDO TÉCNICAS DE CINCELADO Y FABRICACIÓN DE HERRAMIENTAS. 
6. APLICACIÓN DE ALEACIONES DE METALES AL COBRE Y TERMINACIONES DE PIEZAS DE COBRE, APLICANDO LAS NORMAS DE SEGURIDAD Y PREVENCIÓN DE RIESGOS PERSONALES Y MEDIOAMBIENTALES.
7. CALCULO DE COSTO DE LOS PRODUCTOS.
8. ELABORAR HERRAMIENTAS ESPECÍFICAS DE ORFEBRERÍA.
9. ELABORACIÓN DE INSUMOS Y/O CONSUMIBLES Y PREPARACIÓN DE FÓRMULAS QUÍMICAS.</t>
  </si>
  <si>
    <t xml:space="preserve">HOMBRES Y MUJERES,  DE 18 AÑOS A 65 AÑOS , CON ENSEÑANZA MEDIA COMPLETA, SIN EMPLEO, TRABAJADORES POR CUENTA PROPIA Y/O EMPRENDEDORES CON CONOCIMIENTOS  BÁSICOS DE ORFEBRERÍA. COMUNIDAD COLLA
</t>
  </si>
  <si>
    <t>TÉCNICAS DE ORFEBRERIA BÁSICA</t>
  </si>
  <si>
    <t>04. MARTES - MAÑANA / 05. MARTES - TARDE / 10. JUEVES - MAÑANA / 11. JUEVES - TARDE</t>
  </si>
  <si>
    <t xml:space="preserve">"1. RECONOCER DISEÑOS DE PIEZAS ORNAMENTALES, UTILITARIAS Y JOYAS EN COBRE.  
2. DISEÑAR BOCETOS DE PIEZAS EN COBRE. 
3. ELABORAR PLANIMETRÍAS Y MAQUETAS UTILIZANDO LAS TÉCNICAS DEL DISEÑO 
4. ELABORAR PIEZAS DE COBRE UTILIZANDO LA TÉCNICA DEL TEXTURADO. 
5. ELABORAR PIEZAS DE COBRE UTILIZANDO LA TÉCNICA DEL REPUJADO. 
6. ELABORAR PIEZAS DE COBRE UTILIZANDO LA TÉCNICA DE LA FORJA. 
7. RECONOCER ESTÁNDARES PARA PRODUCTOS DE ORFEBRERÍA.
8. ELABORAR HERRAMIENTAS ESPECÍFICAS DE ORFEBRERÍA."
</t>
  </si>
  <si>
    <t>HOMBRES Y MUJERES ENTRE 18 Y 65 AÑOS, PROVENIENTES DE LA COMUNA DE MACHALÍ, LOCALIDAD  DE COYA,  ARTESANOS AUTODIDACTAS, EMPRENDEDORES SIN EMPLEO, CON ENSEÑANZA
MEDIA  COMPLETA PREFERENTEMENTE, Y CON MÍNIMO DE HABILIDADES ARTÍSTICAS Y MANUALES.</t>
  </si>
  <si>
    <t xml:space="preserve">TÉCNICAS DE TURISMO SUSTENTABLE Y CUIDADO DEL MEDIOAMBIENTE 
</t>
  </si>
  <si>
    <t>EL REALIZAR ESTA FORMACIÓN TIENE POR OBJETIVO APORTAR A MEJORAR LA CALIDAD DE VIDA DE LAS PERSONAS QUE CONFORMAN LA COMUNIDAD DE LA ZONA, APOYÁNDOLOS EN DESARROLLAR Y CONSOLIDAR COMPETENCIAS Y HABILIDADES A TRAVÉS DE LA ENTREGA DE HERRAMIENTAS RELACIONADAS CON EL TURISMO SUSTENTABLE Y CONSERVACIÓN DEL SECTOR,  A TRAVÉS DE SU PATRIMONIO CULTURAL Y NATURAL.
AL TERMINO DEL CURSO LOS PARTICIPANTES ESTARÁN EN CONDICIONES DE APLICAR TÉCNICAS PARA GESTIÓN DE NUEVAS OPORTUNIDADES DE DESARROLLO Y PROYECCIONES DE CRECIMIENTO QUE PUEDAN EVALUAR, UTILIZANDO EL TURISMO COMO APORTE FUNDAMENTAL PARA ESTO.
LOS PARTICIPANTES AL FINALIZAR EL CURSO HABRÁN APRENDIDO A IDENTIFICAR Y APLICAR LAS BASES Y HERRAMIENTAS DEL TURISMO SUSTENTABLE, PARA TRABAJAR RESPETANDO EL MEDIOAMBIENTE, FAUNA NATIVA Y BIODIVERSIDAD EN CONCORDANCIA CON LA CULTURA DEL SECTOR.</t>
  </si>
  <si>
    <t>HOMBRES Y MUJERES, ENTRE 18 Y 64 AÑOS DE EDAD, QUE RESIDAN EN LA COMUNA DE PANGUIPULLI U ALEDAÑAS, SECTOR HUILO HUILO, REGIÓN DE LOS RÍOS,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</si>
  <si>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FUCHS, GELLONA Y SILVA SPA
</t>
  </si>
  <si>
    <t xml:space="preserve">96.675.100-2
</t>
  </si>
  <si>
    <t xml:space="preserve">Fundación Huilo Huilo
</t>
  </si>
  <si>
    <t xml:space="preserve">65.459.510-0
</t>
  </si>
  <si>
    <t xml:space="preserve">TÉCNICAS DE TURISMO SUSTENTABLE Y CUIDADO DEL MEDIOAMBIENTE
</t>
  </si>
  <si>
    <t>FUTRONO</t>
  </si>
  <si>
    <t>HOMBRES Y MUJERES, ENTRE 18 Y 64 AÑOS DE EDAD, QUE RESIDAN EN LA COMUNA DE FUTRONO U ALEDAÑAS, SECTOR HUILO HUILO, REGIÓN DE LOS RÍOS,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</si>
  <si>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TECNICAS PARA EL  USO EFICIENTE DE  ENERGIAS </t>
  </si>
  <si>
    <t>OLIVAR</t>
  </si>
  <si>
    <t xml:space="preserve">1.-IDENTIFICAR TIPOS DE ENERGÍAS TRADICIONALES Y ALTERNATIVAS , SUS PROPIEDADES Y APLICACIÓN.  
2.-DISTINGUIR PRINCIPALES ELEMENTOS CONCEPTUALES RELACIONADOS CON ENERGÍAS RENOVABLES Y/O NO CONVENCIONALES,  HIDROELÉCTRICA, BIOMASA, EÓLICA, PETRÓLEO, FÓSILES, SOLAR, ENTRE OTRAS.	
3.- MEJORAMIENTO DEL ACONDICIONAMIENTO TÉRMICO DE LAS VIVIENDAS,  EFICIENCIA ENERGÉTICA Y LOS MÉTODOS DE  CONSERVACIÓN DE LA ENERGÍA. BALANCE TÉRMICO			
4.- IDENTIFICAR COMPONENTES, CARACTERÍSTICAS Y CLASIFICACIÓN DE  Y ENERGÍAS ALTERNATIVAS, EN ASPECTO DOMICILIARIO Y LAS NORMATIVAS ELÉCTRICAS			
5.- IDENTIFICAR PRINCIPIOS ELÉCTRICOS Y MECÁNICOS RELACIONADOS CON LA INSTALACIÓN Y FUNCIONAMIENTO  DE SISTEMAS ALTERNATIVOS DE ACUERDO A ELEMENTOS TÉCNICOS Y TEÓRICOS ELÉCTRICOS Y RELACIONADOS CON ENERGÍAS NO RENOVABLES, DE ASPECTOS DOMICILIARIOS.	
6.- REALIZAR EVALUACIÓN DE LAS CONDICIONES TÉCNICAS DE INSTALACIÓN DE SISTEMAS SOLARES O ALTERNATIVOS			
7.- IDENTIFICAR Y EFECTUAR TÉCNICAS DE REUTILIZACIÓN  DE  RESIDUOS ORGÁNICOS E INORGÁNICOS , DE SEGUNDO O TERCER USO, POR VARIADAS ACCIONES, SISTEMAS Y  TÉCNICAS RELACIONADAS. 			
</t>
  </si>
  <si>
    <t xml:space="preserve">HABITANTES DE LA COMUNA DE OLIVAR, SECTOR DE GULTRO Y LO CONTI , PROVENIENTES DE LA
SENTAMIENTOS DE LA RIVERA NORTE Y SUR DEL RIO CACHAPOAL, 
1.-PERSONAS ENTRE 22 Y 70AÑOS
2.-CESANTES, AFECTADOS LABORALMENTE POR EFECTOS TEMPORALES CLIMÁTICOS,  O INFORMALIDAD LABORAL.
3.- HOMBRES Y MUJERES
4.-EGRESADOS DE ENSEÑANZA BÁSICA, LECTO- ESCRITORES , HABILIDADES MATEMÁTICAS BÁSICAS
5.-FAMILIAS COMPUESTAS POR JEFAS DE HOGAR , MONO PARENTALES, ADULTOS MAYORES , PREFERENTEMENTE
EN TERRENOS CON CARACTERÍSTICAS DE SUELO AGRÍCOLA Y DE CONSTRUCCIÓN SIN REGULACIÓN.
6.- PERTENECIENTES A 5 JUNTAS DE VECINOS DEL SECTOR, DE AGRUPACIONES FUNCIONALES RECONOCIDAS
POR EL MUNICIPIO, COMITÉS DE AGUA POTABLE RURAL
7.-SECTOR PERIFÉRICO RURAL DE LA RIVERA DE RIO, DE LA RUTA DEL ACIDO. LIMITANTES CON OTRAS COMUNAS 
8.- OFICIOS DE MENOR CALIFICACIÓN, AUTO INSTRUCCIÓN
9.- CONOCIMIENTOS BÁSICOS CONSTRUCCIÓN O SIMILAR     </t>
  </si>
  <si>
    <t>MINERA VALLE CENTRAL</t>
  </si>
  <si>
    <t>96595400-7</t>
  </si>
  <si>
    <t>OMIL , DIDECO OLIVAR</t>
  </si>
  <si>
    <t>69081400-5</t>
  </si>
  <si>
    <t xml:space="preserve">TECNICAS PARA EL USO EFICIENTE DE ENERGIAS   </t>
  </si>
  <si>
    <t>REQUÍNOA</t>
  </si>
  <si>
    <t>02. LUNES - TARDE / 05. MARTES - TARDE / 08. MIÉRCOLES - TARDE</t>
  </si>
  <si>
    <t xml:space="preserve">1.-IDENTIFICAR TIPOS DE ENERGÍAS TRADICIONALES Y ALTERNATIVAS , SUS PROPIEDADES Y APLICACIÓN.  
2.-DISTINGUIR PRINCIPALES ELEMENTOS CONCEPTUALES RELACIONADOS CON ENERGÍAS RENOVABLES Y/O NO CONVENCIONALES,  HIDROELÉCTRICA, BIOMASA, EÓLICA, PETRÓLEO, FÓSILES, SOLAR, ENTRE OTRAS.	
3.- MEJORAMIENTO DEL ACONDICIONAMIENTO TÉRMICO DE LAS VIVIENDAS,  EFICIENCIA ENERGÉTICA Y LOS MÉTODOS DE  CONSERVACIÓN DE LA ENERGÍA. BALANCE TÉRMICO		
4.- IDENTIFICAR COMPONENTES, CARACTERÍSTICAS Y CLASIFICACIÓN DE  Y ENERGÍAS ALTERNATIVAS, EN ASPECTO DOMICILIARIO Y LAS NORMATIVAS ELÉCTRICAS			
5.- IDENTIFICAR PRINCIPIOS ELÉCTRICOS Y MECÁNICOS RELACIONADOS CON LA INSTALACIÓN Y FUNCIONAMIENTO  DE SISTEMAS ALTERNATIVOS DE ACUERDO A ELEMENTOS TÉCNICOS Y TEÓRICOS ELÉCTRICOS Y RELACIONADOS CON ENERGÍAS NO RENOVABLES, DE ASPECTOS DOMICILIARIOS.	
6.- REALIZAR EVALUACIÓN DE LAS CONDICIONES TÉCNICAS DE INSTALACIÓN DE SISTEMAS SOLARES O ALTERNATIVOS			
7.- IDENTIFICAR Y EFECTUAR TÉCNICAS DE REUTILIZACIÓN  DE  RESIDUOS ORGÁNICOS E INORGÁNICOS , DE SEGUNDO O TERCER USO, POR VARIADAS ACCIONES, SISTEMAS Y  TÉCNICAS RELACIONADAS. 			
</t>
  </si>
  <si>
    <t xml:space="preserve">HABITANTES DE LA COMUNA DE  REQUÍNOA ,  PROVENIENTES DE SECTORES RURALES Y PERIFÉRICOS , CON CARACTERÍSTICAS HABITACIONALES DESMEJORADAS
1.-PERSONAS ENTRE 22 Y 70AÑOS
2.-CESANTES, AFECTADOS POR TEMPORALES CLIMÁTICOS, DESEMPLEO, O INFORMALIDAD LABORAL.
3.- HOMBRES Y MUJERES
4.-EGRESADOS DE ENSEÑANZA BÁSICA, LECTO- ESCRITORES , HABILIDADES MATEMÁTICAS BÁSICAS
5.-FAMILIAS COMPUESTAS POR JEFAS DE HOGAR , MONO PARENTALES, ADULTOS MAYORES , PREFERENTEMENTE
EN TERRENOS CON CARACTERÍSTICAS DE SUELO AGRÍCOLA Y DE CONSTRUCCIÓN SIN REGULACIÓN.
6.- PERTENECIENTES A COMITÉS DE AGUA POTABLE RURAL , PRODESAL,  JUNTAS DE VECINOS DEL SECTOR, DE AGRUPACIONES FUNCIONALES RECONOCIDAS
POR EL MUNICIPIO, ARRIEROS.
7.-SECTOR PERIFÉRICO RURAL DE LA COMUNA DE REQUINOA  INSERTA ENTRE LA SUBCUENCA DEL RÍO CACHAPOAL POR EL NORTE, Y LA CUENCA DEL RÍO CLARO DE RENGO POR EL SUR.
8.-NIVEL DE FORMACIÓN DE CARÁCTER INFORMAL , DE AUTOENTRENAMIENTO EN ÁREAS DEL ÁMBITO AGRÍCOLA, PEQUEÑA GANADERÍA.
9.- OPERACIONES MATEMÁTICAS BÁSICAS, CON CONOCIMIENTOS BÁSICOS DE CONSTRUCCIÓN  </t>
  </si>
  <si>
    <t xml:space="preserve">DIDECO , OMIL MUNICIPALIDAD DE REQUINOIA </t>
  </si>
  <si>
    <t>69.081.300-9</t>
  </si>
  <si>
    <t>SAN FERNANDO</t>
  </si>
  <si>
    <t>02. LUNES - TARDE / 05. MARTES - TARDE / 08. MIÉRCOLES - TARDE / 11. JUEVES - TARDE</t>
  </si>
  <si>
    <t xml:space="preserve">1. -ENTRE 20 Y 80 AÑOS
2.-CESANTES, POR  TEMPORAL CLIMÁTICO  DESEMPLEO, O INFORMALIDAD LABORAL
.3.- HOMBRES Y MUJERES
4.-EGRESADOS DE ENSEÑANZA BÁSICA, LECTO- ESCRITORES , HABILIDADES MATEMÁTICAS BÁSICAS
5.-FAMILIAS COMPUESTAS POR JEFAS DE HOGAR , MONO PARENTALES, ADULTOS MAYORES , PREFERENTEMENTE
EN TERRENOS CON CARACTERÍSTICAS DE SUELO AGRÍCOLA Y DE CONSTRUCCIÓN SIN REGULACIÓN.
6.- PERTENECIENTES A 2 JUNTAS DE VECINOS DEL SECTOR, DE PUENTE NEGRO DE AGRUPACIONES
FUNCIONALES RECONOCIDAS POR EL MUNICIPIO. CON APRS LOCALES CON PROBLEMAS DE ABASTECIMIENTO
HÍDRICO
7.-SECTOR PERIFÉRICO RURAL AFECTADOS POR TEMPORALES Y DESBORDES DEL 2023. HABITANTES DE LA
COMUNA DE SAN FERNANDO SECTOR DE SECTOR DE LAS PEÑAS Y EL LLANO ALTO PROVENIENTES DE SECTORES
CORDILLERANOS ,
8.- INFORMAL EN EL AMBIENTO AGRÍCOLA, ALGUNOS CON CURSOS EN EL ÁREA DE CONSTRUCCIÓN.
9.-CONOCIMIENTOS MÍNIMOS EN CONSTRUCCIÓN 
</t>
  </si>
  <si>
    <t>HIDROELECTRICA LA HIGUERA</t>
  </si>
  <si>
    <t>96990050-5</t>
  </si>
  <si>
    <t xml:space="preserve">Unión Comunal  de JJVV </t>
  </si>
  <si>
    <t>EL PROGRAMA ESTÁ DIRIGIDO A MUJERES EN VÍAS DE REALIZAR UN MICROEMPRENDIMIENTO. ENTRE 18 Y 60 AÑOS, QUE PERTENECEN AL 80% MÁS VULNERABLE DE LA POBLACIÓN, Y QUE RESIDEN EN LA COMUNA DE LO ESPEJO Y QUE TIENEN EDUCACION BASICA COMPLETA PREFERENTEMENTE.</t>
  </si>
  <si>
    <t>RUT 69255100-1 MUNICIPALIDAD DE LO ESPEJO. MUJERES DERIVADAS POR OMIL DE LO ESPEJO, ESPECÍFICAMENTE QUE PERTENECEN AL 80% MAS VULNERABLES</t>
  </si>
  <si>
    <t>69255100-1</t>
  </si>
  <si>
    <t>MUJERES MAYORES DE 18 AÑOS CON REGISTRO SOCIAL DE HOGARES MENOR A 80 %, SIN TRABAJO REMUNERADO, CON EDUCACIÓN BÁSICA COMPLETA PREFERENTEMENTE CON CONOCIMIENTOS DE LECTOESCRITURA BÁSICA Y CONOCIMIENTOS DE CÁLCULOS MATEMÁTICOS BÁSICOS, UNA VEZ TERMINADO ESTE ALUMNO/A SE PODRÁ DESEMPEÑAR EN PASTELERÍAS DE DISTINTO TAMAÑO Y DECORACIÓN DE TORTAS, PASTELES, DULCES Y PANES ESPECIALES, ADEMÁS DE HORNEAR PRODUCTOS DE PASTELERÍA Y CON EL MODULO TRANSVERSAL DE TÉCNICAS DE EMPRENDIMIENTO, LE PERMITIRÁ GENERAR UN EMPRENDIENDO EN EL RUBRO APRENDIDO AUMENTANDO EL INGRESO DEL GRUPO FAMILIAR.</t>
  </si>
  <si>
    <t>SAN IGNACIO</t>
  </si>
  <si>
    <t xml:space="preserve">MUJERES MAYORES DE 18 AÑOS CON REGISTRO SOCIAL DE HOGARES MENOR A 80 %, SIN TRABAJO REMUNERADO, PERTENECIENTES AL PROGRAMA DE SEGURIDAD Y OPORTUNIDADES DEL MINISTERIO DE DESARROLLO SOCIAL Y FAMILIA, CON EDUCACIÓN BÁSICA COMPLETA PREFERENTEMENTE CON CONOCIMIENTOS DE LECTOESCRITURA BÁSICA Y CONOCIMIENTOS DE CÁLCULOS MATEMÁTICOS BÁSICOS, UNA VEZ TERMINADO ESTE ALUMNO/A SE PODRÁ DESEMPEÑAR EN PASTELERÍAS DE DISTINTO TAMAÑO Y DECORACIÓN DE TORTAS, PASTELES, DULCES Y PANES ESPECIALES, ADEMÁS DE HORNEAR PRODUCTOS DE PASTELERÍA Y CON EL MÓDULO TRANSVERSAL DE TÉCNICAS DE EMPRENDIMIENTO, LE PERMITIRÁ GENERAR UN EMPRENDIENDO EN EL RUBRO APRENDIDO AUMENTANDO EL INGRESO DEL GRUPO FAMILIAR.
</t>
  </si>
  <si>
    <t>MUJERES MAYORES DE 18 AÑOS CON REGISTRO SOCIAL DE HOGARES MENOR A 80 %, SIN TRABAJO REMUNERADO, PERTENECIENTES AL PROGRAMA DE SEGURIDAD Y OPORTUNIDADES DEL MINISTERIO DE DESARROLLO SOCIAL Y FAMILIA, CON EDUCACIÓN BÁSICA COMPLETA PREFERENTEMENTE CON CONOCIMIENTOS DE LECTOESCRITURA BÁSICA Y CONOCIMIENTOS DE CÁLCULOS MATEMÁTICOS BÁSICOS, UNA VEZ TERMINADO ESTE ALUMNO/A SE PODRÁ DESEMPEÑAR EN PASTELERÍAS DE DISTINTO TAMAÑO Y DECORACIÓN DE TORTAS, PASTELES, DULCES Y PANES ESPECIALES, ADEMÁS DE HORNEAR PRODUCTOS DE PASTELERÍA Y CON EL MÓDULO TRANSVERSAL DE TÉCNICAS DE EMPRENDIMIENTO, LE PERMITIRÁ GENERAR UN EMPRENDIENDO EN EL RUBRO APRENDIDO AUMENTANDO EL INGRESO DEL GRUPO FAMILIAR.</t>
  </si>
  <si>
    <t>YUNGAY</t>
  </si>
  <si>
    <t>HOMBRES Y MUJERES MAYORES DE 18 AÑOS DE LA COMUNA DE YUNGAY, CON REGISTRO SOCIAL DE HOGARES MENOR A 80 %, SIN TRABAJO REMUNERADO, PERTENECIENTES AL PROGRAMA DE SEGURIDAD Y OPORTUNIDADES DEL MINISTERIO DE DESARROLLO SOCIAL Y FAMILIA, CON EDUCACIÓN MEDIA COMPLETA CIENTÍFICO HUMANISTA O ALUMNOS/AS DE LICEOS DE EDUCACIÓN TÉCNICO PROFESIONAL EGRESADOS O  CURSANDO EL ÚLTIMO AÑO DE LA ESPECIALIDAD DE INSTALACIONES SANITARIAS ACREDITABLE, UNA VEZ TERMINADO EL CURSO, LOS OPERARIOS A ARTEFACTOS A GAS PODRÁN INSTALAR, MANTENER Y/O CONVERTIR ARTEFACTOS DE GAS Y REDES DE GAS EN INSTALACIONES INTERIORES DE BAJA PRESIÓN, CUYA POTENCIA TOTAL INSTALADA SEA IGUAL O SUPERIOR A 60 KW Y CON EL MÓDULO TRANSVERSAL DE TÉCNICAS DE EMPRENDIMIENTO Y LICENCIA EMITIDA SEC DE INSTALADOR DE GAS CLASE A-3, LE PERMITIRÁ GENERAR UN EMPRENDIENDO EN EL RUBRO APRENDIDO Y DESARROLLAR TRABAJOS PARTICULARES CUMPLIENDO LA NORMATIVA VIGENTE Y AUMENTANDO EL INGRESO DEL GRUPO FAMILIAR.</t>
  </si>
  <si>
    <t>NUEVA IMPERIAL</t>
  </si>
  <si>
    <t>EDUCACIÓN MEDIA COMPLETA CIENTÍFICO HUMANISTA O ALUMNOS DE LICEOS DE EDUCACIÓN TÉCNICO PROFESIONAL
EGRESADOS O CURSANDO ÚLTIMO AÑO DE LA ESPECIALIDAD DE ELECTRICIDAD, ACREDITABLE;</t>
  </si>
  <si>
    <t>LICENCIA SEC</t>
  </si>
  <si>
    <t>CUIDADO Y ASISTENCIA PARA PERSONAS CON DEPENDENCIA LEVE O MODERADA</t>
  </si>
  <si>
    <t>PF1500</t>
  </si>
  <si>
    <t>CHILLAN VIEJO</t>
  </si>
  <si>
    <t>HOMBRES Y MUJERES MAYORES DE 18 AÑOS DE LA COMUNA DE CHILLÁN VIEJO, CON REGISTRO SOCIAL DE HOGARES MENOR A 80 %, SIN TRABAJO REMUNERADO, PERTENECIENTES AL PROGRAMA DE SEGURIDAD Y OPORTUNIDADES DEL MINISTERIO DE DESARROLLO SOCIAL Y FAMILIA, CON EDUCACIÓN MEDIA COMPLETA Y CERTIFICADO DE INHABILIDAD CORRESPONDIENTE, LOGRANDO DESARROLLAR HABILIDADES PARA OTORGAR APOYOS, CUIDADOS O ASISTENCIA A PERSONAS CON DEPENDENCIA LEVE A MODERADA, CONSIDERANDO EL DIAGNÓSTICO, LA FUNCIONALIDAD, LA AUTONOMÍA EN LA TOMA DE DECISIONES , LA ETAPA DEL DESARROLLO Y APLICANDO ENFOQUES CENTRADOS EN LAS PERSONAS, DE DERECHOS, INCLUSIVO, DE GÉNERO Y EN CONFORMIDAD CON LA NORMATIVA VIGENTE.</t>
  </si>
  <si>
    <t>QUILLON</t>
  </si>
  <si>
    <t xml:space="preserve">HOMBRES Y MUJERES MAYORES DE 18 AÑOS DE LA COMUNA DE QUILLÓN, CON REGISTRO SOCIAL DE HOGARES MENOR A 80 %, SIN TRABAJO REMUNERADO, PERTENECIENTES AL PROGRAMA DE SEGURIDAD Y OPORTUNIDADES DEL MINISTERIO DE DESARROLLO SOCIAL Y FAMILIA, CON EDUCACIÓN MEDIA COMPLETA Y CERTIFICADO DE INHABILIDAD CORRESPONDIENTE, LOGRANDO DESARROLLAR HABILIDADES PARA OTORGAR APOYOS, CUIDADOS O ASISTENCIA A PERSONAS CON DEPENDENCIA LEVE A MODERADA, CONSIDERANDO EL DIAGNÓSTICO, LA FUNCIONALIDAD, LA AUTONOMÍA EN LA TOMA DE DECISIONES , LA ETAPA DEL DESARROLLO Y APLICANDO ENFOQUES CENTRADOS EN LAS PERSONAS, DE DERECHOS, INCLUSIVO, DE GÉNERO Y EN CONFORMIDAD CON LA NORMATIVA VIGENTE.
</t>
  </si>
  <si>
    <t>PINTO</t>
  </si>
  <si>
    <t xml:space="preserve">HOMBRES Y MUJERES MAYORES DE 18 AÑOS DE LA COMUNA DE PINTO, CON REGISTRO SOCIAL DE HOGARES MENOR A 80 %, SIN TRABAJO REMUNERADO, PERTENECIENTES AL PROGRAMA DE SEGURIDAD Y OPORTUNIDADES DEL MINISTERIO DE DESARROLLO SOCIAL Y FAMILIA, CON EDUCACIÓN MEDIA COMPLETA Y CERTIFICADO DE INHABILIDAD CORRESPONDIENTE, LOGRANDO DESARROLLAR HABILIDADES PARA OTORGAR APOYOS, CUIDADOS O ASISTENCIA A PERSONAS CON DEPENDENCIA LEVE A MODERADA, CONSIDERANDO EL DIAGNÓSTICO, LA FUNCIONALIDAD, LA AUTONOMÍA EN LA TOMA DE DECISIONES , LA ETAPA DEL DESARROLLO Y APLICANDO ENFOQUES CENTRADOS EN LAS PERSONAS, DE DERECHOS, INCLUSIVO, DE GÉNERO Y EN CONFORMIDAD CON LA NORMATIVA VIGENTE.
</t>
  </si>
  <si>
    <t>SAN NICOLAS</t>
  </si>
  <si>
    <t>HOMBRES Y MUJERES MAYORES DE 18 AÑOS DE LA COMUNA DE SAN NICOLÁS, CON REGISTRO SOCIAL DE HOGARES MENOR A 80 %, SIN TRABAJO REMUNERADO, PERTENECIENTES AL PROGRAMA DE SEGURIDAD Y OPORTUNIDADES DEL MINISTERIO DE DESARROLLO SOCIAL Y FAMILIA, CON EDUCACIÓN MEDIA COMPLETA Y/O EXPERIENCIA LABORAL EN ÁREAS AFINES, COMO EL CUIDADO DE PERSONAS O ASISTENCIA EN SERVICIOS DE SALUD Y PRESENTAR CERTIFICADOS DE INHABILIDAD CORRESPONDIENTE, LOGRANDO PROPORCIONAR APOYOS Y ENFOQUES CENTRADOS EN LA PERSONA, DE DERECHOS , INCLUSIVOS Y DE GÉNERO CONFORME A LAS ORIENTACIONES DEL EQUIPO PROFESIONAL / TÉCNICO DE SALUD Y LA NORMATIVA VIGENTE</t>
  </si>
  <si>
    <t>QUIRIHUE</t>
  </si>
  <si>
    <t>HOMBRES Y MUJERES MAYORES DE 18 AÑOS DE LA COMUNA DE QUIRIHUE, CON REGISTRO SOCIAL DE HOGARES MENOR A 80 %, SIN TRABAJO REMUNERADO, PERTENECIENTES AL PROGRAMA DE SEGURIDAD Y OPORTUNIDADES DEL MINISTERIO DE DESARROLLO SOCIAL Y FAMILIA, CON EDUCACIÓN MEDIA COMPLETA PREFERENTEMENTE, LOS PARTICIPANTES AL TERMINAR EL CURSO PODRÁN MANEJAR PRODUCCIONES GASTRONÓMICAS CUMPLIENDO CON LAS NORMAS DE SEGURIDAD Y PREVENCIÓN DE RIESGOS ALIMENTARIOS.</t>
  </si>
  <si>
    <t>SAN CARLOS</t>
  </si>
  <si>
    <t>EMPRENDEDORES/AS INFORMALES/PERSONAS  PERTENECIENTES AL 80% MAS VULNERABLE</t>
  </si>
  <si>
    <t xml:space="preserve">HOMBRES Y MUJERES MAYORES DE 18 AÑOS DE LA COMUNA DE SAN CARLOS, CON REGISTRO SOCIAL DE HOGARES MENOR A 80 %, SIN TRABAJO REMUNERADO FORMAL, CON EMPRENDIMIENTOS INFORMALES, ESTA JUNTA DE VECINOS PABLO NERUDA SE ENCUENTRA TRABAJANDO EN CONJUNTO CON FOSIS ÑUBLE EN UN PROYECTO TERRITORIAL DE FORTALECIMIENTO DE LA COMUNIDAD, LOS PARTICIPANTES DEBERÁN CONTAR CON EDUCACIÓN BÁSICA COMPLETA PREFERENTEMENTE Y NIVEL DE MANEJO COMPUTACIONAL BÁSICO O NIVEL USUARIO PREFERENTEMENTE. ESTE CURSO ESTARÁ DIRIGIDO A PERSONAS QUE TENGAN UN EMPRENDIMIENTO EN MARCHA, EN CUALQUIER RUBRO Y EN CUALQUIER NIVEL DE DESARROLLO Y REQUIERAN ADQUIRIR HERRAMIENTAS Y CONOCIMIENTOS PARA AUMENTAR SUS VENTAS, FORMALIZAR SU NEGOCIO, DESARROLLAR ACTIVIDADES PARA AUMENTAR SUS VENTAS A TRAVÉS DE CONOCIMIENTO Y CONCEPTOS CLAVES DE ADMINISTRACIÓN Y GESTIÓN DE NEGOCIO SOSTENIBLES.
</t>
  </si>
  <si>
    <t>HOMBRES Y MUJERES MAYORES DE 18 AÑOS DE LA COMUNA DE SAN CARLOS, CON REGISTRO SOCIAL DE HOGARES MENOR A 80 %, SIN TRABAJO REMUNERADO FORMAL, CON EMPRENDIMIENTOS INFORMALES, Y SER FAMILIAS DEL PROGRAMA SEGURIDAD Y OPORTUNIDADES DEL MINISTERIO DE DESARROLLO SOCIAL Y FAMILIA, LOS PARTICIPANTES DEBERÁN CONTAR CON EDUCACIÓN BÁSICA COMPLETA PREFERENTEMENTE Y NIVEL DE MANEJO COMPUTACIONAL BÁSICO O NIVEL USUARIO PREFERENTEMENTE. ESTE CURSO ESTARÁ DIRIGIDO A PERSONAS QUE TENGAN UN EMPRENDIMIENTO EN MARCHA, EN CUALQUIER RUBRO Y EN CUALQUIER NIVEL DE DESARROLLO Y REQUIERAN ADQUIRIR HERRAMIENTAS Y CONOCIMIENTOS PARA AUMENTAR SUS VENTAS, FORMALIZAR SU NEGOCIO, DESARROLLAR ACTIVIDADES PARA AUMENTAR SUS VENTAS A TRAVÉS DE CONOCIMIENTO Y CONCEPTOS CLAVES DE ADMINISTRACIÓN Y GESTIÓN DE NEGOCIO SOSTENIBLES.</t>
  </si>
  <si>
    <t>BULNES</t>
  </si>
  <si>
    <t>HOMBRES Y MUJERES MAYORES DE 18 AÑOS DE LA COMUNA DE BULNES, CON REGISTRO SOCIAL DE HOGARES MENOR A 80 %, SIN TRABAJO REMUNERADO FORMAL Y SER FAMILIAS DEL PROGRAMA SEGURIDAD Y OPORTUNIDADES DEL MINISTERIO DE DESARROLLO SOCIAL Y FAMILIA, LOS PARTICIPANTES DEBERÁN CONTAR CON EDUCACIÓN MEDIA PREFERENTEMENTE. CON ESTE CURSO EL O LA MANIPULADORA DE ALIMENTO SE DESEMPEÑARÁ EN LABORES DE SOPORTE DE PREPARACIÓN, REELABORACIÓN Y PRESENTACIÓN DE ELABORACIONES CULINARIAS SENCILLAS, SU CAMPO OCUPACIONAL ES EN EMPRESAS GASTRONÓMICAS DE DIVERSO TAMAÑO, COMO TAMBIÉN EN HOTELES, CASINOS INSTITUCIONALES Y EMPRESAS DE PRODUCCIÓN INDUSTRIAL DE ALIMENTOS.</t>
  </si>
  <si>
    <t>HOMBRES Y MUJERES MAYORES DE 18 AÑOS DE LA COMUNA DE QUIRIHUE, CON REGISTRO SOCIAL DE HOGARES MENOR A 80 %, SIN TRABAJO REMUNERADO FORMAL Y SER FAMILIAS DEL PROGRAMA SEGURIDAD Y OPORTUNIDADES DEL MINISTERIO DE DESARROLLO SOCIAL Y FAMILIA, LOS PARTICIPANTES DEBERÁN CONTAR CON EDUCACIÓN MEDIA PREFERENTEMENTE. CON ESTE CURSO EL O LA MANIPULADORA DE ALIMENTO SE DESEMPEÑARÁ EN LABORES DE SOPORTE DE PREPARACIÓN, REELABORACIÓN Y PRESENTACIÓN DE ELABORACIONES CULINARIAS SENCILLAS, SU CAMPO OCUPACIONAL ES EN EMPRESAS GASTRONÓMICAS DE DIVERSO TAMAÑO, COMO TAMBIÉN EN HOTELES, CASINOS INSTITUCIONALES Y EMPRESAS DE PRODUCCIÓN INDUSTRIAL DE ALIMENTOS.</t>
  </si>
  <si>
    <t xml:space="preserve">MUJERES MAYORES DE 18 AÑOS DE LA COMUNA DE SAN NICOLAS, CON REGISTRO SOCIAL DE HOGARES MENOR A 80 %, SIN TRABAJO REMUNERADO FORMAL, LAS PARTICIPANTES DEBERÁN CONTAR CON EDUCACIÓN BÁSICA COMPLETA PREFERENTEMENTE, CON ESTE CURSO LAS ALUMNAS PODRÁN ELABORAR JABONES, BURBUJAS Y SALES DE BAÑO, PROMOVIENDO LOS PRINCIPIOS DE AROMOTERAPIA Y CROMOTERAPIA A TRAVÉS DE LA COSMÉTICA NATURAL Y EL CUIDADO AMBIENTAL.
 </t>
  </si>
  <si>
    <t>HOMBRES Y MUJERES MAYORES DE 18 AÑOS DE LA COMUNA DE SAN NICOLÁS, CON REGISTRO SOCIAL DE HOGARES MENOR A 80 %, SIN TRABAJO REMUNERADO FORMAL, LAS PARTICIPANTES DEBERÁN CONTAR CON EDUCACIÓN MEDIA COMPLETA PREFERENTEMENTE, CON ESTE CURSO LAS ALUMNAS PODRÁN MANEJAR PRODUCCIONES GASTRONÓMICAS NACIONALES CUMPLIENDO LAS NORMAS DE SEGURIDAD Y PREVENCIÓN DE RIESGOS ALIMENTARIOS.</t>
  </si>
  <si>
    <t>ERCILLA</t>
  </si>
  <si>
    <t xml:space="preserve">DAMAS O VARONES DE 20 A 55 AÑOS,  CON ENSEÑANZ MEDIA COMPLETA, CESANTES,  REGISTRO SOCIAL DE HOGARES  HASTA EL 80% DE VULNERABILIDAD RESIDENTES DE TALCAHUANO 
</t>
  </si>
  <si>
    <t>LICENCIAS DE CONDUCIR CLASE D.</t>
  </si>
  <si>
    <t>ASISTENCIA EN LA ELABORACIÓN DE PREPARACIONES GASTRONÓMICAS</t>
  </si>
  <si>
    <t>PF1244</t>
  </si>
  <si>
    <t>PERSONAS CON MENOS DE UN AÑO DE EGRESO DE CUARTO AÑO DE ENSEÑANZA MEDIA CIENTÍFICA HUMANISTA O DE LICEOS TÉCNICOS PROFESIONALES</t>
  </si>
  <si>
    <t xml:space="preserve">EGRESADOS CON MENOS DE 1 AÑO DE LICEOS TÉCNICOS Y/O CIENTÍFICO HUMANISTA DE LA COMUNA DE MARCHIGUE O ALREDEDORES.  </t>
  </si>
  <si>
    <t>PERSONAS DERIVADAS POR GENDARMERÍAOficio Gendarmería CRC.pdf</t>
  </si>
  <si>
    <t xml:space="preserve">POBLACIÓN DERIVADA POR GENDARMERÍA DE CHILE, QUE CUMPLE LIBERTAD VIGILADA INTENSIVA EN LA COMUNA DE RANCAGUA Y ALREDEDORES.
QUE CUENTEN CON EDUCACIÓN BÁSICA COMPLETA, PREFERENTEMENTE; NOCIONES BÁSICAS DE OPERACIONES MATEMÁTICAS DE OPERACIONES MATEMÁTICAS (SUMA, RESTA,
MULTIPLICACIÓN, DIVISIÓN).
EL CURSO DEBERÁ SER EJECUTADO EN COORDINACIÓN CON GENDARMERÍA. </t>
  </si>
  <si>
    <t>INSTALACIÓN DE REDES Y ARTEFACTOS DE GAS</t>
  </si>
  <si>
    <t>PF1255</t>
  </si>
  <si>
    <t>NAVIDAD</t>
  </si>
  <si>
    <t>PERSONAS DE 18 AÑOS O MÁS, PERTENECIENTES AL 80% DEL RSH, DERIVADAS POR LA MUNICIPALIDAD DE NAVIDAD A TRAVÉS DE LA OMIL. EDUCACIÓN MEDIA COMPLETA PREFERENTEMENTE. EXPERIENCIA SECTOR DE INSTALACIÓN DE REDES Y APARATOS DE GAS  EN LOS 2 ÚLTIMOS AÑOS, DEMOSTRABLE. CURSO CONDUCENTE A LA OBTENCIÓN DE LA LICENCIA DE INSTALADOR DE GAS CLASE 3.</t>
  </si>
  <si>
    <t>COINCO</t>
  </si>
  <si>
    <t>SOCIOS, ADMINISTRADORES O TRABAJADORES DE COOPERATIVAS U OTROS DE LA ECONOMÍA SOCIAL HASTA 5.000 UF ANUALES</t>
  </si>
  <si>
    <t>CURSO DIRIGIDO A SOCIOS Y TRABAJADORES DE LOS COMITÉS DE AGUA POTABLE RURAL DE LA COMUNA DE COINCO, SECTOR GULTRO Y COMITÉS DE LOCALIDADES CERCANAS.</t>
  </si>
  <si>
    <t>DIFUSIÓN DE INFORMACIÓN TURÍSTICA</t>
  </si>
  <si>
    <t>PF0527</t>
  </si>
  <si>
    <t>PERSONAS DE 18 AÑOS O MÁS PERTENECIENTES AL 80% DE LA POBLACIÓN MÁS VULNERABLE, SEGÚN REGISTRO SOCIAL DE HOGARES, CON ENSEÑANZA MEDIA COMPLETA, PERTENECIENTE A LA COMUNA DE LAS CABRAS Y ALREDEDORES.</t>
  </si>
  <si>
    <t>SAN VICENTE</t>
  </si>
  <si>
    <t>PERSONAS DE 18 AÑOS O MÁS PERTENECIENTES AL 80% DE LA POBLACIÓN MÁS VULNERABLE, SEGÚN REGISTRO SOCIAL DE HOGARES, CON ENSEÑANZA MEDIA COMPLETA, PERTENECIENTE A LA COMUNA DE SAN VICENTE Y ALREDEDORES.</t>
  </si>
  <si>
    <t>CONTABILIDAD Y FINANZAS PARA UNA MYPE</t>
  </si>
  <si>
    <t>PF1440</t>
  </si>
  <si>
    <t>LOLOL</t>
  </si>
  <si>
    <t>PERSONAS DE 18 AÑOS O MÁS PERTENECIENTES AL 80% DE LA POBLACIÓN MÁS VULNERABLE, SEGÚN REGISTRO SOCIAL DE
HOGARES, QUE CUENTEN CON EDUCACIÓN MEDIA COMPLETA, PREFERENTEMENTE. LOS POSTULANTES PODRÁN SER DE LA COMUNA DE LOLOL O COMUNAS VECINAS DE LA REGIÓN.</t>
  </si>
  <si>
    <t>PERSONAS DE 18 AÑOS O MÁS PERTENECIENTES AL 80% DE LA POBLACIÓN MÁS VULNERABLE, SEGÚN REGISTRO SOCIAL DE HOGARES, QUE CUMPLAN CON LOS REQUISITOS INDICADOS EN EL ARTÍCULO CUARTO DEL DECRETO 32 DEL 31 DE ENERO 2024; SER MAYOR DE EDAD, SIN ANTECEDENTES PENALES, HABER CURSADO LA EDUCACIÓN MEDIA O SU EQUIVALENTE Y LOS DEMÁS REQUISITOS QUE SE EXIJAN EN AQUELLA NORMA. LOS PARTICIPANTES PODRÁN PROVENIR DE CUALQUIER COMUNA DE LA REGIÓN MIENTRAS CUMPLAN LOS REQUISITOS Y EXIGENCIAS DEL PLAN FORMATIVO.</t>
  </si>
  <si>
    <t>SANTA CRUZ</t>
  </si>
  <si>
    <t>01. LUNES - MAÑANA / 04. MARTES - MAÑANA / 10. JUEVES - MAÑANA / 13. VIERNES - MAÑANA</t>
  </si>
  <si>
    <t>LA ESTRELLA</t>
  </si>
  <si>
    <t>ASISTENCIA Y ENTREGA DE SERVICIOS DE CALIDAD EN TRANSPORTE EN TAXIS, COLECTIVOS Y TRANSPORTE DE PASAJEROS</t>
  </si>
  <si>
    <t xml:space="preserve">SE PROPONE UNA ESTRUCTURA COMO LA PLANTEADA, CONSIDERANDO LAS COMPETENCIAS DEL PLAN Y LAS HORAS.
MÓDULO: ASISTENCIA Y ENTREGA DE SERVICIOS DE CALIDAD EN TRANSPORTE EN TAXIS, COLECTIVOS Y TRANSPORTE DE PASAJEROS:
COMPETENCIAS PLAN: ASEGURAR LA ENTREGA DE UN SERVICIO DE CALIDAD A LOS USUARIOS DE LA LOCOMOCIÓN COLECTIVA DE ACUERDO A LA NORMATIVA  TÉCNICA Y LEGAL VIGENTE.
HORAS 20
MÓDULO: MANEJO DE EMOCIONES Y HABILIDADES COMUNICACIONES PARA TRASPORTISTAS DE TAXIS, COLECTIVOS Y TRANSPORTE DE PASAJEROS	
COMPETENCIAS PLAN: RECONOCER LOS ELEMENTOS QUE PROPICIAN UNA COMUNICACIÓN EFECTIVA Y CONTRIBUYEN AL DESARROLLO LABORAL, AL MEJORAMIENTO DEL DESEMPEÑO Y AL DESARROLLO DE RELACIONES ARMÓNICAS EN EL LUGAR DE TRABAJO EN EL CONTEXTO DEL TRASLADO DE PASAJES EN TAXIS, COLECTIVOS Y TRANSPORTE PÚBLICO
HORAS:	15
MÓDULO: TÉCNICAS PARA LA RESOLUCIÓN DE PROBLEMAS EN TIEMPOS DE CRISIS
COMPETENCIAS PLAN: RESOLVER PROBLEMAS EN DIFERENTES CONTEXTOS CULTURALES, SOCIALES Y ECONOMICOS, CON EL OBJETIVO DE MANTENER UN CORRECTO DESARROLLO Y ESTAR PREPARADO PARA ENFRENTAR LAS SITUACIONES DE CONFLICTO EN LAS LABORES DIARIAS DEL TRANSPORTE DE PASAJEROS.	
HORAS: 10
</t>
  </si>
  <si>
    <t>PERSONAS MAYORES DE 18 AÑOS QUE PERTENEZCAN A LA AGRUPACIÓN DE COLECTIVOS "AGRUPACOL" DE LA COMUNA DE RANCAGUA.
EL PLAN FORMATIVO DEBE CONSIDERAR LAS CARACTERÍSTICAS DE ESTA POBLACIÓN OBJETIVO.</t>
  </si>
  <si>
    <t>SERVICIO MULTICANAL DE CALLCENTER</t>
  </si>
  <si>
    <t>PF1171</t>
  </si>
  <si>
    <t>REQUISITOS PARA POSTULAR:
►PERTENECER AL 80% MÁS VULNERABLE DE LA POBLACIÓN SEGÚN REGISTRO SOCIAL DE HOGARES (RSH).
►TENER 18 AÑOS O MÁS.
►CEDULA DE IDENTIDAD VIGENTE.
►EDUCACIÓN MEDIA COMPLETA.</t>
  </si>
  <si>
    <t>OPERACIONES DE MANTENIMIENTO DE INFRAESTRUCTURA AÉREA EN REDES DE DISTRIBUCIÓN ELÉCTRICA</t>
  </si>
  <si>
    <t>PF1219</t>
  </si>
  <si>
    <t>REQUISITOS PARA POSTULAR:
►PERTENECER AL 80% MÁS VULNERABLE DE LA POBLACIÓN SEGÚN REGISTRO SOCIAL DE HOGARES (RSH).
►TENER 18 AÑOS O MÁS.
►CEDULA DE IDENTIDAD VIGENTE.
►EDUCACIÓN BÁSICA PREFERENTEMENTE</t>
  </si>
  <si>
    <t>SUPERVISIÓN DE OPERACIONES LOGÍSTICAS</t>
  </si>
  <si>
    <t>PF0883</t>
  </si>
  <si>
    <t xml:space="preserve">REQUISITOS PARA POSTULAR:
►PERTENECER AL 80% MÁS VULNERABLE DE LA POBLACIÓN SEGÚN REGISTRO SOCIAL DE HOGARES (RSH).
►TENER 18 AÑOS O MÁS.
►CEDULA DE IDENTIDAD VIGENTE.
►EDUCACIÓN MEDIA COMPLETA PREFERENTEMENTE
►MANEJO DE PC DE CALCULO , NIVEL USUARIO
</t>
  </si>
  <si>
    <t>REQUISITOS PARA POSTULAR:
►PERTENECER AL 80% MÁS VULNERABLE DE LA POBLACIÓN SEGÚN REGISTRO SOCIAL DE HOGARES (RSH).
►TENER 18 AÑOS O MÁS.
►CEDULA DE IDENTIDAD VIGENTE.
►EDUCACIÓN MEDIA PREFERENTEMENTE</t>
  </si>
  <si>
    <t>PERTENECER AL 80% MÁS VULNERABLE DE LA POBLACIÓN SEGÚN REGISTRO SOCIAL DE HOGARES (RSH).
►TENER 18 AÑOS O MÁS.
►CEDULA DE IDENTIDAD VIGENTE.
►EDUCACIÓN MEDIA COMPLETA.
Y PRESENTAR EL CERTIFICADO DE INHABILIDAD CORRESPONDIENTE.</t>
  </si>
  <si>
    <t>INSTALACIÓN DE EQUIPOS ELÉCTRICOS</t>
  </si>
  <si>
    <t>PF1571</t>
  </si>
  <si>
    <t xml:space="preserve">
SER MAYOR DE EDAD
CONTAR CON RSH DE HASTA EL 80% VULNERABILIDAD
TENER CEDULA IDENTIDAD VIGENTE
CONTAR CON EDUCACIÓN MEDIA COMPLETA, PREFERENTEMENTE</t>
  </si>
  <si>
    <t>Datos Organismo Técnico de Capacitación</t>
  </si>
  <si>
    <t>Datos de la propuesta</t>
  </si>
  <si>
    <t>N°</t>
  </si>
  <si>
    <t>Razón Social</t>
  </si>
  <si>
    <t>RUT</t>
  </si>
  <si>
    <t>N° de Cursos</t>
  </si>
  <si>
    <t>Montos</t>
  </si>
  <si>
    <t>Instituto de Calidad y Medio Ambiente de Chile SPA</t>
  </si>
  <si>
    <t>76232950-6</t>
  </si>
  <si>
    <t>Centro Integral de Fomento a La Capacitación Tecnológica y Empresarial LTDA</t>
  </si>
  <si>
    <t>77056860-9</t>
  </si>
  <si>
    <t>Sociedad para la gestión y Desarrollo de la capacitación Limitada</t>
  </si>
  <si>
    <t>76004998-0</t>
  </si>
  <si>
    <t>Centro de Estudios y Capacitación Ser Mas Spa</t>
  </si>
  <si>
    <t>76137626-8</t>
  </si>
  <si>
    <t>Potencia OTEC Spa</t>
  </si>
  <si>
    <t>77777502-2</t>
  </si>
  <si>
    <t>Servicio de Capacitación URBANOTEC</t>
  </si>
  <si>
    <t>77228717-8</t>
  </si>
  <si>
    <t>I.E.T. Instituto para el Trabajo de Empresas Ltda.</t>
  </si>
  <si>
    <t>79676750-2</t>
  </si>
  <si>
    <t>MONGETUN Capacitaciones Spa</t>
  </si>
  <si>
    <t>78008177-5</t>
  </si>
  <si>
    <t>Centro de Capacitación INFORCAP Spa</t>
  </si>
  <si>
    <t>76606610-0</t>
  </si>
  <si>
    <t>Centro de Capacitación Sebastiani SpA</t>
  </si>
  <si>
    <t>77463435-5</t>
  </si>
  <si>
    <t>Sociedad de capacitación service group spa</t>
  </si>
  <si>
    <t>77172955-K</t>
  </si>
  <si>
    <t>Capacitación del Sur LTDA</t>
  </si>
  <si>
    <t>76663170-3</t>
  </si>
  <si>
    <t>SERVICIOS DE CAPACITACION COGNOSONLINE SPA</t>
  </si>
  <si>
    <t>77042533-6</t>
  </si>
  <si>
    <t>Actitud Chile Formación</t>
  </si>
  <si>
    <t>76651820-6</t>
  </si>
  <si>
    <t>Instituto de Capacitación Profesional Limitada</t>
  </si>
  <si>
    <t>79960640-2</t>
  </si>
  <si>
    <t>ISOLUTION CAPACITACIÓN EN GESTIÓN LTDA</t>
  </si>
  <si>
    <t>76056645-4</t>
  </si>
  <si>
    <t>ARRAYAN CAPACITACIONES SPA</t>
  </si>
  <si>
    <t>76988315-0</t>
  </si>
  <si>
    <t>ORGANISMO TÉCNICO DE CAPACITACIÓN INCREASE SPA</t>
  </si>
  <si>
    <t>77679463-5</t>
  </si>
  <si>
    <t>SERVICIOS DE CAPACITACION SERCONT CHILE LTDA</t>
  </si>
  <si>
    <t>76060420-8</t>
  </si>
  <si>
    <t>GESTCAP CHILE LTDA.</t>
  </si>
  <si>
    <t>76511150-1</t>
  </si>
  <si>
    <t>Eliana Cabrera Valdenegro, Capacitaciones, EIRL o Laborem EIRL</t>
  </si>
  <si>
    <t>77419740-0</t>
  </si>
  <si>
    <t>INSTITUCION DE CAPACITACION DECIN SPA</t>
  </si>
  <si>
    <t>76998987-0</t>
  </si>
  <si>
    <t>Cooperativa de Trabajo Posiciona</t>
  </si>
  <si>
    <t>65012812-5</t>
  </si>
  <si>
    <t>BTE CAPACITACIONES SPA</t>
  </si>
  <si>
    <t>76707456-5</t>
  </si>
  <si>
    <t>CENTRO EDUCATIVO OTECNIKA LTDA</t>
  </si>
  <si>
    <t>76018228-1</t>
  </si>
  <si>
    <t>Visión Capacitación Limitada</t>
  </si>
  <si>
    <t>76473790-3</t>
  </si>
  <si>
    <t>TRAINING TO WORK SPA</t>
  </si>
  <si>
    <t>77606341-K</t>
  </si>
  <si>
    <t>Conceptual SpA</t>
  </si>
  <si>
    <t>77086552-2</t>
  </si>
  <si>
    <t>SOCIEDAD DE CAPACITACIÓN  ALTAEXPERTICIA LIMITADA</t>
  </si>
  <si>
    <t>76418347-9</t>
  </si>
  <si>
    <t>Sociedad de Capacitación y Desarrollo Ltda.</t>
  </si>
  <si>
    <t>78855250-5</t>
  </si>
  <si>
    <t>Fundación de Capacitación AFODEGAMA</t>
  </si>
  <si>
    <t>70704300-8</t>
  </si>
  <si>
    <t>Impulso Asociados Limitada</t>
  </si>
  <si>
    <t>76275528-9</t>
  </si>
  <si>
    <t>Instituto Hernando de Magallanes Limitada</t>
  </si>
  <si>
    <t>76608080-4</t>
  </si>
  <si>
    <t>Organización Técnica de Capacitación Ortecap Jerez e Hijos y Compañía Limitada</t>
  </si>
  <si>
    <t>76099995-4</t>
  </si>
  <si>
    <t>Justificación OTEC declarada inadmisible.</t>
  </si>
  <si>
    <t>Número de cursos  rechazados  por inadmisibilidad de la propuesta.</t>
  </si>
  <si>
    <t>Validación de cantidad de cursos de propuestas a evaluar</t>
  </si>
  <si>
    <t xml:space="preserve">Total Cursos </t>
  </si>
  <si>
    <t>N° cursos presentadas  en apertura de propuestas</t>
  </si>
  <si>
    <t xml:space="preserve">OTEC Training to work </t>
  </si>
  <si>
    <t>Certificado de vigencia de la respectiva persona jurídica: Presenta certificado de anotaciones / Certificado de vigencia en el que conste la personería del representante legal: No presenta documento</t>
  </si>
  <si>
    <t>N°de cursos de propuestas declaradas inadmisibles</t>
  </si>
  <si>
    <t>N° de cursos de propuestas a evaluar</t>
  </si>
  <si>
    <t>N° de cursos de propuestas en revisión</t>
  </si>
  <si>
    <t>Diferencia</t>
  </si>
  <si>
    <t>AÑO</t>
  </si>
  <si>
    <t>RUT ENTIDAD  REQUIRENTE</t>
  </si>
  <si>
    <t xml:space="preserve">NOMBRE ENTIDAD REQUIRENTE </t>
  </si>
  <si>
    <t>NOMBRE DEL CURSO (PLAN FORMATIVO)</t>
  </si>
  <si>
    <t>CODIGO DEL CURSO (PLAN FORMATIVO )</t>
  </si>
  <si>
    <t>NOMBRE PLAN (ES) TRANSVERSAL(ES)</t>
  </si>
  <si>
    <t>CODIGO PLAN (ES) TRANSVERSAL(ES)</t>
  </si>
  <si>
    <t xml:space="preserve"> HORAS CURSO (PLAN FORMATIVO 1 )</t>
  </si>
  <si>
    <t>DESCRIPCIÓN POBLACION OBJETIVO</t>
  </si>
  <si>
    <t>CONVOCATORIA (ABIERTA O CERRADA)</t>
  </si>
  <si>
    <r>
      <t xml:space="preserve">RUTOTEC </t>
    </r>
    <r>
      <rPr>
        <b/>
        <sz val="10"/>
        <color rgb="FFFF0000"/>
        <rFont val="Calibri"/>
        <family val="2"/>
        <scheme val="minor"/>
      </rPr>
      <t>(Eliminar los puntos del RUT)</t>
    </r>
  </si>
  <si>
    <t>NOMBRE OTEC</t>
  </si>
  <si>
    <t>DURACIÓN TOTAL DEL CURSO EN HORAS</t>
  </si>
  <si>
    <t>DURACIÓN TOTAL DEL CURSO EN DIAS</t>
  </si>
  <si>
    <t>VALOR HORA ALUMNO CAPACITACIÓN</t>
  </si>
  <si>
    <t>VALOR ALUMNO SUBSIDIO ÚTILES, INSUMO  Y HERRAMIENTAS</t>
  </si>
  <si>
    <t>VALOR ALUMNO SUBSIDIO PARA INSTRUMENTO HABILITANTE Y/O REFERENCIAL</t>
  </si>
  <si>
    <t>VALORTOTALSUBSIDIODIARIO</t>
  </si>
  <si>
    <t>VALOR TOTAL SUBSIDIO ÚTILES, INSUMO Y HERRAMIENTAS</t>
  </si>
  <si>
    <t>VALOR TOTAL SUBSIDIO DE CUIDADOS</t>
  </si>
  <si>
    <t>VALOR TOTAL SUBSIDIO PARA INSTRUMENTO HABILITANTE Y/O REFERENCIAL</t>
  </si>
  <si>
    <t>VALOR TOTAL DEL CURSO</t>
  </si>
  <si>
    <t xml:space="preserve">alta </t>
  </si>
  <si>
    <t>MOTIVO DEL RECHAZO</t>
  </si>
  <si>
    <t>7.2 EVALUACIÓN EXPERIENCIA DEL OFERENTE (10%)</t>
  </si>
  <si>
    <t>7.3 EVALUACIÓN COMPORTAMIENTO (10%)</t>
  </si>
  <si>
    <t>7.4.2.1                              Cumple con todos los componentes exigidos para el plan formativo (50%)</t>
  </si>
  <si>
    <t>7.4.2.2                               Se identifican los requisistos de ingreso del participante al plan formativo. (50 %)</t>
  </si>
  <si>
    <t>7.4.3.1                     Relación entre los componentes del módulo propuesto (15%)</t>
  </si>
  <si>
    <t>7.4.3.2                      Relación de la competencia y el nombre del módulo se relaciona con la competencia y el nombre del plan formativo (25%)</t>
  </si>
  <si>
    <t>7.4.3.3        Relación de los aprendizajes esperados del módulo con la competencia del módulo. (20%)</t>
  </si>
  <si>
    <t>7.4.3.4                          Los criterios de evaluación permiten evidenciar los aprendizajes esperados de cada módulo. (25 %)</t>
  </si>
  <si>
    <t>7.4.3.5                                         Los contenidos abordados permiten desarrollar los aprendizajes esperados de cada módulo. (15%)</t>
  </si>
  <si>
    <t>7.4.4.1            Relación entre metodología y competencia (30%)</t>
  </si>
  <si>
    <t>7.4.4.2     Proceso de Aprendizaje (30%)</t>
  </si>
  <si>
    <t>7.4.4.3          Uso de equipos y herramientas (20%)</t>
  </si>
  <si>
    <t>7.4.4.4      Uso y distribución de materiales e insumos (10%)</t>
  </si>
  <si>
    <t>7.4.4.5            Uso de la infraestructura (10%)</t>
  </si>
  <si>
    <t>Nota metodología</t>
  </si>
  <si>
    <t>7.5    EVALUACIÓN ECONÓMICA (5%)</t>
  </si>
  <si>
    <t>8           NOTA FINAL</t>
  </si>
  <si>
    <t>CURSO PREADJUDICADO (SI/NO)</t>
  </si>
  <si>
    <t>Nombre encargado del curso en OTEC</t>
  </si>
  <si>
    <t>Email  encargado del curso en OTEC</t>
  </si>
  <si>
    <t>Teléfono  encargado del curso en OTEC</t>
  </si>
  <si>
    <t>Dirección (Sede donde se imparte el curso)</t>
  </si>
  <si>
    <t>Objetivo del Curso</t>
  </si>
  <si>
    <t>Descripción del Curso</t>
  </si>
  <si>
    <t>OBSERVACIONES OTIC</t>
  </si>
  <si>
    <t>Nota Medología (Uso OTIC)</t>
  </si>
  <si>
    <t>Fondos Regionales</t>
  </si>
  <si>
    <t>SENCE</t>
  </si>
  <si>
    <t>Instituto de calidad y medio ambiente de Chile Spa</t>
  </si>
  <si>
    <t>Valor alumno subsidio de utiles, insumos y herramientas no es correcto se menciona $270.000 y no $275.000 (RESOLUCIÓN EXENTA N°1366 28/05/2025)</t>
  </si>
  <si>
    <t>-</t>
  </si>
  <si>
    <t>Se rechaza porque no tiene la infraestructura necesaria para desarrollar íntegramente las actividades del curso, de los cuales se desprende el cumplimiento de
todas las siguientes condiciones</t>
  </si>
  <si>
    <t>Centro Integral de Fomento a la capacitación tecnologica y empresarial LTDA.</t>
  </si>
  <si>
    <t>En anexo N°3 tiene error en el valor total del curso, este es menor al total $21.908.000 que corresponde.</t>
  </si>
  <si>
    <t>En anexo N°3 no indica valores de lic. Habilitante, y en programa si la tiene.</t>
  </si>
  <si>
    <t>Sociedad para la Gestión y desarrollo de la capacitación limitada</t>
  </si>
  <si>
    <t>Si</t>
  </si>
  <si>
    <t>Sigisfredo Orlando Campos</t>
  </si>
  <si>
    <t>scampos@sogedecap.cl</t>
  </si>
  <si>
    <t>en calle Errázuriz con Avenida</t>
  </si>
  <si>
    <t>Realizar instalaciones eléctricas de acuerdo a normativa de la Superintendencia de Electricidad y Combustibles (SEC).</t>
  </si>
  <si>
    <t>La descripción ocupacional se centra en realizar instalaciones eléctricas de acuerdo a la normativa de la Superintendencia de electricidad y combustibles. Podrán desempeñarse en empresas del rubro de instalaciones eléctricas o de forma independiente en instalaciones: Tipo "F": alumbrado en baja tensión con un máximo de 10 kw de potencia total instalada, sin alimentadores. Tipo "G": de calefacción y fuerza motriz en baja tensión con un máximo de 5 kw de potencia total instalada, sin alimentadores</t>
  </si>
  <si>
    <t>Por nota más alta</t>
  </si>
  <si>
    <t>si</t>
  </si>
  <si>
    <t>Iglesia Alianza Cristiana y Misionera Calle General Lagos 355</t>
  </si>
  <si>
    <t>APLICAR TÉCNICAS DE OXIGÁS, ARCO VOLTAICO, TIG Y MIG SOBRE DIVERSAS PIEZAS Y PARTES METÁLICAS, SEGÚN UN
REQUERIMIENTO DE SOLDADO DE ESTRUCTURAS Y PIEZAS METÁLICAS</t>
  </si>
  <si>
    <t>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t>
  </si>
  <si>
    <t>Por menor porcentaje de multas ponderadas</t>
  </si>
  <si>
    <t>PERSONALES, COMERCIALES Y DE ADMINISTRACIÓN, PARA LA FORMALIZACIÓN Y CRECIMIENTO DEL NEGOCIO.</t>
  </si>
  <si>
    <t>Lautaro #108, Rotary Club, Carahue.</t>
  </si>
  <si>
    <t>APLICAR PROCEDIMIENTOS TÉCNICOS PARA LA CONFECCIÓN E INSTALACIÓN DE ESTRUCTURAS DE MOLDAJES, CIERRES
 PROVISORIOS Y TECHUMBRE Y CUBIERTAS DE VIVIENDAS, SEGÚN PROCEDIMIENTOS DE SEGURIDAD Y ESPECIFICACIONES
 TÉCNICAS DEL PROYECTO.</t>
  </si>
  <si>
    <t xml:space="preserve"> EL PERFIL DE “MAESTRO(A) CARPINTERO(A) DE OBRA GRUESA” ES RELEVANTE PARA AQUELLAS PERSONAS CUYAS
 RESPONSABILIDADES PRINCIPALES SON EL ARMADO DE ESTRUCTURAS DE MADERA ASOCIADOS A MOLDAJES DE HORMIGÓN,
 CIERRES PROVISORIOS, TECHUMBRE Y CUBIERTA DE VIVIENDAS.EL PERFIL OCUPACIONAL DE ACUERDO A SUS COMPETENCIAS
 PUEDE DESEMPEÑARSE EN DISTINTOS CONTEXTOS DE APLICACIÓN COMO: EDIFICACIÓN EN ALTURA, VIVIENDAS EN EXTENSIÓN,
 MONTAJE INDUSTRIAL, OBRAS HIDRÁULICAS, OBRAS PORTUARIAS Y PLANTAS INDUSTRIALES.</t>
  </si>
  <si>
    <t>JJVV Antü Mapu Calle
Trafunko s/n</t>
  </si>
  <si>
    <t>APLICAR PROCEDIMIENTOS TÉCNICOS DE INSTALACIÓN Y MANTENCIÓN DE CAÑERÍAS Y/O TUBERÍAS, SEGÚN PROCEDIMIENTOS Y
ESPECIFICACIONES TÉCNICAS, REGLAMENTO DE INSTALACIONES DOMICILIARIAS DE AGUA POTABLE Y ALCANTARILLADO (RIDDA),
NORMAS DE SEGURIDAD, CALIDAD Y MEDIOAMBIENTALES VIGENTES.</t>
  </si>
  <si>
    <t>PERFIL RELEVANTE PARA AQUELLAS PERSONAS QUE CUYAS RESPONSABILIDADES ESTÁN ASOCIADAS A LA INSTALACIÓN Y
MANTENCIÓN DE LAS INSTALACIONES SANITARIAS, CAÑERÍAS, TUBERÍAS, SISTEMAS DE DESAGÜE, ACCESORIOS, ARTEFACTOS
SANITARIOS, GRIFERÍA, ENTRE OTROS. SERÁ DE SU RESPONSABILIDAD A SU VEZ EL REALIZAR EL PROCEDIMIENTO DE DETECCIÓN
DE FALLAS Y CORRECCIÓN DE ESTAS.EL MAESTRO(A) GASFÍTER PUEDE DESEMPEÑARSE EN LOS SIGUIENTES CONTEXTOS DE
APLICACIÓN: EDIFICACIÓN EN ALTURA, VIVIENDAS EN EXTENSIÓN, MONTAJE INDUSTRIAL, OBRAS HIDRÁULICAS, OBRAS
PORTUARIAS Y PLANTAS INDUSTRIALES.</t>
  </si>
  <si>
    <t>Centro de estudios y capacitación Ser Mas Spa</t>
  </si>
  <si>
    <t>Potencia Otec Spa</t>
  </si>
  <si>
    <t>Servicios de Capacitación Urbano OTEC Spa.</t>
  </si>
  <si>
    <t>I.E.T Instituto para el trabajo de empresas LTDA</t>
  </si>
  <si>
    <t xml:space="preserve">  </t>
  </si>
  <si>
    <t>Mongetun Capacitaciones Spa</t>
  </si>
  <si>
    <t>NO PRESENTA FOTOGRAFÍAS DE TODOS LOS ITEM SOLICITADOS</t>
  </si>
  <si>
    <t>Centro de Capacitación Inforcap Spa</t>
  </si>
  <si>
    <t>6,6</t>
  </si>
  <si>
    <t>Pía Fuentes Corcorán</t>
  </si>
  <si>
    <t>director@inforcap.cl</t>
  </si>
  <si>
    <t>+56 9 9219 6137</t>
  </si>
  <si>
    <t>CAMINO TOLTEN KM 3,</t>
  </si>
  <si>
    <t>OPERAR GRÚA HORQUILLA TRADICIONAL O ELÉCTRICA PARA EL TRASLADO DE PRODUCTOS LOGÍSTICOS DE ACUERDO A
PROTOCOLOS ESTABLECIDOS Y NORMATIVAS ASOCIADAS.</t>
  </si>
  <si>
    <t>LA OCUPACIÓN SE ORIENTA A TRASLADAR PRODUCTOS Y UNIDADES, DESDE UN PUNTO DE INICIO A UNO DE DESTINO, APOYADO CON EQUIPOS MECÁNICOS O ELÉCTRICOS DE CARGA Y DESCARGA, SEGÚN PROCEDIMIENTOS, ACUERDOS COMERCIALES CON
LOS CLIENTES Y LEGISLACIÓN VIGENTE. SU CAMPO LABORAL ESTÁ EN EMPRESAS PROVEEDORAS DE SERVICIOS LOGÍSTICOS,
EMPRESAS DE TRANSPORTE, EMPRESAS MANUFACTURERAS E INDUSTRIALES, DEPÓSITOS DE CONTENEDORES, ALMACENES
EXTRAPORTUARIOS Y EMPRESAS DE RETAIL.
ESTA FUNCIÓN REQUIERE LICENCIA DE CONDUCIR CLASE D.</t>
  </si>
  <si>
    <t>EXTRAPORTUARIOS Y EMPRESAS DE RETAIL.</t>
  </si>
  <si>
    <t>ESTA FUNCIÓN REQUIERE LICENCIA DE CONDUCIR CLASE D.</t>
  </si>
  <si>
    <t>ESMERALDA 740</t>
  </si>
  <si>
    <t>APLICAR PROCEDIMIENTOS TÉCNICOS DE INSTALACIÓN Y MANTENCIÓN DE CAÑERÍAS Y/O TUBERÍAS, SEGÚN PROCEDIMIENTOS Y ESPECIFICACIONES TÉCNICAS, REGLAMENTO DE INSTALACIONES DOMICILIARIAS DE AGUA POTABLE Y ALCANTARILLADO (RIDDA), NORMAS DE SEGURIDAD, CALIDAD Y MEDIOAMBIENTALES VIGENTES.</t>
  </si>
  <si>
    <t>DIBULKO UNO CAMINO A</t>
  </si>
  <si>
    <t>MANTENCIÓN DE LAS INSTALACIONES SANITARIAS, CAÑERÍAS, TUBERÍAS, SISTEMAS DE DESAGÜE, ACCESORIOS, ARTEFACTOS</t>
  </si>
  <si>
    <t>Centro de Capacitacion Sebastiani Spa</t>
  </si>
  <si>
    <t>PIEDRA STA S/N, COMUNA</t>
  </si>
  <si>
    <t>SANITARIOS, GRIFERÍA, ENTRE OTROS. SERÁ DE SU RESPONSABILIDAD A SU VEZ EL REALIZAR EL PROCEDIMIENTO DE DETECCIÓN</t>
  </si>
  <si>
    <t>77172955-k</t>
  </si>
  <si>
    <t>Sociedad de Capacitación Service Group Spa.</t>
  </si>
  <si>
    <t>DE LUMACO</t>
  </si>
  <si>
    <t>DE FALLAS Y CORRECCIÓN DE ESTAS.EL MAESTRO(A) GASFÍTER PUEDE DESEMPEÑARSE EN LOS SIGUIENTES CONTEXTOS DE</t>
  </si>
  <si>
    <t>APLICACIÓN: EDIFICACIÓN EN ALTURA, VIVIENDAS EN EXTENSIÓN, MONTAJE INDUSTRIAL, OBRAS HIDRÁULICAS, OBRAS</t>
  </si>
  <si>
    <t>PORTUARIAS Y PLANTAS INDUSTRIALES.</t>
  </si>
  <si>
    <t>Capacitación del Sur Limitada</t>
  </si>
  <si>
    <t>CAROLINA GALLARDO</t>
  </si>
  <si>
    <t>capacitaciondelsurltda@gmail.com</t>
  </si>
  <si>
    <t>+569 89997445</t>
  </si>
  <si>
    <t>Los mallines 331</t>
  </si>
  <si>
    <t>CUMPLIR FUNCIONES DE SEGURIDAD, VIGILANCIA Y PROTECCIÓN DE BIENES Y PERSONAS, EN LAS ÁREAS, RECINTOS Y LUGARES
DONDE SE DESEMPAÑA LABORALMENTE.</t>
  </si>
  <si>
    <t>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t>
  </si>
  <si>
    <t>AVENIDA ANDES S/N°</t>
  </si>
  <si>
    <t>CUMPLIR FUNCIONES DE SEGURIDAD, VIGILANCIA Y PROTECCIÓN DE BIENES Y PERSONAS, EN LAS ÁREAS, RECINTOS Y LUGARES DONDE SE DESEMPAÑA LABORALMENTE.</t>
  </si>
  <si>
    <t>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t>
  </si>
  <si>
    <t>KM 730 RUTA 5 SUR,</t>
  </si>
  <si>
    <t>PASO ICALMA 1380</t>
  </si>
  <si>
    <t>Servicios de Capacitación Cognos Online Spa.</t>
  </si>
  <si>
    <t>Otec Actitud Chile Formacion LTDA.</t>
  </si>
  <si>
    <t>Instituto de capacitación Profesional LTDA.</t>
  </si>
  <si>
    <t>Solution Capacitación en gestión Ltda.</t>
  </si>
  <si>
    <t>No presenta carta de compromiso de arriendo</t>
  </si>
  <si>
    <t>Carta de compromiso no coincide con código y comuna</t>
  </si>
  <si>
    <t>Guillermo Gonzalez</t>
  </si>
  <si>
    <t>ggonzalez@isolution.cl</t>
  </si>
  <si>
    <t>56 9 95163347</t>
  </si>
  <si>
    <t>Las Aguilas #1437</t>
  </si>
  <si>
    <t>REALIZAR OPERACIONES DE INSTALACIÓN Y MANTENIMIENTO DE ARTEFACTOS DE CALEFACCIÓN A PELLET, SEGÚN
ESTÁNDARES TÉCNICOS, DE CALIDAD Y NORMATIVA VIGENTE.</t>
  </si>
  <si>
    <t>SE DESARROLLA EN EL ÁREA DE SERVICIOS DE CALEFACCIÓN, REALIZANDO LABORES DE INSTALACIÓN Y MANTENIMIENTO DE
ARTEFACTOS DE COMBUSTIÓN CON PELLETS, PUEDE ESTAR ASOCIADO AL ÁREA DE POSTVENTA DE ESTOS EQUIPOS. REALIZA
SUS ACTIVIDADES SEGÚN CONTEXTOS DEL RECINTO Y LAS EVALUACIONES DE CONDICIONES CLIMÁTICAS ASOCIADAS. SE
DESEMPEÑA EN EMPRESAS PEQUEÑAS, MEDIANAS O GRANDES DEL SECTOR, PARTICULARMENTE EN AQUELLAS QUE FORMAN
PARTE DE LA RED DE DISTRIBUIDORES, FABRICANTES, VENTA Y POSTVENTA DE ARTEFACTOS DE CALEFACCIÓN.</t>
  </si>
  <si>
    <t>Volcan Llaima #243</t>
  </si>
  <si>
    <t>APLICAR TÉCNICAS DE OXIGÁS, ARCO VOLTAICO, TIG Y MIG SOBRE DIVERSAS PIEZAS Y PARTES METÁLICAS, SEGÚN UN
REQUERIMIENTO DE SOLDADO DE ESTRUCTURAS Y PIEZAS METÁLICAS.</t>
  </si>
  <si>
    <t>Circunvalación Pedro de Valdivia #450</t>
  </si>
  <si>
    <t xml:space="preserve"> APLICAR TÉCNICAS DE OXIGÁS, ARCO VOLTAICO, TIG Y MIG SOBRE DIVERSAS PIEZAS Y PARTES METÁLICAS, SEGÚN UN
 REQUERIMIENTO DE SOLDADO DE ESTRUCTURAS Y PIEZAS METÁLICAS.</t>
  </si>
  <si>
    <t>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t>
  </si>
  <si>
    <t>Luis Zurita S/n</t>
  </si>
  <si>
    <t>Sector Nininico S/n</t>
  </si>
  <si>
    <t>REALIZAR LAS TERMINACIONES DE CARPINTERÍA DE LA OBRA, DE ACUERDO A ESPECIFICACIONES TÉCNICAS, DE
 CALIDAD, SEGURIDAD Y SOLICITUDES DE LA OBRA.</t>
  </si>
  <si>
    <t>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t>
  </si>
  <si>
    <t>FALTAN MATERIALES QUE SI CONSIDERA EL PLAN FORMATIVO SENCE</t>
  </si>
  <si>
    <t>Arrayan Capacitaciones Spa</t>
  </si>
  <si>
    <t>Organismo Tecnico De Capacitacion Increase Spa</t>
  </si>
  <si>
    <t>Servicios de Capacitación Sercont Chile LTDA</t>
  </si>
  <si>
    <t>Claudia Gonzalez Llantén</t>
  </si>
  <si>
    <t>C.GONZALEZ@SERCONTCHILE.CL</t>
  </si>
  <si>
    <t>PATRICIO LYNCH #252, SAAVEDRA</t>
  </si>
  <si>
    <t>VOLCAN MOCHO #58, POB DIEGO PORTALES, CURACAUTIN</t>
  </si>
  <si>
    <t>En anexo N°3 indica subsidio de herramientas y en parrilla de cursos no corresponde subsidio de herramientas para este código</t>
  </si>
  <si>
    <t>Gestcap Chile LTDA</t>
  </si>
  <si>
    <t xml:space="preserve">Valor total del curso no coincide con la suma de los ítem </t>
  </si>
  <si>
    <t>Laborem EIRL.</t>
  </si>
  <si>
    <t>Anexo N°3 cantidad de horas inferior a las del plan formativo</t>
  </si>
  <si>
    <t>Instituto de Capacitación Decin Spa.</t>
  </si>
  <si>
    <t>Anexo N°3 no considera subsidio de herramientas, el cual esta especificado en la parrilla de cursos</t>
  </si>
  <si>
    <t>27.608.000</t>
  </si>
  <si>
    <t>5.000.000</t>
  </si>
  <si>
    <t>44.848.000</t>
  </si>
  <si>
    <t>No</t>
  </si>
  <si>
    <t>No incluye subsidio de herramienta , cuando debería estar integrado</t>
  </si>
  <si>
    <t>16.240.000</t>
  </si>
  <si>
    <t>1.200.000</t>
  </si>
  <si>
    <t>20.640.000</t>
  </si>
  <si>
    <t>No incluye subsidio de cuidado, cuando debería estar integrado</t>
  </si>
  <si>
    <t>7.308.000</t>
  </si>
  <si>
    <t>8.748.000</t>
  </si>
  <si>
    <t>No incluye subsidio de cuidado ni subsidio de herramientas cuando debería estar integrado</t>
  </si>
  <si>
    <t xml:space="preserve">No viene anexo incluido </t>
  </si>
  <si>
    <t>18.473.000</t>
  </si>
  <si>
    <t>26.753.000</t>
  </si>
  <si>
    <t>14.413.000</t>
  </si>
  <si>
    <t>20.893.000</t>
  </si>
  <si>
    <t>15.935.500</t>
  </si>
  <si>
    <t>23.135.500</t>
  </si>
  <si>
    <t>6.000.000</t>
  </si>
  <si>
    <t>51.348.000</t>
  </si>
  <si>
    <t>sin observaciones</t>
  </si>
  <si>
    <t>BTE Capacitaciones spa.</t>
  </si>
  <si>
    <t>11.368.000</t>
  </si>
  <si>
    <t>21.908.000</t>
  </si>
  <si>
    <t>13.575.000</t>
  </si>
  <si>
    <t>9.135.000</t>
  </si>
  <si>
    <t>Centro Educativo Otecnika LTDA</t>
  </si>
  <si>
    <t>13.275.000</t>
  </si>
  <si>
    <t>Curso debe ser rechazado en verificación de requisitos. Curso requerido con licencia habilitante y no presenta valor de esta</t>
  </si>
  <si>
    <t>Visión Capacitacion LTDA</t>
  </si>
  <si>
    <t>50.348.000</t>
  </si>
  <si>
    <t>28.635.500</t>
  </si>
  <si>
    <t>Conceptual SPA</t>
  </si>
  <si>
    <t> </t>
  </si>
  <si>
    <t>32.253.000</t>
  </si>
  <si>
    <t>26.393.000</t>
  </si>
  <si>
    <t>Sociedad de Capacitación Alta Experticia LTDA</t>
  </si>
  <si>
    <t>Rosita Santana</t>
  </si>
  <si>
    <t>rosita.santana@altaexperticia.cl</t>
  </si>
  <si>
    <t>Avda. Lastarria esquina Errazuriz S/N</t>
  </si>
  <si>
    <t xml:space="preserve"> CONSTRUIR UN PLAN DE EMPRENDIMIENTO PARA LA GESTIÓN DE UN NEGOCIO SOSTENIBLE, FORTALECIENDO HABILIDADES
 PERSONALES, COMERCIALES Y DE ADMINISTRACIÓN, PARA LA FORMALIZACIÓN Y CRECIMIENTO DEL NEGOCIO.</t>
  </si>
  <si>
    <t xml:space="preserve"> ESTE CURSO ESTÁ DIRIGIDO A PERSONAS QUE TENGAN UN EMPRENDIMIENTO EN MARCHA, EN CUALQUIER RUBRO Y EN
 CUALQUIER NIVEL DE DESARROLLO Y REQUIERAN ADQUIRIR HERRAMIENTAS Y CONOCIMIENTOS PARA AUMENTAR SUS VENTAS,
 FORMALIZAR SU NEGOCIO Y GESTIONARLO DE FORMA DE OBTENER MEJORES RESULTADOS. AL FINALIZAR EL CURSO USTED
 TENDRÁ LAS HERRAMIENTAS PARA INICIAR EL PROCESO DE FORMALIZAR SU NEGOCIO, DESARROLLAR ACTIVIDADES PARA
 AUMENTAR LAS VENTAS Y CONOCERÁ CONCEPTOS CLAVE DE ADMINISTRACIÓN Y GESTIÓN DEL NEGOCIO.</t>
  </si>
  <si>
    <t>Calle Fresia 2178</t>
  </si>
  <si>
    <t>CONSTRUIR UN PLAN DE EMPRENDIMIENTO PARA LA GESTIÓN DE UN NEGOCIO SOSTENIBLE, FORTALECIENDO HABILIDADES
 PERSONALES, COMERCIALES Y DE ADMINISTRACIÓN, PARA LA FORMALIZACIÓN Y CRECIMIENTO DEL NEGOCIO.</t>
  </si>
  <si>
    <t>CASTELLON ESQUINA LOS</t>
  </si>
  <si>
    <t>Realizar instalaciones eléctricas de acuerdo a normativa de la Superintendencia de Electricidad y Combustibles (SEC)</t>
  </si>
  <si>
    <t>La descripción ocupacional se centra en realizar instalaciones eléctricas de acuerdo a la normativa de la Superintendencia de electricidad y
 combustibles. Podrán desempeñarse en empresas del rubro de instalaciones eléctricas o de forma independiente en instalaciones: Tipo "F":
 alumbrado en baja tensión con un máximo de 10 kw de potencia total instalada, sin alimentadores. Tipo "G": de calefacción y fuerza motriz en baja
 tensión con un máximo de 5 kw de potencia total instalada, sin alimentadores.</t>
  </si>
  <si>
    <t>CALLE WASHINGTON S/N, POB.</t>
  </si>
  <si>
    <t>Sociedad de Capacitación Alta Experticie LTDA</t>
  </si>
  <si>
    <t>Sociedad de Capacitación y Desarrollo LTDA</t>
  </si>
  <si>
    <t>22.022.000</t>
  </si>
  <si>
    <t>35.702.000</t>
  </si>
  <si>
    <t>Mal calculado subsidio de herramientas</t>
  </si>
  <si>
    <t>AMANECER</t>
  </si>
  <si>
    <t xml:space="preserve">Fundación de Capacitación Afodegama </t>
  </si>
  <si>
    <t>21.808.000</t>
  </si>
  <si>
    <t xml:space="preserve">Mal calculado subsidio de herramientas </t>
  </si>
  <si>
    <t>4.355.400</t>
  </si>
  <si>
    <t>49.603.400</t>
  </si>
  <si>
    <t>Impulso Asociados LTDA</t>
  </si>
  <si>
    <t>1.000.000</t>
  </si>
  <si>
    <t>14.275.000</t>
  </si>
  <si>
    <t>Instituto Hernando de Magallanes LTDA</t>
  </si>
  <si>
    <t>10.548.000</t>
  </si>
  <si>
    <t>4.600.000</t>
  </si>
  <si>
    <t>49.948.000</t>
  </si>
  <si>
    <t>Organización Técnico de Capacitación Ortecap Jerez e Hijos y Compañía LTDA</t>
  </si>
  <si>
    <t>11.469.600</t>
  </si>
  <si>
    <t>15.849.600</t>
  </si>
  <si>
    <t>sin observaciones (falta de fotografías en infraestructura)</t>
  </si>
  <si>
    <t>RUT ENTIDAD BENEFICIARIA EN CASO DE MANDATO</t>
  </si>
  <si>
    <t>NOMBRE DE ENTIDAD BENEFICIARIA EN CASO DE MANDATO</t>
  </si>
  <si>
    <t>RUTOTEC</t>
  </si>
  <si>
    <t>ADMISIBILIDAD DE OFERTA-CURSO (SI/NO) Numeral 7.1.2 Bases Administrativas</t>
  </si>
  <si>
    <t>7.4.3.3     Relación de los aprendizajes esperados del módulo con la competencia del módulo. (20%)</t>
  </si>
  <si>
    <t>7.4.4.2   Proceso de Aprendizaje (30%)</t>
  </si>
  <si>
    <t>7.4.4.3              Uso de equipos y herramientas (20%)</t>
  </si>
  <si>
    <t>7.4.4.4          Uso y distribución de materiales e insumos (10%)</t>
  </si>
  <si>
    <t>7.5         EVALUACIÓN ECONÓMICA (5%)</t>
  </si>
  <si>
    <t>8                 NOTA FINAL</t>
  </si>
  <si>
    <t>VALIDACIÓN LÍNEA SEGÚN BD OFICIAL</t>
  </si>
  <si>
    <t>VALIDACIÓN CÓDIGOS PLAN FORMATIVO 1 SEGÚN BD OFICIAL</t>
  </si>
  <si>
    <t>VALIDACIÓN DE CÓDIGO(S) PLAN (ES) TRANSVERSAL(ES) SEGÚN BD OFICIAL</t>
  </si>
  <si>
    <t>VALIDACIÓN COMUNA SEGÚN BD OFICIAL</t>
  </si>
  <si>
    <t>VALIDACIÓN NOMBRE POBLACIÓN OBJETIVO SEGÚN BD OFICIAL</t>
  </si>
  <si>
    <t>VALIDACIÓN TIPO SALIDA (DEPENDIENTE O INDEPENDIENTE) SEGÚN BD OFICIAL</t>
  </si>
  <si>
    <t>VALIDACIÓN CUPO SEGÚN BD OFICIAL</t>
  </si>
  <si>
    <t>VALIDACIÓN TOTAL HORAS  CURSO ENTRE N° PRESENTADO  POR EL OTEC Y LO QUE INDICA LA  BD OFICIAL</t>
  </si>
  <si>
    <t>VALIDACIÓN HORAS DIARIAS SEGÚN BD OFICIAL</t>
  </si>
  <si>
    <r>
      <t xml:space="preserve">VALIDACIÓN SUBSIDIO DIARIO FASE LECTIVA </t>
    </r>
    <r>
      <rPr>
        <b/>
        <sz val="9"/>
        <color rgb="FFFF0000"/>
        <rFont val="Calibri"/>
        <family val="2"/>
        <scheme val="minor"/>
      </rPr>
      <t>(Si el curso tiene o no este subsidio en BD OFICIAL)</t>
    </r>
  </si>
  <si>
    <r>
      <t xml:space="preserve">VALIDACIÓN SUBSIDIO CUIDADOS </t>
    </r>
    <r>
      <rPr>
        <b/>
        <sz val="9"/>
        <color rgb="FFFF0000"/>
        <rFont val="Calibri"/>
        <family val="2"/>
        <scheme val="minor"/>
      </rPr>
      <t xml:space="preserve"> (Si el curso tiene o no este subsidio en BD OFICIAL)</t>
    </r>
  </si>
  <si>
    <r>
      <t xml:space="preserve">VALIDACIÓN SUBSIDIO DE HERRAMIENTAS  </t>
    </r>
    <r>
      <rPr>
        <b/>
        <sz val="9"/>
        <color rgb="FFFF0000"/>
        <rFont val="Calibri"/>
        <family val="2"/>
        <scheme val="minor"/>
      </rPr>
      <t xml:space="preserve"> (Si el curso tiene o no este subsidio en BD OFICIAL)</t>
    </r>
  </si>
  <si>
    <t>VALIDACIÓN CONVOCATORIA SEGÚN BD OFICIAL</t>
  </si>
  <si>
    <r>
      <t xml:space="preserve">VALIDACIÓN TRAMO SEGÚN BD OFICIAL </t>
    </r>
    <r>
      <rPr>
        <b/>
        <sz val="9"/>
        <color rgb="FFFF0000"/>
        <rFont val="Calibri"/>
        <family val="2"/>
        <scheme val="minor"/>
      </rPr>
      <t>(En caso de los cursos de mandato aparezca 1 verificar si OTIC informó cambio de tramo, en caso que se hayan modificado se debe cambiar el tramo en la hoja BDOFICIAL)</t>
    </r>
  </si>
  <si>
    <t>VALIDACIÓN N°DÍAS FL ENTRE N° PRESENTADO  POR EL OTEC Y LO QUE INDICA LA  BD OFICIAL</t>
  </si>
  <si>
    <t>DIFERENCIA ENTRE VC PRESENTADO POR EL OTEC Y EL QUE CORRESPONDE  SEGÚN VHA PRESENTADO POR EL OTEC Y EL CUPO Y HORAS DE BD OFICIAL</t>
  </si>
  <si>
    <t>TIPO DE SUBSIDIO DE HERRAMIENTAS</t>
  </si>
  <si>
    <r>
      <t>¿TIENEN PF? (</t>
    </r>
    <r>
      <rPr>
        <b/>
        <sz val="9"/>
        <color rgb="FFFF0000"/>
        <rFont val="Calibri"/>
        <family val="2"/>
        <scheme val="minor"/>
      </rPr>
      <t xml:space="preserve">Para los </t>
    </r>
    <r>
      <rPr>
        <b/>
        <u/>
        <sz val="9"/>
        <color rgb="FFFF0000"/>
        <rFont val="Calibri"/>
        <family val="2"/>
        <scheme val="minor"/>
      </rPr>
      <t>cursos sin plan formativo verificar</t>
    </r>
    <r>
      <rPr>
        <b/>
        <sz val="9"/>
        <color rgb="FFFF0000"/>
        <rFont val="Calibri"/>
        <family val="2"/>
        <scheme val="minor"/>
      </rPr>
      <t xml:space="preserve"> que en la columna J de la planilla  "Preadjudicación OTIC", se indique "</t>
    </r>
    <r>
      <rPr>
        <b/>
        <u/>
        <sz val="9"/>
        <color rgb="FFFF0000"/>
        <rFont val="Calibri"/>
        <family val="2"/>
        <scheme val="minor"/>
      </rPr>
      <t>SIN PLA N FORMATIVO"</t>
    </r>
    <r>
      <rPr>
        <b/>
        <sz val="9"/>
        <color rgb="FFFF0000"/>
        <rFont val="Calibri"/>
        <family val="2"/>
        <scheme val="minor"/>
      </rPr>
      <t>)</t>
    </r>
  </si>
  <si>
    <t>¿TIENE EVALUACIÓN PLAN FORMATIVO?</t>
  </si>
  <si>
    <t xml:space="preserve">VALIDACIÓN ¿SE EVALUA PROPUESTA FORMATIVA SEGÚN TENGA O NO PLAN FORMATIVO EL CURSO? </t>
  </si>
  <si>
    <t>VALIDACIÓN VHA SEGÚN TRAMO DE CURSO EN BD OFICIAL</t>
  </si>
  <si>
    <t>VALIDACIÓN VALOR CAPACITACIÓN</t>
  </si>
  <si>
    <r>
      <t>VALIDACIÓN VALOR TOTAL SUBSIDIO FASE LECTIVA (</t>
    </r>
    <r>
      <rPr>
        <b/>
        <sz val="9"/>
        <color rgb="FFFF0000"/>
        <rFont val="Calibri"/>
        <family val="2"/>
        <scheme val="minor"/>
      </rPr>
      <t>Comparación entre cantidad presentada por el OTEC y BD Oficial)</t>
    </r>
  </si>
  <si>
    <t xml:space="preserve">VALIDACIÓN VALOR SUBSIDIO CUIDADO </t>
  </si>
  <si>
    <t>VALIDACIÓN VALOR INDIVIDUAL SH SEGÚN LÍNEA</t>
  </si>
  <si>
    <t>VALIDACIÓN VALOR TOTAL SUBSIDIO HERRAMIENTAS</t>
  </si>
  <si>
    <t>VALIDACIÓN ¿TIENE LICENCIA?</t>
  </si>
  <si>
    <t>VALIDACIÓN TOTAL SUB PARA CERT LICENCIAS</t>
  </si>
  <si>
    <t>VALIDACIÓN VALOR TOTAL CURSO</t>
  </si>
  <si>
    <r>
      <t xml:space="preserve">VERIFICACIÓN DE REQUISITOS DEL CURSO SEGÚN SENCE             </t>
    </r>
    <r>
      <rPr>
        <b/>
        <sz val="9"/>
        <color rgb="FFFF0000"/>
        <rFont val="Calibri"/>
        <family val="2"/>
        <scheme val="minor"/>
      </rPr>
      <t>Rechazado =NO/Aprobado=SI</t>
    </r>
  </si>
  <si>
    <t>VALIDACIÓN VERIFICACIÓN DE REQUISITOS (Comparación Validación Requisitos OTIC  y SENCE)</t>
  </si>
  <si>
    <t>¿TIENE EXPERIENCIA?</t>
  </si>
  <si>
    <t>VALIDACIÓN NOTA EXPERIENCIA OFERENTE</t>
  </si>
  <si>
    <t>¿TIENE MULTAS?</t>
  </si>
  <si>
    <t xml:space="preserve">VALIDACIÓN COMPORTAMIENTO ANTERIOR </t>
  </si>
  <si>
    <t>NOTA EXPERIENCIA</t>
  </si>
  <si>
    <t>NOTA COMPORTAMIENTO</t>
  </si>
  <si>
    <t>¿TIENE PF?</t>
  </si>
  <si>
    <t>NOTA PROPUESTA FORMATIVA A NIVEL DE PLAN 7.4.2( 35%)</t>
  </si>
  <si>
    <t>NOTA PROPUESTA FORMATIVA A NIVEL DE MODULOS 7.4.3 (65%)</t>
  </si>
  <si>
    <t>NOTA  EVALUACIÓN PROPUESTA FORMATIVA (45%)</t>
  </si>
  <si>
    <t>NOTA METODOLOGÍA (55%)</t>
  </si>
  <si>
    <t>NOTA EVALUACIÓN TÉCNICA</t>
  </si>
  <si>
    <t>VHA DEL CURSO A CONSIDERAR EN EVA EC</t>
  </si>
  <si>
    <t>MENOR VHA OFERTADA SEGÚN CÓDIGO</t>
  </si>
  <si>
    <t>NOTA EV ECONÓMICA</t>
  </si>
  <si>
    <t>VALIDACIÓN NOTA ECONÓMICA</t>
  </si>
  <si>
    <t>REVISIÓN PREVIA NOTA FINAL</t>
  </si>
  <si>
    <t>NOTA FINAL DEL CURSO SENCE</t>
  </si>
  <si>
    <t>VALIDACIÓN NOTA FINAL</t>
  </si>
  <si>
    <t>¿PRE ADJUDICA SEGÚN OTIC?</t>
  </si>
  <si>
    <t>MAYOR NOTA FINAL  DEL CÓDIGO CURSO</t>
  </si>
  <si>
    <t>¿TIENE MAYOR NOTA FINAL CÓDIGO CURSO?</t>
  </si>
  <si>
    <t xml:space="preserve"> MAYOR NOTA PROPUESTA TÉCNICA</t>
  </si>
  <si>
    <t>¿TIENE MAYOR NOTA PROPUESTA TÉCNICA?</t>
  </si>
  <si>
    <t>MAYOR  NOTA COMPORTAMIENTO ANTERIOR</t>
  </si>
  <si>
    <t>¿TIENE  MAYOR NOTA COMPORTAMIENTO ANTERIOR?</t>
  </si>
  <si>
    <t xml:space="preserve">MAYOR NOTA EXPERIENCIA </t>
  </si>
  <si>
    <t>¿TIENE  MAYOR NOTA EXPERIENCIA ?</t>
  </si>
  <si>
    <t>VHA DEL CURSO APROBADO EN EXPERIENCIA</t>
  </si>
  <si>
    <t>MENOR VHA DE CURSO APROBADO EN EXPERIENCIA</t>
  </si>
  <si>
    <t>¿TIENE MENOR VALOR HORA ENTRE LOS CURSO APROBADOS?</t>
  </si>
  <si>
    <t>POCENTAJE DE MULTAS PONDERADA</t>
  </si>
  <si>
    <t>MENOR PORCENTAJE COMPORTAMIENTO</t>
  </si>
  <si>
    <t>¿TIENE MENOS PORCENTAJE COMPORTAMIENTO?</t>
  </si>
  <si>
    <t xml:space="preserve">CURSOS </t>
  </si>
  <si>
    <t>MAYOR NÚMERO CURSOS</t>
  </si>
  <si>
    <t>TIENE MAYOR NÚMERO CURSOS?</t>
  </si>
  <si>
    <t>OBSERVACIONES SENCE</t>
  </si>
  <si>
    <t>RESPUESTA OBS OTIC</t>
  </si>
  <si>
    <t>ADJUDICA</t>
  </si>
  <si>
    <t>OBSERVACIÓN IMPUGNACIÓN</t>
  </si>
  <si>
    <t xml:space="preserve">NO </t>
  </si>
  <si>
    <t>Corregir nota evaluación económica</t>
  </si>
  <si>
    <t>Se modifica Nota evaluación economica</t>
  </si>
  <si>
    <t>Eliminar curso en verificación de requisitos Valor total de subsidio de cuidado debe ser 6,800,000 y OTEC indica 2,800,000.</t>
  </si>
  <si>
    <t>Equivocación de otic al traspasar monto a la planilla.</t>
  </si>
  <si>
    <t>Eliminar en verificación de requisitos del curso. Valor total licencia habilitante erróneo</t>
  </si>
  <si>
    <t>Error Otic al traspasar monto</t>
  </si>
  <si>
    <t>Eliminar en verificación de requisitos del curso error en valor total del curso</t>
  </si>
  <si>
    <t>Error del Otic al traspasar el monto</t>
  </si>
  <si>
    <t>Se debe eliminar en Verificación de requsitos curso, OTEC presenta 70 horas de duración y deben ser 72</t>
  </si>
  <si>
    <t>Error otic al traspasar las horas totales.</t>
  </si>
  <si>
    <t>Curso debe ser eliminado en verificación de requisitos OTEC presenta 157 y deben ser 272 hors</t>
  </si>
  <si>
    <t>Curso debe ser eliminado en verificación de requisitos OTEC no presenta horas de duración</t>
  </si>
  <si>
    <t>Corregir nota final del curso</t>
  </si>
  <si>
    <t>Nota Final Corregida</t>
  </si>
  <si>
    <t>Corregir nota de comportamiento corresponde nota 7</t>
  </si>
  <si>
    <t>Nota de comportamiento corregida</t>
  </si>
  <si>
    <t>Curso rechazado</t>
  </si>
  <si>
    <t>Se cambia estado en Verificiación de antecedentes a Rechazado</t>
  </si>
  <si>
    <t>Se debe eliminar en verificación de requisitos de curso diferenica de $ 1 en cálculo de valor capacitación</t>
  </si>
  <si>
    <t>Error Otic al traspasar monto.</t>
  </si>
  <si>
    <t>Se corrige nota de comportamiento, estaba errónea, tenía 1 y corresponde 7</t>
  </si>
  <si>
    <t>ORGANISMO TÉCNICO INTERMEDIO PARA CAPACITACIÓN DEL SECTOR SILVOAGROPECUARIO</t>
  </si>
  <si>
    <t>74701100-1</t>
  </si>
  <si>
    <t>ALIANZA</t>
  </si>
  <si>
    <t>CENTRO DE INTERMEDIACION PARA EL DESARR DE LAS PERSONAS EN EL TRABAJO</t>
  </si>
  <si>
    <t>77.301.520-1</t>
  </si>
  <si>
    <t>BANCA</t>
  </si>
  <si>
    <t>74.701.100-1</t>
  </si>
  <si>
    <t>65440150-0</t>
  </si>
  <si>
    <t>BIOBIO</t>
  </si>
  <si>
    <t>Organismo Técnico Intermedio para. Capacitación del Bío Bío</t>
  </si>
  <si>
    <t>70.533.700-4</t>
  </si>
  <si>
    <t>65062590-0</t>
  </si>
  <si>
    <t>CAPFRUTA</t>
  </si>
  <si>
    <t>ORGANISMO TECNICO INTERMEDIO PARA CAPACITACION CAPFRUTA</t>
  </si>
  <si>
    <t>73.048.900-5</t>
  </si>
  <si>
    <t>65.440.150-0</t>
  </si>
  <si>
    <t>65229660-2</t>
  </si>
  <si>
    <t>CGC</t>
  </si>
  <si>
    <t>ORGANISMO TECNICO INTERMEDIO DE CAPACITACION CENTRO GENERAL CAPACITACI </t>
  </si>
  <si>
    <t>65.062.590-0</t>
  </si>
  <si>
    <t>65145210-4</t>
  </si>
  <si>
    <t>CHILE VINOS</t>
  </si>
  <si>
    <t>ORGANISMO TECNICO INTERMED PARA CAP DE LA IND VITIV Y SECT ASOCIADOS</t>
  </si>
  <si>
    <t>70.200.800-K</t>
  </si>
  <si>
    <t>CORPORACION DE CAPACITACION DE CAMARA NACIONAL DE COMERCIO</t>
  </si>
  <si>
    <t>65.229.660-2</t>
  </si>
  <si>
    <t>73315900-6</t>
  </si>
  <si>
    <t>CORCIN</t>
  </si>
  <si>
    <t>CENTRO INTERMEDIO DE CAPACITACION DE ASEXMA</t>
  </si>
  <si>
    <t>65.145.210-4</t>
  </si>
  <si>
    <t>73048400-3</t>
  </si>
  <si>
    <t>CORFICAP</t>
  </si>
  <si>
    <t>CORP FIDE CAPACITACION</t>
  </si>
  <si>
    <t>70.537.300-0</t>
  </si>
  <si>
    <t>65038137-8</t>
  </si>
  <si>
    <t>FRANCO CHILENO</t>
  </si>
  <si>
    <t>ORGANISMO TECNICO INTERMEDIO PARA CAPACITACION OTIC FRANCO CHILENO</t>
  </si>
  <si>
    <t>73.315.900-6</t>
  </si>
  <si>
    <t>65026673-0</t>
  </si>
  <si>
    <t>INDUPAN</t>
  </si>
  <si>
    <t>ORGANISMO TECNICO INTERMEDIO PARA CAPACITACION INDUPAN</t>
  </si>
  <si>
    <t>73.048.400-3</t>
  </si>
  <si>
    <t>65.038.137-8</t>
  </si>
  <si>
    <t>65185420-2</t>
  </si>
  <si>
    <t>PROACONCAGUA</t>
  </si>
  <si>
    <t>ORGANISMO TECNICO INTERMEDIO PARA CAPACITACION DEL VALLE DEL ACONCAGUA</t>
  </si>
  <si>
    <t>65.026.673-0</t>
  </si>
  <si>
    <t>75.387.000-8</t>
  </si>
  <si>
    <t>PROMAULE</t>
  </si>
  <si>
    <t>CORP DE CAPACITACION PROMAULE</t>
  </si>
  <si>
    <t>65.185.420-2</t>
  </si>
  <si>
    <t>CORPORACIÓN DE CAPACITACIÓN Y EMPLEO DE SOFOFA</t>
  </si>
  <si>
    <t>74.252.300-4</t>
  </si>
  <si>
    <t>71.566.400-3</t>
  </si>
  <si>
    <t>70.417.500-0</t>
  </si>
  <si>
    <t>CURSOS</t>
  </si>
  <si>
    <t>NOTA</t>
  </si>
  <si>
    <t>10073-0</t>
  </si>
  <si>
    <t>10397-7</t>
  </si>
  <si>
    <t>10749-2</t>
  </si>
  <si>
    <t>10751-4</t>
  </si>
  <si>
    <t>10781-6</t>
  </si>
  <si>
    <t>12033-2</t>
  </si>
  <si>
    <t>12062-6</t>
  </si>
  <si>
    <t>1213-0</t>
  </si>
  <si>
    <t>12602-0</t>
  </si>
  <si>
    <t>1335-8</t>
  </si>
  <si>
    <t>14759-1</t>
  </si>
  <si>
    <t>16754-1</t>
  </si>
  <si>
    <t>16844-0</t>
  </si>
  <si>
    <t>20139-1</t>
  </si>
  <si>
    <t>211-9</t>
  </si>
  <si>
    <t>2443-0</t>
  </si>
  <si>
    <t>4025-8</t>
  </si>
  <si>
    <t>40422-5</t>
  </si>
  <si>
    <t>4805-4</t>
  </si>
  <si>
    <t>52000321-5</t>
  </si>
  <si>
    <t>52000608-7</t>
  </si>
  <si>
    <t>52001552-3</t>
  </si>
  <si>
    <t>52002053-5</t>
  </si>
  <si>
    <t>52002791-2</t>
  </si>
  <si>
    <t>5215-9</t>
  </si>
  <si>
    <t>53324783-0</t>
  </si>
  <si>
    <t>61102057-0</t>
  </si>
  <si>
    <t>61999250-4</t>
  </si>
  <si>
    <t>61999280-6</t>
  </si>
  <si>
    <t>61999290-3</t>
  </si>
  <si>
    <t>62000400-6</t>
  </si>
  <si>
    <t>62000750-1</t>
  </si>
  <si>
    <t>62000760-9</t>
  </si>
  <si>
    <t>62000770-6</t>
  </si>
  <si>
    <t>65051266-9</t>
  </si>
  <si>
    <t>65056389-1</t>
  </si>
  <si>
    <t>65057122-3</t>
  </si>
  <si>
    <t>65057241-6</t>
  </si>
  <si>
    <t>65059003-1</t>
  </si>
  <si>
    <t>65061013-K</t>
  </si>
  <si>
    <t>65062043-7</t>
  </si>
  <si>
    <t>65062652-4</t>
  </si>
  <si>
    <t>65062756-3</t>
  </si>
  <si>
    <t>65063918-9</t>
  </si>
  <si>
    <t>65065054-9</t>
  </si>
  <si>
    <t>65065946-5</t>
  </si>
  <si>
    <t>65066006-4</t>
  </si>
  <si>
    <t>65069531-3</t>
  </si>
  <si>
    <t>65069892-4</t>
  </si>
  <si>
    <t>65070763-K</t>
  </si>
  <si>
    <t>65076073-5</t>
  </si>
  <si>
    <t>65077088-9</t>
  </si>
  <si>
    <t>65080206-3</t>
  </si>
  <si>
    <t>65081063-5</t>
  </si>
  <si>
    <t>65088432-9</t>
  </si>
  <si>
    <t>65090628-4</t>
  </si>
  <si>
    <t>65098746-2</t>
  </si>
  <si>
    <t>65099139-7</t>
  </si>
  <si>
    <t>65109007-5</t>
  </si>
  <si>
    <t>65111467-5</t>
  </si>
  <si>
    <t>65113891-4</t>
  </si>
  <si>
    <t>65121264-2</t>
  </si>
  <si>
    <t>65125824-3</t>
  </si>
  <si>
    <t>65127321-8</t>
  </si>
  <si>
    <t>65127675-6</t>
  </si>
  <si>
    <t>65128246-2</t>
  </si>
  <si>
    <t>65135238-K</t>
  </si>
  <si>
    <t>65147452-3</t>
  </si>
  <si>
    <t>65154398-3</t>
  </si>
  <si>
    <t>65160791-4</t>
  </si>
  <si>
    <t>65165411-4</t>
  </si>
  <si>
    <t>65178349-6</t>
  </si>
  <si>
    <t>65187935-3</t>
  </si>
  <si>
    <t>65192857-5</t>
  </si>
  <si>
    <t>65194168-7</t>
  </si>
  <si>
    <t>65195098-8</t>
  </si>
  <si>
    <t>65196166-1</t>
  </si>
  <si>
    <t>65692700-3</t>
  </si>
  <si>
    <t>65696680-7</t>
  </si>
  <si>
    <t>65721030-7</t>
  </si>
  <si>
    <t>65734520-2</t>
  </si>
  <si>
    <t>65791700-1</t>
  </si>
  <si>
    <t>6584-6</t>
  </si>
  <si>
    <t>65848570-9</t>
  </si>
  <si>
    <t>70000440-6</t>
  </si>
  <si>
    <t>70267000-4</t>
  </si>
  <si>
    <t>70885500-6</t>
  </si>
  <si>
    <t>71500500-K</t>
  </si>
  <si>
    <t>71540100-2</t>
  </si>
  <si>
    <t>71540800-7</t>
  </si>
  <si>
    <t>71618600-8</t>
  </si>
  <si>
    <t>71629400-5</t>
  </si>
  <si>
    <t>71639300-3</t>
  </si>
  <si>
    <t>71915800-5</t>
  </si>
  <si>
    <t>72012000-3</t>
  </si>
  <si>
    <t>72250700-2</t>
  </si>
  <si>
    <t>72251100-K</t>
  </si>
  <si>
    <t>72741900-4</t>
  </si>
  <si>
    <t>74645400-7</t>
  </si>
  <si>
    <t>74822900-0</t>
  </si>
  <si>
    <t>75181000-8</t>
  </si>
  <si>
    <t>76001830-9</t>
  </si>
  <si>
    <t>76005154-3</t>
  </si>
  <si>
    <t>76007217-6</t>
  </si>
  <si>
    <t>76009577-K</t>
  </si>
  <si>
    <t>76009651-2</t>
  </si>
  <si>
    <t>76010686-0</t>
  </si>
  <si>
    <t>76012388-9</t>
  </si>
  <si>
    <t>76012877-5</t>
  </si>
  <si>
    <t>76019409-3</t>
  </si>
  <si>
    <t>76022830-3</t>
  </si>
  <si>
    <t>76024793-6</t>
  </si>
  <si>
    <t>76025225-5</t>
  </si>
  <si>
    <t>76025344-8</t>
  </si>
  <si>
    <t>76026177-7</t>
  </si>
  <si>
    <t>76028614-1</t>
  </si>
  <si>
    <t>76029120-K</t>
  </si>
  <si>
    <t>76029443-8</t>
  </si>
  <si>
    <t>76033205-4</t>
  </si>
  <si>
    <t>76038690-1</t>
  </si>
  <si>
    <t>76040379-2</t>
  </si>
  <si>
    <t>76045125-8</t>
  </si>
  <si>
    <t>76048178-5</t>
  </si>
  <si>
    <t>76048887-9</t>
  </si>
  <si>
    <t>76049112-8</t>
  </si>
  <si>
    <t>76051619-8</t>
  </si>
  <si>
    <t>76052062-4</t>
  </si>
  <si>
    <t>76052461-1</t>
  </si>
  <si>
    <t>76053064-6</t>
  </si>
  <si>
    <t>76055298-4</t>
  </si>
  <si>
    <t>76060539-5</t>
  </si>
  <si>
    <t>76061302-9</t>
  </si>
  <si>
    <t>76061917-5</t>
  </si>
  <si>
    <t>76062267-2</t>
  </si>
  <si>
    <t>76062833-6</t>
  </si>
  <si>
    <t>76066583-5</t>
  </si>
  <si>
    <t>76066614-9</t>
  </si>
  <si>
    <t>76067130-4</t>
  </si>
  <si>
    <t>76067498-2</t>
  </si>
  <si>
    <t>76074266-k</t>
  </si>
  <si>
    <t>76079575-5</t>
  </si>
  <si>
    <t>76080578-5</t>
  </si>
  <si>
    <t>76081882-8</t>
  </si>
  <si>
    <t>76082448-8</t>
  </si>
  <si>
    <t>76084549-3</t>
  </si>
  <si>
    <t>76087295-4</t>
  </si>
  <si>
    <t>76087875-8</t>
  </si>
  <si>
    <t>76088184-8</t>
  </si>
  <si>
    <t>76088864-8</t>
  </si>
  <si>
    <t>76089226-2</t>
  </si>
  <si>
    <t>76090052-4</t>
  </si>
  <si>
    <t>76091253-0</t>
  </si>
  <si>
    <t>76093081-4</t>
  </si>
  <si>
    <t>76093342-2</t>
  </si>
  <si>
    <t>76094671-0</t>
  </si>
  <si>
    <t>76094867-5</t>
  </si>
  <si>
    <t>76099549-5</t>
  </si>
  <si>
    <t>76101767-5</t>
  </si>
  <si>
    <t>76102506-6</t>
  </si>
  <si>
    <t>76102946-0</t>
  </si>
  <si>
    <t>76105667-0</t>
  </si>
  <si>
    <t>76109870-5</t>
  </si>
  <si>
    <t>76112542-7</t>
  </si>
  <si>
    <t>76117463-0</t>
  </si>
  <si>
    <t>76123973-2</t>
  </si>
  <si>
    <t>76125011-6</t>
  </si>
  <si>
    <t>76125930-K</t>
  </si>
  <si>
    <t>76130549-2</t>
  </si>
  <si>
    <t>76131650-8</t>
  </si>
  <si>
    <t>76136616-5</t>
  </si>
  <si>
    <t>76139374-K</t>
  </si>
  <si>
    <t>76139468-1</t>
  </si>
  <si>
    <t>76140719-8</t>
  </si>
  <si>
    <t>76144952-4</t>
  </si>
  <si>
    <t>76155666-5</t>
  </si>
  <si>
    <t>76160193-8</t>
  </si>
  <si>
    <t>76171703-0</t>
  </si>
  <si>
    <t>76171986-6</t>
  </si>
  <si>
    <t>76174055-5</t>
  </si>
  <si>
    <t>76175957-4</t>
  </si>
  <si>
    <t>76176857-3</t>
  </si>
  <si>
    <t>76180912-1</t>
  </si>
  <si>
    <t>76188556-1</t>
  </si>
  <si>
    <t>76190287-3</t>
  </si>
  <si>
    <t>76192976-3</t>
  </si>
  <si>
    <t>76194548-3</t>
  </si>
  <si>
    <t>76196312-0</t>
  </si>
  <si>
    <t>76197021-6</t>
  </si>
  <si>
    <t>76205961-4</t>
  </si>
  <si>
    <t>76210959-K</t>
  </si>
  <si>
    <t>76222680-4</t>
  </si>
  <si>
    <t>76226192-8</t>
  </si>
  <si>
    <t>76229571-7</t>
  </si>
  <si>
    <t>76240716-7</t>
  </si>
  <si>
    <t>76256918-3</t>
  </si>
  <si>
    <t>76264779-6</t>
  </si>
  <si>
    <t>76265506-3</t>
  </si>
  <si>
    <t>76266094-6</t>
  </si>
  <si>
    <t>76271485-K</t>
  </si>
  <si>
    <t>76272762-5</t>
  </si>
  <si>
    <t>76281356-4</t>
  </si>
  <si>
    <t>76292236-3</t>
  </si>
  <si>
    <t>76297229-8</t>
  </si>
  <si>
    <t>76301215-8</t>
  </si>
  <si>
    <t>76302818-6</t>
  </si>
  <si>
    <t>76304900-0</t>
  </si>
  <si>
    <t>76305638-4</t>
  </si>
  <si>
    <t>76306298-8</t>
  </si>
  <si>
    <t>76315776-8</t>
  </si>
  <si>
    <t>76321951-8</t>
  </si>
  <si>
    <t>76326834-9</t>
  </si>
  <si>
    <t>76327140-4</t>
  </si>
  <si>
    <t>76332512-1</t>
  </si>
  <si>
    <t>76332761-2</t>
  </si>
  <si>
    <t>76334086-4</t>
  </si>
  <si>
    <t>76335013-4</t>
  </si>
  <si>
    <t>76335196-3</t>
  </si>
  <si>
    <t>76335203-K</t>
  </si>
  <si>
    <t>76345356-1</t>
  </si>
  <si>
    <t>76345991-8</t>
  </si>
  <si>
    <t>76350822-6</t>
  </si>
  <si>
    <t>76352818-9</t>
  </si>
  <si>
    <t>76357714-7</t>
  </si>
  <si>
    <t>76359387-8</t>
  </si>
  <si>
    <t>76368489-k</t>
  </si>
  <si>
    <t>76369169-1</t>
  </si>
  <si>
    <t>76374541-4</t>
  </si>
  <si>
    <t>76375647-5</t>
  </si>
  <si>
    <t>76387924-0</t>
  </si>
  <si>
    <t>76401288-7</t>
  </si>
  <si>
    <t>76403173-3</t>
  </si>
  <si>
    <t>76407285-5</t>
  </si>
  <si>
    <t>76419917-0</t>
  </si>
  <si>
    <t>76421320-3</t>
  </si>
  <si>
    <t>76423368-9</t>
  </si>
  <si>
    <t>76424217-3</t>
  </si>
  <si>
    <t>76427510-1</t>
  </si>
  <si>
    <t>76432870-1</t>
  </si>
  <si>
    <t>76433020-K</t>
  </si>
  <si>
    <t>76435014-6</t>
  </si>
  <si>
    <t>76437350-2</t>
  </si>
  <si>
    <t>76439009-1</t>
  </si>
  <si>
    <t>76439309-0</t>
  </si>
  <si>
    <t>76440444-0</t>
  </si>
  <si>
    <t>76441860-3</t>
  </si>
  <si>
    <t>76450872-6</t>
  </si>
  <si>
    <t>76456591-6</t>
  </si>
  <si>
    <t>76460844-5</t>
  </si>
  <si>
    <t>76463160-9</t>
  </si>
  <si>
    <t>76463534-5</t>
  </si>
  <si>
    <t>76463603-1</t>
  </si>
  <si>
    <t>76474060-2</t>
  </si>
  <si>
    <t>76485420-9</t>
  </si>
  <si>
    <t>76496833-6</t>
  </si>
  <si>
    <t>76499480-9</t>
  </si>
  <si>
    <t>76501896-K</t>
  </si>
  <si>
    <t>76508156-4</t>
  </si>
  <si>
    <t>76516127-4</t>
  </si>
  <si>
    <t>76525260-1</t>
  </si>
  <si>
    <t>76543285-5</t>
  </si>
  <si>
    <t>76545159-0</t>
  </si>
  <si>
    <t>76547256-3</t>
  </si>
  <si>
    <t>76559896-6</t>
  </si>
  <si>
    <t>76576920-5</t>
  </si>
  <si>
    <t>76580610-0</t>
  </si>
  <si>
    <t>76582000-6</t>
  </si>
  <si>
    <t>76584899-7</t>
  </si>
  <si>
    <t>76585554-3</t>
  </si>
  <si>
    <t>76591143-5</t>
  </si>
  <si>
    <t>76593932-1</t>
  </si>
  <si>
    <t>76599160-9</t>
  </si>
  <si>
    <t>76602132-8</t>
  </si>
  <si>
    <t>76606960-6</t>
  </si>
  <si>
    <t>76608604-7</t>
  </si>
  <si>
    <t>76611360-5</t>
  </si>
  <si>
    <t>76613280-4</t>
  </si>
  <si>
    <t>76613651-6</t>
  </si>
  <si>
    <t>76615990-7</t>
  </si>
  <si>
    <t>76620660-3</t>
  </si>
  <si>
    <t>76626799-8</t>
  </si>
  <si>
    <t>76629700-5</t>
  </si>
  <si>
    <t>76630519-9</t>
  </si>
  <si>
    <t>76633800-3</t>
  </si>
  <si>
    <t>76636474-8</t>
  </si>
  <si>
    <t>76649116-2</t>
  </si>
  <si>
    <t>76653182-2</t>
  </si>
  <si>
    <t>76660040-9</t>
  </si>
  <si>
    <t>76661760-3</t>
  </si>
  <si>
    <t>76661795-6</t>
  </si>
  <si>
    <t>76680573-6</t>
  </si>
  <si>
    <t>76680674-0</t>
  </si>
  <si>
    <t>76680854-9</t>
  </si>
  <si>
    <t>76681269-4</t>
  </si>
  <si>
    <t>76682695-4</t>
  </si>
  <si>
    <t>76697561-5</t>
  </si>
  <si>
    <t>76698365-0</t>
  </si>
  <si>
    <t>76708260-6</t>
  </si>
  <si>
    <t>76712274-8</t>
  </si>
  <si>
    <t>76715240-K</t>
  </si>
  <si>
    <t>76744820-1</t>
  </si>
  <si>
    <t>76745842-8</t>
  </si>
  <si>
    <t>76773018-7</t>
  </si>
  <si>
    <t>76774494-3</t>
  </si>
  <si>
    <t>76788595-4</t>
  </si>
  <si>
    <t>76802461-8</t>
  </si>
  <si>
    <t>76811830-2</t>
  </si>
  <si>
    <t>76826088-5</t>
  </si>
  <si>
    <t>76830963-9</t>
  </si>
  <si>
    <t>76835752-8</t>
  </si>
  <si>
    <t>76844619-9</t>
  </si>
  <si>
    <t>76858784-1</t>
  </si>
  <si>
    <t>76863536-6</t>
  </si>
  <si>
    <t>76867072-2</t>
  </si>
  <si>
    <t>76881451-1</t>
  </si>
  <si>
    <t>76886896-4</t>
  </si>
  <si>
    <t>76891428-1</t>
  </si>
  <si>
    <t>76894075-4</t>
  </si>
  <si>
    <t>76907865-7</t>
  </si>
  <si>
    <t>76913981-8</t>
  </si>
  <si>
    <t>76916773-0</t>
  </si>
  <si>
    <t>76917450-8</t>
  </si>
  <si>
    <t>76928190-8</t>
  </si>
  <si>
    <t>76932727-4</t>
  </si>
  <si>
    <t>76950592-k</t>
  </si>
  <si>
    <t>76963817-2</t>
  </si>
  <si>
    <t>76966677-K</t>
  </si>
  <si>
    <t>76971235-6</t>
  </si>
  <si>
    <t>76985386-3</t>
  </si>
  <si>
    <t>76985421-5</t>
  </si>
  <si>
    <t>76993458-8</t>
  </si>
  <si>
    <t>77002520-6</t>
  </si>
  <si>
    <t>77014247-4</t>
  </si>
  <si>
    <t>77021068-2</t>
  </si>
  <si>
    <t>77041880-1</t>
  </si>
  <si>
    <t>77049226-2</t>
  </si>
  <si>
    <t>77055622-8</t>
  </si>
  <si>
    <t>77058883-9</t>
  </si>
  <si>
    <t>77068711-k</t>
  </si>
  <si>
    <t>77078845-5</t>
  </si>
  <si>
    <t>77080913-4</t>
  </si>
  <si>
    <t>77093819-8</t>
  </si>
  <si>
    <t>77100591-8</t>
  </si>
  <si>
    <t>77105193-6</t>
  </si>
  <si>
    <t>77111541-1</t>
  </si>
  <si>
    <t>77116006-9</t>
  </si>
  <si>
    <t>77139057-9</t>
  </si>
  <si>
    <t>77146364-9</t>
  </si>
  <si>
    <t>77151924-5</t>
  </si>
  <si>
    <t>77154067-8</t>
  </si>
  <si>
    <t>77166403-2</t>
  </si>
  <si>
    <t>77168530-7</t>
  </si>
  <si>
    <t>77168896-9</t>
  </si>
  <si>
    <t>77175692-1</t>
  </si>
  <si>
    <t>77206547-7</t>
  </si>
  <si>
    <t>77224268-9</t>
  </si>
  <si>
    <t>77232750-1</t>
  </si>
  <si>
    <t>77234415-5</t>
  </si>
  <si>
    <t>77243267-4</t>
  </si>
  <si>
    <t>77244650-0</t>
  </si>
  <si>
    <t>77252819-1</t>
  </si>
  <si>
    <t>77255900-3</t>
  </si>
  <si>
    <t>77256082-6</t>
  </si>
  <si>
    <t>77310225-2</t>
  </si>
  <si>
    <t>77311060-3</t>
  </si>
  <si>
    <t>77316830-K</t>
  </si>
  <si>
    <t>77323230-K</t>
  </si>
  <si>
    <t>77328091-6</t>
  </si>
  <si>
    <t>77335870-2</t>
  </si>
  <si>
    <t>77338113-5</t>
  </si>
  <si>
    <t>77344241-K</t>
  </si>
  <si>
    <t>77365504-9</t>
  </si>
  <si>
    <t>77372454-7</t>
  </si>
  <si>
    <t>77407320-5</t>
  </si>
  <si>
    <t>77407710-3</t>
  </si>
  <si>
    <t>77413768-8</t>
  </si>
  <si>
    <t>77442150-5</t>
  </si>
  <si>
    <t>77444190-5</t>
  </si>
  <si>
    <t>77484320-5</t>
  </si>
  <si>
    <t>77490587-1</t>
  </si>
  <si>
    <t>77514584-6</t>
  </si>
  <si>
    <t>77514607-9</t>
  </si>
  <si>
    <t>77518010-2</t>
  </si>
  <si>
    <t>77534810-0</t>
  </si>
  <si>
    <t>77539699-7</t>
  </si>
  <si>
    <t>77545040-1</t>
  </si>
  <si>
    <t>77557000-8</t>
  </si>
  <si>
    <t>77572410-2</t>
  </si>
  <si>
    <t>77580448-3</t>
  </si>
  <si>
    <t>77581970-7</t>
  </si>
  <si>
    <t>77585990-3</t>
  </si>
  <si>
    <t>77592829-8</t>
  </si>
  <si>
    <t>77593380-1</t>
  </si>
  <si>
    <t>77594400-5</t>
  </si>
  <si>
    <t>77604310-9</t>
  </si>
  <si>
    <t>77615490-3</t>
  </si>
  <si>
    <t>77635010-9</t>
  </si>
  <si>
    <t>77644220-8</t>
  </si>
  <si>
    <t>77658240-9</t>
  </si>
  <si>
    <t>77661490-4</t>
  </si>
  <si>
    <t>77666900-8</t>
  </si>
  <si>
    <t>77681841-0</t>
  </si>
  <si>
    <t>77682510-7</t>
  </si>
  <si>
    <t>77705016-8</t>
  </si>
  <si>
    <t>77706510-6</t>
  </si>
  <si>
    <t>77711210-4</t>
  </si>
  <si>
    <t>77721727-5</t>
  </si>
  <si>
    <t>77724510-4</t>
  </si>
  <si>
    <t>77725960-1</t>
  </si>
  <si>
    <t>77745820-5</t>
  </si>
  <si>
    <t>77759390-0</t>
  </si>
  <si>
    <t>77792580-6</t>
  </si>
  <si>
    <t>77798280-K</t>
  </si>
  <si>
    <t>77805400-0</t>
  </si>
  <si>
    <t>77823470-K</t>
  </si>
  <si>
    <t>77839460-K</t>
  </si>
  <si>
    <t>77846720-8</t>
  </si>
  <si>
    <t>77860080-3</t>
  </si>
  <si>
    <t>77870820-5</t>
  </si>
  <si>
    <t>77887470-9</t>
  </si>
  <si>
    <t>77889930-2</t>
  </si>
  <si>
    <t>77890080-7</t>
  </si>
  <si>
    <t>77894940-7</t>
  </si>
  <si>
    <t>77898920-4</t>
  </si>
  <si>
    <t>77902200-5</t>
  </si>
  <si>
    <t>77940120-0</t>
  </si>
  <si>
    <t>77945650-1</t>
  </si>
  <si>
    <t>77961400-K</t>
  </si>
  <si>
    <t>77978130-5</t>
  </si>
  <si>
    <t>77990420-2</t>
  </si>
  <si>
    <t>77993040-8</t>
  </si>
  <si>
    <t>78055440-1</t>
  </si>
  <si>
    <t>78158670-6</t>
  </si>
  <si>
    <t>78174010-1</t>
  </si>
  <si>
    <t>78214450-2</t>
  </si>
  <si>
    <t>78270220-3</t>
  </si>
  <si>
    <t>78317810-9</t>
  </si>
  <si>
    <t>78319960-2</t>
  </si>
  <si>
    <t>78596510-8</t>
  </si>
  <si>
    <t>78620530-1</t>
  </si>
  <si>
    <t>78642160-8</t>
  </si>
  <si>
    <t>78702720-2</t>
  </si>
  <si>
    <t>78710830-K</t>
  </si>
  <si>
    <t>78795680-7</t>
  </si>
  <si>
    <t>78809580-5</t>
  </si>
  <si>
    <t>78834140-7</t>
  </si>
  <si>
    <t>78936150-9</t>
  </si>
  <si>
    <t>78967150-8</t>
  </si>
  <si>
    <t>78971320-0</t>
  </si>
  <si>
    <t>79524160-4</t>
  </si>
  <si>
    <t>79549510-K</t>
  </si>
  <si>
    <t>79559730-1</t>
  </si>
  <si>
    <t>79607710-7</t>
  </si>
  <si>
    <t>79642040-5</t>
  </si>
  <si>
    <t>79828370-7</t>
  </si>
  <si>
    <t>79840540-3</t>
  </si>
  <si>
    <t>79921960-3</t>
  </si>
  <si>
    <t>79942800-8</t>
  </si>
  <si>
    <t>79975600-5</t>
  </si>
  <si>
    <t>81380500-6</t>
  </si>
  <si>
    <t>81669200-8</t>
  </si>
  <si>
    <t>8505-7</t>
  </si>
  <si>
    <t>8506-5</t>
  </si>
  <si>
    <t>87152900-0</t>
  </si>
  <si>
    <t>87730100-1</t>
  </si>
  <si>
    <t>88074700-2</t>
  </si>
  <si>
    <t>88639900-6</t>
  </si>
  <si>
    <t>89809600-9</t>
  </si>
  <si>
    <t>9058-1</t>
  </si>
  <si>
    <t>9409-9</t>
  </si>
  <si>
    <t>9579-6</t>
  </si>
  <si>
    <t>96509450-4</t>
  </si>
  <si>
    <t>96609350-1</t>
  </si>
  <si>
    <t>96621640-9</t>
  </si>
  <si>
    <t>96652100-7</t>
  </si>
  <si>
    <t>96713930-0</t>
  </si>
  <si>
    <t>96822030-6</t>
  </si>
  <si>
    <t>96846370-5</t>
  </si>
  <si>
    <t>96914290-2</t>
  </si>
  <si>
    <t>96940970-4</t>
  </si>
  <si>
    <t>96942580-7</t>
  </si>
  <si>
    <t>9860-4</t>
  </si>
  <si>
    <t>9866-3</t>
  </si>
  <si>
    <t>99531640-4</t>
  </si>
  <si>
    <t>99538520-1</t>
  </si>
  <si>
    <t>9981-3</t>
  </si>
  <si>
    <t>Total general</t>
  </si>
  <si>
    <t>DIAS FL REDONDEADO</t>
  </si>
  <si>
    <t>cupo horas</t>
  </si>
  <si>
    <t>(Todas)</t>
  </si>
  <si>
    <t>NO APLICA</t>
  </si>
  <si>
    <t>Etiquetas de fila</t>
  </si>
  <si>
    <t>Mín. de VHA DEL CURSO A CONSIDERAR EN EVA EC</t>
  </si>
  <si>
    <t>Máx. de 8                 NOTA FINAL</t>
  </si>
  <si>
    <t>Máx. de 7.3 EVALUACIÓN COMPORTAMIENTO (10%)</t>
  </si>
  <si>
    <t>Máx. de 7.2 EVALUACIÓN EXPERIENCIA DEL OFERENTE (10%)</t>
  </si>
  <si>
    <t>Mín. de POCENTAJE DE MULTAS PONDERADA</t>
  </si>
  <si>
    <t xml:space="preserve">Máx. de CURSOS </t>
  </si>
  <si>
    <t>Máx. de NOTA EVALUACIÓN TÉCNICA</t>
  </si>
  <si>
    <t>Mín. de VALOR HORA ALUMNO CAPACITACIÓN</t>
  </si>
  <si>
    <t>MULTAS PONDERADAS</t>
  </si>
  <si>
    <t>N° CURSOS</t>
  </si>
  <si>
    <t>PORCENTAJE NACIONAL</t>
  </si>
  <si>
    <t>71500500-k</t>
  </si>
  <si>
    <t>76048887- 9</t>
  </si>
  <si>
    <t>76190287- 3</t>
  </si>
  <si>
    <t>76950592-K</t>
  </si>
  <si>
    <t>76987474-7</t>
  </si>
  <si>
    <t>77199625-6</t>
  </si>
  <si>
    <t>77302633-5</t>
  </si>
  <si>
    <t>76962968-8</t>
  </si>
  <si>
    <t>Suma de VALOR TOTAL DEL CURSO</t>
  </si>
  <si>
    <t>VALIDACIÓN SUBSIDIO DIARIO FASE LECTIVA (Si el curso tiene o no este subsidio en BD OFICIAL)</t>
  </si>
  <si>
    <t>VALIDACIÓN SUBSIDIO CUIDADOS  (Si el curso tiene o no este subsidio en BD OFICIAL)</t>
  </si>
  <si>
    <t>VALIDACIÓN SUBSIDIO DE HERRAMIENTAS   (Si el curso tiene o no este subsidio en BD OFICIAL)</t>
  </si>
  <si>
    <t>VALIDACIÓN TRAMO SEGÚN BD OFICIAL (En caso de los cursos de mandato aparezca 1 verificar si OTIC informó cambio de tramo, en caso que se hayan modificado se debe cambiar el tramo en la hoja BDOFICIAL)</t>
  </si>
  <si>
    <t>¿TIENEN PF? (Para los cursos sin plan formativo verificar que en la columna J de la planilla  "Preadjudicación OTIC", se indique "SIN PLA N FORMATIVO")</t>
  </si>
  <si>
    <t>VALIDACIÓN VALOR TOTAL SUBSIDIO FASE LECTIVA (Comparación entre cantidad presentada por el OTEC y BD Oficial)</t>
  </si>
  <si>
    <t>VERIFICACIÓN DE REQUISITOS DEL CURSO SEGÚN SENCE             Rechazado =NO/Aprobado=SI</t>
  </si>
  <si>
    <t>Sede Los Corraleros, ubicada</t>
  </si>
  <si>
    <t>SHNOM</t>
  </si>
  <si>
    <t>APROBADO</t>
  </si>
  <si>
    <t>Lastarria, Cholchol.</t>
  </si>
  <si>
    <t>Washington S/N Sede El Amanecer,</t>
  </si>
  <si>
    <t>SSH</t>
  </si>
  <si>
    <t>CON EQUIPOS MECÁNICOS O ELÉCTRICOS DE CARGA Y DESCARGA, SEGÚN PROCEDIMIENTOS, ACUERDOS COMERCIALES CON</t>
  </si>
  <si>
    <t xml:space="preserve">NO APLICA </t>
  </si>
  <si>
    <t>ARTURO PRAT S/N, GALVARINO</t>
  </si>
  <si>
    <t>Gloria Machimán Correa</t>
  </si>
  <si>
    <t>gestcapchile@gmail.com</t>
  </si>
  <si>
    <t>Calle Ernesto Riquelme 135</t>
  </si>
  <si>
    <t>Cuenta de CODIGO DEL CURSO (PLAN FORMATIVO 1)</t>
  </si>
  <si>
    <t>Suma de TOTAL DEL CURSO</t>
  </si>
  <si>
    <t>(en blanco)</t>
  </si>
  <si>
    <t>Monto adjudicación</t>
  </si>
  <si>
    <t>Monto base</t>
  </si>
  <si>
    <t>Multiplicador</t>
  </si>
  <si>
    <t>sumando</t>
  </si>
  <si>
    <t>Divisor</t>
  </si>
  <si>
    <t>Monto base menos monto adjudicación</t>
  </si>
  <si>
    <t>Con multiplicador</t>
  </si>
  <si>
    <t>Con sumando</t>
  </si>
  <si>
    <t>Con divisor= porcentaje máximo a adj por otec</t>
  </si>
  <si>
    <t>CORRIGIERON LA NOTA PERO ESTÁ MAL ADJUDICADO PORQUE ALTA EXPERTICIE TIENE MENOR PORCENTAJE DE MULTAS PONDERADAS, ESTE ES EL OTEC QUE DEBE ADJUDICAR Y NO SOCIEDAD PARA LA GESTION</t>
  </si>
  <si>
    <t>TIENE MENOR PORCENTAJE DE MULTAS PONDERADAS QUE EL OTEC ADJUDICADO REVISAR OPR FAVOR Y MODIFICAR.</t>
  </si>
  <si>
    <t>EN EL INFORME TECNICO POST IMPUGNACIÓN ADJUDICARON ESTE CÓDIGO A GESTCAP CUANDO DEBIO SER A ALTAEXPERTICE</t>
  </si>
  <si>
    <t>ALTA EXPERTICIE TIENE MENOR PORCENTAJE DE MULTAS PONDERADAS POR LO QUE SERÍA EL OTEC ADJUDICADO Y NO SOCIEDAD PARA LA GESTIÓN COMO APARECE EN EL INFORME TÉCNICO ENVIADO POST IMPUGNACION. REVISAR Y CORREGIR</t>
  </si>
  <si>
    <t>ES CORRECTA LA ADJUDICACIÓN POST IMPUGNACIÓN</t>
  </si>
  <si>
    <t>OK</t>
  </si>
  <si>
    <t>Se adjudico OTEC Sociedad de caacitación según plantilla de preadjudicación</t>
  </si>
  <si>
    <t>Detalles para Suma de VALOR TOTAL DEL CURSO - RUTOTEC: 76060420-8</t>
  </si>
  <si>
    <t>Porcentaje</t>
  </si>
  <si>
    <t>Post - Impugnación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</si>
</sst>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6" formatCode="&quot;$&quot;#,##0;[Red]&quot;$&quot;\-#,##0"/>
    <numFmt numFmtId="42" formatCode="_ &quot;$&quot;* #,##0_ ;_ &quot;$&quot;* \-#,##0_ ;_ &quot;$&quot;* &quot;-&quot;_ ;_ @_ "/>
    <numFmt numFmtId="44" formatCode="_ &quot;$&quot;* #,##0.00_ ;_ &quot;$&quot;* \-#,##0.00_ ;_ &quot;$&quot;* &quot;-&quot;??_ ;_ @_ "/>
    <numFmt numFmtId="164" formatCode="_-* #,##0_-;\-* #,##0_-;_-* &quot;-&quot;_-;_-@_-"/>
    <numFmt numFmtId="165" formatCode="_-* #,##0.00_-;\-* #,##0.00_-;_-* &quot;-&quot;??_-;_-@_-"/>
    <numFmt numFmtId="166" formatCode="_-&quot;$&quot;\ * #,##0_-;\-&quot;$&quot;\ * #,##0_-;_-&quot;$&quot;\ * &quot;-&quot;_-;_-@_-"/>
    <numFmt numFmtId="167" formatCode="_-&quot;$&quot;\ * #,##0.00_-;\-&quot;$&quot;\ * #,##0.00_-;_-&quot;$&quot;\ * &quot;-&quot;??_-;_-@_-"/>
    <numFmt numFmtId="168" formatCode="0.0"/>
    <numFmt numFmtId="169" formatCode="#,##0.0"/>
    <numFmt numFmtId="170" formatCode="#,##0.0000"/>
    <numFmt numFmtId="171" formatCode="0.0000"/>
    <numFmt numFmtId="172" formatCode="0.000"/>
    <numFmt numFmtId="173" formatCode="#,##0.000"/>
    <numFmt numFmtId="174" formatCode="&quot;$&quot;#,##0"/>
  </numFmts>
  <fonts count="51" x14ac:knownFonts="1">
    <font>
      <sz val="11"/>
      <color theme="1"/>
      <name val="Calibri"/>
      <family val="2"/>
      <scheme val="minor"/>
    </font>
    <font>
      <sz val="11"/>
      <color theme="1"/>
      <name val="Calibri"/>
      <family val="2"/>
    </font>
    <font>
      <sz val="10"/>
      <name val="Arial"/>
      <family val="2"/>
    </font>
    <font>
      <sz val="11"/>
      <color theme="1"/>
      <name val="Calibri"/>
      <family val="2"/>
      <scheme val="minor"/>
    </font>
    <font>
      <sz val="10"/>
      <name val="Arial"/>
      <family val="2"/>
    </font>
    <font>
      <sz val="9"/>
      <name val="Calibri"/>
      <family val="2"/>
      <scheme val="minor"/>
    </font>
    <font>
      <sz val="11"/>
      <color theme="1"/>
      <name val="Arial"/>
      <family val="2"/>
    </font>
    <font>
      <sz val="9"/>
      <color theme="1"/>
      <name val="Calibri"/>
      <family val="2"/>
      <scheme val="minor"/>
    </font>
    <font>
      <sz val="11"/>
      <name val="Calibri"/>
      <family val="2"/>
    </font>
    <font>
      <sz val="10"/>
      <name val="Calibri"/>
      <family val="2"/>
      <scheme val="minor"/>
    </font>
    <font>
      <b/>
      <sz val="8"/>
      <name val="Calibri"/>
      <family val="2"/>
      <scheme val="minor"/>
    </font>
    <font>
      <sz val="8"/>
      <color theme="0"/>
      <name val="Calibri"/>
      <family val="2"/>
      <scheme val="minor"/>
    </font>
    <font>
      <sz val="7"/>
      <color theme="0"/>
      <name val="Calibri"/>
      <family val="2"/>
      <scheme val="minor"/>
    </font>
    <font>
      <b/>
      <sz val="7"/>
      <name val="Calibri"/>
      <family val="2"/>
      <scheme val="minor"/>
    </font>
    <font>
      <sz val="7"/>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name val="Calibri"/>
      <family val="2"/>
      <scheme val="minor"/>
    </font>
    <font>
      <b/>
      <sz val="7"/>
      <name val="Calibri"/>
      <family val="2"/>
    </font>
    <font>
      <sz val="11"/>
      <name val="Calibri"/>
      <family val="2"/>
      <scheme val="minor"/>
    </font>
    <font>
      <b/>
      <sz val="10"/>
      <color rgb="FFFF0000"/>
      <name val="Calibri"/>
      <family val="2"/>
      <scheme val="minor"/>
    </font>
    <font>
      <b/>
      <sz val="10"/>
      <name val="Calibri"/>
      <family val="2"/>
      <scheme val="minor"/>
    </font>
    <font>
      <b/>
      <sz val="10"/>
      <color theme="0"/>
      <name val="Calibri"/>
      <family val="2"/>
      <scheme val="minor"/>
    </font>
    <font>
      <sz val="11"/>
      <color theme="1"/>
      <name val="Calibri"/>
      <family val="2"/>
    </font>
    <font>
      <b/>
      <sz val="11"/>
      <name val="Calibri"/>
      <family val="2"/>
    </font>
    <font>
      <sz val="11"/>
      <color rgb="FFFF0000"/>
      <name val="Calibri"/>
      <family val="2"/>
    </font>
    <font>
      <sz val="12"/>
      <color rgb="FF202124"/>
      <name val="Calibri Light"/>
      <family val="2"/>
    </font>
    <font>
      <b/>
      <sz val="9"/>
      <color theme="0"/>
      <name val="Calibri"/>
      <family val="2"/>
      <scheme val="minor"/>
    </font>
    <font>
      <b/>
      <sz val="9"/>
      <color rgb="FFFF0000"/>
      <name val="Calibri"/>
      <family val="2"/>
      <scheme val="minor"/>
    </font>
    <font>
      <b/>
      <u/>
      <sz val="9"/>
      <color rgb="FFFF0000"/>
      <name val="Calibri"/>
      <family val="2"/>
      <scheme val="minor"/>
    </font>
    <font>
      <sz val="12"/>
      <color theme="1"/>
      <name val="Aptos"/>
      <family val="2"/>
    </font>
    <font>
      <u/>
      <sz val="11"/>
      <color theme="10"/>
      <name val="Calibri"/>
      <family val="2"/>
      <scheme val="minor"/>
    </font>
    <font>
      <u/>
      <sz val="11"/>
      <name val="Calibri"/>
      <family val="2"/>
      <scheme val="minor"/>
    </font>
    <font>
      <sz val="11"/>
      <name val="Aptos"/>
      <family val="2"/>
    </font>
    <font>
      <sz val="9"/>
      <color rgb="FFFF0000"/>
      <name val="Calibri"/>
      <family val="2"/>
      <scheme val="minor"/>
    </font>
    <font>
      <sz val="9"/>
      <color theme="4" tint="0.39997558519241921"/>
      <name val="Calibri"/>
      <family val="2"/>
      <scheme val="minor"/>
    </font>
    <font>
      <sz val="9"/>
      <color rgb="FF7030A0"/>
      <name val="Calibri"/>
      <family val="2"/>
      <scheme val="minor"/>
    </font>
  </fonts>
  <fills count="60">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4" tint="0.39997558519241921"/>
        <bgColor rgb="FF9CC2E5"/>
      </patternFill>
    </fill>
    <fill>
      <patternFill patternType="solid">
        <fgColor theme="4" tint="0.79998168889431442"/>
        <bgColor theme="4" tint="0.79998168889431442"/>
      </patternFill>
    </fill>
    <fill>
      <patternFill patternType="solid">
        <fgColor rgb="FFFFFF00"/>
        <bgColor rgb="FF9CC2E5"/>
      </patternFill>
    </fill>
    <fill>
      <patternFill patternType="solid">
        <fgColor rgb="FFFFFFFF"/>
        <bgColor indexed="64"/>
      </patternFill>
    </fill>
    <fill>
      <patternFill patternType="solid">
        <fgColor theme="4" tint="0.79998168889431442"/>
        <bgColor indexed="64"/>
      </patternFill>
    </fill>
    <fill>
      <patternFill patternType="solid">
        <fgColor theme="8"/>
        <bgColor indexed="64"/>
      </patternFill>
    </fill>
    <fill>
      <patternFill patternType="solid">
        <fgColor theme="5"/>
        <bgColor indexed="64"/>
      </patternFill>
    </fill>
    <fill>
      <patternFill patternType="solid">
        <fgColor theme="4"/>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rgb="FF9CC2E5"/>
      </patternFill>
    </fill>
    <fill>
      <patternFill patternType="solid">
        <fgColor theme="9" tint="0.39997558519241921"/>
        <bgColor indexed="64"/>
      </patternFill>
    </fill>
    <fill>
      <patternFill patternType="solid">
        <fgColor theme="0"/>
        <bgColor theme="4" tint="0.79998168889431442"/>
      </patternFill>
    </fill>
    <fill>
      <patternFill patternType="solid">
        <fgColor rgb="FF00B0F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8" tint="0.39997558519241921"/>
        <bgColor indexed="64"/>
      </patternFill>
    </fill>
  </fills>
  <borders count="3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diagonal/>
    </border>
    <border>
      <left/>
      <right/>
      <top/>
      <bottom style="thin">
        <color theme="4" tint="0.3999755851924192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rgb="FF000000"/>
      </top>
      <bottom/>
      <diagonal/>
    </border>
    <border>
      <left style="thin">
        <color indexed="64"/>
      </left>
      <right/>
      <top style="thin">
        <color rgb="FF000000"/>
      </top>
      <bottom/>
      <diagonal/>
    </border>
    <border>
      <left/>
      <right style="thin">
        <color indexed="64"/>
      </right>
      <top style="thin">
        <color indexed="64"/>
      </top>
      <bottom/>
      <diagonal/>
    </border>
    <border>
      <left style="medium">
        <color rgb="FF000000"/>
      </left>
      <right style="medium">
        <color rgb="FF000000"/>
      </right>
      <top style="medium">
        <color rgb="FFCCCCCC"/>
      </top>
      <bottom style="medium">
        <color indexed="64"/>
      </bottom>
      <diagonal/>
    </border>
    <border>
      <left style="medium">
        <color rgb="FFCCCCCC"/>
      </left>
      <right style="medium">
        <color rgb="FF000000"/>
      </right>
      <top style="medium">
        <color rgb="FFCCCCCC"/>
      </top>
      <bottom style="medium">
        <color indexed="64"/>
      </bottom>
      <diagonal/>
    </border>
    <border>
      <left style="medium">
        <color rgb="FF000000"/>
      </left>
      <right style="medium">
        <color rgb="FF000000"/>
      </right>
      <top style="medium">
        <color rgb="FF000000"/>
      </top>
      <bottom style="medium">
        <color indexed="64"/>
      </bottom>
      <diagonal/>
    </border>
    <border>
      <left/>
      <right style="thin">
        <color indexed="64"/>
      </right>
      <top/>
      <bottom/>
      <diagonal/>
    </border>
    <border>
      <left/>
      <right/>
      <top style="thin">
        <color indexed="64"/>
      </top>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s>
  <cellStyleXfs count="289">
    <xf numFmtId="0" fontId="0" fillId="0" borderId="0"/>
    <xf numFmtId="0" fontId="2" fillId="0" borderId="0"/>
    <xf numFmtId="0" fontId="2" fillId="0" borderId="0"/>
    <xf numFmtId="0" fontId="4" fillId="0" borderId="0"/>
    <xf numFmtId="0" fontId="2" fillId="0" borderId="0"/>
    <xf numFmtId="0" fontId="3" fillId="0" borderId="0"/>
    <xf numFmtId="165"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0" fontId="2" fillId="0" borderId="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6" fillId="0" borderId="0"/>
    <xf numFmtId="0" fontId="8" fillId="0" borderId="0"/>
    <xf numFmtId="164"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9" fillId="7" borderId="0" applyNumberFormat="0" applyBorder="0" applyAlignment="0" applyProtection="0"/>
    <xf numFmtId="0" fontId="20" fillId="8" borderId="0" applyNumberFormat="0" applyBorder="0" applyAlignment="0" applyProtection="0"/>
    <xf numFmtId="0" fontId="21" fillId="9" borderId="0" applyNumberFormat="0" applyBorder="0" applyAlignment="0" applyProtection="0"/>
    <xf numFmtId="0" fontId="22" fillId="10" borderId="9" applyNumberFormat="0" applyAlignment="0" applyProtection="0"/>
    <xf numFmtId="0" fontId="23" fillId="11" borderId="10" applyNumberFormat="0" applyAlignment="0" applyProtection="0"/>
    <xf numFmtId="0" fontId="24" fillId="11" borderId="9" applyNumberFormat="0" applyAlignment="0" applyProtection="0"/>
    <xf numFmtId="0" fontId="25" fillId="0" borderId="11" applyNumberFormat="0" applyFill="0" applyAlignment="0" applyProtection="0"/>
    <xf numFmtId="0" fontId="26" fillId="12" borderId="12" applyNumberFormat="0" applyAlignment="0" applyProtection="0"/>
    <xf numFmtId="0" fontId="27" fillId="0" borderId="0" applyNumberFormat="0" applyFill="0" applyBorder="0" applyAlignment="0" applyProtection="0"/>
    <xf numFmtId="0" fontId="3" fillId="13" borderId="13" applyNumberFormat="0" applyFont="0" applyAlignment="0" applyProtection="0"/>
    <xf numFmtId="0" fontId="28" fillId="0" borderId="0" applyNumberFormat="0" applyFill="0" applyBorder="0" applyAlignment="0" applyProtection="0"/>
    <xf numFmtId="0" fontId="29" fillId="0" borderId="14" applyNumberFormat="0" applyFill="0" applyAlignment="0" applyProtection="0"/>
    <xf numFmtId="0" fontId="3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0"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3" fillId="0" borderId="0" applyFont="0" applyFill="0" applyBorder="0" applyAlignment="0" applyProtection="0"/>
    <xf numFmtId="0" fontId="8" fillId="0" borderId="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0" fontId="3" fillId="0" borderId="0"/>
    <xf numFmtId="0" fontId="8" fillId="0" borderId="0"/>
    <xf numFmtId="0" fontId="45" fillId="0" borderId="0" applyNumberFormat="0" applyFill="0" applyBorder="0" applyAlignment="0" applyProtection="0"/>
  </cellStyleXfs>
  <cellXfs count="337">
    <xf numFmtId="0" fontId="0" fillId="0" borderId="0" xfId="0"/>
    <xf numFmtId="0" fontId="0" fillId="0" borderId="1" xfId="0" applyBorder="1"/>
    <xf numFmtId="0" fontId="5" fillId="3" borderId="0" xfId="0" applyFont="1" applyFill="1" applyAlignment="1">
      <alignment horizontal="center"/>
    </xf>
    <xf numFmtId="0" fontId="5" fillId="3" borderId="0" xfId="0" applyFont="1" applyFill="1"/>
    <xf numFmtId="0" fontId="5" fillId="3" borderId="0" xfId="0" applyFont="1" applyFill="1" applyAlignment="1">
      <alignment horizontal="left"/>
    </xf>
    <xf numFmtId="0" fontId="10" fillId="2" borderId="0" xfId="0" applyFont="1" applyFill="1" applyAlignment="1" applyProtection="1">
      <alignment horizontal="center" vertical="top" wrapText="1"/>
      <protection locked="0"/>
    </xf>
    <xf numFmtId="0" fontId="11" fillId="5" borderId="0" xfId="0" applyFont="1" applyFill="1" applyAlignment="1">
      <alignment horizontal="center" vertical="top" wrapText="1"/>
    </xf>
    <xf numFmtId="168" fontId="5" fillId="3" borderId="0" xfId="0" applyNumberFormat="1" applyFont="1" applyFill="1" applyAlignment="1">
      <alignment horizontal="center"/>
    </xf>
    <xf numFmtId="0" fontId="0" fillId="0" borderId="0" xfId="0" applyAlignment="1">
      <alignment horizontal="center"/>
    </xf>
    <xf numFmtId="3" fontId="10" fillId="2" borderId="0" xfId="0" applyNumberFormat="1" applyFont="1" applyFill="1" applyAlignment="1" applyProtection="1">
      <alignment horizontal="center" vertical="top" wrapText="1"/>
      <protection locked="0"/>
    </xf>
    <xf numFmtId="168" fontId="0" fillId="0" borderId="0" xfId="0" applyNumberFormat="1"/>
    <xf numFmtId="3" fontId="31" fillId="2" borderId="0" xfId="0" applyNumberFormat="1" applyFont="1" applyFill="1" applyAlignment="1" applyProtection="1">
      <alignment horizontal="center" vertical="top" wrapText="1"/>
      <protection locked="0"/>
    </xf>
    <xf numFmtId="3" fontId="5" fillId="3" borderId="0" xfId="0" applyNumberFormat="1" applyFont="1" applyFill="1" applyAlignment="1">
      <alignment horizontal="center"/>
    </xf>
    <xf numFmtId="0" fontId="12" fillId="5" borderId="0" xfId="0" applyFont="1" applyFill="1" applyAlignment="1">
      <alignment horizontal="center" vertical="top" wrapText="1"/>
    </xf>
    <xf numFmtId="0" fontId="13" fillId="2" borderId="0" xfId="0" applyFont="1" applyFill="1" applyAlignment="1" applyProtection="1">
      <alignment horizontal="center" vertical="top" wrapText="1"/>
      <protection locked="0"/>
    </xf>
    <xf numFmtId="1" fontId="13" fillId="38" borderId="0" xfId="0" applyNumberFormat="1" applyFont="1" applyFill="1" applyAlignment="1">
      <alignment horizontal="center" vertical="top" wrapText="1"/>
    </xf>
    <xf numFmtId="168" fontId="13" fillId="38" borderId="0" xfId="0" applyNumberFormat="1" applyFont="1" applyFill="1" applyAlignment="1">
      <alignment horizontal="center" vertical="top" wrapText="1"/>
    </xf>
    <xf numFmtId="3" fontId="13" fillId="38" borderId="0" xfId="0" applyNumberFormat="1" applyFont="1" applyFill="1" applyAlignment="1">
      <alignment horizontal="center" vertical="top" wrapText="1"/>
    </xf>
    <xf numFmtId="0" fontId="13" fillId="38" borderId="0" xfId="0" applyFont="1" applyFill="1" applyAlignment="1">
      <alignment horizontal="center" vertical="top" wrapText="1"/>
    </xf>
    <xf numFmtId="0" fontId="29" fillId="40" borderId="16" xfId="0" applyFont="1" applyFill="1" applyBorder="1"/>
    <xf numFmtId="1" fontId="7" fillId="3" borderId="0" xfId="0" applyNumberFormat="1" applyFont="1" applyFill="1" applyAlignment="1">
      <alignment horizontal="center"/>
    </xf>
    <xf numFmtId="169" fontId="0" fillId="0" borderId="0" xfId="0" applyNumberFormat="1"/>
    <xf numFmtId="0" fontId="0" fillId="0" borderId="0" xfId="0" applyAlignment="1">
      <alignment vertical="top" wrapText="1"/>
    </xf>
    <xf numFmtId="168" fontId="0" fillId="0" borderId="0" xfId="0" applyNumberFormat="1" applyAlignment="1">
      <alignment vertical="top" wrapText="1"/>
    </xf>
    <xf numFmtId="0" fontId="7" fillId="3" borderId="0" xfId="0" applyFont="1" applyFill="1" applyAlignment="1">
      <alignment horizontal="center"/>
    </xf>
    <xf numFmtId="0" fontId="7" fillId="3" borderId="0" xfId="0" applyFont="1" applyFill="1" applyAlignment="1">
      <alignment horizontal="left"/>
    </xf>
    <xf numFmtId="3" fontId="7" fillId="3" borderId="0" xfId="0" applyNumberFormat="1" applyFont="1" applyFill="1" applyAlignment="1">
      <alignment horizontal="center"/>
    </xf>
    <xf numFmtId="0" fontId="7" fillId="3" borderId="0" xfId="0" applyFont="1" applyFill="1"/>
    <xf numFmtId="168" fontId="32" fillId="39" borderId="15" xfId="53" applyNumberFormat="1" applyFont="1" applyFill="1" applyBorder="1" applyAlignment="1">
      <alignment horizontal="center" vertical="top" wrapText="1"/>
    </xf>
    <xf numFmtId="0" fontId="14" fillId="0" borderId="0" xfId="0" applyFont="1" applyAlignment="1">
      <alignment horizontal="center" vertical="top"/>
    </xf>
    <xf numFmtId="0" fontId="9" fillId="3" borderId="0" xfId="0" applyFont="1" applyFill="1"/>
    <xf numFmtId="1" fontId="9" fillId="3" borderId="0" xfId="0" applyNumberFormat="1" applyFont="1" applyFill="1" applyAlignment="1">
      <alignment horizontal="center"/>
    </xf>
    <xf numFmtId="0" fontId="13" fillId="2" borderId="0" xfId="0" applyFont="1" applyFill="1" applyAlignment="1">
      <alignment horizontal="center" vertical="top" wrapText="1"/>
    </xf>
    <xf numFmtId="0" fontId="0" fillId="0" borderId="0" xfId="0" applyAlignment="1">
      <alignment horizontal="left"/>
    </xf>
    <xf numFmtId="169" fontId="0" fillId="0" borderId="0" xfId="0" applyNumberFormat="1" applyAlignment="1">
      <alignment vertical="top" wrapText="1"/>
    </xf>
    <xf numFmtId="0" fontId="0" fillId="0" borderId="0" xfId="0" pivotButton="1"/>
    <xf numFmtId="42" fontId="0" fillId="0" borderId="0" xfId="80" applyFont="1"/>
    <xf numFmtId="0" fontId="32" fillId="41" borderId="15" xfId="53" applyFont="1" applyFill="1" applyBorder="1" applyAlignment="1">
      <alignment horizontal="center" vertical="top" wrapText="1"/>
    </xf>
    <xf numFmtId="1" fontId="13" fillId="4" borderId="0" xfId="0" applyNumberFormat="1" applyFont="1" applyFill="1" applyAlignment="1">
      <alignment horizontal="center" vertical="top" wrapText="1"/>
    </xf>
    <xf numFmtId="168" fontId="13" fillId="4" borderId="0" xfId="0" applyNumberFormat="1" applyFont="1" applyFill="1" applyAlignment="1">
      <alignment horizontal="center" vertical="top" wrapText="1"/>
    </xf>
    <xf numFmtId="0" fontId="7" fillId="0" borderId="17" xfId="0" applyFont="1" applyBorder="1" applyAlignment="1">
      <alignment horizontal="center" wrapText="1"/>
    </xf>
    <xf numFmtId="0" fontId="7" fillId="42" borderId="18" xfId="0" applyFont="1" applyFill="1" applyBorder="1" applyAlignment="1">
      <alignment wrapText="1"/>
    </xf>
    <xf numFmtId="0" fontId="7" fillId="42" borderId="19" xfId="0" applyFont="1" applyFill="1" applyBorder="1" applyAlignment="1">
      <alignment wrapText="1"/>
    </xf>
    <xf numFmtId="0" fontId="13" fillId="4" borderId="0" xfId="0" applyFont="1" applyFill="1" applyAlignment="1">
      <alignment horizontal="center" vertical="top" wrapText="1"/>
    </xf>
    <xf numFmtId="168" fontId="13" fillId="43" borderId="0" xfId="0" applyNumberFormat="1" applyFont="1" applyFill="1" applyAlignment="1">
      <alignment horizontal="center" vertical="top" wrapText="1"/>
    </xf>
    <xf numFmtId="3" fontId="10" fillId="4" borderId="0" xfId="0" applyNumberFormat="1" applyFont="1" applyFill="1" applyAlignment="1" applyProtection="1">
      <alignment horizontal="center" vertical="top" wrapText="1"/>
      <protection locked="0"/>
    </xf>
    <xf numFmtId="49" fontId="12" fillId="5" borderId="0" xfId="0" applyNumberFormat="1" applyFont="1" applyFill="1" applyAlignment="1">
      <alignment horizontal="center" vertical="top" wrapText="1"/>
    </xf>
    <xf numFmtId="3" fontId="31" fillId="4" borderId="0" xfId="0" applyNumberFormat="1" applyFont="1" applyFill="1" applyAlignment="1" applyProtection="1">
      <alignment horizontal="center" vertical="top" wrapText="1"/>
      <protection locked="0"/>
    </xf>
    <xf numFmtId="0" fontId="7" fillId="0" borderId="18" xfId="0" applyFont="1" applyBorder="1" applyAlignment="1">
      <alignment wrapText="1"/>
    </xf>
    <xf numFmtId="0" fontId="7" fillId="0" borderId="19" xfId="0" applyFont="1" applyBorder="1" applyAlignment="1">
      <alignment wrapText="1"/>
    </xf>
    <xf numFmtId="3" fontId="0" fillId="0" borderId="0" xfId="0" applyNumberFormat="1"/>
    <xf numFmtId="9" fontId="0" fillId="0" borderId="0" xfId="0" applyNumberFormat="1"/>
    <xf numFmtId="0" fontId="0" fillId="0" borderId="5" xfId="0" applyBorder="1" applyProtection="1">
      <protection locked="0"/>
    </xf>
    <xf numFmtId="0" fontId="0" fillId="0" borderId="5" xfId="0" applyBorder="1" applyAlignment="1" applyProtection="1">
      <alignment horizontal="center" wrapText="1"/>
      <protection locked="0"/>
    </xf>
    <xf numFmtId="0" fontId="0" fillId="0" borderId="5" xfId="0" applyBorder="1" applyAlignment="1" applyProtection="1">
      <alignment wrapText="1"/>
      <protection locked="0"/>
    </xf>
    <xf numFmtId="0" fontId="0" fillId="0" borderId="5" xfId="0" applyBorder="1" applyAlignment="1" applyProtection="1">
      <alignment horizontal="center"/>
      <protection locked="0"/>
    </xf>
    <xf numFmtId="0" fontId="35" fillId="3" borderId="0" xfId="0" applyFont="1" applyFill="1" applyAlignment="1">
      <alignment wrapText="1"/>
    </xf>
    <xf numFmtId="0" fontId="33" fillId="3" borderId="0" xfId="0" applyFont="1" applyFill="1"/>
    <xf numFmtId="3" fontId="7" fillId="0" borderId="19" xfId="52" applyNumberFormat="1" applyFont="1" applyBorder="1" applyAlignment="1">
      <alignment horizontal="right" wrapText="1"/>
    </xf>
    <xf numFmtId="3" fontId="7" fillId="42" borderId="19" xfId="52" applyNumberFormat="1" applyFont="1" applyFill="1" applyBorder="1" applyAlignment="1">
      <alignment horizontal="right" wrapText="1"/>
    </xf>
    <xf numFmtId="3" fontId="0" fillId="0" borderId="0" xfId="0" applyNumberFormat="1" applyAlignment="1">
      <alignment horizontal="right"/>
    </xf>
    <xf numFmtId="0" fontId="0" fillId="0" borderId="5" xfId="0" applyBorder="1" applyAlignment="1">
      <alignment horizontal="left"/>
    </xf>
    <xf numFmtId="0" fontId="0" fillId="0" borderId="5" xfId="0" applyBorder="1" applyAlignment="1">
      <alignment horizontal="center"/>
    </xf>
    <xf numFmtId="0" fontId="26" fillId="46" borderId="1" xfId="0" applyFont="1" applyFill="1" applyBorder="1" applyAlignment="1">
      <alignment horizontal="center"/>
    </xf>
    <xf numFmtId="3" fontId="26" fillId="46" borderId="1" xfId="0" applyNumberFormat="1" applyFont="1" applyFill="1" applyBorder="1" applyAlignment="1">
      <alignment horizontal="center"/>
    </xf>
    <xf numFmtId="0" fontId="0" fillId="0" borderId="21" xfId="0" applyBorder="1" applyAlignment="1" applyProtection="1">
      <alignment wrapText="1"/>
      <protection locked="0"/>
    </xf>
    <xf numFmtId="0" fontId="0" fillId="0" borderId="21" xfId="0" applyBorder="1" applyProtection="1">
      <protection locked="0"/>
    </xf>
    <xf numFmtId="0" fontId="7" fillId="0" borderId="5" xfId="0" applyFont="1" applyBorder="1" applyAlignment="1">
      <alignment wrapText="1"/>
    </xf>
    <xf numFmtId="0" fontId="26" fillId="46" borderId="5" xfId="0" applyFont="1" applyFill="1" applyBorder="1" applyAlignment="1" applyProtection="1">
      <alignment horizontal="center"/>
      <protection locked="0"/>
    </xf>
    <xf numFmtId="0" fontId="26" fillId="46" borderId="5" xfId="0" applyFont="1" applyFill="1" applyBorder="1" applyProtection="1">
      <protection locked="0"/>
    </xf>
    <xf numFmtId="0" fontId="0" fillId="0" borderId="21" xfId="0" applyBorder="1" applyAlignment="1" applyProtection="1">
      <alignment horizontal="center"/>
      <protection locked="0"/>
    </xf>
    <xf numFmtId="0" fontId="26" fillId="46" borderId="5" xfId="0" applyFont="1" applyFill="1" applyBorder="1" applyAlignment="1">
      <alignment horizontal="center"/>
    </xf>
    <xf numFmtId="0" fontId="36" fillId="5" borderId="20" xfId="0" applyFont="1" applyFill="1" applyBorder="1" applyAlignment="1">
      <alignment horizontal="center" vertical="top" wrapText="1"/>
    </xf>
    <xf numFmtId="0" fontId="36" fillId="2" borderId="20" xfId="0" applyFont="1" applyFill="1" applyBorder="1" applyAlignment="1">
      <alignment horizontal="center" vertical="top" wrapText="1"/>
    </xf>
    <xf numFmtId="0" fontId="36" fillId="44" borderId="20" xfId="0" applyFont="1" applyFill="1" applyBorder="1" applyAlignment="1">
      <alignment horizontal="center" vertical="top" wrapText="1"/>
    </xf>
    <xf numFmtId="0" fontId="36" fillId="39" borderId="20" xfId="53" applyFont="1" applyFill="1" applyBorder="1" applyAlignment="1">
      <alignment horizontal="center" vertical="top" wrapText="1"/>
    </xf>
    <xf numFmtId="0" fontId="36" fillId="39" borderId="26" xfId="53" applyFont="1" applyFill="1" applyBorder="1" applyAlignment="1">
      <alignment horizontal="center" vertical="top" wrapText="1"/>
    </xf>
    <xf numFmtId="3" fontId="36" fillId="44" borderId="20" xfId="0" applyNumberFormat="1" applyFont="1" applyFill="1" applyBorder="1" applyAlignment="1">
      <alignment horizontal="center" vertical="top" wrapText="1"/>
    </xf>
    <xf numFmtId="170" fontId="7" fillId="3" borderId="0" xfId="0" applyNumberFormat="1" applyFont="1" applyFill="1" applyAlignment="1">
      <alignment horizontal="center"/>
    </xf>
    <xf numFmtId="170" fontId="5" fillId="3" borderId="0" xfId="0" applyNumberFormat="1" applyFont="1" applyFill="1" applyAlignment="1">
      <alignment horizontal="center"/>
    </xf>
    <xf numFmtId="3" fontId="0" fillId="0" borderId="0" xfId="0" applyNumberFormat="1" applyAlignment="1">
      <alignment vertical="top" wrapText="1"/>
    </xf>
    <xf numFmtId="0" fontId="27" fillId="3" borderId="0" xfId="0" applyFont="1" applyFill="1"/>
    <xf numFmtId="0" fontId="27" fillId="3" borderId="0" xfId="0" applyFont="1" applyFill="1" applyAlignment="1">
      <alignment horizontal="left"/>
    </xf>
    <xf numFmtId="0" fontId="36" fillId="2" borderId="28" xfId="0" applyFont="1" applyFill="1" applyBorder="1" applyAlignment="1">
      <alignment horizontal="center" vertical="top" wrapText="1"/>
    </xf>
    <xf numFmtId="168" fontId="7" fillId="3" borderId="0" xfId="0" applyNumberFormat="1" applyFont="1" applyFill="1" applyAlignment="1">
      <alignment horizontal="center"/>
    </xf>
    <xf numFmtId="1" fontId="5" fillId="3" borderId="0" xfId="0" applyNumberFormat="1" applyFont="1" applyFill="1" applyAlignment="1">
      <alignment horizontal="center"/>
    </xf>
    <xf numFmtId="0" fontId="8" fillId="3" borderId="0" xfId="0" applyFont="1" applyFill="1" applyAlignment="1">
      <alignment horizontal="center" vertical="center"/>
    </xf>
    <xf numFmtId="0" fontId="8" fillId="3" borderId="0" xfId="0" applyFont="1" applyFill="1" applyAlignment="1">
      <alignment horizontal="left" vertical="center"/>
    </xf>
    <xf numFmtId="0" fontId="8" fillId="3" borderId="0" xfId="0" applyFont="1" applyFill="1" applyAlignment="1">
      <alignment vertical="center"/>
    </xf>
    <xf numFmtId="3" fontId="37" fillId="3" borderId="0" xfId="0" applyNumberFormat="1" applyFont="1" applyFill="1" applyAlignment="1">
      <alignment horizontal="center" vertical="center"/>
    </xf>
    <xf numFmtId="0" fontId="37" fillId="3" borderId="0" xfId="0" applyFont="1" applyFill="1" applyAlignment="1">
      <alignment horizontal="center" vertical="center"/>
    </xf>
    <xf numFmtId="0" fontId="7" fillId="42" borderId="29" xfId="0" applyFont="1" applyFill="1" applyBorder="1" applyAlignment="1">
      <alignment wrapText="1"/>
    </xf>
    <xf numFmtId="0" fontId="7" fillId="42" borderId="30" xfId="0" applyFont="1" applyFill="1" applyBorder="1" applyAlignment="1">
      <alignment wrapText="1"/>
    </xf>
    <xf numFmtId="0" fontId="7" fillId="0" borderId="31" xfId="0" applyFont="1" applyBorder="1" applyAlignment="1">
      <alignment horizontal="center" wrapText="1"/>
    </xf>
    <xf numFmtId="3" fontId="7" fillId="42" borderId="30" xfId="52" applyNumberFormat="1" applyFont="1" applyFill="1" applyBorder="1" applyAlignment="1">
      <alignment horizontal="right" wrapText="1"/>
    </xf>
    <xf numFmtId="0" fontId="36" fillId="39" borderId="27" xfId="53" applyFont="1" applyFill="1" applyBorder="1" applyAlignment="1">
      <alignment horizontal="center" vertical="top" wrapText="1"/>
    </xf>
    <xf numFmtId="0" fontId="36" fillId="45" borderId="20" xfId="0" applyFont="1" applyFill="1" applyBorder="1" applyAlignment="1" applyProtection="1">
      <alignment horizontal="center" vertical="top" wrapText="1"/>
      <protection locked="0"/>
    </xf>
    <xf numFmtId="0" fontId="26" fillId="45" borderId="25" xfId="0" applyFont="1" applyFill="1" applyBorder="1" applyAlignment="1">
      <alignment horizontal="center" vertical="top" wrapText="1"/>
    </xf>
    <xf numFmtId="0" fontId="26" fillId="45" borderId="24" xfId="0" applyFont="1" applyFill="1" applyBorder="1" applyAlignment="1">
      <alignment horizontal="center" vertical="top" wrapText="1"/>
    </xf>
    <xf numFmtId="168" fontId="7" fillId="3" borderId="0" xfId="0" applyNumberFormat="1" applyFont="1" applyFill="1" applyAlignment="1">
      <alignment horizontal="left"/>
    </xf>
    <xf numFmtId="3" fontId="7" fillId="3" borderId="0" xfId="0" applyNumberFormat="1" applyFont="1" applyFill="1" applyAlignment="1">
      <alignment horizontal="left"/>
    </xf>
    <xf numFmtId="1" fontId="7" fillId="3" borderId="0" xfId="0" applyNumberFormat="1" applyFont="1" applyFill="1" applyAlignment="1">
      <alignment horizontal="left"/>
    </xf>
    <xf numFmtId="169" fontId="36" fillId="39" borderId="20" xfId="53" applyNumberFormat="1" applyFont="1" applyFill="1" applyBorder="1" applyAlignment="1">
      <alignment horizontal="center" vertical="top" wrapText="1"/>
    </xf>
    <xf numFmtId="169" fontId="5" fillId="3" borderId="0" xfId="0" applyNumberFormat="1" applyFont="1" applyFill="1" applyAlignment="1">
      <alignment horizontal="center"/>
    </xf>
    <xf numFmtId="169" fontId="7" fillId="3" borderId="0" xfId="0" applyNumberFormat="1" applyFont="1" applyFill="1" applyAlignment="1">
      <alignment horizontal="center"/>
    </xf>
    <xf numFmtId="0" fontId="33" fillId="3" borderId="0" xfId="0" applyFont="1" applyFill="1" applyAlignment="1">
      <alignment horizontal="left"/>
    </xf>
    <xf numFmtId="0" fontId="33" fillId="3" borderId="0" xfId="0" applyFont="1" applyFill="1" applyAlignment="1">
      <alignment horizontal="center"/>
    </xf>
    <xf numFmtId="168" fontId="33" fillId="3" borderId="0" xfId="0" applyNumberFormat="1" applyFont="1" applyFill="1"/>
    <xf numFmtId="0" fontId="5" fillId="3" borderId="0" xfId="0" applyFont="1" applyFill="1" applyAlignment="1">
      <alignment horizontal="center" vertical="top"/>
    </xf>
    <xf numFmtId="0" fontId="27" fillId="3" borderId="0" xfId="0" applyFont="1" applyFill="1" applyAlignment="1">
      <alignment horizontal="center"/>
    </xf>
    <xf numFmtId="3" fontId="27" fillId="3" borderId="0" xfId="80" applyNumberFormat="1" applyFont="1" applyFill="1" applyBorder="1" applyAlignment="1">
      <alignment horizontal="center"/>
    </xf>
    <xf numFmtId="3" fontId="27" fillId="3" borderId="0" xfId="0" applyNumberFormat="1" applyFont="1" applyFill="1" applyAlignment="1">
      <alignment horizontal="center"/>
    </xf>
    <xf numFmtId="169" fontId="27" fillId="3" borderId="0" xfId="0" applyNumberFormat="1" applyFont="1" applyFill="1" applyAlignment="1">
      <alignment horizontal="center"/>
    </xf>
    <xf numFmtId="0" fontId="41" fillId="5" borderId="20" xfId="0" applyFont="1" applyFill="1" applyBorder="1" applyAlignment="1">
      <alignment horizontal="center" vertical="top" wrapText="1"/>
    </xf>
    <xf numFmtId="0" fontId="41" fillId="44" borderId="20" xfId="0" applyFont="1" applyFill="1" applyBorder="1" applyAlignment="1">
      <alignment horizontal="center" vertical="top" wrapText="1"/>
    </xf>
    <xf numFmtId="3" fontId="41" fillId="44" borderId="20" xfId="0" applyNumberFormat="1" applyFont="1" applyFill="1" applyBorder="1" applyAlignment="1">
      <alignment horizontal="center" vertical="top" wrapText="1"/>
    </xf>
    <xf numFmtId="0" fontId="41" fillId="2" borderId="20" xfId="0" applyFont="1" applyFill="1" applyBorder="1" applyAlignment="1">
      <alignment horizontal="center" vertical="top" wrapText="1"/>
    </xf>
    <xf numFmtId="0" fontId="41" fillId="2" borderId="23" xfId="0" applyFont="1" applyFill="1" applyBorder="1" applyAlignment="1">
      <alignment horizontal="center" vertical="top" wrapText="1"/>
    </xf>
    <xf numFmtId="0" fontId="41" fillId="2" borderId="5" xfId="0" applyFont="1" applyFill="1" applyBorder="1" applyAlignment="1">
      <alignment horizontal="center" vertical="top" wrapText="1"/>
    </xf>
    <xf numFmtId="0" fontId="41" fillId="39" borderId="26" xfId="53" applyFont="1" applyFill="1" applyBorder="1" applyAlignment="1">
      <alignment horizontal="center" vertical="top" wrapText="1"/>
    </xf>
    <xf numFmtId="0" fontId="41" fillId="39" borderId="20" xfId="53" applyFont="1" applyFill="1" applyBorder="1" applyAlignment="1">
      <alignment horizontal="center" vertical="top" wrapText="1"/>
    </xf>
    <xf numFmtId="168" fontId="31" fillId="47" borderId="24" xfId="0" applyNumberFormat="1" applyFont="1" applyFill="1" applyBorder="1" applyAlignment="1">
      <alignment horizontal="center" vertical="top" wrapText="1"/>
    </xf>
    <xf numFmtId="0" fontId="31" fillId="3" borderId="0" xfId="0" applyFont="1" applyFill="1" applyAlignment="1">
      <alignment wrapText="1"/>
    </xf>
    <xf numFmtId="49" fontId="7" fillId="3" borderId="0" xfId="0" applyNumberFormat="1" applyFont="1" applyFill="1" applyAlignment="1">
      <alignment horizontal="center"/>
    </xf>
    <xf numFmtId="168" fontId="31" fillId="48" borderId="24" xfId="0" applyNumberFormat="1" applyFont="1" applyFill="1" applyBorder="1" applyAlignment="1">
      <alignment horizontal="center" vertical="top" wrapText="1"/>
    </xf>
    <xf numFmtId="0" fontId="26" fillId="46" borderId="33" xfId="0" applyFont="1" applyFill="1" applyBorder="1" applyAlignment="1" applyProtection="1">
      <alignment horizontal="center" vertical="center" wrapText="1"/>
      <protection locked="0"/>
    </xf>
    <xf numFmtId="0" fontId="0" fillId="0" borderId="28" xfId="0" applyBorder="1" applyAlignment="1">
      <alignment horizontal="center" vertical="center" wrapText="1"/>
    </xf>
    <xf numFmtId="0" fontId="26" fillId="46" borderId="0" xfId="0" applyFont="1" applyFill="1" applyAlignment="1" applyProtection="1">
      <alignment horizontal="center" vertical="center" wrapText="1"/>
      <protection locked="0"/>
    </xf>
    <xf numFmtId="0" fontId="0" fillId="0" borderId="32" xfId="0" applyBorder="1" applyAlignment="1">
      <alignment horizontal="center" vertical="center" wrapText="1"/>
    </xf>
    <xf numFmtId="0" fontId="0" fillId="0" borderId="0" xfId="0"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0" fillId="0" borderId="23" xfId="0" applyBorder="1" applyAlignment="1">
      <alignment horizontal="center" vertical="center" wrapText="1"/>
    </xf>
    <xf numFmtId="0" fontId="31" fillId="49" borderId="24" xfId="53" applyFont="1" applyFill="1" applyBorder="1" applyAlignment="1">
      <alignment horizontal="center" vertical="top" wrapText="1"/>
    </xf>
    <xf numFmtId="168" fontId="31" fillId="50" borderId="24" xfId="0" applyNumberFormat="1" applyFont="1" applyFill="1" applyBorder="1" applyAlignment="1">
      <alignment horizontal="center" vertical="top" wrapText="1"/>
    </xf>
    <xf numFmtId="1" fontId="41" fillId="44" borderId="20" xfId="0" applyNumberFormat="1" applyFont="1" applyFill="1" applyBorder="1" applyAlignment="1">
      <alignment horizontal="center" vertical="top" wrapText="1"/>
    </xf>
    <xf numFmtId="1" fontId="5" fillId="3" borderId="0" xfId="0" applyNumberFormat="1" applyFont="1" applyFill="1" applyAlignment="1">
      <alignment horizontal="left"/>
    </xf>
    <xf numFmtId="171" fontId="0" fillId="0" borderId="0" xfId="0" applyNumberFormat="1"/>
    <xf numFmtId="171" fontId="0" fillId="0" borderId="0" xfId="0" applyNumberFormat="1" applyAlignment="1">
      <alignment vertical="top" wrapText="1"/>
    </xf>
    <xf numFmtId="0" fontId="36" fillId="5" borderId="20" xfId="0" applyFont="1" applyFill="1" applyBorder="1" applyAlignment="1">
      <alignment vertical="top" wrapText="1"/>
    </xf>
    <xf numFmtId="168" fontId="31" fillId="4" borderId="24" xfId="0" applyNumberFormat="1" applyFont="1" applyFill="1" applyBorder="1" applyAlignment="1">
      <alignment horizontal="center" vertical="top" wrapText="1"/>
    </xf>
    <xf numFmtId="170" fontId="31" fillId="48" borderId="24" xfId="0" applyNumberFormat="1" applyFont="1" applyFill="1" applyBorder="1" applyAlignment="1">
      <alignment horizontal="center" vertical="top" wrapText="1"/>
    </xf>
    <xf numFmtId="168" fontId="31" fillId="6" borderId="24" xfId="0" applyNumberFormat="1" applyFont="1" applyFill="1" applyBorder="1" applyAlignment="1">
      <alignment horizontal="center" vertical="top" wrapText="1"/>
    </xf>
    <xf numFmtId="168" fontId="7" fillId="6" borderId="0" xfId="0" applyNumberFormat="1" applyFont="1" applyFill="1" applyAlignment="1">
      <alignment horizontal="center"/>
    </xf>
    <xf numFmtId="0" fontId="0" fillId="3" borderId="5" xfId="0" applyFill="1" applyBorder="1" applyAlignment="1">
      <alignment horizontal="center"/>
    </xf>
    <xf numFmtId="0" fontId="0" fillId="3" borderId="0" xfId="0" applyFill="1"/>
    <xf numFmtId="0" fontId="0" fillId="51" borderId="16" xfId="0" applyFill="1" applyBorder="1"/>
    <xf numFmtId="0" fontId="0" fillId="51" borderId="0" xfId="0" applyFill="1"/>
    <xf numFmtId="0" fontId="0" fillId="3" borderId="16" xfId="0" applyFill="1" applyBorder="1"/>
    <xf numFmtId="0" fontId="29" fillId="40" borderId="16" xfId="0" applyFont="1" applyFill="1" applyBorder="1" applyAlignment="1">
      <alignment horizontal="center"/>
    </xf>
    <xf numFmtId="0" fontId="29" fillId="40" borderId="16" xfId="0" applyFont="1" applyFill="1" applyBorder="1" applyAlignment="1">
      <alignment horizontal="left"/>
    </xf>
    <xf numFmtId="0" fontId="0" fillId="3" borderId="0" xfId="0" applyFill="1" applyAlignment="1">
      <alignment horizontal="left"/>
    </xf>
    <xf numFmtId="0" fontId="0" fillId="3" borderId="0" xfId="0" applyFill="1" applyAlignment="1">
      <alignment horizontal="center"/>
    </xf>
    <xf numFmtId="3" fontId="38" fillId="3" borderId="0" xfId="286" applyNumberFormat="1" applyFont="1" applyFill="1" applyAlignment="1">
      <alignment horizontal="center" vertical="top" wrapText="1"/>
    </xf>
    <xf numFmtId="0" fontId="38" fillId="3" borderId="0" xfId="286" applyFont="1" applyFill="1" applyAlignment="1">
      <alignment vertical="top"/>
    </xf>
    <xf numFmtId="0" fontId="38" fillId="3" borderId="0" xfId="286" applyFont="1" applyFill="1" applyAlignment="1">
      <alignment horizontal="left" vertical="top" wrapText="1"/>
    </xf>
    <xf numFmtId="0" fontId="38" fillId="3" borderId="0" xfId="286" applyFont="1" applyFill="1" applyAlignment="1">
      <alignment horizontal="center" vertical="top"/>
    </xf>
    <xf numFmtId="0" fontId="38" fillId="3" borderId="0" xfId="286" applyFont="1" applyFill="1" applyAlignment="1">
      <alignment vertical="top" wrapText="1"/>
    </xf>
    <xf numFmtId="0" fontId="38" fillId="3" borderId="0" xfId="286" applyFont="1" applyFill="1" applyAlignment="1">
      <alignment horizontal="center" vertical="top" wrapText="1"/>
    </xf>
    <xf numFmtId="0" fontId="38" fillId="3" borderId="0" xfId="286" applyFont="1" applyFill="1" applyAlignment="1">
      <alignment horizontal="left" vertical="top"/>
    </xf>
    <xf numFmtId="3" fontId="38" fillId="3" borderId="0" xfId="286" applyNumberFormat="1" applyFont="1" applyFill="1" applyAlignment="1">
      <alignment vertical="top" wrapText="1"/>
    </xf>
    <xf numFmtId="169" fontId="38" fillId="3" borderId="0" xfId="286" applyNumberFormat="1" applyFont="1" applyFill="1" applyAlignment="1">
      <alignment horizontal="center" vertical="top" wrapText="1"/>
    </xf>
    <xf numFmtId="0" fontId="8" fillId="0" borderId="0" xfId="0" applyFont="1" applyAlignment="1">
      <alignment vertical="top"/>
    </xf>
    <xf numFmtId="0" fontId="8" fillId="3" borderId="0" xfId="287" applyFill="1" applyAlignment="1">
      <alignment vertical="top"/>
    </xf>
    <xf numFmtId="0" fontId="8" fillId="3" borderId="0" xfId="287" applyFill="1" applyAlignment="1">
      <alignment horizontal="center" vertical="top"/>
    </xf>
    <xf numFmtId="0" fontId="8" fillId="3" borderId="0" xfId="286" applyFont="1" applyFill="1" applyAlignment="1">
      <alignment vertical="top"/>
    </xf>
    <xf numFmtId="0" fontId="8" fillId="0" borderId="0" xfId="0" applyFont="1" applyAlignment="1">
      <alignment horizontal="center" vertical="top"/>
    </xf>
    <xf numFmtId="0" fontId="8" fillId="3" borderId="0" xfId="286" applyFont="1" applyFill="1" applyAlignment="1">
      <alignment horizontal="center" vertical="top"/>
    </xf>
    <xf numFmtId="0" fontId="8" fillId="3" borderId="0" xfId="0" applyFont="1" applyFill="1" applyAlignment="1">
      <alignment horizontal="left" vertical="top"/>
    </xf>
    <xf numFmtId="0" fontId="8" fillId="3" borderId="0" xfId="286" applyFont="1" applyFill="1" applyAlignment="1">
      <alignment horizontal="left" vertical="top"/>
    </xf>
    <xf numFmtId="0" fontId="8" fillId="0" borderId="0" xfId="0" applyFont="1" applyAlignment="1">
      <alignment horizontal="left" vertical="top"/>
    </xf>
    <xf numFmtId="3" fontId="8" fillId="3" borderId="0" xfId="286" applyNumberFormat="1" applyFont="1" applyFill="1" applyAlignment="1">
      <alignment horizontal="center" vertical="top"/>
    </xf>
    <xf numFmtId="0" fontId="1" fillId="3" borderId="0" xfId="0" applyFont="1" applyFill="1" applyAlignment="1">
      <alignment vertical="top"/>
    </xf>
    <xf numFmtId="0" fontId="1" fillId="3" borderId="0" xfId="0" applyFont="1" applyFill="1" applyAlignment="1">
      <alignment horizontal="center" vertical="top"/>
    </xf>
    <xf numFmtId="0" fontId="1" fillId="3" borderId="0" xfId="0" applyFont="1" applyFill="1" applyAlignment="1">
      <alignment horizontal="left" vertical="top"/>
    </xf>
    <xf numFmtId="0" fontId="8" fillId="3" borderId="0" xfId="0" applyFont="1" applyFill="1" applyAlignment="1">
      <alignment horizontal="center" vertical="top"/>
    </xf>
    <xf numFmtId="0" fontId="8" fillId="3" borderId="0" xfId="287" applyFill="1" applyAlignment="1">
      <alignment vertical="top" wrapText="1"/>
    </xf>
    <xf numFmtId="0" fontId="8" fillId="0" borderId="0" xfId="287"/>
    <xf numFmtId="0" fontId="8" fillId="0" borderId="0" xfId="287" applyAlignment="1">
      <alignment horizontal="center"/>
    </xf>
    <xf numFmtId="0" fontId="8" fillId="3" borderId="0" xfId="287" applyFill="1" applyAlignment="1">
      <alignment horizontal="left" vertical="top"/>
    </xf>
    <xf numFmtId="0" fontId="39" fillId="3" borderId="0" xfId="287" applyFont="1" applyFill="1" applyAlignment="1">
      <alignment vertical="top"/>
    </xf>
    <xf numFmtId="0" fontId="39" fillId="3" borderId="0" xfId="287" applyFont="1" applyFill="1" applyAlignment="1">
      <alignment horizontal="center" vertical="top"/>
    </xf>
    <xf numFmtId="0" fontId="8" fillId="3" borderId="0" xfId="287" applyFill="1"/>
    <xf numFmtId="0" fontId="8" fillId="3" borderId="0" xfId="287" applyFill="1" applyAlignment="1">
      <alignment horizontal="center"/>
    </xf>
    <xf numFmtId="3" fontId="8" fillId="3" borderId="0" xfId="286" applyNumberFormat="1" applyFont="1" applyFill="1" applyAlignment="1">
      <alignment horizontal="left" vertical="top"/>
    </xf>
    <xf numFmtId="169" fontId="8" fillId="3" borderId="0" xfId="286" applyNumberFormat="1" applyFont="1" applyFill="1" applyAlignment="1">
      <alignment horizontal="center" vertical="top"/>
    </xf>
    <xf numFmtId="0" fontId="8" fillId="4" borderId="0" xfId="286" applyFont="1" applyFill="1" applyAlignment="1">
      <alignment horizontal="center" vertical="top"/>
    </xf>
    <xf numFmtId="0" fontId="38" fillId="4" borderId="0" xfId="286" applyFont="1" applyFill="1" applyAlignment="1">
      <alignment horizontal="center" vertical="top" wrapText="1"/>
    </xf>
    <xf numFmtId="0" fontId="37" fillId="4" borderId="0" xfId="0" applyFont="1" applyFill="1" applyAlignment="1">
      <alignment horizontal="center" vertical="center"/>
    </xf>
    <xf numFmtId="0" fontId="44" fillId="0" borderId="0" xfId="0" applyFont="1"/>
    <xf numFmtId="0" fontId="0" fillId="0" borderId="0" xfId="0" applyAlignment="1">
      <alignment wrapText="1"/>
    </xf>
    <xf numFmtId="0" fontId="0" fillId="4" borderId="0" xfId="0" applyFill="1"/>
    <xf numFmtId="0" fontId="8" fillId="0" borderId="0" xfId="0" applyFont="1" applyAlignment="1">
      <alignment horizontal="left" vertical="center"/>
    </xf>
    <xf numFmtId="6" fontId="40" fillId="0" borderId="34" xfId="0" applyNumberFormat="1" applyFont="1" applyBorder="1" applyAlignment="1">
      <alignment horizontal="left" vertical="center" wrapText="1"/>
    </xf>
    <xf numFmtId="6" fontId="40" fillId="0" borderId="34" xfId="0" applyNumberFormat="1" applyFont="1" applyBorder="1" applyAlignment="1">
      <alignment horizontal="center" vertical="center" wrapText="1"/>
    </xf>
    <xf numFmtId="0" fontId="40" fillId="0" borderId="34" xfId="0" applyFont="1" applyBorder="1" applyAlignment="1">
      <alignment horizontal="center" vertical="center" wrapText="1"/>
    </xf>
    <xf numFmtId="0" fontId="7" fillId="0" borderId="21" xfId="0" applyFont="1" applyBorder="1" applyAlignment="1">
      <alignment horizontal="center" vertical="center" wrapText="1"/>
    </xf>
    <xf numFmtId="1" fontId="33" fillId="3" borderId="0" xfId="0" applyNumberFormat="1" applyFont="1" applyFill="1" applyAlignment="1">
      <alignment horizontal="center"/>
    </xf>
    <xf numFmtId="0" fontId="33" fillId="0" borderId="0" xfId="0" applyFont="1"/>
    <xf numFmtId="1" fontId="33" fillId="0" borderId="0" xfId="0" applyNumberFormat="1" applyFont="1" applyAlignment="1">
      <alignment horizontal="center"/>
    </xf>
    <xf numFmtId="2" fontId="5" fillId="3" borderId="0" xfId="0" applyNumberFormat="1" applyFont="1" applyFill="1" applyAlignment="1">
      <alignment horizontal="center"/>
    </xf>
    <xf numFmtId="0" fontId="5" fillId="4" borderId="0" xfId="0" applyFont="1" applyFill="1"/>
    <xf numFmtId="0" fontId="8" fillId="0" borderId="35" xfId="0" applyFont="1" applyBorder="1" applyAlignment="1">
      <alignment horizontal="left"/>
    </xf>
    <xf numFmtId="0" fontId="8" fillId="0" borderId="35" xfId="0" applyFont="1" applyBorder="1"/>
    <xf numFmtId="0" fontId="46" fillId="0" borderId="0" xfId="288" applyFont="1" applyFill="1"/>
    <xf numFmtId="0" fontId="8" fillId="0" borderId="0" xfId="0" applyFont="1" applyAlignment="1">
      <alignment vertical="center"/>
    </xf>
    <xf numFmtId="0" fontId="47" fillId="0" borderId="0" xfId="0" applyFont="1" applyAlignment="1">
      <alignment vertical="center"/>
    </xf>
    <xf numFmtId="3" fontId="33" fillId="3" borderId="0" xfId="80" applyNumberFormat="1" applyFont="1" applyFill="1" applyBorder="1" applyAlignment="1">
      <alignment horizontal="center"/>
    </xf>
    <xf numFmtId="3" fontId="33" fillId="3" borderId="0" xfId="0" applyNumberFormat="1" applyFont="1" applyFill="1" applyAlignment="1">
      <alignment horizontal="center"/>
    </xf>
    <xf numFmtId="169" fontId="33" fillId="3" borderId="0" xfId="0" applyNumberFormat="1" applyFont="1" applyFill="1" applyAlignment="1">
      <alignment horizontal="center"/>
    </xf>
    <xf numFmtId="0" fontId="7" fillId="4" borderId="0" xfId="0" applyFont="1" applyFill="1"/>
    <xf numFmtId="3" fontId="31" fillId="50" borderId="24" xfId="0" applyNumberFormat="1" applyFont="1" applyFill="1" applyBorder="1" applyAlignment="1">
      <alignment horizontal="center" vertical="top" wrapText="1"/>
    </xf>
    <xf numFmtId="0" fontId="48" fillId="3" borderId="0" xfId="0" applyFont="1" applyFill="1"/>
    <xf numFmtId="1" fontId="33" fillId="3" borderId="0" xfId="0" applyNumberFormat="1" applyFont="1" applyFill="1" applyAlignment="1">
      <alignment horizontal="center" wrapText="1"/>
    </xf>
    <xf numFmtId="0" fontId="41" fillId="2" borderId="20" xfId="0" applyFont="1" applyFill="1" applyBorder="1" applyAlignment="1">
      <alignment horizontal="left" vertical="top" wrapText="1"/>
    </xf>
    <xf numFmtId="3" fontId="5" fillId="3" borderId="0" xfId="0" applyNumberFormat="1" applyFont="1" applyFill="1" applyAlignment="1">
      <alignment horizontal="left"/>
    </xf>
    <xf numFmtId="3" fontId="8" fillId="4" borderId="0" xfId="286" applyNumberFormat="1" applyFont="1" applyFill="1" applyAlignment="1">
      <alignment horizontal="center" vertical="top"/>
    </xf>
    <xf numFmtId="0" fontId="33" fillId="4" borderId="0" xfId="0" applyFont="1" applyFill="1"/>
    <xf numFmtId="0" fontId="33" fillId="4" borderId="0" xfId="0" applyFont="1" applyFill="1" applyAlignment="1">
      <alignment horizontal="center"/>
    </xf>
    <xf numFmtId="3" fontId="7" fillId="4" borderId="0" xfId="0" applyNumberFormat="1" applyFont="1" applyFill="1" applyAlignment="1">
      <alignment horizontal="center"/>
    </xf>
    <xf numFmtId="0" fontId="7" fillId="4" borderId="0" xfId="0" applyFont="1" applyFill="1" applyAlignment="1">
      <alignment horizontal="center"/>
    </xf>
    <xf numFmtId="3" fontId="41" fillId="52" borderId="20" xfId="0" applyNumberFormat="1" applyFont="1" applyFill="1" applyBorder="1" applyAlignment="1">
      <alignment horizontal="center" vertical="top" wrapText="1"/>
    </xf>
    <xf numFmtId="3" fontId="0" fillId="4" borderId="0" xfId="0" applyNumberFormat="1" applyFill="1"/>
    <xf numFmtId="1" fontId="33" fillId="4" borderId="0" xfId="0" applyNumberFormat="1" applyFont="1" applyFill="1" applyAlignment="1">
      <alignment horizontal="center"/>
    </xf>
    <xf numFmtId="0" fontId="47" fillId="4" borderId="0" xfId="0" applyFont="1" applyFill="1" applyAlignment="1">
      <alignment vertical="center"/>
    </xf>
    <xf numFmtId="0" fontId="5" fillId="53" borderId="0" xfId="0" applyFont="1" applyFill="1" applyAlignment="1">
      <alignment horizontal="center"/>
    </xf>
    <xf numFmtId="0" fontId="5" fillId="53" borderId="0" xfId="0" applyFont="1" applyFill="1" applyAlignment="1">
      <alignment horizontal="left"/>
    </xf>
    <xf numFmtId="3" fontId="0" fillId="3" borderId="0" xfId="0" applyNumberFormat="1" applyFill="1"/>
    <xf numFmtId="0" fontId="44" fillId="3" borderId="0" xfId="0" applyFont="1" applyFill="1"/>
    <xf numFmtId="0" fontId="44" fillId="4" borderId="0" xfId="0" applyFont="1" applyFill="1"/>
    <xf numFmtId="0" fontId="49" fillId="3" borderId="0" xfId="0" applyFont="1" applyFill="1"/>
    <xf numFmtId="169" fontId="33" fillId="4" borderId="0" xfId="0" applyNumberFormat="1" applyFont="1" applyFill="1" applyAlignment="1">
      <alignment horizontal="center"/>
    </xf>
    <xf numFmtId="169" fontId="27" fillId="3" borderId="0" xfId="0" applyNumberFormat="1" applyFont="1" applyFill="1"/>
    <xf numFmtId="0" fontId="34" fillId="41" borderId="25" xfId="53" applyFont="1" applyFill="1" applyBorder="1" applyAlignment="1">
      <alignment horizontal="center" vertical="top" wrapText="1"/>
    </xf>
    <xf numFmtId="172" fontId="31" fillId="48" borderId="24" xfId="0" applyNumberFormat="1" applyFont="1" applyFill="1" applyBorder="1" applyAlignment="1">
      <alignment horizontal="center" vertical="top" wrapText="1"/>
    </xf>
    <xf numFmtId="172" fontId="5" fillId="3" borderId="0" xfId="0" applyNumberFormat="1" applyFont="1" applyFill="1" applyAlignment="1">
      <alignment horizontal="center"/>
    </xf>
    <xf numFmtId="172" fontId="7" fillId="3" borderId="0" xfId="0" applyNumberFormat="1" applyFont="1" applyFill="1" applyAlignment="1">
      <alignment horizontal="center"/>
    </xf>
    <xf numFmtId="0" fontId="5" fillId="54" borderId="0" xfId="0" applyFont="1" applyFill="1" applyAlignment="1">
      <alignment horizontal="center"/>
    </xf>
    <xf numFmtId="0" fontId="5" fillId="54" borderId="0" xfId="0" applyFont="1" applyFill="1"/>
    <xf numFmtId="0" fontId="7" fillId="54" borderId="0" xfId="0" applyFont="1" applyFill="1"/>
    <xf numFmtId="0" fontId="5" fillId="53" borderId="0" xfId="0" applyFont="1" applyFill="1"/>
    <xf numFmtId="0" fontId="7" fillId="53" borderId="0" xfId="0" applyFont="1" applyFill="1"/>
    <xf numFmtId="0" fontId="48" fillId="53" borderId="0" xfId="0" applyFont="1" applyFill="1"/>
    <xf numFmtId="0" fontId="49" fillId="53" borderId="0" xfId="0" applyFont="1" applyFill="1"/>
    <xf numFmtId="9" fontId="0" fillId="0" borderId="0" xfId="51" applyFont="1"/>
    <xf numFmtId="0" fontId="33" fillId="3" borderId="0" xfId="0" applyFont="1" applyFill="1" applyAlignment="1">
      <alignment wrapText="1"/>
    </xf>
    <xf numFmtId="0" fontId="8" fillId="0" borderId="21" xfId="0" applyFont="1" applyBorder="1" applyAlignment="1">
      <alignment horizontal="left" vertical="top"/>
    </xf>
    <xf numFmtId="0" fontId="33" fillId="0" borderId="35" xfId="0" applyFont="1" applyBorder="1" applyAlignment="1">
      <alignment horizontal="center" vertical="top"/>
    </xf>
    <xf numFmtId="0" fontId="33" fillId="0" borderId="35" xfId="0" applyFont="1" applyBorder="1" applyAlignment="1">
      <alignment horizontal="left"/>
    </xf>
    <xf numFmtId="0" fontId="33" fillId="3" borderId="35" xfId="0" applyFont="1" applyFill="1" applyBorder="1" applyAlignment="1">
      <alignment horizontal="left"/>
    </xf>
    <xf numFmtId="0" fontId="33" fillId="3" borderId="35" xfId="0" applyFont="1" applyFill="1" applyBorder="1" applyAlignment="1">
      <alignment horizontal="center"/>
    </xf>
    <xf numFmtId="0" fontId="8" fillId="0" borderId="35" xfId="0" applyFont="1" applyBorder="1" applyAlignment="1">
      <alignment horizontal="left" vertical="top"/>
    </xf>
    <xf numFmtId="0" fontId="33" fillId="0" borderId="35" xfId="0" applyFont="1" applyBorder="1"/>
    <xf numFmtId="0" fontId="5" fillId="0" borderId="35" xfId="0" applyFont="1" applyBorder="1"/>
    <xf numFmtId="0" fontId="8" fillId="0" borderId="35" xfId="0" applyFont="1" applyBorder="1" applyAlignment="1">
      <alignment horizontal="center" vertical="top"/>
    </xf>
    <xf numFmtId="0" fontId="8" fillId="0" borderId="35" xfId="0" applyFont="1" applyBorder="1" applyAlignment="1">
      <alignment vertical="top"/>
    </xf>
    <xf numFmtId="0" fontId="33" fillId="3" borderId="35" xfId="0" applyFont="1" applyFill="1" applyBorder="1"/>
    <xf numFmtId="0" fontId="33" fillId="0" borderId="35" xfId="0" applyFont="1" applyBorder="1" applyAlignment="1">
      <alignment horizontal="center"/>
    </xf>
    <xf numFmtId="3" fontId="33" fillId="0" borderId="35" xfId="0" applyNumberFormat="1" applyFont="1" applyBorder="1" applyAlignment="1">
      <alignment horizontal="center"/>
    </xf>
    <xf numFmtId="38" fontId="33" fillId="0" borderId="35" xfId="0" applyNumberFormat="1" applyFont="1" applyBorder="1" applyAlignment="1">
      <alignment horizontal="center"/>
    </xf>
    <xf numFmtId="1" fontId="33" fillId="3" borderId="35" xfId="0" applyNumberFormat="1" applyFont="1" applyFill="1" applyBorder="1" applyAlignment="1">
      <alignment horizontal="center"/>
    </xf>
    <xf numFmtId="1" fontId="33" fillId="4" borderId="35" xfId="0" applyNumberFormat="1" applyFont="1" applyFill="1" applyBorder="1" applyAlignment="1">
      <alignment horizontal="center"/>
    </xf>
    <xf numFmtId="2" fontId="33" fillId="3" borderId="35" xfId="0" applyNumberFormat="1" applyFont="1" applyFill="1" applyBorder="1" applyAlignment="1">
      <alignment horizontal="center"/>
    </xf>
    <xf numFmtId="0" fontId="8" fillId="0" borderId="35" xfId="0" applyFont="1" applyBorder="1" applyAlignment="1">
      <alignment horizontal="left" vertical="top" wrapText="1"/>
    </xf>
    <xf numFmtId="169" fontId="33" fillId="3" borderId="35" xfId="0" applyNumberFormat="1" applyFont="1" applyFill="1" applyBorder="1" applyAlignment="1">
      <alignment horizontal="center"/>
    </xf>
    <xf numFmtId="0" fontId="5" fillId="3" borderId="35" xfId="0" applyFont="1" applyFill="1" applyBorder="1" applyAlignment="1">
      <alignment horizontal="center" vertical="top"/>
    </xf>
    <xf numFmtId="3" fontId="33" fillId="3" borderId="35" xfId="0" applyNumberFormat="1" applyFont="1" applyFill="1" applyBorder="1" applyAlignment="1">
      <alignment horizontal="center"/>
    </xf>
    <xf numFmtId="3" fontId="27" fillId="3" borderId="35" xfId="0" applyNumberFormat="1" applyFont="1" applyFill="1" applyBorder="1" applyAlignment="1">
      <alignment horizontal="center"/>
    </xf>
    <xf numFmtId="168" fontId="33" fillId="3" borderId="35" xfId="0" applyNumberFormat="1" applyFont="1" applyFill="1" applyBorder="1"/>
    <xf numFmtId="3" fontId="33" fillId="4" borderId="35" xfId="0" applyNumberFormat="1" applyFont="1" applyFill="1" applyBorder="1" applyAlignment="1">
      <alignment horizontal="center"/>
    </xf>
    <xf numFmtId="0" fontId="5" fillId="0" borderId="35" xfId="0" applyFont="1" applyBorder="1" applyAlignment="1">
      <alignment horizontal="center"/>
    </xf>
    <xf numFmtId="1" fontId="33" fillId="0" borderId="35" xfId="0" applyNumberFormat="1" applyFont="1" applyBorder="1" applyAlignment="1">
      <alignment horizontal="center"/>
    </xf>
    <xf numFmtId="2" fontId="33" fillId="0" borderId="35" xfId="0" applyNumberFormat="1" applyFont="1" applyBorder="1" applyAlignment="1">
      <alignment horizontal="center"/>
    </xf>
    <xf numFmtId="0" fontId="9" fillId="0" borderId="35" xfId="0" applyFont="1" applyBorder="1" applyAlignment="1">
      <alignment horizontal="center" vertical="top"/>
    </xf>
    <xf numFmtId="0" fontId="33" fillId="55" borderId="35" xfId="0" applyFont="1" applyFill="1" applyBorder="1" applyAlignment="1">
      <alignment horizontal="center"/>
    </xf>
    <xf numFmtId="0" fontId="8" fillId="0" borderId="35" xfId="0" applyFont="1" applyBorder="1" applyAlignment="1">
      <alignment horizontal="center"/>
    </xf>
    <xf numFmtId="169" fontId="33" fillId="0" borderId="35" xfId="0" applyNumberFormat="1" applyFont="1" applyBorder="1" applyAlignment="1">
      <alignment horizontal="center"/>
    </xf>
    <xf numFmtId="0" fontId="33" fillId="0" borderId="35" xfId="5" applyFont="1" applyBorder="1"/>
    <xf numFmtId="3" fontId="33" fillId="0" borderId="35" xfId="0" applyNumberFormat="1" applyFont="1" applyBorder="1" applyAlignment="1">
      <alignment horizontal="center" wrapText="1"/>
    </xf>
    <xf numFmtId="3" fontId="33" fillId="0" borderId="35" xfId="0" applyNumberFormat="1" applyFont="1" applyBorder="1" applyAlignment="1">
      <alignment horizontal="left"/>
    </xf>
    <xf numFmtId="0" fontId="33" fillId="4" borderId="35" xfId="0" applyFont="1" applyFill="1" applyBorder="1" applyAlignment="1">
      <alignment horizontal="center" vertical="top"/>
    </xf>
    <xf numFmtId="0" fontId="33" fillId="4" borderId="35" xfId="0" applyFont="1" applyFill="1" applyBorder="1" applyAlignment="1">
      <alignment horizontal="left"/>
    </xf>
    <xf numFmtId="0" fontId="33" fillId="4" borderId="35" xfId="0" applyFont="1" applyFill="1" applyBorder="1" applyAlignment="1">
      <alignment horizontal="center"/>
    </xf>
    <xf numFmtId="0" fontId="8" fillId="4" borderId="35" xfId="0" applyFont="1" applyFill="1" applyBorder="1" applyAlignment="1">
      <alignment horizontal="left" vertical="top"/>
    </xf>
    <xf numFmtId="0" fontId="8" fillId="4" borderId="35" xfId="0" applyFont="1" applyFill="1" applyBorder="1"/>
    <xf numFmtId="0" fontId="5" fillId="4" borderId="35" xfId="0" applyFont="1" applyFill="1" applyBorder="1"/>
    <xf numFmtId="0" fontId="8" fillId="4" borderId="35" xfId="0" applyFont="1" applyFill="1" applyBorder="1" applyAlignment="1">
      <alignment horizontal="center" vertical="top"/>
    </xf>
    <xf numFmtId="0" fontId="8" fillId="4" borderId="35" xfId="0" applyFont="1" applyFill="1" applyBorder="1" applyAlignment="1">
      <alignment vertical="top"/>
    </xf>
    <xf numFmtId="0" fontId="33" fillId="4" borderId="35" xfId="0" applyFont="1" applyFill="1" applyBorder="1"/>
    <xf numFmtId="0" fontId="5" fillId="4" borderId="35" xfId="0" applyFont="1" applyFill="1" applyBorder="1" applyAlignment="1">
      <alignment horizontal="center"/>
    </xf>
    <xf numFmtId="3" fontId="33" fillId="4" borderId="35" xfId="0" applyNumberFormat="1" applyFont="1" applyFill="1" applyBorder="1" applyAlignment="1">
      <alignment horizontal="left"/>
    </xf>
    <xf numFmtId="2" fontId="33" fillId="4" borderId="35" xfId="0" applyNumberFormat="1" applyFont="1" applyFill="1" applyBorder="1" applyAlignment="1">
      <alignment horizontal="center"/>
    </xf>
    <xf numFmtId="169" fontId="33" fillId="4" borderId="35" xfId="0" applyNumberFormat="1" applyFont="1" applyFill="1" applyBorder="1" applyAlignment="1">
      <alignment horizontal="center"/>
    </xf>
    <xf numFmtId="3" fontId="33" fillId="3" borderId="35" xfId="80" applyNumberFormat="1" applyFont="1" applyFill="1" applyBorder="1" applyAlignment="1">
      <alignment horizontal="center"/>
    </xf>
    <xf numFmtId="169" fontId="33" fillId="3" borderId="35" xfId="0" applyNumberFormat="1" applyFont="1" applyFill="1" applyBorder="1"/>
    <xf numFmtId="3" fontId="33" fillId="4" borderId="35" xfId="80" applyNumberFormat="1" applyFont="1" applyFill="1" applyBorder="1" applyAlignment="1">
      <alignment horizontal="center"/>
    </xf>
    <xf numFmtId="169" fontId="27" fillId="4" borderId="35" xfId="0" applyNumberFormat="1" applyFont="1" applyFill="1" applyBorder="1"/>
    <xf numFmtId="173" fontId="33" fillId="3" borderId="35" xfId="80" applyNumberFormat="1" applyFont="1" applyFill="1" applyBorder="1" applyAlignment="1">
      <alignment horizontal="center"/>
    </xf>
    <xf numFmtId="0" fontId="8" fillId="3" borderId="35" xfId="0" applyFont="1" applyFill="1" applyBorder="1" applyAlignment="1">
      <alignment horizontal="left" vertical="top"/>
    </xf>
    <xf numFmtId="169" fontId="27" fillId="3" borderId="35" xfId="0" applyNumberFormat="1" applyFont="1" applyFill="1" applyBorder="1"/>
    <xf numFmtId="0" fontId="33" fillId="56" borderId="35" xfId="0" applyFont="1" applyFill="1" applyBorder="1" applyAlignment="1">
      <alignment horizontal="center"/>
    </xf>
    <xf numFmtId="0" fontId="27" fillId="4" borderId="35" xfId="0" applyFont="1" applyFill="1" applyBorder="1" applyAlignment="1">
      <alignment horizontal="center"/>
    </xf>
    <xf numFmtId="0" fontId="5" fillId="4" borderId="0" xfId="0" applyFont="1" applyFill="1" applyAlignment="1">
      <alignment horizontal="center"/>
    </xf>
    <xf numFmtId="0" fontId="5" fillId="4" borderId="0" xfId="0" applyFont="1" applyFill="1" applyAlignment="1">
      <alignment horizontal="left"/>
    </xf>
    <xf numFmtId="0" fontId="9" fillId="4" borderId="0" xfId="0" applyFont="1" applyFill="1"/>
    <xf numFmtId="1" fontId="5" fillId="4" borderId="0" xfId="0" applyNumberFormat="1" applyFont="1" applyFill="1" applyAlignment="1">
      <alignment horizontal="left"/>
    </xf>
    <xf numFmtId="3" fontId="5" fillId="4" borderId="0" xfId="0" applyNumberFormat="1" applyFont="1" applyFill="1" applyAlignment="1">
      <alignment horizontal="center"/>
    </xf>
    <xf numFmtId="2" fontId="5" fillId="4" borderId="0" xfId="0" applyNumberFormat="1" applyFont="1" applyFill="1" applyAlignment="1">
      <alignment horizontal="center"/>
    </xf>
    <xf numFmtId="169" fontId="5" fillId="4" borderId="0" xfId="0" applyNumberFormat="1" applyFont="1" applyFill="1" applyAlignment="1">
      <alignment horizontal="center"/>
    </xf>
    <xf numFmtId="1" fontId="5" fillId="4" borderId="0" xfId="0" applyNumberFormat="1" applyFont="1" applyFill="1" applyAlignment="1">
      <alignment horizontal="center"/>
    </xf>
    <xf numFmtId="1" fontId="9" fillId="4" borderId="0" xfId="0" applyNumberFormat="1" applyFont="1" applyFill="1" applyAlignment="1">
      <alignment horizontal="center"/>
    </xf>
    <xf numFmtId="168" fontId="5" fillId="4" borderId="0" xfId="0" applyNumberFormat="1" applyFont="1" applyFill="1" applyAlignment="1">
      <alignment horizontal="center"/>
    </xf>
    <xf numFmtId="170" fontId="5" fillId="4" borderId="0" xfId="0" applyNumberFormat="1" applyFont="1" applyFill="1" applyAlignment="1">
      <alignment horizontal="center"/>
    </xf>
    <xf numFmtId="172" fontId="5" fillId="4" borderId="0" xfId="0" applyNumberFormat="1" applyFont="1" applyFill="1" applyAlignment="1">
      <alignment horizontal="center"/>
    </xf>
    <xf numFmtId="0" fontId="48" fillId="4" borderId="0" xfId="0" applyFont="1" applyFill="1"/>
    <xf numFmtId="0" fontId="49" fillId="4" borderId="0" xfId="0" applyFont="1" applyFill="1"/>
    <xf numFmtId="0" fontId="50" fillId="4" borderId="0" xfId="0" applyFont="1" applyFill="1"/>
    <xf numFmtId="1" fontId="31" fillId="50" borderId="24" xfId="0" applyNumberFormat="1" applyFont="1" applyFill="1" applyBorder="1" applyAlignment="1">
      <alignment horizontal="center" vertical="top" wrapText="1"/>
    </xf>
    <xf numFmtId="169" fontId="27" fillId="3" borderId="35" xfId="0" applyNumberFormat="1" applyFont="1" applyFill="1" applyBorder="1" applyAlignment="1">
      <alignment horizontal="center"/>
    </xf>
    <xf numFmtId="174" fontId="33" fillId="0" borderId="35" xfId="0" applyNumberFormat="1" applyFont="1" applyBorder="1" applyAlignment="1">
      <alignment horizontal="center"/>
    </xf>
    <xf numFmtId="174" fontId="33" fillId="3" borderId="35" xfId="0" applyNumberFormat="1" applyFont="1" applyFill="1" applyBorder="1" applyAlignment="1">
      <alignment horizontal="center"/>
    </xf>
    <xf numFmtId="174" fontId="26" fillId="57" borderId="1" xfId="0" applyNumberFormat="1" applyFont="1" applyFill="1" applyBorder="1" applyAlignment="1">
      <alignment horizontal="center"/>
    </xf>
    <xf numFmtId="42" fontId="26" fillId="57" borderId="1" xfId="80" applyFont="1" applyFill="1" applyBorder="1"/>
    <xf numFmtId="0" fontId="29" fillId="0" borderId="0" xfId="0" applyFont="1"/>
    <xf numFmtId="0" fontId="33" fillId="58" borderId="35" xfId="0" applyFont="1" applyFill="1" applyBorder="1" applyAlignment="1">
      <alignment horizontal="center"/>
    </xf>
    <xf numFmtId="0" fontId="33" fillId="43" borderId="35" xfId="0" applyFont="1" applyFill="1" applyBorder="1" applyAlignment="1">
      <alignment horizontal="center"/>
    </xf>
    <xf numFmtId="0" fontId="33" fillId="38" borderId="35" xfId="0" applyFont="1" applyFill="1" applyBorder="1" applyAlignment="1">
      <alignment horizontal="center"/>
    </xf>
    <xf numFmtId="0" fontId="33" fillId="54" borderId="35" xfId="0" applyFont="1" applyFill="1" applyBorder="1" applyAlignment="1">
      <alignment horizontal="center"/>
    </xf>
    <xf numFmtId="0" fontId="26" fillId="46" borderId="2" xfId="0" applyFont="1" applyFill="1" applyBorder="1" applyAlignment="1">
      <alignment horizontal="center"/>
    </xf>
    <xf numFmtId="0" fontId="26" fillId="46" borderId="3" xfId="0" applyFont="1" applyFill="1" applyBorder="1" applyAlignment="1">
      <alignment horizontal="center"/>
    </xf>
    <xf numFmtId="0" fontId="26" fillId="46" borderId="4" xfId="0" applyFont="1" applyFill="1" applyBorder="1" applyAlignment="1">
      <alignment horizontal="center"/>
    </xf>
    <xf numFmtId="0" fontId="26" fillId="46" borderId="5" xfId="0" applyFont="1" applyFill="1" applyBorder="1" applyAlignment="1" applyProtection="1">
      <alignment horizontal="center" vertical="center" wrapText="1"/>
      <protection locked="0"/>
    </xf>
    <xf numFmtId="0" fontId="26" fillId="46" borderId="5" xfId="0" applyFont="1" applyFill="1" applyBorder="1" applyAlignment="1" applyProtection="1">
      <alignment horizontal="center"/>
      <protection locked="0"/>
    </xf>
    <xf numFmtId="0" fontId="0" fillId="59" borderId="5" xfId="0" applyFill="1" applyBorder="1" applyAlignment="1">
      <alignment horizontal="center"/>
    </xf>
    <xf numFmtId="3" fontId="0" fillId="0" borderId="5" xfId="0" applyNumberFormat="1" applyBorder="1" applyAlignment="1">
      <alignment horizontal="center"/>
    </xf>
    <xf numFmtId="9" fontId="0" fillId="0" borderId="5" xfId="51" applyFont="1" applyBorder="1" applyAlignment="1">
      <alignment horizontal="center"/>
    </xf>
    <xf numFmtId="0" fontId="0" fillId="59" borderId="21" xfId="0" applyFill="1" applyBorder="1" applyAlignment="1">
      <alignment horizontal="center"/>
    </xf>
    <xf numFmtId="0" fontId="0" fillId="50" borderId="1" xfId="0" applyFill="1" applyBorder="1" applyAlignment="1">
      <alignment horizontal="center"/>
    </xf>
  </cellXfs>
  <cellStyles count="289">
    <cellStyle name="20% - Énfasis1" xfId="100" builtinId="30" customBuiltin="1"/>
    <cellStyle name="20% - Énfasis2" xfId="104" builtinId="34" customBuiltin="1"/>
    <cellStyle name="20% - Énfasis3" xfId="108" builtinId="38" customBuiltin="1"/>
    <cellStyle name="20% - Énfasis4" xfId="112" builtinId="42" customBuiltin="1"/>
    <cellStyle name="20% - Énfasis5" xfId="116" builtinId="46" customBuiltin="1"/>
    <cellStyle name="20% - Énfasis6" xfId="120" builtinId="50" customBuiltin="1"/>
    <cellStyle name="40% - Énfasis1" xfId="101" builtinId="31" customBuiltin="1"/>
    <cellStyle name="40% - Énfasis2" xfId="105" builtinId="35" customBuiltin="1"/>
    <cellStyle name="40% - Énfasis3" xfId="109" builtinId="39" customBuiltin="1"/>
    <cellStyle name="40% - Énfasis4" xfId="113" builtinId="43" customBuiltin="1"/>
    <cellStyle name="40% - Énfasis5" xfId="117" builtinId="47" customBuiltin="1"/>
    <cellStyle name="40% - Énfasis6" xfId="121" builtinId="51" customBuiltin="1"/>
    <cellStyle name="60% - Énfasis1" xfId="102" builtinId="32" customBuiltin="1"/>
    <cellStyle name="60% - Énfasis2" xfId="106" builtinId="36" customBuiltin="1"/>
    <cellStyle name="60% - Énfasis3" xfId="110" builtinId="40" customBuiltin="1"/>
    <cellStyle name="60% - Énfasis4" xfId="114" builtinId="44" customBuiltin="1"/>
    <cellStyle name="60% - Énfasis5" xfId="118" builtinId="48" customBuiltin="1"/>
    <cellStyle name="60% - Énfasis6" xfId="122" builtinId="52" customBuiltin="1"/>
    <cellStyle name="Bueno" xfId="87" builtinId="26" customBuiltin="1"/>
    <cellStyle name="Cálculo" xfId="92" builtinId="22" customBuiltin="1"/>
    <cellStyle name="Celda de comprobación" xfId="94" builtinId="23" customBuiltin="1"/>
    <cellStyle name="Celda vinculada" xfId="93" builtinId="24" customBuiltin="1"/>
    <cellStyle name="Encabezado 1" xfId="83" builtinId="16" customBuiltin="1"/>
    <cellStyle name="Encabezado 4" xfId="86" builtinId="19" customBuiltin="1"/>
    <cellStyle name="Énfasis1" xfId="99" builtinId="29" customBuiltin="1"/>
    <cellStyle name="Énfasis2" xfId="103" builtinId="33" customBuiltin="1"/>
    <cellStyle name="Énfasis3" xfId="107" builtinId="37" customBuiltin="1"/>
    <cellStyle name="Énfasis4" xfId="111" builtinId="41" customBuiltin="1"/>
    <cellStyle name="Énfasis5" xfId="115" builtinId="45" customBuiltin="1"/>
    <cellStyle name="Énfasis6" xfId="119" builtinId="49" customBuiltin="1"/>
    <cellStyle name="Entrada" xfId="90" builtinId="20" customBuiltin="1"/>
    <cellStyle name="Hipervínculo" xfId="288" builtinId="8"/>
    <cellStyle name="Incorrecto" xfId="88" builtinId="27" customBuiltin="1"/>
    <cellStyle name="Millares [0]" xfId="52" builtinId="6"/>
    <cellStyle name="Millares [0] 2" xfId="55" xr:uid="{FED6039D-7CBF-46D5-807D-BDCE9CF18197}"/>
    <cellStyle name="Millares [0] 3" xfId="79" xr:uid="{358425A1-D328-4EF2-A805-FBFD1DE548E9}"/>
    <cellStyle name="Millares 2" xfId="6" xr:uid="{00000000-0005-0000-0000-000000000000}"/>
    <cellStyle name="Millares 2 2" xfId="10" xr:uid="{00000000-0005-0000-0000-000001000000}"/>
    <cellStyle name="Millares 2 2 2" xfId="37" xr:uid="{00000000-0005-0000-0000-000002000000}"/>
    <cellStyle name="Millares 2 2 2 2" xfId="50" xr:uid="{00000000-0005-0000-0000-000003000000}"/>
    <cellStyle name="Millares 2 2 2 2 2" xfId="78" xr:uid="{A9754F17-D202-47FD-8543-B1D0DE7DC8EE}"/>
    <cellStyle name="Millares 2 2 2 3" xfId="65" xr:uid="{C50C6A22-DAA0-46FA-A74E-A9030D39CFD5}"/>
    <cellStyle name="Millares 2 2 3" xfId="43" xr:uid="{00000000-0005-0000-0000-000004000000}"/>
    <cellStyle name="Millares 2 2 3 2" xfId="71" xr:uid="{6414DB1B-2DCC-4917-B343-2C4D045DB417}"/>
    <cellStyle name="Millares 2 2 4" xfId="58" xr:uid="{6AC2B3EA-AA57-4447-9277-C18D224CEFDA}"/>
    <cellStyle name="Millares 2 3" xfId="34" xr:uid="{00000000-0005-0000-0000-000005000000}"/>
    <cellStyle name="Millares 2 3 2" xfId="47" xr:uid="{00000000-0005-0000-0000-000006000000}"/>
    <cellStyle name="Millares 2 3 2 2" xfId="75" xr:uid="{FEC928B0-BD91-48A5-94B2-301A4E2E6A83}"/>
    <cellStyle name="Millares 2 3 3" xfId="62" xr:uid="{EFE8FCAC-7E67-4C69-8623-35CE677E2F61}"/>
    <cellStyle name="Millares 2 4" xfId="40" xr:uid="{00000000-0005-0000-0000-000007000000}"/>
    <cellStyle name="Millares 2 4 2" xfId="68" xr:uid="{1A9E4585-812E-4F72-88C6-0614643184F0}"/>
    <cellStyle name="Millares 2 5" xfId="56" xr:uid="{C1772B29-E7A5-4659-A01B-5A9D4E308EAA}"/>
    <cellStyle name="Millares 3" xfId="31" xr:uid="{00000000-0005-0000-0000-000008000000}"/>
    <cellStyle name="Millares 3 2" xfId="45" xr:uid="{00000000-0005-0000-0000-000009000000}"/>
    <cellStyle name="Millares 3 2 2" xfId="73" xr:uid="{F5B8F07B-B064-491F-A2A8-C4DF0D22243A}"/>
    <cellStyle name="Millares 3 3" xfId="60" xr:uid="{1F767151-BFAE-45E8-AF7F-8565861B5ABE}"/>
    <cellStyle name="Millares 4" xfId="38" xr:uid="{00000000-0005-0000-0000-00000A000000}"/>
    <cellStyle name="Millares 4 2" xfId="66" xr:uid="{BC2FEEED-0D54-4533-B347-DE4DA1CC9DE3}"/>
    <cellStyle name="Moneda [0]" xfId="80" builtinId="7"/>
    <cellStyle name="Moneda [0] 2" xfId="9" xr:uid="{00000000-0005-0000-0000-00000C000000}"/>
    <cellStyle name="Moneda [0] 2 2" xfId="127" xr:uid="{2B6B4652-A4A7-4A41-B8C6-134506FE4FA4}"/>
    <cellStyle name="Moneda [0] 2 2 2" xfId="174" xr:uid="{69C44CBA-6881-4DD4-B441-289D56393615}"/>
    <cellStyle name="Moneda [0] 2 2 2 2" xfId="266" xr:uid="{6E8F2C82-999D-4E82-8DB0-E535017C13B4}"/>
    <cellStyle name="Moneda [0] 2 2 3" xfId="220" xr:uid="{AD98137B-52EC-4B08-9DA1-C57813235B40}"/>
    <cellStyle name="Moneda [0] 2 3" xfId="149" xr:uid="{AD72BE61-811A-48D5-BE8F-070201980DD3}"/>
    <cellStyle name="Moneda [0] 2 3 2" xfId="241" xr:uid="{8DBD6A1A-091A-4A7D-B6DE-3BEC0256A641}"/>
    <cellStyle name="Moneda [0] 2 4" xfId="195" xr:uid="{1F2AFB9A-B439-4DD2-B04B-30F7735AF4D6}"/>
    <cellStyle name="Moneda [0] 3" xfId="36" xr:uid="{00000000-0005-0000-0000-00000D000000}"/>
    <cellStyle name="Moneda [0] 3 2" xfId="49" xr:uid="{00000000-0005-0000-0000-00000E000000}"/>
    <cellStyle name="Moneda [0] 3 2 2" xfId="77" xr:uid="{881859EB-6B1C-4DBD-A415-BB8E7BC54E07}"/>
    <cellStyle name="Moneda [0] 3 3" xfId="64" xr:uid="{2FE016AA-4094-41E8-A4EB-817F95875B82}"/>
    <cellStyle name="Moneda [0] 4" xfId="42" xr:uid="{00000000-0005-0000-0000-00000F000000}"/>
    <cellStyle name="Moneda [0] 4 2" xfId="70" xr:uid="{DD2EFD11-AE80-4EC5-98BA-C5B5B81298AA}"/>
    <cellStyle name="Moneda [0] 5" xfId="81" xr:uid="{0A7BA0E7-7984-4D46-A4C3-A68FA6EF4638}"/>
    <cellStyle name="Moneda [0] 5 2" xfId="147" xr:uid="{B866ECE5-A7AE-429D-B6A4-8CB73041F94E}"/>
    <cellStyle name="Moneda [0] 5 2 2" xfId="193" xr:uid="{F01BF54F-F713-414E-A8F0-517C2A32E33E}"/>
    <cellStyle name="Moneda [0] 5 2 2 2" xfId="285" xr:uid="{1ECCB6E3-D376-4B32-B42A-35DCC7391EE1}"/>
    <cellStyle name="Moneda [0] 5 2 3" xfId="239" xr:uid="{4FADD063-9AAE-40D6-8657-CDB99293D065}"/>
    <cellStyle name="Moneda [0] 5 3" xfId="170" xr:uid="{6B93318D-7ED7-48B3-995C-643C5446116A}"/>
    <cellStyle name="Moneda [0] 5 3 2" xfId="262" xr:uid="{5ED50CC0-8A37-4655-89E5-327CFEE48153}"/>
    <cellStyle name="Moneda [0] 5 4" xfId="216" xr:uid="{79AA438A-4480-4C48-A678-AB21DD327D15}"/>
    <cellStyle name="Moneda [0] 6" xfId="146" xr:uid="{72E75AF8-8871-45DB-B4FB-3AB70F2E30B5}"/>
    <cellStyle name="Moneda [0] 6 2" xfId="192" xr:uid="{47C88267-95E9-4C3D-A5E7-1FAE0F641590}"/>
    <cellStyle name="Moneda [0] 6 2 2" xfId="284" xr:uid="{8BAEF75B-28A7-47FA-8B2E-7881085E770D}"/>
    <cellStyle name="Moneda [0] 6 3" xfId="238" xr:uid="{36DE1CAF-59BB-4286-8BD2-9E31A8F23FA2}"/>
    <cellStyle name="Moneda [0] 7" xfId="169" xr:uid="{D6838F95-5E59-49F2-A7B6-2102D8C0DACD}"/>
    <cellStyle name="Moneda [0] 7 2" xfId="261" xr:uid="{6DAF4499-F852-4B6B-8FF4-D2927A00C8FF}"/>
    <cellStyle name="Moneda [0] 8" xfId="215" xr:uid="{3695144D-A5B8-4A6F-8922-B30E2B5C0DD8}"/>
    <cellStyle name="Moneda 10" xfId="18" xr:uid="{00000000-0005-0000-0000-000010000000}"/>
    <cellStyle name="Moneda 10 2" xfId="145" xr:uid="{876BBD17-83A7-4958-8C1D-CF57EB3991CE}"/>
    <cellStyle name="Moneda 10 2 2" xfId="191" xr:uid="{27C4407D-28D8-4228-BBFA-1080868F2D7F}"/>
    <cellStyle name="Moneda 10 2 2 2" xfId="283" xr:uid="{0ED2B8AB-53CA-4F46-AFC7-F8069F9A91BE}"/>
    <cellStyle name="Moneda 10 2 3" xfId="237" xr:uid="{8AA68050-2E4A-40D3-8558-D4D79D99254C}"/>
    <cellStyle name="Moneda 10 3" xfId="157" xr:uid="{D29A63D5-7E0D-4468-9773-3F1D2E035D78}"/>
    <cellStyle name="Moneda 10 3 2" xfId="249" xr:uid="{85E8D40D-E881-444E-AC0C-E2FE13AF6CD2}"/>
    <cellStyle name="Moneda 10 4" xfId="203" xr:uid="{581915ED-6C8E-416E-8430-9B4FB000E477}"/>
    <cellStyle name="Moneda 11" xfId="19" xr:uid="{00000000-0005-0000-0000-000011000000}"/>
    <cellStyle name="Moneda 11 2" xfId="138" xr:uid="{F5520B34-E627-4D16-A56D-4FCD4FF3A19D}"/>
    <cellStyle name="Moneda 11 2 2" xfId="185" xr:uid="{45B81840-673A-4F3E-9825-40B846C1D766}"/>
    <cellStyle name="Moneda 11 2 2 2" xfId="277" xr:uid="{8E7951B9-F16D-41F4-8A55-E5E0E0C648A7}"/>
    <cellStyle name="Moneda 11 2 3" xfId="231" xr:uid="{59135FF1-193E-4F0F-97B4-D5D657E692EB}"/>
    <cellStyle name="Moneda 11 3" xfId="158" xr:uid="{A4AC742E-191F-45D9-A82A-84D89A023C09}"/>
    <cellStyle name="Moneda 11 3 2" xfId="250" xr:uid="{776CCDE7-D5B6-462C-A82F-6DA4F8DC4CFD}"/>
    <cellStyle name="Moneda 11 4" xfId="204" xr:uid="{AF03E779-24CF-4305-B1B2-AD3FC9FB69C2}"/>
    <cellStyle name="Moneda 12" xfId="20" xr:uid="{00000000-0005-0000-0000-000012000000}"/>
    <cellStyle name="Moneda 12 2" xfId="144" xr:uid="{7B174FD1-9B45-468D-9FB8-CB406E4AF119}"/>
    <cellStyle name="Moneda 12 2 2" xfId="190" xr:uid="{13196920-8518-41AF-B6A0-3CBD93D1645A}"/>
    <cellStyle name="Moneda 12 2 2 2" xfId="282" xr:uid="{811AF6FC-135D-4691-8636-C9ECC723F2CD}"/>
    <cellStyle name="Moneda 12 2 3" xfId="236" xr:uid="{524E1007-4A3A-46B9-AC71-F51273DF94D6}"/>
    <cellStyle name="Moneda 12 3" xfId="159" xr:uid="{E74228C1-7228-4E6C-B98D-04F252505CDC}"/>
    <cellStyle name="Moneda 12 3 2" xfId="251" xr:uid="{F13F700C-E344-4D3B-8B95-6D0E7D4C48DD}"/>
    <cellStyle name="Moneda 12 4" xfId="205" xr:uid="{12D608D0-A30A-4709-9413-6481064E3124}"/>
    <cellStyle name="Moneda 13" xfId="21" xr:uid="{00000000-0005-0000-0000-000013000000}"/>
    <cellStyle name="Moneda 13 2" xfId="123" xr:uid="{AFDCA095-5758-45B5-BBA8-23B83612D231}"/>
    <cellStyle name="Moneda 13 2 2" xfId="171" xr:uid="{56E09E0A-3B69-46AE-8813-CFEEA5E32EB2}"/>
    <cellStyle name="Moneda 13 2 2 2" xfId="263" xr:uid="{09A71DE4-821B-4908-8A23-F1725E5DC395}"/>
    <cellStyle name="Moneda 13 2 3" xfId="217" xr:uid="{CBC7E070-93BD-4FC9-98BD-E49C7B24D3DD}"/>
    <cellStyle name="Moneda 13 3" xfId="160" xr:uid="{673E9972-77D9-48D5-9A91-BDBD37AD02A6}"/>
    <cellStyle name="Moneda 13 3 2" xfId="252" xr:uid="{B87355FB-587C-40F3-91BD-705CD459CF5C}"/>
    <cellStyle name="Moneda 13 4" xfId="206" xr:uid="{538258D9-4CC3-4A61-9ADE-EFBDF5F14695}"/>
    <cellStyle name="Moneda 14" xfId="22" xr:uid="{00000000-0005-0000-0000-000014000000}"/>
    <cellStyle name="Moneda 14 2" xfId="136" xr:uid="{0AFC5387-A903-4F59-9FD7-2ED998FD1A80}"/>
    <cellStyle name="Moneda 14 2 2" xfId="183" xr:uid="{A2129F89-8A06-4CFB-B147-5D103945704B}"/>
    <cellStyle name="Moneda 14 2 2 2" xfId="275" xr:uid="{4707BAED-7E2F-481F-847D-04AE37811677}"/>
    <cellStyle name="Moneda 14 2 3" xfId="229" xr:uid="{C89A9C9B-9B76-47A2-B464-E38718786008}"/>
    <cellStyle name="Moneda 14 3" xfId="161" xr:uid="{C32C73AB-DE14-45CB-BD70-D29744A37F11}"/>
    <cellStyle name="Moneda 14 3 2" xfId="253" xr:uid="{3FE90685-57A6-4193-B7E9-4A74DE3AE994}"/>
    <cellStyle name="Moneda 14 4" xfId="207" xr:uid="{30AA1F24-9C04-4F53-AAF3-CE2E725CCAD0}"/>
    <cellStyle name="Moneda 15" xfId="23" xr:uid="{00000000-0005-0000-0000-000015000000}"/>
    <cellStyle name="Moneda 15 2" xfId="140" xr:uid="{CFCA270C-CCB4-44E2-AA27-D674A2C4DEF9}"/>
    <cellStyle name="Moneda 15 2 2" xfId="187" xr:uid="{A8FEA554-07D3-4548-B1B3-306CBD89E92A}"/>
    <cellStyle name="Moneda 15 2 2 2" xfId="279" xr:uid="{6CCF542D-641D-4646-A74F-B86DB81C92FF}"/>
    <cellStyle name="Moneda 15 2 3" xfId="233" xr:uid="{8E0E84DE-31EC-44CC-A330-387741C4A21E}"/>
    <cellStyle name="Moneda 15 3" xfId="162" xr:uid="{DE346B3F-B447-40D6-912D-CEAB3AAB33FC}"/>
    <cellStyle name="Moneda 15 3 2" xfId="254" xr:uid="{89D0745D-11D5-4584-900C-A7DC472A4F78}"/>
    <cellStyle name="Moneda 15 4" xfId="208" xr:uid="{C519BC20-6124-4716-BB2C-E3D79ABEED2A}"/>
    <cellStyle name="Moneda 16" xfId="24" xr:uid="{00000000-0005-0000-0000-000016000000}"/>
    <cellStyle name="Moneda 16 2" xfId="141" xr:uid="{0ADCCDBD-50E5-4743-9442-9EE09F5D2C22}"/>
    <cellStyle name="Moneda 16 2 2" xfId="188" xr:uid="{D966DB5E-3669-4165-94CB-5639868C4D2C}"/>
    <cellStyle name="Moneda 16 2 2 2" xfId="280" xr:uid="{D544BE4C-4D28-45FF-9ED0-65BB111BABFA}"/>
    <cellStyle name="Moneda 16 2 3" xfId="234" xr:uid="{DA85AE8C-F321-417F-A978-9ABC57E7996B}"/>
    <cellStyle name="Moneda 16 3" xfId="163" xr:uid="{25319B78-778F-4FDE-AC9A-6E29742D1E40}"/>
    <cellStyle name="Moneda 16 3 2" xfId="255" xr:uid="{6388C1F1-1D75-48C8-BF83-D76C134F14AA}"/>
    <cellStyle name="Moneda 16 4" xfId="209" xr:uid="{132BEDAC-997E-4358-8F45-B598F00D7AE5}"/>
    <cellStyle name="Moneda 17" xfId="25" xr:uid="{00000000-0005-0000-0000-000017000000}"/>
    <cellStyle name="Moneda 17 2" xfId="129" xr:uid="{861ACE44-848B-4F0A-8509-FCE627DE54CE}"/>
    <cellStyle name="Moneda 17 2 2" xfId="176" xr:uid="{73D65BFF-686F-40F4-ABA0-278729C036A0}"/>
    <cellStyle name="Moneda 17 2 2 2" xfId="268" xr:uid="{AD3B5C9C-7EAE-45C1-9709-CB74AE50CBF8}"/>
    <cellStyle name="Moneda 17 2 3" xfId="222" xr:uid="{928F70E6-E3C2-41A6-97E2-A42924424A12}"/>
    <cellStyle name="Moneda 17 3" xfId="164" xr:uid="{2B9B6263-7932-4034-89FD-929E2F231C5E}"/>
    <cellStyle name="Moneda 17 3 2" xfId="256" xr:uid="{1E80CCFD-2833-430A-BFF6-7F03BE1F7B03}"/>
    <cellStyle name="Moneda 17 4" xfId="210" xr:uid="{5CB097CD-A259-4D3C-A130-503A5BF450CF}"/>
    <cellStyle name="Moneda 18" xfId="26" xr:uid="{00000000-0005-0000-0000-000018000000}"/>
    <cellStyle name="Moneda 18 2" xfId="131" xr:uid="{A50828D6-4DF9-4486-A1F3-587CED184386}"/>
    <cellStyle name="Moneda 18 2 2" xfId="178" xr:uid="{7330B953-36D2-412E-B5EC-5D0D894E5858}"/>
    <cellStyle name="Moneda 18 2 2 2" xfId="270" xr:uid="{B654C4CE-DA15-4C97-BC67-8F5CB72024DF}"/>
    <cellStyle name="Moneda 18 2 3" xfId="224" xr:uid="{9F85ECFB-6EE3-4EA3-8A22-7E9C3CD12939}"/>
    <cellStyle name="Moneda 18 3" xfId="165" xr:uid="{64AE44DF-4694-4F6D-8884-7C8D178B84F2}"/>
    <cellStyle name="Moneda 18 3 2" xfId="257" xr:uid="{842BBAE0-6A9D-4183-8D94-AF2213C23205}"/>
    <cellStyle name="Moneda 18 4" xfId="211" xr:uid="{2617FF42-7C46-4F49-83C4-299D7887BAC0}"/>
    <cellStyle name="Moneda 19" xfId="27" xr:uid="{00000000-0005-0000-0000-000019000000}"/>
    <cellStyle name="Moneda 19 2" xfId="125" xr:uid="{7B1FFA3F-5292-46D5-909B-30D300C2ACB0}"/>
    <cellStyle name="Moneda 19 2 2" xfId="172" xr:uid="{1B3BF208-F39F-45C5-8FAE-45FB5A00AA29}"/>
    <cellStyle name="Moneda 19 2 2 2" xfId="264" xr:uid="{D065F1AB-6EFE-4D50-ADE3-7A4332EC3951}"/>
    <cellStyle name="Moneda 19 2 3" xfId="218" xr:uid="{F37BA4DE-77D4-4E18-998E-6300F1805705}"/>
    <cellStyle name="Moneda 19 3" xfId="166" xr:uid="{B85F2704-D568-480A-97F9-D24C3C7C1031}"/>
    <cellStyle name="Moneda 19 3 2" xfId="258" xr:uid="{CF4C86FE-CC08-43FC-A36C-0453BB4BE873}"/>
    <cellStyle name="Moneda 19 4" xfId="212" xr:uid="{F070FA4C-85E4-49CC-9AE4-8A216DD8D691}"/>
    <cellStyle name="Moneda 2" xfId="7" xr:uid="{00000000-0005-0000-0000-00001A000000}"/>
    <cellStyle name="Moneda 2 2" xfId="35" xr:uid="{00000000-0005-0000-0000-00001B000000}"/>
    <cellStyle name="Moneda 2 2 2" xfId="48" xr:uid="{00000000-0005-0000-0000-00001C000000}"/>
    <cellStyle name="Moneda 2 2 2 2" xfId="76" xr:uid="{B1081F6A-F56E-4C35-96EB-EBBEE05BF083}"/>
    <cellStyle name="Moneda 2 2 3" xfId="63" xr:uid="{86E7EA9E-396F-46AB-B6B8-F2C90BFB7E9B}"/>
    <cellStyle name="Moneda 2 3" xfId="41" xr:uid="{00000000-0005-0000-0000-00001D000000}"/>
    <cellStyle name="Moneda 2 3 2" xfId="69" xr:uid="{D0996B81-A892-4DAF-8E99-A185FEAF5D0D}"/>
    <cellStyle name="Moneda 2 4" xfId="57" xr:uid="{06BF41BD-8C88-4EEB-8C90-AA0763AD1C60}"/>
    <cellStyle name="Moneda 20" xfId="28" xr:uid="{00000000-0005-0000-0000-00001E000000}"/>
    <cellStyle name="Moneda 20 2" xfId="130" xr:uid="{415AAC5D-E737-40FB-8BA9-C1876F8847B3}"/>
    <cellStyle name="Moneda 20 2 2" xfId="177" xr:uid="{8B1D7181-74C8-4664-A598-D9057279D7BD}"/>
    <cellStyle name="Moneda 20 2 2 2" xfId="269" xr:uid="{B6232362-A8D4-40E0-B70D-872193D8BCA5}"/>
    <cellStyle name="Moneda 20 2 3" xfId="223" xr:uid="{7755577C-2544-40E7-9B4A-5EE58B0B1EDF}"/>
    <cellStyle name="Moneda 20 3" xfId="167" xr:uid="{DDB04398-781D-451E-ABC8-B771DB280DB7}"/>
    <cellStyle name="Moneda 20 3 2" xfId="259" xr:uid="{DB46943E-9833-42EB-A61C-1F674DE1FCEE}"/>
    <cellStyle name="Moneda 20 4" xfId="213" xr:uid="{B6E251DE-3DE9-4671-BD7A-AE3EA2C7E29F}"/>
    <cellStyle name="Moneda 21" xfId="13" xr:uid="{00000000-0005-0000-0000-00001F000000}"/>
    <cellStyle name="Moneda 21 2" xfId="135" xr:uid="{76750B6A-6935-4FCA-AC39-851AE6095553}"/>
    <cellStyle name="Moneda 21 2 2" xfId="182" xr:uid="{E7DE25AB-F962-4BA4-A7EF-7E0C3C9A9139}"/>
    <cellStyle name="Moneda 21 2 2 2" xfId="274" xr:uid="{1DF207DC-8C77-4A1E-BCA8-668A764DCE04}"/>
    <cellStyle name="Moneda 21 2 3" xfId="228" xr:uid="{6967D7DA-AEFF-4B92-895D-F9F311152316}"/>
    <cellStyle name="Moneda 21 3" xfId="152" xr:uid="{B8CDF1AC-E0B3-4C32-ACBF-856339808AB8}"/>
    <cellStyle name="Moneda 21 3 2" xfId="244" xr:uid="{BEA98BED-1D3F-43B1-B4E2-93AD7396A991}"/>
    <cellStyle name="Moneda 21 4" xfId="198" xr:uid="{D3AF11FC-7249-408B-82C0-D59B1E2D6119}"/>
    <cellStyle name="Moneda 22" xfId="29" xr:uid="{00000000-0005-0000-0000-000020000000}"/>
    <cellStyle name="Moneda 22 2" xfId="134" xr:uid="{FDC2F997-DC5D-436E-AF41-2F68D77B92D3}"/>
    <cellStyle name="Moneda 22 2 2" xfId="181" xr:uid="{DFBAD121-515E-4C6B-BF70-019B106C8F94}"/>
    <cellStyle name="Moneda 22 2 2 2" xfId="273" xr:uid="{810A2B0E-0033-4B45-B6CF-68D37A0EA238}"/>
    <cellStyle name="Moneda 22 2 3" xfId="227" xr:uid="{D512110C-53E2-490B-BE7F-02AA3A96E4F5}"/>
    <cellStyle name="Moneda 22 3" xfId="168" xr:uid="{BD430FEB-D047-447A-8A70-7AC889F9D896}"/>
    <cellStyle name="Moneda 22 3 2" xfId="260" xr:uid="{EA378A0B-F588-4F91-A437-657F29399B15}"/>
    <cellStyle name="Moneda 22 4" xfId="214" xr:uid="{4E11CCB0-700E-4332-97CE-7BCF124C5B6F}"/>
    <cellStyle name="Moneda 23" xfId="32" xr:uid="{00000000-0005-0000-0000-000021000000}"/>
    <cellStyle name="Moneda 23 2" xfId="46" xr:uid="{00000000-0005-0000-0000-000022000000}"/>
    <cellStyle name="Moneda 23 2 2" xfId="74" xr:uid="{116C9899-A2C9-4516-891F-C7144D582905}"/>
    <cellStyle name="Moneda 23 3" xfId="61" xr:uid="{2B0FCC5E-185C-4DB0-B87B-1F5D9E004D90}"/>
    <cellStyle name="Moneda 24" xfId="30" xr:uid="{00000000-0005-0000-0000-000023000000}"/>
    <cellStyle name="Moneda 24 2" xfId="44" xr:uid="{00000000-0005-0000-0000-000024000000}"/>
    <cellStyle name="Moneda 24 2 2" xfId="72" xr:uid="{F40DB212-1E47-4079-8F64-A26C34A49A64}"/>
    <cellStyle name="Moneda 24 3" xfId="59" xr:uid="{68257D15-6491-4538-848D-39ADCA1F84F7}"/>
    <cellStyle name="Moneda 25" xfId="39" xr:uid="{00000000-0005-0000-0000-000025000000}"/>
    <cellStyle name="Moneda 25 2" xfId="67" xr:uid="{0F779125-9CAA-4AF2-951A-07DB5FC9BE49}"/>
    <cellStyle name="Moneda 3" xfId="8" xr:uid="{00000000-0005-0000-0000-000026000000}"/>
    <cellStyle name="Moneda 3 2" xfId="126" xr:uid="{A836B14A-C923-45A7-9D47-C82BD713B0F3}"/>
    <cellStyle name="Moneda 3 2 2" xfId="173" xr:uid="{652FE161-75FA-4009-B1B9-1C4D01C9096E}"/>
    <cellStyle name="Moneda 3 2 2 2" xfId="265" xr:uid="{453236FF-1256-4316-AA3A-CBD6EC1921B3}"/>
    <cellStyle name="Moneda 3 2 3" xfId="219" xr:uid="{6D9F45BB-E7A8-4073-974B-EDE0E2500122}"/>
    <cellStyle name="Moneda 3 3" xfId="148" xr:uid="{ACB1CDB2-2D41-4731-BFDF-9D03034568A5}"/>
    <cellStyle name="Moneda 3 3 2" xfId="240" xr:uid="{F50A21B5-7DBF-4F04-85C4-7F2DAC748B8B}"/>
    <cellStyle name="Moneda 3 4" xfId="194" xr:uid="{E9BF63FE-0DB9-4593-A9DA-A28666242B5A}"/>
    <cellStyle name="Moneda 4" xfId="12" xr:uid="{00000000-0005-0000-0000-000027000000}"/>
    <cellStyle name="Moneda 4 2" xfId="143" xr:uid="{5E81F1B9-3D63-4962-90DC-730EE1EC4017}"/>
    <cellStyle name="Moneda 4 2 2" xfId="189" xr:uid="{0A913E44-E482-4C03-9235-135D7603B8A8}"/>
    <cellStyle name="Moneda 4 2 2 2" xfId="281" xr:uid="{9B8618BB-6177-41BC-957E-28ACA7DE9032}"/>
    <cellStyle name="Moneda 4 2 3" xfId="235" xr:uid="{A58A4557-40D7-4E00-8577-FD4B78FEF815}"/>
    <cellStyle name="Moneda 4 3" xfId="151" xr:uid="{2257EC9D-CA3A-485F-998E-614382505AF4}"/>
    <cellStyle name="Moneda 4 3 2" xfId="243" xr:uid="{19BD4E34-F521-47CB-9542-B5C2B6EE4EEB}"/>
    <cellStyle name="Moneda 4 4" xfId="197" xr:uid="{F3E75F6A-569C-4BE4-9BDD-EFF7983CAFBE}"/>
    <cellStyle name="Moneda 5" xfId="11" xr:uid="{00000000-0005-0000-0000-000028000000}"/>
    <cellStyle name="Moneda 5 2" xfId="132" xr:uid="{B7BBD7DB-19AA-4C60-A6F6-86F6EA7828F5}"/>
    <cellStyle name="Moneda 5 2 2" xfId="179" xr:uid="{712A6EFA-F8DE-418C-BB09-597D22A9CAC0}"/>
    <cellStyle name="Moneda 5 2 2 2" xfId="271" xr:uid="{744C9613-7DD8-4FB0-AAE1-6E890CF78C3B}"/>
    <cellStyle name="Moneda 5 2 3" xfId="225" xr:uid="{DB067975-5910-4AED-A09F-9314E363DB1F}"/>
    <cellStyle name="Moneda 5 3" xfId="150" xr:uid="{9AC35BF0-AB59-429B-8F30-4C9B9AEC8AFD}"/>
    <cellStyle name="Moneda 5 3 2" xfId="242" xr:uid="{E162C52D-7AC6-4B20-AF7D-49B0E45F4D4C}"/>
    <cellStyle name="Moneda 5 4" xfId="196" xr:uid="{5EE18638-A6D5-48EB-B6C4-2699852BE38F}"/>
    <cellStyle name="Moneda 6" xfId="14" xr:uid="{00000000-0005-0000-0000-000029000000}"/>
    <cellStyle name="Moneda 6 2" xfId="137" xr:uid="{18248569-AE25-4F65-9B26-2D39BC81F864}"/>
    <cellStyle name="Moneda 6 2 2" xfId="184" xr:uid="{404D1A26-6638-4362-9191-CCA44186B297}"/>
    <cellStyle name="Moneda 6 2 2 2" xfId="276" xr:uid="{A0C1AEAD-A8FB-4DA1-BA67-7CF0F4FB9DA7}"/>
    <cellStyle name="Moneda 6 2 3" xfId="230" xr:uid="{539E4C40-3D51-4DB9-A058-64E66DA67FD7}"/>
    <cellStyle name="Moneda 6 3" xfId="153" xr:uid="{CAD629E7-2667-4F85-8AD3-E20DC596C805}"/>
    <cellStyle name="Moneda 6 3 2" xfId="245" xr:uid="{616EE107-A948-41DA-ADD5-C4777B60DA04}"/>
    <cellStyle name="Moneda 6 4" xfId="199" xr:uid="{A484ECA1-5D77-4144-A861-9073D5541AF2}"/>
    <cellStyle name="Moneda 7" xfId="15" xr:uid="{00000000-0005-0000-0000-00002A000000}"/>
    <cellStyle name="Moneda 7 2" xfId="128" xr:uid="{EC1D3155-0086-45F7-84CD-516554D630B6}"/>
    <cellStyle name="Moneda 7 2 2" xfId="175" xr:uid="{24B12AD6-8D7D-4F01-B7D4-24D63A3CBA10}"/>
    <cellStyle name="Moneda 7 2 2 2" xfId="267" xr:uid="{07E33564-75B4-4F7A-BEC6-B0ADEA8783B6}"/>
    <cellStyle name="Moneda 7 2 3" xfId="221" xr:uid="{69C26052-F269-4DE1-ACC2-A8EE149B4793}"/>
    <cellStyle name="Moneda 7 3" xfId="154" xr:uid="{12FA7F13-15A4-4EFE-9809-3B7351144F41}"/>
    <cellStyle name="Moneda 7 3 2" xfId="246" xr:uid="{FF009983-0F3F-435C-BCA8-154BDA00DC07}"/>
    <cellStyle name="Moneda 7 4" xfId="200" xr:uid="{DD62A69F-BFB8-45FB-AB8B-1AFD461C68B2}"/>
    <cellStyle name="Moneda 8" xfId="16" xr:uid="{00000000-0005-0000-0000-00002B000000}"/>
    <cellStyle name="Moneda 8 2" xfId="133" xr:uid="{E75C989D-8490-442F-B09D-DED3188B1BFE}"/>
    <cellStyle name="Moneda 8 2 2" xfId="180" xr:uid="{68377B8C-6876-4C2C-AB02-08D4513FDBE7}"/>
    <cellStyle name="Moneda 8 2 2 2" xfId="272" xr:uid="{E95833B9-B722-43F5-AAF9-D6D43895A2D9}"/>
    <cellStyle name="Moneda 8 2 3" xfId="226" xr:uid="{B8156D88-5EFD-4666-8136-37C129AAD985}"/>
    <cellStyle name="Moneda 8 3" xfId="155" xr:uid="{F7C6877F-E3FA-4E0E-AB50-C408519DEFB8}"/>
    <cellStyle name="Moneda 8 3 2" xfId="247" xr:uid="{88D904CD-C670-48E1-AA8B-3105212DC1B3}"/>
    <cellStyle name="Moneda 8 4" xfId="201" xr:uid="{3267639D-C9D1-4F7B-A6E8-AC6AD2FE6560}"/>
    <cellStyle name="Moneda 9" xfId="17" xr:uid="{00000000-0005-0000-0000-00002C000000}"/>
    <cellStyle name="Moneda 9 2" xfId="139" xr:uid="{6851B428-1450-4D0F-9D2C-35126259C83B}"/>
    <cellStyle name="Moneda 9 2 2" xfId="186" xr:uid="{051A153C-C108-4FF0-9472-FD2C66507057}"/>
    <cellStyle name="Moneda 9 2 2 2" xfId="278" xr:uid="{BC62278A-D45B-4CA0-BBBD-D0F24572A817}"/>
    <cellStyle name="Moneda 9 2 3" xfId="232" xr:uid="{1722BE32-5AD0-434D-9278-D2BAFA5B58F1}"/>
    <cellStyle name="Moneda 9 3" xfId="156" xr:uid="{B9D89588-F4D6-4492-894E-A39B2D22F42E}"/>
    <cellStyle name="Moneda 9 3 2" xfId="248" xr:uid="{573E2D00-7E60-4A5B-ABC1-4BA1695AAC70}"/>
    <cellStyle name="Moneda 9 4" xfId="202" xr:uid="{FF0E8369-BD48-413F-845B-A5DADDBD9AF7}"/>
    <cellStyle name="Neutral" xfId="89" builtinId="28" customBuiltin="1"/>
    <cellStyle name="Normal" xfId="0" builtinId="0"/>
    <cellStyle name="Normal 2" xfId="1" xr:uid="{00000000-0005-0000-0000-00002E000000}"/>
    <cellStyle name="Normal 2 2" xfId="4" xr:uid="{00000000-0005-0000-0000-00002F000000}"/>
    <cellStyle name="Normal 2 2 2" xfId="286" xr:uid="{488E3BB9-0340-4333-9DBB-B51A9D883E13}"/>
    <cellStyle name="Normal 2 3" xfId="54" xr:uid="{F279B95E-3F62-469F-BE39-E03724F0CFC0}"/>
    <cellStyle name="Normal 3" xfId="2" xr:uid="{00000000-0005-0000-0000-000030000000}"/>
    <cellStyle name="Normal 3 2" xfId="142" xr:uid="{4A19F3E0-EE42-4B29-A3F7-CC60D0AB912F}"/>
    <cellStyle name="Normal 3 3" xfId="124" xr:uid="{C8B18B9F-1653-4504-9920-C42D105CB4B5}"/>
    <cellStyle name="Normal 4" xfId="5" xr:uid="{00000000-0005-0000-0000-000031000000}"/>
    <cellStyle name="Normal 4 2" xfId="287" xr:uid="{DB2EA862-D116-4C7D-AECF-D9E03726794F}"/>
    <cellStyle name="Normal 5" xfId="3" xr:uid="{00000000-0005-0000-0000-000032000000}"/>
    <cellStyle name="Normal 5 2" xfId="33" xr:uid="{00000000-0005-0000-0000-000033000000}"/>
    <cellStyle name="Normal 6" xfId="53" xr:uid="{46DDC996-550A-4932-A488-AC302D126603}"/>
    <cellStyle name="Notas" xfId="96" builtinId="10" customBuiltin="1"/>
    <cellStyle name="Porcentaje" xfId="51" builtinId="5"/>
    <cellStyle name="Salida" xfId="91" builtinId="21" customBuiltin="1"/>
    <cellStyle name="Texto de advertencia" xfId="95" builtinId="11" customBuiltin="1"/>
    <cellStyle name="Texto explicativo" xfId="97" builtinId="53" customBuiltin="1"/>
    <cellStyle name="Título" xfId="82" builtinId="15" customBuiltin="1"/>
    <cellStyle name="Título 2" xfId="84" builtinId="17" customBuiltin="1"/>
    <cellStyle name="Título 3" xfId="85" builtinId="18" customBuiltin="1"/>
    <cellStyle name="Total" xfId="98" builtinId="25" customBuiltin="1"/>
  </cellStyles>
  <dxfs count="49">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C00000"/>
      </font>
      <fill>
        <patternFill>
          <bgColor rgb="FFFFFF00"/>
        </patternFill>
      </fill>
    </dxf>
    <dxf>
      <font>
        <color rgb="FFFF0000"/>
      </font>
      <fill>
        <patternFill>
          <bgColor rgb="FFFFFF00"/>
        </patternFill>
      </fill>
    </dxf>
    <dxf>
      <font>
        <color rgb="FFFF0000"/>
      </font>
      <fill>
        <patternFill>
          <bgColor rgb="FFFFFF00"/>
        </patternFill>
      </fill>
    </dxf>
    <dxf>
      <font>
        <strike val="0"/>
        <color rgb="FFC00000"/>
      </font>
      <fill>
        <patternFill>
          <bgColor rgb="FFFFFF00"/>
        </patternFill>
      </fill>
    </dxf>
    <dxf>
      <font>
        <color rgb="FFC00000"/>
      </font>
      <fill>
        <patternFill>
          <bgColor rgb="FFFFFF00"/>
        </patternFill>
      </fill>
    </dxf>
    <dxf>
      <font>
        <strike val="0"/>
        <color rgb="FFC00000"/>
      </font>
      <fill>
        <patternFill>
          <bgColor rgb="FFFFFF00"/>
        </patternFill>
      </fill>
    </dxf>
    <dxf>
      <font>
        <strike val="0"/>
        <color rgb="FFFF0000"/>
      </font>
      <fill>
        <patternFill>
          <bgColor rgb="FFFFFF00"/>
        </patternFill>
      </fill>
    </dxf>
    <dxf>
      <font>
        <color rgb="FF006100"/>
      </font>
      <fill>
        <patternFill>
          <bgColor rgb="FFC6EFCE"/>
        </patternFill>
      </fill>
    </dxf>
    <dxf>
      <font>
        <color rgb="FFFFFF00"/>
      </font>
      <fill>
        <patternFill>
          <fgColor auto="1"/>
          <bgColor rgb="FFFF0000"/>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numFmt numFmtId="3" formatCode="#,##0"/>
    </dxf>
    <dxf>
      <numFmt numFmtId="3" formatCode="#,##0"/>
    </dxf>
    <dxf>
      <alignment vertical="top"/>
    </dxf>
    <dxf>
      <alignment wrapText="1"/>
    </dxf>
    <dxf>
      <numFmt numFmtId="168" formatCode="0.0"/>
    </dxf>
    <dxf>
      <numFmt numFmtId="3" formatCode="#,##0"/>
    </dxf>
    <dxf>
      <numFmt numFmtId="3" formatCode="#,##0"/>
    </dxf>
    <dxf>
      <alignment vertical="top"/>
    </dxf>
    <dxf>
      <alignment wrapText="1"/>
    </dxf>
    <dxf>
      <numFmt numFmtId="168" formatCode="0.0"/>
    </dxf>
    <dxf>
      <alignment vertical="top"/>
    </dxf>
    <dxf>
      <alignment wrapText="1"/>
    </dxf>
    <dxf>
      <numFmt numFmtId="168" formatCode="0.0"/>
    </dxf>
    <dxf>
      <numFmt numFmtId="168" formatCode="0.0"/>
    </dxf>
    <dxf>
      <alignment vertical="top"/>
    </dxf>
    <dxf>
      <alignment wrapText="1"/>
    </dxf>
    <dxf>
      <numFmt numFmtId="169" formatCode="#,##0.0"/>
    </dxf>
    <dxf>
      <numFmt numFmtId="169" formatCode="#,##0.0"/>
    </dxf>
    <dxf>
      <alignment vertical="top"/>
    </dxf>
    <dxf>
      <alignment wrapText="1"/>
    </dxf>
    <dxf>
      <alignment vertical="top"/>
    </dxf>
    <dxf>
      <alignment wrapText="1"/>
    </dxf>
    <dxf>
      <numFmt numFmtId="168" formatCode="0.0"/>
    </dxf>
    <dxf>
      <numFmt numFmtId="168" formatCode="0.0"/>
    </dxf>
    <dxf>
      <numFmt numFmtId="171" formatCode="0.0000"/>
    </dxf>
    <dxf>
      <numFmt numFmtId="171" formatCode="0.0000"/>
    </dxf>
    <dxf>
      <alignment vertical="top"/>
    </dxf>
    <dxf>
      <alignment wrapText="1"/>
    </dxf>
    <dxf>
      <numFmt numFmtId="168" formatCode="0.0"/>
    </dxf>
    <dxf>
      <alignment vertical="top"/>
    </dxf>
    <dxf>
      <alignment wrapText="1"/>
    </dxf>
    <dxf>
      <numFmt numFmtId="168" formatCode="0.0"/>
    </dxf>
    <dxf>
      <numFmt numFmtId="168" formatCode="0.0"/>
    </dxf>
  </dxfs>
  <tableStyles count="1" defaultTableStyle="TableStyleMedium2" defaultPivotStyle="PivotStyleLight16">
    <tableStyle name="Invisible" pivot="0" table="0" count="0" xr9:uid="{AA7B0206-58A1-47BE-A64B-4B5F8DAFE30A}"/>
  </tableStyles>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Negrete Irrazabal" refreshedDate="45551.276608217595" createdVersion="8" refreshedVersion="8" minRefreshableVersion="3" recordCount="259" xr:uid="{63F437C3-1B07-4046-B1F0-3296C0EEBBFC}">
  <cacheSource type="worksheet">
    <worksheetSource ref="A1:DT1048576" sheet="ADJUDICA"/>
  </cacheSource>
  <cacheFields count="124">
    <cacheField name="CODIGO SENCE+A:B" numFmtId="0">
      <sharedItems containsNonDate="0" containsString="0" containsBlank="1"/>
    </cacheField>
    <cacheField name="OTIC" numFmtId="0">
      <sharedItems containsNonDate="0" containsString="0" containsBlank="1"/>
    </cacheField>
    <cacheField name="RUT OTIC" numFmtId="0">
      <sharedItems containsNonDate="0" containsString="0" containsBlank="1"/>
    </cacheField>
    <cacheField name="AÑO" numFmtId="0">
      <sharedItems containsNonDate="0" containsString="0" containsBlank="1"/>
    </cacheField>
    <cacheField name="ASIGNACIÓN" numFmtId="0">
      <sharedItems containsNonDate="0" containsString="0" containsBlank="1"/>
    </cacheField>
    <cacheField name="RUT INSTITUCION REQUIRENTE" numFmtId="0">
      <sharedItems containsNonDate="0" containsString="0" containsBlank="1"/>
    </cacheField>
    <cacheField name="NOMBRE INSTITUCIÓN REQUIRENTE " numFmtId="0">
      <sharedItems containsNonDate="0" containsString="0" containsBlank="1"/>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ENTIDAD REQUIRENTE EN CASO DE FONDOS REGIONALES O DE EMPERGENCIA. (SIEMPRE SERÁ SENCE)" numFmtId="0">
      <sharedItems containsNonDate="0" containsString="0" containsBlank="1"/>
    </cacheField>
    <cacheField name="RUT ENTIDAD REQUIRENTE EN CASO DE FONDOS REGIONALES O DE EMPERGENCIA. (SIEMPRE SERÁ SENCE)" numFmtId="0">
      <sharedItems containsNonDate="0" containsString="0" containsBlank="1"/>
    </cacheField>
    <cacheField name="NOMBRE DEL CURSO (PLAN FORMATIVO 1)" numFmtId="0">
      <sharedItems containsNonDate="0" containsString="0" containsBlank="1"/>
    </cacheField>
    <cacheField name="CODIGO DEL CURSO (PLAN FORMATIVO 1)" numFmtId="0">
      <sharedItems containsNonDate="0" containsString="0" containsBlank="1"/>
    </cacheField>
    <cacheField name="NOMBRE PLAN transversal" numFmtId="0">
      <sharedItems containsNonDate="0" containsString="0" containsBlank="1"/>
    </cacheField>
    <cacheField name="CODIGO PLAN transversal" numFmtId="0">
      <sharedItems containsNonDate="0" containsString="0" containsBlank="1"/>
    </cacheField>
    <cacheField name="N° REGIÓN" numFmtId="0">
      <sharedItems containsNonDate="0" containsString="0" containsBlank="1"/>
    </cacheField>
    <cacheField name="NOMBRE REGIÓN" numFmtId="0">
      <sharedItems containsNonDate="0" containsString="0" containsBlank="1"/>
    </cacheField>
    <cacheField name="COMUNA" numFmtId="0">
      <sharedItems containsNonDate="0" containsString="0" containsBlank="1"/>
    </cacheField>
    <cacheField name="NOMBRE POBLACIÓN OBJETIVO" numFmtId="0">
      <sharedItems containsNonDate="0" containsString="0" containsBlank="1"/>
    </cacheField>
    <cacheField name="MODALIDAD DEL CURSO " numFmtId="0">
      <sharedItems containsNonDate="0" containsString="0" containsBlank="1"/>
    </cacheField>
    <cacheField name="TIPO SALIDA (DEPENDIENTE O INDEPENDIENTE)" numFmtId="0">
      <sharedItems containsNonDate="0" containsString="0" containsBlank="1"/>
    </cacheField>
    <cacheField name="CALENDARIZACIÓN FASE LECTIVA" numFmtId="0">
      <sharedItems containsNonDate="0" containsString="0" containsBlank="1"/>
    </cacheField>
    <cacheField name="CUPO" numFmtId="0">
      <sharedItems containsNonDate="0" containsString="0" containsBlank="1"/>
    </cacheField>
    <cacheField name=" HORAS CURSO (PLAN FORMATIVO 1)" numFmtId="0">
      <sharedItems containsNonDate="0" containsString="0" containsBlank="1"/>
    </cacheField>
    <cacheField name=" HORAS PLAN(ES) FORMATIVO(OS) 2" numFmtId="0">
      <sharedItems containsNonDate="0" containsString="0" containsBlank="1"/>
    </cacheField>
    <cacheField name="TOTAL HORAS " numFmtId="0">
      <sharedItems containsNonDate="0" containsString="0" containsBlank="1"/>
    </cacheField>
    <cacheField name="HORAS DIARIAS" numFmtId="0">
      <sharedItems containsNonDate="0" containsString="0" containsBlank="1"/>
    </cacheField>
    <cacheField name="SUBSIDIO DIARIO FASE LECTIVA (SI/NO)" numFmtId="0">
      <sharedItems containsNonDate="0" containsString="0" containsBlank="1"/>
    </cacheField>
    <cacheField name="SUBSIDIO CUIDADOS" numFmtId="0">
      <sharedItems containsNonDate="0" containsString="0" containsBlank="1"/>
    </cacheField>
    <cacheField name="SUBSIDIO DE HERRAMIENTAS  (SI/NO)" numFmtId="0">
      <sharedItems containsNonDate="0" containsString="0" containsBlank="1"/>
    </cacheField>
    <cacheField name="APRENDIZAJES ESPERADOS (SOLO PARA CURSOS SIN PLAN FORMATIVO)" numFmtId="0">
      <sharedItems containsNonDate="0" containsString="0" containsBlank="1"/>
    </cacheField>
    <cacheField name="DESCRIPCIÓN POBLACION OBJETIVO" numFmtId="0">
      <sharedItems containsNonDate="0" containsString="0" containsBlank="1"/>
    </cacheField>
    <cacheField name="TRAMO" numFmtId="0">
      <sharedItems containsNonDate="0" containsString="0" containsBlank="1"/>
    </cacheField>
    <cacheField name="LICENCIA HABILITANTE  (SI/NO)" numFmtId="0">
      <sharedItems containsNonDate="0" containsString="0" containsBlank="1"/>
    </cacheField>
    <cacheField name="TIPO LICENCIA HABILITANTE" numFmtId="0">
      <sharedItems containsNonDate="0" containsString="0" containsBlank="1"/>
    </cacheField>
    <cacheField name="RUTOTEC" numFmtId="0">
      <sharedItems containsNonDate="0" containsBlank="1" count="58">
        <m/>
        <s v="76190287-3" u="1"/>
        <s v="77041880-1" u="1"/>
        <s v="77344241-K" u="1"/>
        <s v="79960640-2" u="1"/>
        <s v="65056389-1" u="1"/>
        <s v="76266094-6" u="1"/>
        <s v="65088432-9" u="1"/>
        <s v="76130549-2" u="1"/>
        <s v="79942800-8" u="1"/>
        <s v="76511150-1" u="1"/>
        <s v="77206547-7" u="1"/>
        <s v="77484320-5" u="1"/>
        <s v="76040379-2" u="1"/>
        <s v="77721727-5" u="1"/>
        <s v="65194168-7" u="1"/>
        <s v="77490687-8" u="1"/>
        <s v="76680573-6" u="1"/>
        <s v="79607710-7" u="1"/>
        <s v="65012812-5" u="1"/>
        <s v="77413768-8" u="1"/>
        <s v="76437350-2" u="1"/>
        <s v="77086552-2" u="1"/>
        <s v="78642160-8" u="1"/>
        <s v="77894940-7" u="1"/>
        <s v="77823470-K" u="1"/>
        <s v="76335013-4" u="1"/>
        <s v="77902200-5" u="1"/>
        <s v="77168530-7" u="1"/>
        <s v="76205961-4" u="1"/>
        <s v="78270220-3" u="1"/>
        <s v="76052461-1" u="1"/>
        <s v="77890080-7" u="1"/>
        <s v="76292236-3" u="1"/>
        <s v="96940970-4" u="1"/>
        <s v="78936150-9" u="1"/>
        <s v="76858784-1" u="1"/>
        <s v="77759390-0" u="1"/>
        <s v="76708260-6" u="1"/>
        <s v="76663170-3" u="1"/>
        <s v="76441860-3" u="1"/>
        <s v="77990420-2" u="1"/>
        <s v="77760618-2" u="1"/>
        <s v="77798280-K" u="1"/>
        <s v="77594400-5" u="1"/>
        <s v="76056645-4" u="1"/>
        <s v="76060420-8" u="1"/>
        <s v="76966677-K" u="1"/>
        <s v="76004998-0" u="1"/>
        <s v="76332512-1" u="1"/>
        <s v="76439309-0" u="1"/>
        <s v="76210959-K" u="1"/>
        <s v="76584899-7" u="1"/>
        <s v="77585990-3" u="1"/>
        <s v="76093342-2" u="1"/>
        <s v="78834140-7" u="1"/>
        <s v="76192976-3" u="1"/>
        <s v="76229571-7" u="1"/>
      </sharedItems>
    </cacheField>
    <cacheField name="NOMBRE OTEC" numFmtId="0">
      <sharedItems containsNonDate="0" containsString="0" containsBlank="1"/>
    </cacheField>
    <cacheField name="TOTAL HORAS FASE LECTIVA" numFmtId="0">
      <sharedItems containsNonDate="0" containsString="0" containsBlank="1"/>
    </cacheField>
    <cacheField name="DUR FASE LECTIVA DIAS" numFmtId="0">
      <sharedItems containsNonDate="0" containsString="0" containsBlank="1"/>
    </cacheField>
    <cacheField name="NUM DE LLAMADO" numFmtId="0">
      <sharedItems containsNonDate="0" containsString="0" containsBlank="1"/>
    </cacheField>
    <cacheField name="VALOR HORA ALUMNO" numFmtId="0">
      <sharedItems containsNonDate="0" containsString="0" containsBlank="1"/>
    </cacheField>
    <cacheField name="VALOR ALUMNO SUB DE HERRAMIENTAS" numFmtId="0">
      <sharedItems containsNonDate="0" containsString="0" containsBlank="1"/>
    </cacheField>
    <cacheField name="VALOR ALUMNO SUB PARA CERT LICENCIAS" numFmtId="0">
      <sharedItems containsNonDate="0" containsString="0" containsBlank="1"/>
    </cacheField>
    <cacheField name="TOTAL SUB PARA CERT LICENCIAS" numFmtId="0">
      <sharedItems containsNonDate="0" containsString="0" containsBlank="1"/>
    </cacheField>
    <cacheField name="VALOR CAPACITACION" numFmtId="0">
      <sharedItems containsNonDate="0" containsString="0" containsBlank="1"/>
    </cacheField>
    <cacheField name="TOTAL SUBS FASE DIARIO" numFmtId="0">
      <sharedItems containsNonDate="0" containsString="0" containsBlank="1"/>
    </cacheField>
    <cacheField name="TOTAL SUB CUIDADO " numFmtId="0">
      <sharedItems containsNonDate="0" containsString="0" containsBlank="1"/>
    </cacheField>
    <cacheField name="TOTAL SUBS DE UTILES Y HERRAM" numFmtId="0">
      <sharedItems containsNonDate="0" containsString="0" containsBlank="1"/>
    </cacheField>
    <cacheField name="TOTAL DEL CURSO" numFmtId="0">
      <sharedItems containsNonDate="0" containsString="0" containsBlank="1"/>
    </cacheField>
    <cacheField name="ENTIDAD QUE OTORGA LA CERTIF" numFmtId="0">
      <sharedItems containsNonDate="0" containsString="0" containsBlank="1"/>
    </cacheField>
    <cacheField name="VERIFICACIÓN DE REQUISITO SI/NO" numFmtId="0">
      <sharedItems containsNonDate="0" containsString="0" containsBlank="1"/>
    </cacheField>
    <cacheField name="MOTIVO DEL RECHAZO" numFmtId="0">
      <sharedItems containsNonDate="0" containsString="0" containsBlank="1"/>
    </cacheField>
    <cacheField name="5.2. EVALUACIÓN EXP DEL OFERENTE" numFmtId="0">
      <sharedItems containsNonDate="0" containsString="0" containsBlank="1"/>
    </cacheField>
    <cacheField name="5.3                      EVALUACIÓN COMPORTAMIENTO ANTERIOR" numFmtId="0">
      <sharedItems containsNonDate="0" containsString="0" containsBlank="1"/>
    </cacheField>
    <cacheField name="5.4.1.1.1                              CUMPLE CON TODOS LOS COMPONENTES EXIGIDOS PARA EL PLAN FORMATIVO" numFmtId="0">
      <sharedItems containsNonDate="0" containsString="0" containsBlank="1"/>
    </cacheField>
    <cacheField name="5.4.1.1.2                                  SE IDENTIFICAN LOS REQUISISTOS DE INGRESO DEL PARTICIPANTE AL PLAN FORMATIVO." numFmtId="0">
      <sharedItems containsNonDate="0" containsString="0" containsBlank="1"/>
    </cacheField>
    <cacheField name="5.4.1.2.1                     RELACIÓN ENTRE LOS COMPONENTES DEL MÓDULO PROPUESTO" numFmtId="0">
      <sharedItems containsNonDate="0" containsString="0" containsBlank="1"/>
    </cacheField>
    <cacheField name="5.4.1.2.2                      RELACIÓN DE LA COMPETENCIA Y EL NOMBRE DEL MÓDULO SE RELACIONA CON LA COMPETENCIA Y EL NOMBRE DEL PLAN FORMATIVO" numFmtId="0">
      <sharedItems containsNonDate="0" containsString="0" containsBlank="1"/>
    </cacheField>
    <cacheField name="5.4.1.2.3              RELACIÓN DE LOS APRENDIZAJES ESPERADOS DEL MÓDULO CON LA COMPETENCIA DEL MÓDULO." numFmtId="0">
      <sharedItems containsNonDate="0" containsString="0" containsBlank="1"/>
    </cacheField>
    <cacheField name="5.4.1.2.4                          LOS CRITERIOS DE EVALUACIÓN PERMITEN EVIDENCIAR LOS APRENDIZAJES ESPERADOS DE CADA MÓDULO." numFmtId="0">
      <sharedItems containsNonDate="0" containsString="0" containsBlank="1"/>
    </cacheField>
    <cacheField name="5.4.1.2.5                                         LOS CONTENIDOS ABORDADOS PERMITEN DESARROLLAR LOS APRENDIZAJES ESPERADOS DE CADA MÓDULO." numFmtId="0">
      <sharedItems containsNonDate="0" containsString="0" containsBlank="1"/>
    </cacheField>
    <cacheField name="5.4.2.1             RELACIÓN METODOLOGÍA Y COMPETENCIA  MAYOR QUE 1" numFmtId="0">
      <sharedItems containsNonDate="0" containsString="0" containsBlank="1"/>
    </cacheField>
    <cacheField name="5.4.2.2 PROCESO DE APRENDIZAJE" numFmtId="0">
      <sharedItems containsNonDate="0" containsString="0" containsBlank="1"/>
    </cacheField>
    <cacheField name="5.4.2.3                USO DE EQUIPOS Y HERRAMIENTAS" numFmtId="0">
      <sharedItems containsNonDate="0" containsString="0" containsBlank="1"/>
    </cacheField>
    <cacheField name="5.4.2.4                      USO Y DISTRIBUCIÓN DE MATERIALES E INSUMOS" numFmtId="0">
      <sharedItems containsNonDate="0" containsString="0" containsBlank="1"/>
    </cacheField>
    <cacheField name="5.4.2.5               USO DE LA INFRAESTRUCTURA" numFmtId="0">
      <sharedItems containsNonDate="0" containsString="0" containsBlank="1"/>
    </cacheField>
    <cacheField name="5.5. EVALUACIÓN ECONÓMICA" numFmtId="0">
      <sharedItems containsNonDate="0" containsString="0" containsBlank="1"/>
    </cacheField>
    <cacheField name="CURSO PREADJUDICADO SI/NO" numFmtId="0">
      <sharedItems containsNonDate="0" containsString="0" containsBlank="1"/>
    </cacheField>
    <cacheField name="6 NOTA FINAL" numFmtId="0">
      <sharedItems containsNonDate="0" containsString="0" containsBlank="1"/>
    </cacheField>
    <cacheField name="REDONDEADO DIAS FASE LECTIVA" numFmtId="0">
      <sharedItems containsNonDate="0" containsString="0" containsBlank="1"/>
    </cacheField>
    <cacheField name="DIAS FL SIN REDONDEO" numFmtId="0">
      <sharedItems containsNonDate="0" containsString="0" containsBlank="1"/>
    </cacheField>
    <cacheField name="VALIDACIÓN  VALOR CAPACITACIÓN" numFmtId="0">
      <sharedItems containsNonDate="0" containsString="0" containsBlank="1"/>
    </cacheField>
    <cacheField name="TIPO DE SUBSIDIO DE HERRAMIENTAS" numFmtId="0">
      <sharedItems containsNonDate="0" containsString="0" containsBlank="1"/>
    </cacheField>
    <cacheField name="¿SE EVALUA PROPUESTA FORMATIVA SEGÚN TENGA O NO PLAN FORMATIVO EL CURSO?" numFmtId="0">
      <sharedItems containsNonDate="0" containsString="0" containsBlank="1"/>
    </cacheField>
    <cacheField name="VALIDACIÓN N°DÍAS FL" numFmtId="0">
      <sharedItems containsNonDate="0" containsString="0" containsBlank="1"/>
    </cacheField>
    <cacheField name="REVISIÓN VHA SEGÚN TRAMO" numFmtId="0">
      <sharedItems containsNonDate="0" containsString="0" containsBlank="1"/>
    </cacheField>
    <cacheField name="VALIDACIÓN VALOR CAPACITACIÓN" numFmtId="0">
      <sharedItems containsNonDate="0" containsString="0" containsBlank="1"/>
    </cacheField>
    <cacheField name="VALIDACIÓN VALOR SUBSIDIO FASE LECTIVA" numFmtId="0">
      <sharedItems containsNonDate="0" containsString="0" containsBlank="1"/>
    </cacheField>
    <cacheField name="VALIDACIÓN VALOR SUBSIDIO CUIDADO " numFmtId="0">
      <sharedItems containsNonDate="0" containsString="0" containsBlank="1"/>
    </cacheField>
    <cacheField name="VALIDACIÓN VALOR SH SEGÚN LÍNEA" numFmtId="0">
      <sharedItems containsNonDate="0" containsString="0" containsBlank="1"/>
    </cacheField>
    <cacheField name="VALIDACIÓN VALOR TOTAL SUBSIDIO HERRAMIENTAS" numFmtId="0">
      <sharedItems containsNonDate="0" containsString="0" containsBlank="1"/>
    </cacheField>
    <cacheField name="TIENE LICENCIA?" numFmtId="0">
      <sharedItems containsNonDate="0" containsString="0" containsBlank="1"/>
    </cacheField>
    <cacheField name="VALIDACIÓN TOTAL SUB PARA CERT LICENCIAS" numFmtId="0">
      <sharedItems containsNonDate="0" containsString="0" containsBlank="1"/>
    </cacheField>
    <cacheField name="VALIDACIÓN VALOR TOTAL CURSO" numFmtId="0">
      <sharedItems containsNonDate="0" containsString="0" containsBlank="1"/>
    </cacheField>
    <cacheField name="VALIDACIÓN VERIFICACIÓN DE REQUISITOS DEL CURSO" numFmtId="0">
      <sharedItems containsNonDate="0" containsString="0" containsBlank="1"/>
    </cacheField>
    <cacheField name="¿TIENE EXPERIENCIA?" numFmtId="0">
      <sharedItems containsNonDate="0" containsString="0" containsBlank="1"/>
    </cacheField>
    <cacheField name="VALIDACIÓN NOTA EXPERIENCIA OFERENTE" numFmtId="0">
      <sharedItems containsNonDate="0" containsString="0" containsBlank="1"/>
    </cacheField>
    <cacheField name="¿TIENE MULTAS?" numFmtId="0">
      <sharedItems containsNonDate="0" containsString="0" containsBlank="1"/>
    </cacheField>
    <cacheField name="VALIDACIÓN COMPORTAMIENTO ANTERIOR " numFmtId="0">
      <sharedItems containsNonDate="0" containsString="0" containsBlank="1"/>
    </cacheField>
    <cacheField name="NOTA EXPERIENCIA" numFmtId="0">
      <sharedItems containsNonDate="0" containsString="0" containsBlank="1"/>
    </cacheField>
    <cacheField name="NOTA COMPORTAMIENTO" numFmtId="0">
      <sharedItems containsNonDate="0" containsString="0" containsBlank="1"/>
    </cacheField>
    <cacheField name="¿TIENE PF?" numFmtId="0">
      <sharedItems containsNonDate="0" containsString="0" containsBlank="1"/>
    </cacheField>
    <cacheField name="NOTA PROPUESTA FORMATIVA A NIVEL DE PLAN 5,4,1,1( 35%)" numFmtId="0">
      <sharedItems containsNonDate="0" containsString="0" containsBlank="1"/>
    </cacheField>
    <cacheField name="NOTA PROPUESTA FORMATIVA A NIVEL DE MODULOS 5,4,1,2 (65%)" numFmtId="0">
      <sharedItems containsNonDate="0" containsString="0" containsBlank="1"/>
    </cacheField>
    <cacheField name="NOTA  EVALUACIÓN PROPUESTA FORMATIVA (45%)" numFmtId="0">
      <sharedItems containsNonDate="0" containsString="0" containsBlank="1"/>
    </cacheField>
    <cacheField name="VALIDACIÓN NOTA METODOLOGÍA SUPERIOR A 1" numFmtId="0">
      <sharedItems containsNonDate="0" containsString="0" containsBlank="1"/>
    </cacheField>
    <cacheField name="NOTA METODOLOGÍA (55%)" numFmtId="0">
      <sharedItems containsNonDate="0" containsString="0" containsBlank="1"/>
    </cacheField>
    <cacheField name="NOTA EVALUACIÓN TÉCNICA" numFmtId="0">
      <sharedItems containsNonDate="0" containsString="0" containsBlank="1"/>
    </cacheField>
    <cacheField name="VHA DEL CURSO A CONSIDERAR EN EVA EC" numFmtId="0">
      <sharedItems containsNonDate="0" containsString="0" containsBlank="1"/>
    </cacheField>
    <cacheField name="MENOR VHA OFERTADA SEGÚN CÓDIGO" numFmtId="0">
      <sharedItems containsNonDate="0" containsString="0" containsBlank="1"/>
    </cacheField>
    <cacheField name="NOTA EV ECONÓMICA" numFmtId="0">
      <sharedItems containsNonDate="0" containsString="0" containsBlank="1"/>
    </cacheField>
    <cacheField name="VALIDACIÓN NOTA ECONÓMICA" numFmtId="0">
      <sharedItems containsNonDate="0" containsString="0" containsBlank="1"/>
    </cacheField>
    <cacheField name="REVISIÓN PREVIA NOTA FINAL" numFmtId="0">
      <sharedItems containsNonDate="0" containsString="0" containsBlank="1"/>
    </cacheField>
    <cacheField name="NOTA FINAL DEL CURSO" numFmtId="0">
      <sharedItems containsNonDate="0" containsString="0" containsBlank="1"/>
    </cacheField>
    <cacheField name="VALIDACIÓN NOTA FINAL" numFmtId="0">
      <sharedItems containsNonDate="0" containsString="0" containsBlank="1"/>
    </cacheField>
    <cacheField name="¿PRE ADJUDICA?" numFmtId="0">
      <sharedItems containsNonDate="0" containsString="0" containsBlank="1"/>
    </cacheField>
    <cacheField name="OBSERVACIONES OTIC" numFmtId="0">
      <sharedItems containsNonDate="0" containsString="0" containsBlank="1"/>
    </cacheField>
    <cacheField name="MAYOR NOTA FINAL  DEL CÓDIGO CURSO" numFmtId="0">
      <sharedItems containsNonDate="0" containsString="0" containsBlank="1"/>
    </cacheField>
    <cacheField name="¿TIENE MAYOR NOTA FINAL CÓDIGO CURSO?" numFmtId="0">
      <sharedItems containsNonDate="0" containsString="0" containsBlank="1"/>
    </cacheField>
    <cacheField name=" MAYOR NOTA PROPUESTA TÉCNICA" numFmtId="0">
      <sharedItems containsNonDate="0" containsString="0" containsBlank="1"/>
    </cacheField>
    <cacheField name="¿TIENE MAYOR NOTA PROPUESTA TÉCNICA?" numFmtId="0">
      <sharedItems containsNonDate="0" containsString="0" containsBlank="1"/>
    </cacheField>
    <cacheField name="MAYOR  NOTA COMPORTAMIENTO ANTERIOR" numFmtId="0">
      <sharedItems containsNonDate="0" containsString="0" containsBlank="1"/>
    </cacheField>
    <cacheField name="¿TIENE  MAYOR NOTA COMPORTAMIENTO ANTERIOR?" numFmtId="0">
      <sharedItems containsNonDate="0" containsString="0" containsBlank="1"/>
    </cacheField>
    <cacheField name="MAYOR NOTA EXPERIENCIA " numFmtId="0">
      <sharedItems containsNonDate="0" containsString="0" containsBlank="1"/>
    </cacheField>
    <cacheField name="¿TIENE  MAYOR NOTA EXPERIENCIA ?" numFmtId="0">
      <sharedItems containsNonDate="0" containsString="0" containsBlank="1"/>
    </cacheField>
    <cacheField name="¿TIENE MENOR VALOR HORA?" numFmtId="0">
      <sharedItems containsNonDate="0" containsString="0" containsBlank="1"/>
    </cacheField>
    <cacheField name="POCENTAJE DE MULTAS PONDERADA" numFmtId="0">
      <sharedItems containsNonDate="0" containsString="0" containsBlank="1"/>
    </cacheField>
    <cacheField name="MENOR PORCENTAJE COMPORTAMIENTO" numFmtId="0">
      <sharedItems containsNonDate="0" containsString="0" containsBlank="1"/>
    </cacheField>
    <cacheField name="TIENE MENOS PORCENTAJE COMPORTAMIENTO?" numFmtId="0">
      <sharedItems containsNonDate="0" containsString="0" containsBlank="1"/>
    </cacheField>
    <cacheField name="CURSOS " numFmtId="0">
      <sharedItems containsNonDate="0" containsString="0" containsBlank="1"/>
    </cacheField>
    <cacheField name="MAYOR NÚMERO CURSOS" numFmtId="0">
      <sharedItems containsNonDate="0" containsString="0" containsBlank="1"/>
    </cacheField>
    <cacheField name="TIENE MAYOR NÚMERO CURSOS?" numFmtId="0">
      <sharedItems containsNonDate="0" containsString="0" containsBlank="1"/>
    </cacheField>
    <cacheField name="OBSERVACIONES SENCE" numFmtId="0">
      <sharedItems containsNonDate="0" containsString="0" containsBlank="1"/>
    </cacheField>
    <cacheField name="RESPUESTA OBS OTIC"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Negrete Irrazabal" refreshedDate="45896.67960520833" createdVersion="8" refreshedVersion="8" minRefreshableVersion="3" recordCount="22" xr:uid="{D01E669E-09E4-4FB6-AAE4-FE1D9C20B424}">
  <cacheSource type="worksheet">
    <worksheetSource ref="A1:EP23" sheet="ADJUDICA"/>
  </cacheSource>
  <cacheFields count="146">
    <cacheField name="CODIGO SENCE" numFmtId="0">
      <sharedItems containsSemiMixedTypes="0" containsString="0" containsNumber="1" containsInteger="1" minValue="14536" maxValue="14557"/>
    </cacheField>
    <cacheField name="OTIC" numFmtId="0">
      <sharedItems/>
    </cacheField>
    <cacheField name="AÑO" numFmtId="0">
      <sharedItems containsSemiMixedTypes="0" containsString="0" containsNumber="1" containsInteger="1" minValue="2025" maxValue="2025"/>
    </cacheField>
    <cacheField name="ASIGNACIÓN" numFmtId="0">
      <sharedItems/>
    </cacheField>
    <cacheField name="RUT ENTIDAD  REQUIRENTE" numFmtId="0">
      <sharedItems/>
    </cacheField>
    <cacheField name="NOMBRE ENTIDAD REQUIRENTE " numFmtId="0">
      <sharedItems/>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DEL CURSO (PLAN FORMATIVO)" numFmtId="0">
      <sharedItems/>
    </cacheField>
    <cacheField name="CODIGO DEL CURSO (PLAN FORMATIVO )" numFmtId="0">
      <sharedItems/>
    </cacheField>
    <cacheField name="NOMBRE PLAN (ES) TRANSVERSAL(ES)" numFmtId="0">
      <sharedItems containsMixedTypes="1" containsNumber="1" containsInteger="1" minValue="0" maxValue="0"/>
    </cacheField>
    <cacheField name="CODIGO PLAN (ES) TRANSVERSAL(ES)" numFmtId="0">
      <sharedItems containsMixedTypes="1" containsNumber="1" containsInteger="1" minValue="0" maxValue="0"/>
    </cacheField>
    <cacheField name="N° REGIÓN" numFmtId="0">
      <sharedItems containsSemiMixedTypes="0" containsString="0" containsNumber="1" containsInteger="1" minValue="9" maxValue="9"/>
    </cacheField>
    <cacheField name="NOMBRE REGIÓN" numFmtId="0">
      <sharedItems/>
    </cacheField>
    <cacheField name="COMUNA" numFmtId="0">
      <sharedItems/>
    </cacheField>
    <cacheField name="NOMBRE POBLACIÓN OBJETIVO" numFmtId="0">
      <sharedItems/>
    </cacheField>
    <cacheField name="MODALIDAD DEL CURSO " numFmtId="0">
      <sharedItems/>
    </cacheField>
    <cacheField name="TIPO SALIDA (DEPENDIENTE O INDEPENDIENTE)" numFmtId="0">
      <sharedItems/>
    </cacheField>
    <cacheField name="CALENDARIZACIÓN FASE LECTIVA" numFmtId="0">
      <sharedItems/>
    </cacheField>
    <cacheField name="CUPO" numFmtId="0">
      <sharedItems containsSemiMixedTypes="0" containsString="0" containsNumber="1" containsInteger="1" minValue="20" maxValue="20"/>
    </cacheField>
    <cacheField name=" HORAS CURSO (PLAN FORMATIVO 1 )" numFmtId="0">
      <sharedItems containsSemiMixedTypes="0" containsString="0" containsNumber="1" containsInteger="1" minValue="72" maxValue="260"/>
    </cacheField>
    <cacheField name=" HORAS PLAN(ES) FORMATIVO(OS) 2" numFmtId="0">
      <sharedItems containsMixedTypes="1" containsNumber="1" containsInteger="1" minValue="12" maxValue="12"/>
    </cacheField>
    <cacheField name="TOTAL HORAS " numFmtId="0">
      <sharedItems containsSemiMixedTypes="0" containsString="0" containsNumber="1" containsInteger="1" minValue="72" maxValue="272"/>
    </cacheField>
    <cacheField name="HORAS DIARIAS" numFmtId="0">
      <sharedItems containsSemiMixedTypes="0" containsString="0" containsNumber="1" containsInteger="1" minValue="4" maxValue="4"/>
    </cacheField>
    <cacheField name="SUBSIDIO DIARIO FASE LECTIVA (SI/NO)" numFmtId="0">
      <sharedItems/>
    </cacheField>
    <cacheField name="SUBSIDIO CUIDADOS" numFmtId="0">
      <sharedItems/>
    </cacheField>
    <cacheField name="SUBSIDIO DE HERRAMIENTAS  (SI/NO)" numFmtId="0">
      <sharedItems/>
    </cacheField>
    <cacheField name="APRENDIZAJES ESPERADOS (SOLO PARA CURSOS SIN PLAN FORMATIVO)" numFmtId="0">
      <sharedItems containsSemiMixedTypes="0" containsString="0" containsNumber="1" containsInteger="1" minValue="0" maxValue="0"/>
    </cacheField>
    <cacheField name="DESCRIPCIÓN POBLACION OBJETIVO" numFmtId="0">
      <sharedItems longText="1"/>
    </cacheField>
    <cacheField name="LICENCIA HABILITANTE  (SI/NO)" numFmtId="0">
      <sharedItems containsMixedTypes="1" containsNumber="1" containsInteger="1" minValue="0" maxValue="0"/>
    </cacheField>
    <cacheField name="TIPO LICENCIA HABILITANTE" numFmtId="0">
      <sharedItems containsMixedTypes="1" containsNumber="1" containsInteger="1" minValue="0" maxValue="0"/>
    </cacheField>
    <cacheField name="CONVOCATORIA" numFmtId="0">
      <sharedItems/>
    </cacheField>
    <cacheField name="DIAS FL" numFmtId="0">
      <sharedItems containsSemiMixedTypes="0" containsString="0" containsNumber="1" containsInteger="1" minValue="18" maxValue="68"/>
    </cacheField>
    <cacheField name="TRAMO" numFmtId="0">
      <sharedItems containsSemiMixedTypes="0" containsString="0" containsNumber="1" containsInteger="1" minValue="2" maxValue="2"/>
    </cacheField>
    <cacheField name="RUTOTEC" numFmtId="0">
      <sharedItems count="6">
        <s v="76004998-0"/>
        <s v="76606610-0"/>
        <s v="76663170-3"/>
        <s v="76056645-4"/>
        <s v="76060420-8"/>
        <s v="76511150-1"/>
      </sharedItems>
    </cacheField>
    <cacheField name="NOMBRE OTEC" numFmtId="0">
      <sharedItems/>
    </cacheField>
    <cacheField name="DURACIÓN TOTAL DEL CURSO EN HORAS" numFmtId="0">
      <sharedItems containsSemiMixedTypes="0" containsString="0" containsNumber="1" containsInteger="1" minValue="72" maxValue="272"/>
    </cacheField>
    <cacheField name="DURACIÓN TOTAL DEL CURSO EN DIAS" numFmtId="0">
      <sharedItems containsSemiMixedTypes="0" containsString="0" containsNumber="1" containsInteger="1" minValue="18" maxValue="68"/>
    </cacheField>
    <cacheField name="VALOR HORA ALUMNO CAPACITACIÓN" numFmtId="0">
      <sharedItems containsSemiMixedTypes="0" containsString="0" containsNumber="1" containsInteger="1" minValue="5075" maxValue="5075"/>
    </cacheField>
    <cacheField name="VALOR ALUMNO SUBSIDIO ÚTILES, INSUMO  Y HERRAMIENTAS" numFmtId="0">
      <sharedItems containsSemiMixedTypes="0" containsString="0" containsNumber="1" containsInteger="1" minValue="0" maxValue="275000"/>
    </cacheField>
    <cacheField name="VALOR ALUMNO SUBSIDIO PARA INSTRUMENTO HABILITANTE Y/O REFERENCIAL" numFmtId="0">
      <sharedItems containsSemiMixedTypes="0" containsString="0" containsNumber="1" containsInteger="1" minValue="0" maxValue="450000"/>
    </cacheField>
    <cacheField name="VALOR CAPACITACIÓN" numFmtId="0">
      <sharedItems containsSemiMixedTypes="0" containsString="0" containsNumber="1" containsInteger="1" minValue="7308000" maxValue="27608000"/>
    </cacheField>
    <cacheField name="VALOR TOTAL SUBSIDIO DIARIO" numFmtId="0">
      <sharedItems containsSemiMixedTypes="0" containsString="0" containsNumber="1" containsInteger="1" minValue="1440000" maxValue="5440000"/>
    </cacheField>
    <cacheField name="VALOR TOTAL SUBSIDIO ÚTILES, INSUMO Y HERRAMIENTAS" numFmtId="0">
      <sharedItems containsSemiMixedTypes="0" containsString="0" containsNumber="1" containsInteger="1" minValue="0" maxValue="5500000"/>
    </cacheField>
    <cacheField name="VALOR TOTAL SUBSIDIO DE CUIDADOS" numFmtId="0">
      <sharedItems containsSemiMixedTypes="0" containsString="0" containsNumber="1" containsInteger="1" minValue="1800000" maxValue="6800000"/>
    </cacheField>
    <cacheField name="VALOR TOTAL SUBSIDIO PARA INSTRUMENTO HABILITANTE Y/O REFERENCIAL" numFmtId="0">
      <sharedItems containsSemiMixedTypes="0" containsString="0" containsNumber="1" containsInteger="1" minValue="0" maxValue="9000000"/>
    </cacheField>
    <cacheField name="VALOR TOTAL DEL CURSO" numFmtId="0">
      <sharedItems containsSemiMixedTypes="0" containsString="0" containsNumber="1" containsInteger="1" minValue="10548000" maxValue="54348000"/>
    </cacheField>
    <cacheField name="ADMISIBILIDAD DE OFERTA-CURSO (SI/NO) Numeral 7.1.2 Bases Administrativas" numFmtId="0">
      <sharedItems/>
    </cacheField>
    <cacheField name="MOTIVO DEL RECHAZO" numFmtId="0">
      <sharedItems containsMixedTypes="1" containsNumber="1" containsInteger="1" minValue="0" maxValue="0"/>
    </cacheField>
    <cacheField name="7.2 EVALUACIÓN EXPERIENCIA DEL OFERENTE (10%)" numFmtId="0">
      <sharedItems containsSemiMixedTypes="0" containsString="0" containsNumber="1" containsInteger="1" minValue="1" maxValue="7"/>
    </cacheField>
    <cacheField name="7.3 EVALUACIÓN COMPORTAMIENTO (10%)" numFmtId="0">
      <sharedItems containsSemiMixedTypes="0" containsString="0" containsNumber="1" containsInteger="1" minValue="7" maxValue="7"/>
    </cacheField>
    <cacheField name="7.4.2.1                              Cumple con todos los componentes exigidos para el plan formativo (50%)" numFmtId="0">
      <sharedItems/>
    </cacheField>
    <cacheField name="7.4.2.2                               Se identifican los requisistos de ingreso del participante al plan formativo. (50 %)" numFmtId="0">
      <sharedItems/>
    </cacheField>
    <cacheField name="7.4.3.1                     Relación entre los componentes del módulo propuesto (15%)" numFmtId="0">
      <sharedItems/>
    </cacheField>
    <cacheField name="7.4.3.2                      Relación de la competencia y el nombre del módulo se relaciona con la competencia y el nombre del plan formativo (25%)" numFmtId="0">
      <sharedItems/>
    </cacheField>
    <cacheField name="7.4.3.3     Relación de los aprendizajes esperados del módulo con la competencia del módulo. (20%)" numFmtId="0">
      <sharedItems/>
    </cacheField>
    <cacheField name="7.4.3.4                          Los criterios de evaluación permiten evidenciar los aprendizajes esperados de cada módulo. (25 %)" numFmtId="0">
      <sharedItems/>
    </cacheField>
    <cacheField name="7.4.3.5                                         Los contenidos abordados permiten desarrollar los aprendizajes esperados de cada módulo. (15%)" numFmtId="0">
      <sharedItems containsNonDate="0" containsString="0" containsBlank="1"/>
    </cacheField>
    <cacheField name="7.4.4.1            Relación entre metodología y competencia (30%)" numFmtId="0">
      <sharedItems containsSemiMixedTypes="0" containsString="0" containsNumber="1" containsInteger="1" minValue="7" maxValue="7"/>
    </cacheField>
    <cacheField name="7.4.4.2   Proceso de Aprendizaje (30%)" numFmtId="0">
      <sharedItems containsSemiMixedTypes="0" containsString="0" containsNumber="1" minValue="6.7" maxValue="7"/>
    </cacheField>
    <cacheField name="7.4.4.3              Uso de equipos y herramientas (20%)" numFmtId="0">
      <sharedItems containsSemiMixedTypes="0" containsString="0" containsNumber="1" minValue="6.8" maxValue="7"/>
    </cacheField>
    <cacheField name="7.4.4.4          Uso y distribución de materiales e insumos (10%)" numFmtId="0">
      <sharedItems containsSemiMixedTypes="0" containsString="0" containsNumber="1" containsInteger="1" minValue="7" maxValue="7"/>
    </cacheField>
    <cacheField name="7.4.4.5            Uso de la infraestructura (10%)" numFmtId="0">
      <sharedItems containsSemiMixedTypes="0" containsString="0" containsNumber="1" containsInteger="1" minValue="7" maxValue="7"/>
    </cacheField>
    <cacheField name="7.5         EVALUACIÓN ECONÓMICA (5%)" numFmtId="0">
      <sharedItems containsSemiMixedTypes="0" containsString="0" containsNumber="1" containsInteger="1" minValue="7" maxValue="7"/>
    </cacheField>
    <cacheField name="8                 NOTA FINAL" numFmtId="0">
      <sharedItems containsSemiMixedTypes="0" containsString="0" containsNumber="1" minValue="6.3" maxValue="7"/>
    </cacheField>
    <cacheField name="CURSO PREADJUDICADO (SI/NO)" numFmtId="0">
      <sharedItems containsMixedTypes="1" containsNumber="1" containsInteger="1" minValue="0" maxValue="0"/>
    </cacheField>
    <cacheField name="Nombre encargado del curso en OTEC" numFmtId="0">
      <sharedItems containsMixedTypes="1" containsNumber="1" containsInteger="1" minValue="0" maxValue="0"/>
    </cacheField>
    <cacheField name="Email  encargado del curso en OTEC" numFmtId="0">
      <sharedItems containsMixedTypes="1" containsNumber="1" containsInteger="1" minValue="0" maxValue="0"/>
    </cacheField>
    <cacheField name="Teléfono  encargado del curso en OTEC" numFmtId="0">
      <sharedItems containsMixedTypes="1" containsNumber="1" containsInteger="1" minValue="0" maxValue="56979579748"/>
    </cacheField>
    <cacheField name="Dirección (Sede donde se imparte el curso)" numFmtId="0">
      <sharedItems/>
    </cacheField>
    <cacheField name="Objetivo del Curso" numFmtId="0">
      <sharedItems containsMixedTypes="1" containsNumber="1" containsInteger="1" minValue="0" maxValue="0" longText="1"/>
    </cacheField>
    <cacheField name="Descripción del Curso" numFmtId="0">
      <sharedItems containsNonDate="0" containsString="0" containsBlank="1"/>
    </cacheField>
    <cacheField name="VALIDACIÓN LÍNEA SEGÚN BD OFICIAL" numFmtId="0">
      <sharedItems containsSemiMixedTypes="0" containsString="0" containsNumber="1" containsInteger="1" minValue="0" maxValue="0"/>
    </cacheField>
    <cacheField name="VALIDACIÓN CÓDIGOS PLAN FORMATIVO 1 SEGÚN BD OFICIAL" numFmtId="0">
      <sharedItems containsSemiMixedTypes="0" containsString="0" containsNumber="1" containsInteger="1" minValue="0" maxValue="0"/>
    </cacheField>
    <cacheField name="VALIDACIÓN DE CÓDIGO(S) PLAN (ES) TRANSVERSAL(ES) SEGÚN BD OFICIAL" numFmtId="0">
      <sharedItems containsSemiMixedTypes="0" containsString="0" containsNumber="1" containsInteger="1" minValue="0" maxValue="0"/>
    </cacheField>
    <cacheField name="VALIDACIÓN COMUNA SEGÚN BD OFICIAL" numFmtId="0">
      <sharedItems containsSemiMixedTypes="0" containsString="0" containsNumber="1" containsInteger="1" minValue="0" maxValue="0"/>
    </cacheField>
    <cacheField name="VALIDACIÓN NOMBRE POBLACIÓN OBJETIVO SEGÚN BD OFICIAL" numFmtId="0">
      <sharedItems containsSemiMixedTypes="0" containsString="0" containsNumber="1" containsInteger="1" minValue="0" maxValue="0"/>
    </cacheField>
    <cacheField name="VALIDACIÓN TIPO SALIDA (DEPENDIENTE O INDEPENDIENTE) SEGÚN BD OFICIAL" numFmtId="0">
      <sharedItems containsSemiMixedTypes="0" containsString="0" containsNumber="1" containsInteger="1" minValue="0" maxValue="0"/>
    </cacheField>
    <cacheField name="VALIDACIÓN CUPO SEGÚN BD OFICIAL" numFmtId="0">
      <sharedItems containsSemiMixedTypes="0" containsString="0" containsNumber="1" containsInteger="1" minValue="0" maxValue="0"/>
    </cacheField>
    <cacheField name="VALIDACIÓN TOTAL HORAS  CURSO ENTRE N° PRESENTADO  POR EL OTEC Y LO QUE INDICA LA  BD OFICIAL" numFmtId="0">
      <sharedItems containsSemiMixedTypes="0" containsString="0" containsNumber="1" containsInteger="1" minValue="0" maxValue="0"/>
    </cacheField>
    <cacheField name="VALIDACIÓN HORAS DIARIAS SEGÚN BD OFICIAL" numFmtId="0">
      <sharedItems containsSemiMixedTypes="0" containsString="0" containsNumber="1" containsInteger="1" minValue="0" maxValue="0"/>
    </cacheField>
    <cacheField name="VALIDACIÓN SUBSIDIO DIARIO FASE LECTIVA (Si el curso tiene o no este subsidio en BD OFICIAL)" numFmtId="0">
      <sharedItems containsSemiMixedTypes="0" containsString="0" containsNumber="1" containsInteger="1" minValue="0" maxValue="0"/>
    </cacheField>
    <cacheField name="VALIDACIÓN SUBSIDIO CUIDADOS  (Si el curso tiene o no este subsidio en BD OFICIAL)" numFmtId="0">
      <sharedItems containsSemiMixedTypes="0" containsString="0" containsNumber="1" containsInteger="1" minValue="0" maxValue="0"/>
    </cacheField>
    <cacheField name="VALIDACIÓN SUBSIDIO DE HERRAMIENTAS   (Si el curso tiene o no este subsidio en BD OFICIAL)" numFmtId="0">
      <sharedItems containsSemiMixedTypes="0" containsString="0" containsNumber="1" containsInteger="1" minValue="0" maxValue="0"/>
    </cacheField>
    <cacheField name="VALIDACIÓN CONVOCATORIA SEGÚN BD OFICIAL" numFmtId="0">
      <sharedItems containsSemiMixedTypes="0" containsString="0" containsNumber="1" containsInteger="1" minValue="0" maxValue="0"/>
    </cacheField>
    <cacheField name="VALIDACIÓN TRAMO SEGÚN BD OFICIAL (En caso de los cursos de mandato aparezca 1 verificar si OTIC informó cambio de tramo, en caso que se hayan modificado se debe cambiar el tramo en la hoja BDOFICIAL)" numFmtId="0">
      <sharedItems containsSemiMixedTypes="0" containsString="0" containsNumber="1" containsInteger="1" minValue="0" maxValue="0"/>
    </cacheField>
    <cacheField name="VALIDACIÓN N°DÍAS FL ENTRE N° PRESENTADO  POR EL OTEC Y LO QUE INDICA LA  BD OFICIAL" numFmtId="0">
      <sharedItems containsSemiMixedTypes="0" containsString="0" containsNumber="1" containsInteger="1" minValue="0" maxValue="0"/>
    </cacheField>
    <cacheField name="DIFERENCIA ENTRE VC PRESENTADO POR EL OTEC Y EL QUE CORRESPONDE  SEGÚN VHA PRESENTADO POR EL OTEC Y EL CUPO Y HORAS DE BD OFICIAL" numFmtId="0">
      <sharedItems containsSemiMixedTypes="0" containsString="0" containsNumber="1" containsInteger="1" minValue="0" maxValue="0"/>
    </cacheField>
    <cacheField name="TIPO DE SUBSIDIO DE HERRAMIENTAS" numFmtId="0">
      <sharedItems/>
    </cacheField>
    <cacheField name="¿TIENEN PF? (Para los cursos sin plan formativo verificar que en la columna J de la planilla  &quot;Preadjudicación OTIC&quot;, se indique &quot;SIN PLA N FORMATIVO&quot;)" numFmtId="0">
      <sharedItems/>
    </cacheField>
    <cacheField name="¿TIENE EVALUACIÓN PLAN FORMATIVO?" numFmtId="0">
      <sharedItems/>
    </cacheField>
    <cacheField name="VALIDACIÓN ¿SE EVALUA PROPUESTA FORMATIVA SEGÚN TENGA O NO PLAN FORMATIVO EL CURSO? " numFmtId="0">
      <sharedItems containsSemiMixedTypes="0" containsString="0" containsNumber="1" containsInteger="1" minValue="0" maxValue="0"/>
    </cacheField>
    <cacheField name="VALIDACIÓN VHA SEGÚN TRAMO DE CURSO EN BD OFICIAL" numFmtId="0">
      <sharedItems containsSemiMixedTypes="0" containsString="0" containsNumber="1" containsInteger="1" minValue="0" maxValue="0"/>
    </cacheField>
    <cacheField name="VALIDACIÓN VALOR CAPACITACIÓN" numFmtId="0">
      <sharedItems containsSemiMixedTypes="0" containsString="0" containsNumber="1" containsInteger="1" minValue="0" maxValue="0"/>
    </cacheField>
    <cacheField name="VALIDACIÓN VALOR TOTAL SUBSIDIO FASE LECTIVA (Comparación entre cantidad presentada por el OTEC y BD Oficial)" numFmtId="0">
      <sharedItems containsSemiMixedTypes="0" containsString="0" containsNumber="1" containsInteger="1" minValue="0" maxValue="0"/>
    </cacheField>
    <cacheField name="VALIDACIÓN VALOR SUBSIDIO CUIDADO " numFmtId="0">
      <sharedItems containsSemiMixedTypes="0" containsString="0" containsNumber="1" containsInteger="1" minValue="0" maxValue="0"/>
    </cacheField>
    <cacheField name="VALIDACIÓN VALOR INDIVIDUAL SH SEGÚN LÍNEA" numFmtId="0">
      <sharedItems containsSemiMixedTypes="0" containsString="0" containsNumber="1" containsInteger="1" minValue="0" maxValue="0"/>
    </cacheField>
    <cacheField name="VALIDACIÓN VALOR TOTAL SUBSIDIO HERRAMIENTAS" numFmtId="0">
      <sharedItems containsSemiMixedTypes="0" containsString="0" containsNumber="1" containsInteger="1" minValue="0" maxValue="0"/>
    </cacheField>
    <cacheField name="VALIDACIÓN ¿TIENE LICENCIA?" numFmtId="0">
      <sharedItems containsSemiMixedTypes="0" containsString="0" containsNumber="1" containsInteger="1" minValue="0" maxValue="0"/>
    </cacheField>
    <cacheField name="VALIDACIÓN TOTAL SUB PARA CERT LICENCIAS" numFmtId="0">
      <sharedItems containsSemiMixedTypes="0" containsString="0" containsNumber="1" containsInteger="1" minValue="0" maxValue="0"/>
    </cacheField>
    <cacheField name="VALIDACIÓN VALOR TOTAL CURSO" numFmtId="0">
      <sharedItems containsSemiMixedTypes="0" containsString="0" containsNumber="1" containsInteger="1" minValue="0" maxValue="0"/>
    </cacheField>
    <cacheField name="VERIFICACIÓN DE REQUISITOS DEL CURSO SEGÚN SENCE             Rechazado =NO/Aprobado=SI" numFmtId="0">
      <sharedItems/>
    </cacheField>
    <cacheField name="VALIDACIÓN VERIFICACIÓN DE REQUISITOS (Comparación Validación Requisitos OTIC  y SENCE)" numFmtId="0">
      <sharedItems containsSemiMixedTypes="0" containsString="0" containsNumber="1" containsInteger="1" minValue="0" maxValue="0"/>
    </cacheField>
    <cacheField name="¿TIENE EXPERIENCIA?" numFmtId="0">
      <sharedItems/>
    </cacheField>
    <cacheField name="VALIDACIÓN NOTA EXPERIENCIA OFERENTE" numFmtId="0">
      <sharedItems containsSemiMixedTypes="0" containsString="0" containsNumber="1" containsInteger="1" minValue="0" maxValue="0"/>
    </cacheField>
    <cacheField name="¿TIENE MULTAS?" numFmtId="0">
      <sharedItems/>
    </cacheField>
    <cacheField name="VALIDACIÓN COMPORTAMIENTO ANTERIOR " numFmtId="0">
      <sharedItems containsSemiMixedTypes="0" containsString="0" containsNumber="1" containsInteger="1" minValue="0" maxValue="0"/>
    </cacheField>
    <cacheField name="NOTA EXPERIENCIA" numFmtId="0">
      <sharedItems containsSemiMixedTypes="0" containsString="0" containsNumber="1" minValue="0.1" maxValue="0.70000000000000007"/>
    </cacheField>
    <cacheField name="NOTA COMPORTAMIENTO" numFmtId="0">
      <sharedItems containsSemiMixedTypes="0" containsString="0" containsNumber="1" minValue="0.70000000000000007" maxValue="0.70000000000000007"/>
    </cacheField>
    <cacheField name="¿TIENE PF?" numFmtId="0">
      <sharedItems/>
    </cacheField>
    <cacheField name="NOTA PROPUESTA FORMATIVA A NIVEL DE PLAN 7.4.2( 35%)" numFmtId="0">
      <sharedItems containsSemiMixedTypes="0" containsString="0" containsNumber="1" containsInteger="1" minValue="0" maxValue="0"/>
    </cacheField>
    <cacheField name="NOTA PROPUESTA FORMATIVA A NIVEL DE MODULOS 7.4.3 (65%)" numFmtId="0">
      <sharedItems containsSemiMixedTypes="0" containsString="0" containsNumber="1" containsInteger="1" minValue="0" maxValue="0"/>
    </cacheField>
    <cacheField name="NOTA  EVALUACIÓN PROPUESTA FORMATIVA (45%)" numFmtId="0">
      <sharedItems containsSemiMixedTypes="0" containsString="0" containsNumber="1" containsInteger="1" minValue="0" maxValue="0"/>
    </cacheField>
    <cacheField name="NOTA METODOLOGÍA (55%)" numFmtId="0">
      <sharedItems containsSemiMixedTypes="0" containsString="0" containsNumber="1" minValue="6.91" maxValue="7.0000000000000009"/>
    </cacheField>
    <cacheField name="NOTA EVALUACIÓN TÉCNICA" numFmtId="0">
      <sharedItems containsSemiMixedTypes="0" containsString="0" containsNumber="1" minValue="6.91" maxValue="7.0000000000000009"/>
    </cacheField>
    <cacheField name="VHA DEL CURSO A CONSIDERAR EN EVA EC" numFmtId="0">
      <sharedItems containsSemiMixedTypes="0" containsString="0" containsNumber="1" containsInteger="1" minValue="5075" maxValue="5075"/>
    </cacheField>
    <cacheField name="MENOR VHA OFERTADA SEGÚN CÓDIGO" numFmtId="0">
      <sharedItems containsSemiMixedTypes="0" containsString="0" containsNumber="1" containsInteger="1" minValue="5075" maxValue="5075"/>
    </cacheField>
    <cacheField name="NOTA EV ECONÓMICA" numFmtId="0">
      <sharedItems containsSemiMixedTypes="0" containsString="0" containsNumber="1" containsInteger="1" minValue="7" maxValue="7"/>
    </cacheField>
    <cacheField name="VALIDACIÓN NOTA ECONÓMICA" numFmtId="0">
      <sharedItems/>
    </cacheField>
    <cacheField name="REVISIÓN PREVIA NOTA FINAL" numFmtId="0">
      <sharedItems/>
    </cacheField>
    <cacheField name="NOTA FINAL DEL CURSO SENCE" numFmtId="0">
      <sharedItems containsSemiMixedTypes="0" containsString="0" containsNumber="1" minValue="6.3" maxValue="7"/>
    </cacheField>
    <cacheField name="VALIDACIÓN NOTA FINAL" numFmtId="0">
      <sharedItems/>
    </cacheField>
    <cacheField name="¿PRE ADJUDICA SEGÚN OTIC?" numFmtId="0">
      <sharedItems containsMixedTypes="1" containsNumber="1" containsInteger="1" minValue="0" maxValue="0"/>
    </cacheField>
    <cacheField name="MAYOR NOTA FINAL  DEL CÓDIGO CURSO" numFmtId="0">
      <sharedItems containsSemiMixedTypes="0" containsString="0" containsNumber="1" minValue="6.6" maxValue="7"/>
    </cacheField>
    <cacheField name="¿TIENE MAYOR NOTA FINAL CÓDIGO CURSO?" numFmtId="0">
      <sharedItems/>
    </cacheField>
    <cacheField name=" MAYOR NOTA PROPUESTA TÉCNICA" numFmtId="0">
      <sharedItems containsMixedTypes="1" containsNumber="1" minValue="7.0000000000000009" maxValue="7.0000000000000009"/>
    </cacheField>
    <cacheField name="¿TIENE MAYOR NOTA PROPUESTA TÉCNICA?" numFmtId="0">
      <sharedItems/>
    </cacheField>
    <cacheField name="MAYOR  NOTA COMPORTAMIENTO ANTERIOR" numFmtId="0">
      <sharedItems containsMixedTypes="1" containsNumber="1" containsInteger="1" minValue="7" maxValue="7"/>
    </cacheField>
    <cacheField name="¿TIENE  MAYOR NOTA COMPORTAMIENTO ANTERIOR?" numFmtId="0">
      <sharedItems/>
    </cacheField>
    <cacheField name="MAYOR NOTA EXPERIENCIA " numFmtId="0">
      <sharedItems containsMixedTypes="1" containsNumber="1" containsInteger="1" minValue="7" maxValue="7"/>
    </cacheField>
    <cacheField name="¿TIENE  MAYOR NOTA EXPERIENCIA ?" numFmtId="0">
      <sharedItems/>
    </cacheField>
    <cacheField name="VHA DEL CURSO APROBADO EN EXPERIENCIA" numFmtId="0">
      <sharedItems containsMixedTypes="1" containsNumber="1" containsInteger="1" minValue="5075" maxValue="5075"/>
    </cacheField>
    <cacheField name="MENOR VHA DE CURSO APROBADO EN EXPERIENCIA" numFmtId="0">
      <sharedItems containsMixedTypes="1" containsNumber="1" containsInteger="1" minValue="5075" maxValue="5075"/>
    </cacheField>
    <cacheField name="¿TIENE MENOR VALOR HORA ENTRE LOS CURSO APROBADOS?" numFmtId="0">
      <sharedItems/>
    </cacheField>
    <cacheField name="POCENTAJE DE MULTAS PONDERADA" numFmtId="0">
      <sharedItems containsMixedTypes="1" containsNumber="1" minValue="5.9523809523809527E-2" maxValue="0.67164179104477606"/>
    </cacheField>
    <cacheField name="MENOR PORCENTAJE COMPORTAMIENTO" numFmtId="0">
      <sharedItems containsMixedTypes="1" containsNumber="1" minValue="0" maxValue="0.67164179104477606"/>
    </cacheField>
    <cacheField name="¿TIENE MENOS PORCENTAJE COMPORTAMIENTO?" numFmtId="0">
      <sharedItems/>
    </cacheField>
    <cacheField name="CURSOS " numFmtId="0">
      <sharedItems containsSemiMixedTypes="0" containsString="0" containsNumber="1" containsInteger="1" minValue="20" maxValue="146"/>
    </cacheField>
    <cacheField name="MAYOR NÚMERO CURSOS" numFmtId="0">
      <sharedItems containsSemiMixedTypes="0" containsString="0" containsNumber="1" containsInteger="1" minValue="24" maxValue="181"/>
    </cacheField>
    <cacheField name="TIENE MAYOR NÚMERO CURSOS?" numFmtId="0">
      <sharedItems/>
    </cacheField>
    <cacheField name="OBSERVACIONES OTIC" numFmtId="0">
      <sharedItems containsMixedTypes="1" containsNumber="1" containsInteger="1" minValue="0" maxValue="0" longText="1"/>
    </cacheField>
    <cacheField name="OBSERVACIONES SENCE" numFmtId="0">
      <sharedItems containsBlank="1"/>
    </cacheField>
    <cacheField name="RESPUESTA OBS OTIC" numFmtId="0">
      <sharedItems containsBlank="1"/>
    </cacheField>
    <cacheField name="SENCE" numFmtId="0">
      <sharedItems containsNonDate="0" containsString="0" containsBlank="1"/>
    </cacheField>
    <cacheField name="ADJUDICA" numFmtId="0">
      <sharedItems containsBlank="1"/>
    </cacheField>
    <cacheField name="OBSERVACIÓN IMPUGN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ina Tombolini Sanhueza" refreshedDate="45930.709160416664" createdVersion="8" refreshedVersion="8" minRefreshableVersion="3" recordCount="316" xr:uid="{2C9A9917-4B69-4176-B374-4AAA5851AC12}">
  <cacheSource type="worksheet">
    <worksheetSource ref="A1:EK317" sheet="4 Planilla de revisión"/>
  </cacheSource>
  <cacheFields count="141">
    <cacheField name="CODIGO SENCE" numFmtId="0">
      <sharedItems containsSemiMixedTypes="0" containsString="0" containsNumber="1" containsInteger="1" minValue="14223" maxValue="14588" count="115">
        <n v="14536"/>
        <n v="14541"/>
        <n v="14544"/>
        <n v="14545"/>
        <n v="14549"/>
        <n v="14550"/>
        <n v="14552"/>
        <n v="14553"/>
        <n v="14554"/>
        <n v="14555"/>
        <n v="14556"/>
        <n v="14557"/>
        <n v="14542"/>
        <n v="14543"/>
        <n v="14546"/>
        <n v="14547"/>
        <n v="14548"/>
        <n v="14551"/>
        <n v="14540"/>
        <n v="14539"/>
        <n v="14537"/>
        <n v="14538"/>
        <n v="14391" u="1"/>
        <n v="14432" u="1"/>
        <n v="14284" u="1"/>
        <n v="14586" u="1"/>
        <n v="14483" u="1"/>
        <n v="14413" u="1"/>
        <n v="14450" u="1"/>
        <n v="14287" u="1"/>
        <n v="14328" u="1"/>
        <n v="14407" u="1"/>
        <n v="14481" u="1"/>
        <n v="14455" u="1"/>
        <n v="14456" u="1"/>
        <n v="14460" u="1"/>
        <n v="14459" u="1"/>
        <n v="14330" u="1"/>
        <n v="14506" u="1"/>
        <n v="14509" u="1"/>
        <n v="14458" u="1"/>
        <n v="14453" u="1"/>
        <n v="14480" u="1"/>
        <n v="14461" u="1"/>
        <n v="14405" u="1"/>
        <n v="14401" u="1"/>
        <n v="14465" u="1"/>
        <n v="14298" u="1"/>
        <n v="14292" u="1"/>
        <n v="14504" u="1"/>
        <n v="14505" u="1"/>
        <n v="14406" u="1"/>
        <n v="14393" u="1"/>
        <n v="14394" u="1"/>
        <n v="14288" u="1"/>
        <n v="14402" u="1"/>
        <n v="14446" u="1"/>
        <n v="14444" u="1"/>
        <n v="14276" u="1"/>
        <n v="14275" u="1"/>
        <n v="14501" u="1"/>
        <n v="14261" u="1"/>
        <n v="14306" u="1"/>
        <n v="14304" u="1"/>
        <n v="14404" u="1"/>
        <n v="14411" u="1"/>
        <n v="14412" u="1"/>
        <n v="14266" u="1"/>
        <n v="14223" u="1"/>
        <n v="14422" u="1"/>
        <n v="14430" u="1"/>
        <n v="14443" u="1"/>
        <n v="14449" u="1"/>
        <n v="14395" u="1"/>
        <n v="14396" u="1"/>
        <n v="14397" u="1"/>
        <n v="14588" u="1"/>
        <n v="14341" u="1"/>
        <n v="14508" u="1"/>
        <n v="14584" u="1"/>
        <n v="14421" u="1"/>
        <n v="14418" u="1"/>
        <n v="14334" u="1"/>
        <n v="14329" u="1"/>
        <n v="14315" u="1"/>
        <n v="14502" u="1"/>
        <n v="14439" u="1"/>
        <n v="14429" u="1"/>
        <n v="14585" u="1"/>
        <n v="14448" u="1"/>
        <n v="14434" u="1"/>
        <n v="14262" u="1"/>
        <n v="14294" u="1"/>
        <n v="14290" u="1"/>
        <n v="14302" u="1"/>
        <n v="14296" u="1"/>
        <n v="14317" u="1"/>
        <n v="14325" u="1"/>
        <n v="14416" u="1"/>
        <n v="14273" u="1"/>
        <n v="14466" u="1"/>
        <n v="14500" u="1"/>
        <n v="14438" u="1"/>
        <n v="14435" u="1"/>
        <n v="14477" u="1"/>
        <n v="14476" u="1"/>
        <n v="14426" u="1"/>
        <n v="14265" u="1"/>
        <n v="14437" u="1"/>
        <n v="14390" u="1"/>
        <n v="14445" u="1"/>
        <n v="14415" u="1"/>
        <n v="14440" u="1"/>
        <n v="14274" u="1"/>
        <n v="14503" u="1"/>
      </sharedItems>
    </cacheField>
    <cacheField name="OTIC" numFmtId="0">
      <sharedItems/>
    </cacheField>
    <cacheField name="AÑO" numFmtId="0">
      <sharedItems containsSemiMixedTypes="0" containsString="0" containsNumber="1" containsInteger="1" minValue="2025" maxValue="2025"/>
    </cacheField>
    <cacheField name="ASIGNACIÓN" numFmtId="0">
      <sharedItems/>
    </cacheField>
    <cacheField name="RUT ENTIDAD  REQUIRENTE" numFmtId="0">
      <sharedItems/>
    </cacheField>
    <cacheField name="NOMBRE ENTIDAD REQUIRENTE " numFmtId="0">
      <sharedItems/>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DEL CURSO (PLAN FORMATIVO)" numFmtId="0">
      <sharedItems/>
    </cacheField>
    <cacheField name="CODIGO DEL CURSO (PLAN FORMATIVO )" numFmtId="0">
      <sharedItems/>
    </cacheField>
    <cacheField name="NOMBRE PLAN (ES) TRANSVERSAL(ES)" numFmtId="0">
      <sharedItems containsMixedTypes="1" containsNumber="1" containsInteger="1" minValue="0" maxValue="0"/>
    </cacheField>
    <cacheField name="CODIGO PLAN (ES) TRANSVERSAL(ES)" numFmtId="0">
      <sharedItems containsMixedTypes="1" containsNumber="1" containsInteger="1" minValue="0" maxValue="0"/>
    </cacheField>
    <cacheField name="N° REGIÓN" numFmtId="0">
      <sharedItems containsSemiMixedTypes="0" containsString="0" containsNumber="1" containsInteger="1" minValue="9" maxValue="9"/>
    </cacheField>
    <cacheField name="NOMBRE REGIÓN" numFmtId="0">
      <sharedItems/>
    </cacheField>
    <cacheField name="COMUNA" numFmtId="0">
      <sharedItems/>
    </cacheField>
    <cacheField name="NOMBRE POBLACIÓN OBJETIVO" numFmtId="0">
      <sharedItems/>
    </cacheField>
    <cacheField name="MODALIDAD DEL CURSO " numFmtId="0">
      <sharedItems/>
    </cacheField>
    <cacheField name="TIPO SALIDA (DEPENDIENTE O INDEPENDIENTE)" numFmtId="0">
      <sharedItems/>
    </cacheField>
    <cacheField name="CALENDARIZACIÓN FASE LECTIVA" numFmtId="0">
      <sharedItems/>
    </cacheField>
    <cacheField name="CUPO" numFmtId="0">
      <sharedItems containsSemiMixedTypes="0" containsString="0" containsNumber="1" containsInteger="1" minValue="20" maxValue="20"/>
    </cacheField>
    <cacheField name=" HORAS CURSO (PLAN FORMATIVO 1 )" numFmtId="0">
      <sharedItems containsSemiMixedTypes="0" containsString="0" containsNumber="1" containsInteger="1" minValue="72" maxValue="260"/>
    </cacheField>
    <cacheField name=" HORAS PLAN(ES) FORMATIVO(OS) 2" numFmtId="0">
      <sharedItems containsMixedTypes="1" containsNumber="1" containsInteger="1" minValue="0" maxValue="12"/>
    </cacheField>
    <cacheField name="TOTAL HORAS " numFmtId="0">
      <sharedItems containsSemiMixedTypes="0" containsString="0" containsNumber="1" containsInteger="1" minValue="72" maxValue="272"/>
    </cacheField>
    <cacheField name="HORAS DIARIAS" numFmtId="0">
      <sharedItems containsSemiMixedTypes="0" containsString="0" containsNumber="1" containsInteger="1" minValue="4" maxValue="4"/>
    </cacheField>
    <cacheField name="SUBSIDIO DIARIO FASE LECTIVA (SI/NO)" numFmtId="0">
      <sharedItems/>
    </cacheField>
    <cacheField name="SUBSIDIO CUIDADOS" numFmtId="0">
      <sharedItems/>
    </cacheField>
    <cacheField name="SUBSIDIO DE HERRAMIENTAS  (SI/NO)" numFmtId="0">
      <sharedItems/>
    </cacheField>
    <cacheField name="APRENDIZAJES ESPERADOS (SOLO PARA CURSOS SIN PLAN FORMATIVO)" numFmtId="0">
      <sharedItems containsMixedTypes="1" containsNumber="1" containsInteger="1" minValue="0" maxValue="0"/>
    </cacheField>
    <cacheField name="DESCRIPCIÓN POBLACION OBJETIVO" numFmtId="0">
      <sharedItems longText="1"/>
    </cacheField>
    <cacheField name="LICENCIA HABILITANTE  (SI/NO)" numFmtId="0">
      <sharedItems containsMixedTypes="1" containsNumber="1" containsInteger="1" minValue="0" maxValue="0"/>
    </cacheField>
    <cacheField name="TIPO LICENCIA HABILITANTE" numFmtId="0">
      <sharedItems containsMixedTypes="1" containsNumber="1" containsInteger="1" minValue="0" maxValue="0"/>
    </cacheField>
    <cacheField name="CONVOCATORIA" numFmtId="0">
      <sharedItems/>
    </cacheField>
    <cacheField name="DIAS FL" numFmtId="0">
      <sharedItems containsSemiMixedTypes="0" containsString="0" containsNumber="1" containsInteger="1" minValue="18" maxValue="68"/>
    </cacheField>
    <cacheField name="TRAMO" numFmtId="0">
      <sharedItems containsSemiMixedTypes="0" containsString="0" containsNumber="1" containsInteger="1" minValue="2" maxValue="2"/>
    </cacheField>
    <cacheField name="RUTOTEC" numFmtId="0">
      <sharedItems/>
    </cacheField>
    <cacheField name="NOMBRE OTEC" numFmtId="1">
      <sharedItems/>
    </cacheField>
    <cacheField name="DURACIÓN TOTAL DEL CURSO EN HORAS" numFmtId="0">
      <sharedItems containsSemiMixedTypes="0" containsString="0" containsNumber="1" containsInteger="1" minValue="0" maxValue="272"/>
    </cacheField>
    <cacheField name="DURACIÓN TOTAL DEL CURSO EN DIAS" numFmtId="0">
      <sharedItems containsSemiMixedTypes="0" containsString="0" containsNumber="1" containsInteger="1" minValue="0" maxValue="68"/>
    </cacheField>
    <cacheField name="VALOR HORA ALUMNO CAPACITACIÓN" numFmtId="0">
      <sharedItems containsSemiMixedTypes="0" containsString="0" containsNumber="1" minValue="0" maxValue="6372"/>
    </cacheField>
    <cacheField name="VALOR ALUMNO SUBSIDIO ÚTILES, INSUMO  Y HERRAMIENTAS" numFmtId="3">
      <sharedItems containsSemiMixedTypes="0" containsString="0" containsNumber="1" containsInteger="1" minValue="0" maxValue="275000"/>
    </cacheField>
    <cacheField name="VALOR ALUMNO SUBSIDIO PARA INSTRUMENTO HABILITANTE Y/O REFERENCIAL" numFmtId="3">
      <sharedItems containsSemiMixedTypes="0" containsString="0" containsNumber="1" minValue="0" maxValue="450000"/>
    </cacheField>
    <cacheField name="VALOR CAPACITACIÓN" numFmtId="3">
      <sharedItems containsMixedTypes="1" containsNumber="1" containsInteger="1" minValue="0" maxValue="34544000"/>
    </cacheField>
    <cacheField name="VALOR TOTAL SUBSIDIO DIARIO" numFmtId="3">
      <sharedItems containsSemiMixedTypes="0" containsString="0" containsNumber="1" containsInteger="1" minValue="0" maxValue="5440000"/>
    </cacheField>
    <cacheField name="VALOR TOTAL SUBSIDIO ÚTILES, INSUMO Y HERRAMIENTAS" numFmtId="3">
      <sharedItems containsSemiMixedTypes="0" containsString="0" containsNumber="1" containsInteger="1" minValue="0" maxValue="5500000"/>
    </cacheField>
    <cacheField name="VALOR TOTAL SUBSIDIO DE CUIDADOS" numFmtId="3">
      <sharedItems containsSemiMixedTypes="0" containsString="0" containsNumber="1" containsInteger="1" minValue="0" maxValue="6800000"/>
    </cacheField>
    <cacheField name="VALOR TOTAL SUBSIDIO PARA INSTRUMENTO HABILITANTE Y/O REFERENCIAL" numFmtId="3">
      <sharedItems containsMixedTypes="1" containsNumber="1" containsInteger="1" minValue="0" maxValue="9000000"/>
    </cacheField>
    <cacheField name="VALOR TOTAL DEL CURSO" numFmtId="3">
      <sharedItems containsMixedTypes="1" containsNumber="1" containsInteger="1" minValue="0" maxValue="54348000"/>
    </cacheField>
    <cacheField name="ADMISIBILIDAD DE OFERTA-CURSO (SI/NO) Numeral 7.1.2 Bases Administrativas" numFmtId="3">
      <sharedItems count="3">
        <s v="NO"/>
        <s v="SI"/>
        <s v="no " u="1"/>
      </sharedItems>
    </cacheField>
    <cacheField name="MOTIVO DEL RECHAZO" numFmtId="0">
      <sharedItems containsMixedTypes="1" containsNumber="1" containsInteger="1" minValue="0" maxValue="0"/>
    </cacheField>
    <cacheField name="7.2 EVALUACIÓN EXPERIENCIA DEL OFERENTE (10%)" numFmtId="0">
      <sharedItems containsMixedTypes="1" containsNumber="1" containsInteger="1" minValue="0" maxValue="7"/>
    </cacheField>
    <cacheField name="7.3 EVALUACIÓN COMPORTAMIENTO (10%)" numFmtId="0">
      <sharedItems containsMixedTypes="1" containsNumber="1" containsInteger="1" minValue="0" maxValue="7"/>
    </cacheField>
    <cacheField name="7.4.2.1                              Cumple con todos los componentes exigidos para el plan formativo (50%)" numFmtId="0">
      <sharedItems containsMixedTypes="1" containsNumber="1" containsInteger="1" minValue="1" maxValue="1"/>
    </cacheField>
    <cacheField name="7.4.2.2                               Se identifican los requisistos de ingreso del participante al plan formativo. (50 %)" numFmtId="0">
      <sharedItems/>
    </cacheField>
    <cacheField name="7.4.3.1                     Relación entre los componentes del módulo propuesto (15%)" numFmtId="0">
      <sharedItems/>
    </cacheField>
    <cacheField name="7.4.3.2                      Relación de la competencia y el nombre del módulo se relaciona con la competencia y el nombre del plan formativo (25%)" numFmtId="0">
      <sharedItems/>
    </cacheField>
    <cacheField name="7.4.3.3     Relación de los aprendizajes esperados del módulo con la competencia del módulo. (20%)" numFmtId="0">
      <sharedItems/>
    </cacheField>
    <cacheField name="7.4.3.4                          Los criterios de evaluación permiten evidenciar los aprendizajes esperados de cada módulo. (25 %)" numFmtId="0">
      <sharedItems/>
    </cacheField>
    <cacheField name="7.4.3.5                                         Los contenidos abordados permiten desarrollar los aprendizajes esperados de cada módulo. (15%)" numFmtId="0">
      <sharedItems containsNonDate="0" containsString="0" containsBlank="1"/>
    </cacheField>
    <cacheField name="7.4.4.1            Relación entre metodología y competencia (30%)" numFmtId="0">
      <sharedItems containsMixedTypes="1" containsNumber="1" minValue="0" maxValue="7"/>
    </cacheField>
    <cacheField name="7.4.4.2   Proceso de Aprendizaje (30%)" numFmtId="0">
      <sharedItems containsMixedTypes="1" containsNumber="1" minValue="0" maxValue="7"/>
    </cacheField>
    <cacheField name="7.4.4.3              Uso de equipos y herramientas (20%)" numFmtId="0">
      <sharedItems containsMixedTypes="1" containsNumber="1" minValue="0" maxValue="7"/>
    </cacheField>
    <cacheField name="7.4.4.4          Uso y distribución de materiales e insumos (10%)" numFmtId="0">
      <sharedItems containsMixedTypes="1" containsNumber="1" minValue="0" maxValue="7"/>
    </cacheField>
    <cacheField name="7.4.4.5            Uso de la infraestructura (10%)" numFmtId="0">
      <sharedItems containsMixedTypes="1" containsNumber="1" minValue="0" maxValue="7"/>
    </cacheField>
    <cacheField name="7.5         EVALUACIÓN ECONÓMICA (5%)" numFmtId="0">
      <sharedItems containsMixedTypes="1" containsNumber="1" minValue="0" maxValue="7"/>
    </cacheField>
    <cacheField name="8                 NOTA FINAL" numFmtId="169">
      <sharedItems containsMixedTypes="1" containsNumber="1" minValue="0" maxValue="7"/>
    </cacheField>
    <cacheField name="CURSO PREADJUDICADO (SI/NO)" numFmtId="0">
      <sharedItems containsMixedTypes="1" containsNumber="1" containsInteger="1" minValue="0" maxValue="0"/>
    </cacheField>
    <cacheField name="Nombre encargado del curso en OTEC" numFmtId="0">
      <sharedItems containsMixedTypes="1" containsNumber="1" containsInteger="1" minValue="0" maxValue="0"/>
    </cacheField>
    <cacheField name="Email  encargado del curso en OTEC" numFmtId="0">
      <sharedItems containsMixedTypes="1" containsNumber="1" containsInteger="1" minValue="0" maxValue="0"/>
    </cacheField>
    <cacheField name="Teléfono  encargado del curso en OTEC" numFmtId="0">
      <sharedItems containsMixedTypes="1" containsNumber="1" containsInteger="1" minValue="0" maxValue="56999440413"/>
    </cacheField>
    <cacheField name="Dirección (Sede donde se imparte el curso)" numFmtId="0">
      <sharedItems containsMixedTypes="1" containsNumber="1" containsInteger="1" minValue="0" maxValue="0"/>
    </cacheField>
    <cacheField name="Objetivo del Curso" numFmtId="0">
      <sharedItems containsMixedTypes="1" containsNumber="1" containsInteger="1" minValue="0" maxValue="0" longText="1"/>
    </cacheField>
    <cacheField name="Descripción del Curso" numFmtId="0">
      <sharedItems containsNonDate="0" containsString="0" containsBlank="1"/>
    </cacheField>
    <cacheField name="VALIDACIÓN LÍNEA SEGÚN BD OFICIAL" numFmtId="1">
      <sharedItems containsSemiMixedTypes="0" containsString="0" containsNumber="1" containsInteger="1" minValue="0" maxValue="0"/>
    </cacheField>
    <cacheField name="VALIDACIÓN CÓDIGOS PLAN FORMATIVO 1 SEGÚN BD OFICIAL" numFmtId="1">
      <sharedItems containsSemiMixedTypes="0" containsString="0" containsNumber="1" containsInteger="1" minValue="0" maxValue="0"/>
    </cacheField>
    <cacheField name="VALIDACIÓN DE CÓDIGO(S) PLAN (ES) TRANSVERSAL(ES) SEGÚN BD OFICIAL" numFmtId="1">
      <sharedItems containsSemiMixedTypes="0" containsString="0" containsNumber="1" containsInteger="1" minValue="0" maxValue="0"/>
    </cacheField>
    <cacheField name="VALIDACIÓN COMUNA SEGÚN BD OFICIAL" numFmtId="0">
      <sharedItems containsSemiMixedTypes="0" containsString="0" containsNumber="1" containsInteger="1" minValue="0" maxValue="0"/>
    </cacheField>
    <cacheField name="VALIDACIÓN NOMBRE POBLACIÓN OBJETIVO SEGÚN BD OFICIAL" numFmtId="0">
      <sharedItems containsSemiMixedTypes="0" containsString="0" containsNumber="1" containsInteger="1" minValue="0" maxValue="0"/>
    </cacheField>
    <cacheField name="VALIDACIÓN TIPO SALIDA (DEPENDIENTE O INDEPENDIENTE) SEGÚN BD OFICIAL" numFmtId="0">
      <sharedItems containsSemiMixedTypes="0" containsString="0" containsNumber="1" containsInteger="1" minValue="0" maxValue="0"/>
    </cacheField>
    <cacheField name="VALIDACIÓN CUPO SEGÚN BD OFICIAL" numFmtId="0">
      <sharedItems containsSemiMixedTypes="0" containsString="0" containsNumber="1" containsInteger="1" minValue="0" maxValue="0"/>
    </cacheField>
    <cacheField name="VALIDACIÓN TOTAL HORAS  CURSO ENTRE N° PRESENTADO  POR EL OTEC Y LO QUE INDICA LA  BD OFICIAL" numFmtId="0">
      <sharedItems containsSemiMixedTypes="0" containsString="0" containsNumber="1" containsInteger="1" minValue="0" maxValue="1"/>
    </cacheField>
    <cacheField name="VALIDACIÓN HORAS DIARIAS SEGÚN BD OFICIAL" numFmtId="0">
      <sharedItems containsSemiMixedTypes="0" containsString="0" containsNumber="1" containsInteger="1" minValue="0" maxValue="0"/>
    </cacheField>
    <cacheField name="VALIDACIÓN SUBSIDIO DIARIO FASE LECTIVA (Si el curso tiene o no este subsidio en BD OFICIAL)" numFmtId="0">
      <sharedItems containsSemiMixedTypes="0" containsString="0" containsNumber="1" containsInteger="1" minValue="0" maxValue="0"/>
    </cacheField>
    <cacheField name="VALIDACIÓN SUBSIDIO CUIDADOS  (Si el curso tiene o no este subsidio en BD OFICIAL)" numFmtId="0">
      <sharedItems containsSemiMixedTypes="0" containsString="0" containsNumber="1" containsInteger="1" minValue="0" maxValue="0"/>
    </cacheField>
    <cacheField name="VALIDACIÓN SUBSIDIO DE HERRAMIENTAS   (Si el curso tiene o no este subsidio en BD OFICIAL)" numFmtId="0">
      <sharedItems containsSemiMixedTypes="0" containsString="0" containsNumber="1" containsInteger="1" minValue="0" maxValue="0"/>
    </cacheField>
    <cacheField name="VALIDACIÓN CONVOCATORIA SEGÚN BD OFICIAL" numFmtId="0">
      <sharedItems containsSemiMixedTypes="0" containsString="0" containsNumber="1" containsInteger="1" minValue="0" maxValue="0"/>
    </cacheField>
    <cacheField name="VALIDACIÓN TRAMO SEGÚN BD OFICIAL (En caso de los cursos de mandato aparezca 1 verificar si OTIC informó cambio de tramo, en caso que se hayan modificado se debe cambiar el tramo en la hoja BDOFICIAL)" numFmtId="0">
      <sharedItems containsSemiMixedTypes="0" containsString="0" containsNumber="1" containsInteger="1" minValue="0" maxValue="0"/>
    </cacheField>
    <cacheField name="VALIDACIÓN N°DÍAS FL ENTRE N° PRESENTADO  POR EL OTEC Y LO QUE INDICA LA  BD OFICIAL" numFmtId="1">
      <sharedItems containsSemiMixedTypes="0" containsString="0" containsNumber="1" containsInteger="1" minValue="0" maxValue="1"/>
    </cacheField>
    <cacheField name="DIFERENCIA ENTRE VC PRESENTADO POR EL OTEC Y EL QUE CORRESPONDE  SEGÚN VHA PRESENTADO POR EL OTEC Y EL CUPO Y HORAS DE BD OFICIAL" numFmtId="3">
      <sharedItems containsSemiMixedTypes="0" containsString="0" containsNumber="1" minValue="-27580392" maxValue="4872000"/>
    </cacheField>
    <cacheField name="TIPO DE SUBSIDIO DE HERRAMIENTAS" numFmtId="1">
      <sharedItems/>
    </cacheField>
    <cacheField name="¿TIENEN PF? (Para los cursos sin plan formativo verificar que en la columna J de la planilla  &quot;Preadjudicación OTIC&quot;, se indique &quot;SIN PLA N FORMATIVO&quot;)" numFmtId="1">
      <sharedItems/>
    </cacheField>
    <cacheField name="¿TIENE EVALUACIÓN PLAN FORMATIVO?" numFmtId="1">
      <sharedItems/>
    </cacheField>
    <cacheField name="VALIDACIÓN ¿SE EVALUA PROPUESTA FORMATIVA SEGÚN TENGA O NO PLAN FORMATIVO EL CURSO? " numFmtId="1">
      <sharedItems containsSemiMixedTypes="0" containsString="0" containsNumber="1" containsInteger="1" minValue="0" maxValue="1"/>
    </cacheField>
    <cacheField name="VALIDACIÓN VHA SEGÚN TRAMO DE CURSO EN BD OFICIAL" numFmtId="1">
      <sharedItems containsSemiMixedTypes="0" containsString="0" containsNumber="1" containsInteger="1" minValue="0" maxValue="1"/>
    </cacheField>
    <cacheField name="VALIDACIÓN VALOR CAPACITACIÓN" numFmtId="1">
      <sharedItems containsSemiMixedTypes="0" containsString="0" containsNumber="1" containsInteger="1" minValue="0" maxValue="1"/>
    </cacheField>
    <cacheField name="VALIDACIÓN VALOR TOTAL SUBSIDIO FASE LECTIVA (Comparación entre cantidad presentada por el OTEC y BD Oficial)" numFmtId="1">
      <sharedItems containsSemiMixedTypes="0" containsString="0" containsNumber="1" containsInteger="1" minValue="0" maxValue="1"/>
    </cacheField>
    <cacheField name="VALIDACIÓN VALOR SUBSIDIO CUIDADO " numFmtId="1">
      <sharedItems containsSemiMixedTypes="0" containsString="0" containsNumber="1" containsInteger="1" minValue="0" maxValue="1"/>
    </cacheField>
    <cacheField name="VALIDACIÓN VALOR INDIVIDUAL SH SEGÚN LÍNEA" numFmtId="1">
      <sharedItems containsSemiMixedTypes="0" containsString="0" containsNumber="1" containsInteger="1" minValue="0" maxValue="1"/>
    </cacheField>
    <cacheField name="VALIDACIÓN VALOR TOTAL SUBSIDIO HERRAMIENTAS" numFmtId="1">
      <sharedItems containsSemiMixedTypes="0" containsString="0" containsNumber="1" containsInteger="1" minValue="0" maxValue="1"/>
    </cacheField>
    <cacheField name="VALIDACIÓN ¿TIENE LICENCIA?" numFmtId="1">
      <sharedItems containsSemiMixedTypes="0" containsString="0" containsNumber="1" containsInteger="1" minValue="0" maxValue="1"/>
    </cacheField>
    <cacheField name="VALIDACIÓN TOTAL SUB PARA CERT LICENCIAS" numFmtId="1">
      <sharedItems containsSemiMixedTypes="0" containsString="0" containsNumber="1" containsInteger="1" minValue="0" maxValue="1"/>
    </cacheField>
    <cacheField name="VALIDACIÓN VALOR TOTAL CURSO" numFmtId="1">
      <sharedItems containsSemiMixedTypes="0" containsString="0" containsNumber="1" containsInteger="1" minValue="0" maxValue="1"/>
    </cacheField>
    <cacheField name="VERIFICACIÓN DE REQUISITOS DEL CURSO SEGÚN SENCE             Rechazado =NO/Aprobado=SI" numFmtId="1">
      <sharedItems/>
    </cacheField>
    <cacheField name="VALIDACIÓN VERIFICACIÓN DE REQUISITOS (Comparación Validación Requisitos OTIC  y SENCE)" numFmtId="1">
      <sharedItems containsSemiMixedTypes="0" containsString="0" containsNumber="1" containsInteger="1" minValue="0" maxValue="0"/>
    </cacheField>
    <cacheField name="¿TIENE EXPERIENCIA?" numFmtId="1">
      <sharedItems/>
    </cacheField>
    <cacheField name="VALIDACIÓN NOTA EXPERIENCIA OFERENTE" numFmtId="1">
      <sharedItems containsMixedTypes="1" containsNumber="1" containsInteger="1" minValue="0" maxValue="0"/>
    </cacheField>
    <cacheField name="¿TIENE MULTAS?" numFmtId="1">
      <sharedItems/>
    </cacheField>
    <cacheField name="VALIDACIÓN COMPORTAMIENTO ANTERIOR " numFmtId="1">
      <sharedItems containsMixedTypes="1" containsNumber="1" containsInteger="1" minValue="0" maxValue="0"/>
    </cacheField>
    <cacheField name="NOTA EXPERIENCIA" numFmtId="169">
      <sharedItems containsMixedTypes="1" containsNumber="1" minValue="0.1" maxValue="0.70000000000000007"/>
    </cacheField>
    <cacheField name="NOTA COMPORTAMIENTO" numFmtId="169">
      <sharedItems containsMixedTypes="1" containsNumber="1" minValue="0.1" maxValue="0.70000000000000007"/>
    </cacheField>
    <cacheField name="¿TIENE PF?" numFmtId="1">
      <sharedItems/>
    </cacheField>
    <cacheField name="NOTA PROPUESTA FORMATIVA A NIVEL DE PLAN 7.4.2( 35%)" numFmtId="1">
      <sharedItems containsSemiMixedTypes="0" containsString="0" containsNumber="1" containsInteger="1" minValue="0" maxValue="0"/>
    </cacheField>
    <cacheField name="NOTA PROPUESTA FORMATIVA A NIVEL DE MODULOS 7.4.3 (65%)" numFmtId="1">
      <sharedItems containsSemiMixedTypes="0" containsString="0" containsNumber="1" containsInteger="1" minValue="0" maxValue="0"/>
    </cacheField>
    <cacheField name="NOTA  EVALUACIÓN PROPUESTA FORMATIVA (45%)" numFmtId="1">
      <sharedItems containsMixedTypes="1" containsNumber="1" containsInteger="1" minValue="0" maxValue="0"/>
    </cacheField>
    <cacheField name="NOTA METODOLOGÍA (55%)" numFmtId="168">
      <sharedItems containsMixedTypes="1" containsNumber="1" minValue="4.4800000000000004" maxValue="7.0000000000000009"/>
    </cacheField>
    <cacheField name="NOTA EVALUACIÓN TÉCNICA" numFmtId="168">
      <sharedItems containsMixedTypes="1" containsNumber="1" minValue="4.4800000000000004" maxValue="7.0000000000000009"/>
    </cacheField>
    <cacheField name="VHA DEL CURSO A CONSIDERAR EN EVA EC" numFmtId="3">
      <sharedItems containsSemiMixedTypes="0" containsString="0" containsNumber="1" minValue="0" maxValue="6372"/>
    </cacheField>
    <cacheField name="MENOR VHA OFERTADA SEGÚN CÓDIGO" numFmtId="3">
      <sharedItems containsSemiMixedTypes="0" containsString="0" containsNumber="1" containsInteger="1" minValue="5075" maxValue="5075"/>
    </cacheField>
    <cacheField name="NOTA EV ECONÓMICA" numFmtId="168">
      <sharedItems containsMixedTypes="1" containsNumber="1" minValue="5.6" maxValue="7"/>
    </cacheField>
    <cacheField name="VALIDACIÓN NOTA ECONÓMICA" numFmtId="1">
      <sharedItems/>
    </cacheField>
    <cacheField name="REVISIÓN PREVIA NOTA FINAL" numFmtId="1">
      <sharedItems/>
    </cacheField>
    <cacheField name="NOTA FINAL DEL CURSO SENCE" numFmtId="168">
      <sharedItems containsMixedTypes="1" containsNumber="1" minValue="4.5" maxValue="7"/>
    </cacheField>
    <cacheField name="VALIDACIÓN NOTA FINAL" numFmtId="1">
      <sharedItems/>
    </cacheField>
    <cacheField name="¿PRE ADJUDICA SEGÚN OTIC?" numFmtId="0">
      <sharedItems containsMixedTypes="1" containsNumber="1" containsInteger="1" minValue="0" maxValue="0"/>
    </cacheField>
    <cacheField name="MAYOR NOTA FINAL  DEL CÓDIGO CURSO" numFmtId="0">
      <sharedItems containsMixedTypes="1" containsNumber="1" minValue="6.6" maxValue="7"/>
    </cacheField>
    <cacheField name="¿TIENE MAYOR NOTA FINAL CÓDIGO CURSO?" numFmtId="0">
      <sharedItems/>
    </cacheField>
    <cacheField name=" MAYOR NOTA PROPUESTA TÉCNICA" numFmtId="0">
      <sharedItems containsMixedTypes="1" containsNumber="1" minValue="7.0000000000000009" maxValue="7.0000000000000009"/>
    </cacheField>
    <cacheField name="¿TIENE MAYOR NOTA PROPUESTA TÉCNICA?" numFmtId="0">
      <sharedItems/>
    </cacheField>
    <cacheField name="MAYOR  NOTA COMPORTAMIENTO ANTERIOR" numFmtId="0">
      <sharedItems containsMixedTypes="1" containsNumber="1" containsInteger="1" minValue="7" maxValue="7"/>
    </cacheField>
    <cacheField name="¿TIENE  MAYOR NOTA COMPORTAMIENTO ANTERIOR?" numFmtId="0">
      <sharedItems/>
    </cacheField>
    <cacheField name="MAYOR NOTA EXPERIENCIA " numFmtId="168">
      <sharedItems containsMixedTypes="1" containsNumber="1" containsInteger="1" minValue="3" maxValue="7"/>
    </cacheField>
    <cacheField name="¿TIENE  MAYOR NOTA EXPERIENCIA ?" numFmtId="0">
      <sharedItems/>
    </cacheField>
    <cacheField name="VHA DEL CURSO APROBADO EN EXPERIENCIA" numFmtId="3">
      <sharedItems containsMixedTypes="1" containsNumber="1" containsInteger="1" minValue="5075" maxValue="5075"/>
    </cacheField>
    <cacheField name="MENOR VHA DE CURSO APROBADO EN EXPERIENCIA" numFmtId="3">
      <sharedItems containsMixedTypes="1" containsNumber="1" containsInteger="1" minValue="5075" maxValue="5075"/>
    </cacheField>
    <cacheField name="¿TIENE MENOR VALOR HORA ENTRE LOS CURSO APROBADOS?" numFmtId="0">
      <sharedItems/>
    </cacheField>
    <cacheField name="POCENTAJE DE MULTAS PONDERADA" numFmtId="170">
      <sharedItems containsMixedTypes="1" containsNumber="1" minValue="0" maxValue="0.67164179104477606"/>
    </cacheField>
    <cacheField name="MENOR PORCENTAJE COMPORTAMIENTO" numFmtId="172">
      <sharedItems containsMixedTypes="1" containsNumber="1" minValue="0" maxValue="0.67164179104477606"/>
    </cacheField>
    <cacheField name="¿TIENE MENOS PORCENTAJE COMPORTAMIENTO?" numFmtId="0">
      <sharedItems/>
    </cacheField>
    <cacheField name="CURSOS " numFmtId="0">
      <sharedItems containsSemiMixedTypes="0" containsString="0" containsNumber="1" containsInteger="1" minValue="0" maxValue="181"/>
    </cacheField>
    <cacheField name="MAYOR NÚMERO CURSOS" numFmtId="0">
      <sharedItems containsSemiMixedTypes="0" containsString="0" containsNumber="1" containsInteger="1" minValue="0" maxValue="181"/>
    </cacheField>
    <cacheField name="TIENE MAYOR NÚMERO CURSOS?" numFmtId="0">
      <sharedItems/>
    </cacheField>
    <cacheField name="OBSERVACIONES OTIC" numFmtId="0">
      <sharedItems containsMixedTypes="1" containsNumber="1" containsInteger="1" minValue="0" maxValue="0"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ina Tombolini Sanhueza" refreshedDate="45930.709389351854" createdVersion="8" refreshedVersion="8" minRefreshableVersion="3" recordCount="315" xr:uid="{AFD24AA6-C0F8-4E69-B0B3-B5BF1A4FD3B6}">
  <cacheSource type="worksheet">
    <worksheetSource ref="A1:EN316" sheet="4 Planilla de revisión"/>
  </cacheSource>
  <cacheFields count="144">
    <cacheField name="CODIGO SENCE" numFmtId="0">
      <sharedItems containsSemiMixedTypes="0" containsString="0" containsNumber="1" containsInteger="1" minValue="14536" maxValue="14557" count="22">
        <n v="14536"/>
        <n v="14541"/>
        <n v="14544"/>
        <n v="14545"/>
        <n v="14549"/>
        <n v="14550"/>
        <n v="14552"/>
        <n v="14553"/>
        <n v="14554"/>
        <n v="14555"/>
        <n v="14556"/>
        <n v="14557"/>
        <n v="14542"/>
        <n v="14543"/>
        <n v="14546"/>
        <n v="14547"/>
        <n v="14548"/>
        <n v="14551"/>
        <n v="14540"/>
        <n v="14539"/>
        <n v="14537"/>
        <n v="14538"/>
      </sharedItems>
    </cacheField>
    <cacheField name="OTIC" numFmtId="0">
      <sharedItems/>
    </cacheField>
    <cacheField name="AÑO" numFmtId="0">
      <sharedItems containsSemiMixedTypes="0" containsString="0" containsNumber="1" containsInteger="1" minValue="2025" maxValue="2025"/>
    </cacheField>
    <cacheField name="ASIGNACIÓN" numFmtId="0">
      <sharedItems/>
    </cacheField>
    <cacheField name="RUT ENTIDAD  REQUIRENTE" numFmtId="0">
      <sharedItems/>
    </cacheField>
    <cacheField name="NOMBRE ENTIDAD REQUIRENTE " numFmtId="0">
      <sharedItems/>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DEL CURSO (PLAN FORMATIVO)" numFmtId="0">
      <sharedItems/>
    </cacheField>
    <cacheField name="CODIGO DEL CURSO (PLAN FORMATIVO )" numFmtId="0">
      <sharedItems/>
    </cacheField>
    <cacheField name="NOMBRE PLAN (ES) TRANSVERSAL(ES)" numFmtId="0">
      <sharedItems containsMixedTypes="1" containsNumber="1" containsInteger="1" minValue="0" maxValue="0"/>
    </cacheField>
    <cacheField name="CODIGO PLAN (ES) TRANSVERSAL(ES)" numFmtId="0">
      <sharedItems containsMixedTypes="1" containsNumber="1" containsInteger="1" minValue="0" maxValue="0"/>
    </cacheField>
    <cacheField name="N° REGIÓN" numFmtId="0">
      <sharedItems containsSemiMixedTypes="0" containsString="0" containsNumber="1" containsInteger="1" minValue="9" maxValue="9"/>
    </cacheField>
    <cacheField name="NOMBRE REGIÓN" numFmtId="0">
      <sharedItems/>
    </cacheField>
    <cacheField name="COMUNA" numFmtId="0">
      <sharedItems/>
    </cacheField>
    <cacheField name="NOMBRE POBLACIÓN OBJETIVO" numFmtId="0">
      <sharedItems/>
    </cacheField>
    <cacheField name="MODALIDAD DEL CURSO " numFmtId="0">
      <sharedItems/>
    </cacheField>
    <cacheField name="TIPO SALIDA (DEPENDIENTE O INDEPENDIENTE)" numFmtId="0">
      <sharedItems/>
    </cacheField>
    <cacheField name="CALENDARIZACIÓN FASE LECTIVA" numFmtId="0">
      <sharedItems/>
    </cacheField>
    <cacheField name="CUPO" numFmtId="0">
      <sharedItems containsSemiMixedTypes="0" containsString="0" containsNumber="1" containsInteger="1" minValue="20" maxValue="20"/>
    </cacheField>
    <cacheField name=" HORAS CURSO (PLAN FORMATIVO 1 )" numFmtId="0">
      <sharedItems containsSemiMixedTypes="0" containsString="0" containsNumber="1" containsInteger="1" minValue="72" maxValue="260"/>
    </cacheField>
    <cacheField name=" HORAS PLAN(ES) FORMATIVO(OS) 2" numFmtId="0">
      <sharedItems containsMixedTypes="1" containsNumber="1" containsInteger="1" minValue="0" maxValue="12"/>
    </cacheField>
    <cacheField name="TOTAL HORAS " numFmtId="0">
      <sharedItems containsSemiMixedTypes="0" containsString="0" containsNumber="1" containsInteger="1" minValue="72" maxValue="272"/>
    </cacheField>
    <cacheField name="HORAS DIARIAS" numFmtId="0">
      <sharedItems containsSemiMixedTypes="0" containsString="0" containsNumber="1" containsInteger="1" minValue="4" maxValue="4"/>
    </cacheField>
    <cacheField name="SUBSIDIO DIARIO FASE LECTIVA (SI/NO)" numFmtId="0">
      <sharedItems/>
    </cacheField>
    <cacheField name="SUBSIDIO CUIDADOS" numFmtId="0">
      <sharedItems/>
    </cacheField>
    <cacheField name="SUBSIDIO DE HERRAMIENTAS  (SI/NO)" numFmtId="0">
      <sharedItems/>
    </cacheField>
    <cacheField name="APRENDIZAJES ESPERADOS (SOLO PARA CURSOS SIN PLAN FORMATIVO)" numFmtId="0">
      <sharedItems containsMixedTypes="1" containsNumber="1" containsInteger="1" minValue="0" maxValue="0"/>
    </cacheField>
    <cacheField name="DESCRIPCIÓN POBLACION OBJETIVO" numFmtId="0">
      <sharedItems longText="1"/>
    </cacheField>
    <cacheField name="LICENCIA HABILITANTE  (SI/NO)" numFmtId="0">
      <sharedItems containsMixedTypes="1" containsNumber="1" containsInteger="1" minValue="0" maxValue="0"/>
    </cacheField>
    <cacheField name="TIPO LICENCIA HABILITANTE" numFmtId="0">
      <sharedItems containsMixedTypes="1" containsNumber="1" containsInteger="1" minValue="0" maxValue="0"/>
    </cacheField>
    <cacheField name="CONVOCATORIA" numFmtId="0">
      <sharedItems/>
    </cacheField>
    <cacheField name="DIAS FL" numFmtId="0">
      <sharedItems containsSemiMixedTypes="0" containsString="0" containsNumber="1" containsInteger="1" minValue="18" maxValue="68"/>
    </cacheField>
    <cacheField name="TRAMO" numFmtId="0">
      <sharedItems containsSemiMixedTypes="0" containsString="0" containsNumber="1" containsInteger="1" minValue="2" maxValue="2"/>
    </cacheField>
    <cacheField name="RUTOTEC" numFmtId="0">
      <sharedItems/>
    </cacheField>
    <cacheField name="NOMBRE OTEC" numFmtId="1">
      <sharedItems/>
    </cacheField>
    <cacheField name="DURACIÓN TOTAL DEL CURSO EN HORAS" numFmtId="0">
      <sharedItems containsSemiMixedTypes="0" containsString="0" containsNumber="1" containsInteger="1" minValue="0" maxValue="272"/>
    </cacheField>
    <cacheField name="DURACIÓN TOTAL DEL CURSO EN DIAS" numFmtId="0">
      <sharedItems containsSemiMixedTypes="0" containsString="0" containsNumber="1" containsInteger="1" minValue="0" maxValue="68"/>
    </cacheField>
    <cacheField name="VALOR HORA ALUMNO CAPACITACIÓN" numFmtId="0">
      <sharedItems containsSemiMixedTypes="0" containsString="0" containsNumber="1" minValue="0" maxValue="6372"/>
    </cacheField>
    <cacheField name="VALOR ALUMNO SUBSIDIO ÚTILES, INSUMO  Y HERRAMIENTAS" numFmtId="3">
      <sharedItems containsSemiMixedTypes="0" containsString="0" containsNumber="1" containsInteger="1" minValue="0" maxValue="275000"/>
    </cacheField>
    <cacheField name="VALOR ALUMNO SUBSIDIO PARA INSTRUMENTO HABILITANTE Y/O REFERENCIAL" numFmtId="3">
      <sharedItems containsSemiMixedTypes="0" containsString="0" containsNumber="1" minValue="0" maxValue="450000"/>
    </cacheField>
    <cacheField name="VALOR CAPACITACIÓN" numFmtId="3">
      <sharedItems containsMixedTypes="1" containsNumber="1" containsInteger="1" minValue="0" maxValue="34544000"/>
    </cacheField>
    <cacheField name="VALOR TOTAL SUBSIDIO DIARIO" numFmtId="3">
      <sharedItems containsSemiMixedTypes="0" containsString="0" containsNumber="1" containsInteger="1" minValue="0" maxValue="5440000"/>
    </cacheField>
    <cacheField name="VALOR TOTAL SUBSIDIO ÚTILES, INSUMO Y HERRAMIENTAS" numFmtId="3">
      <sharedItems containsSemiMixedTypes="0" containsString="0" containsNumber="1" containsInteger="1" minValue="0" maxValue="5500000"/>
    </cacheField>
    <cacheField name="VALOR TOTAL SUBSIDIO DE CUIDADOS" numFmtId="3">
      <sharedItems containsSemiMixedTypes="0" containsString="0" containsNumber="1" containsInteger="1" minValue="0" maxValue="6800000"/>
    </cacheField>
    <cacheField name="VALOR TOTAL SUBSIDIO PARA INSTRUMENTO HABILITANTE Y/O REFERENCIAL" numFmtId="3">
      <sharedItems containsMixedTypes="1" containsNumber="1" containsInteger="1" minValue="0" maxValue="9000000"/>
    </cacheField>
    <cacheField name="VALOR TOTAL DEL CURSO" numFmtId="3">
      <sharedItems containsMixedTypes="1" containsNumber="1" containsInteger="1" minValue="0" maxValue="54348000"/>
    </cacheField>
    <cacheField name="ADMISIBILIDAD DE OFERTA-CURSO (SI/NO) Numeral 7.1.2 Bases Administrativas" numFmtId="3">
      <sharedItems count="3">
        <s v="NO"/>
        <s v="SI"/>
        <s v="no " u="1"/>
      </sharedItems>
    </cacheField>
    <cacheField name="MOTIVO DEL RECHAZO" numFmtId="0">
      <sharedItems containsMixedTypes="1" containsNumber="1" containsInteger="1" minValue="0" maxValue="0"/>
    </cacheField>
    <cacheField name="7.2 EVALUACIÓN EXPERIENCIA DEL OFERENTE (10%)" numFmtId="0">
      <sharedItems containsMixedTypes="1" containsNumber="1" containsInteger="1" minValue="0" maxValue="7"/>
    </cacheField>
    <cacheField name="7.3 EVALUACIÓN COMPORTAMIENTO (10%)" numFmtId="0">
      <sharedItems containsMixedTypes="1" containsNumber="1" containsInteger="1" minValue="0" maxValue="7"/>
    </cacheField>
    <cacheField name="7.4.2.1                              Cumple con todos los componentes exigidos para el plan formativo (50%)" numFmtId="0">
      <sharedItems containsMixedTypes="1" containsNumber="1" containsInteger="1" minValue="1" maxValue="1"/>
    </cacheField>
    <cacheField name="7.4.2.2                               Se identifican los requisistos de ingreso del participante al plan formativo. (50 %)" numFmtId="0">
      <sharedItems/>
    </cacheField>
    <cacheField name="7.4.3.1                     Relación entre los componentes del módulo propuesto (15%)" numFmtId="0">
      <sharedItems/>
    </cacheField>
    <cacheField name="7.4.3.2                      Relación de la competencia y el nombre del módulo se relaciona con la competencia y el nombre del plan formativo (25%)" numFmtId="0">
      <sharedItems/>
    </cacheField>
    <cacheField name="7.4.3.3     Relación de los aprendizajes esperados del módulo con la competencia del módulo. (20%)" numFmtId="0">
      <sharedItems/>
    </cacheField>
    <cacheField name="7.4.3.4                          Los criterios de evaluación permiten evidenciar los aprendizajes esperados de cada módulo. (25 %)" numFmtId="0">
      <sharedItems/>
    </cacheField>
    <cacheField name="7.4.3.5                                         Los contenidos abordados permiten desarrollar los aprendizajes esperados de cada módulo. (15%)" numFmtId="0">
      <sharedItems containsNonDate="0" containsString="0" containsBlank="1"/>
    </cacheField>
    <cacheField name="7.4.4.1            Relación entre metodología y competencia (30%)" numFmtId="0">
      <sharedItems containsMixedTypes="1" containsNumber="1" minValue="0" maxValue="7"/>
    </cacheField>
    <cacheField name="7.4.4.2   Proceso de Aprendizaje (30%)" numFmtId="0">
      <sharedItems containsMixedTypes="1" containsNumber="1" minValue="0" maxValue="7"/>
    </cacheField>
    <cacheField name="7.4.4.3              Uso de equipos y herramientas (20%)" numFmtId="0">
      <sharedItems containsMixedTypes="1" containsNumber="1" minValue="0" maxValue="7"/>
    </cacheField>
    <cacheField name="7.4.4.4          Uso y distribución de materiales e insumos (10%)" numFmtId="0">
      <sharedItems containsMixedTypes="1" containsNumber="1" minValue="0" maxValue="7"/>
    </cacheField>
    <cacheField name="7.4.4.5            Uso de la infraestructura (10%)" numFmtId="0">
      <sharedItems containsMixedTypes="1" containsNumber="1" minValue="0" maxValue="7"/>
    </cacheField>
    <cacheField name="7.5         EVALUACIÓN ECONÓMICA (5%)" numFmtId="0">
      <sharedItems containsMixedTypes="1" containsNumber="1" minValue="0" maxValue="7"/>
    </cacheField>
    <cacheField name="8                 NOTA FINAL" numFmtId="169">
      <sharedItems containsMixedTypes="1" containsNumber="1" minValue="0" maxValue="7"/>
    </cacheField>
    <cacheField name="CURSO PREADJUDICADO (SI/NO)" numFmtId="0">
      <sharedItems containsMixedTypes="1" containsNumber="1" containsInteger="1" minValue="0" maxValue="0"/>
    </cacheField>
    <cacheField name="Nombre encargado del curso en OTEC" numFmtId="0">
      <sharedItems containsMixedTypes="1" containsNumber="1" containsInteger="1" minValue="0" maxValue="0"/>
    </cacheField>
    <cacheField name="Email  encargado del curso en OTEC" numFmtId="0">
      <sharedItems containsMixedTypes="1" containsNumber="1" containsInteger="1" minValue="0" maxValue="0"/>
    </cacheField>
    <cacheField name="Teléfono  encargado del curso en OTEC" numFmtId="0">
      <sharedItems containsMixedTypes="1" containsNumber="1" containsInteger="1" minValue="0" maxValue="56999440413"/>
    </cacheField>
    <cacheField name="Dirección (Sede donde se imparte el curso)" numFmtId="0">
      <sharedItems containsMixedTypes="1" containsNumber="1" containsInteger="1" minValue="0" maxValue="0"/>
    </cacheField>
    <cacheField name="Objetivo del Curso" numFmtId="0">
      <sharedItems containsMixedTypes="1" containsNumber="1" containsInteger="1" minValue="0" maxValue="0" longText="1"/>
    </cacheField>
    <cacheField name="Descripción del Curso" numFmtId="0">
      <sharedItems containsNonDate="0" containsString="0" containsBlank="1"/>
    </cacheField>
    <cacheField name="VALIDACIÓN LÍNEA SEGÚN BD OFICIAL" numFmtId="1">
      <sharedItems containsSemiMixedTypes="0" containsString="0" containsNumber="1" containsInteger="1" minValue="0" maxValue="0"/>
    </cacheField>
    <cacheField name="VALIDACIÓN CÓDIGOS PLAN FORMATIVO 1 SEGÚN BD OFICIAL" numFmtId="1">
      <sharedItems containsSemiMixedTypes="0" containsString="0" containsNumber="1" containsInteger="1" minValue="0" maxValue="0"/>
    </cacheField>
    <cacheField name="VALIDACIÓN DE CÓDIGO(S) PLAN (ES) TRANSVERSAL(ES) SEGÚN BD OFICIAL" numFmtId="1">
      <sharedItems containsSemiMixedTypes="0" containsString="0" containsNumber="1" containsInteger="1" minValue="0" maxValue="0"/>
    </cacheField>
    <cacheField name="VALIDACIÓN COMUNA SEGÚN BD OFICIAL" numFmtId="0">
      <sharedItems containsSemiMixedTypes="0" containsString="0" containsNumber="1" containsInteger="1" minValue="0" maxValue="0"/>
    </cacheField>
    <cacheField name="VALIDACIÓN NOMBRE POBLACIÓN OBJETIVO SEGÚN BD OFICIAL" numFmtId="0">
      <sharedItems containsSemiMixedTypes="0" containsString="0" containsNumber="1" containsInteger="1" minValue="0" maxValue="0"/>
    </cacheField>
    <cacheField name="VALIDACIÓN TIPO SALIDA (DEPENDIENTE O INDEPENDIENTE) SEGÚN BD OFICIAL" numFmtId="0">
      <sharedItems containsSemiMixedTypes="0" containsString="0" containsNumber="1" containsInteger="1" minValue="0" maxValue="0"/>
    </cacheField>
    <cacheField name="VALIDACIÓN CUPO SEGÚN BD OFICIAL" numFmtId="0">
      <sharedItems containsSemiMixedTypes="0" containsString="0" containsNumber="1" containsInteger="1" minValue="0" maxValue="0"/>
    </cacheField>
    <cacheField name="VALIDACIÓN TOTAL HORAS  CURSO ENTRE N° PRESENTADO  POR EL OTEC Y LO QUE INDICA LA  BD OFICIAL" numFmtId="0">
      <sharedItems containsSemiMixedTypes="0" containsString="0" containsNumber="1" containsInteger="1" minValue="0" maxValue="1"/>
    </cacheField>
    <cacheField name="VALIDACIÓN HORAS DIARIAS SEGÚN BD OFICIAL" numFmtId="0">
      <sharedItems containsSemiMixedTypes="0" containsString="0" containsNumber="1" containsInteger="1" minValue="0" maxValue="0"/>
    </cacheField>
    <cacheField name="VALIDACIÓN SUBSIDIO DIARIO FASE LECTIVA (Si el curso tiene o no este subsidio en BD OFICIAL)" numFmtId="0">
      <sharedItems containsSemiMixedTypes="0" containsString="0" containsNumber="1" containsInteger="1" minValue="0" maxValue="0"/>
    </cacheField>
    <cacheField name="VALIDACIÓN SUBSIDIO CUIDADOS  (Si el curso tiene o no este subsidio en BD OFICIAL)" numFmtId="0">
      <sharedItems containsSemiMixedTypes="0" containsString="0" containsNumber="1" containsInteger="1" minValue="0" maxValue="0"/>
    </cacheField>
    <cacheField name="VALIDACIÓN SUBSIDIO DE HERRAMIENTAS   (Si el curso tiene o no este subsidio en BD OFICIAL)" numFmtId="0">
      <sharedItems containsSemiMixedTypes="0" containsString="0" containsNumber="1" containsInteger="1" minValue="0" maxValue="0"/>
    </cacheField>
    <cacheField name="VALIDACIÓN CONVOCATORIA SEGÚN BD OFICIAL" numFmtId="0">
      <sharedItems containsSemiMixedTypes="0" containsString="0" containsNumber="1" containsInteger="1" minValue="0" maxValue="0"/>
    </cacheField>
    <cacheField name="VALIDACIÓN TRAMO SEGÚN BD OFICIAL (En caso de los cursos de mandato aparezca 1 verificar si OTIC informó cambio de tramo, en caso que se hayan modificado se debe cambiar el tramo en la hoja BDOFICIAL)" numFmtId="0">
      <sharedItems containsSemiMixedTypes="0" containsString="0" containsNumber="1" containsInteger="1" minValue="0" maxValue="0"/>
    </cacheField>
    <cacheField name="VALIDACIÓN N°DÍAS FL ENTRE N° PRESENTADO  POR EL OTEC Y LO QUE INDICA LA  BD OFICIAL" numFmtId="1">
      <sharedItems containsSemiMixedTypes="0" containsString="0" containsNumber="1" containsInteger="1" minValue="0" maxValue="1"/>
    </cacheField>
    <cacheField name="DIFERENCIA ENTRE VC PRESENTADO POR EL OTEC Y EL QUE CORRESPONDE  SEGÚN VHA PRESENTADO POR EL OTEC Y EL CUPO Y HORAS DE BD OFICIAL" numFmtId="3">
      <sharedItems containsSemiMixedTypes="0" containsString="0" containsNumber="1" minValue="-27580392" maxValue="4872000"/>
    </cacheField>
    <cacheField name="TIPO DE SUBSIDIO DE HERRAMIENTAS" numFmtId="1">
      <sharedItems/>
    </cacheField>
    <cacheField name="¿TIENEN PF? (Para los cursos sin plan formativo verificar que en la columna J de la planilla  &quot;Preadjudicación OTIC&quot;, se indique &quot;SIN PLA N FORMATIVO&quot;)" numFmtId="1">
      <sharedItems/>
    </cacheField>
    <cacheField name="¿TIENE EVALUACIÓN PLAN FORMATIVO?" numFmtId="1">
      <sharedItems/>
    </cacheField>
    <cacheField name="VALIDACIÓN ¿SE EVALUA PROPUESTA FORMATIVA SEGÚN TENGA O NO PLAN FORMATIVO EL CURSO? " numFmtId="1">
      <sharedItems containsSemiMixedTypes="0" containsString="0" containsNumber="1" containsInteger="1" minValue="0" maxValue="1"/>
    </cacheField>
    <cacheField name="VALIDACIÓN VHA SEGÚN TRAMO DE CURSO EN BD OFICIAL" numFmtId="1">
      <sharedItems containsSemiMixedTypes="0" containsString="0" containsNumber="1" containsInteger="1" minValue="0" maxValue="1"/>
    </cacheField>
    <cacheField name="VALIDACIÓN VALOR CAPACITACIÓN" numFmtId="1">
      <sharedItems containsSemiMixedTypes="0" containsString="0" containsNumber="1" containsInteger="1" minValue="0" maxValue="1"/>
    </cacheField>
    <cacheField name="VALIDACIÓN VALOR TOTAL SUBSIDIO FASE LECTIVA (Comparación entre cantidad presentada por el OTEC y BD Oficial)" numFmtId="1">
      <sharedItems containsSemiMixedTypes="0" containsString="0" containsNumber="1" containsInteger="1" minValue="0" maxValue="1"/>
    </cacheField>
    <cacheField name="VALIDACIÓN VALOR SUBSIDIO CUIDADO " numFmtId="1">
      <sharedItems containsSemiMixedTypes="0" containsString="0" containsNumber="1" containsInteger="1" minValue="0" maxValue="1"/>
    </cacheField>
    <cacheField name="VALIDACIÓN VALOR INDIVIDUAL SH SEGÚN LÍNEA" numFmtId="1">
      <sharedItems containsSemiMixedTypes="0" containsString="0" containsNumber="1" containsInteger="1" minValue="0" maxValue="1"/>
    </cacheField>
    <cacheField name="VALIDACIÓN VALOR TOTAL SUBSIDIO HERRAMIENTAS" numFmtId="1">
      <sharedItems containsSemiMixedTypes="0" containsString="0" containsNumber="1" containsInteger="1" minValue="0" maxValue="1"/>
    </cacheField>
    <cacheField name="VALIDACIÓN ¿TIENE LICENCIA?" numFmtId="1">
      <sharedItems containsSemiMixedTypes="0" containsString="0" containsNumber="1" containsInteger="1" minValue="0" maxValue="1"/>
    </cacheField>
    <cacheField name="VALIDACIÓN TOTAL SUB PARA CERT LICENCIAS" numFmtId="1">
      <sharedItems containsSemiMixedTypes="0" containsString="0" containsNumber="1" containsInteger="1" minValue="0" maxValue="1"/>
    </cacheField>
    <cacheField name="VALIDACIÓN VALOR TOTAL CURSO" numFmtId="1">
      <sharedItems containsSemiMixedTypes="0" containsString="0" containsNumber="1" containsInteger="1" minValue="0" maxValue="1"/>
    </cacheField>
    <cacheField name="VERIFICACIÓN DE REQUISITOS DEL CURSO SEGÚN SENCE             Rechazado =NO/Aprobado=SI" numFmtId="1">
      <sharedItems/>
    </cacheField>
    <cacheField name="VALIDACIÓN VERIFICACIÓN DE REQUISITOS (Comparación Validación Requisitos OTIC  y SENCE)" numFmtId="1">
      <sharedItems containsSemiMixedTypes="0" containsString="0" containsNumber="1" containsInteger="1" minValue="0" maxValue="0"/>
    </cacheField>
    <cacheField name="¿TIENE EXPERIENCIA?" numFmtId="1">
      <sharedItems/>
    </cacheField>
    <cacheField name="VALIDACIÓN NOTA EXPERIENCIA OFERENTE" numFmtId="1">
      <sharedItems containsMixedTypes="1" containsNumber="1" containsInteger="1" minValue="0" maxValue="0"/>
    </cacheField>
    <cacheField name="¿TIENE MULTAS?" numFmtId="1">
      <sharedItems/>
    </cacheField>
    <cacheField name="VALIDACIÓN COMPORTAMIENTO ANTERIOR " numFmtId="1">
      <sharedItems containsMixedTypes="1" containsNumber="1" containsInteger="1" minValue="0" maxValue="0"/>
    </cacheField>
    <cacheField name="NOTA EXPERIENCIA" numFmtId="169">
      <sharedItems containsMixedTypes="1" containsNumber="1" minValue="0.1" maxValue="0.70000000000000007"/>
    </cacheField>
    <cacheField name="NOTA COMPORTAMIENTO" numFmtId="169">
      <sharedItems containsMixedTypes="1" containsNumber="1" minValue="0.1" maxValue="0.70000000000000007"/>
    </cacheField>
    <cacheField name="¿TIENE PF?" numFmtId="1">
      <sharedItems/>
    </cacheField>
    <cacheField name="NOTA PROPUESTA FORMATIVA A NIVEL DE PLAN 7.4.2( 35%)" numFmtId="1">
      <sharedItems containsSemiMixedTypes="0" containsString="0" containsNumber="1" containsInteger="1" minValue="0" maxValue="0"/>
    </cacheField>
    <cacheField name="NOTA PROPUESTA FORMATIVA A NIVEL DE MODULOS 7.4.3 (65%)" numFmtId="1">
      <sharedItems containsSemiMixedTypes="0" containsString="0" containsNumber="1" containsInteger="1" minValue="0" maxValue="0"/>
    </cacheField>
    <cacheField name="NOTA  EVALUACIÓN PROPUESTA FORMATIVA (45%)" numFmtId="1">
      <sharedItems containsMixedTypes="1" containsNumber="1" containsInteger="1" minValue="0" maxValue="0"/>
    </cacheField>
    <cacheField name="NOTA METODOLOGÍA (55%)" numFmtId="168">
      <sharedItems containsMixedTypes="1" containsNumber="1" minValue="4.4800000000000004" maxValue="7.0000000000000009"/>
    </cacheField>
    <cacheField name="NOTA EVALUACIÓN TÉCNICA" numFmtId="168">
      <sharedItems containsMixedTypes="1" containsNumber="1" minValue="4.4800000000000004" maxValue="7.0000000000000009"/>
    </cacheField>
    <cacheField name="VHA DEL CURSO A CONSIDERAR EN EVA EC" numFmtId="3">
      <sharedItems containsSemiMixedTypes="0" containsString="0" containsNumber="1" minValue="0" maxValue="6372"/>
    </cacheField>
    <cacheField name="MENOR VHA OFERTADA SEGÚN CÓDIGO" numFmtId="3">
      <sharedItems containsSemiMixedTypes="0" containsString="0" containsNumber="1" containsInteger="1" minValue="5075" maxValue="5075"/>
    </cacheField>
    <cacheField name="NOTA EV ECONÓMICA" numFmtId="168">
      <sharedItems containsMixedTypes="1" containsNumber="1" minValue="5.6" maxValue="7"/>
    </cacheField>
    <cacheField name="VALIDACIÓN NOTA ECONÓMICA" numFmtId="1">
      <sharedItems/>
    </cacheField>
    <cacheField name="REVISIÓN PREVIA NOTA FINAL" numFmtId="1">
      <sharedItems/>
    </cacheField>
    <cacheField name="NOTA FINAL DEL CURSO SENCE" numFmtId="168">
      <sharedItems containsMixedTypes="1" containsNumber="1" minValue="4.5" maxValue="7"/>
    </cacheField>
    <cacheField name="VALIDACIÓN NOTA FINAL" numFmtId="1">
      <sharedItems/>
    </cacheField>
    <cacheField name="¿PRE ADJUDICA SEGÚN OTIC?" numFmtId="0">
      <sharedItems containsMixedTypes="1" containsNumber="1" containsInteger="1" minValue="0" maxValue="0"/>
    </cacheField>
    <cacheField name="MAYOR NOTA FINAL  DEL CÓDIGO CURSO" numFmtId="0">
      <sharedItems containsMixedTypes="1" containsNumber="1" minValue="6.6" maxValue="7"/>
    </cacheField>
    <cacheField name="¿TIENE MAYOR NOTA FINAL CÓDIGO CURSO?" numFmtId="0">
      <sharedItems count="5">
        <s v="NO APLICA"/>
        <s v="NO"/>
        <s v="SI"/>
        <e v="#REF!"/>
        <e v="#VALUE!" u="1"/>
      </sharedItems>
    </cacheField>
    <cacheField name=" MAYOR NOTA PROPUESTA TÉCNICA" numFmtId="0">
      <sharedItems containsMixedTypes="1" containsNumber="1" minValue="7.0000000000000009" maxValue="7.0000000000000009"/>
    </cacheField>
    <cacheField name="¿TIENE MAYOR NOTA PROPUESTA TÉCNICA?" numFmtId="0">
      <sharedItems/>
    </cacheField>
    <cacheField name="MAYOR  NOTA COMPORTAMIENTO ANTERIOR" numFmtId="0">
      <sharedItems containsMixedTypes="1" containsNumber="1" containsInteger="1" minValue="7" maxValue="7"/>
    </cacheField>
    <cacheField name="¿TIENE  MAYOR NOTA COMPORTAMIENTO ANTERIOR?" numFmtId="0">
      <sharedItems/>
    </cacheField>
    <cacheField name="MAYOR NOTA EXPERIENCIA " numFmtId="168">
      <sharedItems containsMixedTypes="1" containsNumber="1" containsInteger="1" minValue="3" maxValue="7"/>
    </cacheField>
    <cacheField name="¿TIENE  MAYOR NOTA EXPERIENCIA ?" numFmtId="0">
      <sharedItems/>
    </cacheField>
    <cacheField name="VHA DEL CURSO APROBADO EN EXPERIENCIA" numFmtId="3">
      <sharedItems containsMixedTypes="1" containsNumber="1" containsInteger="1" minValue="5075" maxValue="5075"/>
    </cacheField>
    <cacheField name="MENOR VHA DE CURSO APROBADO EN EXPERIENCIA" numFmtId="3">
      <sharedItems containsMixedTypes="1" containsNumber="1" containsInteger="1" minValue="5075" maxValue="5075"/>
    </cacheField>
    <cacheField name="¿TIENE MENOR VALOR HORA ENTRE LOS CURSO APROBADOS?" numFmtId="0">
      <sharedItems/>
    </cacheField>
    <cacheField name="POCENTAJE DE MULTAS PONDERADA" numFmtId="170">
      <sharedItems containsMixedTypes="1" containsNumber="1" minValue="0" maxValue="0.67164179104477606"/>
    </cacheField>
    <cacheField name="MENOR PORCENTAJE COMPORTAMIENTO" numFmtId="172">
      <sharedItems containsMixedTypes="1" containsNumber="1" minValue="0" maxValue="0.67164179104477606"/>
    </cacheField>
    <cacheField name="¿TIENE MENOS PORCENTAJE COMPORTAMIENTO?" numFmtId="0">
      <sharedItems/>
    </cacheField>
    <cacheField name="CURSOS " numFmtId="0">
      <sharedItems containsSemiMixedTypes="0" containsString="0" containsNumber="1" containsInteger="1" minValue="0" maxValue="181"/>
    </cacheField>
    <cacheField name="MAYOR NÚMERO CURSOS" numFmtId="0">
      <sharedItems containsSemiMixedTypes="0" containsString="0" containsNumber="1" containsInteger="1" minValue="0" maxValue="181"/>
    </cacheField>
    <cacheField name="TIENE MAYOR NÚMERO CURSOS?" numFmtId="0">
      <sharedItems/>
    </cacheField>
    <cacheField name="OBSERVACIONES OTIC" numFmtId="0">
      <sharedItems containsMixedTypes="1" containsNumber="1" containsInteger="1" minValue="0" maxValue="0" longText="1"/>
    </cacheField>
    <cacheField name="OBSERVACIONES SENCE" numFmtId="0">
      <sharedItems containsBlank="1"/>
    </cacheField>
    <cacheField name="RESPUESTA OBS OTIC" numFmtId="0">
      <sharedItems containsBlank="1"/>
    </cacheField>
    <cacheField name="SENCE"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ina Tombolini Sanhueza" refreshedDate="45930.709521180557" createdVersion="8" refreshedVersion="8" minRefreshableVersion="3" recordCount="316" xr:uid="{E5174995-9F37-40DD-9FFC-E6C7F6E36FF5}">
  <cacheSource type="worksheet">
    <worksheetSource ref="A1:EL317" sheet="4 Planilla de revisión"/>
  </cacheSource>
  <cacheFields count="142">
    <cacheField name="CODIGO SENCE" numFmtId="0">
      <sharedItems containsSemiMixedTypes="0" containsString="0" containsNumber="1" containsInteger="1" minValue="14223" maxValue="14588" count="115">
        <n v="14536"/>
        <n v="14541"/>
        <n v="14544"/>
        <n v="14545"/>
        <n v="14549"/>
        <n v="14550"/>
        <n v="14552"/>
        <n v="14553"/>
        <n v="14554"/>
        <n v="14555"/>
        <n v="14556"/>
        <n v="14557"/>
        <n v="14542"/>
        <n v="14543"/>
        <n v="14546"/>
        <n v="14547"/>
        <n v="14548"/>
        <n v="14551"/>
        <n v="14540"/>
        <n v="14539"/>
        <n v="14537"/>
        <n v="14538"/>
        <n v="14391" u="1"/>
        <n v="14432" u="1"/>
        <n v="14284" u="1"/>
        <n v="14586" u="1"/>
        <n v="14483" u="1"/>
        <n v="14413" u="1"/>
        <n v="14450" u="1"/>
        <n v="14287" u="1"/>
        <n v="14328" u="1"/>
        <n v="14407" u="1"/>
        <n v="14481" u="1"/>
        <n v="14455" u="1"/>
        <n v="14456" u="1"/>
        <n v="14460" u="1"/>
        <n v="14459" u="1"/>
        <n v="14330" u="1"/>
        <n v="14506" u="1"/>
        <n v="14509" u="1"/>
        <n v="14458" u="1"/>
        <n v="14453" u="1"/>
        <n v="14480" u="1"/>
        <n v="14461" u="1"/>
        <n v="14405" u="1"/>
        <n v="14401" u="1"/>
        <n v="14465" u="1"/>
        <n v="14298" u="1"/>
        <n v="14292" u="1"/>
        <n v="14504" u="1"/>
        <n v="14505" u="1"/>
        <n v="14406" u="1"/>
        <n v="14393" u="1"/>
        <n v="14394" u="1"/>
        <n v="14288" u="1"/>
        <n v="14402" u="1"/>
        <n v="14446" u="1"/>
        <n v="14444" u="1"/>
        <n v="14276" u="1"/>
        <n v="14275" u="1"/>
        <n v="14501" u="1"/>
        <n v="14261" u="1"/>
        <n v="14306" u="1"/>
        <n v="14304" u="1"/>
        <n v="14404" u="1"/>
        <n v="14411" u="1"/>
        <n v="14412" u="1"/>
        <n v="14266" u="1"/>
        <n v="14223" u="1"/>
        <n v="14422" u="1"/>
        <n v="14430" u="1"/>
        <n v="14443" u="1"/>
        <n v="14449" u="1"/>
        <n v="14395" u="1"/>
        <n v="14396" u="1"/>
        <n v="14397" u="1"/>
        <n v="14588" u="1"/>
        <n v="14341" u="1"/>
        <n v="14508" u="1"/>
        <n v="14584" u="1"/>
        <n v="14421" u="1"/>
        <n v="14418" u="1"/>
        <n v="14334" u="1"/>
        <n v="14329" u="1"/>
        <n v="14315" u="1"/>
        <n v="14502" u="1"/>
        <n v="14439" u="1"/>
        <n v="14429" u="1"/>
        <n v="14585" u="1"/>
        <n v="14448" u="1"/>
        <n v="14434" u="1"/>
        <n v="14262" u="1"/>
        <n v="14294" u="1"/>
        <n v="14290" u="1"/>
        <n v="14302" u="1"/>
        <n v="14296" u="1"/>
        <n v="14317" u="1"/>
        <n v="14325" u="1"/>
        <n v="14416" u="1"/>
        <n v="14273" u="1"/>
        <n v="14466" u="1"/>
        <n v="14500" u="1"/>
        <n v="14438" u="1"/>
        <n v="14435" u="1"/>
        <n v="14477" u="1"/>
        <n v="14476" u="1"/>
        <n v="14426" u="1"/>
        <n v="14265" u="1"/>
        <n v="14437" u="1"/>
        <n v="14390" u="1"/>
        <n v="14445" u="1"/>
        <n v="14415" u="1"/>
        <n v="14440" u="1"/>
        <n v="14274" u="1"/>
        <n v="14503" u="1"/>
      </sharedItems>
    </cacheField>
    <cacheField name="OTIC" numFmtId="0">
      <sharedItems/>
    </cacheField>
    <cacheField name="AÑO" numFmtId="0">
      <sharedItems containsSemiMixedTypes="0" containsString="0" containsNumber="1" containsInteger="1" minValue="2025" maxValue="2025"/>
    </cacheField>
    <cacheField name="ASIGNACIÓN" numFmtId="0">
      <sharedItems/>
    </cacheField>
    <cacheField name="RUT ENTIDAD  REQUIRENTE" numFmtId="0">
      <sharedItems/>
    </cacheField>
    <cacheField name="NOMBRE ENTIDAD REQUIRENTE " numFmtId="0">
      <sharedItems/>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DEL CURSO (PLAN FORMATIVO)" numFmtId="0">
      <sharedItems/>
    </cacheField>
    <cacheField name="CODIGO DEL CURSO (PLAN FORMATIVO )" numFmtId="0">
      <sharedItems/>
    </cacheField>
    <cacheField name="NOMBRE PLAN (ES) TRANSVERSAL(ES)" numFmtId="0">
      <sharedItems containsMixedTypes="1" containsNumber="1" containsInteger="1" minValue="0" maxValue="0"/>
    </cacheField>
    <cacheField name="CODIGO PLAN (ES) TRANSVERSAL(ES)" numFmtId="0">
      <sharedItems containsMixedTypes="1" containsNumber="1" containsInteger="1" minValue="0" maxValue="0"/>
    </cacheField>
    <cacheField name="N° REGIÓN" numFmtId="0">
      <sharedItems containsSemiMixedTypes="0" containsString="0" containsNumber="1" containsInteger="1" minValue="9" maxValue="9"/>
    </cacheField>
    <cacheField name="NOMBRE REGIÓN" numFmtId="0">
      <sharedItems/>
    </cacheField>
    <cacheField name="COMUNA" numFmtId="0">
      <sharedItems/>
    </cacheField>
    <cacheField name="NOMBRE POBLACIÓN OBJETIVO" numFmtId="0">
      <sharedItems/>
    </cacheField>
    <cacheField name="MODALIDAD DEL CURSO " numFmtId="0">
      <sharedItems/>
    </cacheField>
    <cacheField name="TIPO SALIDA (DEPENDIENTE O INDEPENDIENTE)" numFmtId="0">
      <sharedItems/>
    </cacheField>
    <cacheField name="CALENDARIZACIÓN FASE LECTIVA" numFmtId="0">
      <sharedItems/>
    </cacheField>
    <cacheField name="CUPO" numFmtId="0">
      <sharedItems containsSemiMixedTypes="0" containsString="0" containsNumber="1" containsInteger="1" minValue="20" maxValue="20"/>
    </cacheField>
    <cacheField name=" HORAS CURSO (PLAN FORMATIVO 1 )" numFmtId="0">
      <sharedItems containsSemiMixedTypes="0" containsString="0" containsNumber="1" containsInteger="1" minValue="72" maxValue="260"/>
    </cacheField>
    <cacheField name=" HORAS PLAN(ES) FORMATIVO(OS) 2" numFmtId="0">
      <sharedItems containsMixedTypes="1" containsNumber="1" containsInteger="1" minValue="0" maxValue="12"/>
    </cacheField>
    <cacheField name="TOTAL HORAS " numFmtId="0">
      <sharedItems containsSemiMixedTypes="0" containsString="0" containsNumber="1" containsInteger="1" minValue="72" maxValue="272"/>
    </cacheField>
    <cacheField name="HORAS DIARIAS" numFmtId="0">
      <sharedItems containsSemiMixedTypes="0" containsString="0" containsNumber="1" containsInteger="1" minValue="4" maxValue="4"/>
    </cacheField>
    <cacheField name="SUBSIDIO DIARIO FASE LECTIVA (SI/NO)" numFmtId="0">
      <sharedItems/>
    </cacheField>
    <cacheField name="SUBSIDIO CUIDADOS" numFmtId="0">
      <sharedItems/>
    </cacheField>
    <cacheField name="SUBSIDIO DE HERRAMIENTAS  (SI/NO)" numFmtId="0">
      <sharedItems/>
    </cacheField>
    <cacheField name="APRENDIZAJES ESPERADOS (SOLO PARA CURSOS SIN PLAN FORMATIVO)" numFmtId="0">
      <sharedItems containsMixedTypes="1" containsNumber="1" containsInteger="1" minValue="0" maxValue="0"/>
    </cacheField>
    <cacheField name="DESCRIPCIÓN POBLACION OBJETIVO" numFmtId="0">
      <sharedItems longText="1"/>
    </cacheField>
    <cacheField name="LICENCIA HABILITANTE  (SI/NO)" numFmtId="0">
      <sharedItems containsMixedTypes="1" containsNumber="1" containsInteger="1" minValue="0" maxValue="0"/>
    </cacheField>
    <cacheField name="TIPO LICENCIA HABILITANTE" numFmtId="0">
      <sharedItems containsMixedTypes="1" containsNumber="1" containsInteger="1" minValue="0" maxValue="0"/>
    </cacheField>
    <cacheField name="CONVOCATORIA" numFmtId="0">
      <sharedItems/>
    </cacheField>
    <cacheField name="DIAS FL" numFmtId="0">
      <sharedItems containsSemiMixedTypes="0" containsString="0" containsNumber="1" containsInteger="1" minValue="18" maxValue="68"/>
    </cacheField>
    <cacheField name="TRAMO" numFmtId="0">
      <sharedItems containsSemiMixedTypes="0" containsString="0" containsNumber="1" containsInteger="1" minValue="2" maxValue="2"/>
    </cacheField>
    <cacheField name="RUTOTEC" numFmtId="0">
      <sharedItems/>
    </cacheField>
    <cacheField name="NOMBRE OTEC" numFmtId="1">
      <sharedItems/>
    </cacheField>
    <cacheField name="DURACIÓN TOTAL DEL CURSO EN HORAS" numFmtId="0">
      <sharedItems containsSemiMixedTypes="0" containsString="0" containsNumber="1" containsInteger="1" minValue="0" maxValue="272"/>
    </cacheField>
    <cacheField name="DURACIÓN TOTAL DEL CURSO EN DIAS" numFmtId="0">
      <sharedItems containsSemiMixedTypes="0" containsString="0" containsNumber="1" containsInteger="1" minValue="0" maxValue="68"/>
    </cacheField>
    <cacheField name="VALOR HORA ALUMNO CAPACITACIÓN" numFmtId="0">
      <sharedItems containsSemiMixedTypes="0" containsString="0" containsNumber="1" minValue="0" maxValue="6372"/>
    </cacheField>
    <cacheField name="VALOR ALUMNO SUBSIDIO ÚTILES, INSUMO  Y HERRAMIENTAS" numFmtId="3">
      <sharedItems containsSemiMixedTypes="0" containsString="0" containsNumber="1" containsInteger="1" minValue="0" maxValue="275000"/>
    </cacheField>
    <cacheField name="VALOR ALUMNO SUBSIDIO PARA INSTRUMENTO HABILITANTE Y/O REFERENCIAL" numFmtId="3">
      <sharedItems containsSemiMixedTypes="0" containsString="0" containsNumber="1" minValue="0" maxValue="450000"/>
    </cacheField>
    <cacheField name="VALOR CAPACITACIÓN" numFmtId="3">
      <sharedItems containsMixedTypes="1" containsNumber="1" containsInteger="1" minValue="0" maxValue="34544000"/>
    </cacheField>
    <cacheField name="VALOR TOTAL SUBSIDIO DIARIO" numFmtId="3">
      <sharedItems containsSemiMixedTypes="0" containsString="0" containsNumber="1" containsInteger="1" minValue="0" maxValue="5440000"/>
    </cacheField>
    <cacheField name="VALOR TOTAL SUBSIDIO ÚTILES, INSUMO Y HERRAMIENTAS" numFmtId="3">
      <sharedItems containsSemiMixedTypes="0" containsString="0" containsNumber="1" containsInteger="1" minValue="0" maxValue="5500000"/>
    </cacheField>
    <cacheField name="VALOR TOTAL SUBSIDIO DE CUIDADOS" numFmtId="3">
      <sharedItems containsSemiMixedTypes="0" containsString="0" containsNumber="1" containsInteger="1" minValue="0" maxValue="6800000"/>
    </cacheField>
    <cacheField name="VALOR TOTAL SUBSIDIO PARA INSTRUMENTO HABILITANTE Y/O REFERENCIAL" numFmtId="3">
      <sharedItems containsMixedTypes="1" containsNumber="1" containsInteger="1" minValue="0" maxValue="9000000"/>
    </cacheField>
    <cacheField name="VALOR TOTAL DEL CURSO" numFmtId="3">
      <sharedItems containsMixedTypes="1" containsNumber="1" containsInteger="1" minValue="0" maxValue="54348000"/>
    </cacheField>
    <cacheField name="ADMISIBILIDAD DE OFERTA-CURSO (SI/NO) Numeral 7.1.2 Bases Administrativas" numFmtId="3">
      <sharedItems count="3">
        <s v="NO"/>
        <s v="SI"/>
        <s v="no " u="1"/>
      </sharedItems>
    </cacheField>
    <cacheField name="MOTIVO DEL RECHAZO" numFmtId="0">
      <sharedItems containsMixedTypes="1" containsNumber="1" containsInteger="1" minValue="0" maxValue="0"/>
    </cacheField>
    <cacheField name="7.2 EVALUACIÓN EXPERIENCIA DEL OFERENTE (10%)" numFmtId="0">
      <sharedItems containsMixedTypes="1" containsNumber="1" containsInteger="1" minValue="0" maxValue="7"/>
    </cacheField>
    <cacheField name="7.3 EVALUACIÓN COMPORTAMIENTO (10%)" numFmtId="0">
      <sharedItems containsMixedTypes="1" containsNumber="1" containsInteger="1" minValue="0" maxValue="7"/>
    </cacheField>
    <cacheField name="7.4.2.1                              Cumple con todos los componentes exigidos para el plan formativo (50%)" numFmtId="0">
      <sharedItems containsMixedTypes="1" containsNumber="1" containsInteger="1" minValue="1" maxValue="1"/>
    </cacheField>
    <cacheField name="7.4.2.2                               Se identifican los requisistos de ingreso del participante al plan formativo. (50 %)" numFmtId="0">
      <sharedItems/>
    </cacheField>
    <cacheField name="7.4.3.1                     Relación entre los componentes del módulo propuesto (15%)" numFmtId="0">
      <sharedItems/>
    </cacheField>
    <cacheField name="7.4.3.2                      Relación de la competencia y el nombre del módulo se relaciona con la competencia y el nombre del plan formativo (25%)" numFmtId="0">
      <sharedItems/>
    </cacheField>
    <cacheField name="7.4.3.3     Relación de los aprendizajes esperados del módulo con la competencia del módulo. (20%)" numFmtId="0">
      <sharedItems/>
    </cacheField>
    <cacheField name="7.4.3.4                          Los criterios de evaluación permiten evidenciar los aprendizajes esperados de cada módulo. (25 %)" numFmtId="0">
      <sharedItems/>
    </cacheField>
    <cacheField name="7.4.3.5                                         Los contenidos abordados permiten desarrollar los aprendizajes esperados de cada módulo. (15%)" numFmtId="0">
      <sharedItems containsNonDate="0" containsString="0" containsBlank="1"/>
    </cacheField>
    <cacheField name="7.4.4.1            Relación entre metodología y competencia (30%)" numFmtId="0">
      <sharedItems containsMixedTypes="1" containsNumber="1" minValue="0" maxValue="7"/>
    </cacheField>
    <cacheField name="7.4.4.2   Proceso de Aprendizaje (30%)" numFmtId="0">
      <sharedItems containsMixedTypes="1" containsNumber="1" minValue="0" maxValue="7"/>
    </cacheField>
    <cacheField name="7.4.4.3              Uso de equipos y herramientas (20%)" numFmtId="0">
      <sharedItems containsMixedTypes="1" containsNumber="1" minValue="0" maxValue="7"/>
    </cacheField>
    <cacheField name="7.4.4.4          Uso y distribución de materiales e insumos (10%)" numFmtId="0">
      <sharedItems containsMixedTypes="1" containsNumber="1" minValue="0" maxValue="7"/>
    </cacheField>
    <cacheField name="7.4.4.5            Uso de la infraestructura (10%)" numFmtId="0">
      <sharedItems containsMixedTypes="1" containsNumber="1" minValue="0" maxValue="7"/>
    </cacheField>
    <cacheField name="7.5         EVALUACIÓN ECONÓMICA (5%)" numFmtId="0">
      <sharedItems containsMixedTypes="1" containsNumber="1" minValue="0" maxValue="7"/>
    </cacheField>
    <cacheField name="8                 NOTA FINAL" numFmtId="169">
      <sharedItems containsMixedTypes="1" containsNumber="1" minValue="0" maxValue="7"/>
    </cacheField>
    <cacheField name="CURSO PREADJUDICADO (SI/NO)" numFmtId="0">
      <sharedItems containsMixedTypes="1" containsNumber="1" containsInteger="1" minValue="0" maxValue="0"/>
    </cacheField>
    <cacheField name="Nombre encargado del curso en OTEC" numFmtId="0">
      <sharedItems containsMixedTypes="1" containsNumber="1" containsInteger="1" minValue="0" maxValue="0"/>
    </cacheField>
    <cacheField name="Email  encargado del curso en OTEC" numFmtId="0">
      <sharedItems containsMixedTypes="1" containsNumber="1" containsInteger="1" minValue="0" maxValue="0"/>
    </cacheField>
    <cacheField name="Teléfono  encargado del curso en OTEC" numFmtId="0">
      <sharedItems containsMixedTypes="1" containsNumber="1" containsInteger="1" minValue="0" maxValue="56999440413"/>
    </cacheField>
    <cacheField name="Dirección (Sede donde se imparte el curso)" numFmtId="0">
      <sharedItems containsMixedTypes="1" containsNumber="1" containsInteger="1" minValue="0" maxValue="0"/>
    </cacheField>
    <cacheField name="Objetivo del Curso" numFmtId="0">
      <sharedItems containsMixedTypes="1" containsNumber="1" containsInteger="1" minValue="0" maxValue="0" longText="1"/>
    </cacheField>
    <cacheField name="Descripción del Curso" numFmtId="0">
      <sharedItems containsNonDate="0" containsString="0" containsBlank="1"/>
    </cacheField>
    <cacheField name="VALIDACIÓN LÍNEA SEGÚN BD OFICIAL" numFmtId="1">
      <sharedItems containsSemiMixedTypes="0" containsString="0" containsNumber="1" containsInteger="1" minValue="0" maxValue="0"/>
    </cacheField>
    <cacheField name="VALIDACIÓN CÓDIGOS PLAN FORMATIVO 1 SEGÚN BD OFICIAL" numFmtId="1">
      <sharedItems containsSemiMixedTypes="0" containsString="0" containsNumber="1" containsInteger="1" minValue="0" maxValue="0"/>
    </cacheField>
    <cacheField name="VALIDACIÓN DE CÓDIGO(S) PLAN (ES) TRANSVERSAL(ES) SEGÚN BD OFICIAL" numFmtId="1">
      <sharedItems containsSemiMixedTypes="0" containsString="0" containsNumber="1" containsInteger="1" minValue="0" maxValue="0"/>
    </cacheField>
    <cacheField name="VALIDACIÓN COMUNA SEGÚN BD OFICIAL" numFmtId="0">
      <sharedItems containsSemiMixedTypes="0" containsString="0" containsNumber="1" containsInteger="1" minValue="0" maxValue="0"/>
    </cacheField>
    <cacheField name="VALIDACIÓN NOMBRE POBLACIÓN OBJETIVO SEGÚN BD OFICIAL" numFmtId="0">
      <sharedItems containsSemiMixedTypes="0" containsString="0" containsNumber="1" containsInteger="1" minValue="0" maxValue="0"/>
    </cacheField>
    <cacheField name="VALIDACIÓN TIPO SALIDA (DEPENDIENTE O INDEPENDIENTE) SEGÚN BD OFICIAL" numFmtId="0">
      <sharedItems containsSemiMixedTypes="0" containsString="0" containsNumber="1" containsInteger="1" minValue="0" maxValue="0"/>
    </cacheField>
    <cacheField name="VALIDACIÓN CUPO SEGÚN BD OFICIAL" numFmtId="0">
      <sharedItems containsSemiMixedTypes="0" containsString="0" containsNumber="1" containsInteger="1" minValue="0" maxValue="0"/>
    </cacheField>
    <cacheField name="VALIDACIÓN TOTAL HORAS  CURSO ENTRE N° PRESENTADO  POR EL OTEC Y LO QUE INDICA LA  BD OFICIAL" numFmtId="0">
      <sharedItems containsSemiMixedTypes="0" containsString="0" containsNumber="1" containsInteger="1" minValue="0" maxValue="1"/>
    </cacheField>
    <cacheField name="VALIDACIÓN HORAS DIARIAS SEGÚN BD OFICIAL" numFmtId="0">
      <sharedItems containsSemiMixedTypes="0" containsString="0" containsNumber="1" containsInteger="1" minValue="0" maxValue="0"/>
    </cacheField>
    <cacheField name="VALIDACIÓN SUBSIDIO DIARIO FASE LECTIVA (Si el curso tiene o no este subsidio en BD OFICIAL)" numFmtId="0">
      <sharedItems containsSemiMixedTypes="0" containsString="0" containsNumber="1" containsInteger="1" minValue="0" maxValue="0"/>
    </cacheField>
    <cacheField name="VALIDACIÓN SUBSIDIO CUIDADOS  (Si el curso tiene o no este subsidio en BD OFICIAL)" numFmtId="0">
      <sharedItems containsSemiMixedTypes="0" containsString="0" containsNumber="1" containsInteger="1" minValue="0" maxValue="0"/>
    </cacheField>
    <cacheField name="VALIDACIÓN SUBSIDIO DE HERRAMIENTAS   (Si el curso tiene o no este subsidio en BD OFICIAL)" numFmtId="0">
      <sharedItems containsSemiMixedTypes="0" containsString="0" containsNumber="1" containsInteger="1" minValue="0" maxValue="0"/>
    </cacheField>
    <cacheField name="VALIDACIÓN CONVOCATORIA SEGÚN BD OFICIAL" numFmtId="0">
      <sharedItems containsSemiMixedTypes="0" containsString="0" containsNumber="1" containsInteger="1" minValue="0" maxValue="0"/>
    </cacheField>
    <cacheField name="VALIDACIÓN TRAMO SEGÚN BD OFICIAL (En caso de los cursos de mandato aparezca 1 verificar si OTIC informó cambio de tramo, en caso que se hayan modificado se debe cambiar el tramo en la hoja BDOFICIAL)" numFmtId="0">
      <sharedItems containsSemiMixedTypes="0" containsString="0" containsNumber="1" containsInteger="1" minValue="0" maxValue="0"/>
    </cacheField>
    <cacheField name="VALIDACIÓN N°DÍAS FL ENTRE N° PRESENTADO  POR EL OTEC Y LO QUE INDICA LA  BD OFICIAL" numFmtId="1">
      <sharedItems containsSemiMixedTypes="0" containsString="0" containsNumber="1" containsInteger="1" minValue="0" maxValue="1"/>
    </cacheField>
    <cacheField name="DIFERENCIA ENTRE VC PRESENTADO POR EL OTEC Y EL QUE CORRESPONDE  SEGÚN VHA PRESENTADO POR EL OTEC Y EL CUPO Y HORAS DE BD OFICIAL" numFmtId="3">
      <sharedItems containsSemiMixedTypes="0" containsString="0" containsNumber="1" minValue="-27580392" maxValue="4872000"/>
    </cacheField>
    <cacheField name="TIPO DE SUBSIDIO DE HERRAMIENTAS" numFmtId="1">
      <sharedItems/>
    </cacheField>
    <cacheField name="¿TIENEN PF? (Para los cursos sin plan formativo verificar que en la columna J de la planilla  &quot;Preadjudicación OTIC&quot;, se indique &quot;SIN PLA N FORMATIVO&quot;)" numFmtId="1">
      <sharedItems/>
    </cacheField>
    <cacheField name="¿TIENE EVALUACIÓN PLAN FORMATIVO?" numFmtId="1">
      <sharedItems/>
    </cacheField>
    <cacheField name="VALIDACIÓN ¿SE EVALUA PROPUESTA FORMATIVA SEGÚN TENGA O NO PLAN FORMATIVO EL CURSO? " numFmtId="1">
      <sharedItems containsSemiMixedTypes="0" containsString="0" containsNumber="1" containsInteger="1" minValue="0" maxValue="1"/>
    </cacheField>
    <cacheField name="VALIDACIÓN VHA SEGÚN TRAMO DE CURSO EN BD OFICIAL" numFmtId="1">
      <sharedItems containsSemiMixedTypes="0" containsString="0" containsNumber="1" containsInteger="1" minValue="0" maxValue="1"/>
    </cacheField>
    <cacheField name="VALIDACIÓN VALOR CAPACITACIÓN" numFmtId="1">
      <sharedItems containsSemiMixedTypes="0" containsString="0" containsNumber="1" containsInteger="1" minValue="0" maxValue="1"/>
    </cacheField>
    <cacheField name="VALIDACIÓN VALOR TOTAL SUBSIDIO FASE LECTIVA (Comparación entre cantidad presentada por el OTEC y BD Oficial)" numFmtId="1">
      <sharedItems containsSemiMixedTypes="0" containsString="0" containsNumber="1" containsInteger="1" minValue="0" maxValue="1"/>
    </cacheField>
    <cacheField name="VALIDACIÓN VALOR SUBSIDIO CUIDADO " numFmtId="1">
      <sharedItems containsSemiMixedTypes="0" containsString="0" containsNumber="1" containsInteger="1" minValue="0" maxValue="1"/>
    </cacheField>
    <cacheField name="VALIDACIÓN VALOR INDIVIDUAL SH SEGÚN LÍNEA" numFmtId="1">
      <sharedItems containsSemiMixedTypes="0" containsString="0" containsNumber="1" containsInteger="1" minValue="0" maxValue="1"/>
    </cacheField>
    <cacheField name="VALIDACIÓN VALOR TOTAL SUBSIDIO HERRAMIENTAS" numFmtId="1">
      <sharedItems containsSemiMixedTypes="0" containsString="0" containsNumber="1" containsInteger="1" minValue="0" maxValue="1"/>
    </cacheField>
    <cacheField name="VALIDACIÓN ¿TIENE LICENCIA?" numFmtId="1">
      <sharedItems containsSemiMixedTypes="0" containsString="0" containsNumber="1" containsInteger="1" minValue="0" maxValue="1"/>
    </cacheField>
    <cacheField name="VALIDACIÓN TOTAL SUB PARA CERT LICENCIAS" numFmtId="1">
      <sharedItems containsSemiMixedTypes="0" containsString="0" containsNumber="1" containsInteger="1" minValue="0" maxValue="1"/>
    </cacheField>
    <cacheField name="VALIDACIÓN VALOR TOTAL CURSO" numFmtId="1">
      <sharedItems containsSemiMixedTypes="0" containsString="0" containsNumber="1" containsInteger="1" minValue="0" maxValue="1"/>
    </cacheField>
    <cacheField name="VERIFICACIÓN DE REQUISITOS DEL CURSO SEGÚN SENCE             Rechazado =NO/Aprobado=SI" numFmtId="1">
      <sharedItems/>
    </cacheField>
    <cacheField name="VALIDACIÓN VERIFICACIÓN DE REQUISITOS (Comparación Validación Requisitos OTIC  y SENCE)" numFmtId="1">
      <sharedItems containsSemiMixedTypes="0" containsString="0" containsNumber="1" containsInteger="1" minValue="0" maxValue="0"/>
    </cacheField>
    <cacheField name="¿TIENE EXPERIENCIA?" numFmtId="1">
      <sharedItems/>
    </cacheField>
    <cacheField name="VALIDACIÓN NOTA EXPERIENCIA OFERENTE" numFmtId="1">
      <sharedItems containsMixedTypes="1" containsNumber="1" containsInteger="1" minValue="0" maxValue="0"/>
    </cacheField>
    <cacheField name="¿TIENE MULTAS?" numFmtId="1">
      <sharedItems/>
    </cacheField>
    <cacheField name="VALIDACIÓN COMPORTAMIENTO ANTERIOR " numFmtId="1">
      <sharedItems containsMixedTypes="1" containsNumber="1" containsInteger="1" minValue="0" maxValue="0"/>
    </cacheField>
    <cacheField name="NOTA EXPERIENCIA" numFmtId="169">
      <sharedItems containsMixedTypes="1" containsNumber="1" minValue="0.1" maxValue="0.70000000000000007"/>
    </cacheField>
    <cacheField name="NOTA COMPORTAMIENTO" numFmtId="169">
      <sharedItems containsMixedTypes="1" containsNumber="1" minValue="0.1" maxValue="0.70000000000000007"/>
    </cacheField>
    <cacheField name="¿TIENE PF?" numFmtId="1">
      <sharedItems/>
    </cacheField>
    <cacheField name="NOTA PROPUESTA FORMATIVA A NIVEL DE PLAN 7.4.2( 35%)" numFmtId="1">
      <sharedItems containsSemiMixedTypes="0" containsString="0" containsNumber="1" containsInteger="1" minValue="0" maxValue="0"/>
    </cacheField>
    <cacheField name="NOTA PROPUESTA FORMATIVA A NIVEL DE MODULOS 7.4.3 (65%)" numFmtId="1">
      <sharedItems containsSemiMixedTypes="0" containsString="0" containsNumber="1" containsInteger="1" minValue="0" maxValue="0"/>
    </cacheField>
    <cacheField name="NOTA  EVALUACIÓN PROPUESTA FORMATIVA (45%)" numFmtId="1">
      <sharedItems containsMixedTypes="1" containsNumber="1" containsInteger="1" minValue="0" maxValue="0"/>
    </cacheField>
    <cacheField name="NOTA METODOLOGÍA (55%)" numFmtId="168">
      <sharedItems containsMixedTypes="1" containsNumber="1" minValue="4.4800000000000004" maxValue="7.0000000000000009"/>
    </cacheField>
    <cacheField name="NOTA EVALUACIÓN TÉCNICA" numFmtId="168">
      <sharedItems containsMixedTypes="1" containsNumber="1" minValue="4.4800000000000004" maxValue="7.0000000000000009"/>
    </cacheField>
    <cacheField name="VHA DEL CURSO A CONSIDERAR EN EVA EC" numFmtId="3">
      <sharedItems containsSemiMixedTypes="0" containsString="0" containsNumber="1" minValue="0" maxValue="6372"/>
    </cacheField>
    <cacheField name="MENOR VHA OFERTADA SEGÚN CÓDIGO" numFmtId="3">
      <sharedItems containsSemiMixedTypes="0" containsString="0" containsNumber="1" containsInteger="1" minValue="5075" maxValue="5075"/>
    </cacheField>
    <cacheField name="NOTA EV ECONÓMICA" numFmtId="168">
      <sharedItems containsMixedTypes="1" containsNumber="1" minValue="5.6" maxValue="7"/>
    </cacheField>
    <cacheField name="VALIDACIÓN NOTA ECONÓMICA" numFmtId="1">
      <sharedItems/>
    </cacheField>
    <cacheField name="REVISIÓN PREVIA NOTA FINAL" numFmtId="1">
      <sharedItems/>
    </cacheField>
    <cacheField name="NOTA FINAL DEL CURSO SENCE" numFmtId="168">
      <sharedItems containsMixedTypes="1" containsNumber="1" minValue="4.5" maxValue="7"/>
    </cacheField>
    <cacheField name="VALIDACIÓN NOTA FINAL" numFmtId="1">
      <sharedItems/>
    </cacheField>
    <cacheField name="¿PRE ADJUDICA SEGÚN OTIC?" numFmtId="0">
      <sharedItems containsMixedTypes="1" containsNumber="1" containsInteger="1" minValue="0" maxValue="0"/>
    </cacheField>
    <cacheField name="MAYOR NOTA FINAL  DEL CÓDIGO CURSO" numFmtId="0">
      <sharedItems containsMixedTypes="1" containsNumber="1" minValue="6.6" maxValue="7"/>
    </cacheField>
    <cacheField name="¿TIENE MAYOR NOTA FINAL CÓDIGO CURSO?" numFmtId="0">
      <sharedItems/>
    </cacheField>
    <cacheField name=" MAYOR NOTA PROPUESTA TÉCNICA" numFmtId="0">
      <sharedItems containsMixedTypes="1" containsNumber="1" minValue="7.0000000000000009" maxValue="7.0000000000000009"/>
    </cacheField>
    <cacheField name="¿TIENE MAYOR NOTA PROPUESTA TÉCNICA?" numFmtId="0">
      <sharedItems/>
    </cacheField>
    <cacheField name="MAYOR  NOTA COMPORTAMIENTO ANTERIOR" numFmtId="0">
      <sharedItems containsMixedTypes="1" containsNumber="1" containsInteger="1" minValue="7" maxValue="7"/>
    </cacheField>
    <cacheField name="¿TIENE  MAYOR NOTA COMPORTAMIENTO ANTERIOR?" numFmtId="0">
      <sharedItems/>
    </cacheField>
    <cacheField name="MAYOR NOTA EXPERIENCIA " numFmtId="168">
      <sharedItems containsMixedTypes="1" containsNumber="1" containsInteger="1" minValue="3" maxValue="7"/>
    </cacheField>
    <cacheField name="¿TIENE  MAYOR NOTA EXPERIENCIA ?" numFmtId="0">
      <sharedItems count="6">
        <s v="NO APLICA"/>
        <s v="SI"/>
        <e v="#REF!"/>
        <s v="NO"/>
        <e v="#VALUE!" u="1"/>
        <e v="#N/A" u="1"/>
      </sharedItems>
    </cacheField>
    <cacheField name="VHA DEL CURSO APROBADO EN EXPERIENCIA" numFmtId="3">
      <sharedItems containsMixedTypes="1" containsNumber="1" containsInteger="1" minValue="5075" maxValue="5075"/>
    </cacheField>
    <cacheField name="MENOR VHA DE CURSO APROBADO EN EXPERIENCIA" numFmtId="3">
      <sharedItems containsMixedTypes="1" containsNumber="1" containsInteger="1" minValue="5075" maxValue="5075"/>
    </cacheField>
    <cacheField name="¿TIENE MENOR VALOR HORA ENTRE LOS CURSO APROBADOS?" numFmtId="0">
      <sharedItems/>
    </cacheField>
    <cacheField name="POCENTAJE DE MULTAS PONDERADA" numFmtId="170">
      <sharedItems containsMixedTypes="1" containsNumber="1" minValue="0" maxValue="0.67164179104477606"/>
    </cacheField>
    <cacheField name="MENOR PORCENTAJE COMPORTAMIENTO" numFmtId="172">
      <sharedItems containsMixedTypes="1" containsNumber="1" minValue="0" maxValue="0.67164179104477606"/>
    </cacheField>
    <cacheField name="¿TIENE MENOS PORCENTAJE COMPORTAMIENTO?" numFmtId="0">
      <sharedItems/>
    </cacheField>
    <cacheField name="CURSOS " numFmtId="0">
      <sharedItems containsSemiMixedTypes="0" containsString="0" containsNumber="1" containsInteger="1" minValue="0" maxValue="181"/>
    </cacheField>
    <cacheField name="MAYOR NÚMERO CURSOS" numFmtId="0">
      <sharedItems containsSemiMixedTypes="0" containsString="0" containsNumber="1" containsInteger="1" minValue="0" maxValue="181"/>
    </cacheField>
    <cacheField name="TIENE MAYOR NÚMERO CURSOS?" numFmtId="0">
      <sharedItems/>
    </cacheField>
    <cacheField name="OBSERVACIONES OTIC" numFmtId="0">
      <sharedItems containsMixedTypes="1" containsNumber="1" containsInteger="1" minValue="0" maxValue="0" longText="1"/>
    </cacheField>
    <cacheField name="OBSERVACIONES SENC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9">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n v="14536"/>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
    <s v="-"/>
    <s v="CONVOCATORIA ABIERTA"/>
    <n v="28"/>
    <n v="2"/>
    <x v="0"/>
    <s v="Sociedad para la Gestión y desarrollo de la capacitación limitada"/>
    <n v="112"/>
    <n v="28"/>
    <n v="5075"/>
    <n v="275000"/>
    <n v="0"/>
    <n v="11368000"/>
    <n v="2240000"/>
    <n v="5500000"/>
    <n v="2800000"/>
    <n v="0"/>
    <n v="21908000"/>
    <s v="SI"/>
    <s v="-"/>
    <n v="7"/>
    <n v="7"/>
    <s v="-"/>
    <s v="-"/>
    <s v="-"/>
    <s v="-"/>
    <s v="-"/>
    <s v="-"/>
    <m/>
    <n v="7"/>
    <n v="7"/>
    <n v="7"/>
    <n v="7"/>
    <n v="7"/>
    <n v="7"/>
    <n v="7"/>
    <s v="Si"/>
    <s v="Sigisfredo Orlando Campos"/>
    <s v="scampos@sogedecap.cl"/>
    <n v="56979579748"/>
    <s v="Sede Los Corraleros, ubicada"/>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
    <s v="NO"/>
    <n v="146"/>
    <n v="181"/>
    <s v="NO"/>
    <n v="0"/>
    <m/>
    <m/>
    <m/>
    <m/>
    <m/>
  </r>
  <r>
    <n v="1454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x v="0"/>
    <s v="Sociedad para la Gestión y desarrollo de la capacitación limitada"/>
    <n v="272"/>
    <n v="68"/>
    <n v="5075"/>
    <n v="275000"/>
    <n v="450000"/>
    <n v="27608000"/>
    <n v="5440000"/>
    <n v="5500000"/>
    <n v="6800000"/>
    <n v="9000000"/>
    <n v="54348000"/>
    <s v="SI"/>
    <s v="-"/>
    <n v="7"/>
    <n v="7"/>
    <s v="-"/>
    <s v="-"/>
    <s v="-"/>
    <s v="-"/>
    <s v="-"/>
    <s v="-"/>
    <m/>
    <n v="7"/>
    <n v="7"/>
    <n v="7"/>
    <n v="7"/>
    <n v="7"/>
    <n v="7"/>
    <n v="7"/>
    <s v="Si"/>
    <s v="Sigisfredo Orlando Campos"/>
    <s v="scampos@sogedecap.cl"/>
    <n v="56979579748"/>
    <s v="en calle Errázuriz con Avenida"/>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12121212121212122"/>
    <s v="SI"/>
    <n v="146"/>
    <n v="146"/>
    <s v="SI"/>
    <n v="0"/>
    <m/>
    <m/>
    <m/>
    <m/>
    <m/>
  </r>
  <r>
    <n v="14547"/>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x v="0"/>
    <s v="Sociedad para la Gestión y desarrollo de la capacitación limitada"/>
    <n v="272"/>
    <n v="68"/>
    <n v="5075"/>
    <n v="275000"/>
    <n v="450000"/>
    <n v="27608000"/>
    <n v="5440000"/>
    <n v="5500000"/>
    <n v="6800000"/>
    <n v="9000000"/>
    <n v="54348000"/>
    <s v="SI"/>
    <s v="-"/>
    <n v="7"/>
    <n v="7"/>
    <s v="-"/>
    <s v="-"/>
    <s v="-"/>
    <s v="-"/>
    <s v="-"/>
    <s v="-"/>
    <m/>
    <n v="7"/>
    <n v="7"/>
    <n v="7"/>
    <n v="7"/>
    <n v="7"/>
    <n v="7"/>
    <n v="7"/>
    <n v="0"/>
    <n v="0"/>
    <n v="0"/>
    <n v="0"/>
    <s v="Lastarria, Cholchol."/>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2121212121212122"/>
    <n v="5.9523809523809527E-2"/>
    <s v="NO"/>
    <n v="146"/>
    <n v="146"/>
    <s v="SI"/>
    <n v="0"/>
    <m/>
    <m/>
    <m/>
    <m/>
    <m/>
  </r>
  <r>
    <n v="14549"/>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x v="0"/>
    <s v="Sociedad para la Gestión y desarrollo de la capacitación limitada"/>
    <n v="182"/>
    <n v="46"/>
    <n v="5075"/>
    <n v="275000"/>
    <n v="0"/>
    <n v="18473000"/>
    <n v="3680000"/>
    <n v="5500000"/>
    <n v="4600000"/>
    <n v="0"/>
    <n v="32253000"/>
    <s v="SI"/>
    <s v="-"/>
    <n v="7"/>
    <n v="7"/>
    <s v="-"/>
    <s v="-"/>
    <s v="-"/>
    <s v="-"/>
    <s v="-"/>
    <s v="-"/>
    <m/>
    <n v="7"/>
    <n v="7"/>
    <n v="7"/>
    <n v="7"/>
    <n v="7"/>
    <n v="7"/>
    <n v="7"/>
    <s v="Si"/>
    <s v="Sigisfredo Orlando Campos"/>
    <s v="scampos@sogedecap.cl"/>
    <n v="56979579748"/>
    <s v="Washington S/N Sede El Amanecer,"/>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
    <s v="NO"/>
    <n v="146"/>
    <n v="181"/>
    <s v="NO"/>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m/>
    <m/>
    <s v="SI"/>
    <m/>
  </r>
  <r>
    <n v="14550"/>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x v="0"/>
    <s v="Sociedad para la Gestión y desarrollo de la capacitación limitada"/>
    <n v="182"/>
    <n v="46"/>
    <n v="5075"/>
    <n v="275000"/>
    <n v="0"/>
    <n v="18473000"/>
    <n v="3680000"/>
    <n v="5500000"/>
    <n v="4600000"/>
    <n v="0"/>
    <n v="32253000"/>
    <s v="SI"/>
    <s v="-"/>
    <n v="7"/>
    <n v="7"/>
    <s v="-"/>
    <s v="-"/>
    <s v="-"/>
    <s v="-"/>
    <s v="-"/>
    <s v="-"/>
    <m/>
    <n v="7"/>
    <n v="7"/>
    <n v="7"/>
    <n v="7"/>
    <n v="7"/>
    <n v="7"/>
    <n v="7"/>
    <s v="Si"/>
    <s v="Sigisfredo Orlando Campos"/>
    <s v="scampos@sogedecap.cl"/>
    <n v="56979579748"/>
    <s v="Lautaro #108, Rotary Club, Carahue."/>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12121212121212122"/>
    <s v="SI"/>
    <n v="146"/>
    <n v="181"/>
    <s v="NO"/>
    <n v="0"/>
    <m/>
    <m/>
    <m/>
    <s v="SI"/>
    <m/>
  </r>
  <r>
    <n v="14555"/>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x v="0"/>
    <s v="Sociedad para la Gestión y desarrollo de la capacitación limitada"/>
    <n v="157"/>
    <n v="40"/>
    <n v="5075"/>
    <n v="275000"/>
    <n v="0"/>
    <n v="15935500"/>
    <n v="3200000"/>
    <n v="5500000"/>
    <n v="4000000"/>
    <n v="0"/>
    <n v="28635500"/>
    <s v="SI"/>
    <n v="0"/>
    <n v="7"/>
    <n v="7"/>
    <s v="-"/>
    <s v="-"/>
    <s v="-"/>
    <s v="-"/>
    <s v="-"/>
    <s v="-"/>
    <m/>
    <n v="7"/>
    <n v="7"/>
    <n v="7"/>
    <n v="7"/>
    <n v="7"/>
    <n v="7"/>
    <n v="7"/>
    <s v="Si"/>
    <s v="Sigisfredo Orlando Campos"/>
    <s v="scampos@sogedecap.cl"/>
    <n v="56979579748"/>
    <s v="JJVV Antü Mapu Calle_x000a_Trafunko s/n"/>
    <s v="APLICAR PROCEDIMIENTOS TÉCNICOS DE INSTALACIÓN Y MANTENCIÓN DE CAÑERÍAS Y/O TUBERÍAS, SEGÚN PROCEDIMIENTOS Y_x000a_ESPECIFICACIONES TÉCNICAS, REGLAMENTO DE INSTALACIONES DOMICILIARIAS DE AGUA POTABLE Y ALCANTARILLADO (RIDDA),_x000a_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12121212121212122"/>
    <s v="SI"/>
    <n v="146"/>
    <n v="146"/>
    <s v="SI"/>
    <n v="0"/>
    <m/>
    <m/>
    <m/>
    <s v="SI"/>
    <m/>
  </r>
  <r>
    <n v="14544"/>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x v="1"/>
    <s v="Centro de Capacitación Inforcap Spa"/>
    <n v="160"/>
    <n v="40"/>
    <n v="5075"/>
    <n v="0"/>
    <n v="50000"/>
    <n v="16240000"/>
    <n v="3200000"/>
    <n v="0"/>
    <n v="4000000"/>
    <n v="1000000"/>
    <n v="24440000"/>
    <s v="SI"/>
    <n v="0"/>
    <n v="7"/>
    <n v="7"/>
    <s v="-"/>
    <s v="-"/>
    <s v="-"/>
    <s v="-"/>
    <s v="-"/>
    <s v="-"/>
    <m/>
    <n v="7"/>
    <n v="7"/>
    <n v="6.8"/>
    <n v="7"/>
    <n v="7"/>
    <n v="7"/>
    <n v="7"/>
    <s v="Si"/>
    <s v="Pía Fuentes Corcorán"/>
    <s v="director@inforcap.cl"/>
    <s v="+56 9 9219 6137"/>
    <s v="CAMINO TOLTEN KM 3,"/>
    <s v="OPERAR GRÚA HORQUILLA TRADICIONAL O ELÉCTRICA PARA EL TRASLADO DE PRODUCTOS LOGÍSTICOS DE ACUERDO A_x000a_PROTOCOLOS ESTABLECIDOS Y NORMATIVAS ASOCIADAS."/>
    <m/>
    <n v="0"/>
    <n v="0"/>
    <n v="0"/>
    <n v="0"/>
    <n v="0"/>
    <n v="0"/>
    <n v="0"/>
    <n v="0"/>
    <n v="0"/>
    <n v="0"/>
    <n v="0"/>
    <n v="0"/>
    <n v="0"/>
    <n v="0"/>
    <n v="0"/>
    <n v="0"/>
    <s v="SSH"/>
    <s v="SI"/>
    <s v="NO"/>
    <n v="0"/>
    <n v="0"/>
    <n v="0"/>
    <n v="0"/>
    <n v="0"/>
    <n v="0"/>
    <n v="0"/>
    <n v="0"/>
    <n v="0"/>
    <n v="0"/>
    <s v="SI"/>
    <n v="0"/>
    <s v="SI"/>
    <n v="0"/>
    <s v="SI"/>
    <n v="0"/>
    <n v="0.70000000000000007"/>
    <n v="0.70000000000000007"/>
    <s v="SI"/>
    <n v="0"/>
    <n v="0"/>
    <n v="0"/>
    <n v="6.9600000000000009"/>
    <n v="6.9600000000000009"/>
    <n v="5075"/>
    <n v="5075"/>
    <n v="7"/>
    <s v="APROBADO"/>
    <s v="APROBADO"/>
    <n v="7"/>
    <s v="APROBADO"/>
    <s v="Si"/>
    <n v="7"/>
    <s v="SI"/>
    <n v="7.0000000000000009"/>
    <s v="NO"/>
    <s v="NO APLICA"/>
    <s v="NO"/>
    <s v="NO APLICA"/>
    <s v="NO APLICA"/>
    <s v=""/>
    <s v="NO APLICA"/>
    <s v="NO"/>
    <s v="NO APLICA"/>
    <s v="NO APLICA"/>
    <s v="NO"/>
    <n v="67"/>
    <n v="146"/>
    <s v="NO"/>
    <s v="CON EQUIPOS MECÁNICOS O ELÉCTRICOS DE CARGA Y DESCARGA, SEGÚN PROCEDIMIENTOS, ACUERDOS COMERCIALES CON"/>
    <m/>
    <m/>
    <m/>
    <m/>
    <m/>
  </r>
  <r>
    <n v="14556"/>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x v="1"/>
    <s v="Centro de Capacitación Inforcap Spa"/>
    <n v="157"/>
    <n v="40"/>
    <n v="5075"/>
    <n v="275000"/>
    <n v="0"/>
    <n v="15935500"/>
    <n v="3200000"/>
    <n v="5500000"/>
    <n v="4000000"/>
    <n v="0"/>
    <n v="28635500"/>
    <s v="SI"/>
    <n v="0"/>
    <n v="7"/>
    <n v="7"/>
    <s v="-"/>
    <s v="-"/>
    <s v="-"/>
    <s v="-"/>
    <s v="-"/>
    <s v="-"/>
    <m/>
    <n v="7"/>
    <n v="7"/>
    <n v="7"/>
    <n v="7"/>
    <n v="7"/>
    <n v="7"/>
    <n v="7"/>
    <s v="Si"/>
    <s v="Pía Fuentes Corcorán"/>
    <s v="director@inforcap.cl"/>
    <s v="+56 9 9219 6137"/>
    <s v="ESMERALDA 740"/>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67164179104477606"/>
    <n v="0.67164179104477606"/>
    <s v="SI"/>
    <n v="67"/>
    <n v="146"/>
    <s v="NO"/>
    <s v="MANTENCIÓN DE LAS INSTALACIONES SANITARIAS, CAÑERÍAS, TUBERÍAS, SISTEMAS DE DESAGÜE, ACCESORIOS, ARTEFACTOS"/>
    <s v="Eliminar en verificación de requisitos del curso error en valor total del curso"/>
    <s v="Error del Otic al traspasar el monto"/>
    <m/>
    <m/>
    <m/>
  </r>
  <r>
    <n v="14557"/>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x v="1"/>
    <s v="Centro de Capacitación Inforcap Spa"/>
    <n v="157"/>
    <n v="40"/>
    <n v="5075"/>
    <n v="275000"/>
    <n v="0"/>
    <n v="15935500"/>
    <n v="3200000"/>
    <n v="5500000"/>
    <n v="4000000"/>
    <n v="0"/>
    <n v="28635500"/>
    <s v="SI"/>
    <n v="0"/>
    <n v="7"/>
    <n v="7"/>
    <s v="-"/>
    <s v="-"/>
    <s v="-"/>
    <s v="-"/>
    <s v="-"/>
    <s v="-"/>
    <m/>
    <n v="7"/>
    <n v="7"/>
    <n v="7"/>
    <n v="7"/>
    <n v="7"/>
    <n v="7"/>
    <n v="7"/>
    <s v="Si"/>
    <s v="Pía Fuentes Corcorán"/>
    <s v="director@inforcap.cl"/>
    <s v="+56 9 9219 6137"/>
    <s v="DIBULKO UNO CAMINO A"/>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67164179104477606"/>
    <n v="0.67164179104477606"/>
    <s v="SI"/>
    <n v="67"/>
    <n v="146"/>
    <s v="NO"/>
    <s v="SANITARIOS, GRIFERÍA, ENTRE OTROS. SERÁ DE SU RESPONSABILIDAD A SU VEZ EL REALIZAR EL PROCEDIMIENTO DE DETECCIÓN"/>
    <m/>
    <m/>
    <m/>
    <m/>
    <m/>
  </r>
  <r>
    <n v="14540"/>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x v="2"/>
    <s v="Capacitación del Sur Limitada"/>
    <n v="90"/>
    <n v="23"/>
    <n v="5075"/>
    <n v="0"/>
    <n v="45000"/>
    <n v="9135000"/>
    <n v="1840000"/>
    <n v="0"/>
    <n v="2300000"/>
    <n v="900000"/>
    <n v="14175000"/>
    <s v="SI"/>
    <n v="0"/>
    <n v="1"/>
    <n v="7"/>
    <s v="-"/>
    <s v="-"/>
    <s v="-"/>
    <s v="-"/>
    <s v="-"/>
    <s v="-"/>
    <m/>
    <n v="7"/>
    <n v="6.7"/>
    <n v="7"/>
    <n v="7"/>
    <n v="7"/>
    <n v="7"/>
    <n v="6.3"/>
    <s v="Si"/>
    <s v="CAROLINA GALLARDO"/>
    <s v="capacitaciondelsurltda@gmail.com"/>
    <s v="+569 89997445"/>
    <s v="Los mallines 331"/>
    <s v="CUMPLIR FUNCIONES DE SEGURIDAD, VIGILANCIA Y PROTECCIÓN DE BIENES Y PERSONAS, EN LAS ÁREAS, RECINTOS Y LUGARES_x000a_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m/>
    <m/>
  </r>
  <r>
    <n v="1453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x v="2"/>
    <s v="Capacitación del Sur Limitada"/>
    <n v="90"/>
    <n v="23"/>
    <n v="5075"/>
    <n v="0"/>
    <n v="45000"/>
    <n v="9135000"/>
    <n v="1840000"/>
    <n v="0"/>
    <n v="2300000"/>
    <n v="900000"/>
    <n v="14175000"/>
    <s v="SI"/>
    <n v="0"/>
    <n v="1"/>
    <n v="7"/>
    <s v="-"/>
    <s v="-"/>
    <s v="-"/>
    <s v="-"/>
    <s v="-"/>
    <s v="-"/>
    <m/>
    <n v="7"/>
    <n v="6.7"/>
    <n v="7"/>
    <n v="7"/>
    <n v="7"/>
    <n v="7"/>
    <n v="6.3"/>
    <s v="Si"/>
    <s v="CAROLINA GALLARDO"/>
    <s v="capacitaciondelsurltda@gmail.com"/>
    <s v="+569 89997445"/>
    <s v="AVENIDA ANDES S/N°"/>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m/>
    <m/>
  </r>
  <r>
    <n v="14537"/>
    <s v="53334038-5"/>
    <n v="2025"/>
    <s v="Fondos Regionales"/>
    <s v="61531000-K"/>
    <s v="SENCE"/>
    <m/>
    <m/>
    <s v="SERVICIO DE GUARDIA DE SEGURIDAD"/>
    <s v="PF1184"/>
    <n v="0"/>
    <s v=""/>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x v="2"/>
    <s v="Capacitación del Sur Limitada"/>
    <n v="90"/>
    <n v="23"/>
    <n v="5075"/>
    <n v="0"/>
    <n v="45000"/>
    <n v="9135000"/>
    <n v="1840000"/>
    <n v="0"/>
    <n v="2300000"/>
    <n v="900000"/>
    <n v="14175000"/>
    <s v="SI"/>
    <n v="0"/>
    <n v="1"/>
    <n v="7"/>
    <s v="-"/>
    <s v="-"/>
    <s v="-"/>
    <s v="-"/>
    <s v="-"/>
    <s v="-"/>
    <m/>
    <n v="7"/>
    <n v="6.7"/>
    <n v="7"/>
    <n v="7"/>
    <n v="7"/>
    <n v="7"/>
    <n v="6.3"/>
    <s v="Si"/>
    <s v="CAROLINA GALLARDO"/>
    <s v="capacitaciondelsurltda@gmail.com"/>
    <s v="+569 89997445"/>
    <s v="KM 730 RUTA 5 SUR,"/>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m/>
    <m/>
  </r>
  <r>
    <n v="14538"/>
    <s v="53334038-5"/>
    <n v="2025"/>
    <s v="Fondos Regionales"/>
    <s v="61531000-K"/>
    <s v="SENCE"/>
    <m/>
    <m/>
    <s v="SERVICIO DE GUARDIA DE SEGURIDAD"/>
    <s v="PF1184"/>
    <n v="0"/>
    <s v=""/>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x v="2"/>
    <s v="Capacitación del Sur Limitada"/>
    <n v="90"/>
    <n v="23"/>
    <n v="5075"/>
    <n v="0"/>
    <n v="45000"/>
    <n v="9135000"/>
    <n v="1840000"/>
    <n v="0"/>
    <n v="2300000"/>
    <n v="900000"/>
    <n v="14175000"/>
    <s v="SI"/>
    <n v="0"/>
    <n v="1"/>
    <n v="7"/>
    <s v="-"/>
    <s v="-"/>
    <s v="-"/>
    <s v="-"/>
    <s v="-"/>
    <s v="-"/>
    <m/>
    <n v="7"/>
    <n v="6.7"/>
    <n v="7"/>
    <n v="7"/>
    <n v="7"/>
    <n v="7"/>
    <n v="6.3"/>
    <s v="Si"/>
    <s v="CAROLINA GALLARDO"/>
    <s v="capacitaciondelsurltda@gmail.com"/>
    <s v="+569 89997445"/>
    <s v="PASO ICALMA 1380"/>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n v="0"/>
    <m/>
    <m/>
    <m/>
    <m/>
    <m/>
  </r>
  <r>
    <n v="14545"/>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x v="3"/>
    <s v="Solution Capacitación en gestión Ltda."/>
    <n v="72"/>
    <n v="18"/>
    <n v="5075"/>
    <n v="0"/>
    <n v="0"/>
    <n v="7308000"/>
    <n v="1440000"/>
    <n v="0"/>
    <n v="1800000"/>
    <n v="0"/>
    <n v="10548000"/>
    <s v="SI"/>
    <n v="0"/>
    <n v="7"/>
    <n v="7"/>
    <s v="-"/>
    <s v="-"/>
    <s v="-"/>
    <s v="-"/>
    <s v="-"/>
    <s v="-"/>
    <m/>
    <n v="7"/>
    <n v="7"/>
    <n v="7"/>
    <n v="7"/>
    <n v="7"/>
    <n v="7"/>
    <n v="7"/>
    <s v="Si"/>
    <s v="Guillermo Gonzalez"/>
    <s v="ggonzalez@isolution.cl"/>
    <s v="56 9 95163347"/>
    <s v="Las Aguilas #1437"/>
    <s v="REALIZAR OPERACIONES DE INSTALACIÓN Y MANTENIMIENTO DE ARTEFACTOS DE CALEFACCIÓN A PELLET, SEGÚN_x000a_ESTÁNDARES TÉCNICOS, DE CALIDAD Y NORMATIVA VIGENTE."/>
    <m/>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s v="EL SOLDADOR TRABAJA SOLDANDO PIEZAS Y PARTES METÁLICAS TALES COMO PLANCHAS, PERFILES LAMINADOS, ESTANQUES O_x000a_CHAPAS, ENTRE OTRAS. ESTE PERFIL PODRÁ DESEMPEÑARSE EN EMPRESAS METALÚRGICAS METALMECÁNICAS Y EN INDUSTRIAS_x000a_INTENSIVAS EN BIENES DE CAPITAL DONDE SE FABRIQUEN Y REPAREN LAS PIEZAS Y PARTES ANTES MENCIONADAS. ADEMÁS,_x000a_PODRÁ EJERCER EL OFICIO EN FORMA INDEPENDIENTE."/>
    <m/>
    <m/>
    <m/>
    <m/>
    <m/>
  </r>
  <r>
    <n v="14546"/>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x v="3"/>
    <s v="Solution Capacitación en gestión Ltda."/>
    <n v="272"/>
    <n v="68"/>
    <n v="5075"/>
    <n v="275000"/>
    <n v="285000"/>
    <n v="27608000"/>
    <n v="5440000"/>
    <n v="5500000"/>
    <n v="6800000"/>
    <n v="5700000"/>
    <n v="51048000"/>
    <s v="SI"/>
    <n v="0"/>
    <n v="7"/>
    <n v="7"/>
    <s v="-"/>
    <s v="-"/>
    <s v="-"/>
    <s v="-"/>
    <s v="-"/>
    <s v="-"/>
    <m/>
    <n v="7"/>
    <n v="7"/>
    <n v="7"/>
    <n v="7"/>
    <n v="7"/>
    <n v="7"/>
    <n v="7"/>
    <s v="Si"/>
    <s v="Guillermo Gonzalez"/>
    <s v="ggonzalez@isolution.cl"/>
    <s v="56 9 95163347"/>
    <s v="Volcan Llaima #243"/>
    <s v="APLICAR TÉCNICAS DE OXIGÁS, ARCO VOLTAICO, TIG Y MIG SOBRE DIVERSAS PIEZAS Y PARTES METÁLICAS, SEGÚN UN_x000a_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m/>
    <m/>
    <m/>
    <m/>
    <m/>
  </r>
  <r>
    <n v="14548"/>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x v="3"/>
    <s v="Solution Capacitación en gestión Ltda."/>
    <n v="272"/>
    <n v="68"/>
    <n v="5075"/>
    <n v="275000"/>
    <n v="285000"/>
    <n v="27608000"/>
    <n v="5440000"/>
    <n v="5500000"/>
    <n v="6800000"/>
    <n v="5700000"/>
    <n v="51048000"/>
    <s v="SI"/>
    <n v="0"/>
    <n v="7"/>
    <n v="7"/>
    <s v="-"/>
    <s v="-"/>
    <s v="-"/>
    <s v="-"/>
    <s v="-"/>
    <s v="-"/>
    <m/>
    <n v="7"/>
    <n v="7"/>
    <n v="7"/>
    <n v="7"/>
    <n v="7"/>
    <n v="7"/>
    <n v="7"/>
    <s v="Si"/>
    <s v="Guillermo Gonzalez"/>
    <s v="ggonzalez@isolution.cl"/>
    <s v="56 9 95163347"/>
    <s v="Circunvalación Pedro de Valdivia #450"/>
    <s v=" APLICAR TÉCNICAS DE OXIGÁS, ARCO VOLTAICO, TIG Y MIG SOBRE DIVERSAS PIEZAS Y PARTES METÁLICAS, SEGÚN UN_x000a_ 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m/>
    <m/>
    <m/>
    <m/>
    <m/>
  </r>
  <r>
    <n v="14551"/>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x v="3"/>
    <s v="Solution Capacitación en gestión Ltda."/>
    <n v="182"/>
    <n v="46"/>
    <n v="5075"/>
    <n v="275000"/>
    <n v="0"/>
    <n v="18473000"/>
    <n v="3680000"/>
    <n v="5500000"/>
    <n v="4600000"/>
    <n v="0"/>
    <n v="32253000"/>
    <s v="SI"/>
    <n v="0"/>
    <n v="7"/>
    <n v="7"/>
    <s v="-"/>
    <s v="-"/>
    <s v="-"/>
    <s v="-"/>
    <s v="-"/>
    <s v="-"/>
    <m/>
    <n v="7"/>
    <n v="7"/>
    <n v="7"/>
    <n v="7"/>
    <n v="7"/>
    <n v="7"/>
    <n v="7"/>
    <s v="Si"/>
    <s v="Guillermo Gonzalez"/>
    <s v="ggonzalez@isolution.cl"/>
    <s v="56 9 95163347"/>
    <s v="Luis Zurita S/n"/>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m/>
    <m/>
    <m/>
    <m/>
    <m/>
  </r>
  <r>
    <n v="14553"/>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x v="3"/>
    <s v="Solution Capacitación en gestión Ltda."/>
    <n v="142"/>
    <n v="36"/>
    <n v="5075"/>
    <n v="275000"/>
    <n v="0"/>
    <n v="14413000"/>
    <n v="2880000"/>
    <n v="5500000"/>
    <n v="3600000"/>
    <n v="0"/>
    <n v="26393000"/>
    <s v="SI"/>
    <n v="0"/>
    <n v="7"/>
    <n v="7"/>
    <s v="-"/>
    <s v="-"/>
    <s v="-"/>
    <s v="-"/>
    <s v="-"/>
    <s v="-"/>
    <m/>
    <n v="7"/>
    <n v="7"/>
    <n v="7"/>
    <n v="7"/>
    <n v="7"/>
    <n v="7"/>
    <n v="7"/>
    <s v="Si"/>
    <s v="Guillermo Gonzalez"/>
    <s v="ggonzalez@isolution.cl"/>
    <s v="56 9 95163347"/>
    <s v="Sector Nininico S/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m/>
    <m/>
    <m/>
    <m/>
    <m/>
  </r>
  <r>
    <n v="1454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x v="4"/>
    <s v="Servicios de Capacitación Sercont Chile LTDA"/>
    <n v="112"/>
    <n v="28"/>
    <n v="5075"/>
    <n v="275000"/>
    <n v="0"/>
    <n v="11368000"/>
    <n v="2240000"/>
    <n v="5500000"/>
    <n v="2800000"/>
    <n v="0"/>
    <n v="21908000"/>
    <s v="SI"/>
    <n v="0"/>
    <n v="7"/>
    <n v="7"/>
    <s v="-"/>
    <s v="-"/>
    <s v="-"/>
    <s v="-"/>
    <s v="-"/>
    <s v="-"/>
    <m/>
    <n v="7"/>
    <n v="7"/>
    <n v="7"/>
    <n v="7"/>
    <n v="7"/>
    <n v="7"/>
    <n v="7"/>
    <s v="Si"/>
    <s v="Claudia Gonzalez Llantén"/>
    <s v="C.GONZALEZ@SERCONTCHILE.CL"/>
    <n v="994083215"/>
    <s v="ARTURO PRAT S/N, GALVARINO"/>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n v="0"/>
    <s v="NO"/>
    <n v="84"/>
    <n v="181"/>
    <s v="NO"/>
    <n v="0"/>
    <m/>
    <m/>
    <m/>
    <m/>
    <m/>
  </r>
  <r>
    <n v="14552"/>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x v="4"/>
    <s v="Servicios de Capacitación Sercont Chile LTDA"/>
    <n v="142"/>
    <n v="36"/>
    <n v="5075"/>
    <n v="275000"/>
    <n v="0"/>
    <n v="14413000"/>
    <n v="2880000"/>
    <n v="5500000"/>
    <n v="3600000"/>
    <n v="0"/>
    <n v="26393000"/>
    <s v="SI"/>
    <n v="0"/>
    <n v="7"/>
    <n v="7"/>
    <s v="-"/>
    <s v="-"/>
    <s v="-"/>
    <s v="-"/>
    <s v="-"/>
    <s v="-"/>
    <m/>
    <n v="7"/>
    <n v="7"/>
    <n v="7"/>
    <n v="7"/>
    <n v="7"/>
    <n v="7"/>
    <n v="7"/>
    <s v="Si"/>
    <s v="Claudia Gonzalez Llantén"/>
    <s v="C.GONZALEZ@SERCONTCHILE.CL"/>
    <n v="994083215"/>
    <s v="PATRICIO LYNCH #252, SAAVEDRA"/>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n v="5.9523809523809527E-2"/>
    <s v="SI"/>
    <n v="84"/>
    <n v="146"/>
    <s v="NO"/>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m/>
    <m/>
    <m/>
    <m/>
  </r>
  <r>
    <n v="14554"/>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x v="4"/>
    <s v="Servicios de Capacitación Sercont Chile LTDA"/>
    <n v="142"/>
    <n v="36"/>
    <n v="5075"/>
    <n v="275000"/>
    <n v="0"/>
    <n v="14413000"/>
    <n v="2880000"/>
    <n v="5500000"/>
    <n v="3600000"/>
    <n v="0"/>
    <n v="26393000"/>
    <s v="SI"/>
    <n v="0"/>
    <n v="7"/>
    <n v="7"/>
    <s v="-"/>
    <s v="-"/>
    <s v="-"/>
    <s v="-"/>
    <s v="-"/>
    <s v="-"/>
    <m/>
    <n v="7"/>
    <n v="7"/>
    <n v="7"/>
    <n v="7"/>
    <n v="7"/>
    <n v="7"/>
    <n v="7"/>
    <s v="Si"/>
    <s v="Claudia Gonzalez Llantén"/>
    <s v="C.GONZALEZ@SERCONTCHILE.CL"/>
    <n v="994083215"/>
    <s v="VOLCAN MOCHO #58, POB DIEGO PORTALES, CURACAUTI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n v="5.9523809523809527E-2"/>
    <s v="SI"/>
    <n v="84"/>
    <n v="146"/>
    <s v="NO"/>
    <n v="0"/>
    <m/>
    <m/>
    <m/>
    <m/>
    <m/>
  </r>
  <r>
    <n v="1454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x v="5"/>
    <s v="Gestcap Chile LTDA"/>
    <n v="272"/>
    <n v="68"/>
    <n v="5075"/>
    <n v="275000"/>
    <n v="300000"/>
    <n v="27608000"/>
    <n v="5440000"/>
    <n v="5500000"/>
    <n v="6800000"/>
    <n v="6000000"/>
    <n v="51348000"/>
    <s v="SI"/>
    <n v="0"/>
    <n v="5"/>
    <n v="7"/>
    <s v="-"/>
    <s v="-"/>
    <s v="-"/>
    <s v="-"/>
    <s v="-"/>
    <s v="-"/>
    <m/>
    <n v="7"/>
    <n v="7"/>
    <n v="7"/>
    <n v="7"/>
    <n v="7"/>
    <n v="7"/>
    <n v="6.8"/>
    <s v="Si"/>
    <s v="Gloria Machimán Correa"/>
    <s v="gestcapchile@gmail.com"/>
    <n v="672244615"/>
    <s v="Calle Ernesto Riquelme 135"/>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s v="Si"/>
    <n v="7"/>
    <s v="NO"/>
    <s v="NO APLICA "/>
    <s v="NO"/>
    <s v="NO APLICA"/>
    <s v="NO"/>
    <s v="NO APLICA"/>
    <s v="NO APLICA"/>
    <s v=""/>
    <s v="NO APLICA"/>
    <s v="NO"/>
    <s v="NO APLICA"/>
    <s v="NO APLICA"/>
    <s v="NO"/>
    <n v="54"/>
    <n v="181"/>
    <s v="NO"/>
    <n v="0"/>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6">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n v="0"/>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n v="17"/>
    <n v="181"/>
    <s v="NO"/>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n v="17"/>
    <n v="181"/>
    <s v="NO"/>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232950-6"/>
    <s v="Instituto de calidad y medio ambiente de Chile Spa"/>
    <n v="160"/>
    <n v="40"/>
    <n v="5500"/>
    <n v="0"/>
    <n v="50000"/>
    <n v="17600000"/>
    <n v="3200000"/>
    <n v="0"/>
    <n v="4000000"/>
    <n v="1000000"/>
    <n v="25800000"/>
    <x v="1"/>
    <s v="-"/>
    <n v="1"/>
    <n v="7"/>
    <s v="-"/>
    <s v="-"/>
    <s v="-"/>
    <s v="-"/>
    <s v="-"/>
    <s v="-"/>
    <m/>
    <n v="5"/>
    <n v="5"/>
    <n v="7"/>
    <n v="7"/>
    <n v="7"/>
    <n v="6.5"/>
    <n v="5.5"/>
    <n v="0"/>
    <n v="0"/>
    <n v="0"/>
    <n v="0"/>
    <n v="0"/>
    <n v="0"/>
    <m/>
    <n v="0"/>
    <n v="0"/>
    <n v="0"/>
    <n v="0"/>
    <n v="0"/>
    <n v="0"/>
    <n v="0"/>
    <n v="0"/>
    <n v="0"/>
    <n v="0"/>
    <n v="0"/>
    <n v="0"/>
    <n v="0"/>
    <n v="0"/>
    <n v="0"/>
    <n v="0"/>
    <s v="SSH"/>
    <s v="SI"/>
    <s v="NO"/>
    <n v="0"/>
    <n v="0"/>
    <n v="0"/>
    <n v="0"/>
    <n v="0"/>
    <n v="0"/>
    <n v="0"/>
    <n v="0"/>
    <n v="0"/>
    <n v="0"/>
    <s v="SI"/>
    <n v="0"/>
    <s v="SI"/>
    <n v="0"/>
    <s v="SI"/>
    <n v="0"/>
    <n v="0.1"/>
    <n v="0.70000000000000007"/>
    <s v="SI"/>
    <n v="0"/>
    <n v="0"/>
    <n v="0"/>
    <n v="5.8000000000000007"/>
    <n v="5.8000000000000007"/>
    <n v="5500"/>
    <n v="5075"/>
    <n v="6.5"/>
    <s v="APROBADO"/>
    <s v="APROBADO"/>
    <n v="5.5"/>
    <s v="APROBADO"/>
    <n v="0"/>
    <n v="7"/>
    <s v="NO"/>
    <s v="NO APLICA "/>
    <s v="NO"/>
    <s v="NO APLICA"/>
    <s v="NO"/>
    <s v="NO APLICA"/>
    <s v="NO APLICA"/>
    <s v=""/>
    <s v="NO APLICA"/>
    <s v="NO"/>
    <s v="NO APLICA"/>
    <s v="NO APLICA"/>
    <s v="NO"/>
    <n v="17"/>
    <n v="146"/>
    <s v="NO"/>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s v="NO"/>
    <n v="0"/>
    <s v="CONVOCATORIA CERRADA"/>
    <n v="18"/>
    <n v="2"/>
    <s v="76232950-6"/>
    <s v="Instituto de calidad y medio ambiente de Chile Spa"/>
    <n v="72"/>
    <n v="18"/>
    <n v="5500"/>
    <n v="0"/>
    <n v="0"/>
    <n v="7920000"/>
    <n v="1440000"/>
    <n v="0"/>
    <n v="1800000"/>
    <n v="0"/>
    <n v="11160000"/>
    <x v="0"/>
    <s v="Se rechaza porque no tiene la infraestructura necesaria para desarrollar íntegramente las actividades del curso, de los cuales se desprende el cumplimiento de_x000a_todas las siguientes condiciones"/>
    <s v="-"/>
    <s v="-"/>
    <s v="-"/>
    <s v="-"/>
    <s v="-"/>
    <s v="-"/>
    <s v="-"/>
    <s v="-"/>
    <m/>
    <s v="-"/>
    <s v="-"/>
    <s v="-"/>
    <s v="-"/>
    <s v="-"/>
    <s v="-"/>
    <e v="#VALUE!"/>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n v="17"/>
    <n v="146"/>
    <s v="NO"/>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n v="17"/>
    <n v="181"/>
    <s v="NO"/>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n v="1"/>
    <s v="-"/>
    <s v="-"/>
    <s v="-"/>
    <s v="-"/>
    <s v="-"/>
    <m/>
    <s v="-"/>
    <s v="-"/>
    <s v="-"/>
    <s v="-"/>
    <s v="-"/>
    <s v="-"/>
    <e v="#VALUE!"/>
    <n v="0"/>
    <n v="0"/>
    <n v="0"/>
    <n v="0"/>
    <n v="0"/>
    <n v="0"/>
    <m/>
    <n v="0"/>
    <n v="0"/>
    <n v="0"/>
    <n v="0"/>
    <n v="0"/>
    <n v="0"/>
    <n v="0"/>
    <n v="0"/>
    <n v="0"/>
    <n v="0"/>
    <n v="0"/>
    <n v="0"/>
    <n v="0"/>
    <n v="0"/>
    <n v="0"/>
    <n v="0"/>
    <s v="SHNOM"/>
    <s v="SI"/>
    <s v="SI"/>
    <n v="1"/>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n v="17"/>
    <n v="181"/>
    <s v="NO"/>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n v="17"/>
    <n v="146"/>
    <s v="NO"/>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n v="17"/>
    <n v="146"/>
    <s v="NO"/>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n v="17"/>
    <n v="146"/>
    <s v="NO"/>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n v="17"/>
    <n v="146"/>
    <s v="NO"/>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n v="17"/>
    <n v="146"/>
    <s v="NO"/>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n v="17"/>
    <n v="146"/>
    <s v="NO"/>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5"/>
    <n v="181"/>
    <s v="NO"/>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5"/>
    <n v="181"/>
    <s v="NO"/>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56860-9"/>
    <s v="Centro Integral de Fomento a la capacitación tecnologica y empresarial LTDA."/>
    <n v="160"/>
    <n v="40"/>
    <n v="5075"/>
    <n v="0"/>
    <n v="0"/>
    <n v="11368000"/>
    <n v="3200000"/>
    <n v="0"/>
    <n v="4000000"/>
    <n v="0"/>
    <n v="18568000"/>
    <x v="0"/>
    <s v="En anexo N°3 no indica valores de lic. Habilitante, y en programa si la tiene."/>
    <s v="-"/>
    <s v="-"/>
    <s v="-"/>
    <s v="-"/>
    <s v="-"/>
    <s v="-"/>
    <s v="-"/>
    <s v="-"/>
    <m/>
    <s v="-"/>
    <s v="-"/>
    <s v="-"/>
    <s v="-"/>
    <s v="-"/>
    <s v="-"/>
    <e v="#VALUE!"/>
    <n v="0"/>
    <n v="0"/>
    <n v="0"/>
    <n v="0"/>
    <n v="0"/>
    <n v="0"/>
    <m/>
    <n v="0"/>
    <n v="0"/>
    <n v="0"/>
    <n v="0"/>
    <n v="0"/>
    <n v="0"/>
    <n v="0"/>
    <n v="0"/>
    <n v="0"/>
    <n v="0"/>
    <n v="0"/>
    <n v="0"/>
    <n v="0"/>
    <n v="0"/>
    <n v="0"/>
    <n v="4872000"/>
    <s v="SSH"/>
    <s v="SI"/>
    <s v="NO"/>
    <n v="0"/>
    <n v="0"/>
    <n v="1"/>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5"/>
    <n v="146"/>
    <s v="NO"/>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
    <s v="-"/>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2121212121212122"/>
    <n v="0"/>
    <s v="NO"/>
    <n v="146"/>
    <n v="181"/>
    <s v="NO"/>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n v="146"/>
    <n v="181"/>
    <s v="NO"/>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s v="NO"/>
    <s v="NO APLICA "/>
    <s v="NO"/>
    <s v="NO APLICA"/>
    <s v="NO"/>
    <s v="NO APLICA"/>
    <s v="NO APLICA"/>
    <s v=""/>
    <s v="NO APLICA"/>
    <s v="NO"/>
    <s v="NO APLICA"/>
    <s v="NO APLICA"/>
    <s v="NO"/>
    <n v="146"/>
    <n v="181"/>
    <s v="NO"/>
    <s v="La descripción ocupacional se centra en realizar instalaciones eléctricas de acuerdo a la normativa de la Superintendencia de electricidad y combustibles. Podrán desempeñarse en empresas del rubro de instalaciones eléctricas o de forma independiente en instalaciones: Tipo &quot;F&quot;: alumbrado en baja tensión con un máximo de 10 kw de potencia total instalada, sin alimentadores. Tipo &quot;G&quot;: de calefacción y fuerza motriz en baja tensión con un máximo de 5 kw de potencia total instalada, sin alimentadores"/>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s v="Si"/>
    <s v="Sigisfredo Orlando Campos"/>
    <s v="scampos@sogedecap.cl"/>
    <n v="56979579748"/>
    <s v="en calle Errázuriz con Avenida"/>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12121212121212122"/>
    <s v="SI"/>
    <n v="146"/>
    <n v="146"/>
    <s v="SI"/>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04998-0"/>
    <s v="Sociedad para la Gestión y desarrollo de la capacitación limitada"/>
    <n v="160"/>
    <n v="40"/>
    <n v="5075"/>
    <n v="0"/>
    <n v="50000"/>
    <n v="16240000"/>
    <n v="3200000"/>
    <n v="0"/>
    <n v="4000000"/>
    <n v="1000000"/>
    <n v="24440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n v="146"/>
    <n v="146"/>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04998-0"/>
    <s v="Sociedad para la Gestión y desarrollo de la capacitación limitada"/>
    <n v="72"/>
    <n v="18"/>
    <n v="5075"/>
    <n v="0"/>
    <n v="0"/>
    <n v="7308000"/>
    <n v="1440000"/>
    <n v="0"/>
    <n v="1800000"/>
    <n v="0"/>
    <n v="10548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n v="146"/>
    <n v="146"/>
    <s v="SI"/>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n v="146"/>
    <n v="146"/>
    <s v="SI"/>
    <s v="EL SOLDADOR TRABAJA SOLDANDO PIEZAS Y PARTES METÁLICAS TALES COMO PLANCHAS, PERFILES LAMINADOS, ESTANQUES O_x000a_CHAPAS, ENTRE OTRAS. ESTE PERFIL PODRÁ DESEMPEÑARSE EN EMPRESAS METALÚRGICAS METALMECÁNICAS Y EN INDUSTRIAS_x000a_INTENSIVAS EN BIENES DE CAPITAL DONDE SE FABRIQUEN Y REPAREN LAS PIEZAS Y PARTES ANTES MENCIONADAS. ADEMÁS,_x000a_PODRÁ EJERCER EL OFICIO EN FORMA INDEPENDIENTE."/>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s v="Si"/>
    <s v="Sigisfredo Orlando Campos"/>
    <s v="scampos@sogedecap.cl"/>
    <n v="56979579748"/>
    <s v="Iglesia Alianza Cristiana y Misionera Calle General Lagos 355"/>
    <s v="APLICAR TÉCNICAS DE OXIGÁS, ARCO VOLTAICO, TIG Y MIG SOBRE DIVERSAS PIEZAS Y PARTES METÁLICAS, SEGÚN UN_x000a_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5.9523809523809527E-2"/>
    <s v="NO"/>
    <n v="146"/>
    <n v="146"/>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s v="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n v="146"/>
    <n v="146"/>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2121212121212122"/>
    <n v="0"/>
    <s v="NO"/>
    <n v="146"/>
    <n v="181"/>
    <s v="NO"/>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s v="Si"/>
    <s v="Sigisfredo Orlando Campos"/>
    <s v="scampos@sogedecap.cl"/>
    <n v="56979579748"/>
    <s v="Lautaro #108, Rotary Club, Carahue."/>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12121212121212122"/>
    <s v="SI"/>
    <n v="146"/>
    <n v="181"/>
    <s v="NO"/>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n v="146"/>
    <n v="146"/>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n v="146"/>
    <n v="146"/>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n v="146"/>
    <n v="146"/>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2121212121212122"/>
    <n v="5.9523809523809527E-2"/>
    <s v="NO"/>
    <n v="146"/>
    <n v="146"/>
    <s v="SI"/>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7"/>
    <n v="7"/>
    <n v="7"/>
    <s v="Si"/>
    <s v="Sigisfredo Orlando Campos"/>
    <s v="scampos@sogedecap.cl"/>
    <n v="56979579748"/>
    <s v="JJVV Antü Mapu Calle_x000a_Trafunko s/n"/>
    <s v="APLICAR PROCEDIMIENTOS TÉCNICOS DE INSTALACIÓN Y MANTENCIÓN DE CAÑERÍAS Y/O TUBERÍAS, SEGÚN PROCEDIMIENTOS Y_x000a_ESPECIFICACIONES TÉCNICAS, REGLAMENTO DE INSTALACIONES DOMICILIARIAS DE AGUA POTABLE Y ALCANTARILLADO (RIDDA),_x000a_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12121212121212122"/>
    <s v="SI"/>
    <n v="146"/>
    <n v="146"/>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n v="146"/>
    <n v="146"/>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s v="NO"/>
    <s v="NO APLICA "/>
    <s v="NO"/>
    <s v="NO APLICA"/>
    <s v="NO"/>
    <s v="NO APLICA"/>
    <s v="NO APLICA"/>
    <s v=""/>
    <s v="NO APLICA"/>
    <s v="NO"/>
    <s v="NO APLICA"/>
    <s v="NO APLICA"/>
    <s v="NO"/>
    <n v="146"/>
    <n v="146"/>
    <s v="SI"/>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n v="15"/>
    <n v="181"/>
    <s v="NO"/>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n v="15"/>
    <n v="181"/>
    <s v="NO"/>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s v="NO"/>
    <s v="NO APLICA "/>
    <s v="NO"/>
    <s v="NO APLICA"/>
    <s v="NO"/>
    <s v="NO APLICA"/>
    <s v="NO APLICA"/>
    <s v=""/>
    <s v="NO APLICA"/>
    <s v="NO"/>
    <s v="NO APLICA"/>
    <s v="NO APLICA"/>
    <s v="NO"/>
    <n v="15"/>
    <n v="181"/>
    <s v="NO"/>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s v="NO"/>
    <s v="NO APLICA "/>
    <s v="NO"/>
    <s v="NO APLICA"/>
    <s v="NO"/>
    <s v="NO APLICA"/>
    <s v="NO APLICA"/>
    <s v=""/>
    <s v="NO APLICA"/>
    <s v="NO"/>
    <s v="NO APLICA"/>
    <s v="NO APLICA"/>
    <s v="NO"/>
    <n v="15"/>
    <n v="146"/>
    <s v="NO"/>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137626-8"/>
    <s v="Centro de estudios y capacitación Ser Mas Spa"/>
    <n v="160"/>
    <n v="40"/>
    <n v="5075"/>
    <n v="0"/>
    <n v="60000"/>
    <n v="16240000"/>
    <n v="3200000"/>
    <n v="0"/>
    <n v="4000000"/>
    <n v="1200000"/>
    <n v="24640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s v="NO"/>
    <s v="NO APLICA "/>
    <s v="NO"/>
    <s v="NO APLICA"/>
    <s v="NO"/>
    <s v="NO APLICA"/>
    <s v="NO APLICA"/>
    <s v=""/>
    <s v="NO APLICA"/>
    <s v="NO"/>
    <s v="NO APLICA"/>
    <s v="NO APLICA"/>
    <s v="NO"/>
    <n v="15"/>
    <n v="146"/>
    <s v="NO"/>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137626-8"/>
    <s v="Centro de estudios y capacitación Ser Mas Spa"/>
    <n v="72"/>
    <n v="18"/>
    <n v="5075"/>
    <n v="0"/>
    <n v="0"/>
    <n v="7308000"/>
    <n v="1440000"/>
    <n v="0"/>
    <n v="1800000"/>
    <n v="0"/>
    <n v="10548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s v="NO"/>
    <s v="NO APLICA "/>
    <s v="NO"/>
    <s v="NO APLICA"/>
    <s v="NO"/>
    <s v="NO APLICA"/>
    <s v="NO APLICA"/>
    <s v=""/>
    <s v="NO APLICA"/>
    <s v="NO"/>
    <s v="NO APLICA"/>
    <s v="NO APLICA"/>
    <s v="NO"/>
    <n v="15"/>
    <n v="146"/>
    <s v="NO"/>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n v="15"/>
    <n v="146"/>
    <s v="NO"/>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n v="15"/>
    <n v="146"/>
    <s v="NO"/>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n v="15"/>
    <n v="146"/>
    <s v="NO"/>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n v="15"/>
    <n v="181"/>
    <s v="NO"/>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n v="15"/>
    <n v="181"/>
    <s v="NO"/>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n v="15"/>
    <n v="146"/>
    <s v="NO"/>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5"/>
    <n v="7"/>
    <n v="5"/>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s v="NO"/>
    <s v="NO APLICA "/>
    <s v="NO"/>
    <s v="NO APLICA"/>
    <s v="NO"/>
    <s v="NO APLICA"/>
    <s v="NO APLICA"/>
    <s v=""/>
    <s v="NO APLICA"/>
    <s v="NO"/>
    <s v="NO APLICA"/>
    <s v="NO APLICA"/>
    <s v="NO"/>
    <n v="15"/>
    <n v="146"/>
    <s v="NO"/>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1"/>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s v="NO"/>
    <s v="NO APLICA "/>
    <s v="NO"/>
    <s v="NO APLICA"/>
    <s v="NO"/>
    <s v="NO APLICA"/>
    <s v="NO APLICA"/>
    <s v=""/>
    <s v="NO APLICA"/>
    <s v="NO"/>
    <s v="NO APLICA"/>
    <s v="NO APLICA"/>
    <s v="NO"/>
    <n v="15"/>
    <n v="146"/>
    <s v="NO"/>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n v="15"/>
    <n v="146"/>
    <s v="NO"/>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n v="15"/>
    <n v="146"/>
    <s v="NO"/>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n v="15"/>
    <n v="146"/>
    <s v="NO"/>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5"/>
    <n v="7"/>
    <n v="5.8"/>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8"/>
    <s v="APROBADO"/>
    <n v="0"/>
    <n v="7"/>
    <s v="NO"/>
    <s v="NO APLICA "/>
    <s v="NO"/>
    <s v="NO APLICA"/>
    <s v="NO"/>
    <s v="NO APLICA"/>
    <s v="NO APLICA"/>
    <s v=""/>
    <s v="NO APLICA"/>
    <s v="NO"/>
    <s v="NO APLICA"/>
    <s v="NO APLICA"/>
    <s v="NO"/>
    <n v="15"/>
    <n v="146"/>
    <s v="NO"/>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s v="NO"/>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777502-2"/>
    <s v="Potencia Otec Spa"/>
    <n v="160"/>
    <n v="40"/>
    <n v="5075"/>
    <n v="0"/>
    <n v="60000"/>
    <n v="16240000"/>
    <n v="3200000"/>
    <n v="0"/>
    <n v="4000000"/>
    <n v="1200000"/>
    <n v="24640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777502-2"/>
    <s v="Potencia Otec Spa"/>
    <n v="72"/>
    <n v="18"/>
    <n v="5075"/>
    <n v="0"/>
    <n v="0"/>
    <n v="7308000"/>
    <n v="1440000"/>
    <n v="0"/>
    <n v="1800000"/>
    <n v="0"/>
    <n v="10548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s v="NO APLICA"/>
    <s v=""/>
    <s v="NO APLICA"/>
    <s v="NO"/>
    <s v="NO APLICA"/>
    <s v="NO APLICA"/>
    <s v="NO"/>
    <n v="12"/>
    <n v="181"/>
    <s v="NO"/>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s v="NO APLICA"/>
    <s v=""/>
    <s v="NO APLICA"/>
    <s v="NO"/>
    <s v="NO APLICA"/>
    <s v="NO APLICA"/>
    <s v="NO"/>
    <n v="12"/>
    <n v="181"/>
    <s v="NO"/>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n v="12"/>
    <n v="181"/>
    <s v="NO"/>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n v="12"/>
    <n v="146"/>
    <s v="NO"/>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228717-8"/>
    <s v="Servicios de Capacitación Urbano OTEC Spa."/>
    <n v="160"/>
    <n v="40"/>
    <n v="5075"/>
    <n v="0"/>
    <n v="60000"/>
    <n v="16240000"/>
    <n v="3200000"/>
    <n v="0"/>
    <n v="4000000"/>
    <n v="1200000"/>
    <n v="24640000"/>
    <x v="1"/>
    <n v="0"/>
    <n v="1"/>
    <n v="5"/>
    <s v="-"/>
    <s v="-"/>
    <s v="-"/>
    <s v="-"/>
    <s v="-"/>
    <s v="-"/>
    <m/>
    <n v="7"/>
    <n v="7"/>
    <n v="7"/>
    <n v="7"/>
    <n v="5"/>
    <n v="7"/>
    <n v="6.1"/>
    <n v="0"/>
    <n v="0"/>
    <n v="0"/>
    <n v="0"/>
    <n v="0"/>
    <n v="0"/>
    <m/>
    <n v="0"/>
    <n v="0"/>
    <n v="0"/>
    <n v="0"/>
    <n v="0"/>
    <n v="0"/>
    <n v="0"/>
    <n v="0"/>
    <n v="0"/>
    <n v="0"/>
    <n v="0"/>
    <n v="0"/>
    <n v="0"/>
    <n v="0"/>
    <n v="0"/>
    <n v="0"/>
    <s v="SSH"/>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n v="12"/>
    <n v="146"/>
    <s v="NO"/>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228717-8"/>
    <s v="Servicios de Capacitación Urbano OTEC Spa."/>
    <n v="72"/>
    <n v="18"/>
    <n v="5075"/>
    <n v="0"/>
    <n v="0"/>
    <n v="7308000"/>
    <n v="1440000"/>
    <n v="0"/>
    <n v="1800000"/>
    <n v="0"/>
    <n v="10548000"/>
    <x v="1"/>
    <n v="0"/>
    <n v="1"/>
    <n v="5"/>
    <s v="-"/>
    <s v="-"/>
    <s v="-"/>
    <s v="-"/>
    <s v="-"/>
    <s v="-"/>
    <m/>
    <n v="7"/>
    <n v="7"/>
    <n v="7"/>
    <n v="7"/>
    <n v="1"/>
    <n v="7"/>
    <n v="5.8"/>
    <n v="0"/>
    <n v="0"/>
    <n v="0"/>
    <n v="0"/>
    <n v="0"/>
    <n v="0"/>
    <m/>
    <n v="0"/>
    <n v="0"/>
    <n v="0"/>
    <n v="0"/>
    <n v="0"/>
    <n v="0"/>
    <n v="0"/>
    <n v="0"/>
    <n v="0"/>
    <n v="0"/>
    <n v="0"/>
    <n v="0"/>
    <n v="0"/>
    <n v="0"/>
    <n v="0"/>
    <n v="0"/>
    <s v="SSH"/>
    <s v="SI"/>
    <s v="NO"/>
    <n v="0"/>
    <n v="0"/>
    <n v="0"/>
    <n v="0"/>
    <n v="0"/>
    <n v="0"/>
    <n v="0"/>
    <n v="0"/>
    <n v="0"/>
    <n v="0"/>
    <s v="SI"/>
    <n v="0"/>
    <s v="SI"/>
    <n v="0"/>
    <s v="SI"/>
    <n v="0"/>
    <n v="0.1"/>
    <n v="0.5"/>
    <s v="SI"/>
    <n v="0"/>
    <n v="0"/>
    <n v="0"/>
    <n v="6.4"/>
    <n v="6.4"/>
    <n v="5075"/>
    <n v="5075"/>
    <n v="7"/>
    <s v="APROBADO"/>
    <s v="APROBADO"/>
    <n v="5.8"/>
    <s v="APROBADO"/>
    <n v="0"/>
    <n v="7"/>
    <s v="NO"/>
    <s v="NO APLICA "/>
    <s v="NO"/>
    <s v="NO APLICA"/>
    <s v="NO"/>
    <s v="NO APLICA"/>
    <s v="NO APLICA"/>
    <s v=""/>
    <s v="NO APLICA"/>
    <s v="NO"/>
    <s v="NO APLICA"/>
    <s v="NO APLICA"/>
    <s v="NO"/>
    <n v="12"/>
    <n v="146"/>
    <s v="NO"/>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n v="12"/>
    <n v="146"/>
    <s v="NO"/>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n v="12"/>
    <n v="146"/>
    <s v="NO"/>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s v="NO APLICA"/>
    <s v=""/>
    <s v="NO APLICA"/>
    <s v="NO"/>
    <s v="NO APLICA"/>
    <s v="NO APLICA"/>
    <s v="NO"/>
    <n v="12"/>
    <n v="146"/>
    <s v="NO"/>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n v="12"/>
    <n v="181"/>
    <s v="NO"/>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n v="12"/>
    <n v="181"/>
    <s v="NO"/>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n v="12"/>
    <n v="146"/>
    <s v="NO"/>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n v="12"/>
    <n v="146"/>
    <s v="NO"/>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n v="12"/>
    <n v="146"/>
    <s v="NO"/>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s v="NO APLICA"/>
    <s v=""/>
    <s v="NO APLICA"/>
    <s v="NO"/>
    <s v="NO APLICA"/>
    <s v="NO APLICA"/>
    <s v="NO"/>
    <n v="12"/>
    <n v="146"/>
    <s v="NO"/>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s v="NO APLICA"/>
    <s v=""/>
    <s v="NO APLICA"/>
    <s v="NO"/>
    <s v="NO APLICA"/>
    <s v="NO APLICA"/>
    <s v="NO"/>
    <n v="12"/>
    <n v="146"/>
    <s v="NO"/>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s v="NO APLICA"/>
    <s v=""/>
    <s v="NO APLICA"/>
    <s v="NO"/>
    <s v="NO APLICA"/>
    <s v="NO APLICA"/>
    <s v="NO"/>
    <n v="12"/>
    <n v="146"/>
    <s v="NO"/>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s v="NO APLICA"/>
    <s v=""/>
    <s v="NO APLICA"/>
    <s v="NO"/>
    <s v="NO APLICA"/>
    <s v="NO APLICA"/>
    <s v="NO"/>
    <n v="12"/>
    <n v="146"/>
    <s v="NO"/>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9676750-2"/>
    <s v="I.E.T Instituto para el trabajo de empresas LTDA"/>
    <n v="160"/>
    <n v="40"/>
    <n v="5075"/>
    <n v="0"/>
    <n v="60000"/>
    <n v="16240000"/>
    <n v="3200000"/>
    <n v="0"/>
    <n v="4000000"/>
    <n v="1200000"/>
    <n v="24640000"/>
    <x v="1"/>
    <n v="0"/>
    <n v="1"/>
    <n v="7"/>
    <s v="-"/>
    <s v="-"/>
    <s v="-"/>
    <s v="-"/>
    <s v="-"/>
    <s v="-"/>
    <m/>
    <n v="5.5"/>
    <n v="5"/>
    <n v="5"/>
    <n v="7"/>
    <n v="5.5"/>
    <n v="7"/>
    <n v="5.2"/>
    <n v="0"/>
    <n v="0"/>
    <n v="0"/>
    <n v="0"/>
    <n v="0"/>
    <n v="0"/>
    <m/>
    <n v="0"/>
    <n v="0"/>
    <n v="0"/>
    <n v="0"/>
    <n v="0"/>
    <n v="0"/>
    <n v="0"/>
    <n v="0"/>
    <n v="0"/>
    <n v="0"/>
    <n v="0"/>
    <n v="0"/>
    <n v="0"/>
    <n v="0"/>
    <n v="0"/>
    <n v="0"/>
    <s v="SSH"/>
    <s v="SI"/>
    <s v="NO"/>
    <n v="0"/>
    <n v="0"/>
    <n v="0"/>
    <n v="0"/>
    <n v="0"/>
    <n v="0"/>
    <n v="0"/>
    <n v="0"/>
    <n v="0"/>
    <n v="0"/>
    <s v="SI"/>
    <n v="0"/>
    <s v="NO"/>
    <n v="0"/>
    <s v="NO"/>
    <n v="0"/>
    <n v="0.1"/>
    <n v="0.70000000000000007"/>
    <s v="SI"/>
    <n v="0"/>
    <n v="0"/>
    <n v="0"/>
    <n v="5.4"/>
    <n v="5.4"/>
    <n v="5075"/>
    <n v="5075"/>
    <n v="7"/>
    <s v="APROBADO"/>
    <s v="APROBADO"/>
    <n v="5.2"/>
    <s v="APROBADO"/>
    <n v="0"/>
    <n v="7"/>
    <s v="NO"/>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9676750-2"/>
    <s v="I.E.T Instituto para el trabajo de empresas LTDA"/>
    <n v="72"/>
    <n v="18"/>
    <n v="5075"/>
    <n v="0"/>
    <n v="0"/>
    <n v="7308000"/>
    <n v="1440000"/>
    <n v="0"/>
    <n v="1800000"/>
    <n v="0"/>
    <n v="10548000"/>
    <x v="1"/>
    <n v="0"/>
    <n v="1"/>
    <n v="7"/>
    <s v="-"/>
    <s v="-"/>
    <s v="-"/>
    <s v="-"/>
    <s v="-"/>
    <s v="-"/>
    <m/>
    <n v="6"/>
    <n v="6"/>
    <n v="7"/>
    <n v="7"/>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4"/>
    <s v="53334038-5"/>
    <n v="2025"/>
    <s v="Fondos Regionales"/>
    <s v="61531000-K"/>
    <s v="SENCE"/>
    <m/>
    <m/>
    <s v="  "/>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s v="NO APLICA"/>
    <s v=""/>
    <s v="NO APLICA"/>
    <s v="NO"/>
    <s v="NO APLICA"/>
    <s v="NO APLICA"/>
    <s v="NO"/>
    <n v="0"/>
    <n v="0"/>
    <s v="SI"/>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s v="NO"/>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8008177-5"/>
    <s v="Mongetun Capacitaciones Spa"/>
    <n v="160"/>
    <n v="40"/>
    <n v="5075"/>
    <n v="0"/>
    <n v="60000"/>
    <n v="16240000"/>
    <n v="3200000"/>
    <n v="0"/>
    <n v="4000000"/>
    <n v="1200000"/>
    <n v="24640000"/>
    <x v="1"/>
    <n v="0"/>
    <n v="1"/>
    <n v="7"/>
    <s v="-"/>
    <s v="-"/>
    <s v="-"/>
    <s v="-"/>
    <s v="-"/>
    <s v="-"/>
    <m/>
    <n v="7"/>
    <n v="7"/>
    <n v="6.3"/>
    <n v="7"/>
    <n v="5.5"/>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1"/>
    <n v="6.71"/>
    <n v="5075"/>
    <n v="5075"/>
    <n v="7"/>
    <s v="APROBADO"/>
    <s v="APROBADO"/>
    <n v="6.2"/>
    <s v="APROBADO"/>
    <n v="0"/>
    <n v="7"/>
    <s v="NO"/>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8008177-5"/>
    <s v="Mongetun Capacitaciones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s v="NO APLICA"/>
    <s v=""/>
    <s v="NO APLICA"/>
    <s v="NO"/>
    <s v="NO APLICA"/>
    <s v="NO APLICA"/>
    <s v="NO"/>
    <n v="0"/>
    <n v="0"/>
    <s v="SI"/>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0"/>
    <s v="NO"/>
    <n v="67"/>
    <n v="181"/>
    <s v="NO"/>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0"/>
    <s v="NO"/>
    <n v="67"/>
    <n v="181"/>
    <s v="NO"/>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n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s v="NO"/>
    <s v="NO APLICA "/>
    <s v="NO"/>
    <s v="NO APLICA"/>
    <s v="NO"/>
    <s v="NO APLICA"/>
    <s v="NO APLICA"/>
    <s v=""/>
    <s v="NO APLICA"/>
    <s v="NO"/>
    <s v="NO APLICA"/>
    <s v="NO APLICA"/>
    <s v="NO"/>
    <n v="67"/>
    <n v="181"/>
    <s v="NO"/>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s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s v="NO"/>
    <s v="NO APLICA "/>
    <s v="NO"/>
    <s v="NO APLICA"/>
    <s v="NO"/>
    <s v="NO APLICA"/>
    <s v="NO APLICA"/>
    <s v=""/>
    <s v="NO APLICA"/>
    <s v="NO"/>
    <s v="NO APLICA"/>
    <s v="NO APLICA"/>
    <s v="NO"/>
    <n v="67"/>
    <n v="146"/>
    <s v="NO"/>
    <s v="LA OCUPACIÓN SE ORIENTA A TRASLADAR PRODUCTOS Y UNIDADES, DESDE UN PUNTO DE INICIO A UNO DE DESTINO, APOYADO CON EQUIPOS MECÁNICOS O ELÉCTRICOS DE CARGA Y DESCARGA, SEGÚN PROCEDIMIENTOS, ACUERDOS COMERCIALES CON_x000a_LOS CLIENTES Y LEGISLACIÓN VIGENTE. SU CAMPO LABORAL ESTÁ EN EMPRESAS PROVEEDORAS DE SERVICIOS LOGÍSTICOS,_x000a_EMPRESAS DE TRANSPORTE, EMPRESAS MANUFACTURERAS E INDUSTRIALES, DEPÓSITOS DE CONTENEDORES, ALMACENES_x000a_EXTRAPORTUARIOS Y EMPRESAS DE RETAIL._x000a_ESTA FUNCIÓN REQUIERE LICENCIA DE CONDUCIR CLASE D."/>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606610-0"/>
    <s v="Centro de Capacitación Inforcap Spa"/>
    <n v="160"/>
    <n v="40"/>
    <n v="5075"/>
    <n v="0"/>
    <n v="50000"/>
    <n v="16240000"/>
    <n v="3200000"/>
    <n v="0"/>
    <n v="4000000"/>
    <n v="1000000"/>
    <n v="24440000"/>
    <x v="1"/>
    <n v="0"/>
    <n v="7"/>
    <n v="7"/>
    <s v="-"/>
    <s v="-"/>
    <s v="-"/>
    <s v="-"/>
    <s v="-"/>
    <s v="-"/>
    <m/>
    <n v="7"/>
    <n v="7"/>
    <n v="6.8"/>
    <n v="7"/>
    <n v="7"/>
    <n v="7"/>
    <n v="7"/>
    <s v="Si"/>
    <s v="Pía Fuentes Corcorán"/>
    <s v="director@inforcap.cl"/>
    <s v="+56 9 9219 6137"/>
    <s v="CAMINO TOLTEN KM 3,"/>
    <s v="OPERAR GRÚA HORQUILLA TRADICIONAL O ELÉCTRICA PARA EL TRASLADO DE PRODUCTOS LOGÍSTICOS DE ACUERDO A_x000a_PROTOCOLOS ESTABLECIDOS Y NORMATIVAS ASOCIADAS."/>
    <m/>
    <n v="0"/>
    <n v="0"/>
    <n v="0"/>
    <n v="0"/>
    <n v="0"/>
    <n v="0"/>
    <n v="0"/>
    <n v="0"/>
    <n v="0"/>
    <n v="0"/>
    <n v="0"/>
    <n v="0"/>
    <n v="0"/>
    <n v="0"/>
    <n v="0"/>
    <n v="0"/>
    <s v="SSH"/>
    <s v="SI"/>
    <s v="NO"/>
    <n v="0"/>
    <n v="0"/>
    <n v="0"/>
    <n v="0"/>
    <n v="0"/>
    <n v="0"/>
    <n v="0"/>
    <n v="0"/>
    <n v="0"/>
    <n v="0"/>
    <s v="SI"/>
    <n v="0"/>
    <s v="SI"/>
    <n v="0"/>
    <s v="SI"/>
    <n v="0"/>
    <n v="0.70000000000000007"/>
    <n v="0.70000000000000007"/>
    <s v="SI"/>
    <n v="0"/>
    <n v="0"/>
    <n v="0"/>
    <n v="6.9600000000000009"/>
    <n v="6.9600000000000009"/>
    <n v="5075"/>
    <n v="5075"/>
    <n v="7"/>
    <s v="APROBADO"/>
    <s v="APROBADO"/>
    <n v="7"/>
    <s v="APROBADO"/>
    <s v="Si"/>
    <n v="7"/>
    <s v="SI"/>
    <n v="7.0000000000000009"/>
    <s v="NO"/>
    <s v="NO APLICA"/>
    <s v="NO"/>
    <s v="NO APLICA"/>
    <s v="NO APLICA"/>
    <s v=""/>
    <s v="NO APLICA"/>
    <s v="NO"/>
    <s v="NO APLICA"/>
    <s v="NO APLICA"/>
    <s v="NO"/>
    <n v="67"/>
    <n v="146"/>
    <s v="NO"/>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0.16245487364620939"/>
    <s v="NO"/>
    <n v="67"/>
    <n v="146"/>
    <s v="NO"/>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1"/>
    <n v="0"/>
    <n v="7"/>
    <n v="7"/>
    <s v="-"/>
    <s v="-"/>
    <s v="-"/>
    <s v="-"/>
    <s v="-"/>
    <s v="-"/>
    <m/>
    <n v="7"/>
    <n v="7"/>
    <n v="7"/>
    <n v="7"/>
    <n v="7"/>
    <e v="#REF!"/>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e v="#REF!"/>
    <e v="#REF!"/>
    <e v="#REF!"/>
    <e v="#REF!"/>
    <n v="0"/>
    <e v="#REF!"/>
    <e v="#REF!"/>
    <e v="#REF!"/>
    <e v="#REF!"/>
    <e v="#REF!"/>
    <e v="#REF!"/>
    <e v="#REF!"/>
    <e v="#REF!"/>
    <e v="#REF!"/>
    <e v="#REF!"/>
    <e v="#REF!"/>
    <e v="#REF!"/>
    <e v="#REF!"/>
    <e v="#REF!"/>
    <n v="67"/>
    <n v="146"/>
    <s v="NO"/>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0.16245487364620939"/>
    <s v="NO"/>
    <n v="67"/>
    <n v="146"/>
    <s v="NO"/>
    <s v="EXTRAPORTUARIOS Y EMPRESAS DE RETAIL."/>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0"/>
    <s v="NO"/>
    <n v="67"/>
    <n v="181"/>
    <s v="NO"/>
    <s v="ESTA FUNCIÓN REQUIERE LICENCIA DE CONDUCIR CLASE D."/>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0.12121212121212122"/>
    <s v="NO"/>
    <n v="67"/>
    <n v="181"/>
    <s v="NO"/>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0.16245487364620939"/>
    <s v="NO"/>
    <n v="67"/>
    <n v="146"/>
    <s v="NO"/>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5.9523809523809527E-2"/>
    <s v="NO"/>
    <n v="67"/>
    <n v="146"/>
    <s v="NO"/>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0.16245487364620939"/>
    <s v="NO"/>
    <n v="67"/>
    <n v="146"/>
    <s v="NO"/>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5.9523809523809527E-2"/>
    <s v="NO"/>
    <n v="67"/>
    <n v="146"/>
    <s v="NO"/>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0.12121212121212122"/>
    <s v="NO"/>
    <n v="67"/>
    <n v="146"/>
    <s v="NO"/>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ESMERALDA 740"/>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67164179104477606"/>
    <n v="0.67164179104477606"/>
    <s v="SI"/>
    <n v="67"/>
    <n v="146"/>
    <s v="NO"/>
    <s v="MANTENCIÓN DE LAS INSTALACIONES SANITARIAS, CAÑERÍAS, TUBERÍAS, SISTEMAS DE DESAGÜE, ACCESORIOS, ARTEFACTOS"/>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DIBULKO UNO CAMINO A"/>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67164179104477606"/>
    <n v="0.67164179104477606"/>
    <s v="SI"/>
    <n v="67"/>
    <n v="146"/>
    <s v="NO"/>
    <s v="SANITARIOS, GRIFERÍA, ENTRE OTROS. SERÁ DE SU RESPONSABILIDAD A SU VEZ EL REALIZAR EL PROCEDIMIENTO DE DETECCIÓN"/>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463435-5"/>
    <s v="Centro de Capacitacion Sebastiani Spa"/>
    <n v="90"/>
    <n v="23"/>
    <n v="5821"/>
    <n v="0"/>
    <n v="8000"/>
    <n v="10477800"/>
    <n v="1840000"/>
    <n v="0"/>
    <n v="2300000"/>
    <n v="160000"/>
    <n v="14777800"/>
    <x v="1"/>
    <n v="0"/>
    <n v="1"/>
    <n v="7"/>
    <s v="-"/>
    <s v="-"/>
    <s v="-"/>
    <s v="-"/>
    <s v="-"/>
    <s v="-"/>
    <m/>
    <n v="7"/>
    <n v="6.6"/>
    <n v="6.2"/>
    <n v="6.2"/>
    <n v="7"/>
    <n v="6.1"/>
    <n v="6.1"/>
    <n v="0"/>
    <n v="0"/>
    <n v="0"/>
    <n v="0"/>
    <s v="PIEDRA STA S/N, COMUNA"/>
    <n v="0"/>
    <m/>
    <n v="0"/>
    <n v="0"/>
    <n v="0"/>
    <n v="0"/>
    <n v="0"/>
    <n v="0"/>
    <n v="0"/>
    <n v="0"/>
    <n v="0"/>
    <n v="0"/>
    <n v="0"/>
    <n v="0"/>
    <n v="0"/>
    <n v="0"/>
    <n v="0"/>
    <n v="0"/>
    <s v="SSH"/>
    <s v="SI"/>
    <s v="NO"/>
    <n v="0"/>
    <n v="0"/>
    <n v="0"/>
    <n v="0"/>
    <n v="0"/>
    <n v="0"/>
    <n v="0"/>
    <n v="0"/>
    <n v="0"/>
    <n v="0"/>
    <s v="SI"/>
    <n v="0"/>
    <s v="NO"/>
    <n v="0"/>
    <s v="NO"/>
    <n v="0"/>
    <n v="0.1"/>
    <n v="0.70000000000000007"/>
    <s v="SI"/>
    <n v="0"/>
    <n v="0"/>
    <n v="0"/>
    <n v="6.6400000000000006"/>
    <n v="6.6400000000000006"/>
    <n v="5821"/>
    <n v="5075"/>
    <n v="6.1"/>
    <s v="APROBADO"/>
    <s v="APROBADO"/>
    <n v="6.1"/>
    <s v="APROBADO"/>
    <n v="0"/>
    <n v="6.6"/>
    <s v="NO"/>
    <s v="NO APLICA "/>
    <s v="NO"/>
    <s v="NO APLICA"/>
    <s v="NO"/>
    <s v="NO APLICA"/>
    <s v="NO APLICA"/>
    <s v=""/>
    <s v="NO APLICA"/>
    <s v="NO"/>
    <s v="NO APLICA"/>
    <s v="NO APLICA"/>
    <s v="NO"/>
    <n v="0"/>
    <n v="0"/>
    <s v="SI"/>
    <s v="DE FALLAS Y CORRECCIÓN DE ESTAS.EL MAESTRO(A) GASFÍTER PUEDE DESEMPEÑARSE EN LOS SIGUIENTES CONTEXTOS DE"/>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s v="DE LUMACO"/>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s v="APLICACIÓN: EDIFICACIÓN EN ALTURA, VIVIENDAS EN EXTENSIÓN, MONTAJE INDUSTRIAL, OBRAS HIDRÁULICAS, OBRAS"/>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s v="PORTUARIAS Y PLANTAS INDUSTRIALES."/>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172955-k"/>
    <s v="Sociedad de Capacitación Service Group Spa."/>
    <n v="160"/>
    <n v="40"/>
    <n v="5075"/>
    <n v="0"/>
    <n v="40000"/>
    <n v="16240000"/>
    <n v="3200000"/>
    <n v="0"/>
    <n v="4000000"/>
    <n v="800000"/>
    <n v="24240000"/>
    <x v="1"/>
    <n v="0"/>
    <n v="1"/>
    <n v="7"/>
    <s v="-"/>
    <s v="-"/>
    <s v="-"/>
    <s v="-"/>
    <s v="-"/>
    <s v="-"/>
    <m/>
    <n v="7"/>
    <n v="7"/>
    <n v="5"/>
    <n v="5"/>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0"/>
    <n v="27608000"/>
    <n v="5440000"/>
    <n v="5000000"/>
    <n v="6800000"/>
    <n v="0"/>
    <n v="44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5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s v="EL GUARDIA DE SEGURIDAD APLICAR TÉCNICAS DE SEGURIDAD Y PROTECCIÓN A BIENES O PERSONAS EN ESPACIOS PRIVADOS_x000a_COMO EMPRESAS, INDUSTRIAS, EDIFICIOS, CONJUNTOS HABITACIONALES, ESTABLECIMIENTOS O FAENAS ENTRE OTRAS,_x000a_RESPETANDO LA NORMATIVA VIGENTE. LOS FUNDAMENTOS DE ESTE PLAN FORMATIVO SE ENCUENTRAN EN EL ART. 8 DEL D.S. 93_x000a_DE 1985, QUE REGULA EL ART. 5 BIS DEL DECRETO LEY 3607, ASÍ TAMBIÉN A PARTIR DEL “MANUAL DE CAPACITACIÓN DEL SISTEMA_x000a_DE SEGURIDAD PRIVADA” DISEÑADO POR EL OS-10 DE CARABINEROS. *DE ACUERDO A LAS RESOLUCIONES EXENTAS N°132 DEL 17_x000a_DE AGOSTO DE 2020 Y N°145 DEL 30 DE JUNIO DE 2021 SE EXTIENDE PLAZO HASTA EL 30 DE SEPTIEMBRE DE 2021 PARA LA_x000a_EJECUCIÓN DE CAPACITACIÓN ONLINE (E-LEARNING) DE TODOS LOS MÓDULOS, SALVO PRIMEROS AUXILIO Y DEFENSA PERSONAL._x000a_POR OTRA PARTE, A PARTIR DE LA RESOLUCIÓN N° 196 DEL 29 DE SEPTIEMBRE DE 2021, TODOS LOS PROGRAMAS DE FORMACIÓN_x000a_DEBERÁN SER PRESENCIALES A PARTIR DE OCTUBRE 2021.*"/>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Los mallines 331"/>
    <s v="CUMPLIR FUNCIONES DE SEGURIDAD, VIGILANCIA Y PROTECCIÓN DE BIENES Y PERSONAS, EN LAS ÁREAS, RECINTOS Y LUGARES_x000a_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AVENIDA ANDES S/N°"/>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r>
  <r>
    <x v="20"/>
    <s v="53334038-5"/>
    <n v="2025"/>
    <s v="Fondos Regionales"/>
    <s v="61531000-K"/>
    <s v="SENCE"/>
    <m/>
    <m/>
    <s v="SERVICIO DE GUARDIA DE SEGURIDAD"/>
    <s v="PF1184"/>
    <n v="0"/>
    <s v=""/>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KM 730 RUTA 5 SUR,"/>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r>
  <r>
    <x v="21"/>
    <s v="53334038-5"/>
    <n v="2025"/>
    <s v="Fondos Regionales"/>
    <s v="61531000-K"/>
    <s v="SENCE"/>
    <m/>
    <m/>
    <s v="SERVICIO DE GUARDIA DE SEGURIDAD"/>
    <s v="PF1184"/>
    <n v="0"/>
    <s v=""/>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PASO ICALMA 1380"/>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663170-3"/>
    <s v="Capacitación del Sur Limitad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20"/>
    <n v="146"/>
    <s v="NO"/>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42533-6"/>
    <s v="Servicios de Capacitación Cognos Online Spa."/>
    <n v="160"/>
    <n v="40"/>
    <n v="5075"/>
    <n v="0"/>
    <n v="100000"/>
    <n v="16240000"/>
    <n v="3200000"/>
    <n v="0"/>
    <n v="4000000"/>
    <n v="2000000"/>
    <n v="25440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042533-6"/>
    <s v="Servicios de Capacitación Cognos Online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932000"/>
    <n v="3200000"/>
    <n v="5400000"/>
    <n v="4600000"/>
    <n v="0"/>
    <n v="36612000"/>
    <x v="0"/>
    <s v="Valor alumno subsidio de utiles, insumos y herramientas no es correcto se menciona $270.000 y no $275.000 (RESOLUCIÓN EXENTA N°1366 28/05/2025)"/>
    <n v="0"/>
    <n v="7"/>
    <s v="-"/>
    <s v="-"/>
    <s v="-"/>
    <s v="-"/>
    <s v="-"/>
    <s v="-"/>
    <m/>
    <n v="0"/>
    <n v="0"/>
    <n v="0"/>
    <n v="0"/>
    <n v="0"/>
    <n v="0"/>
    <n v="0"/>
    <n v="0"/>
    <n v="0"/>
    <n v="0"/>
    <n v="0"/>
    <n v="0"/>
    <n v="0"/>
    <m/>
    <n v="0"/>
    <n v="0"/>
    <n v="0"/>
    <n v="0"/>
    <n v="0"/>
    <n v="0"/>
    <n v="0"/>
    <n v="0"/>
    <n v="0"/>
    <n v="0"/>
    <n v="0"/>
    <n v="0"/>
    <n v="0"/>
    <n v="0"/>
    <n v="0"/>
    <n v="0"/>
    <s v="SHNOM"/>
    <s v="SI"/>
    <s v="NO"/>
    <n v="0"/>
    <n v="0"/>
    <n v="0"/>
    <n v="1"/>
    <n v="0"/>
    <n v="1"/>
    <n v="0"/>
    <n v="0"/>
    <n v="0"/>
    <n v="1"/>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392000"/>
    <n v="3680000"/>
    <n v="5400000"/>
    <n v="4600000"/>
    <n v="0"/>
    <n v="3661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540000"/>
    <s v="SHNOM"/>
    <s v="SI"/>
    <s v="NO"/>
    <n v="0"/>
    <n v="0"/>
    <n v="1"/>
    <n v="0"/>
    <n v="0"/>
    <n v="1"/>
    <n v="0"/>
    <n v="0"/>
    <n v="0"/>
    <n v="1"/>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51820-6"/>
    <s v="Otec Actitud Chile Formacion LTDA."/>
    <n v="112"/>
    <n v="28"/>
    <n v="6300"/>
    <n v="270000"/>
    <n v="0"/>
    <n v="14112000"/>
    <n v="2240000"/>
    <n v="5400000"/>
    <n v="2800000"/>
    <n v="0"/>
    <n v="2455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00"/>
    <n v="270000"/>
    <n v="0"/>
    <n v="19782000"/>
    <n v="3200000"/>
    <n v="5400000"/>
    <n v="4000000"/>
    <n v="0"/>
    <n v="3238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n v="0"/>
    <s v="NO APLICA"/>
    <s v="NO APLICA"/>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51820-6"/>
    <s v="Otec Actitud Chile Formacion LTDA."/>
    <n v="272"/>
    <n v="68"/>
    <n v="6350"/>
    <n v="270000"/>
    <n v="0"/>
    <n v="34544000"/>
    <n v="5440000"/>
    <n v="5400000"/>
    <n v="6800000"/>
    <n v="0"/>
    <n v="5218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6350"/>
    <n v="5075"/>
    <s v="NO APLICA"/>
    <s v="NO APLICA"/>
    <s v="NO APLICA"/>
    <s v="NO APLICA"/>
    <s v="NO APLICA"/>
    <n v="0"/>
    <s v="NO APLICA"/>
    <s v="NO APLICA"/>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51820-6"/>
    <s v="Otec Actitud Chile Formacion LTDA."/>
    <n v="142"/>
    <n v="36"/>
    <n v="6350"/>
    <n v="270000"/>
    <n v="0"/>
    <n v="18034000"/>
    <n v="2880000"/>
    <n v="5400000"/>
    <n v="3600000"/>
    <n v="0"/>
    <n v="2991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s v="NO APLICA"/>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50"/>
    <n v="270000"/>
    <n v="0"/>
    <n v="19939000"/>
    <n v="3200000"/>
    <n v="5400000"/>
    <n v="4000000"/>
    <n v="0"/>
    <n v="32539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s v="NO APLICA"/>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n v="78"/>
    <n v="181"/>
    <s v="NO"/>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n v="78"/>
    <n v="181"/>
    <s v="NO"/>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n v="78"/>
    <n v="146"/>
    <s v="NO"/>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n v="78"/>
    <n v="146"/>
    <s v="NO"/>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n v="78"/>
    <n v="146"/>
    <s v="NO"/>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n v="78"/>
    <n v="146"/>
    <s v="NO"/>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n v="78"/>
    <n v="146"/>
    <s v="NO"/>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n v="78"/>
    <n v="146"/>
    <s v="NO"/>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n v="78"/>
    <n v="146"/>
    <s v="NO"/>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56645-4"/>
    <s v="Solution Capacitación en gestión Ltd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n v="0"/>
    <s v="NO"/>
    <n v="122"/>
    <n v="181"/>
    <s v="NO"/>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56645-4"/>
    <s v="Solution Capacitación en gestión Ltda."/>
    <n v="272"/>
    <n v="68"/>
    <n v="5075"/>
    <n v="275000"/>
    <n v="250000"/>
    <n v="27608000"/>
    <n v="5440000"/>
    <n v="5500000"/>
    <n v="6800000"/>
    <n v="5000000"/>
    <n v="50348000"/>
    <x v="0"/>
    <s v="No presenta carta de compromiso de arriendo"/>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22"/>
    <n v="146"/>
    <s v="NO"/>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56645-4"/>
    <s v="Solution Capacitación en gestión Ltda."/>
    <n v="160"/>
    <n v="40"/>
    <n v="5075"/>
    <n v="0"/>
    <n v="75000"/>
    <n v="16240000"/>
    <n v="3200000"/>
    <n v="0"/>
    <n v="4000000"/>
    <n v="1500000"/>
    <n v="24940000"/>
    <x v="0"/>
    <s v="Carta de compromiso no coincide con código y comuna"/>
    <n v="0"/>
    <n v="0"/>
    <s v="-"/>
    <s v="-"/>
    <s v="-"/>
    <s v="-"/>
    <s v="-"/>
    <s v="-"/>
    <m/>
    <n v="0"/>
    <n v="0"/>
    <n v="0"/>
    <n v="0"/>
    <n v="0"/>
    <n v="0"/>
    <n v="0"/>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22"/>
    <n v="146"/>
    <s v="NO"/>
    <s v="SE DESARROLLA EN EL ÁREA DE SERVICIOS DE CALEFACCIÓN, REALIZANDO LABORES DE INSTALACIÓN Y MANTENIMIENTO DE_x000a_ARTEFACTOS DE COMBUSTIÓN CON PELLETS, PUEDE ESTAR ASOCIADO AL ÁREA DE POSTVENTA DE ESTOS EQUIPOS. REALIZA_x000a_SUS ACTIVIDADES SEGÚN CONTEXTOS DEL RECINTO Y LAS EVALUACIONES DE CONDICIONES CLIMÁTICAS ASOCIADAS. SE_x000a_DESEMPEÑA EN EMPRESAS PEQUEÑAS, MEDIANAS O GRANDES DEL SECTOR, PARTICULARMENTE EN AQUELLAS QUE FORMAN_x000a_PARTE DE LA RED DE DISTRIBUIDORES, FABRICANTES, VENTA Y POSTVENTA DE ARTEFACTOS DE CALEFACCIÓN."/>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56645-4"/>
    <s v="Solution Capacitación en gestión Ltda."/>
    <n v="72"/>
    <n v="18"/>
    <n v="5075"/>
    <n v="0"/>
    <n v="0"/>
    <n v="7308000"/>
    <n v="1440000"/>
    <n v="0"/>
    <n v="1800000"/>
    <n v="0"/>
    <n v="10548000"/>
    <x v="1"/>
    <n v="0"/>
    <n v="7"/>
    <n v="7"/>
    <s v="-"/>
    <s v="-"/>
    <s v="-"/>
    <s v="-"/>
    <s v="-"/>
    <s v="-"/>
    <m/>
    <n v="7"/>
    <n v="7"/>
    <n v="7"/>
    <n v="7"/>
    <n v="7"/>
    <n v="7"/>
    <n v="7"/>
    <s v="Si"/>
    <s v="Guillermo Gonzalez"/>
    <s v="ggonzalez@isolution.cl"/>
    <s v="56 9 95163347"/>
    <s v="Las Aguilas #1437"/>
    <s v="REALIZAR OPERACIONES DE INSTALACIÓN Y MANTENIMIENTO DE ARTEFACTOS DE CALEFACCIÓN A PELLET, SEGÚN_x000a_ESTÁNDARES TÉCNICOS, DE CALIDAD Y NORMATIVA VIGENTE."/>
    <m/>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s v="EL SOLDADOR TRABAJA SOLDANDO PIEZAS Y PARTES METÁLICAS TALES COMO PLANCHAS, PERFILES LAMINADOS, ESTANQUES O_x000a_CHAPAS, ENTRE OTRAS. ESTE PERFIL PODRÁ DESEMPEÑARSE EN EMPRESAS METALÚRGICAS METALMECÁNICAS Y EN INDUSTRIAS_x000a_INTENSIVAS EN BIENES DE CAPITAL DONDE SE FABRIQUEN Y REPAREN LAS PIEZAS Y PARTES ANTES MENCIONADAS. ADEMÁS,_x000a_PODRÁ EJERCER EL OFICIO EN FORMA INDEPENDIENTE."/>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Volcan Llaima #243"/>
    <s v="APLICAR TÉCNICAS DE OXIGÁS, ARCO VOLTAICO, TIG Y MIG SOBRE DIVERSAS PIEZAS Y PARTES METÁLICAS, SEGÚN UN_x000a_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n v="5.9523809523809527E-2"/>
    <s v="NO"/>
    <n v="122"/>
    <n v="146"/>
    <s v="NO"/>
    <s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Circunvalación Pedro de Valdivia #450"/>
    <s v=" APLICAR TÉCNICAS DE OXIGÁS, ARCO VOLTAICO, TIG Y MIG SOBRE DIVERSAS PIEZAS Y PARTES METÁLICAS, SEGÚN UN_x000a_ 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n v="0"/>
    <s v="NO"/>
    <n v="122"/>
    <n v="181"/>
    <s v="NO"/>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n v="0.12121212121212122"/>
    <s v="NO"/>
    <n v="122"/>
    <n v="181"/>
    <s v="NO"/>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s v="Si"/>
    <s v="Guillermo Gonzalez"/>
    <s v="ggonzalez@isolution.cl"/>
    <s v="56 9 95163347"/>
    <s v="Luis Zurita S/n"/>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n v="5.9523809523809527E-2"/>
    <s v="NO"/>
    <n v="122"/>
    <n v="146"/>
    <s v="NO"/>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s v="Si"/>
    <s v="Guillermo Gonzalez"/>
    <s v="ggonzalez@isolution.cl"/>
    <s v="56 9 95163347"/>
    <s v="Sector Nininico S/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n v="5.9523809523809527E-2"/>
    <s v="NO"/>
    <n v="122"/>
    <n v="146"/>
    <s v="NO"/>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22"/>
    <n v="146"/>
    <s v="NO"/>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22"/>
    <n v="146"/>
    <s v="NO"/>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988315-0"/>
    <s v="Arrayan Capacitaciones Spa"/>
    <n v="160"/>
    <n v="40"/>
    <n v="5075"/>
    <n v="0"/>
    <n v="50000"/>
    <n v="16240000"/>
    <n v="3200000"/>
    <n v="0"/>
    <n v="4000000"/>
    <n v="1000000"/>
    <n v="24440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988315-0"/>
    <s v="Arrayan Capacitaciones Spa"/>
    <n v="72"/>
    <n v="18"/>
    <n v="5075"/>
    <n v="0"/>
    <n v="0"/>
    <n v="7308000"/>
    <n v="1440000"/>
    <n v="0"/>
    <n v="1800000"/>
    <n v="0"/>
    <n v="10548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5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s v="NO APLICA"/>
    <s v=""/>
    <s v="NO APLICA"/>
    <s v="NO"/>
    <s v="NO APLICA"/>
    <s v="NO APLICA"/>
    <s v="NO"/>
    <n v="1"/>
    <n v="24"/>
    <s v="NO"/>
    <n v="0"/>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s v="NO APLICA"/>
    <s v=""/>
    <s v="NO APLICA"/>
    <s v="NO"/>
    <s v="NO APLICA"/>
    <s v="NO APLICA"/>
    <s v="NO"/>
    <n v="1"/>
    <n v="24"/>
    <s v="NO"/>
    <n v="0"/>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s v="NO APLICA"/>
    <s v=""/>
    <s v="NO APLICA"/>
    <s v="NO"/>
    <s v="NO APLICA"/>
    <s v="NO APLICA"/>
    <s v="NO"/>
    <n v="1"/>
    <n v="24"/>
    <s v="NO"/>
    <n v="0"/>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s v="NO APLICA"/>
    <s v=""/>
    <s v="NO APLICA"/>
    <s v="NO"/>
    <s v="NO APLICA"/>
    <s v="NO APLICA"/>
    <s v="NO"/>
    <n v="1"/>
    <n v="24"/>
    <s v="NO"/>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60420-8"/>
    <s v="Servicios de Capacitación Sercont Chile LTD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5.9523809523809527E-2"/>
    <n v="0"/>
    <s v="NO"/>
    <n v="84"/>
    <n v="181"/>
    <s v="NO"/>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84"/>
    <n v="181"/>
    <s v="NO"/>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84"/>
    <n v="146"/>
    <s v="NO"/>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PATRICIO LYNCH #252, SAAVEDRA"/>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n v="5.9523809523809527E-2"/>
    <s v="SI"/>
    <n v="84"/>
    <n v="146"/>
    <s v="NO"/>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VOLCAN MOCHO #58, POB DIEGO PORTALES, CURACAUTI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n v="5.9523809523809527E-2"/>
    <s v="SI"/>
    <n v="84"/>
    <n v="146"/>
    <s v="NO"/>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60420-8"/>
    <s v="Servicios de Capacitación Sercont Chile LTDA"/>
    <n v="160"/>
    <n v="40"/>
    <n v="5075"/>
    <n v="275000"/>
    <n v="50000"/>
    <n v="16240000"/>
    <n v="3200000"/>
    <n v="5500000"/>
    <n v="4000000"/>
    <n v="1000000"/>
    <n v="29940000"/>
    <x v="0"/>
    <s v="En anexo N°3 indica subsidio de herramientas y en parrilla de cursos no corresponde subsidio de herramientas para este código"/>
    <n v="0"/>
    <n v="0"/>
    <s v="-"/>
    <s v="-"/>
    <s v="-"/>
    <s v="-"/>
    <s v="-"/>
    <s v="-"/>
    <m/>
    <n v="0"/>
    <n v="0"/>
    <n v="0"/>
    <n v="0"/>
    <n v="0"/>
    <n v="0"/>
    <n v="0"/>
    <n v="0"/>
    <n v="0"/>
    <n v="0"/>
    <n v="0"/>
    <n v="0"/>
    <n v="0"/>
    <m/>
    <n v="0"/>
    <n v="0"/>
    <n v="0"/>
    <n v="0"/>
    <n v="0"/>
    <n v="0"/>
    <n v="0"/>
    <n v="0"/>
    <n v="0"/>
    <n v="0"/>
    <n v="0"/>
    <n v="0"/>
    <n v="0"/>
    <n v="0"/>
    <n v="0"/>
    <n v="0"/>
    <s v="SSH"/>
    <s v="SI"/>
    <s v="NO"/>
    <n v="0"/>
    <n v="0"/>
    <n v="0"/>
    <n v="0"/>
    <n v="0"/>
    <n v="1"/>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84"/>
    <n v="146"/>
    <s v="NO"/>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60420-8"/>
    <s v="Servicios de Capacitación Sercont Chile LTDA"/>
    <n v="272"/>
    <n v="68"/>
    <n v="5075"/>
    <n v="275000"/>
    <n v="200000"/>
    <n v="27608000"/>
    <n v="5440000"/>
    <n v="5500000"/>
    <n v="6800000"/>
    <n v="4000000"/>
    <n v="493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5.9523809523809527E-2"/>
    <n v="5.9523809523809527E-2"/>
    <s v="SI"/>
    <n v="84"/>
    <n v="146"/>
    <s v="NO"/>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n v="0"/>
    <n v="7"/>
    <s v="NO"/>
    <s v="NO APLICA "/>
    <s v="NO"/>
    <s v="NO APLICA"/>
    <s v="NO"/>
    <s v="NO APLICA"/>
    <s v="NO APLICA"/>
    <s v=""/>
    <s v="NO APLICA"/>
    <s v="NO"/>
    <s v="NO APLICA"/>
    <s v="NO APLICA"/>
    <s v="NO"/>
    <n v="54"/>
    <n v="181"/>
    <s v="NO"/>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n v="0"/>
    <n v="7"/>
    <s v="NO"/>
    <s v="NO APLICA "/>
    <s v="NO"/>
    <s v="NO APLICA"/>
    <s v="NO"/>
    <s v="NO APLICA"/>
    <s v="NO APLICA"/>
    <s v=""/>
    <s v="NO APLICA"/>
    <s v="NO"/>
    <s v="NO APLICA"/>
    <s v="NO APLICA"/>
    <s v="NO"/>
    <n v="54"/>
    <n v="146"/>
    <s v="NO"/>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511150-1"/>
    <s v="Gestcap Chile LTDA"/>
    <n v="272"/>
    <n v="68"/>
    <n v="5075"/>
    <n v="275000"/>
    <n v="250000"/>
    <n v="27608000"/>
    <n v="5440000"/>
    <n v="5500000"/>
    <n v="6800000"/>
    <n v="5000000"/>
    <n v="50948000"/>
    <x v="0"/>
    <s v="Valor total del curso no coincide con la suma de los ítem "/>
    <n v="0"/>
    <n v="0"/>
    <s v="-"/>
    <s v="-"/>
    <s v="-"/>
    <s v="-"/>
    <s v="-"/>
    <s v="-"/>
    <m/>
    <n v="0"/>
    <n v="0"/>
    <n v="0"/>
    <n v="0"/>
    <n v="0"/>
    <n v="0"/>
    <n v="0"/>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54"/>
    <n v="146"/>
    <s v="NO"/>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511150-1"/>
    <s v="Gestcap Chile LTDA"/>
    <n v="182"/>
    <n v="46"/>
    <n v="5075"/>
    <n v="275000"/>
    <n v="0"/>
    <n v="18473000"/>
    <n v="3680000"/>
    <n v="5500000"/>
    <n v="4600000"/>
    <n v="0"/>
    <n v="32253000"/>
    <x v="1"/>
    <n v="0"/>
    <n v="5"/>
    <n v="7"/>
    <s v="-"/>
    <s v="-"/>
    <s v="-"/>
    <s v="-"/>
    <s v="-"/>
    <s v="-"/>
    <m/>
    <n v="6.6"/>
    <n v="6.6"/>
    <n v="6.6"/>
    <n v="6.6"/>
    <n v="6.6"/>
    <n v="7"/>
    <n v="6.5"/>
    <n v="0"/>
    <n v="0"/>
    <n v="0"/>
    <n v="0"/>
    <n v="0"/>
    <n v="0"/>
    <m/>
    <n v="0"/>
    <n v="0"/>
    <n v="0"/>
    <n v="0"/>
    <n v="0"/>
    <n v="0"/>
    <n v="0"/>
    <n v="0"/>
    <n v="0"/>
    <n v="0"/>
    <n v="0"/>
    <n v="0"/>
    <n v="0"/>
    <n v="0"/>
    <n v="0"/>
    <n v="0"/>
    <s v="SHNOM"/>
    <s v="SI"/>
    <s v="NO"/>
    <n v="0"/>
    <n v="0"/>
    <n v="0"/>
    <n v="0"/>
    <n v="0"/>
    <n v="0"/>
    <n v="0"/>
    <n v="0"/>
    <n v="0"/>
    <n v="0"/>
    <s v="SI"/>
    <n v="0"/>
    <s v="SI"/>
    <n v="0"/>
    <s v="SI"/>
    <n v="0"/>
    <n v="0.5"/>
    <n v="0.70000000000000007"/>
    <s v="SI"/>
    <n v="0"/>
    <n v="0"/>
    <n v="0"/>
    <n v="6.6"/>
    <n v="6.6"/>
    <n v="5075"/>
    <n v="5075"/>
    <n v="7"/>
    <s v="APROBADO"/>
    <s v="APROBADO"/>
    <n v="6.5"/>
    <s v="APROBADO"/>
    <n v="0"/>
    <n v="7"/>
    <s v="NO"/>
    <s v="NO APLICA "/>
    <s v="NO"/>
    <s v="NO APLICA"/>
    <s v="NO"/>
    <s v="NO APLICA"/>
    <s v="NO APLICA"/>
    <s v=""/>
    <s v="NO APLICA"/>
    <s v="NO"/>
    <s v="NO APLICA"/>
    <s v="NO APLICA"/>
    <s v="NO"/>
    <n v="54"/>
    <n v="181"/>
    <s v="NO"/>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419740-0"/>
    <s v="Laborem EIRL."/>
    <n v="157"/>
    <n v="40"/>
    <n v="5075"/>
    <n v="275000"/>
    <n v="250000"/>
    <n v="27608000"/>
    <n v="5440000"/>
    <n v="5500000"/>
    <n v="6800000"/>
    <n v="5000000"/>
    <n v="50348000"/>
    <x v="0"/>
    <s v="Anexo N°3 cantidad de horas inferior a las del plan formativo"/>
    <n v="0"/>
    <n v="0"/>
    <s v="-"/>
    <s v="-"/>
    <s v="-"/>
    <s v="-"/>
    <s v="-"/>
    <s v="-"/>
    <m/>
    <n v="0"/>
    <n v="0"/>
    <n v="0"/>
    <n v="0"/>
    <n v="0"/>
    <n v="0"/>
    <n v="0"/>
    <n v="0"/>
    <n v="0"/>
    <n v="0"/>
    <n v="0"/>
    <n v="0"/>
    <n v="0"/>
    <m/>
    <n v="0"/>
    <n v="0"/>
    <n v="0"/>
    <n v="0"/>
    <n v="0"/>
    <n v="0"/>
    <n v="0"/>
    <n v="1"/>
    <n v="0"/>
    <n v="0"/>
    <n v="0"/>
    <n v="0"/>
    <n v="0"/>
    <n v="0"/>
    <n v="1"/>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
    <n v="146"/>
    <s v="NO"/>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
    <n v="146"/>
    <s v="NO"/>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
    <n v="146"/>
    <s v="NO"/>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
    <n v="146"/>
    <s v="NO"/>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
    <n v="0"/>
    <n v="250000"/>
    <n v="27608000"/>
    <n v="5440000"/>
    <n v="0"/>
    <n v="6800000"/>
    <n v="5000000"/>
    <n v="4484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n v="0"/>
    <n v="160"/>
    <n v="4"/>
    <s v="SI"/>
    <s v="SI"/>
    <s v="NO"/>
    <n v="0"/>
    <s v="EDUCACIÓN MEDIA COMPLETA, PREFERENTEMENTE"/>
    <s v="SI"/>
    <s v="LICENCIA DE CONDUCIR CLASE D"/>
    <s v="CONVOCATORIA ABIERTA"/>
    <n v="40"/>
    <n v="2"/>
    <s v="76998987-0"/>
    <s v="Instituto de Capacitación Decin Spa."/>
    <n v="160"/>
    <n v="40"/>
    <n v="5.0750000000000002"/>
    <n v="0"/>
    <n v="60"/>
    <s v="16.240.000"/>
    <n v="3200000"/>
    <n v="0"/>
    <n v="0"/>
    <s v="1.200.000"/>
    <s v="20.640.000"/>
    <x v="0"/>
    <s v="No incluye subsidio de cuidado, cuando debería estar integrado"/>
    <n v="0"/>
    <n v="0"/>
    <s v="-"/>
    <s v="-"/>
    <s v="-"/>
    <s v="-"/>
    <s v="-"/>
    <s v="-"/>
    <m/>
    <n v="0"/>
    <n v="0"/>
    <n v="0"/>
    <n v="0"/>
    <n v="0"/>
    <n v="0"/>
    <n v="0"/>
    <n v="0"/>
    <n v="0"/>
    <n v="0"/>
    <n v="0"/>
    <n v="0"/>
    <n v="0"/>
    <m/>
    <n v="0"/>
    <n v="0"/>
    <n v="0"/>
    <n v="0"/>
    <n v="0"/>
    <n v="0"/>
    <n v="0"/>
    <n v="0"/>
    <n v="0"/>
    <n v="0"/>
    <n v="0"/>
    <n v="0"/>
    <n v="0"/>
    <n v="0"/>
    <n v="0"/>
    <n v="-16223760"/>
    <s v="SSH"/>
    <s v="SI"/>
    <s v="NO"/>
    <n v="0"/>
    <n v="1"/>
    <n v="1"/>
    <n v="0"/>
    <n v="1"/>
    <n v="0"/>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n v="0"/>
    <n v="72"/>
    <n v="4"/>
    <s v="SI"/>
    <s v="SI"/>
    <s v="NO"/>
    <n v="0"/>
    <s v="EDUCACIÓN MEDIA COMPLETA, PREFERENTEMENTE Y DERIVADAS POR PRODEMU ARAUCANIA"/>
    <s v="NO"/>
    <n v="0"/>
    <s v="CONVOCATORIA CERRADA"/>
    <n v="18"/>
    <n v="2"/>
    <s v="76998987-0"/>
    <s v="Instituto de Capacitación Decin Spa."/>
    <n v="72"/>
    <n v="18"/>
    <n v="5.0750000000000002"/>
    <n v="0"/>
    <n v="0"/>
    <s v="7.308.000"/>
    <n v="1440000"/>
    <n v="0"/>
    <n v="0"/>
    <n v="0"/>
    <s v="8.748.000"/>
    <x v="0"/>
    <s v="No incluye subsidio de cuidado, cuando debería estar integrado"/>
    <n v="0"/>
    <n v="0"/>
    <s v="-"/>
    <s v="-"/>
    <s v="-"/>
    <s v="-"/>
    <s v="-"/>
    <s v="-"/>
    <m/>
    <n v="0"/>
    <n v="0"/>
    <n v="0"/>
    <n v="0"/>
    <n v="0"/>
    <n v="0"/>
    <n v="0"/>
    <n v="0"/>
    <n v="0"/>
    <n v="0"/>
    <n v="0"/>
    <n v="0"/>
    <n v="0"/>
    <m/>
    <n v="0"/>
    <n v="0"/>
    <n v="0"/>
    <n v="0"/>
    <n v="0"/>
    <n v="0"/>
    <n v="0"/>
    <n v="0"/>
    <n v="0"/>
    <n v="0"/>
    <n v="0"/>
    <n v="0"/>
    <n v="0"/>
    <n v="0"/>
    <n v="0"/>
    <n v="-7300692"/>
    <s v="SSH"/>
    <s v="SI"/>
    <s v="NO"/>
    <n v="0"/>
    <n v="1"/>
    <n v="1"/>
    <n v="0"/>
    <n v="1"/>
    <n v="0"/>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cuidado ni subsidio de herramientas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0"/>
    <n v="0"/>
    <n v="0"/>
    <n v="0"/>
    <n v="0"/>
    <n v="0"/>
    <n v="0"/>
    <n v="0"/>
    <n v="0"/>
    <n v="0"/>
    <n v="0"/>
    <x v="0"/>
    <s v="No viene anexo incluido "/>
    <n v="0"/>
    <n v="0"/>
    <s v="-"/>
    <s v="-"/>
    <s v="-"/>
    <s v="-"/>
    <s v="-"/>
    <s v="-"/>
    <m/>
    <n v="0"/>
    <n v="0"/>
    <n v="0"/>
    <n v="0"/>
    <n v="0"/>
    <n v="0"/>
    <n v="0"/>
    <n v="0"/>
    <n v="0"/>
    <n v="0"/>
    <n v="0"/>
    <n v="0"/>
    <n v="0"/>
    <m/>
    <n v="0"/>
    <n v="0"/>
    <n v="0"/>
    <n v="0"/>
    <n v="0"/>
    <n v="0"/>
    <n v="0"/>
    <n v="1"/>
    <n v="0"/>
    <n v="0"/>
    <n v="0"/>
    <n v="0"/>
    <n v="0"/>
    <n v="0"/>
    <n v="1"/>
    <n v="0"/>
    <s v="SHNOM"/>
    <s v="SI"/>
    <s v="NO"/>
    <n v="0"/>
    <n v="1"/>
    <n v="0"/>
    <n v="1"/>
    <n v="1"/>
    <n v="1"/>
    <n v="0"/>
    <n v="0"/>
    <n v="0"/>
    <n v="0"/>
    <s v="NO"/>
    <n v="0"/>
    <s v="NO"/>
    <s v="NO APLICA"/>
    <s v="NO"/>
    <s v="NO APLICA"/>
    <s v="NO APLICA"/>
    <s v="NO APLICA"/>
    <s v="SI"/>
    <n v="0"/>
    <n v="0"/>
    <s v="NO APLICA"/>
    <s v="NO APLICA"/>
    <s v="NO APLICA"/>
    <n v="0"/>
    <n v="5075"/>
    <s v="NO APLICA"/>
    <s v="NO APLICA"/>
    <s v="NO APLICA"/>
    <s v="NO APLICA"/>
    <s v="NO APLICA"/>
    <n v="0"/>
    <s v="NO APLICA"/>
    <s v="NO APLICA"/>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s v="NO APLICA"/>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s v="NO APLICA"/>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n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6.6"/>
    <n v="5.8"/>
    <n v="6"/>
    <n v="7"/>
    <n v="6.6"/>
    <n v="0"/>
    <n v="0"/>
    <n v="0"/>
    <n v="0"/>
    <n v="0"/>
    <n v="0"/>
    <m/>
    <n v="0"/>
    <n v="0"/>
    <n v="0"/>
    <n v="0"/>
    <n v="0"/>
    <n v="0"/>
    <n v="0"/>
    <n v="0"/>
    <n v="0"/>
    <n v="0"/>
    <n v="0"/>
    <n v="0"/>
    <n v="0"/>
    <n v="0"/>
    <n v="0"/>
    <n v="0"/>
    <s v="SHNOM"/>
    <s v="SI"/>
    <s v="NO"/>
    <n v="0"/>
    <n v="0"/>
    <n v="0"/>
    <n v="0"/>
    <n v="0"/>
    <n v="0"/>
    <n v="0"/>
    <n v="0"/>
    <n v="0"/>
    <n v="0"/>
    <s v="SI"/>
    <n v="0"/>
    <s v="SI"/>
    <n v="0"/>
    <s v="SI"/>
    <n v="0"/>
    <n v="0.70000000000000007"/>
    <n v="0.5"/>
    <s v="SI"/>
    <n v="0"/>
    <n v="0"/>
    <n v="0"/>
    <n v="6.7000000000000011"/>
    <n v="6.7000000000000011"/>
    <n v="5075"/>
    <n v="5075"/>
    <n v="7"/>
    <s v="APROBADO"/>
    <s v="APROBADO"/>
    <n v="6.6"/>
    <s v="APROBADO"/>
    <n v="0"/>
    <n v="7"/>
    <s v="NO"/>
    <s v="NO APLICA "/>
    <s v="NO"/>
    <s v="NO APLICA"/>
    <s v="NO"/>
    <s v="NO APLICA"/>
    <s v="NO APLICA"/>
    <s v=""/>
    <s v="NO APLICA"/>
    <s v="NO"/>
    <s v="NO APLICA"/>
    <s v="NO APLICA"/>
    <s v="NO"/>
    <n v="65"/>
    <n v="181"/>
    <s v="NO"/>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5"/>
    <n v="5"/>
    <n v="6.2"/>
    <n v="7"/>
    <n v="6.3"/>
    <n v="0"/>
    <n v="0"/>
    <n v="0"/>
    <n v="0"/>
    <n v="0"/>
    <n v="0"/>
    <m/>
    <n v="0"/>
    <n v="0"/>
    <n v="0"/>
    <n v="0"/>
    <n v="0"/>
    <n v="0"/>
    <n v="0"/>
    <n v="0"/>
    <n v="0"/>
    <n v="0"/>
    <n v="0"/>
    <n v="0"/>
    <n v="0"/>
    <n v="0"/>
    <n v="0"/>
    <n v="0"/>
    <s v="SHNOM"/>
    <s v="SI"/>
    <s v="NO"/>
    <n v="0"/>
    <n v="0"/>
    <n v="0"/>
    <n v="0"/>
    <n v="0"/>
    <n v="0"/>
    <n v="0"/>
    <n v="0"/>
    <n v="0"/>
    <n v="0"/>
    <s v="SI"/>
    <n v="0"/>
    <s v="SI"/>
    <n v="0"/>
    <s v="SI"/>
    <n v="0"/>
    <n v="0.70000000000000007"/>
    <n v="0.5"/>
    <s v="SI"/>
    <n v="0"/>
    <n v="0"/>
    <n v="0"/>
    <n v="6.32"/>
    <n v="6.32"/>
    <n v="5075"/>
    <n v="5075"/>
    <n v="7"/>
    <s v="APROBADO"/>
    <s v="APROBADO"/>
    <n v="6.3"/>
    <s v="APROBADO"/>
    <n v="0"/>
    <n v="7"/>
    <s v="NO"/>
    <s v="NO APLICA "/>
    <s v="NO"/>
    <s v="NO APLICA"/>
    <s v="NO"/>
    <s v="NO APLICA"/>
    <s v="NO APLICA"/>
    <s v=""/>
    <s v="NO APLICA"/>
    <s v="NO"/>
    <s v="NO APLICA"/>
    <s v="NO APLICA"/>
    <s v="NO"/>
    <n v="65"/>
    <n v="146"/>
    <s v="NO"/>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6"/>
    <n v="6"/>
    <n v="6.3"/>
    <n v="7"/>
    <n v="6.5"/>
    <n v="0"/>
    <n v="0"/>
    <n v="0"/>
    <n v="0"/>
    <n v="0"/>
    <n v="0"/>
    <m/>
    <n v="0"/>
    <n v="0"/>
    <n v="0"/>
    <n v="0"/>
    <n v="0"/>
    <n v="0"/>
    <n v="0"/>
    <n v="0"/>
    <n v="0"/>
    <n v="0"/>
    <n v="0"/>
    <n v="0"/>
    <n v="0"/>
    <n v="0"/>
    <n v="0"/>
    <n v="0"/>
    <s v="SHNOM"/>
    <s v="SI"/>
    <s v="NO"/>
    <n v="0"/>
    <n v="0"/>
    <n v="0"/>
    <n v="0"/>
    <n v="0"/>
    <n v="0"/>
    <n v="0"/>
    <n v="0"/>
    <n v="0"/>
    <n v="0"/>
    <s v="SI"/>
    <n v="0"/>
    <s v="SI"/>
    <n v="0"/>
    <s v="SI"/>
    <n v="0"/>
    <n v="0.70000000000000007"/>
    <n v="0.5"/>
    <s v="SI"/>
    <n v="0"/>
    <n v="0"/>
    <n v="0"/>
    <n v="6.63"/>
    <n v="6.63"/>
    <n v="5075"/>
    <n v="5075"/>
    <n v="7"/>
    <s v="APROBADO"/>
    <s v="APROBADO"/>
    <n v="6.5"/>
    <s v="APROBADO"/>
    <n v="0"/>
    <n v="7"/>
    <s v="NO"/>
    <s v="NO APLICA "/>
    <s v="NO"/>
    <s v="NO APLICA"/>
    <s v="NO"/>
    <s v="NO APLICA"/>
    <s v="NO APLICA"/>
    <s v=""/>
    <s v="NO APLICA"/>
    <s v="NO"/>
    <s v="NO APLICA"/>
    <s v="NO APLICA"/>
    <s v="NO"/>
    <n v="65"/>
    <n v="146"/>
    <s v="NO"/>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n v="65"/>
    <n v="146"/>
    <s v="NO"/>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s v="NO"/>
    <s v="NO APLICA "/>
    <s v="NO"/>
    <s v="NO APLICA"/>
    <s v="NO"/>
    <s v="NO APLICA"/>
    <s v="NO APLICA"/>
    <s v=""/>
    <s v="NO APLICA"/>
    <s v="NO"/>
    <s v="NO APLICA"/>
    <s v="NO APLICA"/>
    <s v="NO"/>
    <n v="24"/>
    <n v="181"/>
    <s v="NO"/>
    <n v="0"/>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n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s v="NO"/>
    <s v=""/>
    <s v="NO APLICA"/>
    <s v="NO"/>
    <s v="NO APLICA"/>
    <s v="NO APLICA"/>
    <s v="NO"/>
    <n v="24"/>
    <n v="24"/>
    <s v="SI"/>
    <n v="0"/>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s v="NO"/>
    <s v=""/>
    <s v="NO APLICA"/>
    <s v="NO"/>
    <s v="NO APLICA"/>
    <s v="NO APLICA"/>
    <s v="NO"/>
    <n v="24"/>
    <n v="24"/>
    <s v="SI"/>
    <n v="0"/>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s v="NO"/>
    <s v=""/>
    <s v="NO APLICA"/>
    <s v="NO"/>
    <s v="NO APLICA"/>
    <s v="NO APLICA"/>
    <s v="NO"/>
    <n v="24"/>
    <n v="24"/>
    <s v="SI"/>
    <n v="0"/>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s v="NO"/>
    <s v=""/>
    <s v="NO APLICA"/>
    <s v="NO"/>
    <s v="NO APLICA"/>
    <s v="NO APLICA"/>
    <s v="NO"/>
    <n v="24"/>
    <n v="24"/>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s v="NO"/>
    <s v="NO APLICA "/>
    <s v="NO"/>
    <s v="NO APLICA"/>
    <s v="NO"/>
    <s v="NO APLICA"/>
    <s v="NO APLICA"/>
    <s v=""/>
    <s v="NO APLICA"/>
    <s v="NO"/>
    <s v="NO APLICA"/>
    <s v="NO APLICA"/>
    <s v="NO"/>
    <n v="24"/>
    <n v="181"/>
    <s v="NO"/>
    <n v="0"/>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
    <n v="24"/>
    <s v="NO"/>
    <n v="0"/>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
    <n v="24"/>
    <s v="NO"/>
    <n v="0"/>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
    <n v="24"/>
    <s v="NO"/>
    <n v="0"/>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1"/>
    <n v="24"/>
    <s v="NO"/>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5.3"/>
    <n v="7"/>
    <n v="5.8"/>
    <n v="0"/>
    <n v="0"/>
    <n v="0"/>
    <n v="0"/>
    <n v="0"/>
    <n v="0"/>
    <m/>
    <n v="0"/>
    <n v="0"/>
    <n v="0"/>
    <n v="0"/>
    <n v="0"/>
    <n v="0"/>
    <n v="0"/>
    <n v="0"/>
    <n v="0"/>
    <n v="0"/>
    <n v="0"/>
    <n v="0"/>
    <n v="0"/>
    <n v="0"/>
    <n v="0"/>
    <n v="0"/>
    <s v="SHNOM"/>
    <s v="SI"/>
    <s v="NO"/>
    <n v="0"/>
    <n v="0"/>
    <n v="0"/>
    <n v="0"/>
    <n v="0"/>
    <n v="0"/>
    <n v="0"/>
    <n v="0"/>
    <n v="0"/>
    <n v="0"/>
    <s v="SI"/>
    <n v="0"/>
    <s v="NO"/>
    <n v="0"/>
    <s v="NO"/>
    <n v="0"/>
    <n v="0.1"/>
    <n v="0.70000000000000007"/>
    <s v="SI"/>
    <n v="0"/>
    <n v="0"/>
    <n v="0"/>
    <n v="6.23"/>
    <n v="6.23"/>
    <n v="5075"/>
    <n v="5075"/>
    <n v="7"/>
    <s v="APROBADO"/>
    <s v="APROBADO"/>
    <n v="5.8"/>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s v="NO"/>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s v="NO"/>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n v="15935500"/>
    <n v="3200000"/>
    <n v="5500000"/>
    <n v="4000000"/>
    <n v="0"/>
    <s v="28.635.500"/>
    <x v="1"/>
    <s v="sin observaciones"/>
    <n v="1"/>
    <n v="7"/>
    <s v="-"/>
    <s v="-"/>
    <s v="-"/>
    <s v="-"/>
    <s v="-"/>
    <s v="-"/>
    <m/>
    <n v="7"/>
    <n v="7"/>
    <n v="6.6"/>
    <n v="6.6"/>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86552-2"/>
    <s v="Conceptual SPA"/>
    <n v="112"/>
    <n v="28"/>
    <n v="5075"/>
    <n v="275000"/>
    <n v="0"/>
    <s v="11.368.000"/>
    <n v="2240000"/>
    <n v="5500000"/>
    <n v="2800000"/>
    <n v="0"/>
    <s v="21.908.000"/>
    <x v="1"/>
    <s v="sin observaciones"/>
    <n v="1"/>
    <n v="7"/>
    <s v="-"/>
    <s v="-"/>
    <s v="-"/>
    <s v="-"/>
    <s v="-"/>
    <s v="-"/>
    <m/>
    <n v="7"/>
    <n v="7"/>
    <n v="6.3"/>
    <n v="6.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3"/>
    <n v="6.83"/>
    <n v="5075"/>
    <n v="5075"/>
    <n v="7"/>
    <s v="APROBADO"/>
    <s v="APROBADO"/>
    <n v="6.3"/>
    <s v="APROBADO"/>
    <n v="0"/>
    <n v="7"/>
    <s v="NO"/>
    <s v="NO APLICA "/>
    <s v="NO"/>
    <s v="NO APLICA"/>
    <s v="NO"/>
    <s v="NO APLICA"/>
    <s v="NO APLICA"/>
    <s v=""/>
    <s v="NO APLICA"/>
    <s v="NO"/>
    <s v="NO APLICA"/>
    <s v="NO APLICA"/>
    <s v="NO"/>
    <n v="16"/>
    <n v="181"/>
    <s v="NO"/>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16"/>
    <n v="181"/>
    <s v="NO"/>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16"/>
    <n v="146"/>
    <s v="NO"/>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16"/>
    <n v="146"/>
    <s v="NO"/>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16"/>
    <n v="146"/>
    <s v="NO"/>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16"/>
    <n v="181"/>
    <s v="NO"/>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16"/>
    <n v="181"/>
    <s v="NO"/>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7086552-2"/>
    <s v="Conceptual SPA"/>
    <n v="142"/>
    <n v="36"/>
    <n v="5075"/>
    <n v="275000"/>
    <n v="0"/>
    <s v="14.413.000"/>
    <n v="2880000"/>
    <n v="5500000"/>
    <n v="3600000"/>
    <n v="0"/>
    <s v="26.393.000"/>
    <x v="1"/>
    <s v="sin observaciones"/>
    <n v="1"/>
    <n v="7"/>
    <s v="-"/>
    <s v="-"/>
    <s v="-"/>
    <s v="-"/>
    <s v="-"/>
    <s v="-"/>
    <m/>
    <n v="6.6"/>
    <n v="7"/>
    <n v="7"/>
    <n v="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800000000000008"/>
    <n v="6.8800000000000008"/>
    <n v="5075"/>
    <n v="5075"/>
    <n v="7"/>
    <s v="APROBADO"/>
    <s v="APROBADO"/>
    <n v="6.3"/>
    <s v="APROBADO"/>
    <n v="0"/>
    <n v="7"/>
    <s v="NO"/>
    <s v="NO APLICA "/>
    <s v="NO"/>
    <s v="NO APLICA"/>
    <s v="NO"/>
    <s v="NO APLICA"/>
    <s v="NO APLICA"/>
    <s v=""/>
    <s v="NO APLICA"/>
    <s v="NO"/>
    <s v="NO APLICA"/>
    <s v="NO APLICA"/>
    <s v="NO"/>
    <n v="16"/>
    <n v="146"/>
    <s v="NO"/>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s v=" "/>
    <s v="EDUCACIÓN MEDIA COMPLETA, PREFERENTEMENTE. Y HABER CURSADO EL CURSO DE “LABORES DE SOPORTE EN INSTALACIONES_x000a_SANITARIAS” O EXPERIENCIA DE DOS AÑOS COMO “AYUDANTE INSTALACIONES SANITARIAS”, DEMOSTRABLE."/>
    <s v=" "/>
    <s v=" "/>
    <s v="CONVOCATORIA ABIERTA"/>
    <n v="40"/>
    <n v="2"/>
    <s v="77086552-2"/>
    <s v="Conceptual SP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16"/>
    <n v="146"/>
    <s v="NO"/>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a LTDA"/>
    <n v="112"/>
    <n v="28"/>
    <n v="5075"/>
    <n v="275000"/>
    <n v="0"/>
    <s v="11.368.000"/>
    <n v="2240000"/>
    <n v="5500000"/>
    <n v="2800000"/>
    <n v="0"/>
    <s v="21.908.000"/>
    <x v="1"/>
    <s v="sin observaciones"/>
    <n v="7"/>
    <n v="7"/>
    <s v="-"/>
    <s v="-"/>
    <s v="-"/>
    <s v="-"/>
    <s v="-"/>
    <s v="-"/>
    <m/>
    <n v="7"/>
    <n v="7"/>
    <n v="7"/>
    <n v="7"/>
    <n v="7"/>
    <n v="7"/>
    <n v="7"/>
    <s v="Si"/>
    <s v="Rosita Santana"/>
    <s v="rosita.santana@altaexperticia.cl"/>
    <n v="56999440413"/>
    <s v="Avda. Lastarria esquina Errazuriz S/N"/>
    <s v=" 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
    <n v="0"/>
    <s v="SI"/>
    <n v="181"/>
    <n v="181"/>
    <s v="SI"/>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a LTDA"/>
    <n v="112"/>
    <n v="28"/>
    <n v="5075"/>
    <n v="275000"/>
    <n v="0"/>
    <s v="11.368.000"/>
    <n v="2240000"/>
    <n v="5500000"/>
    <n v="2800000"/>
    <n v="0"/>
    <s v="21.908.000"/>
    <x v="1"/>
    <s v="sin observaciones"/>
    <n v="7"/>
    <n v="7"/>
    <s v="-"/>
    <s v="-"/>
    <s v="-"/>
    <s v="-"/>
    <s v="-"/>
    <s v="-"/>
    <m/>
    <n v="7"/>
    <n v="7"/>
    <n v="7"/>
    <n v="7"/>
    <n v="7"/>
    <n v="7"/>
    <n v="7"/>
    <s v="Si"/>
    <s v="Rosita Santana"/>
    <s v="rosita.santana@altaexperticia.cl"/>
    <n v="56999440413"/>
    <s v="Calle Fresia 2178"/>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
    <n v="0"/>
    <s v="SI"/>
    <n v="181"/>
    <n v="181"/>
    <s v="SI"/>
    <s v="La descripción ocupacional se centra en realizar instalaciones eléctricas de acuerdo a la normativa de la Superintendencia de electricidad y_x000a_ combustibles. Podrán desempeñarse en empresas del rubro de instalaciones eléctricas o de forma independiente en instalaciones: Tipo &quot;F&quot;:_x000a_ alumbrado en baja tensión con un máximo de 10 kw de potencia total instalada, sin alimentadores. Tipo &quot;G&quot;: de calefacción y fuerza motriz en baja_x000a_ tensión con un máximo de 5 kw de potencia total instalada, sin alimentadores."/>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18347-9"/>
    <s v="Sociedad de Capacitación Alta Experticia LTDA"/>
    <n v="272"/>
    <n v="68"/>
    <n v="5075"/>
    <n v="275000"/>
    <n v="300000"/>
    <s v="27.608.000"/>
    <n v="5440000"/>
    <n v="5500000"/>
    <n v="6800000"/>
    <s v="6.000.000"/>
    <s v="51.348.000"/>
    <x v="1"/>
    <s v="sin observaciones"/>
    <n v="7"/>
    <n v="7"/>
    <s v="-"/>
    <s v="-"/>
    <s v="-"/>
    <s v="-"/>
    <s v="-"/>
    <s v="-"/>
    <m/>
    <n v="7"/>
    <n v="7"/>
    <n v="7"/>
    <n v="7"/>
    <n v="7"/>
    <n v="7"/>
    <n v="7"/>
    <s v="Si"/>
    <s v="Rosita Santana"/>
    <s v="rosita.santana@altaexperticia.cl"/>
    <n v="56999440413"/>
    <s v="CASTELLON ESQUINA LOS"/>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
    <n v="0"/>
    <s v="SI"/>
    <n v="181"/>
    <n v="181"/>
    <s v="SI"/>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a LTDA"/>
    <n v="182"/>
    <n v="46"/>
    <n v="5075"/>
    <n v="275000"/>
    <n v="0"/>
    <s v="18.473.000"/>
    <n v="3680000"/>
    <n v="5500000"/>
    <n v="4600000"/>
    <n v="0"/>
    <s v="32.253.000"/>
    <x v="1"/>
    <s v="sin observaciones"/>
    <n v="7"/>
    <n v="7"/>
    <s v="-"/>
    <s v="-"/>
    <s v="-"/>
    <s v="-"/>
    <s v="-"/>
    <s v="-"/>
    <m/>
    <n v="7"/>
    <n v="7"/>
    <n v="7"/>
    <n v="7"/>
    <n v="7"/>
    <n v="7"/>
    <n v="7"/>
    <s v="Si"/>
    <s v="Rosita Santana"/>
    <s v="rosita.santana@altaexperticia.cl"/>
    <n v="56999440413"/>
    <s v="CALLE WASHINGTON S/N, POB."/>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
    <n v="0"/>
    <s v="SI"/>
    <n v="181"/>
    <n v="181"/>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e LTDA"/>
    <n v="182"/>
    <n v="46"/>
    <n v="5075"/>
    <n v="275000"/>
    <n v="0"/>
    <s v="18.473.000"/>
    <n v="3680000"/>
    <n v="5500000"/>
    <n v="4600000"/>
    <n v="0"/>
    <s v="32.253.000"/>
    <x v="1"/>
    <s v="sin observaciones"/>
    <n v="7"/>
    <n v="7"/>
    <s v="-"/>
    <s v="-"/>
    <s v="-"/>
    <s v="-"/>
    <s v="-"/>
    <s v="-"/>
    <m/>
    <n v="6.2"/>
    <n v="7"/>
    <n v="7"/>
    <n v="7"/>
    <n v="7"/>
    <n v="7"/>
    <n v="6.8"/>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7600000000000007"/>
    <n v="6.7600000000000007"/>
    <n v="5075"/>
    <n v="5075"/>
    <n v="7"/>
    <s v="APROBADO"/>
    <s v="APROBADO"/>
    <n v="6.8"/>
    <s v="APROBADO"/>
    <n v="0"/>
    <n v="7"/>
    <s v="NO"/>
    <s v="NO APLICA "/>
    <s v="NO"/>
    <s v="NO APLICA"/>
    <s v="NO"/>
    <s v="NO APLICA"/>
    <s v="NO APLICA"/>
    <s v=""/>
    <s v="NO APLICA"/>
    <s v="NO"/>
    <s v="NO APLICA"/>
    <s v="NO APLICA"/>
    <s v="NO"/>
    <n v="181"/>
    <n v="181"/>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s v="AMANECER"/>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s v="NO APLICA"/>
    <s v=""/>
    <s v="NO APLICA"/>
    <s v="NO"/>
    <s v="NO APLICA"/>
    <s v="NO APLICA"/>
    <s v="NO"/>
    <n v="36"/>
    <n v="181"/>
    <s v="NO"/>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s v="NO APLICA"/>
    <s v=""/>
    <s v="NO APLICA"/>
    <s v="NO"/>
    <s v="NO APLICA"/>
    <s v="NO APLICA"/>
    <s v="NO"/>
    <n v="36"/>
    <n v="181"/>
    <s v="NO"/>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s v="NO APLICA"/>
    <s v=""/>
    <s v="NO APLICA"/>
    <s v="NO"/>
    <s v="NO APLICA"/>
    <s v="NO APLICA"/>
    <s v="NO"/>
    <n v="36"/>
    <n v="146"/>
    <s v="NO"/>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8"/>
    <n v="181"/>
    <s v="NO"/>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8"/>
    <n v="181"/>
    <s v="NO"/>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s v=" "/>
    <s v="EDUCACIÓN MEDIA COMPLETA CIENTÍFICO HUMANISTA O ALUMNOS DE LICEOS DE EDUCACIÓN TÉCNICO PROFESIONAL_x000a_EGRESADOS O CURSANDO ÚLTIMO AÑO DE LA ESPECIALIDAD DE ELECTRICIDAD, ACREDITABLE;"/>
    <s v="SI"/>
    <s v="LICENCIA SEC"/>
    <s v="CONVOCATORIA ABIERTA"/>
    <n v="68"/>
    <n v="2"/>
    <s v="70704300-8"/>
    <s v="Fundación de Capacitación Afodegama "/>
    <n v="272"/>
    <n v="68"/>
    <n v="5.0750000000000002"/>
    <n v="270"/>
    <n v="217.77"/>
    <s v="27.608.000"/>
    <n v="5440000"/>
    <n v="5400000"/>
    <n v="6800000"/>
    <s v="4.355.400"/>
    <s v="49.603.400"/>
    <x v="0"/>
    <s v="Mal calculado subsidio de herramientas "/>
    <n v="0"/>
    <n v="0"/>
    <s v="-"/>
    <s v="-"/>
    <s v="-"/>
    <s v="-"/>
    <s v="-"/>
    <s v="-"/>
    <m/>
    <n v="0"/>
    <n v="0"/>
    <n v="0"/>
    <n v="0"/>
    <n v="0"/>
    <n v="0"/>
    <n v="0"/>
    <n v="0"/>
    <n v="0"/>
    <n v="0"/>
    <n v="0"/>
    <n v="0"/>
    <n v="0"/>
    <m/>
    <n v="0"/>
    <n v="0"/>
    <n v="0"/>
    <n v="0"/>
    <n v="0"/>
    <n v="0"/>
    <n v="0"/>
    <n v="0"/>
    <n v="0"/>
    <n v="0"/>
    <n v="0"/>
    <n v="0"/>
    <n v="0"/>
    <n v="0"/>
    <n v="0"/>
    <n v="-27580392"/>
    <s v="SHNOM"/>
    <s v="SI"/>
    <s v="NO"/>
    <n v="0"/>
    <n v="1"/>
    <n v="1"/>
    <n v="0"/>
    <n v="0"/>
    <n v="1"/>
    <n v="1"/>
    <n v="0"/>
    <n v="1"/>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8"/>
    <n v="181"/>
    <s v="NO"/>
    <n v="0"/>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3"/>
    <n v="6.73"/>
    <n v="5075"/>
    <n v="5075"/>
    <n v="7"/>
    <s v="APROBADO"/>
    <s v="APROBADO"/>
    <n v="6.2"/>
    <s v="APROBADO"/>
    <n v="0"/>
    <n v="6.6"/>
    <s v="NO"/>
    <s v="NO APLICA "/>
    <s v="NO"/>
    <s v="NO APLICA"/>
    <s v="NO"/>
    <s v="NO APLICA"/>
    <s v="NO APLICA"/>
    <s v=""/>
    <s v="NO APLICA"/>
    <s v="NO"/>
    <s v="NO APLICA"/>
    <s v="NO APLICA"/>
    <s v="NO"/>
    <n v="0"/>
    <n v="0"/>
    <s v="SI"/>
    <n v="0"/>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5.9"/>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6700000000000008"/>
    <n v="6.6700000000000008"/>
    <n v="5075"/>
    <n v="5075"/>
    <n v="7"/>
    <s v="APROBADO"/>
    <s v="APROBADO"/>
    <n v="6.2"/>
    <s v="APROBADO"/>
    <n v="0"/>
    <n v="6.6"/>
    <s v="NO"/>
    <s v="NO APLICA "/>
    <s v="NO"/>
    <s v="NO APLICA"/>
    <s v="NO"/>
    <s v="NO APLICA"/>
    <s v="NO APLICA"/>
    <s v=""/>
    <s v="NO APLICA"/>
    <s v="NO"/>
    <s v="NO APLICA"/>
    <s v="NO APLICA"/>
    <s v="NO"/>
    <n v="0"/>
    <n v="0"/>
    <s v="SI"/>
    <n v="0"/>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3"/>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900000000000009"/>
    <n v="6.7900000000000009"/>
    <n v="5075"/>
    <n v="5075"/>
    <n v="7"/>
    <s v="APROBADO"/>
    <s v="APROBADO"/>
    <n v="6.2"/>
    <s v="APROBADO"/>
    <n v="0"/>
    <n v="6.6"/>
    <s v="NO"/>
    <s v="NO APLICA "/>
    <s v="NO"/>
    <s v="NO APLICA"/>
    <s v="NO"/>
    <s v="NO APLICA"/>
    <s v="NO APLICA"/>
    <s v=""/>
    <s v="NO APLICA"/>
    <s v="NO"/>
    <s v="NO APLICA"/>
    <s v="NO APLICA"/>
    <s v="NO"/>
    <n v="0"/>
    <n v="0"/>
    <s v="SI"/>
    <n v="0"/>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6.5"/>
    <n v="7"/>
    <n v="7"/>
    <n v="7"/>
    <n v="6.1"/>
    <n v="0"/>
    <n v="0"/>
    <n v="0"/>
    <n v="0"/>
    <n v="0"/>
    <n v="0"/>
    <m/>
    <n v="0"/>
    <n v="0"/>
    <n v="0"/>
    <n v="0"/>
    <n v="0"/>
    <n v="0"/>
    <n v="0"/>
    <n v="0"/>
    <n v="0"/>
    <n v="0"/>
    <n v="0"/>
    <n v="0"/>
    <n v="0"/>
    <n v="0"/>
    <n v="0"/>
    <n v="0"/>
    <s v="SSH"/>
    <s v="SI"/>
    <s v="NO"/>
    <n v="0"/>
    <n v="0"/>
    <n v="0"/>
    <n v="0"/>
    <n v="0"/>
    <n v="0"/>
    <n v="0"/>
    <n v="0"/>
    <n v="0"/>
    <n v="0"/>
    <s v="SI"/>
    <n v="0"/>
    <s v="NO"/>
    <n v="0"/>
    <s v="NO"/>
    <n v="0"/>
    <n v="0.1"/>
    <n v="0.70000000000000007"/>
    <s v="SI"/>
    <n v="0"/>
    <n v="0"/>
    <n v="0"/>
    <n v="6.63"/>
    <n v="6.63"/>
    <n v="5075"/>
    <n v="5075"/>
    <n v="7"/>
    <s v="APROBADO"/>
    <s v="APROBADO"/>
    <n v="6.1"/>
    <s v="APROBADO"/>
    <n v="0"/>
    <n v="6.6"/>
    <s v="NO"/>
    <s v="NO APLICA "/>
    <s v="NO"/>
    <s v="NO APLICA"/>
    <s v="NO"/>
    <s v="NO APLICA"/>
    <s v="NO APLICA"/>
    <s v=""/>
    <s v="NO APLICA"/>
    <s v="NO"/>
    <s v="NO APLICA"/>
    <s v="NO APLICA"/>
    <s v="NO"/>
    <n v="0"/>
    <n v="0"/>
    <s v="SI"/>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
    <n v="72"/>
    <n v="4"/>
    <s v="SI"/>
    <s v="SI"/>
    <s v="NO"/>
    <s v=" "/>
    <s v="EDUCACIÓN MEDIA COMPLETA, PREFERENTEMENTE Y DERIVADAS POR PRODEMU ARAUCANIA"/>
    <s v=" "/>
    <s v=" "/>
    <s v="CONVOCATORIA CERRADA"/>
    <n v="18"/>
    <n v="2"/>
    <s v="76608080-4"/>
    <s v="Instituto Hernando de Magallanes LTDA"/>
    <n v="72"/>
    <n v="18"/>
    <n v="5075"/>
    <n v="0"/>
    <n v="0"/>
    <s v="7.308.000"/>
    <n v="1440000"/>
    <n v="0"/>
    <n v="1800000"/>
    <n v="0"/>
    <s v="10.548.000"/>
    <x v="1"/>
    <s v="sin observaciones"/>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7"/>
    <n v="6.3"/>
    <n v="7"/>
    <n v="6.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3"/>
    <n v="6.83"/>
    <n v="5075"/>
    <n v="5075"/>
    <n v="7"/>
    <s v="APROBADO"/>
    <s v="APROBADO"/>
    <n v="6.3"/>
    <s v="APROBADO"/>
    <n v="0"/>
    <n v="7"/>
    <s v="NO"/>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6.7"/>
    <n v="6.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5"/>
    <n v="6.85"/>
    <n v="5075"/>
    <n v="5075"/>
    <n v="7"/>
    <s v="APROBADO"/>
    <s v="APROBADO"/>
    <n v="6.3"/>
    <s v="APROBADO"/>
    <n v="0"/>
    <n v="7"/>
    <s v="NO"/>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608080-4"/>
    <s v="Instituto Hernando de Magallanes LTD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s v="NO APLICA"/>
    <s v="NO APLICA "/>
    <s v="NO"/>
    <s v="NO APLICA"/>
    <s v="NO"/>
    <s v="NO APLICA"/>
    <s v="NO APLICA"/>
    <s v=""/>
    <s v="NO APLICA"/>
    <s v="NO"/>
    <s v="NO APLICA"/>
    <s v="NO APLICA"/>
    <s v="NO"/>
    <n v="1"/>
    <n v="24"/>
    <s v="NO"/>
    <n v="0"/>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s v="NO APLICA"/>
    <s v="NO APLICA "/>
    <s v="NO"/>
    <s v="NO APLICA"/>
    <s v="NO"/>
    <s v="NO APLICA"/>
    <s v="NO APLICA"/>
    <s v=""/>
    <s v="NO APLICA"/>
    <s v="NO"/>
    <s v="NO APLICA"/>
    <s v="NO APLICA"/>
    <s v="NO"/>
    <n v="1"/>
    <n v="24"/>
    <s v="NO"/>
    <n v="0"/>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n v="11469600"/>
    <n v="1840000"/>
    <n v="0"/>
    <n v="2300000"/>
    <n v="240000"/>
    <s v="15.849.600"/>
    <x v="1"/>
    <s v="sin observaciones"/>
    <n v="1"/>
    <n v="7"/>
    <s v="-"/>
    <s v="-"/>
    <s v="-"/>
    <s v="-"/>
    <s v="-"/>
    <s v="-"/>
    <m/>
    <n v="6.8"/>
    <n v="6.3"/>
    <n v="5.7"/>
    <n v="6.5"/>
    <n v="4.5"/>
    <n v="5.6"/>
    <n v="5.7"/>
    <n v="0"/>
    <n v="0"/>
    <n v="0"/>
    <n v="0"/>
    <n v="0"/>
    <n v="0"/>
    <m/>
    <n v="0"/>
    <n v="0"/>
    <n v="0"/>
    <n v="0"/>
    <n v="0"/>
    <n v="0"/>
    <n v="0"/>
    <n v="0"/>
    <n v="0"/>
    <n v="0"/>
    <n v="0"/>
    <n v="0"/>
    <n v="0"/>
    <n v="0"/>
    <n v="0"/>
    <n v="0"/>
    <s v="SSH"/>
    <s v="SI"/>
    <s v="NO"/>
    <n v="0"/>
    <n v="0"/>
    <n v="0"/>
    <n v="0"/>
    <n v="0"/>
    <n v="0"/>
    <n v="0"/>
    <n v="0"/>
    <n v="0"/>
    <n v="0"/>
    <s v="SI"/>
    <n v="0"/>
    <s v="SI"/>
    <n v="0"/>
    <s v="SI"/>
    <n v="0"/>
    <n v="0.1"/>
    <n v="0.70000000000000007"/>
    <s v="SI"/>
    <n v="0"/>
    <n v="0"/>
    <n v="0"/>
    <n v="6.1700000000000008"/>
    <n v="6.1700000000000008"/>
    <n v="6372"/>
    <n v="5075"/>
    <n v="5.6"/>
    <s v="APROBADO"/>
    <s v="APROBADO"/>
    <n v="5.7"/>
    <s v="APROBADO"/>
    <n v="0"/>
    <n v="6.6"/>
    <s v="NO"/>
    <s v="NO APLICA "/>
    <s v="NO"/>
    <s v="NO APLICA"/>
    <s v="NO"/>
    <s v="NO APLICA"/>
    <s v="NO APLICA"/>
    <s v=""/>
    <s v="NO APLICA"/>
    <s v="NO"/>
    <s v="NO APLICA"/>
    <s v="NO APLICA"/>
    <s v="NO"/>
    <n v="1"/>
    <n v="24"/>
    <s v="NO"/>
    <n v="0"/>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0"/>
    <n v="0"/>
    <n v="5.0750000000000002"/>
    <n v="0"/>
    <n v="0"/>
    <n v="0"/>
    <n v="0"/>
    <n v="0"/>
    <n v="0"/>
    <n v="0"/>
    <n v="0"/>
    <x v="0"/>
    <s v="No viene anexo incluido "/>
    <n v="0"/>
    <n v="0"/>
    <s v="-"/>
    <s v="-"/>
    <s v="-"/>
    <s v="-"/>
    <s v="-"/>
    <s v="-"/>
    <m/>
    <n v="0"/>
    <n v="0"/>
    <n v="0"/>
    <n v="0"/>
    <n v="0"/>
    <n v="0"/>
    <n v="0"/>
    <n v="0"/>
    <n v="0"/>
    <n v="0"/>
    <n v="0"/>
    <n v="0"/>
    <n v="0"/>
    <m/>
    <n v="0"/>
    <n v="0"/>
    <n v="0"/>
    <n v="0"/>
    <n v="0"/>
    <n v="0"/>
    <n v="0"/>
    <n v="1"/>
    <n v="0"/>
    <n v="0"/>
    <n v="0"/>
    <n v="0"/>
    <n v="0"/>
    <n v="0"/>
    <n v="1"/>
    <n v="9135"/>
    <s v="SSH"/>
    <s v="SI"/>
    <s v="NO"/>
    <n v="0"/>
    <n v="1"/>
    <n v="1"/>
    <n v="1"/>
    <n v="1"/>
    <n v="0"/>
    <n v="0"/>
    <n v="1"/>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1"/>
    <n v="24"/>
    <s v="NO"/>
    <e v="#REF!"/>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n v="0"/>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x v="0"/>
    <s v="NO APLICA "/>
    <s v="NO"/>
    <s v="NO APLICA"/>
    <s v="NO"/>
    <s v="NO APLICA"/>
    <s v="NO APLICA"/>
    <s v=""/>
    <s v="NO APLICA"/>
    <s v="NO"/>
    <s v="NO APLICA"/>
    <s v="NO APLICA"/>
    <s v="NO"/>
    <n v="17"/>
    <n v="181"/>
    <s v="NO"/>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x v="0"/>
    <s v="NO APLICA "/>
    <s v="NO"/>
    <s v="NO APLICA"/>
    <s v="NO"/>
    <s v="NO APLICA"/>
    <s v="NO APLICA"/>
    <s v=""/>
    <s v="NO APLICA"/>
    <s v="NO"/>
    <s v="NO APLICA"/>
    <s v="NO APLICA"/>
    <s v="NO"/>
    <n v="17"/>
    <n v="181"/>
    <s v="NO"/>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232950-6"/>
    <s v="Instituto de calidad y medio ambiente de Chile Spa"/>
    <n v="160"/>
    <n v="40"/>
    <n v="5500"/>
    <n v="0"/>
    <n v="50000"/>
    <n v="17600000"/>
    <n v="3200000"/>
    <n v="0"/>
    <n v="4000000"/>
    <n v="1000000"/>
    <n v="25800000"/>
    <x v="1"/>
    <s v="-"/>
    <n v="1"/>
    <n v="7"/>
    <s v="-"/>
    <s v="-"/>
    <s v="-"/>
    <s v="-"/>
    <s v="-"/>
    <s v="-"/>
    <m/>
    <n v="5"/>
    <n v="5"/>
    <n v="7"/>
    <n v="7"/>
    <n v="7"/>
    <n v="6.5"/>
    <n v="5.5"/>
    <n v="0"/>
    <n v="0"/>
    <n v="0"/>
    <n v="0"/>
    <n v="0"/>
    <n v="0"/>
    <m/>
    <n v="0"/>
    <n v="0"/>
    <n v="0"/>
    <n v="0"/>
    <n v="0"/>
    <n v="0"/>
    <n v="0"/>
    <n v="0"/>
    <n v="0"/>
    <n v="0"/>
    <n v="0"/>
    <n v="0"/>
    <n v="0"/>
    <n v="0"/>
    <n v="0"/>
    <n v="0"/>
    <s v="SSH"/>
    <s v="SI"/>
    <s v="NO"/>
    <n v="0"/>
    <n v="0"/>
    <n v="0"/>
    <n v="0"/>
    <n v="0"/>
    <n v="0"/>
    <n v="0"/>
    <n v="0"/>
    <n v="0"/>
    <n v="0"/>
    <s v="SI"/>
    <n v="0"/>
    <s v="SI"/>
    <n v="0"/>
    <s v="SI"/>
    <n v="0"/>
    <n v="0.1"/>
    <n v="0.70000000000000007"/>
    <s v="SI"/>
    <n v="0"/>
    <n v="0"/>
    <n v="0"/>
    <n v="5.8000000000000007"/>
    <n v="5.8000000000000007"/>
    <n v="5500"/>
    <n v="5075"/>
    <n v="6.5"/>
    <s v="APROBADO"/>
    <s v="APROBADO"/>
    <n v="5.5"/>
    <s v="APROBADO"/>
    <n v="0"/>
    <n v="7"/>
    <x v="1"/>
    <s v="NO APLICA "/>
    <s v="NO"/>
    <s v="NO APLICA"/>
    <s v="NO"/>
    <s v="NO APLICA"/>
    <s v="NO APLICA"/>
    <s v=""/>
    <s v="NO APLICA"/>
    <s v="NO"/>
    <s v="NO APLICA"/>
    <s v="NO APLICA"/>
    <s v="NO"/>
    <n v="17"/>
    <n v="146"/>
    <s v="NO"/>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s v="NO"/>
    <n v="0"/>
    <s v="CONVOCATORIA CERRADA"/>
    <n v="18"/>
    <n v="2"/>
    <s v="76232950-6"/>
    <s v="Instituto de calidad y medio ambiente de Chile Spa"/>
    <n v="72"/>
    <n v="18"/>
    <n v="5500"/>
    <n v="0"/>
    <n v="0"/>
    <n v="7920000"/>
    <n v="1440000"/>
    <n v="0"/>
    <n v="1800000"/>
    <n v="0"/>
    <n v="11160000"/>
    <x v="0"/>
    <s v="Se rechaza porque no tiene la infraestructura necesaria para desarrollar íntegramente las actividades del curso, de los cuales se desprende el cumplimiento de_x000a_todas las siguientes condiciones"/>
    <s v="-"/>
    <s v="-"/>
    <s v="-"/>
    <s v="-"/>
    <s v="-"/>
    <s v="-"/>
    <s v="-"/>
    <s v="-"/>
    <m/>
    <s v="-"/>
    <s v="-"/>
    <s v="-"/>
    <s v="-"/>
    <s v="-"/>
    <s v="-"/>
    <e v="#VALUE!"/>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500"/>
    <n v="5075"/>
    <s v="NO APLICA"/>
    <s v="NO APLICA"/>
    <s v="NO APLICA"/>
    <s v="NO APLICA"/>
    <s v="NO APLICA"/>
    <n v="0"/>
    <s v="NO APLICA"/>
    <x v="0"/>
    <s v="NO APLICA "/>
    <s v="NO"/>
    <s v="NO APLICA"/>
    <s v="NO"/>
    <s v="NO APLICA"/>
    <s v="NO APLICA"/>
    <s v=""/>
    <s v="NO APLICA"/>
    <s v="NO"/>
    <s v="NO APLICA"/>
    <s v="NO APLICA"/>
    <s v="NO"/>
    <n v="17"/>
    <n v="146"/>
    <s v="NO"/>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x v="0"/>
    <s v="NO APLICA "/>
    <s v="NO"/>
    <s v="NO APLICA"/>
    <s v="NO"/>
    <s v="NO APLICA"/>
    <s v="NO APLICA"/>
    <s v=""/>
    <s v="NO APLICA"/>
    <s v="NO"/>
    <s v="NO APLICA"/>
    <s v="NO APLICA"/>
    <s v="NO"/>
    <n v="17"/>
    <n v="181"/>
    <s v="NO"/>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n v="1"/>
    <s v="-"/>
    <s v="-"/>
    <s v="-"/>
    <s v="-"/>
    <s v="-"/>
    <m/>
    <s v="-"/>
    <s v="-"/>
    <s v="-"/>
    <s v="-"/>
    <s v="-"/>
    <s v="-"/>
    <e v="#VALUE!"/>
    <n v="0"/>
    <n v="0"/>
    <n v="0"/>
    <n v="0"/>
    <n v="0"/>
    <n v="0"/>
    <m/>
    <n v="0"/>
    <n v="0"/>
    <n v="0"/>
    <n v="0"/>
    <n v="0"/>
    <n v="0"/>
    <n v="0"/>
    <n v="0"/>
    <n v="0"/>
    <n v="0"/>
    <n v="0"/>
    <n v="0"/>
    <n v="0"/>
    <n v="0"/>
    <n v="0"/>
    <n v="0"/>
    <s v="SHNOM"/>
    <s v="SI"/>
    <s v="SI"/>
    <n v="1"/>
    <n v="0"/>
    <n v="0"/>
    <n v="0"/>
    <n v="0"/>
    <n v="1"/>
    <n v="0"/>
    <n v="0"/>
    <n v="0"/>
    <n v="0"/>
    <s v="NO"/>
    <n v="0"/>
    <s v="SI"/>
    <s v="NO APLICA"/>
    <s v="SI"/>
    <s v="NO APLICA"/>
    <s v="NO APLICA"/>
    <s v="NO APLICA"/>
    <s v="SI"/>
    <n v="0"/>
    <n v="0"/>
    <s v="NO APLICA"/>
    <s v="NO APLICA"/>
    <s v="NO APLICA"/>
    <n v="5500"/>
    <n v="5075"/>
    <s v="NO APLICA"/>
    <s v="NO APLICA"/>
    <s v="NO APLICA"/>
    <s v="NO APLICA"/>
    <s v="NO APLICA"/>
    <n v="0"/>
    <s v="NO APLICA"/>
    <x v="0"/>
    <s v="NO APLICA "/>
    <s v="NO"/>
    <s v="NO APLICA"/>
    <s v="NO"/>
    <s v="NO APLICA"/>
    <s v="NO APLICA"/>
    <s v=""/>
    <s v="NO APLICA"/>
    <s v="NO"/>
    <s v="NO APLICA"/>
    <s v="NO APLICA"/>
    <s v="NO"/>
    <n v="17"/>
    <n v="181"/>
    <s v="NO"/>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x v="0"/>
    <s v="NO APLICA "/>
    <s v="NO"/>
    <s v="NO APLICA"/>
    <s v="NO"/>
    <s v="NO APLICA"/>
    <s v="NO APLICA"/>
    <s v=""/>
    <s v="NO APLICA"/>
    <s v="NO"/>
    <s v="NO APLICA"/>
    <s v="NO APLICA"/>
    <s v="NO"/>
    <n v="17"/>
    <n v="146"/>
    <s v="NO"/>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x v="0"/>
    <s v="NO APLICA "/>
    <s v="NO"/>
    <s v="NO APLICA"/>
    <s v="NO"/>
    <s v="NO APLICA"/>
    <s v="NO APLICA"/>
    <s v=""/>
    <s v="NO APLICA"/>
    <s v="NO"/>
    <s v="NO APLICA"/>
    <s v="NO APLICA"/>
    <s v="NO"/>
    <n v="17"/>
    <n v="146"/>
    <s v="NO"/>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x v="0"/>
    <s v="NO APLICA "/>
    <s v="NO"/>
    <s v="NO APLICA"/>
    <s v="NO"/>
    <s v="NO APLICA"/>
    <s v="NO APLICA"/>
    <s v=""/>
    <s v="NO APLICA"/>
    <s v="NO"/>
    <s v="NO APLICA"/>
    <s v="NO APLICA"/>
    <s v="NO"/>
    <n v="17"/>
    <n v="146"/>
    <s v="NO"/>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x v="0"/>
    <s v="NO APLICA "/>
    <s v="NO"/>
    <s v="NO APLICA"/>
    <s v="NO"/>
    <s v="NO APLICA"/>
    <s v="NO APLICA"/>
    <s v=""/>
    <s v="NO APLICA"/>
    <s v="NO"/>
    <s v="NO APLICA"/>
    <s v="NO APLICA"/>
    <s v="NO"/>
    <n v="17"/>
    <n v="146"/>
    <s v="NO"/>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x v="0"/>
    <s v="NO APLICA "/>
    <s v="NO"/>
    <s v="NO APLICA"/>
    <s v="NO"/>
    <s v="NO APLICA"/>
    <s v="NO APLICA"/>
    <s v=""/>
    <s v="NO APLICA"/>
    <s v="NO"/>
    <s v="NO APLICA"/>
    <s v="NO APLICA"/>
    <s v="NO"/>
    <n v="17"/>
    <n v="146"/>
    <s v="NO"/>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x v="0"/>
    <s v="NO APLICA "/>
    <s v="NO"/>
    <s v="NO APLICA"/>
    <s v="NO"/>
    <s v="NO APLICA"/>
    <s v="NO APLICA"/>
    <s v=""/>
    <s v="NO APLICA"/>
    <s v="NO"/>
    <s v="NO APLICA"/>
    <s v="NO APLICA"/>
    <s v="NO"/>
    <n v="17"/>
    <n v="146"/>
    <s v="NO"/>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5"/>
    <n v="181"/>
    <s v="NO"/>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5"/>
    <n v="181"/>
    <s v="NO"/>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56860-9"/>
    <s v="Centro Integral de Fomento a la capacitación tecnologica y empresarial LTDA."/>
    <n v="160"/>
    <n v="40"/>
    <n v="5075"/>
    <n v="0"/>
    <n v="0"/>
    <n v="11368000"/>
    <n v="3200000"/>
    <n v="0"/>
    <n v="4000000"/>
    <n v="0"/>
    <n v="18568000"/>
    <x v="0"/>
    <s v="En anexo N°3 no indica valores de lic. Habilitante, y en programa si la tiene."/>
    <s v="-"/>
    <s v="-"/>
    <s v="-"/>
    <s v="-"/>
    <s v="-"/>
    <s v="-"/>
    <s v="-"/>
    <s v="-"/>
    <m/>
    <s v="-"/>
    <s v="-"/>
    <s v="-"/>
    <s v="-"/>
    <s v="-"/>
    <s v="-"/>
    <e v="#VALUE!"/>
    <n v="0"/>
    <n v="0"/>
    <n v="0"/>
    <n v="0"/>
    <n v="0"/>
    <n v="0"/>
    <m/>
    <n v="0"/>
    <n v="0"/>
    <n v="0"/>
    <n v="0"/>
    <n v="0"/>
    <n v="0"/>
    <n v="0"/>
    <n v="0"/>
    <n v="0"/>
    <n v="0"/>
    <n v="0"/>
    <n v="0"/>
    <n v="0"/>
    <n v="0"/>
    <n v="0"/>
    <n v="4872000"/>
    <s v="SSH"/>
    <s v="SI"/>
    <s v="NO"/>
    <n v="0"/>
    <n v="0"/>
    <n v="1"/>
    <n v="0"/>
    <n v="0"/>
    <n v="0"/>
    <n v="0"/>
    <n v="1"/>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5"/>
    <n v="146"/>
    <s v="NO"/>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
    <s v="-"/>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12121212121212122"/>
    <n v="0"/>
    <s v="NO"/>
    <n v="146"/>
    <n v="181"/>
    <s v="NO"/>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s v="NO APLICA"/>
    <s v="NO APLICA"/>
    <s v=""/>
    <s v="NO APLICA"/>
    <s v="NO"/>
    <s v="NO APLICA"/>
    <s v="NO APLICA"/>
    <s v="NO"/>
    <n v="146"/>
    <n v="181"/>
    <s v="NO"/>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x v="1"/>
    <s v="NO APLICA "/>
    <s v="NO"/>
    <s v="NO APLICA"/>
    <s v="NO"/>
    <s v="NO APLICA"/>
    <s v="NO APLICA"/>
    <s v=""/>
    <s v="NO APLICA"/>
    <s v="NO"/>
    <s v="NO APLICA"/>
    <s v="NO APLICA"/>
    <s v="NO"/>
    <n v="146"/>
    <n v="181"/>
    <s v="NO"/>
    <s v="La descripción ocupacional se centra en realizar instalaciones eléctricas de acuerdo a la normativa de la Superintendencia de electricidad y combustibles. Podrán desempeñarse en empresas del rubro de instalaciones eléctricas o de forma independiente en instalaciones: Tipo &quot;F&quot;: alumbrado en baja tensión con un máximo de 10 kw de potencia total instalada, sin alimentadores. Tipo &quot;G&quot;: de calefacción y fuerza motriz en baja tensión con un máximo de 5 kw de potencia total instalada, sin alimentadores"/>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s v="Si"/>
    <s v="Sigisfredo Orlando Campos"/>
    <s v="scampos@sogedecap.cl"/>
    <n v="56979579748"/>
    <s v="en calle Errázuriz con Avenida"/>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12121212121212122"/>
    <n v="0.12121212121212122"/>
    <s v="SI"/>
    <n v="146"/>
    <n v="146"/>
    <s v="SI"/>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04998-0"/>
    <s v="Sociedad para la Gestión y desarrollo de la capacitación limitada"/>
    <n v="160"/>
    <n v="40"/>
    <n v="5075"/>
    <n v="0"/>
    <n v="50000"/>
    <n v="16240000"/>
    <n v="3200000"/>
    <n v="0"/>
    <n v="4000000"/>
    <n v="1000000"/>
    <n v="24440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s v="NO APLICA"/>
    <s v="NO APLICA"/>
    <s v=""/>
    <s v="NO APLICA"/>
    <s v="NO"/>
    <s v="NO APLICA"/>
    <s v="NO APLICA"/>
    <s v="NO"/>
    <n v="146"/>
    <n v="146"/>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04998-0"/>
    <s v="Sociedad para la Gestión y desarrollo de la capacitación limitada"/>
    <n v="72"/>
    <n v="18"/>
    <n v="5075"/>
    <n v="0"/>
    <n v="0"/>
    <n v="7308000"/>
    <n v="1440000"/>
    <n v="0"/>
    <n v="1800000"/>
    <n v="0"/>
    <n v="10548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s v="NO APLICA"/>
    <s v="NO APLICA"/>
    <s v=""/>
    <s v="NO APLICA"/>
    <s v="NO"/>
    <s v="NO APLICA"/>
    <s v="NO APLICA"/>
    <s v="NO"/>
    <n v="146"/>
    <n v="146"/>
    <s v="SI"/>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s v="NO APLICA"/>
    <s v="NO APLICA"/>
    <s v=""/>
    <s v="NO APLICA"/>
    <s v="NO"/>
    <s v="NO APLICA"/>
    <s v="NO APLICA"/>
    <s v="NO"/>
    <n v="146"/>
    <n v="146"/>
    <s v="SI"/>
    <s v="EL SOLDADOR TRABAJA SOLDANDO PIEZAS Y PARTES METÁLICAS TALES COMO PLANCHAS, PERFILES LAMINADOS, ESTANQUES O_x000a_CHAPAS, ENTRE OTRAS. ESTE PERFIL PODRÁ DESEMPEÑARSE EN EMPRESAS METALÚRGICAS METALMECÁNICAS Y EN INDUSTRIAS_x000a_INTENSIVAS EN BIENES DE CAPITAL DONDE SE FABRIQUEN Y REPAREN LAS PIEZAS Y PARTES ANTES MENCIONADAS. ADEMÁS,_x000a_PODRÁ EJERCER EL OFICIO EN FORMA INDEPENDIENTE."/>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s v="Si"/>
    <s v="Sigisfredo Orlando Campos"/>
    <s v="scampos@sogedecap.cl"/>
    <n v="56979579748"/>
    <s v="Iglesia Alianza Cristiana y Misionera Calle General Lagos 355"/>
    <s v="APLICAR TÉCNICAS DE OXIGÁS, ARCO VOLTAICO, TIG Y MIG SOBRE DIVERSAS PIEZAS Y PARTES METÁLICAS, SEGÚN UN_x000a_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12121212121212122"/>
    <e v="#REF!"/>
    <e v="#REF!"/>
    <n v="146"/>
    <n v="146"/>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s v="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s v="NO APLICA"/>
    <s v="NO APLICA"/>
    <s v=""/>
    <s v="NO APLICA"/>
    <s v="NO"/>
    <s v="NO APLICA"/>
    <s v="NO APLICA"/>
    <s v="NO"/>
    <n v="146"/>
    <n v="146"/>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12121212121212122"/>
    <n v="0"/>
    <s v="NO"/>
    <n v="146"/>
    <n v="181"/>
    <s v="NO"/>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s v="Si"/>
    <s v="Sigisfredo Orlando Campos"/>
    <s v="scampos@sogedecap.cl"/>
    <n v="56979579748"/>
    <s v="Lautaro #108, Rotary Club, Carahue."/>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12121212121212122"/>
    <n v="0.12121212121212122"/>
    <s v="SI"/>
    <n v="146"/>
    <n v="181"/>
    <s v="NO"/>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s v="NO APLICA"/>
    <s v="NO APLICA"/>
    <s v=""/>
    <s v="NO APLICA"/>
    <s v="NO"/>
    <s v="NO APLICA"/>
    <s v="NO APLICA"/>
    <s v="NO"/>
    <n v="146"/>
    <n v="146"/>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s v="NO APLICA"/>
    <s v="NO APLICA"/>
    <s v=""/>
    <s v="NO APLICA"/>
    <s v="NO"/>
    <s v="NO APLICA"/>
    <s v="NO APLICA"/>
    <s v="NO"/>
    <n v="146"/>
    <n v="146"/>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s v="NO APLICA"/>
    <s v="NO APLICA"/>
    <s v=""/>
    <s v="NO APLICA"/>
    <s v="NO"/>
    <s v="NO APLICA"/>
    <s v="NO APLICA"/>
    <s v="NO"/>
    <n v="146"/>
    <n v="146"/>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12121212121212122"/>
    <n v="5.9523809523809527E-2"/>
    <s v="NO"/>
    <n v="146"/>
    <n v="146"/>
    <s v="SI"/>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7"/>
    <n v="7"/>
    <n v="7"/>
    <s v="Si"/>
    <s v="Sigisfredo Orlando Campos"/>
    <s v="scampos@sogedecap.cl"/>
    <n v="56979579748"/>
    <s v="JJVV Antü Mapu Calle_x000a_Trafunko s/n"/>
    <s v="APLICAR PROCEDIMIENTOS TÉCNICOS DE INSTALACIÓN Y MANTENCIÓN DE CAÑERÍAS Y/O TUBERÍAS, SEGÚN PROCEDIMIENTOS Y_x000a_ESPECIFICACIONES TÉCNICAS, REGLAMENTO DE INSTALACIONES DOMICILIARIAS DE AGUA POTABLE Y ALCANTARILLADO (RIDDA),_x000a_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12121212121212122"/>
    <n v="0.12121212121212122"/>
    <s v="SI"/>
    <n v="146"/>
    <n v="146"/>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s v="NO APLICA"/>
    <s v="NO APLICA"/>
    <s v=""/>
    <s v="NO APLICA"/>
    <s v="NO"/>
    <s v="NO APLICA"/>
    <s v="NO APLICA"/>
    <s v="NO"/>
    <n v="146"/>
    <n v="146"/>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x v="1"/>
    <s v="NO APLICA "/>
    <s v="NO"/>
    <s v="NO APLICA"/>
    <s v="NO"/>
    <s v="NO APLICA"/>
    <s v="NO APLICA"/>
    <s v=""/>
    <s v="NO APLICA"/>
    <s v="NO"/>
    <s v="NO APLICA"/>
    <s v="NO APLICA"/>
    <s v="NO"/>
    <n v="146"/>
    <n v="146"/>
    <s v="SI"/>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s v="NO APLICA"/>
    <s v="NO APLICA"/>
    <s v=""/>
    <s v="NO APLICA"/>
    <s v="NO"/>
    <s v="NO APLICA"/>
    <s v="NO APLICA"/>
    <s v="NO"/>
    <n v="15"/>
    <n v="181"/>
    <s v="NO"/>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s v="NO APLICA"/>
    <s v="NO APLICA"/>
    <s v=""/>
    <s v="NO APLICA"/>
    <s v="NO"/>
    <s v="NO APLICA"/>
    <s v="NO APLICA"/>
    <s v="NO"/>
    <n v="15"/>
    <n v="181"/>
    <s v="NO"/>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x v="1"/>
    <s v="NO APLICA "/>
    <s v="NO"/>
    <s v="NO APLICA"/>
    <s v="NO"/>
    <s v="NO APLICA"/>
    <s v="NO APLICA"/>
    <s v=""/>
    <s v="NO APLICA"/>
    <s v="NO"/>
    <s v="NO APLICA"/>
    <s v="NO APLICA"/>
    <s v="NO"/>
    <n v="15"/>
    <n v="181"/>
    <s v="NO"/>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x v="1"/>
    <s v="NO APLICA "/>
    <s v="NO"/>
    <s v="NO APLICA"/>
    <s v="NO"/>
    <s v="NO APLICA"/>
    <s v="NO APLICA"/>
    <s v=""/>
    <s v="NO APLICA"/>
    <s v="NO"/>
    <s v="NO APLICA"/>
    <s v="NO APLICA"/>
    <s v="NO"/>
    <n v="15"/>
    <n v="146"/>
    <s v="NO"/>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137626-8"/>
    <s v="Centro de estudios y capacitación Ser Mas Spa"/>
    <n v="160"/>
    <n v="40"/>
    <n v="5075"/>
    <n v="0"/>
    <n v="60000"/>
    <n v="16240000"/>
    <n v="3200000"/>
    <n v="0"/>
    <n v="4000000"/>
    <n v="1200000"/>
    <n v="24640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x v="1"/>
    <s v="NO APLICA "/>
    <s v="NO"/>
    <s v="NO APLICA"/>
    <s v="NO"/>
    <s v="NO APLICA"/>
    <s v="NO APLICA"/>
    <s v=""/>
    <s v="NO APLICA"/>
    <s v="NO"/>
    <s v="NO APLICA"/>
    <s v="NO APLICA"/>
    <s v="NO"/>
    <n v="15"/>
    <n v="146"/>
    <s v="NO"/>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137626-8"/>
    <s v="Centro de estudios y capacitación Ser Mas Spa"/>
    <n v="72"/>
    <n v="18"/>
    <n v="5075"/>
    <n v="0"/>
    <n v="0"/>
    <n v="7308000"/>
    <n v="1440000"/>
    <n v="0"/>
    <n v="1800000"/>
    <n v="0"/>
    <n v="10548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x v="1"/>
    <s v="NO APLICA "/>
    <s v="NO"/>
    <s v="NO APLICA"/>
    <s v="NO"/>
    <s v="NO APLICA"/>
    <s v="NO APLICA"/>
    <s v=""/>
    <s v="NO APLICA"/>
    <s v="NO"/>
    <s v="NO APLICA"/>
    <s v="NO APLICA"/>
    <s v="NO"/>
    <n v="15"/>
    <n v="146"/>
    <s v="NO"/>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s v="NO APLICA"/>
    <s v="NO APLICA"/>
    <s v=""/>
    <s v="NO APLICA"/>
    <s v="NO"/>
    <s v="NO APLICA"/>
    <s v="NO APLICA"/>
    <s v="NO"/>
    <n v="15"/>
    <n v="146"/>
    <s v="NO"/>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s v="NO APLICA"/>
    <s v="NO APLICA"/>
    <s v=""/>
    <s v="NO APLICA"/>
    <s v="NO"/>
    <s v="NO APLICA"/>
    <s v="NO APLICA"/>
    <s v="NO"/>
    <n v="15"/>
    <n v="146"/>
    <s v="NO"/>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s v="NO APLICA"/>
    <s v="NO APLICA"/>
    <s v=""/>
    <s v="NO APLICA"/>
    <s v="NO"/>
    <s v="NO APLICA"/>
    <s v="NO APLICA"/>
    <s v="NO"/>
    <n v="15"/>
    <n v="146"/>
    <s v="NO"/>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s v="NO APLICA"/>
    <s v="NO APLICA"/>
    <s v=""/>
    <s v="NO APLICA"/>
    <s v="NO"/>
    <s v="NO APLICA"/>
    <s v="NO APLICA"/>
    <s v="NO"/>
    <n v="15"/>
    <n v="181"/>
    <s v="NO"/>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s v="NO APLICA"/>
    <s v="NO APLICA"/>
    <s v=""/>
    <s v="NO APLICA"/>
    <s v="NO"/>
    <s v="NO APLICA"/>
    <s v="NO APLICA"/>
    <s v="NO"/>
    <n v="15"/>
    <n v="181"/>
    <s v="NO"/>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s v="NO APLICA"/>
    <s v="NO APLICA"/>
    <s v=""/>
    <s v="NO APLICA"/>
    <s v="NO"/>
    <s v="NO APLICA"/>
    <s v="NO APLICA"/>
    <s v="NO"/>
    <n v="15"/>
    <n v="146"/>
    <s v="NO"/>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5"/>
    <n v="7"/>
    <n v="5"/>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x v="1"/>
    <s v="NO APLICA "/>
    <s v="NO"/>
    <s v="NO APLICA"/>
    <s v="NO"/>
    <s v="NO APLICA"/>
    <s v="NO APLICA"/>
    <s v=""/>
    <s v="NO APLICA"/>
    <s v="NO"/>
    <s v="NO APLICA"/>
    <s v="NO APLICA"/>
    <s v="NO"/>
    <n v="15"/>
    <n v="146"/>
    <s v="NO"/>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1"/>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x v="1"/>
    <s v="NO APLICA "/>
    <s v="NO"/>
    <s v="NO APLICA"/>
    <s v="NO"/>
    <s v="NO APLICA"/>
    <s v="NO APLICA"/>
    <s v=""/>
    <s v="NO APLICA"/>
    <s v="NO"/>
    <s v="NO APLICA"/>
    <s v="NO APLICA"/>
    <s v="NO"/>
    <n v="15"/>
    <n v="146"/>
    <s v="NO"/>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s v="NO APLICA"/>
    <s v="NO APLICA"/>
    <s v=""/>
    <s v="NO APLICA"/>
    <s v="NO"/>
    <s v="NO APLICA"/>
    <s v="NO APLICA"/>
    <s v="NO"/>
    <n v="15"/>
    <n v="146"/>
    <s v="NO"/>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s v="NO APLICA"/>
    <s v="NO APLICA"/>
    <s v=""/>
    <s v="NO APLICA"/>
    <s v="NO"/>
    <s v="NO APLICA"/>
    <s v="NO APLICA"/>
    <s v="NO"/>
    <n v="15"/>
    <n v="146"/>
    <s v="NO"/>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s v="NO APLICA"/>
    <s v="NO APLICA"/>
    <s v=""/>
    <s v="NO APLICA"/>
    <s v="NO"/>
    <s v="NO APLICA"/>
    <s v="NO APLICA"/>
    <s v="NO"/>
    <n v="15"/>
    <n v="146"/>
    <s v="NO"/>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5"/>
    <n v="7"/>
    <n v="5.8"/>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8"/>
    <s v="APROBADO"/>
    <n v="0"/>
    <n v="7"/>
    <x v="1"/>
    <s v="NO APLICA "/>
    <s v="NO"/>
    <s v="NO APLICA"/>
    <s v="NO"/>
    <s v="NO APLICA"/>
    <s v="NO APLICA"/>
    <s v=""/>
    <s v="NO APLICA"/>
    <s v="NO"/>
    <s v="NO APLICA"/>
    <s v="NO APLICA"/>
    <s v="NO"/>
    <n v="15"/>
    <n v="146"/>
    <s v="NO"/>
    <n v="0"/>
    <s v="Corregir nota evaluación económica"/>
    <s v="Se modifica Nota evaluación economica"/>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x v="1"/>
    <s v="NO APLICA "/>
    <s v="NO"/>
    <s v="NO APLICA"/>
    <s v="NO"/>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x v="1"/>
    <s v="NO APLICA "/>
    <s v="NO"/>
    <s v="NO APLICA"/>
    <s v="NO"/>
    <s v="NO APLICA"/>
    <s v="NO APLICA"/>
    <s v=""/>
    <s v="NO APLICA"/>
    <s v="NO"/>
    <s v="NO APLICA"/>
    <s v="NO APLICA"/>
    <s v="NO"/>
    <n v="0"/>
    <n v="0"/>
    <s v="SI"/>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s v="NO APLICA"/>
    <s v="NO APLICA"/>
    <s v=""/>
    <s v="NO APLICA"/>
    <s v="NO"/>
    <s v="NO APLICA"/>
    <s v="NO APLICA"/>
    <s v="NO"/>
    <n v="0"/>
    <n v="0"/>
    <s v="SI"/>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s v="NO APLICA"/>
    <s v="NO APLICA"/>
    <s v=""/>
    <s v="NO APLICA"/>
    <s v="NO"/>
    <s v="NO APLICA"/>
    <s v="NO APLICA"/>
    <s v="NO"/>
    <n v="0"/>
    <n v="0"/>
    <s v="SI"/>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777502-2"/>
    <s v="Potencia Otec Spa"/>
    <n v="160"/>
    <n v="40"/>
    <n v="5075"/>
    <n v="0"/>
    <n v="60000"/>
    <n v="16240000"/>
    <n v="3200000"/>
    <n v="0"/>
    <n v="4000000"/>
    <n v="1200000"/>
    <n v="24640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777502-2"/>
    <s v="Potencia Otec Spa"/>
    <n v="72"/>
    <n v="18"/>
    <n v="5075"/>
    <n v="0"/>
    <n v="0"/>
    <n v="7308000"/>
    <n v="1440000"/>
    <n v="0"/>
    <n v="1800000"/>
    <n v="0"/>
    <n v="10548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s v="NO APLICA"/>
    <s v="NO APLICA"/>
    <s v=""/>
    <s v="NO APLICA"/>
    <s v="NO"/>
    <s v="NO APLICA"/>
    <s v="NO APLICA"/>
    <s v="NO"/>
    <n v="0"/>
    <n v="0"/>
    <s v="SI"/>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x v="1"/>
    <s v="NO APLICA "/>
    <s v="NO"/>
    <s v="NO APLICA"/>
    <s v="NO"/>
    <s v="NO APLICA"/>
    <s v="NO APLICA"/>
    <s v=""/>
    <s v="NO APLICA"/>
    <s v="NO"/>
    <s v="NO APLICA"/>
    <s v="NO APLICA"/>
    <s v="NO"/>
    <n v="12"/>
    <n v="181"/>
    <s v="NO"/>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x v="1"/>
    <s v="NO APLICA "/>
    <s v="NO"/>
    <s v="NO APLICA"/>
    <s v="NO"/>
    <s v="NO APLICA"/>
    <s v="NO APLICA"/>
    <s v=""/>
    <s v="NO APLICA"/>
    <s v="NO"/>
    <s v="NO APLICA"/>
    <s v="NO APLICA"/>
    <s v="NO"/>
    <n v="12"/>
    <n v="181"/>
    <s v="NO"/>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s v="NO APLICA"/>
    <s v="NO APLICA"/>
    <s v=""/>
    <s v="NO APLICA"/>
    <s v="NO"/>
    <s v="NO APLICA"/>
    <s v="NO APLICA"/>
    <s v="NO"/>
    <n v="12"/>
    <n v="181"/>
    <s v="NO"/>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s v="NO APLICA"/>
    <s v="NO APLICA"/>
    <s v=""/>
    <s v="NO APLICA"/>
    <s v="NO"/>
    <s v="NO APLICA"/>
    <s v="NO APLICA"/>
    <s v="NO"/>
    <n v="12"/>
    <n v="146"/>
    <s v="NO"/>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228717-8"/>
    <s v="Servicios de Capacitación Urbano OTEC Spa."/>
    <n v="160"/>
    <n v="40"/>
    <n v="5075"/>
    <n v="0"/>
    <n v="60000"/>
    <n v="16240000"/>
    <n v="3200000"/>
    <n v="0"/>
    <n v="4000000"/>
    <n v="1200000"/>
    <n v="24640000"/>
    <x v="1"/>
    <n v="0"/>
    <n v="1"/>
    <n v="5"/>
    <s v="-"/>
    <s v="-"/>
    <s v="-"/>
    <s v="-"/>
    <s v="-"/>
    <s v="-"/>
    <m/>
    <n v="7"/>
    <n v="7"/>
    <n v="7"/>
    <n v="7"/>
    <n v="5"/>
    <n v="7"/>
    <n v="6.1"/>
    <n v="0"/>
    <n v="0"/>
    <n v="0"/>
    <n v="0"/>
    <n v="0"/>
    <n v="0"/>
    <m/>
    <n v="0"/>
    <n v="0"/>
    <n v="0"/>
    <n v="0"/>
    <n v="0"/>
    <n v="0"/>
    <n v="0"/>
    <n v="0"/>
    <n v="0"/>
    <n v="0"/>
    <n v="0"/>
    <n v="0"/>
    <n v="0"/>
    <n v="0"/>
    <n v="0"/>
    <n v="0"/>
    <s v="SSH"/>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s v="NO APLICA"/>
    <s v="NO APLICA"/>
    <s v=""/>
    <s v="NO APLICA"/>
    <s v="NO"/>
    <s v="NO APLICA"/>
    <s v="NO APLICA"/>
    <s v="NO"/>
    <n v="12"/>
    <n v="146"/>
    <s v="NO"/>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228717-8"/>
    <s v="Servicios de Capacitación Urbano OTEC Spa."/>
    <n v="72"/>
    <n v="18"/>
    <n v="5075"/>
    <n v="0"/>
    <n v="0"/>
    <n v="7308000"/>
    <n v="1440000"/>
    <n v="0"/>
    <n v="1800000"/>
    <n v="0"/>
    <n v="10548000"/>
    <x v="1"/>
    <n v="0"/>
    <n v="1"/>
    <n v="5"/>
    <s v="-"/>
    <s v="-"/>
    <s v="-"/>
    <s v="-"/>
    <s v="-"/>
    <s v="-"/>
    <m/>
    <n v="7"/>
    <n v="7"/>
    <n v="7"/>
    <n v="7"/>
    <n v="1"/>
    <n v="7"/>
    <n v="5.8"/>
    <n v="0"/>
    <n v="0"/>
    <n v="0"/>
    <n v="0"/>
    <n v="0"/>
    <n v="0"/>
    <m/>
    <n v="0"/>
    <n v="0"/>
    <n v="0"/>
    <n v="0"/>
    <n v="0"/>
    <n v="0"/>
    <n v="0"/>
    <n v="0"/>
    <n v="0"/>
    <n v="0"/>
    <n v="0"/>
    <n v="0"/>
    <n v="0"/>
    <n v="0"/>
    <n v="0"/>
    <n v="0"/>
    <s v="SSH"/>
    <s v="SI"/>
    <s v="NO"/>
    <n v="0"/>
    <n v="0"/>
    <n v="0"/>
    <n v="0"/>
    <n v="0"/>
    <n v="0"/>
    <n v="0"/>
    <n v="0"/>
    <n v="0"/>
    <n v="0"/>
    <s v="SI"/>
    <n v="0"/>
    <s v="SI"/>
    <n v="0"/>
    <s v="SI"/>
    <n v="0"/>
    <n v="0.1"/>
    <n v="0.5"/>
    <s v="SI"/>
    <n v="0"/>
    <n v="0"/>
    <n v="0"/>
    <n v="6.4"/>
    <n v="6.4"/>
    <n v="5075"/>
    <n v="5075"/>
    <n v="7"/>
    <s v="APROBADO"/>
    <s v="APROBADO"/>
    <n v="5.8"/>
    <s v="APROBADO"/>
    <n v="0"/>
    <n v="7"/>
    <x v="1"/>
    <s v="NO APLICA "/>
    <s v="NO"/>
    <s v="NO APLICA"/>
    <s v="NO"/>
    <s v="NO APLICA"/>
    <s v="NO APLICA"/>
    <s v=""/>
    <s v="NO APLICA"/>
    <s v="NO"/>
    <s v="NO APLICA"/>
    <s v="NO APLICA"/>
    <s v="NO"/>
    <n v="12"/>
    <n v="146"/>
    <s v="NO"/>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s v="NO APLICA"/>
    <s v="NO APLICA"/>
    <s v=""/>
    <s v="NO APLICA"/>
    <s v="NO"/>
    <s v="NO APLICA"/>
    <s v="NO APLICA"/>
    <s v="NO"/>
    <n v="12"/>
    <n v="146"/>
    <s v="NO"/>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s v="NO APLICA"/>
    <s v="NO APLICA"/>
    <s v=""/>
    <s v="NO APLICA"/>
    <s v="NO"/>
    <s v="NO APLICA"/>
    <s v="NO APLICA"/>
    <s v="NO"/>
    <n v="12"/>
    <n v="146"/>
    <s v="NO"/>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x v="1"/>
    <s v="NO APLICA "/>
    <s v="NO"/>
    <s v="NO APLICA"/>
    <s v="NO"/>
    <s v="NO APLICA"/>
    <s v="NO APLICA"/>
    <s v=""/>
    <s v="NO APLICA"/>
    <s v="NO"/>
    <s v="NO APLICA"/>
    <s v="NO APLICA"/>
    <s v="NO"/>
    <n v="12"/>
    <n v="146"/>
    <s v="NO"/>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s v="NO APLICA"/>
    <s v="NO APLICA"/>
    <s v=""/>
    <s v="NO APLICA"/>
    <s v="NO"/>
    <s v="NO APLICA"/>
    <s v="NO APLICA"/>
    <s v="NO"/>
    <n v="12"/>
    <n v="181"/>
    <s v="NO"/>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s v="NO APLICA"/>
    <s v="NO APLICA"/>
    <s v=""/>
    <s v="NO APLICA"/>
    <s v="NO"/>
    <s v="NO APLICA"/>
    <s v="NO APLICA"/>
    <s v="NO"/>
    <n v="12"/>
    <n v="181"/>
    <s v="NO"/>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s v="NO APLICA"/>
    <s v="NO APLICA"/>
    <s v=""/>
    <s v="NO APLICA"/>
    <s v="NO"/>
    <s v="NO APLICA"/>
    <s v="NO APLICA"/>
    <s v="NO"/>
    <n v="12"/>
    <n v="146"/>
    <s v="NO"/>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s v="NO APLICA"/>
    <s v="NO APLICA"/>
    <s v=""/>
    <s v="NO APLICA"/>
    <s v="NO"/>
    <s v="NO APLICA"/>
    <s v="NO APLICA"/>
    <s v="NO"/>
    <n v="12"/>
    <n v="146"/>
    <s v="NO"/>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s v="NO APLICA"/>
    <s v="NO APLICA"/>
    <s v=""/>
    <s v="NO APLICA"/>
    <s v="NO"/>
    <s v="NO APLICA"/>
    <s v="NO APLICA"/>
    <s v="NO"/>
    <n v="12"/>
    <n v="146"/>
    <s v="NO"/>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x v="1"/>
    <s v="NO APLICA "/>
    <s v="NO"/>
    <s v="NO APLICA"/>
    <s v="NO"/>
    <s v="NO APLICA"/>
    <s v="NO APLICA"/>
    <s v=""/>
    <s v="NO APLICA"/>
    <s v="NO"/>
    <s v="NO APLICA"/>
    <s v="NO APLICA"/>
    <s v="NO"/>
    <n v="12"/>
    <n v="146"/>
    <s v="NO"/>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x v="1"/>
    <s v="NO APLICA "/>
    <s v="NO"/>
    <s v="NO APLICA"/>
    <s v="NO"/>
    <s v="NO APLICA"/>
    <s v="NO APLICA"/>
    <s v=""/>
    <s v="NO APLICA"/>
    <s v="NO"/>
    <s v="NO APLICA"/>
    <s v="NO APLICA"/>
    <s v="NO"/>
    <n v="12"/>
    <n v="146"/>
    <s v="NO"/>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x v="1"/>
    <s v="NO APLICA "/>
    <s v="NO"/>
    <s v="NO APLICA"/>
    <s v="NO"/>
    <s v="NO APLICA"/>
    <s v="NO APLICA"/>
    <s v=""/>
    <s v="NO APLICA"/>
    <s v="NO"/>
    <s v="NO APLICA"/>
    <s v="NO APLICA"/>
    <s v="NO"/>
    <n v="12"/>
    <n v="146"/>
    <s v="NO"/>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x v="1"/>
    <s v="NO APLICA "/>
    <s v="NO"/>
    <s v="NO APLICA"/>
    <s v="NO"/>
    <s v="NO APLICA"/>
    <s v="NO APLICA"/>
    <s v=""/>
    <s v="NO APLICA"/>
    <s v="NO"/>
    <s v="NO APLICA"/>
    <s v="NO APLICA"/>
    <s v="NO"/>
    <n v="12"/>
    <n v="146"/>
    <s v="NO"/>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s v="Eliminar curso en verificación de requisitos Valor total de subsidio de cuidado debe ser 6,800,000 y OTEC indica 2,800,000."/>
    <s v="Equivocación de otic al traspasar monto a la planilla."/>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9676750-2"/>
    <s v="I.E.T Instituto para el trabajo de empresas LTDA"/>
    <n v="160"/>
    <n v="40"/>
    <n v="5075"/>
    <n v="0"/>
    <n v="60000"/>
    <n v="16240000"/>
    <n v="3200000"/>
    <n v="0"/>
    <n v="4000000"/>
    <n v="1200000"/>
    <n v="24640000"/>
    <x v="1"/>
    <n v="0"/>
    <n v="1"/>
    <n v="7"/>
    <s v="-"/>
    <s v="-"/>
    <s v="-"/>
    <s v="-"/>
    <s v="-"/>
    <s v="-"/>
    <m/>
    <n v="5.5"/>
    <n v="5"/>
    <n v="5"/>
    <n v="7"/>
    <n v="5.5"/>
    <n v="7"/>
    <n v="5.2"/>
    <n v="0"/>
    <n v="0"/>
    <n v="0"/>
    <n v="0"/>
    <n v="0"/>
    <n v="0"/>
    <m/>
    <n v="0"/>
    <n v="0"/>
    <n v="0"/>
    <n v="0"/>
    <n v="0"/>
    <n v="0"/>
    <n v="0"/>
    <n v="0"/>
    <n v="0"/>
    <n v="0"/>
    <n v="0"/>
    <n v="0"/>
    <n v="0"/>
    <n v="0"/>
    <n v="0"/>
    <n v="0"/>
    <s v="SSH"/>
    <s v="SI"/>
    <s v="NO"/>
    <n v="0"/>
    <n v="0"/>
    <n v="0"/>
    <n v="0"/>
    <n v="0"/>
    <n v="0"/>
    <n v="0"/>
    <n v="0"/>
    <n v="0"/>
    <n v="0"/>
    <s v="SI"/>
    <n v="0"/>
    <s v="NO"/>
    <n v="0"/>
    <s v="NO"/>
    <n v="0"/>
    <n v="0.1"/>
    <n v="0.70000000000000007"/>
    <s v="SI"/>
    <n v="0"/>
    <n v="0"/>
    <n v="0"/>
    <n v="5.4"/>
    <n v="5.4"/>
    <n v="5075"/>
    <n v="5075"/>
    <n v="7"/>
    <s v="APROBADO"/>
    <s v="APROBADO"/>
    <n v="5.2"/>
    <s v="APROBADO"/>
    <n v="0"/>
    <n v="7"/>
    <x v="1"/>
    <s v="NO APLICA "/>
    <s v="NO"/>
    <s v="NO APLICA"/>
    <s v="NO"/>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9676750-2"/>
    <s v="I.E.T Instituto para el trabajo de empresas LTDA"/>
    <n v="72"/>
    <n v="18"/>
    <n v="5075"/>
    <n v="0"/>
    <n v="0"/>
    <n v="7308000"/>
    <n v="1440000"/>
    <n v="0"/>
    <n v="1800000"/>
    <n v="0"/>
    <n v="10548000"/>
    <x v="1"/>
    <n v="0"/>
    <n v="1"/>
    <n v="7"/>
    <s v="-"/>
    <s v="-"/>
    <s v="-"/>
    <s v="-"/>
    <s v="-"/>
    <s v="-"/>
    <m/>
    <n v="6"/>
    <n v="6"/>
    <n v="7"/>
    <n v="7"/>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m/>
    <m/>
    <m/>
  </r>
  <r>
    <x v="14"/>
    <s v="53334038-5"/>
    <n v="2025"/>
    <s v="Fondos Regionales"/>
    <s v="61531000-K"/>
    <s v="SENCE"/>
    <m/>
    <m/>
    <s v="  "/>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x v="1"/>
    <s v="NO APLICA "/>
    <s v="NO"/>
    <s v="NO APLICA"/>
    <s v="NO"/>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x v="1"/>
    <s v="NO APLICA "/>
    <s v="NO"/>
    <s v="NO APLICA"/>
    <s v="NO"/>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x v="1"/>
    <s v="NO APLICA "/>
    <s v="NO"/>
    <s v="NO APLICA"/>
    <s v="NO"/>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x v="1"/>
    <s v="NO APLICA "/>
    <s v="NO"/>
    <s v="NO APLICA"/>
    <s v="NO"/>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x v="1"/>
    <s v="NO APLICA "/>
    <s v="NO"/>
    <s v="NO APLICA"/>
    <s v="NO"/>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x v="1"/>
    <s v="NO APLICA "/>
    <s v="NO"/>
    <s v="NO APLICA"/>
    <s v="NO"/>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x v="1"/>
    <s v="NO APLICA "/>
    <s v="NO"/>
    <s v="NO APLICA"/>
    <s v="NO"/>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x v="1"/>
    <s v="NO APLICA "/>
    <s v="NO"/>
    <s v="NO APLICA"/>
    <s v="NO"/>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x v="1"/>
    <s v="NO APLICA "/>
    <s v="NO"/>
    <s v="NO APLICA"/>
    <s v="NO"/>
    <s v="NO APLICA"/>
    <s v="NO APLICA"/>
    <s v=""/>
    <s v="NO APLICA"/>
    <s v="NO"/>
    <s v="NO APLICA"/>
    <s v="NO APLICA"/>
    <s v="NO"/>
    <n v="0"/>
    <n v="0"/>
    <s v="SI"/>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x v="1"/>
    <s v="NO APLICA "/>
    <s v="NO"/>
    <s v="NO APLICA"/>
    <s v="NO"/>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x v="1"/>
    <s v="NO APLICA "/>
    <s v="NO"/>
    <s v="NO APLICA"/>
    <s v="NO"/>
    <s v="NO APLICA"/>
    <s v="NO APLICA"/>
    <s v=""/>
    <s v="NO APLICA"/>
    <s v="NO"/>
    <s v="NO APLICA"/>
    <s v="NO APLICA"/>
    <s v="NO"/>
    <n v="0"/>
    <n v="0"/>
    <s v="SI"/>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s v="Eliminar en verificación de requisitos del curso. Valor total licencia habilitante erróneo"/>
    <s v="Error Otic al traspasar monto"/>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s v="Eliminar en verificación de requisitos del curso. Valor total licencia habilitante erróneo"/>
    <s v="Error Otic al traspasar monto"/>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8008177-5"/>
    <s v="Mongetun Capacitaciones Spa"/>
    <n v="160"/>
    <n v="40"/>
    <n v="5075"/>
    <n v="0"/>
    <n v="60000"/>
    <n v="16240000"/>
    <n v="3200000"/>
    <n v="0"/>
    <n v="4000000"/>
    <n v="1200000"/>
    <n v="24640000"/>
    <x v="1"/>
    <n v="0"/>
    <n v="1"/>
    <n v="7"/>
    <s v="-"/>
    <s v="-"/>
    <s v="-"/>
    <s v="-"/>
    <s v="-"/>
    <s v="-"/>
    <m/>
    <n v="7"/>
    <n v="7"/>
    <n v="6.3"/>
    <n v="7"/>
    <n v="5.5"/>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1"/>
    <n v="6.71"/>
    <n v="5075"/>
    <n v="5075"/>
    <n v="7"/>
    <s v="APROBADO"/>
    <s v="APROBADO"/>
    <n v="6.2"/>
    <s v="APROBADO"/>
    <n v="0"/>
    <n v="7"/>
    <x v="1"/>
    <s v="NO APLICA "/>
    <s v="NO"/>
    <s v="NO APLICA"/>
    <s v="NO"/>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8008177-5"/>
    <s v="Mongetun Capacitaciones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x v="1"/>
    <s v="NO APLICA "/>
    <s v="NO"/>
    <s v="NO APLICA"/>
    <s v="NO"/>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x v="1"/>
    <s v="NO APLICA "/>
    <s v="NO"/>
    <s v="NO APLICA"/>
    <s v="NO"/>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x v="1"/>
    <s v="NO APLICA "/>
    <s v="NO"/>
    <s v="NO APLICA"/>
    <s v="NO"/>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x v="0"/>
    <s v="NO APLICA "/>
    <s v="NO"/>
    <s v="NO APLICA"/>
    <s v="NO"/>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x v="1"/>
    <s v="NO APLICA "/>
    <s v="NO"/>
    <s v="NO APLICA"/>
    <s v="NO"/>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x v="1"/>
    <s v="NO APLICA "/>
    <s v="NO"/>
    <s v="NO APLICA"/>
    <s v="NO"/>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x v="1"/>
    <s v="NO APLICA "/>
    <s v="NO"/>
    <s v="NO APLICA"/>
    <s v="NO"/>
    <s v="NO APLICA"/>
    <s v="NO APLICA"/>
    <s v=""/>
    <s v="NO APLICA"/>
    <s v="NO"/>
    <s v="NO APLICA"/>
    <s v="NO APLICA"/>
    <s v="NO"/>
    <n v="0"/>
    <n v="0"/>
    <s v="SI"/>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67164179104477606"/>
    <n v="0"/>
    <s v="NO"/>
    <n v="67"/>
    <n v="181"/>
    <s v="NO"/>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67164179104477606"/>
    <n v="0"/>
    <s v="NO"/>
    <n v="67"/>
    <n v="181"/>
    <s v="NO"/>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n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x v="1"/>
    <s v="NO APLICA "/>
    <s v="NO"/>
    <s v="NO APLICA"/>
    <s v="NO"/>
    <s v="NO APLICA"/>
    <s v="NO APLICA"/>
    <s v=""/>
    <s v="NO APLICA"/>
    <s v="NO"/>
    <s v="NO APLICA"/>
    <s v="NO APLICA"/>
    <s v="NO"/>
    <n v="67"/>
    <n v="181"/>
    <s v="NO"/>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s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x v="1"/>
    <s v="NO APLICA "/>
    <s v="NO"/>
    <s v="NO APLICA"/>
    <s v="NO"/>
    <s v="NO APLICA"/>
    <s v="NO APLICA"/>
    <s v=""/>
    <s v="NO APLICA"/>
    <s v="NO"/>
    <s v="NO APLICA"/>
    <s v="NO APLICA"/>
    <s v="NO"/>
    <n v="67"/>
    <n v="146"/>
    <s v="NO"/>
    <s v="LA OCUPACIÓN SE ORIENTA A TRASLADAR PRODUCTOS Y UNIDADES, DESDE UN PUNTO DE INICIO A UNO DE DESTINO, APOYADO CON EQUIPOS MECÁNICOS O ELÉCTRICOS DE CARGA Y DESCARGA, SEGÚN PROCEDIMIENTOS, ACUERDOS COMERCIALES CON_x000a_LOS CLIENTES Y LEGISLACIÓN VIGENTE. SU CAMPO LABORAL ESTÁ EN EMPRESAS PROVEEDORAS DE SERVICIOS LOGÍSTICOS,_x000a_EMPRESAS DE TRANSPORTE, EMPRESAS MANUFACTURERAS E INDUSTRIALES, DEPÓSITOS DE CONTENEDORES, ALMACENES_x000a_EXTRAPORTUARIOS Y EMPRESAS DE RETAIL._x000a_ESTA FUNCIÓN REQUIERE LICENCIA DE CONDUCIR CLASE D."/>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606610-0"/>
    <s v="Centro de Capacitación Inforcap Spa"/>
    <n v="160"/>
    <n v="40"/>
    <n v="5075"/>
    <n v="0"/>
    <n v="50000"/>
    <n v="16240000"/>
    <n v="3200000"/>
    <n v="0"/>
    <n v="4000000"/>
    <n v="1000000"/>
    <n v="24440000"/>
    <x v="1"/>
    <n v="0"/>
    <n v="7"/>
    <n v="7"/>
    <s v="-"/>
    <s v="-"/>
    <s v="-"/>
    <s v="-"/>
    <s v="-"/>
    <s v="-"/>
    <m/>
    <n v="7"/>
    <n v="7"/>
    <n v="6.8"/>
    <n v="7"/>
    <n v="7"/>
    <n v="7"/>
    <n v="7"/>
    <s v="Si"/>
    <s v="Pía Fuentes Corcorán"/>
    <s v="director@inforcap.cl"/>
    <s v="+56 9 9219 6137"/>
    <s v="CAMINO TOLTEN KM 3,"/>
    <s v="OPERAR GRÚA HORQUILLA TRADICIONAL O ELÉCTRICA PARA EL TRASLADO DE PRODUCTOS LOGÍSTICOS DE ACUERDO A_x000a_PROTOCOLOS ESTABLECIDOS Y NORMATIVAS ASOCIADAS."/>
    <m/>
    <n v="0"/>
    <n v="0"/>
    <n v="0"/>
    <n v="0"/>
    <n v="0"/>
    <n v="0"/>
    <n v="0"/>
    <n v="0"/>
    <n v="0"/>
    <n v="0"/>
    <n v="0"/>
    <n v="0"/>
    <n v="0"/>
    <n v="0"/>
    <n v="0"/>
    <n v="0"/>
    <s v="SSH"/>
    <s v="SI"/>
    <s v="NO"/>
    <n v="0"/>
    <n v="0"/>
    <n v="0"/>
    <n v="0"/>
    <n v="0"/>
    <n v="0"/>
    <n v="0"/>
    <n v="0"/>
    <n v="0"/>
    <n v="0"/>
    <s v="SI"/>
    <n v="0"/>
    <s v="SI"/>
    <n v="0"/>
    <s v="SI"/>
    <n v="0"/>
    <n v="0.70000000000000007"/>
    <n v="0.70000000000000007"/>
    <s v="SI"/>
    <n v="0"/>
    <n v="0"/>
    <n v="0"/>
    <n v="6.9600000000000009"/>
    <n v="6.9600000000000009"/>
    <n v="5075"/>
    <n v="5075"/>
    <n v="7"/>
    <s v="APROBADO"/>
    <s v="APROBADO"/>
    <n v="7"/>
    <s v="APROBADO"/>
    <s v="Si"/>
    <n v="7"/>
    <x v="2"/>
    <n v="7.0000000000000009"/>
    <s v="NO"/>
    <s v="NO APLICA"/>
    <s v="NO"/>
    <s v="NO APLICA"/>
    <s v="NO APLICA"/>
    <s v=""/>
    <s v="NO APLICA"/>
    <s v="NO"/>
    <s v="NO APLICA"/>
    <s v="NO APLICA"/>
    <s v="NO"/>
    <n v="67"/>
    <n v="146"/>
    <s v="NO"/>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67164179104477606"/>
    <n v="0.16245487364620939"/>
    <s v="NO"/>
    <n v="67"/>
    <n v="146"/>
    <s v="NO"/>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1"/>
    <n v="0"/>
    <n v="7"/>
    <n v="7"/>
    <s v="-"/>
    <s v="-"/>
    <s v="-"/>
    <s v="-"/>
    <s v="-"/>
    <s v="-"/>
    <m/>
    <n v="7"/>
    <n v="7"/>
    <n v="7"/>
    <n v="7"/>
    <n v="7"/>
    <e v="#REF!"/>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e v="#REF!"/>
    <e v="#REF!"/>
    <e v="#REF!"/>
    <e v="#REF!"/>
    <n v="0"/>
    <e v="#REF!"/>
    <x v="3"/>
    <e v="#REF!"/>
    <e v="#REF!"/>
    <e v="#REF!"/>
    <e v="#REF!"/>
    <e v="#REF!"/>
    <e v="#REF!"/>
    <e v="#REF!"/>
    <e v="#REF!"/>
    <e v="#REF!"/>
    <e v="#REF!"/>
    <e v="#REF!"/>
    <e v="#REF!"/>
    <n v="67"/>
    <n v="146"/>
    <s v="NO"/>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67164179104477606"/>
    <n v="0.16245487364620939"/>
    <s v="NO"/>
    <n v="67"/>
    <n v="146"/>
    <s v="NO"/>
    <s v="EXTRAPORTUARIOS Y EMPRESAS DE RETAIL."/>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67164179104477606"/>
    <n v="0"/>
    <s v="NO"/>
    <n v="67"/>
    <n v="181"/>
    <s v="NO"/>
    <s v="ESTA FUNCIÓN REQUIERE LICENCIA DE CONDUCIR CLASE D."/>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67164179104477606"/>
    <n v="0.12121212121212122"/>
    <s v="NO"/>
    <n v="67"/>
    <n v="181"/>
    <s v="NO"/>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67164179104477606"/>
    <n v="0.16245487364620939"/>
    <s v="NO"/>
    <n v="67"/>
    <n v="146"/>
    <s v="NO"/>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67164179104477606"/>
    <n v="5.9523809523809527E-2"/>
    <s v="NO"/>
    <n v="67"/>
    <n v="146"/>
    <s v="NO"/>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67164179104477606"/>
    <n v="0.16245487364620939"/>
    <s v="NO"/>
    <n v="67"/>
    <n v="146"/>
    <s v="NO"/>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67164179104477606"/>
    <n v="5.9523809523809527E-2"/>
    <s v="NO"/>
    <n v="67"/>
    <n v="146"/>
    <s v="NO"/>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67164179104477606"/>
    <n v="0.12121212121212122"/>
    <s v="NO"/>
    <n v="67"/>
    <n v="146"/>
    <s v="NO"/>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ESMERALDA 740"/>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67164179104477606"/>
    <n v="0.67164179104477606"/>
    <s v="SI"/>
    <n v="67"/>
    <n v="146"/>
    <s v="NO"/>
    <s v="MANTENCIÓN DE LAS INSTALACIONES SANITARIAS, CAÑERÍAS, TUBERÍAS, SISTEMAS DE DESAGÜE, ACCESORIOS, ARTEFACTOS"/>
    <s v="Eliminar en verificación de requisitos del curso error en valor total del curso"/>
    <s v="Error del Otic al traspasar el monto"/>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DIBULKO UNO CAMINO A"/>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67164179104477606"/>
    <n v="0.67164179104477606"/>
    <s v="SI"/>
    <n v="67"/>
    <n v="146"/>
    <s v="NO"/>
    <s v="SANITARIOS, GRIFERÍA, ENTRE OTROS. SERÁ DE SU RESPONSABILIDAD A SU VEZ EL REALIZAR EL PROCEDIMIENTO DE DETECCIÓN"/>
    <m/>
    <m/>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463435-5"/>
    <s v="Centro de Capacitacion Sebastiani Spa"/>
    <n v="90"/>
    <n v="23"/>
    <n v="5821"/>
    <n v="0"/>
    <n v="8000"/>
    <n v="10477800"/>
    <n v="1840000"/>
    <n v="0"/>
    <n v="2300000"/>
    <n v="160000"/>
    <n v="14777800"/>
    <x v="1"/>
    <n v="0"/>
    <n v="1"/>
    <n v="7"/>
    <s v="-"/>
    <s v="-"/>
    <s v="-"/>
    <s v="-"/>
    <s v="-"/>
    <s v="-"/>
    <m/>
    <n v="7"/>
    <n v="6.6"/>
    <n v="6.2"/>
    <n v="6.2"/>
    <n v="7"/>
    <n v="6.1"/>
    <n v="6.1"/>
    <n v="0"/>
    <n v="0"/>
    <n v="0"/>
    <n v="0"/>
    <s v="PIEDRA STA S/N, COMUNA"/>
    <n v="0"/>
    <m/>
    <n v="0"/>
    <n v="0"/>
    <n v="0"/>
    <n v="0"/>
    <n v="0"/>
    <n v="0"/>
    <n v="0"/>
    <n v="0"/>
    <n v="0"/>
    <n v="0"/>
    <n v="0"/>
    <n v="0"/>
    <n v="0"/>
    <n v="0"/>
    <n v="0"/>
    <n v="0"/>
    <s v="SSH"/>
    <s v="SI"/>
    <s v="NO"/>
    <n v="0"/>
    <n v="0"/>
    <n v="0"/>
    <n v="0"/>
    <n v="0"/>
    <n v="0"/>
    <n v="0"/>
    <n v="0"/>
    <n v="0"/>
    <n v="0"/>
    <s v="SI"/>
    <n v="0"/>
    <s v="NO"/>
    <n v="0"/>
    <s v="NO"/>
    <n v="0"/>
    <n v="0.1"/>
    <n v="0.70000000000000007"/>
    <s v="SI"/>
    <n v="0"/>
    <n v="0"/>
    <n v="0"/>
    <n v="6.6400000000000006"/>
    <n v="6.6400000000000006"/>
    <n v="5821"/>
    <n v="5075"/>
    <n v="6.1"/>
    <s v="APROBADO"/>
    <s v="APROBADO"/>
    <n v="6.1"/>
    <s v="APROBADO"/>
    <n v="0"/>
    <n v="6.6"/>
    <x v="1"/>
    <s v="NO APLICA "/>
    <s v="NO"/>
    <s v="NO APLICA"/>
    <s v="NO"/>
    <s v="NO APLICA"/>
    <s v="NO APLICA"/>
    <s v=""/>
    <s v="NO APLICA"/>
    <s v="NO"/>
    <s v="NO APLICA"/>
    <s v="NO APLICA"/>
    <s v="NO"/>
    <n v="0"/>
    <n v="0"/>
    <s v="SI"/>
    <s v="DE FALLAS Y CORRECCIÓN DE ESTAS.EL MAESTRO(A) GASFÍTER PUEDE DESEMPEÑARSE EN LOS SIGUIENTES CONTEXTOS DE"/>
    <s v="Corregir nota evaluación económica"/>
    <s v="Se modifica Nota evaluación economica"/>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s v="DE LUMACO"/>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s v="APLICACIÓN: EDIFICACIÓN EN ALTURA, VIVIENDAS EN EXTENSIÓN, MONTAJE INDUSTRIAL, OBRAS HIDRÁULICAS, OBRAS"/>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s v="PORTUARIAS Y PLANTAS INDUSTRIALES."/>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e v="#REF!"/>
    <s v="NO APLICA"/>
    <x v="0"/>
    <s v="NO APLICA "/>
    <s v="NO"/>
    <s v="NO APLICA"/>
    <s v="NO"/>
    <s v="NO APLICA"/>
    <s v="NO APLICA"/>
    <s v=""/>
    <s v="NO APLICA"/>
    <s v="NO"/>
    <s v="NO APLICA"/>
    <s v="NO APLICA"/>
    <s v="NO"/>
    <n v="0"/>
    <n v="0"/>
    <s v="SI"/>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172955-k"/>
    <s v="Sociedad de Capacitación Service Group Spa."/>
    <n v="160"/>
    <n v="40"/>
    <n v="5075"/>
    <n v="0"/>
    <n v="40000"/>
    <n v="16240000"/>
    <n v="3200000"/>
    <n v="0"/>
    <n v="4000000"/>
    <n v="800000"/>
    <n v="24240000"/>
    <x v="1"/>
    <n v="0"/>
    <n v="1"/>
    <n v="7"/>
    <s v="-"/>
    <s v="-"/>
    <s v="-"/>
    <s v="-"/>
    <s v="-"/>
    <s v="-"/>
    <m/>
    <n v="7"/>
    <n v="7"/>
    <n v="5"/>
    <n v="5"/>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0"/>
    <n v="27608000"/>
    <n v="5440000"/>
    <n v="5000000"/>
    <n v="6800000"/>
    <n v="0"/>
    <n v="44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5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s v="EL GUARDIA DE SEGURIDAD APLICAR TÉCNICAS DE SEGURIDAD Y PROTECCIÓN A BIENES O PERSONAS EN ESPACIOS PRIVADOS_x000a_COMO EMPRESAS, INDUSTRIAS, EDIFICIOS, CONJUNTOS HABITACIONALES, ESTABLECIMIENTOS O FAENAS ENTRE OTRAS,_x000a_RESPETANDO LA NORMATIVA VIGENTE. LOS FUNDAMENTOS DE ESTE PLAN FORMATIVO SE ENCUENTRAN EN EL ART. 8 DEL D.S. 93_x000a_DE 1985, QUE REGULA EL ART. 5 BIS DEL DECRETO LEY 3607, ASÍ TAMBIÉN A PARTIR DEL “MANUAL DE CAPACITACIÓN DEL SISTEMA_x000a_DE SEGURIDAD PRIVADA” DISEÑADO POR EL OS-10 DE CARABINEROS. *DE ACUERDO A LAS RESOLUCIONES EXENTAS N°132 DEL 17_x000a_DE AGOSTO DE 2020 Y N°145 DEL 30 DE JUNIO DE 2021 SE EXTIENDE PLAZO HASTA EL 30 DE SEPTIEMBRE DE 2021 PARA LA_x000a_EJECUCIÓN DE CAPACITACIÓN ONLINE (E-LEARNING) DE TODOS LOS MÓDULOS, SALVO PRIMEROS AUXILIO Y DEFENSA PERSONAL._x000a_POR OTRA PARTE, A PARTIR DE LA RESOLUCIÓN N° 196 DEL 29 DE SEPTIEMBRE DE 2021, TODOS LOS PROGRAMAS DE FORMACIÓN_x000a_DEBERÁN SER PRESENCIALES A PARTIR DE OCTUBRE 2021.*"/>
    <m/>
    <m/>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Los mallines 331"/>
    <s v="CUMPLIR FUNCIONES DE SEGURIDAD, VIGILANCIA Y PROTECCIÓN DE BIENES Y PERSONAS, EN LAS ÁREAS, RECINTOS Y LUGARES_x000a_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x v="1"/>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AVENIDA ANDES S/N°"/>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x v="1"/>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r>
  <r>
    <x v="20"/>
    <s v="53334038-5"/>
    <n v="2025"/>
    <s v="Fondos Regionales"/>
    <s v="61531000-K"/>
    <s v="SENCE"/>
    <m/>
    <m/>
    <s v="SERVICIO DE GUARDIA DE SEGURIDAD"/>
    <s v="PF1184"/>
    <n v="0"/>
    <s v=""/>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KM 730 RUTA 5 SUR,"/>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x v="1"/>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r>
  <r>
    <x v="21"/>
    <s v="53334038-5"/>
    <n v="2025"/>
    <s v="Fondos Regionales"/>
    <s v="61531000-K"/>
    <s v="SENCE"/>
    <m/>
    <m/>
    <s v="SERVICIO DE GUARDIA DE SEGURIDAD"/>
    <s v="PF1184"/>
    <n v="0"/>
    <s v=""/>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PASO ICALMA 1380"/>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x v="1"/>
    <s v="NO APLICA "/>
    <s v="NO"/>
    <s v="NO APLICA"/>
    <s v="NO"/>
    <s v="NO APLICA"/>
    <s v="NO APLICA"/>
    <s v=""/>
    <s v="NO APLICA"/>
    <s v="NO"/>
    <s v="NO APLICA"/>
    <s v="NO APLICA"/>
    <s v="NO"/>
    <n v="20"/>
    <n v="24"/>
    <s v="NO"/>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663170-3"/>
    <s v="Capacitación del Sur Limitad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20"/>
    <n v="146"/>
    <s v="NO"/>
    <n v="0"/>
    <s v="Se debe eliminar en Verificación de requsitos curso, OTEC presenta 70 horas de duración y deben ser 72"/>
    <s v="Error otic al traspasar las horas totales."/>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42533-6"/>
    <s v="Servicios de Capacitación Cognos Online Spa."/>
    <n v="160"/>
    <n v="40"/>
    <n v="5075"/>
    <n v="0"/>
    <n v="100000"/>
    <n v="16240000"/>
    <n v="3200000"/>
    <n v="0"/>
    <n v="4000000"/>
    <n v="2000000"/>
    <n v="25440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042533-6"/>
    <s v="Servicios de Capacitación Cognos Online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s v="Eliminar en verificación de requisitos del curso error en valor total del curso"/>
    <s v="Error del Otic al traspasar el monto"/>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x v="0"/>
    <s v="NO APLICA "/>
    <s v="NO"/>
    <s v="NO APLICA"/>
    <s v="NO"/>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x v="0"/>
    <s v="NO APLICA "/>
    <s v="NO"/>
    <s v="NO APLICA"/>
    <s v="NO"/>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932000"/>
    <n v="3200000"/>
    <n v="5400000"/>
    <n v="4600000"/>
    <n v="0"/>
    <n v="36612000"/>
    <x v="0"/>
    <s v="Valor alumno subsidio de utiles, insumos y herramientas no es correcto se menciona $270.000 y no $275.000 (RESOLUCIÓN EXENTA N°1366 28/05/2025)"/>
    <n v="0"/>
    <n v="7"/>
    <s v="-"/>
    <s v="-"/>
    <s v="-"/>
    <s v="-"/>
    <s v="-"/>
    <s v="-"/>
    <m/>
    <n v="0"/>
    <n v="0"/>
    <n v="0"/>
    <n v="0"/>
    <n v="0"/>
    <n v="0"/>
    <n v="0"/>
    <n v="0"/>
    <n v="0"/>
    <n v="0"/>
    <n v="0"/>
    <n v="0"/>
    <n v="0"/>
    <m/>
    <n v="0"/>
    <n v="0"/>
    <n v="0"/>
    <n v="0"/>
    <n v="0"/>
    <n v="0"/>
    <n v="0"/>
    <n v="0"/>
    <n v="0"/>
    <n v="0"/>
    <n v="0"/>
    <n v="0"/>
    <n v="0"/>
    <n v="0"/>
    <n v="0"/>
    <n v="0"/>
    <s v="SHNOM"/>
    <s v="SI"/>
    <s v="NO"/>
    <n v="0"/>
    <n v="0"/>
    <n v="0"/>
    <n v="1"/>
    <n v="0"/>
    <n v="1"/>
    <n v="0"/>
    <n v="0"/>
    <n v="0"/>
    <n v="1"/>
    <s v="NO"/>
    <n v="0"/>
    <s v="NO"/>
    <s v="NO APLICA"/>
    <s v="NO"/>
    <s v="NO APLICA"/>
    <s v="NO APLICA"/>
    <s v="NO APLICA"/>
    <s v="SI"/>
    <n v="0"/>
    <n v="0"/>
    <s v="NO APLICA"/>
    <s v="NO APLICA"/>
    <s v="NO APLICA"/>
    <n v="6300"/>
    <n v="5075"/>
    <s v="NO APLICA"/>
    <s v="NO APLICA"/>
    <s v="NO APLICA"/>
    <s v="NO APLICA"/>
    <s v="NO APLICA"/>
    <e v="#REF!"/>
    <s v="NO APLICA"/>
    <x v="0"/>
    <s v="NO APLICA "/>
    <s v="NO"/>
    <s v="NO APLICA"/>
    <s v="NO"/>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392000"/>
    <n v="3680000"/>
    <n v="5400000"/>
    <n v="4600000"/>
    <n v="0"/>
    <n v="3661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540000"/>
    <s v="SHNOM"/>
    <s v="SI"/>
    <s v="NO"/>
    <n v="0"/>
    <n v="0"/>
    <n v="1"/>
    <n v="0"/>
    <n v="0"/>
    <n v="1"/>
    <n v="0"/>
    <n v="0"/>
    <n v="0"/>
    <n v="1"/>
    <s v="NO"/>
    <n v="0"/>
    <s v="NO"/>
    <s v="NO APLICA"/>
    <s v="NO"/>
    <s v="NO APLICA"/>
    <s v="NO APLICA"/>
    <s v="NO APLICA"/>
    <s v="SI"/>
    <n v="0"/>
    <n v="0"/>
    <s v="NO APLICA"/>
    <s v="NO APLICA"/>
    <s v="NO APLICA"/>
    <n v="6300"/>
    <n v="5075"/>
    <s v="NO APLICA"/>
    <s v="NO APLICA"/>
    <s v="NO APLICA"/>
    <s v="NO APLICA"/>
    <s v="NO APLICA"/>
    <e v="#REF!"/>
    <s v="NO APLICA"/>
    <x v="0"/>
    <s v="NO APLICA "/>
    <s v="NO"/>
    <s v="NO APLICA"/>
    <s v="NO"/>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51820-6"/>
    <s v="Otec Actitud Chile Formacion LTDA."/>
    <n v="112"/>
    <n v="28"/>
    <n v="6300"/>
    <n v="270000"/>
    <n v="0"/>
    <n v="14112000"/>
    <n v="2240000"/>
    <n v="5400000"/>
    <n v="2800000"/>
    <n v="0"/>
    <n v="2455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e v="#REF!"/>
    <s v="NO APLICA"/>
    <x v="0"/>
    <s v="NO APLICA "/>
    <s v="NO"/>
    <s v="NO APLICA"/>
    <s v="NO"/>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00"/>
    <n v="270000"/>
    <n v="0"/>
    <n v="19782000"/>
    <n v="3200000"/>
    <n v="5400000"/>
    <n v="4000000"/>
    <n v="0"/>
    <n v="3238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n v="0"/>
    <s v="NO APLICA"/>
    <x v="0"/>
    <s v="NO APLICA "/>
    <s v="NO"/>
    <s v="NO APLICA"/>
    <s v="NO"/>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51820-6"/>
    <s v="Otec Actitud Chile Formacion LTDA."/>
    <n v="272"/>
    <n v="68"/>
    <n v="6350"/>
    <n v="270000"/>
    <n v="0"/>
    <n v="34544000"/>
    <n v="5440000"/>
    <n v="5400000"/>
    <n v="6800000"/>
    <n v="0"/>
    <n v="5218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6350"/>
    <n v="5075"/>
    <s v="NO APLICA"/>
    <s v="NO APLICA"/>
    <s v="NO APLICA"/>
    <s v="NO APLICA"/>
    <s v="NO APLICA"/>
    <n v="0"/>
    <s v="NO APLICA"/>
    <x v="0"/>
    <s v="NO APLICA "/>
    <s v="NO"/>
    <s v="NO APLICA"/>
    <s v="NO"/>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51820-6"/>
    <s v="Otec Actitud Chile Formacion LTDA."/>
    <n v="142"/>
    <n v="36"/>
    <n v="6350"/>
    <n v="270000"/>
    <n v="0"/>
    <n v="18034000"/>
    <n v="2880000"/>
    <n v="5400000"/>
    <n v="3600000"/>
    <n v="0"/>
    <n v="2991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x v="0"/>
    <s v="NO APLICA "/>
    <s v="NO"/>
    <s v="NO APLICA"/>
    <s v="NO"/>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50"/>
    <n v="270000"/>
    <n v="0"/>
    <n v="19939000"/>
    <n v="3200000"/>
    <n v="5400000"/>
    <n v="4000000"/>
    <n v="0"/>
    <n v="32539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x v="0"/>
    <s v="NO APLICA "/>
    <s v="NO"/>
    <s v="NO APLICA"/>
    <s v="NO"/>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s v="NO APLICA"/>
    <s v="NO APLICA"/>
    <s v=""/>
    <s v="NO APLICA"/>
    <s v="NO"/>
    <s v="NO APLICA"/>
    <s v="NO APLICA"/>
    <s v="NO"/>
    <n v="78"/>
    <n v="181"/>
    <s v="NO"/>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s v="NO APLICA"/>
    <s v="NO APLICA"/>
    <s v=""/>
    <s v="NO APLICA"/>
    <s v="NO"/>
    <s v="NO APLICA"/>
    <s v="NO APLICA"/>
    <s v="NO"/>
    <n v="78"/>
    <n v="181"/>
    <s v="NO"/>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s v="NO APLICA"/>
    <s v="NO APLICA"/>
    <s v=""/>
    <s v="NO APLICA"/>
    <s v="NO"/>
    <s v="NO APLICA"/>
    <s v="NO APLICA"/>
    <s v="NO"/>
    <n v="78"/>
    <n v="146"/>
    <s v="NO"/>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s v="NO APLICA"/>
    <s v="NO APLICA"/>
    <s v=""/>
    <s v="NO APLICA"/>
    <s v="NO"/>
    <s v="NO APLICA"/>
    <s v="NO APLICA"/>
    <s v="NO"/>
    <n v="78"/>
    <n v="146"/>
    <s v="NO"/>
    <n v="0"/>
    <s v="Eliminar en verificación de requisitos del curso error en valor total del curso"/>
    <s v="Error del Otic al traspasar el monto"/>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s v="NO APLICA"/>
    <s v="NO APLICA"/>
    <s v=""/>
    <s v="NO APLICA"/>
    <s v="NO"/>
    <s v="NO APLICA"/>
    <s v="NO APLICA"/>
    <s v="NO"/>
    <n v="78"/>
    <n v="146"/>
    <s v="NO"/>
    <n v="0"/>
    <s v="Eliminar en verificación de requisitos del curso error en valor total del curso"/>
    <s v="Error del Otic al traspasar el monto"/>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s v="NO APLICA"/>
    <s v="NO APLICA"/>
    <s v=""/>
    <s v="NO APLICA"/>
    <s v="NO"/>
    <s v="NO APLICA"/>
    <s v="NO APLICA"/>
    <s v="NO"/>
    <n v="78"/>
    <n v="146"/>
    <s v="NO"/>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s v="NO APLICA"/>
    <s v="NO APLICA"/>
    <s v=""/>
    <s v="NO APLICA"/>
    <s v="NO"/>
    <s v="NO APLICA"/>
    <s v="NO APLICA"/>
    <s v="NO"/>
    <n v="78"/>
    <n v="146"/>
    <s v="NO"/>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s v="NO APLICA"/>
    <s v="NO APLICA"/>
    <s v=""/>
    <s v="NO APLICA"/>
    <s v="NO"/>
    <s v="NO APLICA"/>
    <s v="NO APLICA"/>
    <s v="NO"/>
    <n v="78"/>
    <n v="146"/>
    <s v="NO"/>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s v="NO APLICA"/>
    <s v="NO APLICA"/>
    <s v=""/>
    <s v="NO APLICA"/>
    <s v="NO"/>
    <s v="NO APLICA"/>
    <s v="NO APLICA"/>
    <s v="NO"/>
    <n v="78"/>
    <n v="146"/>
    <s v="NO"/>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56645-4"/>
    <s v="Solution Capacitación en gestión Ltd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16245487364620939"/>
    <n v="0"/>
    <s v="NO"/>
    <n v="122"/>
    <n v="181"/>
    <s v="NO"/>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56645-4"/>
    <s v="Solution Capacitación en gestión Ltda."/>
    <n v="272"/>
    <n v="68"/>
    <n v="5075"/>
    <n v="275000"/>
    <n v="250000"/>
    <n v="27608000"/>
    <n v="5440000"/>
    <n v="5500000"/>
    <n v="6800000"/>
    <n v="5000000"/>
    <n v="50348000"/>
    <x v="0"/>
    <s v="No presenta carta de compromiso de arriendo"/>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22"/>
    <n v="146"/>
    <s v="NO"/>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56645-4"/>
    <s v="Solution Capacitación en gestión Ltda."/>
    <n v="160"/>
    <n v="40"/>
    <n v="5075"/>
    <n v="0"/>
    <n v="75000"/>
    <n v="16240000"/>
    <n v="3200000"/>
    <n v="0"/>
    <n v="4000000"/>
    <n v="1500000"/>
    <n v="24940000"/>
    <x v="0"/>
    <s v="Carta de compromiso no coincide con código y comuna"/>
    <n v="0"/>
    <n v="0"/>
    <s v="-"/>
    <s v="-"/>
    <s v="-"/>
    <s v="-"/>
    <s v="-"/>
    <s v="-"/>
    <m/>
    <n v="0"/>
    <n v="0"/>
    <n v="0"/>
    <n v="0"/>
    <n v="0"/>
    <n v="0"/>
    <n v="0"/>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22"/>
    <n v="146"/>
    <s v="NO"/>
    <s v="SE DESARROLLA EN EL ÁREA DE SERVICIOS DE CALEFACCIÓN, REALIZANDO LABORES DE INSTALACIÓN Y MANTENIMIENTO DE_x000a_ARTEFACTOS DE COMBUSTIÓN CON PELLETS, PUEDE ESTAR ASOCIADO AL ÁREA DE POSTVENTA DE ESTOS EQUIPOS. REALIZA_x000a_SUS ACTIVIDADES SEGÚN CONTEXTOS DEL RECINTO Y LAS EVALUACIONES DE CONDICIONES CLIMÁTICAS ASOCIADAS. SE_x000a_DESEMPEÑA EN EMPRESAS PEQUEÑAS, MEDIANAS O GRANDES DEL SECTOR, PARTICULARMENTE EN AQUELLAS QUE FORMAN_x000a_PARTE DE LA RED DE DISTRIBUIDORES, FABRICANTES, VENTA Y POSTVENTA DE ARTEFACTOS DE CALEFACCIÓN."/>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56645-4"/>
    <s v="Solution Capacitación en gestión Ltda."/>
    <n v="72"/>
    <n v="18"/>
    <n v="5075"/>
    <n v="0"/>
    <n v="0"/>
    <n v="7308000"/>
    <n v="1440000"/>
    <n v="0"/>
    <n v="1800000"/>
    <n v="0"/>
    <n v="10548000"/>
    <x v="1"/>
    <n v="0"/>
    <n v="7"/>
    <n v="7"/>
    <s v="-"/>
    <s v="-"/>
    <s v="-"/>
    <s v="-"/>
    <s v="-"/>
    <s v="-"/>
    <m/>
    <n v="7"/>
    <n v="7"/>
    <n v="7"/>
    <n v="7"/>
    <n v="7"/>
    <n v="7"/>
    <n v="7"/>
    <s v="Si"/>
    <s v="Guillermo Gonzalez"/>
    <s v="ggonzalez@isolution.cl"/>
    <s v="56 9 95163347"/>
    <s v="Las Aguilas #1437"/>
    <s v="REALIZAR OPERACIONES DE INSTALACIÓN Y MANTENIMIENTO DE ARTEFACTOS DE CALEFACCIÓN A PELLET, SEGÚN_x000a_ESTÁNDARES TÉCNICOS, DE CALIDAD Y NORMATIVA VIGENTE."/>
    <m/>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16245487364620939"/>
    <n v="0.16245487364620939"/>
    <s v="SI"/>
    <n v="122"/>
    <n v="146"/>
    <s v="NO"/>
    <s v="EL SOLDADOR TRABAJA SOLDANDO PIEZAS Y PARTES METÁLICAS TALES COMO PLANCHAS, PERFILES LAMINADOS, ESTANQUES O_x000a_CHAPAS, ENTRE OTRAS. ESTE PERFIL PODRÁ DESEMPEÑARSE EN EMPRESAS METALÚRGICAS METALMECÁNICAS Y EN INDUSTRIAS_x000a_INTENSIVAS EN BIENES DE CAPITAL DONDE SE FABRIQUEN Y REPAREN LAS PIEZAS Y PARTES ANTES MENCIONADAS. ADEMÁS,_x000a_PODRÁ EJERCER EL OFICIO EN FORMA INDEPENDIENTE."/>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Volcan Llaima #243"/>
    <s v="APLICAR TÉCNICAS DE OXIGÁS, ARCO VOLTAICO, TIG Y MIG SOBRE DIVERSAS PIEZAS Y PARTES METÁLICAS, SEGÚN UN_x000a_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16245487364620939"/>
    <n v="0.16245487364620939"/>
    <s v="SI"/>
    <n v="122"/>
    <n v="146"/>
    <s v="NO"/>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16245487364620939"/>
    <e v="#REF!"/>
    <e v="#REF!"/>
    <n v="122"/>
    <n v="146"/>
    <s v="NO"/>
    <s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Circunvalación Pedro de Valdivia #450"/>
    <s v=" APLICAR TÉCNICAS DE OXIGÁS, ARCO VOLTAICO, TIG Y MIG SOBRE DIVERSAS PIEZAS Y PARTES METÁLICAS, SEGÚN UN_x000a_ 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16245487364620939"/>
    <n v="0.16245487364620939"/>
    <s v="SI"/>
    <n v="122"/>
    <n v="146"/>
    <s v="NO"/>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16245487364620939"/>
    <n v="0"/>
    <s v="NO"/>
    <n v="122"/>
    <n v="181"/>
    <s v="NO"/>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16245487364620939"/>
    <n v="0.12121212121212122"/>
    <s v="NO"/>
    <n v="122"/>
    <n v="181"/>
    <s v="NO"/>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s v="Si"/>
    <s v="Guillermo Gonzalez"/>
    <s v="ggonzalez@isolution.cl"/>
    <s v="56 9 95163347"/>
    <s v="Luis Zurita S/n"/>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16245487364620939"/>
    <n v="0.16245487364620939"/>
    <s v="SI"/>
    <n v="122"/>
    <n v="146"/>
    <s v="NO"/>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16245487364620939"/>
    <n v="5.9523809523809527E-2"/>
    <s v="NO"/>
    <n v="122"/>
    <n v="146"/>
    <s v="NO"/>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s v="Si"/>
    <s v="Guillermo Gonzalez"/>
    <s v="ggonzalez@isolution.cl"/>
    <s v="56 9 95163347"/>
    <s v="Sector Nininico S/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16245487364620939"/>
    <n v="0.16245487364620939"/>
    <s v="SI"/>
    <n v="122"/>
    <n v="146"/>
    <s v="NO"/>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0.16245487364620939"/>
    <n v="5.9523809523809527E-2"/>
    <s v="NO"/>
    <n v="122"/>
    <n v="146"/>
    <s v="NO"/>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22"/>
    <n v="146"/>
    <s v="NO"/>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22"/>
    <n v="146"/>
    <s v="NO"/>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988315-0"/>
    <s v="Arrayan Capacitaciones Spa"/>
    <n v="160"/>
    <n v="40"/>
    <n v="5075"/>
    <n v="0"/>
    <n v="50000"/>
    <n v="16240000"/>
    <n v="3200000"/>
    <n v="0"/>
    <n v="4000000"/>
    <n v="1000000"/>
    <n v="24440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988315-0"/>
    <s v="Arrayan Capacitaciones Spa"/>
    <n v="72"/>
    <n v="18"/>
    <n v="5075"/>
    <n v="0"/>
    <n v="0"/>
    <n v="7308000"/>
    <n v="1440000"/>
    <n v="0"/>
    <n v="1800000"/>
    <n v="0"/>
    <n v="10548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5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x v="1"/>
    <s v="NO APLICA "/>
    <s v="NO"/>
    <s v="NO APLICA"/>
    <s v="NO"/>
    <s v="NO APLICA"/>
    <s v="NO APLICA"/>
    <s v=""/>
    <s v="NO APLICA"/>
    <s v="NO"/>
    <s v="NO APLICA"/>
    <s v="NO APLICA"/>
    <s v="NO"/>
    <n v="1"/>
    <n v="24"/>
    <s v="NO"/>
    <n v="0"/>
    <m/>
    <m/>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x v="1"/>
    <s v="NO APLICA "/>
    <s v="NO"/>
    <s v="NO APLICA"/>
    <s v="NO"/>
    <s v="NO APLICA"/>
    <s v="NO APLICA"/>
    <s v=""/>
    <s v="NO APLICA"/>
    <s v="NO"/>
    <s v="NO APLICA"/>
    <s v="NO APLICA"/>
    <s v="NO"/>
    <n v="1"/>
    <n v="24"/>
    <s v="NO"/>
    <n v="0"/>
    <m/>
    <m/>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x v="1"/>
    <s v="NO APLICA "/>
    <s v="NO"/>
    <s v="NO APLICA"/>
    <s v="NO"/>
    <s v="NO APLICA"/>
    <s v="NO APLICA"/>
    <s v=""/>
    <s v="NO APLICA"/>
    <s v="NO"/>
    <s v="NO APLICA"/>
    <s v="NO APLICA"/>
    <s v="NO"/>
    <n v="1"/>
    <n v="24"/>
    <s v="NO"/>
    <n v="0"/>
    <m/>
    <m/>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x v="1"/>
    <s v="NO APLICA "/>
    <s v="NO"/>
    <s v="NO APLICA"/>
    <s v="NO"/>
    <s v="NO APLICA"/>
    <s v="NO APLICA"/>
    <s v=""/>
    <s v="NO APLICA"/>
    <s v="NO"/>
    <s v="NO APLICA"/>
    <s v="NO APLICA"/>
    <s v="NO"/>
    <n v="1"/>
    <n v="24"/>
    <s v="NO"/>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60420-8"/>
    <s v="Servicios de Capacitación Sercont Chile LTD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5.9523809523809527E-2"/>
    <n v="0"/>
    <s v="NO"/>
    <n v="84"/>
    <n v="181"/>
    <s v="NO"/>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84"/>
    <n v="181"/>
    <s v="NO"/>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84"/>
    <n v="146"/>
    <s v="NO"/>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PATRICIO LYNCH #252, SAAVEDRA"/>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5.9523809523809527E-2"/>
    <n v="5.9523809523809527E-2"/>
    <s v="SI"/>
    <n v="84"/>
    <n v="146"/>
    <s v="NO"/>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VOLCAN MOCHO #58, POB DIEGO PORTALES, CURACAUTI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5.9523809523809527E-2"/>
    <n v="5.9523809523809527E-2"/>
    <s v="SI"/>
    <n v="84"/>
    <n v="146"/>
    <s v="NO"/>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60420-8"/>
    <s v="Servicios de Capacitación Sercont Chile LTDA"/>
    <n v="160"/>
    <n v="40"/>
    <n v="5075"/>
    <n v="275000"/>
    <n v="50000"/>
    <n v="16240000"/>
    <n v="3200000"/>
    <n v="5500000"/>
    <n v="4000000"/>
    <n v="1000000"/>
    <n v="29940000"/>
    <x v="0"/>
    <s v="En anexo N°3 indica subsidio de herramientas y en parrilla de cursos no corresponde subsidio de herramientas para este código"/>
    <n v="0"/>
    <n v="0"/>
    <s v="-"/>
    <s v="-"/>
    <s v="-"/>
    <s v="-"/>
    <s v="-"/>
    <s v="-"/>
    <m/>
    <n v="0"/>
    <n v="0"/>
    <n v="0"/>
    <n v="0"/>
    <n v="0"/>
    <n v="0"/>
    <n v="0"/>
    <n v="0"/>
    <n v="0"/>
    <n v="0"/>
    <n v="0"/>
    <n v="0"/>
    <n v="0"/>
    <m/>
    <n v="0"/>
    <n v="0"/>
    <n v="0"/>
    <n v="0"/>
    <n v="0"/>
    <n v="0"/>
    <n v="0"/>
    <n v="0"/>
    <n v="0"/>
    <n v="0"/>
    <n v="0"/>
    <n v="0"/>
    <n v="0"/>
    <n v="0"/>
    <n v="0"/>
    <n v="0"/>
    <s v="SSH"/>
    <s v="SI"/>
    <s v="NO"/>
    <n v="0"/>
    <n v="0"/>
    <n v="0"/>
    <n v="0"/>
    <n v="0"/>
    <n v="1"/>
    <n v="0"/>
    <n v="0"/>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84"/>
    <n v="146"/>
    <s v="NO"/>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60420-8"/>
    <s v="Servicios de Capacitación Sercont Chile LTDA"/>
    <n v="272"/>
    <n v="68"/>
    <n v="5075"/>
    <n v="275000"/>
    <n v="200000"/>
    <n v="27608000"/>
    <n v="5440000"/>
    <n v="5500000"/>
    <n v="6800000"/>
    <n v="4000000"/>
    <n v="493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n v="7.0000000000000009"/>
    <s v="SI"/>
    <n v="7"/>
    <s v="SI"/>
    <n v="7"/>
    <s v="SI"/>
    <n v="5075"/>
    <n v="5075"/>
    <s v="SI"/>
    <n v="5.9523809523809527E-2"/>
    <e v="#REF!"/>
    <e v="#REF!"/>
    <n v="84"/>
    <n v="146"/>
    <s v="NO"/>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n v="0"/>
    <n v="7"/>
    <x v="1"/>
    <s v="NO APLICA "/>
    <s v="NO"/>
    <s v="NO APLICA"/>
    <s v="NO"/>
    <s v="NO APLICA"/>
    <s v="NO APLICA"/>
    <s v=""/>
    <s v="NO APLICA"/>
    <s v="NO"/>
    <s v="NO APLICA"/>
    <s v="NO APLICA"/>
    <s v="NO"/>
    <n v="54"/>
    <n v="181"/>
    <s v="NO"/>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n v="0"/>
    <n v="7"/>
    <x v="1"/>
    <s v="NO APLICA "/>
    <s v="NO"/>
    <s v="NO APLICA"/>
    <s v="NO"/>
    <s v="NO APLICA"/>
    <s v="NO APLICA"/>
    <s v=""/>
    <s v="NO APLICA"/>
    <s v="NO"/>
    <s v="NO APLICA"/>
    <s v="NO APLICA"/>
    <s v="NO"/>
    <n v="54"/>
    <n v="146"/>
    <s v="NO"/>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511150-1"/>
    <s v="Gestcap Chile LTDA"/>
    <n v="272"/>
    <n v="68"/>
    <n v="5075"/>
    <n v="275000"/>
    <n v="250000"/>
    <n v="27608000"/>
    <n v="5440000"/>
    <n v="5500000"/>
    <n v="6800000"/>
    <n v="5000000"/>
    <n v="50948000"/>
    <x v="0"/>
    <s v="Valor total del curso no coincide con la suma de los ítem "/>
    <n v="0"/>
    <n v="0"/>
    <s v="-"/>
    <s v="-"/>
    <s v="-"/>
    <s v="-"/>
    <s v="-"/>
    <s v="-"/>
    <m/>
    <n v="0"/>
    <n v="0"/>
    <n v="0"/>
    <n v="0"/>
    <n v="0"/>
    <n v="0"/>
    <n v="0"/>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54"/>
    <n v="146"/>
    <s v="NO"/>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511150-1"/>
    <s v="Gestcap Chile LTDA"/>
    <n v="182"/>
    <n v="46"/>
    <n v="5075"/>
    <n v="275000"/>
    <n v="0"/>
    <n v="18473000"/>
    <n v="3680000"/>
    <n v="5500000"/>
    <n v="4600000"/>
    <n v="0"/>
    <n v="32253000"/>
    <x v="1"/>
    <n v="0"/>
    <n v="5"/>
    <n v="7"/>
    <s v="-"/>
    <s v="-"/>
    <s v="-"/>
    <s v="-"/>
    <s v="-"/>
    <s v="-"/>
    <m/>
    <n v="6.6"/>
    <n v="6.6"/>
    <n v="6.6"/>
    <n v="6.6"/>
    <n v="6.6"/>
    <n v="7"/>
    <n v="6.5"/>
    <n v="0"/>
    <n v="0"/>
    <n v="0"/>
    <n v="0"/>
    <n v="0"/>
    <n v="0"/>
    <m/>
    <n v="0"/>
    <n v="0"/>
    <n v="0"/>
    <n v="0"/>
    <n v="0"/>
    <n v="0"/>
    <n v="0"/>
    <n v="0"/>
    <n v="0"/>
    <n v="0"/>
    <n v="0"/>
    <n v="0"/>
    <n v="0"/>
    <n v="0"/>
    <n v="0"/>
    <n v="0"/>
    <s v="SHNOM"/>
    <s v="SI"/>
    <s v="NO"/>
    <n v="0"/>
    <n v="0"/>
    <n v="0"/>
    <n v="0"/>
    <n v="0"/>
    <n v="0"/>
    <n v="0"/>
    <n v="0"/>
    <n v="0"/>
    <n v="0"/>
    <s v="SI"/>
    <n v="0"/>
    <s v="SI"/>
    <n v="0"/>
    <s v="SI"/>
    <n v="0"/>
    <n v="0.5"/>
    <n v="0.70000000000000007"/>
    <s v="SI"/>
    <n v="0"/>
    <n v="0"/>
    <n v="0"/>
    <n v="6.6"/>
    <n v="6.6"/>
    <n v="5075"/>
    <n v="5075"/>
    <n v="7"/>
    <s v="APROBADO"/>
    <s v="APROBADO"/>
    <n v="6.5"/>
    <s v="APROBADO"/>
    <n v="0"/>
    <n v="7"/>
    <x v="1"/>
    <s v="NO APLICA "/>
    <s v="NO"/>
    <s v="NO APLICA"/>
    <s v="NO"/>
    <s v="NO APLICA"/>
    <s v="NO APLICA"/>
    <s v=""/>
    <s v="NO APLICA"/>
    <s v="NO"/>
    <s v="NO APLICA"/>
    <s v="NO APLICA"/>
    <s v="NO"/>
    <n v="54"/>
    <n v="181"/>
    <s v="NO"/>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419740-0"/>
    <s v="Laborem EIRL."/>
    <n v="157"/>
    <n v="40"/>
    <n v="5075"/>
    <n v="275000"/>
    <n v="250000"/>
    <n v="27608000"/>
    <n v="5440000"/>
    <n v="5500000"/>
    <n v="6800000"/>
    <n v="5000000"/>
    <n v="50348000"/>
    <x v="0"/>
    <s v="Anexo N°3 cantidad de horas inferior a las del plan formativo"/>
    <n v="0"/>
    <n v="0"/>
    <s v="-"/>
    <s v="-"/>
    <s v="-"/>
    <s v="-"/>
    <s v="-"/>
    <s v="-"/>
    <m/>
    <n v="0"/>
    <n v="0"/>
    <n v="0"/>
    <n v="0"/>
    <n v="0"/>
    <n v="0"/>
    <n v="0"/>
    <n v="0"/>
    <n v="0"/>
    <n v="0"/>
    <n v="0"/>
    <n v="0"/>
    <n v="0"/>
    <m/>
    <n v="0"/>
    <n v="0"/>
    <n v="0"/>
    <n v="0"/>
    <n v="0"/>
    <n v="0"/>
    <n v="0"/>
    <n v="1"/>
    <n v="0"/>
    <n v="0"/>
    <n v="0"/>
    <n v="0"/>
    <n v="0"/>
    <n v="0"/>
    <n v="1"/>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
    <n v="146"/>
    <s v="NO"/>
    <n v="0"/>
    <s v="Curso debe ser eliminado en verificación de requisitos OTEC presenta 157 y deben ser 272 hors"/>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
    <n v="146"/>
    <s v="NO"/>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
    <n v="146"/>
    <s v="NO"/>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
    <n v="146"/>
    <s v="NO"/>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
    <n v="0"/>
    <n v="250000"/>
    <n v="27608000"/>
    <n v="5440000"/>
    <n v="0"/>
    <n v="6800000"/>
    <n v="5000000"/>
    <n v="4484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0"/>
    <n v="0"/>
    <s v="SI"/>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0"/>
    <n v="0"/>
    <s v="SI"/>
    <n v="0"/>
    <m/>
    <m/>
    <m/>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n v="0"/>
    <n v="160"/>
    <n v="4"/>
    <s v="SI"/>
    <s v="SI"/>
    <s v="NO"/>
    <n v="0"/>
    <s v="EDUCACIÓN MEDIA COMPLETA, PREFERENTEMENTE"/>
    <s v="SI"/>
    <s v="LICENCIA DE CONDUCIR CLASE D"/>
    <s v="CONVOCATORIA ABIERTA"/>
    <n v="40"/>
    <n v="2"/>
    <s v="76998987-0"/>
    <s v="Instituto de Capacitación Decin Spa."/>
    <n v="160"/>
    <n v="40"/>
    <n v="5.0750000000000002"/>
    <n v="0"/>
    <n v="60"/>
    <s v="16.240.000"/>
    <n v="3200000"/>
    <n v="0"/>
    <n v="0"/>
    <s v="1.200.000"/>
    <s v="20.640.000"/>
    <x v="0"/>
    <s v="No incluye subsidio de cuidado, cuando debería estar integrado"/>
    <n v="0"/>
    <n v="0"/>
    <s v="-"/>
    <s v="-"/>
    <s v="-"/>
    <s v="-"/>
    <s v="-"/>
    <s v="-"/>
    <m/>
    <n v="0"/>
    <n v="0"/>
    <n v="0"/>
    <n v="0"/>
    <n v="0"/>
    <n v="0"/>
    <n v="0"/>
    <n v="0"/>
    <n v="0"/>
    <n v="0"/>
    <n v="0"/>
    <n v="0"/>
    <n v="0"/>
    <m/>
    <n v="0"/>
    <n v="0"/>
    <n v="0"/>
    <n v="0"/>
    <n v="0"/>
    <n v="0"/>
    <n v="0"/>
    <n v="0"/>
    <n v="0"/>
    <n v="0"/>
    <n v="0"/>
    <n v="0"/>
    <n v="0"/>
    <n v="0"/>
    <n v="0"/>
    <n v="-16223760"/>
    <s v="SSH"/>
    <s v="SI"/>
    <s v="NO"/>
    <n v="0"/>
    <n v="1"/>
    <n v="1"/>
    <n v="0"/>
    <n v="1"/>
    <n v="0"/>
    <n v="0"/>
    <n v="0"/>
    <n v="1"/>
    <n v="0"/>
    <s v="NO"/>
    <n v="0"/>
    <s v="NO"/>
    <s v="NO APLICA"/>
    <s v="NO"/>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n v="0"/>
    <n v="72"/>
    <n v="4"/>
    <s v="SI"/>
    <s v="SI"/>
    <s v="NO"/>
    <n v="0"/>
    <s v="EDUCACIÓN MEDIA COMPLETA, PREFERENTEMENTE Y DERIVADAS POR PRODEMU ARAUCANIA"/>
    <s v="NO"/>
    <n v="0"/>
    <s v="CONVOCATORIA CERRADA"/>
    <n v="18"/>
    <n v="2"/>
    <s v="76998987-0"/>
    <s v="Instituto de Capacitación Decin Spa."/>
    <n v="72"/>
    <n v="18"/>
    <n v="5.0750000000000002"/>
    <n v="0"/>
    <n v="0"/>
    <s v="7.308.000"/>
    <n v="1440000"/>
    <n v="0"/>
    <n v="0"/>
    <n v="0"/>
    <s v="8.748.000"/>
    <x v="0"/>
    <s v="No incluye subsidio de cuidado, cuando debería estar integrado"/>
    <n v="0"/>
    <n v="0"/>
    <s v="-"/>
    <s v="-"/>
    <s v="-"/>
    <s v="-"/>
    <s v="-"/>
    <s v="-"/>
    <m/>
    <n v="0"/>
    <n v="0"/>
    <n v="0"/>
    <n v="0"/>
    <n v="0"/>
    <n v="0"/>
    <n v="0"/>
    <n v="0"/>
    <n v="0"/>
    <n v="0"/>
    <n v="0"/>
    <n v="0"/>
    <n v="0"/>
    <m/>
    <n v="0"/>
    <n v="0"/>
    <n v="0"/>
    <n v="0"/>
    <n v="0"/>
    <n v="0"/>
    <n v="0"/>
    <n v="0"/>
    <n v="0"/>
    <n v="0"/>
    <n v="0"/>
    <n v="0"/>
    <n v="0"/>
    <n v="0"/>
    <n v="0"/>
    <n v="-7300692"/>
    <s v="SSH"/>
    <s v="SI"/>
    <s v="NO"/>
    <n v="0"/>
    <n v="1"/>
    <n v="1"/>
    <n v="0"/>
    <n v="1"/>
    <n v="0"/>
    <n v="0"/>
    <n v="0"/>
    <n v="0"/>
    <n v="0"/>
    <s v="NO"/>
    <n v="0"/>
    <s v="NO"/>
    <s v="NO APLICA"/>
    <s v="NO"/>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0"/>
    <n v="0"/>
    <s v="SI"/>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cuidado ni subsidio de herramientas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0"/>
    <n v="0"/>
    <n v="0"/>
    <n v="0"/>
    <n v="0"/>
    <n v="0"/>
    <n v="0"/>
    <n v="0"/>
    <n v="0"/>
    <n v="0"/>
    <n v="0"/>
    <x v="0"/>
    <s v="No viene anexo incluido "/>
    <n v="0"/>
    <n v="0"/>
    <s v="-"/>
    <s v="-"/>
    <s v="-"/>
    <s v="-"/>
    <s v="-"/>
    <s v="-"/>
    <m/>
    <n v="0"/>
    <n v="0"/>
    <n v="0"/>
    <n v="0"/>
    <n v="0"/>
    <n v="0"/>
    <n v="0"/>
    <n v="0"/>
    <n v="0"/>
    <n v="0"/>
    <n v="0"/>
    <n v="0"/>
    <n v="0"/>
    <m/>
    <n v="0"/>
    <n v="0"/>
    <n v="0"/>
    <n v="0"/>
    <n v="0"/>
    <n v="0"/>
    <n v="0"/>
    <n v="1"/>
    <n v="0"/>
    <n v="0"/>
    <n v="0"/>
    <n v="0"/>
    <n v="0"/>
    <n v="0"/>
    <n v="1"/>
    <n v="0"/>
    <s v="SHNOM"/>
    <s v="SI"/>
    <s v="NO"/>
    <n v="0"/>
    <n v="1"/>
    <n v="0"/>
    <n v="1"/>
    <n v="1"/>
    <n v="1"/>
    <n v="0"/>
    <n v="0"/>
    <n v="0"/>
    <n v="0"/>
    <s v="NO"/>
    <n v="0"/>
    <s v="NO"/>
    <s v="NO APLICA"/>
    <s v="NO"/>
    <s v="NO APLICA"/>
    <s v="NO APLICA"/>
    <s v="NO APLICA"/>
    <s v="SI"/>
    <n v="0"/>
    <n v="0"/>
    <s v="NO APLICA"/>
    <s v="NO APLICA"/>
    <s v="NO APLICA"/>
    <n v="0"/>
    <n v="5075"/>
    <s v="NO APLICA"/>
    <s v="NO APLICA"/>
    <s v="NO APLICA"/>
    <s v="NO APLICA"/>
    <s v="NO APLICA"/>
    <n v="0"/>
    <s v="NO APLICA"/>
    <x v="0"/>
    <s v="NO APLICA "/>
    <s v="NO"/>
    <s v="NO APLICA"/>
    <s v="NO"/>
    <s v="NO APLICA"/>
    <s v="NO APLICA"/>
    <s v=""/>
    <s v="NO APLICA"/>
    <s v="NO"/>
    <s v="NO APLICA"/>
    <s v="NO APLICA"/>
    <s v="NO"/>
    <n v="0"/>
    <n v="0"/>
    <s v="SI"/>
    <n v="0"/>
    <s v="Curso debe ser eliminado en verificación de requisitos OTEC no presenta horas de duración"/>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x v="0"/>
    <s v="NO APLICA "/>
    <s v="NO"/>
    <s v="NO APLICA"/>
    <s v="NO"/>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x v="0"/>
    <s v="NO APLICA "/>
    <s v="NO"/>
    <s v="NO APLICA"/>
    <s v="NO"/>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n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0"/>
    <n v="0"/>
    <s v="SI"/>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6.6"/>
    <n v="5.8"/>
    <n v="6"/>
    <n v="7"/>
    <n v="6.6"/>
    <n v="0"/>
    <n v="0"/>
    <n v="0"/>
    <n v="0"/>
    <n v="0"/>
    <n v="0"/>
    <m/>
    <n v="0"/>
    <n v="0"/>
    <n v="0"/>
    <n v="0"/>
    <n v="0"/>
    <n v="0"/>
    <n v="0"/>
    <n v="0"/>
    <n v="0"/>
    <n v="0"/>
    <n v="0"/>
    <n v="0"/>
    <n v="0"/>
    <n v="0"/>
    <n v="0"/>
    <n v="0"/>
    <s v="SHNOM"/>
    <s v="SI"/>
    <s v="NO"/>
    <n v="0"/>
    <n v="0"/>
    <n v="0"/>
    <n v="0"/>
    <n v="0"/>
    <n v="0"/>
    <n v="0"/>
    <n v="0"/>
    <n v="0"/>
    <n v="0"/>
    <s v="SI"/>
    <n v="0"/>
    <s v="SI"/>
    <n v="0"/>
    <s v="SI"/>
    <n v="0"/>
    <n v="0.70000000000000007"/>
    <n v="0.5"/>
    <s v="SI"/>
    <n v="0"/>
    <n v="0"/>
    <n v="0"/>
    <n v="6.7000000000000011"/>
    <n v="6.7000000000000011"/>
    <n v="5075"/>
    <n v="5075"/>
    <n v="7"/>
    <s v="APROBADO"/>
    <s v="APROBADO"/>
    <n v="6.6"/>
    <s v="APROBADO"/>
    <n v="0"/>
    <n v="7"/>
    <x v="1"/>
    <s v="NO APLICA "/>
    <s v="NO"/>
    <s v="NO APLICA"/>
    <s v="NO"/>
    <s v="NO APLICA"/>
    <s v="NO APLICA"/>
    <s v=""/>
    <s v="NO APLICA"/>
    <s v="NO"/>
    <s v="NO APLICA"/>
    <s v="NO APLICA"/>
    <s v="NO"/>
    <n v="65"/>
    <n v="181"/>
    <s v="NO"/>
    <n v="0"/>
    <s v="Corregir nota final del curso"/>
    <s v="Nota Final Corregida"/>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5"/>
    <n v="5"/>
    <n v="6.2"/>
    <n v="7"/>
    <n v="6.3"/>
    <n v="0"/>
    <n v="0"/>
    <n v="0"/>
    <n v="0"/>
    <n v="0"/>
    <n v="0"/>
    <m/>
    <n v="0"/>
    <n v="0"/>
    <n v="0"/>
    <n v="0"/>
    <n v="0"/>
    <n v="0"/>
    <n v="0"/>
    <n v="0"/>
    <n v="0"/>
    <n v="0"/>
    <n v="0"/>
    <n v="0"/>
    <n v="0"/>
    <n v="0"/>
    <n v="0"/>
    <n v="0"/>
    <s v="SHNOM"/>
    <s v="SI"/>
    <s v="NO"/>
    <n v="0"/>
    <n v="0"/>
    <n v="0"/>
    <n v="0"/>
    <n v="0"/>
    <n v="0"/>
    <n v="0"/>
    <n v="0"/>
    <n v="0"/>
    <n v="0"/>
    <s v="SI"/>
    <n v="0"/>
    <s v="SI"/>
    <n v="0"/>
    <s v="SI"/>
    <n v="0"/>
    <n v="0.70000000000000007"/>
    <n v="0.5"/>
    <s v="SI"/>
    <n v="0"/>
    <n v="0"/>
    <n v="0"/>
    <n v="6.32"/>
    <n v="6.32"/>
    <n v="5075"/>
    <n v="5075"/>
    <n v="7"/>
    <s v="APROBADO"/>
    <s v="APROBADO"/>
    <n v="6.3"/>
    <s v="APROBADO"/>
    <n v="0"/>
    <n v="7"/>
    <x v="1"/>
    <s v="NO APLICA "/>
    <s v="NO"/>
    <s v="NO APLICA"/>
    <s v="NO"/>
    <s v="NO APLICA"/>
    <s v="NO APLICA"/>
    <s v=""/>
    <s v="NO APLICA"/>
    <s v="NO"/>
    <s v="NO APLICA"/>
    <s v="NO APLICA"/>
    <s v="NO"/>
    <n v="65"/>
    <n v="146"/>
    <s v="NO"/>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6"/>
    <n v="6"/>
    <n v="6.3"/>
    <n v="7"/>
    <n v="6.5"/>
    <n v="0"/>
    <n v="0"/>
    <n v="0"/>
    <n v="0"/>
    <n v="0"/>
    <n v="0"/>
    <m/>
    <n v="0"/>
    <n v="0"/>
    <n v="0"/>
    <n v="0"/>
    <n v="0"/>
    <n v="0"/>
    <n v="0"/>
    <n v="0"/>
    <n v="0"/>
    <n v="0"/>
    <n v="0"/>
    <n v="0"/>
    <n v="0"/>
    <n v="0"/>
    <n v="0"/>
    <n v="0"/>
    <s v="SHNOM"/>
    <s v="SI"/>
    <s v="NO"/>
    <n v="0"/>
    <n v="0"/>
    <n v="0"/>
    <n v="0"/>
    <n v="0"/>
    <n v="0"/>
    <n v="0"/>
    <n v="0"/>
    <n v="0"/>
    <n v="0"/>
    <s v="SI"/>
    <n v="0"/>
    <s v="SI"/>
    <n v="0"/>
    <s v="SI"/>
    <n v="0"/>
    <n v="0.70000000000000007"/>
    <n v="0.5"/>
    <s v="SI"/>
    <n v="0"/>
    <n v="0"/>
    <n v="0"/>
    <n v="6.63"/>
    <n v="6.63"/>
    <n v="5075"/>
    <n v="5075"/>
    <n v="7"/>
    <s v="APROBADO"/>
    <s v="APROBADO"/>
    <n v="6.5"/>
    <s v="APROBADO"/>
    <n v="0"/>
    <n v="7"/>
    <x v="1"/>
    <s v="NO APLICA "/>
    <s v="NO"/>
    <s v="NO APLICA"/>
    <s v="NO"/>
    <s v="NO APLICA"/>
    <s v="NO APLICA"/>
    <s v=""/>
    <s v="NO APLICA"/>
    <s v="NO"/>
    <s v="NO APLICA"/>
    <s v="NO APLICA"/>
    <s v="NO"/>
    <n v="65"/>
    <n v="146"/>
    <s v="NO"/>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s v="NO APLICA"/>
    <s v="NO APLICA"/>
    <s v=""/>
    <s v="NO APLICA"/>
    <s v="NO"/>
    <s v="NO APLICA"/>
    <s v="NO APLICA"/>
    <s v="NO"/>
    <n v="65"/>
    <n v="146"/>
    <s v="NO"/>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x v="1"/>
    <s v="NO APLICA "/>
    <s v="NO"/>
    <s v="NO APLICA"/>
    <s v="NO"/>
    <s v="NO APLICA"/>
    <s v="NO APLICA"/>
    <s v=""/>
    <s v="NO APLICA"/>
    <s v="NO"/>
    <s v="NO APLICA"/>
    <s v="NO APLICA"/>
    <s v="NO"/>
    <n v="24"/>
    <n v="181"/>
    <s v="NO"/>
    <n v="0"/>
    <s v="Corregir nota de comportamiento corresponde nota 7"/>
    <s v="Nota de comportamiento corregida"/>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n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x v="2"/>
    <n v="7.0000000000000009"/>
    <s v="SI"/>
    <n v="7"/>
    <s v="SI"/>
    <n v="3"/>
    <s v="NO"/>
    <s v=""/>
    <s v="NO APLICA"/>
    <s v="NO"/>
    <s v="NO APLICA"/>
    <s v="NO APLICA"/>
    <s v="NO"/>
    <n v="24"/>
    <n v="24"/>
    <s v="SI"/>
    <n v="0"/>
    <s v="Eliminar en verificación de requisitos del curso. Valor total licencia habilitante erróneo"/>
    <s v="Error Otic al traspasar monto"/>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x v="2"/>
    <n v="7.0000000000000009"/>
    <s v="SI"/>
    <n v="7"/>
    <s v="SI"/>
    <n v="3"/>
    <s v="NO"/>
    <s v=""/>
    <s v="NO APLICA"/>
    <s v="NO"/>
    <s v="NO APLICA"/>
    <s v="NO APLICA"/>
    <s v="NO"/>
    <n v="24"/>
    <n v="24"/>
    <s v="SI"/>
    <n v="0"/>
    <s v="Eliminar en verificación de requisitos del curso. Valor total licencia habilitante erróneo"/>
    <s v="Error Otic al traspasar monto"/>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x v="2"/>
    <n v="7.0000000000000009"/>
    <s v="SI"/>
    <n v="7"/>
    <s v="SI"/>
    <n v="3"/>
    <s v="NO"/>
    <s v=""/>
    <s v="NO APLICA"/>
    <s v="NO"/>
    <s v="NO APLICA"/>
    <s v="NO APLICA"/>
    <s v="NO"/>
    <n v="24"/>
    <n v="24"/>
    <s v="SI"/>
    <n v="0"/>
    <s v="Eliminar en verificación de requisitos del curso. Valor total licencia habilitante erróneo"/>
    <s v="Error Otic al traspasar monto"/>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x v="2"/>
    <n v="7.0000000000000009"/>
    <s v="SI"/>
    <n v="7"/>
    <s v="SI"/>
    <n v="3"/>
    <s v="NO"/>
    <s v=""/>
    <s v="NO APLICA"/>
    <s v="NO"/>
    <s v="NO APLICA"/>
    <s v="NO APLICA"/>
    <s v="NO"/>
    <n v="24"/>
    <n v="24"/>
    <s v="SI"/>
    <n v="0"/>
    <s v="Eliminar en verificación de requisitos del curso. Valor total licencia habilitante erróneo"/>
    <s v="Error Otic al traspasar monto"/>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x v="1"/>
    <s v="NO APLICA "/>
    <s v="NO"/>
    <s v="NO APLICA"/>
    <s v="NO"/>
    <s v="NO APLICA"/>
    <s v="NO APLICA"/>
    <s v=""/>
    <s v="NO APLICA"/>
    <s v="NO"/>
    <s v="NO APLICA"/>
    <s v="NO APLICA"/>
    <s v="NO"/>
    <n v="24"/>
    <n v="181"/>
    <s v="NO"/>
    <n v="0"/>
    <s v="Corregir nota de comportamiento corresponde nota 7"/>
    <s v="Nota de comportamiento corregida"/>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
    <n v="24"/>
    <s v="NO"/>
    <n v="0"/>
    <s v="Curso debe ser rechazado en verificación de requisitos. Curso requerido con licencia habilitante y no presenta valor de esta"/>
    <s v="Curso rechazado"/>
    <s v="Se cambia estado en Verificiación de antecedentes a Rechazado"/>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
    <n v="24"/>
    <s v="NO"/>
    <n v="0"/>
    <s v="Curso debe ser rechazado en verificación de requisitos. Curso requerido con licencia habilitante y no presenta valor de esta"/>
    <s v="Curso rechazado"/>
    <s v="Se cambia estado en Verificiación de antecedentes a Rechazado"/>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
    <n v="24"/>
    <s v="NO"/>
    <n v="0"/>
    <s v="Curso debe ser rechazado en verificación de requisitos. Curso requerido con licencia habilitante y no presenta valor de esta"/>
    <s v="Curso rechazado"/>
    <s v="Se cambia estado en Verificiación de antecedentes a Rechazado"/>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x v="0"/>
    <s v="NO APLICA "/>
    <s v="NO"/>
    <s v="NO APLICA"/>
    <s v="NO"/>
    <s v="NO APLICA"/>
    <s v="NO APLICA"/>
    <s v=""/>
    <s v="NO APLICA"/>
    <s v="NO"/>
    <s v="NO APLICA"/>
    <s v="NO APLICA"/>
    <s v="NO"/>
    <n v="1"/>
    <n v="24"/>
    <s v="NO"/>
    <n v="0"/>
    <s v="Curso debe ser rechazado en verificación de requisitos. Curso requerido con licencia habilitante y no presenta valor de esta"/>
    <s v="Curso rechazado"/>
    <s v="Se cambia estado en Verificiación de antecedentes a Rechazado"/>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5.3"/>
    <n v="7"/>
    <n v="5.8"/>
    <n v="0"/>
    <n v="0"/>
    <n v="0"/>
    <n v="0"/>
    <n v="0"/>
    <n v="0"/>
    <m/>
    <n v="0"/>
    <n v="0"/>
    <n v="0"/>
    <n v="0"/>
    <n v="0"/>
    <n v="0"/>
    <n v="0"/>
    <n v="0"/>
    <n v="0"/>
    <n v="0"/>
    <n v="0"/>
    <n v="0"/>
    <n v="0"/>
    <n v="0"/>
    <n v="0"/>
    <n v="0"/>
    <s v="SHNOM"/>
    <s v="SI"/>
    <s v="NO"/>
    <n v="0"/>
    <n v="0"/>
    <n v="0"/>
    <n v="0"/>
    <n v="0"/>
    <n v="0"/>
    <n v="0"/>
    <n v="0"/>
    <n v="0"/>
    <n v="0"/>
    <s v="SI"/>
    <n v="0"/>
    <s v="NO"/>
    <n v="0"/>
    <s v="NO"/>
    <n v="0"/>
    <n v="0.1"/>
    <n v="0.70000000000000007"/>
    <s v="SI"/>
    <n v="0"/>
    <n v="0"/>
    <n v="0"/>
    <n v="6.23"/>
    <n v="6.23"/>
    <n v="5075"/>
    <n v="5075"/>
    <n v="7"/>
    <s v="APROBADO"/>
    <s v="APROBADO"/>
    <n v="5.8"/>
    <s v="APROBADO"/>
    <n v="0"/>
    <n v="7"/>
    <x v="1"/>
    <s v="NO APLICA "/>
    <s v="NO"/>
    <s v="NO APLICA"/>
    <s v="NO"/>
    <s v="NO APLICA"/>
    <s v="NO APLICA"/>
    <s v=""/>
    <s v="NO APLICA"/>
    <s v="NO"/>
    <s v="NO APLICA"/>
    <s v="NO APLICA"/>
    <s v="NO"/>
    <n v="0"/>
    <n v="0"/>
    <s v="SI"/>
    <n v="0"/>
    <s v="Corregir nota de comportamiento corresponde nota 7"/>
    <s v="Nota de comportamiento corregida"/>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s v="NO APLICA"/>
    <s v="NO APLICA"/>
    <s v=""/>
    <s v="NO APLICA"/>
    <s v="NO"/>
    <s v="NO APLICA"/>
    <s v="NO APLICA"/>
    <s v="NO"/>
    <n v="0"/>
    <n v="0"/>
    <s v="SI"/>
    <n v="0"/>
    <s v="Corregir nota de comportamiento corresponde nota 7"/>
    <s v="Nota de comportamiento corregida"/>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x v="1"/>
    <s v="NO APLICA "/>
    <s v="NO"/>
    <s v="NO APLICA"/>
    <s v="NO"/>
    <s v="NO APLICA"/>
    <s v="NO APLICA"/>
    <s v=""/>
    <s v="NO APLICA"/>
    <s v="NO"/>
    <s v="NO APLICA"/>
    <s v="NO APLICA"/>
    <s v="NO"/>
    <n v="0"/>
    <n v="0"/>
    <s v="SI"/>
    <n v="0"/>
    <s v="Corregir nota de comportamiento corresponde nota 7"/>
    <s v="Nota de comportamiento corregida"/>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s v="Corregir nota de comportamiento corresponde nota 7"/>
    <s v="Nota de comportamiento corregida"/>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s v="Corregir nota de comportamiento corresponde nota 7"/>
    <s v="Nota de comportamiento corregida"/>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x v="1"/>
    <s v="NO APLICA "/>
    <s v="NO"/>
    <s v="NO APLICA"/>
    <s v="NO"/>
    <s v="NO APLICA"/>
    <s v="NO APLICA"/>
    <s v=""/>
    <s v="NO APLICA"/>
    <s v="NO"/>
    <s v="NO APLICA"/>
    <s v="NO APLICA"/>
    <s v="NO"/>
    <n v="0"/>
    <n v="0"/>
    <s v="SI"/>
    <n v="0"/>
    <s v="Corregir nota de comportamiento corresponde nota 7"/>
    <s v="Nota de comportamiento corregida"/>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n v="15935500"/>
    <n v="3200000"/>
    <n v="5500000"/>
    <n v="4000000"/>
    <n v="0"/>
    <s v="28.635.500"/>
    <x v="1"/>
    <s v="sin observaciones"/>
    <n v="1"/>
    <n v="7"/>
    <s v="-"/>
    <s v="-"/>
    <s v="-"/>
    <s v="-"/>
    <s v="-"/>
    <s v="-"/>
    <m/>
    <n v="7"/>
    <n v="7"/>
    <n v="6.6"/>
    <n v="6.6"/>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x v="1"/>
    <s v="NO APLICA "/>
    <s v="NO"/>
    <s v="NO APLICA"/>
    <s v="NO"/>
    <s v="NO APLICA"/>
    <s v="NO APLICA"/>
    <s v=""/>
    <s v="NO APLICA"/>
    <s v="NO"/>
    <s v="NO APLICA"/>
    <s v="NO APLICA"/>
    <s v="NO"/>
    <n v="0"/>
    <n v="0"/>
    <s v="SI"/>
    <n v="0"/>
    <s v="Se debe eliminar en verificación de requisitos de curso diferenica de $ 1 en cálculo de valor capacitación"/>
    <s v="Error Otic al traspasar monto."/>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86552-2"/>
    <s v="Conceptual SPA"/>
    <n v="112"/>
    <n v="28"/>
    <n v="5075"/>
    <n v="275000"/>
    <n v="0"/>
    <s v="11.368.000"/>
    <n v="2240000"/>
    <n v="5500000"/>
    <n v="2800000"/>
    <n v="0"/>
    <s v="21.908.000"/>
    <x v="1"/>
    <s v="sin observaciones"/>
    <n v="1"/>
    <n v="7"/>
    <s v="-"/>
    <s v="-"/>
    <s v="-"/>
    <s v="-"/>
    <s v="-"/>
    <s v="-"/>
    <m/>
    <n v="7"/>
    <n v="7"/>
    <n v="6.3"/>
    <n v="6.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3"/>
    <n v="6.83"/>
    <n v="5075"/>
    <n v="5075"/>
    <n v="7"/>
    <s v="APROBADO"/>
    <s v="APROBADO"/>
    <n v="6.3"/>
    <s v="APROBADO"/>
    <n v="0"/>
    <n v="7"/>
    <x v="1"/>
    <s v="NO APLICA "/>
    <s v="NO"/>
    <s v="NO APLICA"/>
    <s v="NO"/>
    <s v="NO APLICA"/>
    <s v="NO APLICA"/>
    <s v=""/>
    <s v="NO APLICA"/>
    <s v="NO"/>
    <s v="NO APLICA"/>
    <s v="NO APLICA"/>
    <s v="NO"/>
    <n v="16"/>
    <n v="181"/>
    <s v="NO"/>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16"/>
    <n v="181"/>
    <s v="NO"/>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16"/>
    <n v="146"/>
    <s v="NO"/>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16"/>
    <n v="146"/>
    <s v="NO"/>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16"/>
    <n v="146"/>
    <s v="NO"/>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16"/>
    <n v="181"/>
    <s v="NO"/>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16"/>
    <n v="181"/>
    <s v="NO"/>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7086552-2"/>
    <s v="Conceptual SPA"/>
    <n v="142"/>
    <n v="36"/>
    <n v="5075"/>
    <n v="275000"/>
    <n v="0"/>
    <s v="14.413.000"/>
    <n v="2880000"/>
    <n v="5500000"/>
    <n v="3600000"/>
    <n v="0"/>
    <s v="26.393.000"/>
    <x v="1"/>
    <s v="sin observaciones"/>
    <n v="1"/>
    <n v="7"/>
    <s v="-"/>
    <s v="-"/>
    <s v="-"/>
    <s v="-"/>
    <s v="-"/>
    <s v="-"/>
    <m/>
    <n v="6.6"/>
    <n v="7"/>
    <n v="7"/>
    <n v="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800000000000008"/>
    <n v="6.8800000000000008"/>
    <n v="5075"/>
    <n v="5075"/>
    <n v="7"/>
    <s v="APROBADO"/>
    <s v="APROBADO"/>
    <n v="6.3"/>
    <s v="APROBADO"/>
    <n v="0"/>
    <n v="7"/>
    <x v="1"/>
    <s v="NO APLICA "/>
    <s v="NO"/>
    <s v="NO APLICA"/>
    <s v="NO"/>
    <s v="NO APLICA"/>
    <s v="NO APLICA"/>
    <s v=""/>
    <s v="NO APLICA"/>
    <s v="NO"/>
    <s v="NO APLICA"/>
    <s v="NO APLICA"/>
    <s v="NO"/>
    <n v="16"/>
    <n v="146"/>
    <s v="NO"/>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s v=" "/>
    <s v="EDUCACIÓN MEDIA COMPLETA, PREFERENTEMENTE. Y HABER CURSADO EL CURSO DE “LABORES DE SOPORTE EN INSTALACIONES_x000a_SANITARIAS” O EXPERIENCIA DE DOS AÑOS COMO “AYUDANTE INSTALACIONES SANITARIAS”, DEMOSTRABLE."/>
    <s v=" "/>
    <s v=" "/>
    <s v="CONVOCATORIA ABIERTA"/>
    <n v="40"/>
    <n v="2"/>
    <s v="77086552-2"/>
    <s v="Conceptual SP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16"/>
    <n v="146"/>
    <s v="NO"/>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a LTDA"/>
    <n v="112"/>
    <n v="28"/>
    <n v="5075"/>
    <n v="275000"/>
    <n v="0"/>
    <s v="11.368.000"/>
    <n v="2240000"/>
    <n v="5500000"/>
    <n v="2800000"/>
    <n v="0"/>
    <s v="21.908.000"/>
    <x v="1"/>
    <s v="sin observaciones"/>
    <n v="7"/>
    <n v="7"/>
    <s v="-"/>
    <s v="-"/>
    <s v="-"/>
    <s v="-"/>
    <s v="-"/>
    <s v="-"/>
    <m/>
    <n v="7"/>
    <n v="7"/>
    <n v="7"/>
    <n v="7"/>
    <n v="7"/>
    <n v="7"/>
    <n v="7"/>
    <s v="Si"/>
    <s v="Rosita Santana"/>
    <s v="rosita.santana@altaexperticia.cl"/>
    <n v="56999440413"/>
    <s v="Avda. Lastarria esquina Errazuriz S/N"/>
    <s v=" 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
    <n v="0"/>
    <s v="SI"/>
    <n v="181"/>
    <n v="181"/>
    <s v="SI"/>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s v="Corregir nota de comportamiento corresponde nota 7"/>
    <s v="Nota de comportamiento corregida"/>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a LTDA"/>
    <n v="112"/>
    <n v="28"/>
    <n v="5075"/>
    <n v="275000"/>
    <n v="0"/>
    <s v="11.368.000"/>
    <n v="2240000"/>
    <n v="5500000"/>
    <n v="2800000"/>
    <n v="0"/>
    <s v="21.908.000"/>
    <x v="1"/>
    <s v="sin observaciones"/>
    <n v="7"/>
    <n v="7"/>
    <s v="-"/>
    <s v="-"/>
    <s v="-"/>
    <s v="-"/>
    <s v="-"/>
    <s v="-"/>
    <m/>
    <n v="7"/>
    <n v="7"/>
    <n v="7"/>
    <n v="7"/>
    <n v="7"/>
    <n v="7"/>
    <n v="7"/>
    <s v="Si"/>
    <s v="Rosita Santana"/>
    <s v="rosita.santana@altaexperticia.cl"/>
    <n v="56999440413"/>
    <s v="Calle Fresia 2178"/>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
    <n v="0"/>
    <s v="SI"/>
    <n v="181"/>
    <n v="181"/>
    <s v="SI"/>
    <s v="La descripción ocupacional se centra en realizar instalaciones eléctricas de acuerdo a la normativa de la Superintendencia de electricidad y_x000a_ combustibles. Podrán desempeñarse en empresas del rubro de instalaciones eléctricas o de forma independiente en instalaciones: Tipo &quot;F&quot;:_x000a_ alumbrado en baja tensión con un máximo de 10 kw de potencia total instalada, sin alimentadores. Tipo &quot;G&quot;: de calefacción y fuerza motriz en baja_x000a_ tensión con un máximo de 5 kw de potencia total instalada, sin alimentadores."/>
    <s v="Corregir nota de comportamiento corresponde nota 7"/>
    <s v="Nota de comportamiento corregida"/>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18347-9"/>
    <s v="Sociedad de Capacitación Alta Experticia LTDA"/>
    <n v="272"/>
    <n v="68"/>
    <n v="5075"/>
    <n v="275000"/>
    <n v="300000"/>
    <s v="27.608.000"/>
    <n v="5440000"/>
    <n v="5500000"/>
    <n v="6800000"/>
    <s v="6.000.000"/>
    <s v="51.348.000"/>
    <x v="1"/>
    <s v="sin observaciones"/>
    <n v="7"/>
    <n v="7"/>
    <s v="-"/>
    <s v="-"/>
    <s v="-"/>
    <s v="-"/>
    <s v="-"/>
    <s v="-"/>
    <m/>
    <n v="7"/>
    <n v="7"/>
    <n v="7"/>
    <n v="7"/>
    <n v="7"/>
    <n v="7"/>
    <n v="7"/>
    <s v="Si"/>
    <s v="Rosita Santana"/>
    <s v="rosita.santana@altaexperticia.cl"/>
    <n v="56999440413"/>
    <s v="CASTELLON ESQUINA LOS"/>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
    <n v="0"/>
    <s v="SI"/>
    <n v="181"/>
    <n v="181"/>
    <s v="SI"/>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s v="Corregir nota de comportamiento corresponde nota 7"/>
    <s v="Nota de comportamiento corregida"/>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a LTDA"/>
    <n v="182"/>
    <n v="46"/>
    <n v="5075"/>
    <n v="275000"/>
    <n v="0"/>
    <s v="18.473.000"/>
    <n v="3680000"/>
    <n v="5500000"/>
    <n v="4600000"/>
    <n v="0"/>
    <s v="32.253.000"/>
    <x v="1"/>
    <s v="sin observaciones"/>
    <n v="7"/>
    <n v="7"/>
    <s v="-"/>
    <s v="-"/>
    <s v="-"/>
    <s v="-"/>
    <s v="-"/>
    <s v="-"/>
    <m/>
    <n v="7"/>
    <n v="7"/>
    <n v="7"/>
    <n v="7"/>
    <n v="7"/>
    <n v="7"/>
    <n v="7"/>
    <s v="Si"/>
    <s v="Rosita Santana"/>
    <s v="rosita.santana@altaexperticia.cl"/>
    <n v="56999440413"/>
    <s v="CALLE WASHINGTON S/N, POB."/>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n v="7.0000000000000009"/>
    <s v="SI"/>
    <n v="7"/>
    <s v="SI"/>
    <n v="7"/>
    <s v="SI"/>
    <n v="5075"/>
    <n v="5075"/>
    <s v="SI"/>
    <n v="0"/>
    <n v="0"/>
    <s v="SI"/>
    <n v="181"/>
    <n v="181"/>
    <s v="SI"/>
    <n v="0"/>
    <s v="Corregir nota de comportamiento corresponde nota 7"/>
    <s v="Nota de comportamiento corregida"/>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e LTDA"/>
    <n v="182"/>
    <n v="46"/>
    <n v="5075"/>
    <n v="275000"/>
    <n v="0"/>
    <s v="18.473.000"/>
    <n v="3680000"/>
    <n v="5500000"/>
    <n v="4600000"/>
    <n v="0"/>
    <s v="32.253.000"/>
    <x v="1"/>
    <s v="sin observaciones"/>
    <n v="7"/>
    <n v="7"/>
    <s v="-"/>
    <s v="-"/>
    <s v="-"/>
    <s v="-"/>
    <s v="-"/>
    <s v="-"/>
    <m/>
    <n v="6.2"/>
    <n v="7"/>
    <n v="7"/>
    <n v="7"/>
    <n v="7"/>
    <n v="7"/>
    <n v="6.8"/>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7600000000000007"/>
    <n v="6.7600000000000007"/>
    <n v="5075"/>
    <n v="5075"/>
    <n v="7"/>
    <s v="APROBADO"/>
    <s v="APROBADO"/>
    <n v="6.8"/>
    <s v="APROBADO"/>
    <n v="0"/>
    <n v="7"/>
    <x v="1"/>
    <s v="NO APLICA "/>
    <s v="NO"/>
    <s v="NO APLICA"/>
    <s v="NO"/>
    <s v="NO APLICA"/>
    <s v="NO APLICA"/>
    <s v=""/>
    <s v="NO APLICA"/>
    <s v="NO"/>
    <s v="NO APLICA"/>
    <s v="NO APLICA"/>
    <s v="NO"/>
    <n v="181"/>
    <n v="181"/>
    <s v="SI"/>
    <n v="0"/>
    <s v="Corregir nota de comportamiento corresponde nota 7"/>
    <s v="Nota de comportamiento corregida"/>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s v="AMANECER"/>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x v="0"/>
    <s v="NO APLICA "/>
    <s v="NO"/>
    <s v="NO APLICA"/>
    <s v="NO"/>
    <s v="NO APLICA"/>
    <s v="NO APLICA"/>
    <s v=""/>
    <s v="NO APLICA"/>
    <s v="NO"/>
    <s v="NO APLICA"/>
    <s v="NO APLICA"/>
    <s v="NO"/>
    <n v="36"/>
    <n v="181"/>
    <s v="NO"/>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x v="0"/>
    <s v="NO APLICA "/>
    <s v="NO"/>
    <s v="NO APLICA"/>
    <s v="NO"/>
    <s v="NO APLICA"/>
    <s v="NO APLICA"/>
    <s v=""/>
    <s v="NO APLICA"/>
    <s v="NO"/>
    <s v="NO APLICA"/>
    <s v="NO APLICA"/>
    <s v="NO"/>
    <n v="36"/>
    <n v="181"/>
    <s v="NO"/>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x v="0"/>
    <s v="NO APLICA "/>
    <s v="NO"/>
    <s v="NO APLICA"/>
    <s v="NO"/>
    <s v="NO APLICA"/>
    <s v="NO APLICA"/>
    <s v=""/>
    <s v="NO APLICA"/>
    <s v="NO"/>
    <s v="NO APLICA"/>
    <s v="NO APLICA"/>
    <s v="NO"/>
    <n v="36"/>
    <n v="146"/>
    <s v="NO"/>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8"/>
    <n v="181"/>
    <s v="NO"/>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8"/>
    <n v="181"/>
    <s v="NO"/>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s v=" "/>
    <s v="EDUCACIÓN MEDIA COMPLETA CIENTÍFICO HUMANISTA O ALUMNOS DE LICEOS DE EDUCACIÓN TÉCNICO PROFESIONAL_x000a_EGRESADOS O CURSANDO ÚLTIMO AÑO DE LA ESPECIALIDAD DE ELECTRICIDAD, ACREDITABLE;"/>
    <s v="SI"/>
    <s v="LICENCIA SEC"/>
    <s v="CONVOCATORIA ABIERTA"/>
    <n v="68"/>
    <n v="2"/>
    <s v="70704300-8"/>
    <s v="Fundación de Capacitación Afodegama "/>
    <n v="272"/>
    <n v="68"/>
    <n v="5.0750000000000002"/>
    <n v="270"/>
    <n v="217.77"/>
    <s v="27.608.000"/>
    <n v="5440000"/>
    <n v="5400000"/>
    <n v="6800000"/>
    <s v="4.355.400"/>
    <s v="49.603.400"/>
    <x v="0"/>
    <s v="Mal calculado subsidio de herramientas "/>
    <n v="0"/>
    <n v="0"/>
    <s v="-"/>
    <s v="-"/>
    <s v="-"/>
    <s v="-"/>
    <s v="-"/>
    <s v="-"/>
    <m/>
    <n v="0"/>
    <n v="0"/>
    <n v="0"/>
    <n v="0"/>
    <n v="0"/>
    <n v="0"/>
    <n v="0"/>
    <n v="0"/>
    <n v="0"/>
    <n v="0"/>
    <n v="0"/>
    <n v="0"/>
    <n v="0"/>
    <m/>
    <n v="0"/>
    <n v="0"/>
    <n v="0"/>
    <n v="0"/>
    <n v="0"/>
    <n v="0"/>
    <n v="0"/>
    <n v="0"/>
    <n v="0"/>
    <n v="0"/>
    <n v="0"/>
    <n v="0"/>
    <n v="0"/>
    <n v="0"/>
    <n v="0"/>
    <n v="-27580392"/>
    <s v="SHNOM"/>
    <s v="SI"/>
    <s v="NO"/>
    <n v="0"/>
    <n v="1"/>
    <n v="1"/>
    <n v="0"/>
    <n v="0"/>
    <n v="1"/>
    <n v="1"/>
    <n v="0"/>
    <n v="1"/>
    <n v="0"/>
    <s v="NO"/>
    <n v="0"/>
    <s v="SI"/>
    <s v="NO APLICA"/>
    <s v="SI"/>
    <s v="NO APLICA"/>
    <s v="NO APLICA"/>
    <s v="NO APLICA"/>
    <s v="SI"/>
    <n v="0"/>
    <n v="0"/>
    <s v="NO APLICA"/>
    <s v="NO APLICA"/>
    <s v="NO APLICA"/>
    <n v="5.0750000000000002"/>
    <n v="5075"/>
    <s v="NO APLICA"/>
    <s v="NO APLICA"/>
    <s v="NO APLICA"/>
    <s v="NO APLICA"/>
    <s v="NO APLICA"/>
    <n v="0"/>
    <s v="NO APLICA"/>
    <x v="0"/>
    <s v="NO APLICA "/>
    <s v="NO"/>
    <s v="NO APLICA"/>
    <s v="NO"/>
    <s v="NO APLICA"/>
    <s v="NO APLICA"/>
    <s v=""/>
    <s v="NO APLICA"/>
    <s v="NO"/>
    <s v="NO APLICA"/>
    <s v="NO APLICA"/>
    <s v="NO"/>
    <n v="8"/>
    <n v="181"/>
    <s v="NO"/>
    <n v="0"/>
    <m/>
    <m/>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3"/>
    <n v="6.73"/>
    <n v="5075"/>
    <n v="5075"/>
    <n v="7"/>
    <s v="APROBADO"/>
    <s v="APROBADO"/>
    <n v="6.2"/>
    <s v="APROBADO"/>
    <n v="0"/>
    <n v="6.6"/>
    <x v="1"/>
    <s v="NO APLICA "/>
    <s v="NO"/>
    <s v="NO APLICA"/>
    <s v="NO"/>
    <s v="NO APLICA"/>
    <s v="NO APLICA"/>
    <s v=""/>
    <s v="NO APLICA"/>
    <s v="NO"/>
    <s v="NO APLICA"/>
    <s v="NO APLICA"/>
    <s v="NO"/>
    <n v="0"/>
    <n v="0"/>
    <s v="SI"/>
    <n v="0"/>
    <s v="Corregir nota de comportamiento corresponde nota 7"/>
    <s v="Nota de comportamiento corregida"/>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5.9"/>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6700000000000008"/>
    <n v="6.6700000000000008"/>
    <n v="5075"/>
    <n v="5075"/>
    <n v="7"/>
    <s v="APROBADO"/>
    <s v="APROBADO"/>
    <n v="6.2"/>
    <s v="APROBADO"/>
    <n v="0"/>
    <n v="6.6"/>
    <x v="1"/>
    <s v="NO APLICA "/>
    <s v="NO"/>
    <s v="NO APLICA"/>
    <s v="NO"/>
    <s v="NO APLICA"/>
    <s v="NO APLICA"/>
    <s v=""/>
    <s v="NO APLICA"/>
    <s v="NO"/>
    <s v="NO APLICA"/>
    <s v="NO APLICA"/>
    <s v="NO"/>
    <n v="0"/>
    <n v="0"/>
    <s v="SI"/>
    <n v="0"/>
    <s v="Corregir nota de comportamiento corresponde nota 7"/>
    <s v="Nota de comportamiento corregida"/>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3"/>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900000000000009"/>
    <n v="6.7900000000000009"/>
    <n v="5075"/>
    <n v="5075"/>
    <n v="7"/>
    <s v="APROBADO"/>
    <s v="APROBADO"/>
    <n v="6.2"/>
    <s v="APROBADO"/>
    <n v="0"/>
    <n v="6.6"/>
    <x v="1"/>
    <s v="NO APLICA "/>
    <s v="NO"/>
    <s v="NO APLICA"/>
    <s v="NO"/>
    <s v="NO APLICA"/>
    <s v="NO APLICA"/>
    <s v=""/>
    <s v="NO APLICA"/>
    <s v="NO"/>
    <s v="NO APLICA"/>
    <s v="NO APLICA"/>
    <s v="NO"/>
    <n v="0"/>
    <n v="0"/>
    <s v="SI"/>
    <n v="0"/>
    <s v="Corregir nota de comportamiento corresponde nota 7"/>
    <s v="Nota de comportamiento corregida"/>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6.5"/>
    <n v="7"/>
    <n v="7"/>
    <n v="7"/>
    <n v="6.1"/>
    <n v="0"/>
    <n v="0"/>
    <n v="0"/>
    <n v="0"/>
    <n v="0"/>
    <n v="0"/>
    <m/>
    <n v="0"/>
    <n v="0"/>
    <n v="0"/>
    <n v="0"/>
    <n v="0"/>
    <n v="0"/>
    <n v="0"/>
    <n v="0"/>
    <n v="0"/>
    <n v="0"/>
    <n v="0"/>
    <n v="0"/>
    <n v="0"/>
    <n v="0"/>
    <n v="0"/>
    <n v="0"/>
    <s v="SSH"/>
    <s v="SI"/>
    <s v="NO"/>
    <n v="0"/>
    <n v="0"/>
    <n v="0"/>
    <n v="0"/>
    <n v="0"/>
    <n v="0"/>
    <n v="0"/>
    <n v="0"/>
    <n v="0"/>
    <n v="0"/>
    <s v="SI"/>
    <n v="0"/>
    <s v="NO"/>
    <n v="0"/>
    <s v="NO"/>
    <n v="0"/>
    <n v="0.1"/>
    <n v="0.70000000000000007"/>
    <s v="SI"/>
    <n v="0"/>
    <n v="0"/>
    <n v="0"/>
    <n v="6.63"/>
    <n v="6.63"/>
    <n v="5075"/>
    <n v="5075"/>
    <n v="7"/>
    <s v="APROBADO"/>
    <s v="APROBADO"/>
    <n v="6.1"/>
    <s v="APROBADO"/>
    <n v="0"/>
    <n v="6.6"/>
    <x v="1"/>
    <s v="NO APLICA "/>
    <s v="NO"/>
    <s v="NO APLICA"/>
    <s v="NO"/>
    <s v="NO APLICA"/>
    <s v="NO APLICA"/>
    <s v=""/>
    <s v="NO APLICA"/>
    <s v="NO"/>
    <s v="NO APLICA"/>
    <s v="NO APLICA"/>
    <s v="NO"/>
    <n v="0"/>
    <n v="0"/>
    <s v="SI"/>
    <n v="0"/>
    <s v="Corregir nota de comportamiento corresponde nota 7"/>
    <s v="Nota de comportamiento corregida"/>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s v="Corregir nota de comportamiento corresponde nota 7"/>
    <s v="Nota de comportamiento corregida"/>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s v="Corregir nota de comportamiento corresponde nota 7"/>
    <s v="Nota de comportamiento corregida"/>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
    <n v="72"/>
    <n v="4"/>
    <s v="SI"/>
    <s v="SI"/>
    <s v="NO"/>
    <s v=" "/>
    <s v="EDUCACIÓN MEDIA COMPLETA, PREFERENTEMENTE Y DERIVADAS POR PRODEMU ARAUCANIA"/>
    <s v=" "/>
    <s v=" "/>
    <s v="CONVOCATORIA CERRADA"/>
    <n v="18"/>
    <n v="2"/>
    <s v="76608080-4"/>
    <s v="Instituto Hernando de Magallanes LTDA"/>
    <n v="72"/>
    <n v="18"/>
    <n v="5075"/>
    <n v="0"/>
    <n v="0"/>
    <s v="7.308.000"/>
    <n v="1440000"/>
    <n v="0"/>
    <n v="1800000"/>
    <n v="0"/>
    <s v="10.548.000"/>
    <x v="1"/>
    <s v="sin observaciones"/>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s v="Corregir nota de comportamiento corresponde nota 7"/>
    <s v="Nota de comportamiento corregida"/>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7"/>
    <n v="6.3"/>
    <n v="7"/>
    <n v="6.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3"/>
    <n v="6.83"/>
    <n v="5075"/>
    <n v="5075"/>
    <n v="7"/>
    <s v="APROBADO"/>
    <s v="APROBADO"/>
    <n v="6.3"/>
    <s v="APROBADO"/>
    <n v="0"/>
    <n v="7"/>
    <x v="1"/>
    <s v="NO APLICA "/>
    <s v="NO"/>
    <s v="NO APLICA"/>
    <s v="NO"/>
    <s v="NO APLICA"/>
    <s v="NO APLICA"/>
    <s v=""/>
    <s v="NO APLICA"/>
    <s v="NO"/>
    <s v="NO APLICA"/>
    <s v="NO APLICA"/>
    <s v="NO"/>
    <n v="0"/>
    <n v="0"/>
    <s v="SI"/>
    <n v="0"/>
    <s v="Corregir nota de comportamiento corresponde nota 7"/>
    <s v="Nota de comportamiento corregida"/>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6.7"/>
    <n v="6.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5"/>
    <n v="6.85"/>
    <n v="5075"/>
    <n v="5075"/>
    <n v="7"/>
    <s v="APROBADO"/>
    <s v="APROBADO"/>
    <n v="6.3"/>
    <s v="APROBADO"/>
    <n v="0"/>
    <n v="7"/>
    <x v="1"/>
    <s v="NO APLICA "/>
    <s v="NO"/>
    <s v="NO APLICA"/>
    <s v="NO"/>
    <s v="NO APLICA"/>
    <s v="NO APLICA"/>
    <s v=""/>
    <s v="NO APLICA"/>
    <s v="NO"/>
    <s v="NO APLICA"/>
    <s v="NO APLICA"/>
    <s v="NO"/>
    <n v="0"/>
    <n v="0"/>
    <s v="SI"/>
    <n v="0"/>
    <s v="Corregir nota de comportamiento corresponde nota 7"/>
    <s v="Nota de comportamiento corregida"/>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608080-4"/>
    <s v="Instituto Hernando de Magallanes LTD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s v="Corregir nota de comportamiento corresponde nota 7"/>
    <s v="Nota de comportamiento corregida"/>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s v="Corregir nota de comportamiento corresponde nota 7"/>
    <s v="Nota de comportamiento corregida"/>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s v="NO APLICA"/>
    <s v="NO APLICA"/>
    <s v=""/>
    <s v="NO APLICA"/>
    <s v="NO"/>
    <s v="NO APLICA"/>
    <s v="NO APLICA"/>
    <s v="NO"/>
    <n v="0"/>
    <n v="0"/>
    <s v="SI"/>
    <n v="0"/>
    <s v="Corregir nota de comportamiento corresponde nota 7"/>
    <s v="Nota de comportamiento corregida"/>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x v="0"/>
    <s v="NO APLICA "/>
    <s v="NO"/>
    <s v="NO APLICA"/>
    <s v="NO"/>
    <s v="NO APLICA"/>
    <s v="NO APLICA"/>
    <s v=""/>
    <s v="NO APLICA"/>
    <s v="NO"/>
    <s v="NO APLICA"/>
    <s v="NO APLICA"/>
    <s v="NO"/>
    <n v="1"/>
    <n v="24"/>
    <s v="NO"/>
    <n v="0"/>
    <m/>
    <m/>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x v="0"/>
    <s v="NO APLICA "/>
    <s v="NO"/>
    <s v="NO APLICA"/>
    <s v="NO"/>
    <s v="NO APLICA"/>
    <s v="NO APLICA"/>
    <s v=""/>
    <s v="NO APLICA"/>
    <s v="NO"/>
    <s v="NO APLICA"/>
    <s v="NO APLICA"/>
    <s v="NO"/>
    <n v="1"/>
    <n v="24"/>
    <s v="NO"/>
    <n v="0"/>
    <m/>
    <m/>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n v="11469600"/>
    <n v="1840000"/>
    <n v="0"/>
    <n v="2300000"/>
    <n v="240000"/>
    <s v="15.849.600"/>
    <x v="1"/>
    <s v="sin observaciones"/>
    <n v="1"/>
    <n v="7"/>
    <s v="-"/>
    <s v="-"/>
    <s v="-"/>
    <s v="-"/>
    <s v="-"/>
    <s v="-"/>
    <m/>
    <n v="6.8"/>
    <n v="6.3"/>
    <n v="5.7"/>
    <n v="6.5"/>
    <n v="4.5"/>
    <n v="5.6"/>
    <n v="5.7"/>
    <n v="0"/>
    <n v="0"/>
    <n v="0"/>
    <n v="0"/>
    <n v="0"/>
    <n v="0"/>
    <m/>
    <n v="0"/>
    <n v="0"/>
    <n v="0"/>
    <n v="0"/>
    <n v="0"/>
    <n v="0"/>
    <n v="0"/>
    <n v="0"/>
    <n v="0"/>
    <n v="0"/>
    <n v="0"/>
    <n v="0"/>
    <n v="0"/>
    <n v="0"/>
    <n v="0"/>
    <n v="0"/>
    <s v="SSH"/>
    <s v="SI"/>
    <s v="NO"/>
    <n v="0"/>
    <n v="0"/>
    <n v="0"/>
    <n v="0"/>
    <n v="0"/>
    <n v="0"/>
    <n v="0"/>
    <n v="0"/>
    <n v="0"/>
    <n v="0"/>
    <s v="SI"/>
    <n v="0"/>
    <s v="SI"/>
    <n v="0"/>
    <s v="SI"/>
    <n v="0"/>
    <n v="0.1"/>
    <n v="0.70000000000000007"/>
    <s v="SI"/>
    <n v="0"/>
    <n v="0"/>
    <n v="0"/>
    <n v="6.1700000000000008"/>
    <n v="6.1700000000000008"/>
    <n v="6372"/>
    <n v="5075"/>
    <n v="5.6"/>
    <s v="APROBADO"/>
    <s v="APROBADO"/>
    <n v="5.7"/>
    <s v="APROBADO"/>
    <n v="0"/>
    <n v="6.6"/>
    <x v="1"/>
    <s v="NO APLICA "/>
    <s v="NO"/>
    <s v="NO APLICA"/>
    <s v="NO"/>
    <s v="NO APLICA"/>
    <s v="NO APLICA"/>
    <s v=""/>
    <s v="NO APLICA"/>
    <s v="NO"/>
    <s v="NO APLICA"/>
    <s v="NO APLICA"/>
    <s v="NO"/>
    <n v="1"/>
    <n v="24"/>
    <s v="NO"/>
    <n v="0"/>
    <s v="Eliminar en verificación de requisitos del curso. Valor total licencia habilitante erróneo"/>
    <s v="Error Otic al traspasar monto"/>
    <s v="Se corrige nota de comportamiento, estaba errónea, tenía 1 y corresponde 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6">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n v="0"/>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n v="181"/>
    <s v="NO"/>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n v="181"/>
    <s v="NO"/>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232950-6"/>
    <s v="Instituto de calidad y medio ambiente de Chile Spa"/>
    <n v="160"/>
    <n v="40"/>
    <n v="5500"/>
    <n v="0"/>
    <n v="50000"/>
    <n v="17600000"/>
    <n v="3200000"/>
    <n v="0"/>
    <n v="4000000"/>
    <n v="1000000"/>
    <n v="25800000"/>
    <x v="1"/>
    <s v="-"/>
    <n v="1"/>
    <n v="7"/>
    <s v="-"/>
    <s v="-"/>
    <s v="-"/>
    <s v="-"/>
    <s v="-"/>
    <s v="-"/>
    <m/>
    <n v="5"/>
    <n v="5"/>
    <n v="7"/>
    <n v="7"/>
    <n v="7"/>
    <n v="6.5"/>
    <n v="5.5"/>
    <n v="0"/>
    <n v="0"/>
    <n v="0"/>
    <n v="0"/>
    <n v="0"/>
    <n v="0"/>
    <m/>
    <n v="0"/>
    <n v="0"/>
    <n v="0"/>
    <n v="0"/>
    <n v="0"/>
    <n v="0"/>
    <n v="0"/>
    <n v="0"/>
    <n v="0"/>
    <n v="0"/>
    <n v="0"/>
    <n v="0"/>
    <n v="0"/>
    <n v="0"/>
    <n v="0"/>
    <n v="0"/>
    <s v="SSH"/>
    <s v="SI"/>
    <s v="NO"/>
    <n v="0"/>
    <n v="0"/>
    <n v="0"/>
    <n v="0"/>
    <n v="0"/>
    <n v="0"/>
    <n v="0"/>
    <n v="0"/>
    <n v="0"/>
    <n v="0"/>
    <s v="SI"/>
    <n v="0"/>
    <s v="SI"/>
    <n v="0"/>
    <s v="SI"/>
    <n v="0"/>
    <n v="0.1"/>
    <n v="0.70000000000000007"/>
    <s v="SI"/>
    <n v="0"/>
    <n v="0"/>
    <n v="0"/>
    <n v="5.8000000000000007"/>
    <n v="5.8000000000000007"/>
    <n v="5500"/>
    <n v="5075"/>
    <n v="6.5"/>
    <s v="APROBADO"/>
    <s v="APROBADO"/>
    <n v="5.5"/>
    <s v="APROBADO"/>
    <n v="0"/>
    <n v="7"/>
    <s v="NO"/>
    <s v="NO APLICA "/>
    <s v="NO"/>
    <s v="NO APLICA"/>
    <s v="NO"/>
    <s v="NO APLICA"/>
    <x v="0"/>
    <s v=""/>
    <s v="NO APLICA"/>
    <s v="NO"/>
    <s v="NO APLICA"/>
    <s v="NO APLICA"/>
    <s v="NO"/>
    <n v="17"/>
    <n v="146"/>
    <s v="NO"/>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s v="NO"/>
    <n v="0"/>
    <s v="CONVOCATORIA CERRADA"/>
    <n v="18"/>
    <n v="2"/>
    <s v="76232950-6"/>
    <s v="Instituto de calidad y medio ambiente de Chile Spa"/>
    <n v="72"/>
    <n v="18"/>
    <n v="5500"/>
    <n v="0"/>
    <n v="0"/>
    <n v="7920000"/>
    <n v="1440000"/>
    <n v="0"/>
    <n v="1800000"/>
    <n v="0"/>
    <n v="11160000"/>
    <x v="0"/>
    <s v="Se rechaza porque no tiene la infraestructura necesaria para desarrollar íntegramente las actividades del curso, de los cuales se desprende el cumplimiento de_x000a_todas las siguientes condiciones"/>
    <s v="-"/>
    <s v="-"/>
    <s v="-"/>
    <s v="-"/>
    <s v="-"/>
    <s v="-"/>
    <s v="-"/>
    <s v="-"/>
    <m/>
    <s v="-"/>
    <s v="-"/>
    <s v="-"/>
    <s v="-"/>
    <s v="-"/>
    <s v="-"/>
    <e v="#VALUE!"/>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n v="146"/>
    <s v="NO"/>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n v="181"/>
    <s v="NO"/>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n v="1"/>
    <s v="-"/>
    <s v="-"/>
    <s v="-"/>
    <s v="-"/>
    <s v="-"/>
    <m/>
    <s v="-"/>
    <s v="-"/>
    <s v="-"/>
    <s v="-"/>
    <s v="-"/>
    <s v="-"/>
    <e v="#VALUE!"/>
    <n v="0"/>
    <n v="0"/>
    <n v="0"/>
    <n v="0"/>
    <n v="0"/>
    <n v="0"/>
    <m/>
    <n v="0"/>
    <n v="0"/>
    <n v="0"/>
    <n v="0"/>
    <n v="0"/>
    <n v="0"/>
    <n v="0"/>
    <n v="0"/>
    <n v="0"/>
    <n v="0"/>
    <n v="0"/>
    <n v="0"/>
    <n v="0"/>
    <n v="0"/>
    <n v="0"/>
    <n v="0"/>
    <s v="SHNOM"/>
    <s v="SI"/>
    <s v="SI"/>
    <n v="1"/>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n v="181"/>
    <s v="NO"/>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n v="146"/>
    <s v="NO"/>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n v="146"/>
    <s v="NO"/>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n v="146"/>
    <s v="NO"/>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n v="146"/>
    <s v="NO"/>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n v="146"/>
    <s v="NO"/>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n v="146"/>
    <s v="NO"/>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5"/>
    <n v="181"/>
    <s v="NO"/>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5"/>
    <n v="181"/>
    <s v="NO"/>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56860-9"/>
    <s v="Centro Integral de Fomento a la capacitación tecnologica y empresarial LTDA."/>
    <n v="160"/>
    <n v="40"/>
    <n v="5075"/>
    <n v="0"/>
    <n v="0"/>
    <n v="11368000"/>
    <n v="3200000"/>
    <n v="0"/>
    <n v="4000000"/>
    <n v="0"/>
    <n v="18568000"/>
    <x v="0"/>
    <s v="En anexo N°3 no indica valores de lic. Habilitante, y en programa si la tiene."/>
    <s v="-"/>
    <s v="-"/>
    <s v="-"/>
    <s v="-"/>
    <s v="-"/>
    <s v="-"/>
    <s v="-"/>
    <s v="-"/>
    <m/>
    <s v="-"/>
    <s v="-"/>
    <s v="-"/>
    <s v="-"/>
    <s v="-"/>
    <s v="-"/>
    <e v="#VALUE!"/>
    <n v="0"/>
    <n v="0"/>
    <n v="0"/>
    <n v="0"/>
    <n v="0"/>
    <n v="0"/>
    <m/>
    <n v="0"/>
    <n v="0"/>
    <n v="0"/>
    <n v="0"/>
    <n v="0"/>
    <n v="0"/>
    <n v="0"/>
    <n v="0"/>
    <n v="0"/>
    <n v="0"/>
    <n v="0"/>
    <n v="0"/>
    <n v="0"/>
    <n v="0"/>
    <n v="0"/>
    <n v="4872000"/>
    <s v="SSH"/>
    <s v="SI"/>
    <s v="NO"/>
    <n v="0"/>
    <n v="0"/>
    <n v="1"/>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5"/>
    <n v="146"/>
    <s v="NO"/>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
    <s v="-"/>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2121212121212122"/>
    <n v="0"/>
    <s v="NO"/>
    <n v="146"/>
    <n v="181"/>
    <s v="NO"/>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n v="181"/>
    <s v="NO"/>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s v="NO"/>
    <s v="NO APLICA "/>
    <s v="NO"/>
    <s v="NO APLICA"/>
    <s v="NO"/>
    <s v="NO APLICA"/>
    <x v="0"/>
    <s v=""/>
    <s v="NO APLICA"/>
    <s v="NO"/>
    <s v="NO APLICA"/>
    <s v="NO APLICA"/>
    <s v="NO"/>
    <n v="146"/>
    <n v="181"/>
    <s v="NO"/>
    <s v="La descripción ocupacional se centra en realizar instalaciones eléctricas de acuerdo a la normativa de la Superintendencia de electricidad y combustibles. Podrán desempeñarse en empresas del rubro de instalaciones eléctricas o de forma independiente en instalaciones: Tipo &quot;F&quot;: alumbrado en baja tensión con un máximo de 10 kw de potencia total instalada, sin alimentadores. Tipo &quot;G&quot;: de calefacción y fuerza motriz en baja tensión con un máximo de 5 kw de potencia total instalada, sin alimentadores"/>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s v="Si"/>
    <s v="Sigisfredo Orlando Campos"/>
    <s v="scampos@sogedecap.cl"/>
    <n v="56979579748"/>
    <s v="en calle Errázuriz con Avenida"/>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2121212121212122"/>
    <n v="0.12121212121212122"/>
    <s v="SI"/>
    <n v="146"/>
    <n v="146"/>
    <s v="SI"/>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04998-0"/>
    <s v="Sociedad para la Gestión y desarrollo de la capacitación limitada"/>
    <n v="160"/>
    <n v="40"/>
    <n v="5075"/>
    <n v="0"/>
    <n v="50000"/>
    <n v="16240000"/>
    <n v="3200000"/>
    <n v="0"/>
    <n v="4000000"/>
    <n v="1000000"/>
    <n v="24440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n v="146"/>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04998-0"/>
    <s v="Sociedad para la Gestión y desarrollo de la capacitación limitada"/>
    <n v="72"/>
    <n v="18"/>
    <n v="5075"/>
    <n v="0"/>
    <n v="0"/>
    <n v="7308000"/>
    <n v="1440000"/>
    <n v="0"/>
    <n v="1800000"/>
    <n v="0"/>
    <n v="10548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n v="146"/>
    <s v="SI"/>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n v="146"/>
    <s v="SI"/>
    <s v="EL SOLDADOR TRABAJA SOLDANDO PIEZAS Y PARTES METÁLICAS TALES COMO PLANCHAS, PERFILES LAMINADOS, ESTANQUES O_x000a_CHAPAS, ENTRE OTRAS. ESTE PERFIL PODRÁ DESEMPEÑARSE EN EMPRESAS METALÚRGICAS METALMECÁNICAS Y EN INDUSTRIAS_x000a_INTENSIVAS EN BIENES DE CAPITAL DONDE SE FABRIQUEN Y REPAREN LAS PIEZAS Y PARTES ANTES MENCIONADAS. ADEMÁS,_x000a_PODRÁ EJERCER EL OFICIO EN FORMA INDEPENDIENTE."/>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s v="Si"/>
    <s v="Sigisfredo Orlando Campos"/>
    <s v="scampos@sogedecap.cl"/>
    <n v="56979579748"/>
    <s v="Iglesia Alianza Cristiana y Misionera Calle General Lagos 355"/>
    <s v="APLICAR TÉCNICAS DE OXIGÁS, ARCO VOLTAICO, TIG Y MIG SOBRE DIVERSAS PIEZAS Y PARTES METÁLICAS, SEGÚN UN_x000a_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2121212121212122"/>
    <e v="#REF!"/>
    <e v="#REF!"/>
    <n v="146"/>
    <n v="146"/>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s v="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n v="146"/>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2121212121212122"/>
    <n v="0"/>
    <s v="NO"/>
    <n v="146"/>
    <n v="181"/>
    <s v="NO"/>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s v="Si"/>
    <s v="Sigisfredo Orlando Campos"/>
    <s v="scampos@sogedecap.cl"/>
    <n v="56979579748"/>
    <s v="Lautaro #108, Rotary Club, Carahue."/>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2121212121212122"/>
    <n v="0.12121212121212122"/>
    <s v="SI"/>
    <n v="146"/>
    <n v="181"/>
    <s v="NO"/>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n v="146"/>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n v="146"/>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n v="146"/>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2121212121212122"/>
    <n v="5.9523809523809527E-2"/>
    <s v="NO"/>
    <n v="146"/>
    <n v="146"/>
    <s v="SI"/>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7"/>
    <n v="7"/>
    <n v="7"/>
    <s v="Si"/>
    <s v="Sigisfredo Orlando Campos"/>
    <s v="scampos@sogedecap.cl"/>
    <n v="56979579748"/>
    <s v="JJVV Antü Mapu Calle_x000a_Trafunko s/n"/>
    <s v="APLICAR PROCEDIMIENTOS TÉCNICOS DE INSTALACIÓN Y MANTENCIÓN DE CAÑERÍAS Y/O TUBERÍAS, SEGÚN PROCEDIMIENTOS Y_x000a_ESPECIFICACIONES TÉCNICAS, REGLAMENTO DE INSTALACIONES DOMICILIARIAS DE AGUA POTABLE Y ALCANTARILLADO (RIDDA),_x000a_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2121212121212122"/>
    <n v="0.12121212121212122"/>
    <s v="SI"/>
    <n v="146"/>
    <n v="146"/>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n v="146"/>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s v="NO"/>
    <s v="NO APLICA "/>
    <s v="NO"/>
    <s v="NO APLICA"/>
    <s v="NO"/>
    <s v="NO APLICA"/>
    <x v="0"/>
    <s v=""/>
    <s v="NO APLICA"/>
    <s v="NO"/>
    <s v="NO APLICA"/>
    <s v="NO APLICA"/>
    <s v="NO"/>
    <n v="146"/>
    <n v="146"/>
    <s v="SI"/>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n v="181"/>
    <s v="NO"/>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n v="181"/>
    <s v="NO"/>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s v="NO"/>
    <s v="NO APLICA "/>
    <s v="NO"/>
    <s v="NO APLICA"/>
    <s v="NO"/>
    <s v="NO APLICA"/>
    <x v="0"/>
    <s v=""/>
    <s v="NO APLICA"/>
    <s v="NO"/>
    <s v="NO APLICA"/>
    <s v="NO APLICA"/>
    <s v="NO"/>
    <n v="15"/>
    <n v="181"/>
    <s v="NO"/>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s v="NO"/>
    <s v="NO APLICA "/>
    <s v="NO"/>
    <s v="NO APLICA"/>
    <s v="NO"/>
    <s v="NO APLICA"/>
    <x v="0"/>
    <s v=""/>
    <s v="NO APLICA"/>
    <s v="NO"/>
    <s v="NO APLICA"/>
    <s v="NO APLICA"/>
    <s v="NO"/>
    <n v="15"/>
    <n v="146"/>
    <s v="NO"/>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137626-8"/>
    <s v="Centro de estudios y capacitación Ser Mas Spa"/>
    <n v="160"/>
    <n v="40"/>
    <n v="5075"/>
    <n v="0"/>
    <n v="60000"/>
    <n v="16240000"/>
    <n v="3200000"/>
    <n v="0"/>
    <n v="4000000"/>
    <n v="1200000"/>
    <n v="24640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s v="NO"/>
    <s v="NO APLICA "/>
    <s v="NO"/>
    <s v="NO APLICA"/>
    <s v="NO"/>
    <s v="NO APLICA"/>
    <x v="0"/>
    <s v=""/>
    <s v="NO APLICA"/>
    <s v="NO"/>
    <s v="NO APLICA"/>
    <s v="NO APLICA"/>
    <s v="NO"/>
    <n v="15"/>
    <n v="146"/>
    <s v="NO"/>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137626-8"/>
    <s v="Centro de estudios y capacitación Ser Mas Spa"/>
    <n v="72"/>
    <n v="18"/>
    <n v="5075"/>
    <n v="0"/>
    <n v="0"/>
    <n v="7308000"/>
    <n v="1440000"/>
    <n v="0"/>
    <n v="1800000"/>
    <n v="0"/>
    <n v="10548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s v="NO"/>
    <s v="NO APLICA "/>
    <s v="NO"/>
    <s v="NO APLICA"/>
    <s v="NO"/>
    <s v="NO APLICA"/>
    <x v="0"/>
    <s v=""/>
    <s v="NO APLICA"/>
    <s v="NO"/>
    <s v="NO APLICA"/>
    <s v="NO APLICA"/>
    <s v="NO"/>
    <n v="15"/>
    <n v="146"/>
    <s v="NO"/>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n v="146"/>
    <s v="NO"/>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n v="146"/>
    <s v="NO"/>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n v="146"/>
    <s v="NO"/>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n v="181"/>
    <s v="NO"/>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n v="181"/>
    <s v="NO"/>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n v="146"/>
    <s v="NO"/>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5"/>
    <n v="7"/>
    <n v="5"/>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s v="NO"/>
    <s v="NO APLICA "/>
    <s v="NO"/>
    <s v="NO APLICA"/>
    <s v="NO"/>
    <s v="NO APLICA"/>
    <x v="0"/>
    <s v=""/>
    <s v="NO APLICA"/>
    <s v="NO"/>
    <s v="NO APLICA"/>
    <s v="NO APLICA"/>
    <s v="NO"/>
    <n v="15"/>
    <n v="146"/>
    <s v="NO"/>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1"/>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s v="NO"/>
    <s v="NO APLICA "/>
    <s v="NO"/>
    <s v="NO APLICA"/>
    <s v="NO"/>
    <s v="NO APLICA"/>
    <x v="0"/>
    <s v=""/>
    <s v="NO APLICA"/>
    <s v="NO"/>
    <s v="NO APLICA"/>
    <s v="NO APLICA"/>
    <s v="NO"/>
    <n v="15"/>
    <n v="146"/>
    <s v="NO"/>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n v="146"/>
    <s v="NO"/>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n v="146"/>
    <s v="NO"/>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n v="146"/>
    <s v="NO"/>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5"/>
    <n v="7"/>
    <n v="5.8"/>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8"/>
    <s v="APROBADO"/>
    <n v="0"/>
    <n v="7"/>
    <s v="NO"/>
    <s v="NO APLICA "/>
    <s v="NO"/>
    <s v="NO APLICA"/>
    <s v="NO"/>
    <s v="NO APLICA"/>
    <x v="0"/>
    <s v=""/>
    <s v="NO APLICA"/>
    <s v="NO"/>
    <s v="NO APLICA"/>
    <s v="NO APLICA"/>
    <s v="NO"/>
    <n v="15"/>
    <n v="146"/>
    <s v="NO"/>
    <n v="0"/>
    <s v="Corregir nota evaluación económica"/>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s v="NO"/>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s v="NO"/>
    <s v="NO APLICA "/>
    <s v="NO"/>
    <s v="NO APLICA"/>
    <s v="NO"/>
    <s v="NO APLICA"/>
    <x v="0"/>
    <s v=""/>
    <s v="NO APLICA"/>
    <s v="NO"/>
    <s v="NO APLICA"/>
    <s v="NO APLICA"/>
    <s v="NO"/>
    <n v="0"/>
    <n v="0"/>
    <s v="SI"/>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777502-2"/>
    <s v="Potencia Otec Spa"/>
    <n v="160"/>
    <n v="40"/>
    <n v="5075"/>
    <n v="0"/>
    <n v="60000"/>
    <n v="16240000"/>
    <n v="3200000"/>
    <n v="0"/>
    <n v="4000000"/>
    <n v="1200000"/>
    <n v="24640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777502-2"/>
    <s v="Potencia Otec Spa"/>
    <n v="72"/>
    <n v="18"/>
    <n v="5075"/>
    <n v="0"/>
    <n v="0"/>
    <n v="7308000"/>
    <n v="1440000"/>
    <n v="0"/>
    <n v="1800000"/>
    <n v="0"/>
    <n v="10548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x v="0"/>
    <s v=""/>
    <s v="NO APLICA"/>
    <s v="NO"/>
    <s v="NO APLICA"/>
    <s v="NO APLICA"/>
    <s v="NO"/>
    <n v="12"/>
    <n v="181"/>
    <s v="NO"/>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x v="0"/>
    <s v=""/>
    <s v="NO APLICA"/>
    <s v="NO"/>
    <s v="NO APLICA"/>
    <s v="NO APLICA"/>
    <s v="NO"/>
    <n v="12"/>
    <n v="181"/>
    <s v="NO"/>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n v="181"/>
    <s v="NO"/>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n v="146"/>
    <s v="NO"/>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228717-8"/>
    <s v="Servicios de Capacitación Urbano OTEC Spa."/>
    <n v="160"/>
    <n v="40"/>
    <n v="5075"/>
    <n v="0"/>
    <n v="60000"/>
    <n v="16240000"/>
    <n v="3200000"/>
    <n v="0"/>
    <n v="4000000"/>
    <n v="1200000"/>
    <n v="24640000"/>
    <x v="1"/>
    <n v="0"/>
    <n v="1"/>
    <n v="5"/>
    <s v="-"/>
    <s v="-"/>
    <s v="-"/>
    <s v="-"/>
    <s v="-"/>
    <s v="-"/>
    <m/>
    <n v="7"/>
    <n v="7"/>
    <n v="7"/>
    <n v="7"/>
    <n v="5"/>
    <n v="7"/>
    <n v="6.1"/>
    <n v="0"/>
    <n v="0"/>
    <n v="0"/>
    <n v="0"/>
    <n v="0"/>
    <n v="0"/>
    <m/>
    <n v="0"/>
    <n v="0"/>
    <n v="0"/>
    <n v="0"/>
    <n v="0"/>
    <n v="0"/>
    <n v="0"/>
    <n v="0"/>
    <n v="0"/>
    <n v="0"/>
    <n v="0"/>
    <n v="0"/>
    <n v="0"/>
    <n v="0"/>
    <n v="0"/>
    <n v="0"/>
    <s v="SSH"/>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n v="146"/>
    <s v="NO"/>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228717-8"/>
    <s v="Servicios de Capacitación Urbano OTEC Spa."/>
    <n v="72"/>
    <n v="18"/>
    <n v="5075"/>
    <n v="0"/>
    <n v="0"/>
    <n v="7308000"/>
    <n v="1440000"/>
    <n v="0"/>
    <n v="1800000"/>
    <n v="0"/>
    <n v="10548000"/>
    <x v="1"/>
    <n v="0"/>
    <n v="1"/>
    <n v="5"/>
    <s v="-"/>
    <s v="-"/>
    <s v="-"/>
    <s v="-"/>
    <s v="-"/>
    <s v="-"/>
    <m/>
    <n v="7"/>
    <n v="7"/>
    <n v="7"/>
    <n v="7"/>
    <n v="1"/>
    <n v="7"/>
    <n v="5.8"/>
    <n v="0"/>
    <n v="0"/>
    <n v="0"/>
    <n v="0"/>
    <n v="0"/>
    <n v="0"/>
    <m/>
    <n v="0"/>
    <n v="0"/>
    <n v="0"/>
    <n v="0"/>
    <n v="0"/>
    <n v="0"/>
    <n v="0"/>
    <n v="0"/>
    <n v="0"/>
    <n v="0"/>
    <n v="0"/>
    <n v="0"/>
    <n v="0"/>
    <n v="0"/>
    <n v="0"/>
    <n v="0"/>
    <s v="SSH"/>
    <s v="SI"/>
    <s v="NO"/>
    <n v="0"/>
    <n v="0"/>
    <n v="0"/>
    <n v="0"/>
    <n v="0"/>
    <n v="0"/>
    <n v="0"/>
    <n v="0"/>
    <n v="0"/>
    <n v="0"/>
    <s v="SI"/>
    <n v="0"/>
    <s v="SI"/>
    <n v="0"/>
    <s v="SI"/>
    <n v="0"/>
    <n v="0.1"/>
    <n v="0.5"/>
    <s v="SI"/>
    <n v="0"/>
    <n v="0"/>
    <n v="0"/>
    <n v="6.4"/>
    <n v="6.4"/>
    <n v="5075"/>
    <n v="5075"/>
    <n v="7"/>
    <s v="APROBADO"/>
    <s v="APROBADO"/>
    <n v="5.8"/>
    <s v="APROBADO"/>
    <n v="0"/>
    <n v="7"/>
    <s v="NO"/>
    <s v="NO APLICA "/>
    <s v="NO"/>
    <s v="NO APLICA"/>
    <s v="NO"/>
    <s v="NO APLICA"/>
    <x v="0"/>
    <s v=""/>
    <s v="NO APLICA"/>
    <s v="NO"/>
    <s v="NO APLICA"/>
    <s v="NO APLICA"/>
    <s v="NO"/>
    <n v="12"/>
    <n v="146"/>
    <s v="NO"/>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n v="146"/>
    <s v="NO"/>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n v="146"/>
    <s v="NO"/>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x v="0"/>
    <s v=""/>
    <s v="NO APLICA"/>
    <s v="NO"/>
    <s v="NO APLICA"/>
    <s v="NO APLICA"/>
    <s v="NO"/>
    <n v="12"/>
    <n v="146"/>
    <s v="NO"/>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n v="181"/>
    <s v="NO"/>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n v="181"/>
    <s v="NO"/>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n v="146"/>
    <s v="NO"/>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n v="146"/>
    <s v="NO"/>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n v="146"/>
    <s v="NO"/>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x v="0"/>
    <s v=""/>
    <s v="NO APLICA"/>
    <s v="NO"/>
    <s v="NO APLICA"/>
    <s v="NO APLICA"/>
    <s v="NO"/>
    <n v="12"/>
    <n v="146"/>
    <s v="NO"/>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x v="0"/>
    <s v=""/>
    <s v="NO APLICA"/>
    <s v="NO"/>
    <s v="NO APLICA"/>
    <s v="NO APLICA"/>
    <s v="NO"/>
    <n v="12"/>
    <n v="146"/>
    <s v="NO"/>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x v="0"/>
    <s v=""/>
    <s v="NO APLICA"/>
    <s v="NO"/>
    <s v="NO APLICA"/>
    <s v="NO APLICA"/>
    <s v="NO"/>
    <n v="12"/>
    <n v="146"/>
    <s v="NO"/>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x v="0"/>
    <s v=""/>
    <s v="NO APLICA"/>
    <s v="NO"/>
    <s v="NO APLICA"/>
    <s v="NO APLICA"/>
    <s v="NO"/>
    <n v="12"/>
    <n v="146"/>
    <s v="NO"/>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Eliminar curso en verificación de requisitos Valor total de subsidio de cuidado debe ser 6,800,000 y OTEC indica 2,800,00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9676750-2"/>
    <s v="I.E.T Instituto para el trabajo de empresas LTDA"/>
    <n v="160"/>
    <n v="40"/>
    <n v="5075"/>
    <n v="0"/>
    <n v="60000"/>
    <n v="16240000"/>
    <n v="3200000"/>
    <n v="0"/>
    <n v="4000000"/>
    <n v="1200000"/>
    <n v="24640000"/>
    <x v="1"/>
    <n v="0"/>
    <n v="1"/>
    <n v="7"/>
    <s v="-"/>
    <s v="-"/>
    <s v="-"/>
    <s v="-"/>
    <s v="-"/>
    <s v="-"/>
    <m/>
    <n v="5.5"/>
    <n v="5"/>
    <n v="5"/>
    <n v="7"/>
    <n v="5.5"/>
    <n v="7"/>
    <n v="5.2"/>
    <n v="0"/>
    <n v="0"/>
    <n v="0"/>
    <n v="0"/>
    <n v="0"/>
    <n v="0"/>
    <m/>
    <n v="0"/>
    <n v="0"/>
    <n v="0"/>
    <n v="0"/>
    <n v="0"/>
    <n v="0"/>
    <n v="0"/>
    <n v="0"/>
    <n v="0"/>
    <n v="0"/>
    <n v="0"/>
    <n v="0"/>
    <n v="0"/>
    <n v="0"/>
    <n v="0"/>
    <n v="0"/>
    <s v="SSH"/>
    <s v="SI"/>
    <s v="NO"/>
    <n v="0"/>
    <n v="0"/>
    <n v="0"/>
    <n v="0"/>
    <n v="0"/>
    <n v="0"/>
    <n v="0"/>
    <n v="0"/>
    <n v="0"/>
    <n v="0"/>
    <s v="SI"/>
    <n v="0"/>
    <s v="NO"/>
    <n v="0"/>
    <s v="NO"/>
    <n v="0"/>
    <n v="0.1"/>
    <n v="0.70000000000000007"/>
    <s v="SI"/>
    <n v="0"/>
    <n v="0"/>
    <n v="0"/>
    <n v="5.4"/>
    <n v="5.4"/>
    <n v="5075"/>
    <n v="5075"/>
    <n v="7"/>
    <s v="APROBADO"/>
    <s v="APROBADO"/>
    <n v="5.2"/>
    <s v="APROBADO"/>
    <n v="0"/>
    <n v="7"/>
    <s v="NO"/>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9676750-2"/>
    <s v="I.E.T Instituto para el trabajo de empresas LTDA"/>
    <n v="72"/>
    <n v="18"/>
    <n v="5075"/>
    <n v="0"/>
    <n v="0"/>
    <n v="7308000"/>
    <n v="1440000"/>
    <n v="0"/>
    <n v="1800000"/>
    <n v="0"/>
    <n v="10548000"/>
    <x v="1"/>
    <n v="0"/>
    <n v="1"/>
    <n v="7"/>
    <s v="-"/>
    <s v="-"/>
    <s v="-"/>
    <s v="-"/>
    <s v="-"/>
    <s v="-"/>
    <m/>
    <n v="6"/>
    <n v="6"/>
    <n v="7"/>
    <n v="7"/>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4"/>
    <s v="53334038-5"/>
    <n v="2025"/>
    <s v="Fondos Regionales"/>
    <s v="61531000-K"/>
    <s v="SENCE"/>
    <m/>
    <m/>
    <s v="  "/>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x v="0"/>
    <s v=""/>
    <s v="NO APLICA"/>
    <s v="NO"/>
    <s v="NO APLICA"/>
    <s v="NO APLICA"/>
    <s v="NO"/>
    <n v="0"/>
    <n v="0"/>
    <s v="SI"/>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s v="NO"/>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s v="NO"/>
    <s v="NO APLICA "/>
    <s v="NO"/>
    <s v="NO APLICA"/>
    <s v="NO"/>
    <s v="NO APLICA"/>
    <x v="0"/>
    <s v=""/>
    <s v="NO APLICA"/>
    <s v="NO"/>
    <s v="NO APLICA"/>
    <s v="NO APLICA"/>
    <s v="NO"/>
    <n v="0"/>
    <n v="0"/>
    <s v="SI"/>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Eliminar en verificación de requisitos del curso. Valor total licencia habilitante erróneo"/>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s v="Eliminar en verificación de requisitos del curso. Valor total licencia habilitante erróneo"/>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8008177-5"/>
    <s v="Mongetun Capacitaciones Spa"/>
    <n v="160"/>
    <n v="40"/>
    <n v="5075"/>
    <n v="0"/>
    <n v="60000"/>
    <n v="16240000"/>
    <n v="3200000"/>
    <n v="0"/>
    <n v="4000000"/>
    <n v="1200000"/>
    <n v="24640000"/>
    <x v="1"/>
    <n v="0"/>
    <n v="1"/>
    <n v="7"/>
    <s v="-"/>
    <s v="-"/>
    <s v="-"/>
    <s v="-"/>
    <s v="-"/>
    <s v="-"/>
    <m/>
    <n v="7"/>
    <n v="7"/>
    <n v="6.3"/>
    <n v="7"/>
    <n v="5.5"/>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1"/>
    <n v="6.71"/>
    <n v="5075"/>
    <n v="5075"/>
    <n v="7"/>
    <s v="APROBADO"/>
    <s v="APROBADO"/>
    <n v="6.2"/>
    <s v="APROBADO"/>
    <n v="0"/>
    <n v="7"/>
    <s v="NO"/>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8008177-5"/>
    <s v="Mongetun Capacitaciones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x v="0"/>
    <s v=""/>
    <s v="NO APLICA"/>
    <s v="NO"/>
    <s v="NO APLICA"/>
    <s v="NO APLICA"/>
    <s v="NO"/>
    <n v="0"/>
    <n v="0"/>
    <s v="SI"/>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
    <s v="NO"/>
    <n v="67"/>
    <n v="181"/>
    <s v="NO"/>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
    <s v="NO"/>
    <n v="67"/>
    <n v="181"/>
    <s v="NO"/>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n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s v="NO"/>
    <s v="NO APLICA "/>
    <s v="NO"/>
    <s v="NO APLICA"/>
    <s v="NO"/>
    <s v="NO APLICA"/>
    <x v="0"/>
    <s v=""/>
    <s v="NO APLICA"/>
    <s v="NO"/>
    <s v="NO APLICA"/>
    <s v="NO APLICA"/>
    <s v="NO"/>
    <n v="67"/>
    <n v="181"/>
    <s v="NO"/>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s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s v="NO"/>
    <s v="NO APLICA "/>
    <s v="NO"/>
    <s v="NO APLICA"/>
    <s v="NO"/>
    <s v="NO APLICA"/>
    <x v="0"/>
    <s v=""/>
    <s v="NO APLICA"/>
    <s v="NO"/>
    <s v="NO APLICA"/>
    <s v="NO APLICA"/>
    <s v="NO"/>
    <n v="67"/>
    <n v="146"/>
    <s v="NO"/>
    <s v="LA OCUPACIÓN SE ORIENTA A TRASLADAR PRODUCTOS Y UNIDADES, DESDE UN PUNTO DE INICIO A UNO DE DESTINO, APOYADO CON EQUIPOS MECÁNICOS O ELÉCTRICOS DE CARGA Y DESCARGA, SEGÚN PROCEDIMIENTOS, ACUERDOS COMERCIALES CON_x000a_LOS CLIENTES Y LEGISLACIÓN VIGENTE. SU CAMPO LABORAL ESTÁ EN EMPRESAS PROVEEDORAS DE SERVICIOS LOGÍSTICOS,_x000a_EMPRESAS DE TRANSPORTE, EMPRESAS MANUFACTURERAS E INDUSTRIALES, DEPÓSITOS DE CONTENEDORES, ALMACENES_x000a_EXTRAPORTUARIOS Y EMPRESAS DE RETAIL._x000a_ESTA FUNCIÓN REQUIERE LICENCIA DE CONDUCIR CLASE D."/>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606610-0"/>
    <s v="Centro de Capacitación Inforcap Spa"/>
    <n v="160"/>
    <n v="40"/>
    <n v="5075"/>
    <n v="0"/>
    <n v="50000"/>
    <n v="16240000"/>
    <n v="3200000"/>
    <n v="0"/>
    <n v="4000000"/>
    <n v="1000000"/>
    <n v="24440000"/>
    <x v="1"/>
    <n v="0"/>
    <n v="7"/>
    <n v="7"/>
    <s v="-"/>
    <s v="-"/>
    <s v="-"/>
    <s v="-"/>
    <s v="-"/>
    <s v="-"/>
    <m/>
    <n v="7"/>
    <n v="7"/>
    <n v="6.8"/>
    <n v="7"/>
    <n v="7"/>
    <n v="7"/>
    <n v="7"/>
    <s v="Si"/>
    <s v="Pía Fuentes Corcorán"/>
    <s v="director@inforcap.cl"/>
    <s v="+56 9 9219 6137"/>
    <s v="CAMINO TOLTEN KM 3,"/>
    <s v="OPERAR GRÚA HORQUILLA TRADICIONAL O ELÉCTRICA PARA EL TRASLADO DE PRODUCTOS LOGÍSTICOS DE ACUERDO A_x000a_PROTOCOLOS ESTABLECIDOS Y NORMATIVAS ASOCIADAS."/>
    <m/>
    <n v="0"/>
    <n v="0"/>
    <n v="0"/>
    <n v="0"/>
    <n v="0"/>
    <n v="0"/>
    <n v="0"/>
    <n v="0"/>
    <n v="0"/>
    <n v="0"/>
    <n v="0"/>
    <n v="0"/>
    <n v="0"/>
    <n v="0"/>
    <n v="0"/>
    <n v="0"/>
    <s v="SSH"/>
    <s v="SI"/>
    <s v="NO"/>
    <n v="0"/>
    <n v="0"/>
    <n v="0"/>
    <n v="0"/>
    <n v="0"/>
    <n v="0"/>
    <n v="0"/>
    <n v="0"/>
    <n v="0"/>
    <n v="0"/>
    <s v="SI"/>
    <n v="0"/>
    <s v="SI"/>
    <n v="0"/>
    <s v="SI"/>
    <n v="0"/>
    <n v="0.70000000000000007"/>
    <n v="0.70000000000000007"/>
    <s v="SI"/>
    <n v="0"/>
    <n v="0"/>
    <n v="0"/>
    <n v="6.9600000000000009"/>
    <n v="6.9600000000000009"/>
    <n v="5075"/>
    <n v="5075"/>
    <n v="7"/>
    <s v="APROBADO"/>
    <s v="APROBADO"/>
    <n v="7"/>
    <s v="APROBADO"/>
    <s v="Si"/>
    <n v="7"/>
    <s v="SI"/>
    <n v="7.0000000000000009"/>
    <s v="NO"/>
    <s v="NO APLICA"/>
    <s v="NO"/>
    <s v="NO APLICA"/>
    <x v="0"/>
    <s v=""/>
    <s v="NO APLICA"/>
    <s v="NO"/>
    <s v="NO APLICA"/>
    <s v="NO APLICA"/>
    <s v="NO"/>
    <n v="67"/>
    <n v="146"/>
    <s v="NO"/>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16245487364620939"/>
    <s v="NO"/>
    <n v="67"/>
    <n v="146"/>
    <s v="NO"/>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1"/>
    <n v="0"/>
    <n v="7"/>
    <n v="7"/>
    <s v="-"/>
    <s v="-"/>
    <s v="-"/>
    <s v="-"/>
    <s v="-"/>
    <s v="-"/>
    <m/>
    <n v="7"/>
    <n v="7"/>
    <n v="7"/>
    <n v="7"/>
    <n v="7"/>
    <e v="#REF!"/>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e v="#REF!"/>
    <e v="#REF!"/>
    <e v="#REF!"/>
    <e v="#REF!"/>
    <n v="0"/>
    <e v="#REF!"/>
    <e v="#REF!"/>
    <e v="#REF!"/>
    <e v="#REF!"/>
    <e v="#REF!"/>
    <e v="#REF!"/>
    <e v="#REF!"/>
    <x v="2"/>
    <e v="#REF!"/>
    <e v="#REF!"/>
    <e v="#REF!"/>
    <e v="#REF!"/>
    <e v="#REF!"/>
    <e v="#REF!"/>
    <n v="67"/>
    <n v="146"/>
    <s v="NO"/>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16245487364620939"/>
    <s v="NO"/>
    <n v="67"/>
    <n v="146"/>
    <s v="NO"/>
    <s v="EXTRAPORTUARIOS Y EMPRESAS DE RETAIL."/>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
    <s v="NO"/>
    <n v="67"/>
    <n v="181"/>
    <s v="NO"/>
    <s v="ESTA FUNCIÓN REQUIERE LICENCIA DE CONDUCIR CLASE D."/>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12121212121212122"/>
    <s v="NO"/>
    <n v="67"/>
    <n v="181"/>
    <s v="NO"/>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16245487364620939"/>
    <s v="NO"/>
    <n v="67"/>
    <n v="146"/>
    <s v="NO"/>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5.9523809523809527E-2"/>
    <s v="NO"/>
    <n v="67"/>
    <n v="146"/>
    <s v="NO"/>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16245487364620939"/>
    <s v="NO"/>
    <n v="67"/>
    <n v="146"/>
    <s v="NO"/>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5.9523809523809527E-2"/>
    <s v="NO"/>
    <n v="67"/>
    <n v="146"/>
    <s v="NO"/>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12121212121212122"/>
    <s v="NO"/>
    <n v="67"/>
    <n v="146"/>
    <s v="NO"/>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ESMERALDA 740"/>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67164179104477606"/>
    <n v="0.67164179104477606"/>
    <s v="SI"/>
    <n v="67"/>
    <n v="146"/>
    <s v="NO"/>
    <s v="MANTENCIÓN DE LAS INSTALACIONES SANITARIAS, CAÑERÍAS, TUBERÍAS, SISTEMAS DE DESAGÜE, ACCESORIOS, ARTEFACTOS"/>
    <s v="Eliminar en verificación de requisitos del curso error en valor total del curso"/>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DIBULKO UNO CAMINO A"/>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67164179104477606"/>
    <n v="0.67164179104477606"/>
    <s v="SI"/>
    <n v="67"/>
    <n v="146"/>
    <s v="NO"/>
    <s v="SANITARIOS, GRIFERÍA, ENTRE OTROS. SERÁ DE SU RESPONSABILIDAD A SU VEZ EL REALIZAR EL PROCEDIMIENTO DE DETECCIÓN"/>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463435-5"/>
    <s v="Centro de Capacitacion Sebastiani Spa"/>
    <n v="90"/>
    <n v="23"/>
    <n v="5821"/>
    <n v="0"/>
    <n v="8000"/>
    <n v="10477800"/>
    <n v="1840000"/>
    <n v="0"/>
    <n v="2300000"/>
    <n v="160000"/>
    <n v="14777800"/>
    <x v="1"/>
    <n v="0"/>
    <n v="1"/>
    <n v="7"/>
    <s v="-"/>
    <s v="-"/>
    <s v="-"/>
    <s v="-"/>
    <s v="-"/>
    <s v="-"/>
    <m/>
    <n v="7"/>
    <n v="6.6"/>
    <n v="6.2"/>
    <n v="6.2"/>
    <n v="7"/>
    <n v="6.1"/>
    <n v="6.1"/>
    <n v="0"/>
    <n v="0"/>
    <n v="0"/>
    <n v="0"/>
    <s v="PIEDRA STA S/N, COMUNA"/>
    <n v="0"/>
    <m/>
    <n v="0"/>
    <n v="0"/>
    <n v="0"/>
    <n v="0"/>
    <n v="0"/>
    <n v="0"/>
    <n v="0"/>
    <n v="0"/>
    <n v="0"/>
    <n v="0"/>
    <n v="0"/>
    <n v="0"/>
    <n v="0"/>
    <n v="0"/>
    <n v="0"/>
    <n v="0"/>
    <s v="SSH"/>
    <s v="SI"/>
    <s v="NO"/>
    <n v="0"/>
    <n v="0"/>
    <n v="0"/>
    <n v="0"/>
    <n v="0"/>
    <n v="0"/>
    <n v="0"/>
    <n v="0"/>
    <n v="0"/>
    <n v="0"/>
    <s v="SI"/>
    <n v="0"/>
    <s v="NO"/>
    <n v="0"/>
    <s v="NO"/>
    <n v="0"/>
    <n v="0.1"/>
    <n v="0.70000000000000007"/>
    <s v="SI"/>
    <n v="0"/>
    <n v="0"/>
    <n v="0"/>
    <n v="6.6400000000000006"/>
    <n v="6.6400000000000006"/>
    <n v="5821"/>
    <n v="5075"/>
    <n v="6.1"/>
    <s v="APROBADO"/>
    <s v="APROBADO"/>
    <n v="6.1"/>
    <s v="APROBADO"/>
    <n v="0"/>
    <n v="6.6"/>
    <s v="NO"/>
    <s v="NO APLICA "/>
    <s v="NO"/>
    <s v="NO APLICA"/>
    <s v="NO"/>
    <s v="NO APLICA"/>
    <x v="0"/>
    <s v=""/>
    <s v="NO APLICA"/>
    <s v="NO"/>
    <s v="NO APLICA"/>
    <s v="NO APLICA"/>
    <s v="NO"/>
    <n v="0"/>
    <n v="0"/>
    <s v="SI"/>
    <s v="DE FALLAS Y CORRECCIÓN DE ESTAS.EL MAESTRO(A) GASFÍTER PUEDE DESEMPEÑARSE EN LOS SIGUIENTES CONTEXTOS DE"/>
    <s v="Corregir nota evaluación económica"/>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s v="DE LUMACO"/>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s v="APLICACIÓN: EDIFICACIÓN EN ALTURA, VIVIENDAS EN EXTENSIÓN, MONTAJE INDUSTRIAL, OBRAS HIDRÁULICAS, OBRAS"/>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s v="PORTUARIAS Y PLANTAS INDUSTRIALES."/>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x v="0"/>
    <s v=""/>
    <s v="NO APLICA"/>
    <s v="NO"/>
    <s v="NO APLICA"/>
    <s v="NO APLICA"/>
    <s v="NO"/>
    <n v="0"/>
    <n v="0"/>
    <s v="SI"/>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172955-k"/>
    <s v="Sociedad de Capacitación Service Group Spa."/>
    <n v="160"/>
    <n v="40"/>
    <n v="5075"/>
    <n v="0"/>
    <n v="40000"/>
    <n v="16240000"/>
    <n v="3200000"/>
    <n v="0"/>
    <n v="4000000"/>
    <n v="800000"/>
    <n v="24240000"/>
    <x v="1"/>
    <n v="0"/>
    <n v="1"/>
    <n v="7"/>
    <s v="-"/>
    <s v="-"/>
    <s v="-"/>
    <s v="-"/>
    <s v="-"/>
    <s v="-"/>
    <m/>
    <n v="7"/>
    <n v="7"/>
    <n v="5"/>
    <n v="5"/>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0"/>
    <n v="27608000"/>
    <n v="5440000"/>
    <n v="5000000"/>
    <n v="6800000"/>
    <n v="0"/>
    <n v="44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5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s v="EL GUARDIA DE SEGURIDAD APLICAR TÉCNICAS DE SEGURIDAD Y PROTECCIÓN A BIENES O PERSONAS EN ESPACIOS PRIVADOS_x000a_COMO EMPRESAS, INDUSTRIAS, EDIFICIOS, CONJUNTOS HABITACIONALES, ESTABLECIMIENTOS O FAENAS ENTRE OTRAS,_x000a_RESPETANDO LA NORMATIVA VIGENTE. LOS FUNDAMENTOS DE ESTE PLAN FORMATIVO SE ENCUENTRAN EN EL ART. 8 DEL D.S. 93_x000a_DE 1985, QUE REGULA EL ART. 5 BIS DEL DECRETO LEY 3607, ASÍ TAMBIÉN A PARTIR DEL “MANUAL DE CAPACITACIÓN DEL SISTEMA_x000a_DE SEGURIDAD PRIVADA” DISEÑADO POR EL OS-10 DE CARABINEROS. *DE ACUERDO A LAS RESOLUCIONES EXENTAS N°132 DEL 17_x000a_DE AGOSTO DE 2020 Y N°145 DEL 30 DE JUNIO DE 2021 SE EXTIENDE PLAZO HASTA EL 30 DE SEPTIEMBRE DE 2021 PARA LA_x000a_EJECUCIÓN DE CAPACITACIÓN ONLINE (E-LEARNING) DE TODOS LOS MÓDULOS, SALVO PRIMEROS AUXILIO Y DEFENSA PERSONAL._x000a_POR OTRA PARTE, A PARTIR DE LA RESOLUCIÓN N° 196 DEL 29 DE SEPTIEMBRE DE 2021, TODOS LOS PROGRAMAS DE FORMACIÓN_x000a_DEBERÁN SER PRESENCIALES A PARTIR DE OCTUBRE 2021.*"/>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Los mallines 331"/>
    <s v="CUMPLIR FUNCIONES DE SEGURIDAD, VIGILANCIA Y PROTECCIÓN DE BIENES Y PERSONAS, EN LAS ÁREAS, RECINTOS Y LUGARES_x000a_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x v="0"/>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AVENIDA ANDES S/N°"/>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x v="0"/>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r>
  <r>
    <x v="20"/>
    <s v="53334038-5"/>
    <n v="2025"/>
    <s v="Fondos Regionales"/>
    <s v="61531000-K"/>
    <s v="SENCE"/>
    <m/>
    <m/>
    <s v="SERVICIO DE GUARDIA DE SEGURIDAD"/>
    <s v="PF1184"/>
    <n v="0"/>
    <s v=""/>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KM 730 RUTA 5 SUR,"/>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x v="0"/>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r>
  <r>
    <x v="21"/>
    <s v="53334038-5"/>
    <n v="2025"/>
    <s v="Fondos Regionales"/>
    <s v="61531000-K"/>
    <s v="SENCE"/>
    <m/>
    <m/>
    <s v="SERVICIO DE GUARDIA DE SEGURIDAD"/>
    <s v="PF1184"/>
    <n v="0"/>
    <s v=""/>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PASO ICALMA 1380"/>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x v="0"/>
    <s v=""/>
    <s v="NO APLICA"/>
    <s v="NO"/>
    <s v="NO APLICA"/>
    <s v="NO APLICA"/>
    <s v="NO"/>
    <n v="20"/>
    <n v="24"/>
    <s v="NO"/>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663170-3"/>
    <s v="Capacitación del Sur Limitad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20"/>
    <n v="146"/>
    <s v="NO"/>
    <n v="0"/>
    <s v="Se debe eliminar en Verificación de requsitos curso, OTEC presenta 70 horas de duración y deben ser 72"/>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42533-6"/>
    <s v="Servicios de Capacitación Cognos Online Spa."/>
    <n v="160"/>
    <n v="40"/>
    <n v="5075"/>
    <n v="0"/>
    <n v="100000"/>
    <n v="16240000"/>
    <n v="3200000"/>
    <n v="0"/>
    <n v="4000000"/>
    <n v="2000000"/>
    <n v="25440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042533-6"/>
    <s v="Servicios de Capacitación Cognos Online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Eliminar en verificación de requisitos del curso error en valor total del curso"/>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932000"/>
    <n v="3200000"/>
    <n v="5400000"/>
    <n v="4600000"/>
    <n v="0"/>
    <n v="36612000"/>
    <x v="0"/>
    <s v="Valor alumno subsidio de utiles, insumos y herramientas no es correcto se menciona $270.000 y no $275.000 (RESOLUCIÓN EXENTA N°1366 28/05/2025)"/>
    <n v="0"/>
    <n v="7"/>
    <s v="-"/>
    <s v="-"/>
    <s v="-"/>
    <s v="-"/>
    <s v="-"/>
    <s v="-"/>
    <m/>
    <n v="0"/>
    <n v="0"/>
    <n v="0"/>
    <n v="0"/>
    <n v="0"/>
    <n v="0"/>
    <n v="0"/>
    <n v="0"/>
    <n v="0"/>
    <n v="0"/>
    <n v="0"/>
    <n v="0"/>
    <n v="0"/>
    <m/>
    <n v="0"/>
    <n v="0"/>
    <n v="0"/>
    <n v="0"/>
    <n v="0"/>
    <n v="0"/>
    <n v="0"/>
    <n v="0"/>
    <n v="0"/>
    <n v="0"/>
    <n v="0"/>
    <n v="0"/>
    <n v="0"/>
    <n v="0"/>
    <n v="0"/>
    <n v="0"/>
    <s v="SHNOM"/>
    <s v="SI"/>
    <s v="NO"/>
    <n v="0"/>
    <n v="0"/>
    <n v="0"/>
    <n v="1"/>
    <n v="0"/>
    <n v="1"/>
    <n v="0"/>
    <n v="0"/>
    <n v="0"/>
    <n v="1"/>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392000"/>
    <n v="3680000"/>
    <n v="5400000"/>
    <n v="4600000"/>
    <n v="0"/>
    <n v="3661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540000"/>
    <s v="SHNOM"/>
    <s v="SI"/>
    <s v="NO"/>
    <n v="0"/>
    <n v="0"/>
    <n v="1"/>
    <n v="0"/>
    <n v="0"/>
    <n v="1"/>
    <n v="0"/>
    <n v="0"/>
    <n v="0"/>
    <n v="1"/>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51820-6"/>
    <s v="Otec Actitud Chile Formacion LTDA."/>
    <n v="112"/>
    <n v="28"/>
    <n v="6300"/>
    <n v="270000"/>
    <n v="0"/>
    <n v="14112000"/>
    <n v="2240000"/>
    <n v="5400000"/>
    <n v="2800000"/>
    <n v="0"/>
    <n v="2455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00"/>
    <n v="270000"/>
    <n v="0"/>
    <n v="19782000"/>
    <n v="3200000"/>
    <n v="5400000"/>
    <n v="4000000"/>
    <n v="0"/>
    <n v="3238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n v="0"/>
    <s v="NO APLICA"/>
    <s v="NO APLICA"/>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51820-6"/>
    <s v="Otec Actitud Chile Formacion LTDA."/>
    <n v="272"/>
    <n v="68"/>
    <n v="6350"/>
    <n v="270000"/>
    <n v="0"/>
    <n v="34544000"/>
    <n v="5440000"/>
    <n v="5400000"/>
    <n v="6800000"/>
    <n v="0"/>
    <n v="5218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6350"/>
    <n v="5075"/>
    <s v="NO APLICA"/>
    <s v="NO APLICA"/>
    <s v="NO APLICA"/>
    <s v="NO APLICA"/>
    <s v="NO APLICA"/>
    <n v="0"/>
    <s v="NO APLICA"/>
    <s v="NO APLICA"/>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51820-6"/>
    <s v="Otec Actitud Chile Formacion LTDA."/>
    <n v="142"/>
    <n v="36"/>
    <n v="6350"/>
    <n v="270000"/>
    <n v="0"/>
    <n v="18034000"/>
    <n v="2880000"/>
    <n v="5400000"/>
    <n v="3600000"/>
    <n v="0"/>
    <n v="2991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s v="NO APLICA"/>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50"/>
    <n v="270000"/>
    <n v="0"/>
    <n v="19939000"/>
    <n v="3200000"/>
    <n v="5400000"/>
    <n v="4000000"/>
    <n v="0"/>
    <n v="32539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s v="NO APLICA"/>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n v="181"/>
    <s v="NO"/>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n v="181"/>
    <s v="NO"/>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n v="146"/>
    <s v="NO"/>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n v="146"/>
    <s v="NO"/>
    <n v="0"/>
    <s v="Eliminar en verificación de requisitos del curso error en valor total del curso"/>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n v="146"/>
    <s v="NO"/>
    <n v="0"/>
    <s v="Eliminar en verificación de requisitos del curso error en valor total del curso"/>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n v="146"/>
    <s v="NO"/>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n v="146"/>
    <s v="NO"/>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n v="146"/>
    <s v="NO"/>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n v="146"/>
    <s v="NO"/>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56645-4"/>
    <s v="Solution Capacitación en gestión Ltd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n v="0"/>
    <s v="NO"/>
    <n v="122"/>
    <n v="181"/>
    <s v="NO"/>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56645-4"/>
    <s v="Solution Capacitación en gestión Ltda."/>
    <n v="272"/>
    <n v="68"/>
    <n v="5075"/>
    <n v="275000"/>
    <n v="250000"/>
    <n v="27608000"/>
    <n v="5440000"/>
    <n v="5500000"/>
    <n v="6800000"/>
    <n v="5000000"/>
    <n v="50348000"/>
    <x v="0"/>
    <s v="No presenta carta de compromiso de arriendo"/>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22"/>
    <n v="146"/>
    <s v="NO"/>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56645-4"/>
    <s v="Solution Capacitación en gestión Ltda."/>
    <n v="160"/>
    <n v="40"/>
    <n v="5075"/>
    <n v="0"/>
    <n v="75000"/>
    <n v="16240000"/>
    <n v="3200000"/>
    <n v="0"/>
    <n v="4000000"/>
    <n v="1500000"/>
    <n v="24940000"/>
    <x v="0"/>
    <s v="Carta de compromiso no coincide con código y comuna"/>
    <n v="0"/>
    <n v="0"/>
    <s v="-"/>
    <s v="-"/>
    <s v="-"/>
    <s v="-"/>
    <s v="-"/>
    <s v="-"/>
    <m/>
    <n v="0"/>
    <n v="0"/>
    <n v="0"/>
    <n v="0"/>
    <n v="0"/>
    <n v="0"/>
    <n v="0"/>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22"/>
    <n v="146"/>
    <s v="NO"/>
    <s v="SE DESARROLLA EN EL ÁREA DE SERVICIOS DE CALEFACCIÓN, REALIZANDO LABORES DE INSTALACIÓN Y MANTENIMIENTO DE_x000a_ARTEFACTOS DE COMBUSTIÓN CON PELLETS, PUEDE ESTAR ASOCIADO AL ÁREA DE POSTVENTA DE ESTOS EQUIPOS. REALIZA_x000a_SUS ACTIVIDADES SEGÚN CONTEXTOS DEL RECINTO Y LAS EVALUACIONES DE CONDICIONES CLIMÁTICAS ASOCIADAS. SE_x000a_DESEMPEÑA EN EMPRESAS PEQUEÑAS, MEDIANAS O GRANDES DEL SECTOR, PARTICULARMENTE EN AQUELLAS QUE FORMAN_x000a_PARTE DE LA RED DE DISTRIBUIDORES, FABRICANTES, VENTA Y POSTVENTA DE ARTEFACTOS DE CALEFACCIÓN."/>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56645-4"/>
    <s v="Solution Capacitación en gestión Ltda."/>
    <n v="72"/>
    <n v="18"/>
    <n v="5075"/>
    <n v="0"/>
    <n v="0"/>
    <n v="7308000"/>
    <n v="1440000"/>
    <n v="0"/>
    <n v="1800000"/>
    <n v="0"/>
    <n v="10548000"/>
    <x v="1"/>
    <n v="0"/>
    <n v="7"/>
    <n v="7"/>
    <s v="-"/>
    <s v="-"/>
    <s v="-"/>
    <s v="-"/>
    <s v="-"/>
    <s v="-"/>
    <m/>
    <n v="7"/>
    <n v="7"/>
    <n v="7"/>
    <n v="7"/>
    <n v="7"/>
    <n v="7"/>
    <n v="7"/>
    <s v="Si"/>
    <s v="Guillermo Gonzalez"/>
    <s v="ggonzalez@isolution.cl"/>
    <s v="56 9 95163347"/>
    <s v="Las Aguilas #1437"/>
    <s v="REALIZAR OPERACIONES DE INSTALACIÓN Y MANTENIMIENTO DE ARTEFACTOS DE CALEFACCIÓN A PELLET, SEGÚN_x000a_ESTÁNDARES TÉCNICOS, DE CALIDAD Y NORMATIVA VIGENTE."/>
    <m/>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6245487364620939"/>
    <n v="0.16245487364620939"/>
    <s v="SI"/>
    <n v="122"/>
    <n v="146"/>
    <s v="NO"/>
    <s v="EL SOLDADOR TRABAJA SOLDANDO PIEZAS Y PARTES METÁLICAS TALES COMO PLANCHAS, PERFILES LAMINADOS, ESTANQUES O_x000a_CHAPAS, ENTRE OTRAS. ESTE PERFIL PODRÁ DESEMPEÑARSE EN EMPRESAS METALÚRGICAS METALMECÁNICAS Y EN INDUSTRIAS_x000a_INTENSIVAS EN BIENES DE CAPITAL DONDE SE FABRIQUEN Y REPAREN LAS PIEZAS Y PARTES ANTES MENCIONADAS. ADEMÁS,_x000a_PODRÁ EJERCER EL OFICIO EN FORMA INDEPENDIENTE."/>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Volcan Llaima #243"/>
    <s v="APLICAR TÉCNICAS DE OXIGÁS, ARCO VOLTAICO, TIG Y MIG SOBRE DIVERSAS PIEZAS Y PARTES METÁLICAS, SEGÚN UN_x000a_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6245487364620939"/>
    <n v="0.16245487364620939"/>
    <s v="SI"/>
    <n v="122"/>
    <n v="146"/>
    <s v="NO"/>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e v="#REF!"/>
    <e v="#REF!"/>
    <n v="122"/>
    <n v="146"/>
    <s v="NO"/>
    <s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Circunvalación Pedro de Valdivia #450"/>
    <s v=" APLICAR TÉCNICAS DE OXIGÁS, ARCO VOLTAICO, TIG Y MIG SOBRE DIVERSAS PIEZAS Y PARTES METÁLICAS, SEGÚN UN_x000a_ 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6245487364620939"/>
    <n v="0.16245487364620939"/>
    <s v="SI"/>
    <n v="122"/>
    <n v="146"/>
    <s v="NO"/>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n v="0"/>
    <s v="NO"/>
    <n v="122"/>
    <n v="181"/>
    <s v="NO"/>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n v="0.12121212121212122"/>
    <s v="NO"/>
    <n v="122"/>
    <n v="181"/>
    <s v="NO"/>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s v="Si"/>
    <s v="Guillermo Gonzalez"/>
    <s v="ggonzalez@isolution.cl"/>
    <s v="56 9 95163347"/>
    <s v="Luis Zurita S/n"/>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6245487364620939"/>
    <n v="0.16245487364620939"/>
    <s v="SI"/>
    <n v="122"/>
    <n v="146"/>
    <s v="NO"/>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n v="5.9523809523809527E-2"/>
    <s v="NO"/>
    <n v="122"/>
    <n v="146"/>
    <s v="NO"/>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s v="Si"/>
    <s v="Guillermo Gonzalez"/>
    <s v="ggonzalez@isolution.cl"/>
    <s v="56 9 95163347"/>
    <s v="Sector Nininico S/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6245487364620939"/>
    <n v="0.16245487364620939"/>
    <s v="SI"/>
    <n v="122"/>
    <n v="146"/>
    <s v="NO"/>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n v="5.9523809523809527E-2"/>
    <s v="NO"/>
    <n v="122"/>
    <n v="146"/>
    <s v="NO"/>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22"/>
    <n v="146"/>
    <s v="NO"/>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22"/>
    <n v="146"/>
    <s v="NO"/>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988315-0"/>
    <s v="Arrayan Capacitaciones Spa"/>
    <n v="160"/>
    <n v="40"/>
    <n v="5075"/>
    <n v="0"/>
    <n v="50000"/>
    <n v="16240000"/>
    <n v="3200000"/>
    <n v="0"/>
    <n v="4000000"/>
    <n v="1000000"/>
    <n v="24440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988315-0"/>
    <s v="Arrayan Capacitaciones Spa"/>
    <n v="72"/>
    <n v="18"/>
    <n v="5075"/>
    <n v="0"/>
    <n v="0"/>
    <n v="7308000"/>
    <n v="1440000"/>
    <n v="0"/>
    <n v="1800000"/>
    <n v="0"/>
    <n v="10548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5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x v="0"/>
    <s v=""/>
    <s v="NO APLICA"/>
    <s v="NO"/>
    <s v="NO APLICA"/>
    <s v="NO APLICA"/>
    <s v="NO"/>
    <n v="1"/>
    <n v="24"/>
    <s v="NO"/>
    <n v="0"/>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x v="0"/>
    <s v=""/>
    <s v="NO APLICA"/>
    <s v="NO"/>
    <s v="NO APLICA"/>
    <s v="NO APLICA"/>
    <s v="NO"/>
    <n v="1"/>
    <n v="24"/>
    <s v="NO"/>
    <n v="0"/>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x v="0"/>
    <s v=""/>
    <s v="NO APLICA"/>
    <s v="NO"/>
    <s v="NO APLICA"/>
    <s v="NO APLICA"/>
    <s v="NO"/>
    <n v="1"/>
    <n v="24"/>
    <s v="NO"/>
    <n v="0"/>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x v="0"/>
    <s v=""/>
    <s v="NO APLICA"/>
    <s v="NO"/>
    <s v="NO APLICA"/>
    <s v="NO APLICA"/>
    <s v="NO"/>
    <n v="1"/>
    <n v="24"/>
    <s v="NO"/>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60420-8"/>
    <s v="Servicios de Capacitación Sercont Chile LTD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5.9523809523809527E-2"/>
    <n v="0"/>
    <s v="NO"/>
    <n v="84"/>
    <n v="181"/>
    <s v="NO"/>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84"/>
    <n v="181"/>
    <s v="NO"/>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84"/>
    <n v="146"/>
    <s v="NO"/>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PATRICIO LYNCH #252, SAAVEDRA"/>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5.9523809523809527E-2"/>
    <n v="5.9523809523809527E-2"/>
    <s v="SI"/>
    <n v="84"/>
    <n v="146"/>
    <s v="NO"/>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VOLCAN MOCHO #58, POB DIEGO PORTALES, CURACAUTI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5.9523809523809527E-2"/>
    <n v="5.9523809523809527E-2"/>
    <s v="SI"/>
    <n v="84"/>
    <n v="146"/>
    <s v="NO"/>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60420-8"/>
    <s v="Servicios de Capacitación Sercont Chile LTDA"/>
    <n v="160"/>
    <n v="40"/>
    <n v="5075"/>
    <n v="275000"/>
    <n v="50000"/>
    <n v="16240000"/>
    <n v="3200000"/>
    <n v="5500000"/>
    <n v="4000000"/>
    <n v="1000000"/>
    <n v="29940000"/>
    <x v="0"/>
    <s v="En anexo N°3 indica subsidio de herramientas y en parrilla de cursos no corresponde subsidio de herramientas para este código"/>
    <n v="0"/>
    <n v="0"/>
    <s v="-"/>
    <s v="-"/>
    <s v="-"/>
    <s v="-"/>
    <s v="-"/>
    <s v="-"/>
    <m/>
    <n v="0"/>
    <n v="0"/>
    <n v="0"/>
    <n v="0"/>
    <n v="0"/>
    <n v="0"/>
    <n v="0"/>
    <n v="0"/>
    <n v="0"/>
    <n v="0"/>
    <n v="0"/>
    <n v="0"/>
    <n v="0"/>
    <m/>
    <n v="0"/>
    <n v="0"/>
    <n v="0"/>
    <n v="0"/>
    <n v="0"/>
    <n v="0"/>
    <n v="0"/>
    <n v="0"/>
    <n v="0"/>
    <n v="0"/>
    <n v="0"/>
    <n v="0"/>
    <n v="0"/>
    <n v="0"/>
    <n v="0"/>
    <n v="0"/>
    <s v="SSH"/>
    <s v="SI"/>
    <s v="NO"/>
    <n v="0"/>
    <n v="0"/>
    <n v="0"/>
    <n v="0"/>
    <n v="0"/>
    <n v="1"/>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84"/>
    <n v="146"/>
    <s v="NO"/>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60420-8"/>
    <s v="Servicios de Capacitación Sercont Chile LTDA"/>
    <n v="272"/>
    <n v="68"/>
    <n v="5075"/>
    <n v="275000"/>
    <n v="200000"/>
    <n v="27608000"/>
    <n v="5440000"/>
    <n v="5500000"/>
    <n v="6800000"/>
    <n v="4000000"/>
    <n v="493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5.9523809523809527E-2"/>
    <e v="#REF!"/>
    <e v="#REF!"/>
    <n v="84"/>
    <n v="146"/>
    <s v="NO"/>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n v="0"/>
    <n v="7"/>
    <s v="NO"/>
    <s v="NO APLICA "/>
    <s v="NO"/>
    <s v="NO APLICA"/>
    <s v="NO"/>
    <s v="NO APLICA"/>
    <x v="0"/>
    <s v=""/>
    <s v="NO APLICA"/>
    <s v="NO"/>
    <s v="NO APLICA"/>
    <s v="NO APLICA"/>
    <s v="NO"/>
    <n v="54"/>
    <n v="181"/>
    <s v="NO"/>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n v="0"/>
    <n v="7"/>
    <s v="NO"/>
    <s v="NO APLICA "/>
    <s v="NO"/>
    <s v="NO APLICA"/>
    <s v="NO"/>
    <s v="NO APLICA"/>
    <x v="0"/>
    <s v=""/>
    <s v="NO APLICA"/>
    <s v="NO"/>
    <s v="NO APLICA"/>
    <s v="NO APLICA"/>
    <s v="NO"/>
    <n v="54"/>
    <n v="146"/>
    <s v="NO"/>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511150-1"/>
    <s v="Gestcap Chile LTDA"/>
    <n v="272"/>
    <n v="68"/>
    <n v="5075"/>
    <n v="275000"/>
    <n v="250000"/>
    <n v="27608000"/>
    <n v="5440000"/>
    <n v="5500000"/>
    <n v="6800000"/>
    <n v="5000000"/>
    <n v="50948000"/>
    <x v="0"/>
    <s v="Valor total del curso no coincide con la suma de los ítem "/>
    <n v="0"/>
    <n v="0"/>
    <s v="-"/>
    <s v="-"/>
    <s v="-"/>
    <s v="-"/>
    <s v="-"/>
    <s v="-"/>
    <m/>
    <n v="0"/>
    <n v="0"/>
    <n v="0"/>
    <n v="0"/>
    <n v="0"/>
    <n v="0"/>
    <n v="0"/>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54"/>
    <n v="146"/>
    <s v="NO"/>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511150-1"/>
    <s v="Gestcap Chile LTDA"/>
    <n v="182"/>
    <n v="46"/>
    <n v="5075"/>
    <n v="275000"/>
    <n v="0"/>
    <n v="18473000"/>
    <n v="3680000"/>
    <n v="5500000"/>
    <n v="4600000"/>
    <n v="0"/>
    <n v="32253000"/>
    <x v="1"/>
    <n v="0"/>
    <n v="5"/>
    <n v="7"/>
    <s v="-"/>
    <s v="-"/>
    <s v="-"/>
    <s v="-"/>
    <s v="-"/>
    <s v="-"/>
    <m/>
    <n v="6.6"/>
    <n v="6.6"/>
    <n v="6.6"/>
    <n v="6.6"/>
    <n v="6.6"/>
    <n v="7"/>
    <n v="6.5"/>
    <n v="0"/>
    <n v="0"/>
    <n v="0"/>
    <n v="0"/>
    <n v="0"/>
    <n v="0"/>
    <m/>
    <n v="0"/>
    <n v="0"/>
    <n v="0"/>
    <n v="0"/>
    <n v="0"/>
    <n v="0"/>
    <n v="0"/>
    <n v="0"/>
    <n v="0"/>
    <n v="0"/>
    <n v="0"/>
    <n v="0"/>
    <n v="0"/>
    <n v="0"/>
    <n v="0"/>
    <n v="0"/>
    <s v="SHNOM"/>
    <s v="SI"/>
    <s v="NO"/>
    <n v="0"/>
    <n v="0"/>
    <n v="0"/>
    <n v="0"/>
    <n v="0"/>
    <n v="0"/>
    <n v="0"/>
    <n v="0"/>
    <n v="0"/>
    <n v="0"/>
    <s v="SI"/>
    <n v="0"/>
    <s v="SI"/>
    <n v="0"/>
    <s v="SI"/>
    <n v="0"/>
    <n v="0.5"/>
    <n v="0.70000000000000007"/>
    <s v="SI"/>
    <n v="0"/>
    <n v="0"/>
    <n v="0"/>
    <n v="6.6"/>
    <n v="6.6"/>
    <n v="5075"/>
    <n v="5075"/>
    <n v="7"/>
    <s v="APROBADO"/>
    <s v="APROBADO"/>
    <n v="6.5"/>
    <s v="APROBADO"/>
    <n v="0"/>
    <n v="7"/>
    <s v="NO"/>
    <s v="NO APLICA "/>
    <s v="NO"/>
    <s v="NO APLICA"/>
    <s v="NO"/>
    <s v="NO APLICA"/>
    <x v="0"/>
    <s v=""/>
    <s v="NO APLICA"/>
    <s v="NO"/>
    <s v="NO APLICA"/>
    <s v="NO APLICA"/>
    <s v="NO"/>
    <n v="54"/>
    <n v="181"/>
    <s v="NO"/>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419740-0"/>
    <s v="Laborem EIRL."/>
    <n v="157"/>
    <n v="40"/>
    <n v="5075"/>
    <n v="275000"/>
    <n v="250000"/>
    <n v="27608000"/>
    <n v="5440000"/>
    <n v="5500000"/>
    <n v="6800000"/>
    <n v="5000000"/>
    <n v="50348000"/>
    <x v="0"/>
    <s v="Anexo N°3 cantidad de horas inferior a las del plan formativo"/>
    <n v="0"/>
    <n v="0"/>
    <s v="-"/>
    <s v="-"/>
    <s v="-"/>
    <s v="-"/>
    <s v="-"/>
    <s v="-"/>
    <m/>
    <n v="0"/>
    <n v="0"/>
    <n v="0"/>
    <n v="0"/>
    <n v="0"/>
    <n v="0"/>
    <n v="0"/>
    <n v="0"/>
    <n v="0"/>
    <n v="0"/>
    <n v="0"/>
    <n v="0"/>
    <n v="0"/>
    <m/>
    <n v="0"/>
    <n v="0"/>
    <n v="0"/>
    <n v="0"/>
    <n v="0"/>
    <n v="0"/>
    <n v="0"/>
    <n v="1"/>
    <n v="0"/>
    <n v="0"/>
    <n v="0"/>
    <n v="0"/>
    <n v="0"/>
    <n v="0"/>
    <n v="1"/>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n v="146"/>
    <s v="NO"/>
    <n v="0"/>
    <s v="Curso debe ser eliminado en verificación de requisitos OTEC presenta 157 y deben ser 272 hors"/>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n v="146"/>
    <s v="NO"/>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n v="146"/>
    <s v="NO"/>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n v="146"/>
    <s v="NO"/>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
    <n v="0"/>
    <n v="250000"/>
    <n v="27608000"/>
    <n v="5440000"/>
    <n v="0"/>
    <n v="6800000"/>
    <n v="5000000"/>
    <n v="4484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n v="0"/>
    <n v="160"/>
    <n v="4"/>
    <s v="SI"/>
    <s v="SI"/>
    <s v="NO"/>
    <n v="0"/>
    <s v="EDUCACIÓN MEDIA COMPLETA, PREFERENTEMENTE"/>
    <s v="SI"/>
    <s v="LICENCIA DE CONDUCIR CLASE D"/>
    <s v="CONVOCATORIA ABIERTA"/>
    <n v="40"/>
    <n v="2"/>
    <s v="76998987-0"/>
    <s v="Instituto de Capacitación Decin Spa."/>
    <n v="160"/>
    <n v="40"/>
    <n v="5.0750000000000002"/>
    <n v="0"/>
    <n v="60"/>
    <s v="16.240.000"/>
    <n v="3200000"/>
    <n v="0"/>
    <n v="0"/>
    <s v="1.200.000"/>
    <s v="20.640.000"/>
    <x v="0"/>
    <s v="No incluye subsidio de cuidado, cuando debería estar integrado"/>
    <n v="0"/>
    <n v="0"/>
    <s v="-"/>
    <s v="-"/>
    <s v="-"/>
    <s v="-"/>
    <s v="-"/>
    <s v="-"/>
    <m/>
    <n v="0"/>
    <n v="0"/>
    <n v="0"/>
    <n v="0"/>
    <n v="0"/>
    <n v="0"/>
    <n v="0"/>
    <n v="0"/>
    <n v="0"/>
    <n v="0"/>
    <n v="0"/>
    <n v="0"/>
    <n v="0"/>
    <m/>
    <n v="0"/>
    <n v="0"/>
    <n v="0"/>
    <n v="0"/>
    <n v="0"/>
    <n v="0"/>
    <n v="0"/>
    <n v="0"/>
    <n v="0"/>
    <n v="0"/>
    <n v="0"/>
    <n v="0"/>
    <n v="0"/>
    <n v="0"/>
    <n v="0"/>
    <n v="-16223760"/>
    <s v="SSH"/>
    <s v="SI"/>
    <s v="NO"/>
    <n v="0"/>
    <n v="1"/>
    <n v="1"/>
    <n v="0"/>
    <n v="1"/>
    <n v="0"/>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n v="0"/>
    <n v="72"/>
    <n v="4"/>
    <s v="SI"/>
    <s v="SI"/>
    <s v="NO"/>
    <n v="0"/>
    <s v="EDUCACIÓN MEDIA COMPLETA, PREFERENTEMENTE Y DERIVADAS POR PRODEMU ARAUCANIA"/>
    <s v="NO"/>
    <n v="0"/>
    <s v="CONVOCATORIA CERRADA"/>
    <n v="18"/>
    <n v="2"/>
    <s v="76998987-0"/>
    <s v="Instituto de Capacitación Decin Spa."/>
    <n v="72"/>
    <n v="18"/>
    <n v="5.0750000000000002"/>
    <n v="0"/>
    <n v="0"/>
    <s v="7.308.000"/>
    <n v="1440000"/>
    <n v="0"/>
    <n v="0"/>
    <n v="0"/>
    <s v="8.748.000"/>
    <x v="0"/>
    <s v="No incluye subsidio de cuidado, cuando debería estar integrado"/>
    <n v="0"/>
    <n v="0"/>
    <s v="-"/>
    <s v="-"/>
    <s v="-"/>
    <s v="-"/>
    <s v="-"/>
    <s v="-"/>
    <m/>
    <n v="0"/>
    <n v="0"/>
    <n v="0"/>
    <n v="0"/>
    <n v="0"/>
    <n v="0"/>
    <n v="0"/>
    <n v="0"/>
    <n v="0"/>
    <n v="0"/>
    <n v="0"/>
    <n v="0"/>
    <n v="0"/>
    <m/>
    <n v="0"/>
    <n v="0"/>
    <n v="0"/>
    <n v="0"/>
    <n v="0"/>
    <n v="0"/>
    <n v="0"/>
    <n v="0"/>
    <n v="0"/>
    <n v="0"/>
    <n v="0"/>
    <n v="0"/>
    <n v="0"/>
    <n v="0"/>
    <n v="0"/>
    <n v="-7300692"/>
    <s v="SSH"/>
    <s v="SI"/>
    <s v="NO"/>
    <n v="0"/>
    <n v="1"/>
    <n v="1"/>
    <n v="0"/>
    <n v="1"/>
    <n v="0"/>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cuidado ni subsidio de herramientas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0"/>
    <n v="0"/>
    <n v="0"/>
    <n v="0"/>
    <n v="0"/>
    <n v="0"/>
    <n v="0"/>
    <n v="0"/>
    <n v="0"/>
    <n v="0"/>
    <n v="0"/>
    <x v="0"/>
    <s v="No viene anexo incluido "/>
    <n v="0"/>
    <n v="0"/>
    <s v="-"/>
    <s v="-"/>
    <s v="-"/>
    <s v="-"/>
    <s v="-"/>
    <s v="-"/>
    <m/>
    <n v="0"/>
    <n v="0"/>
    <n v="0"/>
    <n v="0"/>
    <n v="0"/>
    <n v="0"/>
    <n v="0"/>
    <n v="0"/>
    <n v="0"/>
    <n v="0"/>
    <n v="0"/>
    <n v="0"/>
    <n v="0"/>
    <m/>
    <n v="0"/>
    <n v="0"/>
    <n v="0"/>
    <n v="0"/>
    <n v="0"/>
    <n v="0"/>
    <n v="0"/>
    <n v="1"/>
    <n v="0"/>
    <n v="0"/>
    <n v="0"/>
    <n v="0"/>
    <n v="0"/>
    <n v="0"/>
    <n v="1"/>
    <n v="0"/>
    <s v="SHNOM"/>
    <s v="SI"/>
    <s v="NO"/>
    <n v="0"/>
    <n v="1"/>
    <n v="0"/>
    <n v="1"/>
    <n v="1"/>
    <n v="1"/>
    <n v="0"/>
    <n v="0"/>
    <n v="0"/>
    <n v="0"/>
    <s v="NO"/>
    <n v="0"/>
    <s v="NO"/>
    <s v="NO APLICA"/>
    <s v="NO"/>
    <s v="NO APLICA"/>
    <s v="NO APLICA"/>
    <s v="NO APLICA"/>
    <s v="SI"/>
    <n v="0"/>
    <n v="0"/>
    <s v="NO APLICA"/>
    <s v="NO APLICA"/>
    <s v="NO APLICA"/>
    <n v="0"/>
    <n v="5075"/>
    <s v="NO APLICA"/>
    <s v="NO APLICA"/>
    <s v="NO APLICA"/>
    <s v="NO APLICA"/>
    <s v="NO APLICA"/>
    <n v="0"/>
    <s v="NO APLICA"/>
    <s v="NO APLICA"/>
    <s v="NO APLICA "/>
    <s v="NO"/>
    <s v="NO APLICA"/>
    <s v="NO"/>
    <s v="NO APLICA"/>
    <x v="0"/>
    <s v=""/>
    <s v="NO APLICA"/>
    <s v="NO"/>
    <s v="NO APLICA"/>
    <s v="NO APLICA"/>
    <s v="NO"/>
    <n v="0"/>
    <n v="0"/>
    <s v="SI"/>
    <n v="0"/>
    <s v="Curso debe ser eliminado en verificación de requisitos OTEC no presenta horas de duración"/>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s v="NO APLICA"/>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s v="NO APLICA"/>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n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6.6"/>
    <n v="5.8"/>
    <n v="6"/>
    <n v="7"/>
    <n v="6.6"/>
    <n v="0"/>
    <n v="0"/>
    <n v="0"/>
    <n v="0"/>
    <n v="0"/>
    <n v="0"/>
    <m/>
    <n v="0"/>
    <n v="0"/>
    <n v="0"/>
    <n v="0"/>
    <n v="0"/>
    <n v="0"/>
    <n v="0"/>
    <n v="0"/>
    <n v="0"/>
    <n v="0"/>
    <n v="0"/>
    <n v="0"/>
    <n v="0"/>
    <n v="0"/>
    <n v="0"/>
    <n v="0"/>
    <s v="SHNOM"/>
    <s v="SI"/>
    <s v="NO"/>
    <n v="0"/>
    <n v="0"/>
    <n v="0"/>
    <n v="0"/>
    <n v="0"/>
    <n v="0"/>
    <n v="0"/>
    <n v="0"/>
    <n v="0"/>
    <n v="0"/>
    <s v="SI"/>
    <n v="0"/>
    <s v="SI"/>
    <n v="0"/>
    <s v="SI"/>
    <n v="0"/>
    <n v="0.70000000000000007"/>
    <n v="0.5"/>
    <s v="SI"/>
    <n v="0"/>
    <n v="0"/>
    <n v="0"/>
    <n v="6.7000000000000011"/>
    <n v="6.7000000000000011"/>
    <n v="5075"/>
    <n v="5075"/>
    <n v="7"/>
    <s v="APROBADO"/>
    <s v="APROBADO"/>
    <n v="6.6"/>
    <s v="APROBADO"/>
    <n v="0"/>
    <n v="7"/>
    <s v="NO"/>
    <s v="NO APLICA "/>
    <s v="NO"/>
    <s v="NO APLICA"/>
    <s v="NO"/>
    <s v="NO APLICA"/>
    <x v="0"/>
    <s v=""/>
    <s v="NO APLICA"/>
    <s v="NO"/>
    <s v="NO APLICA"/>
    <s v="NO APLICA"/>
    <s v="NO"/>
    <n v="65"/>
    <n v="181"/>
    <s v="NO"/>
    <n v="0"/>
    <s v="Corregir nota final del curso"/>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5"/>
    <n v="5"/>
    <n v="6.2"/>
    <n v="7"/>
    <n v="6.3"/>
    <n v="0"/>
    <n v="0"/>
    <n v="0"/>
    <n v="0"/>
    <n v="0"/>
    <n v="0"/>
    <m/>
    <n v="0"/>
    <n v="0"/>
    <n v="0"/>
    <n v="0"/>
    <n v="0"/>
    <n v="0"/>
    <n v="0"/>
    <n v="0"/>
    <n v="0"/>
    <n v="0"/>
    <n v="0"/>
    <n v="0"/>
    <n v="0"/>
    <n v="0"/>
    <n v="0"/>
    <n v="0"/>
    <s v="SHNOM"/>
    <s v="SI"/>
    <s v="NO"/>
    <n v="0"/>
    <n v="0"/>
    <n v="0"/>
    <n v="0"/>
    <n v="0"/>
    <n v="0"/>
    <n v="0"/>
    <n v="0"/>
    <n v="0"/>
    <n v="0"/>
    <s v="SI"/>
    <n v="0"/>
    <s v="SI"/>
    <n v="0"/>
    <s v="SI"/>
    <n v="0"/>
    <n v="0.70000000000000007"/>
    <n v="0.5"/>
    <s v="SI"/>
    <n v="0"/>
    <n v="0"/>
    <n v="0"/>
    <n v="6.32"/>
    <n v="6.32"/>
    <n v="5075"/>
    <n v="5075"/>
    <n v="7"/>
    <s v="APROBADO"/>
    <s v="APROBADO"/>
    <n v="6.3"/>
    <s v="APROBADO"/>
    <n v="0"/>
    <n v="7"/>
    <s v="NO"/>
    <s v="NO APLICA "/>
    <s v="NO"/>
    <s v="NO APLICA"/>
    <s v="NO"/>
    <s v="NO APLICA"/>
    <x v="0"/>
    <s v=""/>
    <s v="NO APLICA"/>
    <s v="NO"/>
    <s v="NO APLICA"/>
    <s v="NO APLICA"/>
    <s v="NO"/>
    <n v="65"/>
    <n v="146"/>
    <s v="NO"/>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6"/>
    <n v="6"/>
    <n v="6.3"/>
    <n v="7"/>
    <n v="6.5"/>
    <n v="0"/>
    <n v="0"/>
    <n v="0"/>
    <n v="0"/>
    <n v="0"/>
    <n v="0"/>
    <m/>
    <n v="0"/>
    <n v="0"/>
    <n v="0"/>
    <n v="0"/>
    <n v="0"/>
    <n v="0"/>
    <n v="0"/>
    <n v="0"/>
    <n v="0"/>
    <n v="0"/>
    <n v="0"/>
    <n v="0"/>
    <n v="0"/>
    <n v="0"/>
    <n v="0"/>
    <n v="0"/>
    <s v="SHNOM"/>
    <s v="SI"/>
    <s v="NO"/>
    <n v="0"/>
    <n v="0"/>
    <n v="0"/>
    <n v="0"/>
    <n v="0"/>
    <n v="0"/>
    <n v="0"/>
    <n v="0"/>
    <n v="0"/>
    <n v="0"/>
    <s v="SI"/>
    <n v="0"/>
    <s v="SI"/>
    <n v="0"/>
    <s v="SI"/>
    <n v="0"/>
    <n v="0.70000000000000007"/>
    <n v="0.5"/>
    <s v="SI"/>
    <n v="0"/>
    <n v="0"/>
    <n v="0"/>
    <n v="6.63"/>
    <n v="6.63"/>
    <n v="5075"/>
    <n v="5075"/>
    <n v="7"/>
    <s v="APROBADO"/>
    <s v="APROBADO"/>
    <n v="6.5"/>
    <s v="APROBADO"/>
    <n v="0"/>
    <n v="7"/>
    <s v="NO"/>
    <s v="NO APLICA "/>
    <s v="NO"/>
    <s v="NO APLICA"/>
    <s v="NO"/>
    <s v="NO APLICA"/>
    <x v="0"/>
    <s v=""/>
    <s v="NO APLICA"/>
    <s v="NO"/>
    <s v="NO APLICA"/>
    <s v="NO APLICA"/>
    <s v="NO"/>
    <n v="65"/>
    <n v="146"/>
    <s v="NO"/>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65"/>
    <n v="146"/>
    <s v="NO"/>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s v="NO"/>
    <s v="NO APLICA "/>
    <s v="NO"/>
    <s v="NO APLICA"/>
    <s v="NO"/>
    <s v="NO APLICA"/>
    <x v="0"/>
    <s v=""/>
    <s v="NO APLICA"/>
    <s v="NO"/>
    <s v="NO APLICA"/>
    <s v="NO APLICA"/>
    <s v="NO"/>
    <n v="24"/>
    <n v="181"/>
    <s v="NO"/>
    <n v="0"/>
    <s v="Corregir nota de comportamiento corresponde nota 7"/>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n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x v="3"/>
    <s v=""/>
    <s v="NO APLICA"/>
    <s v="NO"/>
    <s v="NO APLICA"/>
    <s v="NO APLICA"/>
    <s v="NO"/>
    <n v="24"/>
    <n v="24"/>
    <s v="SI"/>
    <n v="0"/>
    <s v="Eliminar en verificación de requisitos del curso. Valor total licencia habilitante erróneo"/>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x v="3"/>
    <s v=""/>
    <s v="NO APLICA"/>
    <s v="NO"/>
    <s v="NO APLICA"/>
    <s v="NO APLICA"/>
    <s v="NO"/>
    <n v="24"/>
    <n v="24"/>
    <s v="SI"/>
    <n v="0"/>
    <s v="Eliminar en verificación de requisitos del curso. Valor total licencia habilitante erróneo"/>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x v="3"/>
    <s v=""/>
    <s v="NO APLICA"/>
    <s v="NO"/>
    <s v="NO APLICA"/>
    <s v="NO APLICA"/>
    <s v="NO"/>
    <n v="24"/>
    <n v="24"/>
    <s v="SI"/>
    <n v="0"/>
    <s v="Eliminar en verificación de requisitos del curso. Valor total licencia habilitante erróneo"/>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x v="3"/>
    <s v=""/>
    <s v="NO APLICA"/>
    <s v="NO"/>
    <s v="NO APLICA"/>
    <s v="NO APLICA"/>
    <s v="NO"/>
    <n v="24"/>
    <n v="24"/>
    <s v="SI"/>
    <n v="0"/>
    <s v="Eliminar en verificación de requisitos del curso. Valor total licencia habilitante erróneo"/>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s v="NO"/>
    <s v="NO APLICA "/>
    <s v="NO"/>
    <s v="NO APLICA"/>
    <s v="NO"/>
    <s v="NO APLICA"/>
    <x v="0"/>
    <s v=""/>
    <s v="NO APLICA"/>
    <s v="NO"/>
    <s v="NO APLICA"/>
    <s v="NO APLICA"/>
    <s v="NO"/>
    <n v="24"/>
    <n v="181"/>
    <s v="NO"/>
    <n v="0"/>
    <s v="Corregir nota de comportamiento corresponde nota 7"/>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n v="24"/>
    <s v="NO"/>
    <n v="0"/>
    <s v="Curso debe ser rechazado en verificación de requisitos. Curso requerido con licencia habilitante y no presenta valor de esta"/>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n v="24"/>
    <s v="NO"/>
    <n v="0"/>
    <s v="Curso debe ser rechazado en verificación de requisitos. Curso requerido con licencia habilitante y no presenta valor de esta"/>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n v="24"/>
    <s v="NO"/>
    <n v="0"/>
    <s v="Curso debe ser rechazado en verificación de requisitos. Curso requerido con licencia habilitante y no presenta valor de esta"/>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n v="24"/>
    <s v="NO"/>
    <n v="0"/>
    <s v="Curso debe ser rechazado en verificación de requisitos. Curso requerido con licencia habilitante y no presenta valor de esta"/>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5.3"/>
    <n v="7"/>
    <n v="5.8"/>
    <n v="0"/>
    <n v="0"/>
    <n v="0"/>
    <n v="0"/>
    <n v="0"/>
    <n v="0"/>
    <m/>
    <n v="0"/>
    <n v="0"/>
    <n v="0"/>
    <n v="0"/>
    <n v="0"/>
    <n v="0"/>
    <n v="0"/>
    <n v="0"/>
    <n v="0"/>
    <n v="0"/>
    <n v="0"/>
    <n v="0"/>
    <n v="0"/>
    <n v="0"/>
    <n v="0"/>
    <n v="0"/>
    <s v="SHNOM"/>
    <s v="SI"/>
    <s v="NO"/>
    <n v="0"/>
    <n v="0"/>
    <n v="0"/>
    <n v="0"/>
    <n v="0"/>
    <n v="0"/>
    <n v="0"/>
    <n v="0"/>
    <n v="0"/>
    <n v="0"/>
    <s v="SI"/>
    <n v="0"/>
    <s v="NO"/>
    <n v="0"/>
    <s v="NO"/>
    <n v="0"/>
    <n v="0.1"/>
    <n v="0.70000000000000007"/>
    <s v="SI"/>
    <n v="0"/>
    <n v="0"/>
    <n v="0"/>
    <n v="6.23"/>
    <n v="6.23"/>
    <n v="5075"/>
    <n v="5075"/>
    <n v="7"/>
    <s v="APROBADO"/>
    <s v="APROBADO"/>
    <n v="5.8"/>
    <s v="APROBADO"/>
    <n v="0"/>
    <n v="7"/>
    <s v="NO"/>
    <s v="NO APLICA "/>
    <s v="NO"/>
    <s v="NO APLICA"/>
    <s v="NO"/>
    <s v="NO APLICA"/>
    <x v="0"/>
    <s v=""/>
    <s v="NO APLICA"/>
    <s v="NO"/>
    <s v="NO APLICA"/>
    <s v="NO APLICA"/>
    <s v="NO"/>
    <n v="0"/>
    <n v="0"/>
    <s v="SI"/>
    <n v="0"/>
    <s v="Corregir nota de comportamiento corresponde nota 7"/>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s v="Corregir nota de comportamiento corresponde nota 7"/>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s v="NO"/>
    <s v="NO APLICA "/>
    <s v="NO"/>
    <s v="NO APLICA"/>
    <s v="NO"/>
    <s v="NO APLICA"/>
    <x v="0"/>
    <s v=""/>
    <s v="NO APLICA"/>
    <s v="NO"/>
    <s v="NO APLICA"/>
    <s v="NO APLICA"/>
    <s v="NO"/>
    <n v="0"/>
    <n v="0"/>
    <s v="SI"/>
    <n v="0"/>
    <s v="Corregir nota de comportamiento corresponde nota 7"/>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s v="NO"/>
    <s v="NO APLICA "/>
    <s v="NO"/>
    <s v="NO APLICA"/>
    <s v="NO"/>
    <s v="NO APLICA"/>
    <x v="0"/>
    <s v=""/>
    <s v="NO APLICA"/>
    <s v="NO"/>
    <s v="NO APLICA"/>
    <s v="NO APLICA"/>
    <s v="NO"/>
    <n v="0"/>
    <n v="0"/>
    <s v="SI"/>
    <n v="0"/>
    <s v="Corregir nota de comportamiento corresponde nota 7"/>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n v="15935500"/>
    <n v="3200000"/>
    <n v="5500000"/>
    <n v="4000000"/>
    <n v="0"/>
    <s v="28.635.500"/>
    <x v="1"/>
    <s v="sin observaciones"/>
    <n v="1"/>
    <n v="7"/>
    <s v="-"/>
    <s v="-"/>
    <s v="-"/>
    <s v="-"/>
    <s v="-"/>
    <s v="-"/>
    <m/>
    <n v="7"/>
    <n v="7"/>
    <n v="6.6"/>
    <n v="6.6"/>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x v="0"/>
    <s v=""/>
    <s v="NO APLICA"/>
    <s v="NO"/>
    <s v="NO APLICA"/>
    <s v="NO APLICA"/>
    <s v="NO"/>
    <n v="0"/>
    <n v="0"/>
    <s v="SI"/>
    <n v="0"/>
    <s v="Se debe eliminar en verificación de requisitos de curso diferenica de $ 1 en cálculo de valor capacitación"/>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86552-2"/>
    <s v="Conceptual SPA"/>
    <n v="112"/>
    <n v="28"/>
    <n v="5075"/>
    <n v="275000"/>
    <n v="0"/>
    <s v="11.368.000"/>
    <n v="2240000"/>
    <n v="5500000"/>
    <n v="2800000"/>
    <n v="0"/>
    <s v="21.908.000"/>
    <x v="1"/>
    <s v="sin observaciones"/>
    <n v="1"/>
    <n v="7"/>
    <s v="-"/>
    <s v="-"/>
    <s v="-"/>
    <s v="-"/>
    <s v="-"/>
    <s v="-"/>
    <m/>
    <n v="7"/>
    <n v="7"/>
    <n v="6.3"/>
    <n v="6.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3"/>
    <n v="6.83"/>
    <n v="5075"/>
    <n v="5075"/>
    <n v="7"/>
    <s v="APROBADO"/>
    <s v="APROBADO"/>
    <n v="6.3"/>
    <s v="APROBADO"/>
    <n v="0"/>
    <n v="7"/>
    <s v="NO"/>
    <s v="NO APLICA "/>
    <s v="NO"/>
    <s v="NO APLICA"/>
    <s v="NO"/>
    <s v="NO APLICA"/>
    <x v="0"/>
    <s v=""/>
    <s v="NO APLICA"/>
    <s v="NO"/>
    <s v="NO APLICA"/>
    <s v="NO APLICA"/>
    <s v="NO"/>
    <n v="16"/>
    <n v="181"/>
    <s v="NO"/>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n v="181"/>
    <s v="NO"/>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n v="146"/>
    <s v="NO"/>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n v="146"/>
    <s v="NO"/>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n v="146"/>
    <s v="NO"/>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n v="181"/>
    <s v="NO"/>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n v="181"/>
    <s v="NO"/>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7086552-2"/>
    <s v="Conceptual SPA"/>
    <n v="142"/>
    <n v="36"/>
    <n v="5075"/>
    <n v="275000"/>
    <n v="0"/>
    <s v="14.413.000"/>
    <n v="2880000"/>
    <n v="5500000"/>
    <n v="3600000"/>
    <n v="0"/>
    <s v="26.393.000"/>
    <x v="1"/>
    <s v="sin observaciones"/>
    <n v="1"/>
    <n v="7"/>
    <s v="-"/>
    <s v="-"/>
    <s v="-"/>
    <s v="-"/>
    <s v="-"/>
    <s v="-"/>
    <m/>
    <n v="6.6"/>
    <n v="7"/>
    <n v="7"/>
    <n v="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800000000000008"/>
    <n v="6.8800000000000008"/>
    <n v="5075"/>
    <n v="5075"/>
    <n v="7"/>
    <s v="APROBADO"/>
    <s v="APROBADO"/>
    <n v="6.3"/>
    <s v="APROBADO"/>
    <n v="0"/>
    <n v="7"/>
    <s v="NO"/>
    <s v="NO APLICA "/>
    <s v="NO"/>
    <s v="NO APLICA"/>
    <s v="NO"/>
    <s v="NO APLICA"/>
    <x v="0"/>
    <s v=""/>
    <s v="NO APLICA"/>
    <s v="NO"/>
    <s v="NO APLICA"/>
    <s v="NO APLICA"/>
    <s v="NO"/>
    <n v="16"/>
    <n v="146"/>
    <s v="NO"/>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s v=" "/>
    <s v="EDUCACIÓN MEDIA COMPLETA, PREFERENTEMENTE. Y HABER CURSADO EL CURSO DE “LABORES DE SOPORTE EN INSTALACIONES_x000a_SANITARIAS” O EXPERIENCIA DE DOS AÑOS COMO “AYUDANTE INSTALACIONES SANITARIAS”, DEMOSTRABLE."/>
    <s v=" "/>
    <s v=" "/>
    <s v="CONVOCATORIA ABIERTA"/>
    <n v="40"/>
    <n v="2"/>
    <s v="77086552-2"/>
    <s v="Conceptual SP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n v="146"/>
    <s v="NO"/>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a LTDA"/>
    <n v="112"/>
    <n v="28"/>
    <n v="5075"/>
    <n v="275000"/>
    <n v="0"/>
    <s v="11.368.000"/>
    <n v="2240000"/>
    <n v="5500000"/>
    <n v="2800000"/>
    <n v="0"/>
    <s v="21.908.000"/>
    <x v="1"/>
    <s v="sin observaciones"/>
    <n v="7"/>
    <n v="7"/>
    <s v="-"/>
    <s v="-"/>
    <s v="-"/>
    <s v="-"/>
    <s v="-"/>
    <s v="-"/>
    <m/>
    <n v="7"/>
    <n v="7"/>
    <n v="7"/>
    <n v="7"/>
    <n v="7"/>
    <n v="7"/>
    <n v="7"/>
    <s v="Si"/>
    <s v="Rosita Santana"/>
    <s v="rosita.santana@altaexperticia.cl"/>
    <n v="56999440413"/>
    <s v="Avda. Lastarria esquina Errazuriz S/N"/>
    <s v=" 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
    <n v="0"/>
    <s v="SI"/>
    <n v="181"/>
    <n v="181"/>
    <s v="SI"/>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s v="Corregir nota de comportamiento corresponde nota 7"/>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a LTDA"/>
    <n v="112"/>
    <n v="28"/>
    <n v="5075"/>
    <n v="275000"/>
    <n v="0"/>
    <s v="11.368.000"/>
    <n v="2240000"/>
    <n v="5500000"/>
    <n v="2800000"/>
    <n v="0"/>
    <s v="21.908.000"/>
    <x v="1"/>
    <s v="sin observaciones"/>
    <n v="7"/>
    <n v="7"/>
    <s v="-"/>
    <s v="-"/>
    <s v="-"/>
    <s v="-"/>
    <s v="-"/>
    <s v="-"/>
    <m/>
    <n v="7"/>
    <n v="7"/>
    <n v="7"/>
    <n v="7"/>
    <n v="7"/>
    <n v="7"/>
    <n v="7"/>
    <s v="Si"/>
    <s v="Rosita Santana"/>
    <s v="rosita.santana@altaexperticia.cl"/>
    <n v="56999440413"/>
    <s v="Calle Fresia 2178"/>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
    <n v="0"/>
    <s v="SI"/>
    <n v="181"/>
    <n v="181"/>
    <s v="SI"/>
    <s v="La descripción ocupacional se centra en realizar instalaciones eléctricas de acuerdo a la normativa de la Superintendencia de electricidad y_x000a_ combustibles. Podrán desempeñarse en empresas del rubro de instalaciones eléctricas o de forma independiente en instalaciones: Tipo &quot;F&quot;:_x000a_ alumbrado en baja tensión con un máximo de 10 kw de potencia total instalada, sin alimentadores. Tipo &quot;G&quot;: de calefacción y fuerza motriz en baja_x000a_ tensión con un máximo de 5 kw de potencia total instalada, sin alimentadores."/>
    <s v="Corregir nota de comportamiento corresponde nota 7"/>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18347-9"/>
    <s v="Sociedad de Capacitación Alta Experticia LTDA"/>
    <n v="272"/>
    <n v="68"/>
    <n v="5075"/>
    <n v="275000"/>
    <n v="300000"/>
    <s v="27.608.000"/>
    <n v="5440000"/>
    <n v="5500000"/>
    <n v="6800000"/>
    <s v="6.000.000"/>
    <s v="51.348.000"/>
    <x v="1"/>
    <s v="sin observaciones"/>
    <n v="7"/>
    <n v="7"/>
    <s v="-"/>
    <s v="-"/>
    <s v="-"/>
    <s v="-"/>
    <s v="-"/>
    <s v="-"/>
    <m/>
    <n v="7"/>
    <n v="7"/>
    <n v="7"/>
    <n v="7"/>
    <n v="7"/>
    <n v="7"/>
    <n v="7"/>
    <s v="Si"/>
    <s v="Rosita Santana"/>
    <s v="rosita.santana@altaexperticia.cl"/>
    <n v="56999440413"/>
    <s v="CASTELLON ESQUINA LOS"/>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
    <n v="0"/>
    <s v="SI"/>
    <n v="181"/>
    <n v="181"/>
    <s v="SI"/>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s v="Corregir nota de comportamiento corresponde nota 7"/>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a LTDA"/>
    <n v="182"/>
    <n v="46"/>
    <n v="5075"/>
    <n v="275000"/>
    <n v="0"/>
    <s v="18.473.000"/>
    <n v="3680000"/>
    <n v="5500000"/>
    <n v="4600000"/>
    <n v="0"/>
    <s v="32.253.000"/>
    <x v="1"/>
    <s v="sin observaciones"/>
    <n v="7"/>
    <n v="7"/>
    <s v="-"/>
    <s v="-"/>
    <s v="-"/>
    <s v="-"/>
    <s v="-"/>
    <s v="-"/>
    <m/>
    <n v="7"/>
    <n v="7"/>
    <n v="7"/>
    <n v="7"/>
    <n v="7"/>
    <n v="7"/>
    <n v="7"/>
    <s v="Si"/>
    <s v="Rosita Santana"/>
    <s v="rosita.santana@altaexperticia.cl"/>
    <n v="56999440413"/>
    <s v="CALLE WASHINGTON S/N, POB."/>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
    <n v="0"/>
    <s v="SI"/>
    <n v="181"/>
    <n v="181"/>
    <s v="SI"/>
    <n v="0"/>
    <s v="Corregir nota de comportamiento corresponde nota 7"/>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e LTDA"/>
    <n v="182"/>
    <n v="46"/>
    <n v="5075"/>
    <n v="275000"/>
    <n v="0"/>
    <s v="18.473.000"/>
    <n v="3680000"/>
    <n v="5500000"/>
    <n v="4600000"/>
    <n v="0"/>
    <s v="32.253.000"/>
    <x v="1"/>
    <s v="sin observaciones"/>
    <n v="7"/>
    <n v="7"/>
    <s v="-"/>
    <s v="-"/>
    <s v="-"/>
    <s v="-"/>
    <s v="-"/>
    <s v="-"/>
    <m/>
    <n v="6.2"/>
    <n v="7"/>
    <n v="7"/>
    <n v="7"/>
    <n v="7"/>
    <n v="7"/>
    <n v="6.8"/>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7600000000000007"/>
    <n v="6.7600000000000007"/>
    <n v="5075"/>
    <n v="5075"/>
    <n v="7"/>
    <s v="APROBADO"/>
    <s v="APROBADO"/>
    <n v="6.8"/>
    <s v="APROBADO"/>
    <n v="0"/>
    <n v="7"/>
    <s v="NO"/>
    <s v="NO APLICA "/>
    <s v="NO"/>
    <s v="NO APLICA"/>
    <s v="NO"/>
    <s v="NO APLICA"/>
    <x v="0"/>
    <s v=""/>
    <s v="NO APLICA"/>
    <s v="NO"/>
    <s v="NO APLICA"/>
    <s v="NO APLICA"/>
    <s v="NO"/>
    <n v="181"/>
    <n v="181"/>
    <s v="SI"/>
    <n v="0"/>
    <s v="Corregir nota de comportamiento corresponde nota 7"/>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s v="AMANECER"/>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x v="0"/>
    <s v=""/>
    <s v="NO APLICA"/>
    <s v="NO"/>
    <s v="NO APLICA"/>
    <s v="NO APLICA"/>
    <s v="NO"/>
    <n v="36"/>
    <n v="181"/>
    <s v="NO"/>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x v="0"/>
    <s v=""/>
    <s v="NO APLICA"/>
    <s v="NO"/>
    <s v="NO APLICA"/>
    <s v="NO APLICA"/>
    <s v="NO"/>
    <n v="36"/>
    <n v="181"/>
    <s v="NO"/>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x v="0"/>
    <s v=""/>
    <s v="NO APLICA"/>
    <s v="NO"/>
    <s v="NO APLICA"/>
    <s v="NO APLICA"/>
    <s v="NO"/>
    <n v="36"/>
    <n v="146"/>
    <s v="NO"/>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8"/>
    <n v="181"/>
    <s v="NO"/>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8"/>
    <n v="181"/>
    <s v="NO"/>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s v=" "/>
    <s v="EDUCACIÓN MEDIA COMPLETA CIENTÍFICO HUMANISTA O ALUMNOS DE LICEOS DE EDUCACIÓN TÉCNICO PROFESIONAL_x000a_EGRESADOS O CURSANDO ÚLTIMO AÑO DE LA ESPECIALIDAD DE ELECTRICIDAD, ACREDITABLE;"/>
    <s v="SI"/>
    <s v="LICENCIA SEC"/>
    <s v="CONVOCATORIA ABIERTA"/>
    <n v="68"/>
    <n v="2"/>
    <s v="70704300-8"/>
    <s v="Fundación de Capacitación Afodegama "/>
    <n v="272"/>
    <n v="68"/>
    <n v="5.0750000000000002"/>
    <n v="270"/>
    <n v="217.77"/>
    <s v="27.608.000"/>
    <n v="5440000"/>
    <n v="5400000"/>
    <n v="6800000"/>
    <s v="4.355.400"/>
    <s v="49.603.400"/>
    <x v="0"/>
    <s v="Mal calculado subsidio de herramientas "/>
    <n v="0"/>
    <n v="0"/>
    <s v="-"/>
    <s v="-"/>
    <s v="-"/>
    <s v="-"/>
    <s v="-"/>
    <s v="-"/>
    <m/>
    <n v="0"/>
    <n v="0"/>
    <n v="0"/>
    <n v="0"/>
    <n v="0"/>
    <n v="0"/>
    <n v="0"/>
    <n v="0"/>
    <n v="0"/>
    <n v="0"/>
    <n v="0"/>
    <n v="0"/>
    <n v="0"/>
    <m/>
    <n v="0"/>
    <n v="0"/>
    <n v="0"/>
    <n v="0"/>
    <n v="0"/>
    <n v="0"/>
    <n v="0"/>
    <n v="0"/>
    <n v="0"/>
    <n v="0"/>
    <n v="0"/>
    <n v="0"/>
    <n v="0"/>
    <n v="0"/>
    <n v="0"/>
    <n v="-27580392"/>
    <s v="SHNOM"/>
    <s v="SI"/>
    <s v="NO"/>
    <n v="0"/>
    <n v="1"/>
    <n v="1"/>
    <n v="0"/>
    <n v="0"/>
    <n v="1"/>
    <n v="1"/>
    <n v="0"/>
    <n v="1"/>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8"/>
    <n v="181"/>
    <s v="NO"/>
    <n v="0"/>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3"/>
    <n v="6.73"/>
    <n v="5075"/>
    <n v="5075"/>
    <n v="7"/>
    <s v="APROBADO"/>
    <s v="APROBADO"/>
    <n v="6.2"/>
    <s v="APROBADO"/>
    <n v="0"/>
    <n v="6.6"/>
    <s v="NO"/>
    <s v="NO APLICA "/>
    <s v="NO"/>
    <s v="NO APLICA"/>
    <s v="NO"/>
    <s v="NO APLICA"/>
    <x v="0"/>
    <s v=""/>
    <s v="NO APLICA"/>
    <s v="NO"/>
    <s v="NO APLICA"/>
    <s v="NO APLICA"/>
    <s v="NO"/>
    <n v="0"/>
    <n v="0"/>
    <s v="SI"/>
    <n v="0"/>
    <s v="Corregir nota de comportamiento corresponde nota 7"/>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5.9"/>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6700000000000008"/>
    <n v="6.6700000000000008"/>
    <n v="5075"/>
    <n v="5075"/>
    <n v="7"/>
    <s v="APROBADO"/>
    <s v="APROBADO"/>
    <n v="6.2"/>
    <s v="APROBADO"/>
    <n v="0"/>
    <n v="6.6"/>
    <s v="NO"/>
    <s v="NO APLICA "/>
    <s v="NO"/>
    <s v="NO APLICA"/>
    <s v="NO"/>
    <s v="NO APLICA"/>
    <x v="0"/>
    <s v=""/>
    <s v="NO APLICA"/>
    <s v="NO"/>
    <s v="NO APLICA"/>
    <s v="NO APLICA"/>
    <s v="NO"/>
    <n v="0"/>
    <n v="0"/>
    <s v="SI"/>
    <n v="0"/>
    <s v="Corregir nota de comportamiento corresponde nota 7"/>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3"/>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900000000000009"/>
    <n v="6.7900000000000009"/>
    <n v="5075"/>
    <n v="5075"/>
    <n v="7"/>
    <s v="APROBADO"/>
    <s v="APROBADO"/>
    <n v="6.2"/>
    <s v="APROBADO"/>
    <n v="0"/>
    <n v="6.6"/>
    <s v="NO"/>
    <s v="NO APLICA "/>
    <s v="NO"/>
    <s v="NO APLICA"/>
    <s v="NO"/>
    <s v="NO APLICA"/>
    <x v="0"/>
    <s v=""/>
    <s v="NO APLICA"/>
    <s v="NO"/>
    <s v="NO APLICA"/>
    <s v="NO APLICA"/>
    <s v="NO"/>
    <n v="0"/>
    <n v="0"/>
    <s v="SI"/>
    <n v="0"/>
    <s v="Corregir nota de comportamiento corresponde nota 7"/>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6.5"/>
    <n v="7"/>
    <n v="7"/>
    <n v="7"/>
    <n v="6.1"/>
    <n v="0"/>
    <n v="0"/>
    <n v="0"/>
    <n v="0"/>
    <n v="0"/>
    <n v="0"/>
    <m/>
    <n v="0"/>
    <n v="0"/>
    <n v="0"/>
    <n v="0"/>
    <n v="0"/>
    <n v="0"/>
    <n v="0"/>
    <n v="0"/>
    <n v="0"/>
    <n v="0"/>
    <n v="0"/>
    <n v="0"/>
    <n v="0"/>
    <n v="0"/>
    <n v="0"/>
    <n v="0"/>
    <s v="SSH"/>
    <s v="SI"/>
    <s v="NO"/>
    <n v="0"/>
    <n v="0"/>
    <n v="0"/>
    <n v="0"/>
    <n v="0"/>
    <n v="0"/>
    <n v="0"/>
    <n v="0"/>
    <n v="0"/>
    <n v="0"/>
    <s v="SI"/>
    <n v="0"/>
    <s v="NO"/>
    <n v="0"/>
    <s v="NO"/>
    <n v="0"/>
    <n v="0.1"/>
    <n v="0.70000000000000007"/>
    <s v="SI"/>
    <n v="0"/>
    <n v="0"/>
    <n v="0"/>
    <n v="6.63"/>
    <n v="6.63"/>
    <n v="5075"/>
    <n v="5075"/>
    <n v="7"/>
    <s v="APROBADO"/>
    <s v="APROBADO"/>
    <n v="6.1"/>
    <s v="APROBADO"/>
    <n v="0"/>
    <n v="6.6"/>
    <s v="NO"/>
    <s v="NO APLICA "/>
    <s v="NO"/>
    <s v="NO APLICA"/>
    <s v="NO"/>
    <s v="NO APLICA"/>
    <x v="0"/>
    <s v=""/>
    <s v="NO APLICA"/>
    <s v="NO"/>
    <s v="NO APLICA"/>
    <s v="NO APLICA"/>
    <s v="NO"/>
    <n v="0"/>
    <n v="0"/>
    <s v="SI"/>
    <n v="0"/>
    <s v="Corregir nota de comportamiento corresponde nota 7"/>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
    <n v="72"/>
    <n v="4"/>
    <s v="SI"/>
    <s v="SI"/>
    <s v="NO"/>
    <s v=" "/>
    <s v="EDUCACIÓN MEDIA COMPLETA, PREFERENTEMENTE Y DERIVADAS POR PRODEMU ARAUCANIA"/>
    <s v=" "/>
    <s v=" "/>
    <s v="CONVOCATORIA CERRADA"/>
    <n v="18"/>
    <n v="2"/>
    <s v="76608080-4"/>
    <s v="Instituto Hernando de Magallanes LTDA"/>
    <n v="72"/>
    <n v="18"/>
    <n v="5075"/>
    <n v="0"/>
    <n v="0"/>
    <s v="7.308.000"/>
    <n v="1440000"/>
    <n v="0"/>
    <n v="1800000"/>
    <n v="0"/>
    <s v="10.548.000"/>
    <x v="1"/>
    <s v="sin observaciones"/>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7"/>
    <n v="6.3"/>
    <n v="7"/>
    <n v="6.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3"/>
    <n v="6.83"/>
    <n v="5075"/>
    <n v="5075"/>
    <n v="7"/>
    <s v="APROBADO"/>
    <s v="APROBADO"/>
    <n v="6.3"/>
    <s v="APROBADO"/>
    <n v="0"/>
    <n v="7"/>
    <s v="NO"/>
    <s v="NO APLICA "/>
    <s v="NO"/>
    <s v="NO APLICA"/>
    <s v="NO"/>
    <s v="NO APLICA"/>
    <x v="0"/>
    <s v=""/>
    <s v="NO APLICA"/>
    <s v="NO"/>
    <s v="NO APLICA"/>
    <s v="NO APLICA"/>
    <s v="NO"/>
    <n v="0"/>
    <n v="0"/>
    <s v="SI"/>
    <n v="0"/>
    <s v="Corregir nota de comportamiento corresponde nota 7"/>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6.7"/>
    <n v="6.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5"/>
    <n v="6.85"/>
    <n v="5075"/>
    <n v="5075"/>
    <n v="7"/>
    <s v="APROBADO"/>
    <s v="APROBADO"/>
    <n v="6.3"/>
    <s v="APROBADO"/>
    <n v="0"/>
    <n v="7"/>
    <s v="NO"/>
    <s v="NO APLICA "/>
    <s v="NO"/>
    <s v="NO APLICA"/>
    <s v="NO"/>
    <s v="NO APLICA"/>
    <x v="0"/>
    <s v=""/>
    <s v="NO APLICA"/>
    <s v="NO"/>
    <s v="NO APLICA"/>
    <s v="NO APLICA"/>
    <s v="NO"/>
    <n v="0"/>
    <n v="0"/>
    <s v="SI"/>
    <n v="0"/>
    <s v="Corregir nota de comportamiento corresponde nota 7"/>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608080-4"/>
    <s v="Instituto Hernando de Magallanes LTD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s v="NO APLICA"/>
    <s v="NO APLICA "/>
    <s v="NO"/>
    <s v="NO APLICA"/>
    <s v="NO"/>
    <s v="NO APLICA"/>
    <x v="0"/>
    <s v=""/>
    <s v="NO APLICA"/>
    <s v="NO"/>
    <s v="NO APLICA"/>
    <s v="NO APLICA"/>
    <s v="NO"/>
    <n v="1"/>
    <n v="24"/>
    <s v="NO"/>
    <n v="0"/>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s v="NO APLICA"/>
    <s v="NO APLICA "/>
    <s v="NO"/>
    <s v="NO APLICA"/>
    <s v="NO"/>
    <s v="NO APLICA"/>
    <x v="0"/>
    <s v=""/>
    <s v="NO APLICA"/>
    <s v="NO"/>
    <s v="NO APLICA"/>
    <s v="NO APLICA"/>
    <s v="NO"/>
    <n v="1"/>
    <n v="24"/>
    <s v="NO"/>
    <n v="0"/>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n v="11469600"/>
    <n v="1840000"/>
    <n v="0"/>
    <n v="2300000"/>
    <n v="240000"/>
    <s v="15.849.600"/>
    <x v="1"/>
    <s v="sin observaciones"/>
    <n v="1"/>
    <n v="7"/>
    <s v="-"/>
    <s v="-"/>
    <s v="-"/>
    <s v="-"/>
    <s v="-"/>
    <s v="-"/>
    <m/>
    <n v="6.8"/>
    <n v="6.3"/>
    <n v="5.7"/>
    <n v="6.5"/>
    <n v="4.5"/>
    <n v="5.6"/>
    <n v="5.7"/>
    <n v="0"/>
    <n v="0"/>
    <n v="0"/>
    <n v="0"/>
    <n v="0"/>
    <n v="0"/>
    <m/>
    <n v="0"/>
    <n v="0"/>
    <n v="0"/>
    <n v="0"/>
    <n v="0"/>
    <n v="0"/>
    <n v="0"/>
    <n v="0"/>
    <n v="0"/>
    <n v="0"/>
    <n v="0"/>
    <n v="0"/>
    <n v="0"/>
    <n v="0"/>
    <n v="0"/>
    <n v="0"/>
    <s v="SSH"/>
    <s v="SI"/>
    <s v="NO"/>
    <n v="0"/>
    <n v="0"/>
    <n v="0"/>
    <n v="0"/>
    <n v="0"/>
    <n v="0"/>
    <n v="0"/>
    <n v="0"/>
    <n v="0"/>
    <n v="0"/>
    <s v="SI"/>
    <n v="0"/>
    <s v="SI"/>
    <n v="0"/>
    <s v="SI"/>
    <n v="0"/>
    <n v="0.1"/>
    <n v="0.70000000000000007"/>
    <s v="SI"/>
    <n v="0"/>
    <n v="0"/>
    <n v="0"/>
    <n v="6.1700000000000008"/>
    <n v="6.1700000000000008"/>
    <n v="6372"/>
    <n v="5075"/>
    <n v="5.6"/>
    <s v="APROBADO"/>
    <s v="APROBADO"/>
    <n v="5.7"/>
    <s v="APROBADO"/>
    <n v="0"/>
    <n v="6.6"/>
    <s v="NO"/>
    <s v="NO APLICA "/>
    <s v="NO"/>
    <s v="NO APLICA"/>
    <s v="NO"/>
    <s v="NO APLICA"/>
    <x v="0"/>
    <s v=""/>
    <s v="NO APLICA"/>
    <s v="NO"/>
    <s v="NO APLICA"/>
    <s v="NO APLICA"/>
    <s v="NO"/>
    <n v="1"/>
    <n v="24"/>
    <s v="NO"/>
    <n v="0"/>
    <s v="Eliminar en verificación de requisitos del curso. Valor total licencia habilitante erróneo"/>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0"/>
    <n v="0"/>
    <n v="5.0750000000000002"/>
    <n v="0"/>
    <n v="0"/>
    <n v="0"/>
    <n v="0"/>
    <n v="0"/>
    <n v="0"/>
    <n v="0"/>
    <n v="0"/>
    <x v="0"/>
    <s v="No viene anexo incluido "/>
    <n v="0"/>
    <n v="0"/>
    <s v="-"/>
    <s v="-"/>
    <s v="-"/>
    <s v="-"/>
    <s v="-"/>
    <s v="-"/>
    <m/>
    <n v="0"/>
    <n v="0"/>
    <n v="0"/>
    <n v="0"/>
    <n v="0"/>
    <n v="0"/>
    <n v="0"/>
    <n v="0"/>
    <n v="0"/>
    <n v="0"/>
    <n v="0"/>
    <n v="0"/>
    <n v="0"/>
    <m/>
    <n v="0"/>
    <n v="0"/>
    <n v="0"/>
    <n v="0"/>
    <n v="0"/>
    <n v="0"/>
    <n v="0"/>
    <n v="1"/>
    <n v="0"/>
    <n v="0"/>
    <n v="0"/>
    <n v="0"/>
    <n v="0"/>
    <n v="0"/>
    <n v="1"/>
    <n v="9135"/>
    <s v="SSH"/>
    <s v="SI"/>
    <s v="NO"/>
    <n v="0"/>
    <n v="1"/>
    <n v="1"/>
    <n v="1"/>
    <n v="1"/>
    <n v="0"/>
    <n v="0"/>
    <n v="1"/>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1"/>
    <n v="24"/>
    <s v="NO"/>
    <e v="#REF!"/>
    <s v="Curso debe ser eliminado en verificación de requisitos OTEC no presenta horas de duració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7026B41-D57E-4E53-AC20-2EEFC9E101FA}" name="TablaDinámica7"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V4:W27" firstHeaderRow="1" firstDataRow="1" firstDataCol="1" rowPageCount="2"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Page"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1"/>
        <item x="0"/>
        <item m="1" x="4"/>
        <item m="1" x="5"/>
        <item x="3"/>
        <item x="2"/>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2">
    <pageField fld="47" item="1" hier="-1"/>
    <pageField fld="130" item="1" hier="-1"/>
  </pageFields>
  <dataFields count="1">
    <dataField name="Mín. de VALOR HORA ALUMNO CAPACITACIÓN" fld="38" subtotal="min" baseField="0" baseItem="1"/>
  </dataFields>
  <formats count="5">
    <format dxfId="20">
      <pivotArea dataOnly="0" labelOnly="1" outline="0" axis="axisValues" fieldPosition="0"/>
    </format>
    <format dxfId="19">
      <pivotArea dataOnly="0" labelOnly="1" outline="0" axis="axisValues" fieldPosition="0"/>
    </format>
    <format dxfId="18">
      <pivotArea dataOnly="0" labelOnly="1" outline="0" axis="axisValues" fieldPosition="0"/>
    </format>
    <format dxfId="17">
      <pivotArea outline="0" collapsedLevelsAreSubtotals="1" fieldPosition="0"/>
    </format>
    <format dxfId="1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9A4913D-8F2E-4B1E-B583-FFAF9582B0B8}"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C5" firstHeaderRow="0" firstDataRow="1" firstDataCol="1"/>
  <pivotFields count="124">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9">
        <item m="1" x="19"/>
        <item m="1" x="5"/>
        <item m="1" x="15"/>
        <item m="1" x="48"/>
        <item m="1" x="13"/>
        <item m="1" x="31"/>
        <item m="1" x="45"/>
        <item m="1" x="46"/>
        <item m="1" x="54"/>
        <item m="1" x="8"/>
        <item m="1" x="1"/>
        <item m="1" x="56"/>
        <item m="1" x="29"/>
        <item m="1" x="51"/>
        <item m="1" x="57"/>
        <item m="1" x="6"/>
        <item m="1" x="33"/>
        <item m="1" x="49"/>
        <item m="1" x="26"/>
        <item m="1" x="21"/>
        <item m="1" x="50"/>
        <item m="1" x="40"/>
        <item m="1" x="10"/>
        <item m="1" x="52"/>
        <item m="1" x="39"/>
        <item m="1" x="17"/>
        <item m="1" x="38"/>
        <item m="1" x="36"/>
        <item m="1" x="47"/>
        <item m="1" x="2"/>
        <item m="1" x="22"/>
        <item m="1" x="28"/>
        <item m="1" x="11"/>
        <item m="1" x="20"/>
        <item m="1" x="12"/>
        <item m="1" x="16"/>
        <item m="1" x="53"/>
        <item m="1" x="44"/>
        <item m="1" x="14"/>
        <item m="1" x="37"/>
        <item m="1" x="42"/>
        <item m="1" x="43"/>
        <item m="1" x="25"/>
        <item m="1" x="32"/>
        <item m="1" x="24"/>
        <item m="1" x="27"/>
        <item m="1" x="41"/>
        <item m="1" x="30"/>
        <item m="1" x="23"/>
        <item m="1" x="55"/>
        <item m="1" x="35"/>
        <item m="1" x="18"/>
        <item m="1" x="9"/>
        <item m="1" x="4"/>
        <item m="1" x="34"/>
        <item x="0"/>
        <item m="1" x="7"/>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2">
    <i>
      <x v="55"/>
    </i>
    <i t="grand">
      <x/>
    </i>
  </rowItems>
  <colFields count="1">
    <field x="-2"/>
  </colFields>
  <colItems count="2">
    <i>
      <x/>
    </i>
    <i i="1">
      <x v="1"/>
    </i>
  </colItems>
  <dataFields count="2">
    <dataField name="Cuenta de CODIGO DEL CURSO (PLAN FORMATIVO 1)" fld="12" subtotal="count" baseField="0" baseItem="0"/>
    <dataField name="Suma de TOTAL DEL CURSO" fld="4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4661F23-C532-480F-BFB9-5F44E06B410B}" name="TablaDinámica3"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S3:T26" firstHeaderRow="1" firstDataRow="1" firstDataCol="1" rowPageCount="1"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item="1" hier="-1"/>
  </pageFields>
  <dataFields count="1">
    <dataField name="Máx. de CURSOS " fld="137" subtotal="max" baseField="0" baseItem="1"/>
  </dataFields>
  <formats count="5">
    <format dxfId="25">
      <pivotArea dataOnly="0" labelOnly="1" outline="0" axis="axisValues" fieldPosition="0"/>
    </format>
    <format dxfId="24">
      <pivotArea dataOnly="0" labelOnly="1" outline="0" axis="axisValues" fieldPosition="0"/>
    </format>
    <format dxfId="23">
      <pivotArea dataOnly="0" labelOnly="1" outline="0" axis="axisValues" fieldPosition="0"/>
    </format>
    <format dxfId="22">
      <pivotArea outline="0" collapsedLevelsAreSubtotals="1" fieldPosition="0"/>
    </format>
    <format dxfId="2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FD46FC2-6D8A-43B6-98C3-24E7811C3738}" name="TablaDinámica2"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J3:K26" firstHeaderRow="1" firstDataRow="1" firstDataCol="1" rowPageCount="1"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showAll="0">
      <items count="4">
        <item x="1"/>
        <item x="0"/>
        <item m="1" x="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item="0" hier="-1"/>
  </pageFields>
  <dataFields count="1">
    <dataField name="Máx. de 7.3 EVALUACIÓN COMPORTAMIENTO (10%)" fld="50" subtotal="max" baseField="0" baseItem="0"/>
  </dataFields>
  <formats count="4">
    <format dxfId="29">
      <pivotArea outline="0" collapsedLevelsAreSubtotals="1" fieldPosition="0"/>
    </format>
    <format dxfId="28">
      <pivotArea dataOnly="0" labelOnly="1" outline="0" axis="axisValues" fieldPosition="0"/>
    </format>
    <format dxfId="27">
      <pivotArea dataOnly="0" labelOnly="1" outline="0" axis="axisValues" fieldPosition="0"/>
    </format>
    <format dxfId="2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1858DE0-BF99-401D-A375-66A7C0287853}" name="TablaDinámica5"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D3:E26" firstHeaderRow="1" firstDataRow="1" firstDataCol="1" rowPageCount="1"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multipleItemSelectionAllowed="1" showAll="0">
      <items count="4">
        <item x="1"/>
        <item h="1" x="0"/>
        <item h="1"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hier="-1"/>
  </pageFields>
  <dataFields count="1">
    <dataField name="Máx. de 8                 NOTA FINAL" fld="64" subtotal="max" baseField="0" baseItem="168"/>
  </dataFields>
  <formats count="4">
    <format dxfId="33">
      <pivotArea outline="0" collapsedLevelsAreSubtotals="1" fieldPosition="0"/>
    </format>
    <format dxfId="32">
      <pivotArea dataOnly="0" labelOnly="1" outline="0" axis="axisValues" fieldPosition="0"/>
    </format>
    <format dxfId="31">
      <pivotArea dataOnly="0" labelOnly="1" outline="0" axis="axisValues" fieldPosition="0"/>
    </format>
    <format dxfId="3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1E0E523-6318-4B06-B43A-06A9A47AA9EC}" name="TablaDinámica4"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26" firstHeaderRow="1" firstDataRow="1" firstDataCol="1" rowPageCount="1"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multipleItemSelectionAllowed="1" showAll="0">
      <items count="4">
        <item x="1"/>
        <item h="1" x="0"/>
        <item h="1"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dataField="1"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hier="-1"/>
  </pageFields>
  <dataFields count="1">
    <dataField name="Mín. de VHA DEL CURSO A CONSIDERAR EN EVA EC" fld="115" subtotal="min" baseField="0" baseItem="49"/>
  </dataFields>
  <formats count="2">
    <format dxfId="35">
      <pivotArea dataOnly="0" labelOnly="1" outline="0" axis="axisValues" fieldPosition="0"/>
    </format>
    <format dxfId="3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839E926-3246-44A0-981F-83D27B127EB7}" name="TablaDinámica8"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26" firstHeaderRow="1" firstDataRow="1" firstDataCol="1" rowPageCount="1"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showAll="0">
      <items count="4">
        <item x="1"/>
        <item x="0"/>
        <item m="1"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item="0" hier="-1"/>
  </pageFields>
  <dataFields count="1">
    <dataField name="Máx. de 7.2 EVALUACIÓN EXPERIENCIA DEL OFERENTE (10%)" fld="49" subtotal="max" baseField="0" baseItem="0"/>
  </dataFields>
  <formats count="4">
    <format dxfId="39">
      <pivotArea outline="0" collapsedLevelsAreSubtotals="1" fieldPosition="0"/>
    </format>
    <format dxfId="38">
      <pivotArea dataOnly="0" labelOnly="1" outline="0" axis="axisValues" fieldPosition="0"/>
    </format>
    <format dxfId="37">
      <pivotArea dataOnly="0" labelOnly="1" outline="0" axis="axisValues" fieldPosition="0"/>
    </format>
    <format dxfId="3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C4A0BA-D29F-4FCF-9FDB-59039EDBEC36}" name="TablaDinámica1"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P3:Q26" firstHeaderRow="1" firstDataRow="1" firstDataCol="1" rowPageCount="1" colPageCount="1"/>
  <pivotFields count="141">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item="1" hier="-1"/>
  </pageFields>
  <dataFields count="1">
    <dataField name="Mín. de POCENTAJE DE MULTAS PONDERADA" fld="134" subtotal="min" baseField="0" baseItem="0"/>
  </dataFields>
  <formats count="5">
    <format dxfId="44">
      <pivotArea dataOnly="0" labelOnly="1" outline="0" axis="axisValues" fieldPosition="0"/>
    </format>
    <format dxfId="43">
      <pivotArea dataOnly="0" labelOnly="1" outline="0" axis="axisValues" fieldPosition="0"/>
    </format>
    <format dxfId="42">
      <pivotArea dataOnly="0" labelOnly="1" outline="0" axis="axisValues" fieldPosition="0"/>
    </format>
    <format dxfId="41">
      <pivotArea outline="0" collapsedLevelsAreSubtotals="1" fieldPosition="0"/>
    </format>
    <format dxfId="4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240526F-AEBA-4DB0-AD4E-69727203188F}" name="TablaDinámica6" cacheId="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G4:H27" firstHeaderRow="1" firstDataRow="1" firstDataCol="1" rowPageCount="2" colPageCount="1"/>
  <pivotFields count="144">
    <pivotField axis="axisRow" showAll="0">
      <items count="23">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dataField="1" showAll="0"/>
    <pivotField numFmtId="3" showAll="0"/>
    <pivotField numFmtId="3" showAll="0"/>
    <pivotField showAll="0"/>
    <pivotField showAll="0"/>
    <pivotField showAll="0"/>
    <pivotField showAll="0"/>
    <pivotField showAll="0"/>
    <pivotField showAll="0"/>
    <pivotField showAll="0"/>
    <pivotField axis="axisPage" showAll="0">
      <items count="6">
        <item x="1"/>
        <item x="2"/>
        <item x="0"/>
        <item m="1" x="4"/>
        <item x="3"/>
        <item t="default"/>
      </items>
    </pivotField>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pageFields count="2">
    <pageField fld="47" item="1" hier="-1"/>
    <pageField fld="124" hier="-1"/>
  </pageFields>
  <dataFields count="1">
    <dataField name="Máx. de NOTA EVALUACIÓN TÉCNICA" fld="114" subtotal="max" baseField="0" baseItem="0" numFmtId="168"/>
  </dataFields>
  <formats count="4">
    <format dxfId="48">
      <pivotArea outline="0" collapsedLevelsAreSubtotals="1" fieldPosition="0"/>
    </format>
    <format dxfId="47">
      <pivotArea dataOnly="0" labelOnly="1" outline="0" axis="axisValues" fieldPosition="0"/>
    </format>
    <format dxfId="46">
      <pivotArea dataOnly="0" labelOnly="1" outline="0" axis="axisValues" fieldPosition="0"/>
    </format>
    <format dxfId="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D92DD41-B8BF-46D9-BC1B-C29D3283E28A}"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0" firstHeaderRow="1" firstDataRow="1" firstDataCol="1"/>
  <pivotFields count="14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0"/>
        <item x="3"/>
        <item x="4"/>
        <item x="5"/>
        <item x="1"/>
        <item x="2"/>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7">
    <i>
      <x/>
    </i>
    <i>
      <x v="1"/>
    </i>
    <i>
      <x v="2"/>
    </i>
    <i>
      <x v="3"/>
    </i>
    <i>
      <x v="4"/>
    </i>
    <i>
      <x v="5"/>
    </i>
    <i t="grand">
      <x/>
    </i>
  </rowItems>
  <colItems count="1">
    <i/>
  </colItems>
  <dataFields count="1">
    <dataField name="Suma de VALOR TOTAL DEL CURSO" fld="4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439A301-492A-4EE7-91F3-C4C31989F727}" name="Tabla1" displayName="Tabla1" ref="A3:EP6" totalsRowShown="0">
  <autoFilter ref="A3:EP6" xr:uid="{9439A301-492A-4EE7-91F3-C4C31989F727}"/>
  <tableColumns count="146">
    <tableColumn id="1" xr3:uid="{C905E1E9-919C-4311-A936-C868D4E2FD1D}" name="CODIGO SENCE"/>
    <tableColumn id="2" xr3:uid="{A8702B68-6923-4BF1-ACD1-C97BA9F326AD}" name="OTIC"/>
    <tableColumn id="3" xr3:uid="{AF9DD38B-6A8C-4418-9E10-66CD5A0BCDAD}" name="AÑO"/>
    <tableColumn id="4" xr3:uid="{AB40AC3A-3C2A-4BA4-9FDE-9DAB7B97411D}" name="ASIGNACIÓN"/>
    <tableColumn id="5" xr3:uid="{8CC74FA8-8688-4C3A-A7BB-DA12C942C376}" name="RUT ENTIDAD  REQUIRENTE"/>
    <tableColumn id="6" xr3:uid="{07BC8856-BA01-4904-910B-7B5BEF215599}" name="NOMBRE ENTIDAD REQUIRENTE "/>
    <tableColumn id="7" xr3:uid="{DA897DFB-DB3C-46DA-B68A-C0CE61E9F90C}" name="RUT ENTIDAD BENEFICIARIA EN CASO DE MANDATO"/>
    <tableColumn id="8" xr3:uid="{7DD692C6-F934-4855-A727-43F7A8925D18}" name="NOMBRE DE ENTIDAD BENEFICIARIA EN CASO DE MANDATO"/>
    <tableColumn id="9" xr3:uid="{D3FE6025-3544-4129-8CF6-AADAD17D6C4D}" name="NOMBRE DEL CURSO (PLAN FORMATIVO)"/>
    <tableColumn id="10" xr3:uid="{E2660119-FF56-4C03-AB74-B63EBC657075}" name="CODIGO DEL CURSO (PLAN FORMATIVO )"/>
    <tableColumn id="11" xr3:uid="{8585D764-14D0-4C90-92EA-00B02D122DFD}" name="NOMBRE PLAN (ES) TRANSVERSAL(ES)"/>
    <tableColumn id="12" xr3:uid="{72DDD61E-0CB9-4E15-863E-1225D5E7FDE5}" name="CODIGO PLAN (ES) TRANSVERSAL(ES)"/>
    <tableColumn id="13" xr3:uid="{04591B60-5C0E-4AD1-B62A-D940308A304D}" name="N° REGIÓN"/>
    <tableColumn id="14" xr3:uid="{ECA1EF33-B365-42CB-A896-28BE02BA3E24}" name="NOMBRE REGIÓN"/>
    <tableColumn id="15" xr3:uid="{017C7574-D90A-4A12-9514-9D5CBCD8D518}" name="COMUNA"/>
    <tableColumn id="16" xr3:uid="{9CB24AF9-B73B-4E3B-A074-1C5146B6B448}" name="NOMBRE POBLACIÓN OBJETIVO"/>
    <tableColumn id="17" xr3:uid="{B89834BE-2187-4066-A001-95F7B0E480D9}" name="MODALIDAD DEL CURSO "/>
    <tableColumn id="18" xr3:uid="{37293946-AF2A-4B78-91A4-82F166D8A8A2}" name="TIPO SALIDA (DEPENDIENTE O INDEPENDIENTE)"/>
    <tableColumn id="19" xr3:uid="{02B2E70C-13DA-48FB-A9A3-A41468537BD5}" name="CALENDARIZACIÓN FASE LECTIVA"/>
    <tableColumn id="20" xr3:uid="{85A42B33-FE74-4690-BD28-0E78A0CC22A9}" name="CUPO"/>
    <tableColumn id="21" xr3:uid="{AC0DF0C3-D9EC-4ADF-B285-AD2A9DD24F06}" name=" HORAS CURSO (PLAN FORMATIVO 1 )"/>
    <tableColumn id="22" xr3:uid="{44BFC2A6-2F27-4484-9979-074D39A7FB08}" name=" HORAS PLAN(ES) FORMATIVO(OS) 2"/>
    <tableColumn id="23" xr3:uid="{4B97B9F8-A3F3-4575-8941-C5AE5C558AE7}" name="TOTAL HORAS "/>
    <tableColumn id="24" xr3:uid="{2CDEBDC3-1578-40CC-97A8-03A8B4A18A87}" name="HORAS DIARIAS"/>
    <tableColumn id="25" xr3:uid="{FBC316E7-02B7-42A6-932F-4A44F9F19BF9}" name="SUBSIDIO DIARIO FASE LECTIVA (SI/NO)"/>
    <tableColumn id="26" xr3:uid="{32E7C000-F5B7-47ED-B298-9D893DF154AA}" name="SUBSIDIO CUIDADOS"/>
    <tableColumn id="27" xr3:uid="{EA1BA046-7AB4-4123-B97B-0A7D6EA6B919}" name="SUBSIDIO DE HERRAMIENTAS  (SI/NO)"/>
    <tableColumn id="28" xr3:uid="{360DB3F5-F2FB-4368-987F-C5AEA0430E39}" name="APRENDIZAJES ESPERADOS (SOLO PARA CURSOS SIN PLAN FORMATIVO)"/>
    <tableColumn id="29" xr3:uid="{E0986560-3048-459A-A545-3C17C7DCFE0D}" name="DESCRIPCIÓN POBLACION OBJETIVO"/>
    <tableColumn id="30" xr3:uid="{16EABA37-14F7-46F9-AB34-3843210BE788}" name="LICENCIA HABILITANTE  (SI/NO)"/>
    <tableColumn id="31" xr3:uid="{F537645C-2AE7-4A0C-AEAE-91BE4D008CB8}" name="TIPO LICENCIA HABILITANTE"/>
    <tableColumn id="32" xr3:uid="{36F9C468-F912-4EBA-896F-16EAAF260841}" name="CONVOCATORIA"/>
    <tableColumn id="33" xr3:uid="{54248BE5-A767-4DB9-B256-9833FF28AE07}" name="DIAS FL"/>
    <tableColumn id="34" xr3:uid="{C02F210A-E263-427E-8AE0-D718B15BB55B}" name="TRAMO"/>
    <tableColumn id="35" xr3:uid="{73F54453-B774-47DB-B898-CC02EDB207FB}" name="RUTOTEC"/>
    <tableColumn id="36" xr3:uid="{A4BD1614-5740-4DEC-AE04-B063C222F17B}" name="NOMBRE OTEC"/>
    <tableColumn id="37" xr3:uid="{02391E31-B975-4ED1-AD26-98C35419E909}" name="DURACIÓN TOTAL DEL CURSO EN HORAS"/>
    <tableColumn id="38" xr3:uid="{E71C7F28-C8F4-44B9-9A80-5BD31C26212B}" name="DURACIÓN TOTAL DEL CURSO EN DIAS"/>
    <tableColumn id="39" xr3:uid="{1F57A240-C2CE-4180-B1DD-97E98DE53198}" name="VALOR HORA ALUMNO CAPACITACIÓN"/>
    <tableColumn id="40" xr3:uid="{D1156EAA-2284-4E7D-AAE9-5493BEE9F833}" name="VALOR ALUMNO SUBSIDIO ÚTILES, INSUMO  Y HERRAMIENTAS"/>
    <tableColumn id="41" xr3:uid="{F3100689-E1C4-4B84-B5CE-BD4DC34DDF30}" name="VALOR ALUMNO SUBSIDIO PARA INSTRUMENTO HABILITANTE Y/O REFERENCIAL"/>
    <tableColumn id="42" xr3:uid="{80C263C0-BB9E-475B-9D3B-A728BBA12911}" name="VALOR CAPACITACIÓN"/>
    <tableColumn id="43" xr3:uid="{46B2D1D4-AF89-4497-BF52-2E6416788CD1}" name="VALOR TOTAL SUBSIDIO DIARIO"/>
    <tableColumn id="44" xr3:uid="{765F0ABD-19F2-47B0-8501-41B0A04C45FD}" name="VALOR TOTAL SUBSIDIO ÚTILES, INSUMO Y HERRAMIENTAS"/>
    <tableColumn id="45" xr3:uid="{E1B41A75-921D-44D1-B83C-CEB01350D880}" name="VALOR TOTAL SUBSIDIO DE CUIDADOS"/>
    <tableColumn id="46" xr3:uid="{629C27C2-33A2-41C7-B105-3C76527A0BF0}" name="VALOR TOTAL SUBSIDIO PARA INSTRUMENTO HABILITANTE Y/O REFERENCIAL"/>
    <tableColumn id="47" xr3:uid="{990FCAA9-3855-45DF-94E9-8D20E4710501}" name="VALOR TOTAL DEL CURSO"/>
    <tableColumn id="48" xr3:uid="{F1D618DD-4F33-45C4-8320-2156F9B9B1AC}" name="ADMISIBILIDAD DE OFERTA-CURSO (SI/NO) Numeral 7.1.2 Bases Administrativas"/>
    <tableColumn id="49" xr3:uid="{E46B29B3-BE6C-476B-8D78-FD447C7070C2}" name="MOTIVO DEL RECHAZO"/>
    <tableColumn id="50" xr3:uid="{FDF22A5F-A4F0-435C-B37F-8C5D717718BA}" name="7.2 EVALUACIÓN EXPERIENCIA DEL OFERENTE (10%)"/>
    <tableColumn id="51" xr3:uid="{11751D07-339B-4313-8289-B192A53F2F8E}" name="7.3 EVALUACIÓN COMPORTAMIENTO (10%)"/>
    <tableColumn id="52" xr3:uid="{B6B98054-9AE4-42FD-97C5-1CCEE9D8A8ED}" name="7.4.2.1                              Cumple con todos los componentes exigidos para el plan formativo (50%)"/>
    <tableColumn id="53" xr3:uid="{0DA75E60-0B56-4F52-A6C6-00859A3755BB}" name="7.4.2.2                               Se identifican los requisistos de ingreso del participante al plan formativo. (50 %)"/>
    <tableColumn id="54" xr3:uid="{E1301059-F20E-4AE6-9DC5-B18BB86E278F}" name="7.4.3.1                     Relación entre los componentes del módulo propuesto (15%)"/>
    <tableColumn id="55" xr3:uid="{9C2E79DD-AF4B-4D97-B8EA-8B3C15FD1B89}" name="7.4.3.2                      Relación de la competencia y el nombre del módulo se relaciona con la competencia y el nombre del plan formativo (25%)"/>
    <tableColumn id="56" xr3:uid="{7D7D5C88-1B9C-4CF2-9CEC-061C6DDA867F}" name="7.4.3.3     Relación de los aprendizajes esperados del módulo con la competencia del módulo. (20%)"/>
    <tableColumn id="57" xr3:uid="{977976E0-2260-4139-8F57-847FD028982D}" name="7.4.3.4                          Los criterios de evaluación permiten evidenciar los aprendizajes esperados de cada módulo. (25 %)"/>
    <tableColumn id="58" xr3:uid="{AA89086F-0AB2-454C-9F4C-D516D01F54FF}" name="7.4.3.5                                         Los contenidos abordados permiten desarrollar los aprendizajes esperados de cada módulo. (15%)"/>
    <tableColumn id="59" xr3:uid="{22BBC92B-1AA7-452E-BE0A-A3D8B48E683A}" name="7.4.4.1            Relación entre metodología y competencia (30%)"/>
    <tableColumn id="60" xr3:uid="{095A5CB9-1D48-4C53-8A3B-31D978C98DF8}" name="7.4.4.2   Proceso de Aprendizaje (30%)"/>
    <tableColumn id="61" xr3:uid="{2AE03F68-D972-41E5-90E3-586EC3FF5386}" name="7.4.4.3              Uso de equipos y herramientas (20%)"/>
    <tableColumn id="62" xr3:uid="{FC69B714-EDC8-4F29-AFBA-38E345CC50B5}" name="7.4.4.4          Uso y distribución de materiales e insumos (10%)"/>
    <tableColumn id="63" xr3:uid="{8254AC69-D986-41A6-8425-DB51D576C95E}" name="7.4.4.5            Uso de la infraestructura (10%)"/>
    <tableColumn id="64" xr3:uid="{2E0BB2EC-C728-4A5A-BF31-B402D3F8C1F4}" name="7.5         EVALUACIÓN ECONÓMICA (5%)"/>
    <tableColumn id="65" xr3:uid="{17318F93-5EFE-4881-9B28-3110372AE33F}" name="8                 NOTA FINAL"/>
    <tableColumn id="66" xr3:uid="{9F335D50-7CE3-47D8-9AD5-BDFCD6EA1FBD}" name="CURSO PREADJUDICADO (SI/NO)"/>
    <tableColumn id="67" xr3:uid="{94AFF554-7F71-4B20-AA45-8A599A1941FE}" name="Nombre encargado del curso en OTEC"/>
    <tableColumn id="68" xr3:uid="{00D12B32-ECCE-44EA-A311-486D9872F486}" name="Email  encargado del curso en OTEC"/>
    <tableColumn id="69" xr3:uid="{6BD83F66-901A-417B-AF71-2C24E81D1635}" name="Teléfono  encargado del curso en OTEC"/>
    <tableColumn id="70" xr3:uid="{AB0141F2-1E71-4C92-86B1-64928447039C}" name="Dirección (Sede donde se imparte el curso)"/>
    <tableColumn id="71" xr3:uid="{415AAD1E-86A8-47DE-979A-890AE7514056}" name="Objetivo del Curso" dataDxfId="15"/>
    <tableColumn id="72" xr3:uid="{CFE7ED97-DB2B-4759-B19D-41EC03528B76}" name="Descripción del Curso"/>
    <tableColumn id="73" xr3:uid="{E40F56CA-340F-4251-8FC5-F48D3112E735}" name="VALIDACIÓN LÍNEA SEGÚN BD OFICIAL"/>
    <tableColumn id="74" xr3:uid="{4000370B-0314-44E4-BB28-2F8C87FA7D31}" name="VALIDACIÓN CÓDIGOS PLAN FORMATIVO 1 SEGÚN BD OFICIAL"/>
    <tableColumn id="75" xr3:uid="{CBCF8C99-9BDD-4A32-909E-7E14A291F0A8}" name="VALIDACIÓN DE CÓDIGO(S) PLAN (ES) TRANSVERSAL(ES) SEGÚN BD OFICIAL"/>
    <tableColumn id="76" xr3:uid="{C8A43EAC-85EB-4E86-A5E6-F00B9EBDB567}" name="VALIDACIÓN COMUNA SEGÚN BD OFICIAL"/>
    <tableColumn id="77" xr3:uid="{236F0A59-A197-4449-9A19-F151ACEF4172}" name="VALIDACIÓN NOMBRE POBLACIÓN OBJETIVO SEGÚN BD OFICIAL"/>
    <tableColumn id="78" xr3:uid="{486DE292-D18E-4FCD-B289-EC547FC5BF2F}" name="VALIDACIÓN TIPO SALIDA (DEPENDIENTE O INDEPENDIENTE) SEGÚN BD OFICIAL"/>
    <tableColumn id="79" xr3:uid="{05FFCF7F-FB1B-46FD-BFD0-D0D7BFE92D88}" name="VALIDACIÓN CUPO SEGÚN BD OFICIAL"/>
    <tableColumn id="80" xr3:uid="{E1EC3936-9208-4CA4-9BAF-E1476C0543C6}" name="VALIDACIÓN TOTAL HORAS  CURSO ENTRE N° PRESENTADO  POR EL OTEC Y LO QUE INDICA LA  BD OFICIAL"/>
    <tableColumn id="81" xr3:uid="{B6D936AC-70CE-4561-8A90-9A0C9F693113}" name="VALIDACIÓN HORAS DIARIAS SEGÚN BD OFICIAL"/>
    <tableColumn id="82" xr3:uid="{44F4185F-7E1C-4FB4-B6C8-C21F7B135381}" name="VALIDACIÓN SUBSIDIO DIARIO FASE LECTIVA (Si el curso tiene o no este subsidio en BD OFICIAL)"/>
    <tableColumn id="83" xr3:uid="{FB2B48B4-B1FD-401B-A2C5-346F03531932}" name="VALIDACIÓN SUBSIDIO CUIDADOS  (Si el curso tiene o no este subsidio en BD OFICIAL)"/>
    <tableColumn id="84" xr3:uid="{B85EF528-4C96-49BB-B5C2-740D171BB55E}" name="VALIDACIÓN SUBSIDIO DE HERRAMIENTAS   (Si el curso tiene o no este subsidio en BD OFICIAL)"/>
    <tableColumn id="85" xr3:uid="{A22E8EC0-349C-4970-940D-38C52A60A349}" name="VALIDACIÓN CONVOCATORIA SEGÚN BD OFICIAL"/>
    <tableColumn id="86" xr3:uid="{027BCF59-48CD-454E-B9FF-3164DDD6BEE9}" name="VALIDACIÓN TRAMO SEGÚN BD OFICIAL (En caso de los cursos de mandato aparezca 1 verificar si OTIC informó cambio de tramo, en caso que se hayan modificado se debe cambiar el tramo en la hoja BDOFICIAL)"/>
    <tableColumn id="87" xr3:uid="{D1E86AC8-AC92-43FB-8733-99360B9120D2}" name="VALIDACIÓN N°DÍAS FL ENTRE N° PRESENTADO  POR EL OTEC Y LO QUE INDICA LA  BD OFICIAL"/>
    <tableColumn id="88" xr3:uid="{7704E56E-0013-499B-93B7-D157A61EE411}" name="DIFERENCIA ENTRE VC PRESENTADO POR EL OTEC Y EL QUE CORRESPONDE  SEGÚN VHA PRESENTADO POR EL OTEC Y EL CUPO Y HORAS DE BD OFICIAL"/>
    <tableColumn id="89" xr3:uid="{76D37DA7-43E9-4C44-9C9A-0F3C649C9890}" name="TIPO DE SUBSIDIO DE HERRAMIENTAS"/>
    <tableColumn id="90" xr3:uid="{D639B63E-1CCE-4FCB-977C-85D62C42F85C}" name="¿TIENEN PF? (Para los cursos sin plan formativo verificar que en la columna J de la planilla  &quot;Preadjudicación OTIC&quot;, se indique &quot;SIN PLA N FORMATIVO&quot;)"/>
    <tableColumn id="91" xr3:uid="{EA063675-FAE4-4876-AA65-E68923AA8A3C}" name="¿TIENE EVALUACIÓN PLAN FORMATIVO?"/>
    <tableColumn id="92" xr3:uid="{C9CA2A60-8042-4540-A913-95DF3D8BD83D}" name="VALIDACIÓN ¿SE EVALUA PROPUESTA FORMATIVA SEGÚN TENGA O NO PLAN FORMATIVO EL CURSO? "/>
    <tableColumn id="93" xr3:uid="{FE4F1FE2-D773-4DA8-A22C-F35E2F04FA53}" name="VALIDACIÓN VHA SEGÚN TRAMO DE CURSO EN BD OFICIAL"/>
    <tableColumn id="94" xr3:uid="{61D17FB2-EEC8-4E4A-89EE-8451BA3CFED9}" name="VALIDACIÓN VALOR CAPACITACIÓN"/>
    <tableColumn id="95" xr3:uid="{B38290D6-9624-4FC3-95DB-0FB08BFCF413}" name="VALIDACIÓN VALOR TOTAL SUBSIDIO FASE LECTIVA (Comparación entre cantidad presentada por el OTEC y BD Oficial)"/>
    <tableColumn id="96" xr3:uid="{3EFB5A6F-92E3-445C-80CD-28B0DF16886B}" name="VALIDACIÓN VALOR SUBSIDIO CUIDADO "/>
    <tableColumn id="97" xr3:uid="{57A6B7F9-47E8-49B1-917D-12B217AD44E9}" name="VALIDACIÓN VALOR INDIVIDUAL SH SEGÚN LÍNEA"/>
    <tableColumn id="98" xr3:uid="{2D493A02-CCB2-4378-B4C8-496C0ACEE4D3}" name="VALIDACIÓN VALOR TOTAL SUBSIDIO HERRAMIENTAS"/>
    <tableColumn id="99" xr3:uid="{97A4CB84-1C2B-4BAE-B21A-BDAA76D05CF9}" name="VALIDACIÓN ¿TIENE LICENCIA?"/>
    <tableColumn id="100" xr3:uid="{C330FC8F-26C0-4E14-8472-600EDA48048E}" name="VALIDACIÓN TOTAL SUB PARA CERT LICENCIAS"/>
    <tableColumn id="101" xr3:uid="{44A7A8FC-47EC-4F33-B089-334A9469785B}" name="VALIDACIÓN VALOR TOTAL CURSO"/>
    <tableColumn id="102" xr3:uid="{6BA77BC9-DEC1-457E-A9DC-2A3C5BF12DFC}" name="VERIFICACIÓN DE REQUISITOS DEL CURSO SEGÚN SENCE             Rechazado =NO/Aprobado=SI"/>
    <tableColumn id="103" xr3:uid="{15EFE351-4E5A-4FCF-B002-372C2739BD43}" name="VALIDACIÓN VERIFICACIÓN DE REQUISITOS (Comparación Validación Requisitos OTIC  y SENCE)"/>
    <tableColumn id="104" xr3:uid="{E83D64BD-646E-4D97-AAC9-33016164ACD2}" name="¿TIENE EXPERIENCIA?"/>
    <tableColumn id="105" xr3:uid="{7B1C07E8-BDE0-4345-BB26-0F8957FDDAD6}" name="VALIDACIÓN NOTA EXPERIENCIA OFERENTE"/>
    <tableColumn id="106" xr3:uid="{C3D4EBA8-CE2E-4C86-A938-7E4FDCDAC062}" name="¿TIENE MULTAS?"/>
    <tableColumn id="107" xr3:uid="{93679B3C-AA79-4686-8111-5739E273FCA6}" name="VALIDACIÓN COMPORTAMIENTO ANTERIOR "/>
    <tableColumn id="108" xr3:uid="{39EC6583-30A3-4483-95E9-A5E3EF236779}" name="NOTA EXPERIENCIA"/>
    <tableColumn id="109" xr3:uid="{52C08E0B-013B-4281-A05E-1D0A9D28B22D}" name="NOTA COMPORTAMIENTO"/>
    <tableColumn id="110" xr3:uid="{189C1238-8805-4CC0-BC3D-B04B4E7A6B19}" name="¿TIENE PF?"/>
    <tableColumn id="111" xr3:uid="{846EEC7E-6720-4772-82FC-A134EE9B56E0}" name="NOTA PROPUESTA FORMATIVA A NIVEL DE PLAN 7.4.2( 35%)"/>
    <tableColumn id="112" xr3:uid="{AFA1D0F3-E794-474E-AA8F-E8CE6B296275}" name="NOTA PROPUESTA FORMATIVA A NIVEL DE MODULOS 7.4.3 (65%)"/>
    <tableColumn id="113" xr3:uid="{5DE035AC-94FA-4A48-B6D4-8C20C33674E3}" name="NOTA  EVALUACIÓN PROPUESTA FORMATIVA (45%)"/>
    <tableColumn id="114" xr3:uid="{0307453C-43BE-47A2-8E7E-36610B7708BE}" name="NOTA METODOLOGÍA (55%)"/>
    <tableColumn id="115" xr3:uid="{86C39480-D683-41C0-92CB-C8AC70F0048E}" name="NOTA EVALUACIÓN TÉCNICA"/>
    <tableColumn id="116" xr3:uid="{5ECD6611-CA80-4C33-8A8D-9FA87095741E}" name="VHA DEL CURSO A CONSIDERAR EN EVA EC"/>
    <tableColumn id="117" xr3:uid="{99DBDA69-06FF-407A-AB1B-8DD733CEAD06}" name="MENOR VHA OFERTADA SEGÚN CÓDIGO"/>
    <tableColumn id="118" xr3:uid="{29A075D9-2496-48B3-8C6C-5603F52DF909}" name="NOTA EV ECONÓMICA"/>
    <tableColumn id="119" xr3:uid="{9A076C2C-FF83-4831-B829-A8BFA386B8AC}" name="VALIDACIÓN NOTA ECONÓMICA"/>
    <tableColumn id="120" xr3:uid="{5FB84E7E-953A-45DD-9646-C0032146254D}" name="REVISIÓN PREVIA NOTA FINAL"/>
    <tableColumn id="121" xr3:uid="{A27B7F36-4D26-412C-8449-E72512B3E838}" name="NOTA FINAL DEL CURSO SENCE"/>
    <tableColumn id="122" xr3:uid="{0C39CBA3-B91A-41B9-B33A-786AAC99AC49}" name="VALIDACIÓN NOTA FINAL"/>
    <tableColumn id="123" xr3:uid="{3978DCE0-8A12-44AB-A39A-D03034334645}" name="¿PRE ADJUDICA SEGÚN OTIC?"/>
    <tableColumn id="124" xr3:uid="{ACCC7ADD-FE1B-483D-B45A-8A70B438AD79}" name="MAYOR NOTA FINAL  DEL CÓDIGO CURSO"/>
    <tableColumn id="125" xr3:uid="{C7AFEA64-4BAD-4A9E-ADAE-205AA226B0F9}" name="¿TIENE MAYOR NOTA FINAL CÓDIGO CURSO?"/>
    <tableColumn id="126" xr3:uid="{5D149B7A-F2D0-4B82-B1F2-81479C15207B}" name=" MAYOR NOTA PROPUESTA TÉCNICA"/>
    <tableColumn id="127" xr3:uid="{3F095417-0F36-4991-B9C1-5564BE1D5021}" name="¿TIENE MAYOR NOTA PROPUESTA TÉCNICA?"/>
    <tableColumn id="128" xr3:uid="{1EA3DB87-CC84-49FF-884E-BE6468F055E8}" name="MAYOR  NOTA COMPORTAMIENTO ANTERIOR"/>
    <tableColumn id="129" xr3:uid="{7BF78347-1999-4989-BEF1-F605EDFAE14F}" name="¿TIENE  MAYOR NOTA COMPORTAMIENTO ANTERIOR?"/>
    <tableColumn id="130" xr3:uid="{3C58A494-62E7-4AE5-937C-772C98523863}" name="MAYOR NOTA EXPERIENCIA "/>
    <tableColumn id="131" xr3:uid="{E67362D0-59BB-4049-91EC-5DEB68A668A8}" name="¿TIENE  MAYOR NOTA EXPERIENCIA ?"/>
    <tableColumn id="132" xr3:uid="{467386BA-4081-4AE3-A57E-D67C5B3D1F3A}" name="VHA DEL CURSO APROBADO EN EXPERIENCIA"/>
    <tableColumn id="133" xr3:uid="{16B5751A-7583-4A6D-8D57-F11FD9C4EDBF}" name="MENOR VHA DE CURSO APROBADO EN EXPERIENCIA"/>
    <tableColumn id="134" xr3:uid="{F0AFB57B-76F0-4CFA-A7EE-90B82F9600FB}" name="¿TIENE MENOR VALOR HORA ENTRE LOS CURSO APROBADOS?"/>
    <tableColumn id="135" xr3:uid="{9EE773B7-5379-47E4-8AC3-467D169AC381}" name="POCENTAJE DE MULTAS PONDERADA"/>
    <tableColumn id="136" xr3:uid="{50D55853-3704-482B-8669-EFFF0AAE7B9D}" name="MENOR PORCENTAJE COMPORTAMIENTO"/>
    <tableColumn id="137" xr3:uid="{FE01A223-37C7-4EFA-8E88-03F73962FDD0}" name="¿TIENE MENOS PORCENTAJE COMPORTAMIENTO?"/>
    <tableColumn id="138" xr3:uid="{1CA6AD10-A739-40EC-AB19-545946A2D85B}" name="CURSOS "/>
    <tableColumn id="139" xr3:uid="{6138C8E2-6D03-4EF6-9125-73C48DF0A099}" name="MAYOR NÚMERO CURSOS"/>
    <tableColumn id="140" xr3:uid="{08656C25-B3B4-430F-9353-AD567B5E5ADE}" name="TIENE MAYOR NÚMERO CURSOS?"/>
    <tableColumn id="141" xr3:uid="{CF927370-94D9-40F3-A4F3-1EAFED86D85D}" name="OBSERVACIONES OTIC"/>
    <tableColumn id="142" xr3:uid="{AD17C6E7-1409-4839-AD23-09E5C8F318A4}" name="OBSERVACIONES SENCE"/>
    <tableColumn id="143" xr3:uid="{48682F41-1119-4E80-A3C5-C27F67DEB00C}" name="RESPUESTA OBS OTIC"/>
    <tableColumn id="144" xr3:uid="{497E2C4C-28DA-4A28-B10B-94682E54BE0D}" name="SENCE"/>
    <tableColumn id="145" xr3:uid="{EDC4C547-37E3-40FB-82CD-8AA9BAD4307D}" name="ADJUDICA"/>
    <tableColumn id="146" xr3:uid="{88FDCB5C-CC9F-48BB-AEEF-2FF8FAF4EAEB}" name="OBSERVACIÓN IMPUGNACIÓ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966089E-2459-41B6-B4F4-2B8ACFE3599B}" name="Tabla2" displayName="Tabla2" ref="A3:EP6" totalsRowShown="0">
  <autoFilter ref="A3:EP6" xr:uid="{8966089E-2459-41B6-B4F4-2B8ACFE3599B}"/>
  <tableColumns count="146">
    <tableColumn id="1" xr3:uid="{80E58FD5-16AD-4C4C-9C01-4188966949F5}" name="CODIGO SENCE"/>
    <tableColumn id="2" xr3:uid="{2DF30B6E-D57F-467B-974B-41763EB521C6}" name="OTIC"/>
    <tableColumn id="3" xr3:uid="{EDE6A0E7-953D-4C0B-8FFA-98C58D7C6880}" name="AÑO"/>
    <tableColumn id="4" xr3:uid="{5A4AC4CF-D2BE-465F-9617-56E07B9529E4}" name="ASIGNACIÓN"/>
    <tableColumn id="5" xr3:uid="{7CA31C2B-A90F-4C55-8378-AFAA25F434D7}" name="RUT ENTIDAD  REQUIRENTE"/>
    <tableColumn id="6" xr3:uid="{7E362F62-0A0D-47F3-B0F8-15023FA3420B}" name="NOMBRE ENTIDAD REQUIRENTE "/>
    <tableColumn id="7" xr3:uid="{B6FE53FA-0F1C-4ADB-A6CE-8FF3AB201878}" name="RUT ENTIDAD BENEFICIARIA EN CASO DE MANDATO"/>
    <tableColumn id="8" xr3:uid="{5AD44A44-6260-41EE-A418-FAB69655D3EC}" name="NOMBRE DE ENTIDAD BENEFICIARIA EN CASO DE MANDATO"/>
    <tableColumn id="9" xr3:uid="{570FDA4D-7659-456F-96C5-555BE9930CA3}" name="NOMBRE DEL CURSO (PLAN FORMATIVO)"/>
    <tableColumn id="10" xr3:uid="{9D0D9FBC-2E64-432E-B039-06CE37ACE338}" name="CODIGO DEL CURSO (PLAN FORMATIVO )"/>
    <tableColumn id="11" xr3:uid="{7D5C1EBC-714F-409F-BE5A-20EC4FD4AA94}" name="NOMBRE PLAN (ES) TRANSVERSAL(ES)"/>
    <tableColumn id="12" xr3:uid="{D84CCE13-0091-4071-AE5A-11BE872F4517}" name="CODIGO PLAN (ES) TRANSVERSAL(ES)"/>
    <tableColumn id="13" xr3:uid="{B4F97DFE-ACF7-46FB-B69B-ABA2CB19AD53}" name="N° REGIÓN"/>
    <tableColumn id="14" xr3:uid="{8043E4B4-B571-4A68-9147-DE03C7112F51}" name="NOMBRE REGIÓN"/>
    <tableColumn id="15" xr3:uid="{B1A3902B-517B-4F33-9D90-ADD7B5230346}" name="COMUNA"/>
    <tableColumn id="16" xr3:uid="{13E13579-014E-491F-A230-4097FF115276}" name="NOMBRE POBLACIÓN OBJETIVO"/>
    <tableColumn id="17" xr3:uid="{1381ACA4-60A9-476D-BD98-4A2AA85E5E7D}" name="MODALIDAD DEL CURSO "/>
    <tableColumn id="18" xr3:uid="{567AF6A8-B3C3-4158-BE9A-D8B86E536D74}" name="TIPO SALIDA (DEPENDIENTE O INDEPENDIENTE)"/>
    <tableColumn id="19" xr3:uid="{34BB49A8-68D0-4710-9413-0906AD06D925}" name="CALENDARIZACIÓN FASE LECTIVA"/>
    <tableColumn id="20" xr3:uid="{2DE69245-7843-4DD9-8639-004412C2BAB5}" name="CUPO"/>
    <tableColumn id="21" xr3:uid="{785F5169-CCAB-4DC4-906E-8735DCCE9A9E}" name=" HORAS CURSO (PLAN FORMATIVO 1 )"/>
    <tableColumn id="22" xr3:uid="{56372296-2260-4735-9B7D-B4DEB29FE294}" name=" HORAS PLAN(ES) FORMATIVO(OS) 2"/>
    <tableColumn id="23" xr3:uid="{767331D8-CE56-400A-B2FA-BC912D2F35DA}" name="TOTAL HORAS "/>
    <tableColumn id="24" xr3:uid="{FC42F99F-E436-4542-8AE5-6591EC84C5A7}" name="HORAS DIARIAS"/>
    <tableColumn id="25" xr3:uid="{9E06A22C-1A7B-42BF-B854-BBDE21473881}" name="SUBSIDIO DIARIO FASE LECTIVA (SI/NO)"/>
    <tableColumn id="26" xr3:uid="{71831FE9-69C7-4081-A8EB-50D3679A8ABA}" name="SUBSIDIO CUIDADOS"/>
    <tableColumn id="27" xr3:uid="{6CCD98D1-43FB-4C61-AD7F-AC84C7071E16}" name="SUBSIDIO DE HERRAMIENTAS  (SI/NO)"/>
    <tableColumn id="28" xr3:uid="{74ABD887-8567-4CD8-8280-D6F3E0FB85AC}" name="APRENDIZAJES ESPERADOS (SOLO PARA CURSOS SIN PLAN FORMATIVO)"/>
    <tableColumn id="29" xr3:uid="{67844290-4AE0-47F2-B77B-C56EA532D86E}" name="DESCRIPCIÓN POBLACION OBJETIVO"/>
    <tableColumn id="30" xr3:uid="{78555381-EC0E-4278-8859-1E7E08701B73}" name="LICENCIA HABILITANTE  (SI/NO)"/>
    <tableColumn id="31" xr3:uid="{909EA61E-1D20-4C6E-B545-38448597A095}" name="TIPO LICENCIA HABILITANTE"/>
    <tableColumn id="32" xr3:uid="{4BD6A0D9-4AAF-475E-A271-447696B5F7FC}" name="CONVOCATORIA"/>
    <tableColumn id="33" xr3:uid="{8B42F06F-6EDA-479A-8D66-2567010C8611}" name="DIAS FL"/>
    <tableColumn id="34" xr3:uid="{0F6D62AF-531D-4998-BAAD-2436FB361E4C}" name="TRAMO"/>
    <tableColumn id="35" xr3:uid="{70B96DA9-BC5B-40CD-9584-060F3CAB0FB8}" name="RUTOTEC"/>
    <tableColumn id="36" xr3:uid="{DDC9D556-6AEE-4E62-8247-171D85004167}" name="NOMBRE OTEC"/>
    <tableColumn id="37" xr3:uid="{DA8BD2F8-5EFF-4976-8FA6-15BA2BEE7BAC}" name="DURACIÓN TOTAL DEL CURSO EN HORAS"/>
    <tableColumn id="38" xr3:uid="{0FF531FA-D4E4-4046-B279-E65932394F4A}" name="DURACIÓN TOTAL DEL CURSO EN DIAS"/>
    <tableColumn id="39" xr3:uid="{48D13A17-FD5E-4E47-9CE4-F55984580E2E}" name="VALOR HORA ALUMNO CAPACITACIÓN"/>
    <tableColumn id="40" xr3:uid="{B689DD4C-E635-41ED-9AB3-942008BCE678}" name="VALOR ALUMNO SUBSIDIO ÚTILES, INSUMO  Y HERRAMIENTAS"/>
    <tableColumn id="41" xr3:uid="{3ED08300-6682-4EF7-BB37-DBF920438D52}" name="VALOR ALUMNO SUBSIDIO PARA INSTRUMENTO HABILITANTE Y/O REFERENCIAL"/>
    <tableColumn id="42" xr3:uid="{788BF41E-6C13-4018-BB98-DEC40F824223}" name="VALOR CAPACITACIÓN"/>
    <tableColumn id="43" xr3:uid="{4696AC59-4CF6-4F21-A78D-EFFC265FCA66}" name="VALOR TOTAL SUBSIDIO DIARIO"/>
    <tableColumn id="44" xr3:uid="{D4B9BD58-21B0-4EB1-829B-D1ED8107F532}" name="VALOR TOTAL SUBSIDIO ÚTILES, INSUMO Y HERRAMIENTAS"/>
    <tableColumn id="45" xr3:uid="{915E8DFD-DAFC-40AF-937F-91A31EBBC2D9}" name="VALOR TOTAL SUBSIDIO DE CUIDADOS"/>
    <tableColumn id="46" xr3:uid="{9C12A8FF-A9B0-445F-ACFE-896BE1A4E117}" name="VALOR TOTAL SUBSIDIO PARA INSTRUMENTO HABILITANTE Y/O REFERENCIAL"/>
    <tableColumn id="47" xr3:uid="{41B8D228-8601-4778-8DF2-CDD32E4BF1D8}" name="VALOR TOTAL DEL CURSO"/>
    <tableColumn id="48" xr3:uid="{F8F8B327-4409-4127-9C49-04CFA627E11D}" name="ADMISIBILIDAD DE OFERTA-CURSO (SI/NO) Numeral 7.1.2 Bases Administrativas"/>
    <tableColumn id="49" xr3:uid="{B2E14D9B-D35A-412E-8477-ED7CA2A44860}" name="MOTIVO DEL RECHAZO"/>
    <tableColumn id="50" xr3:uid="{12172492-AF12-4CD2-AFF8-04F074E8CDBC}" name="7.2 EVALUACIÓN EXPERIENCIA DEL OFERENTE (10%)"/>
    <tableColumn id="51" xr3:uid="{959DD037-992B-4863-8C13-3DA4E61F9661}" name="7.3 EVALUACIÓN COMPORTAMIENTO (10%)"/>
    <tableColumn id="52" xr3:uid="{A6095256-9F7B-4CBC-8D63-CC0806D0CE33}" name="7.4.2.1                              Cumple con todos los componentes exigidos para el plan formativo (50%)"/>
    <tableColumn id="53" xr3:uid="{F006CE23-659D-4D75-BA69-AC9B55208B13}" name="7.4.2.2                               Se identifican los requisistos de ingreso del participante al plan formativo. (50 %)"/>
    <tableColumn id="54" xr3:uid="{08FF8860-75B7-4406-9329-60C2AD73F33F}" name="7.4.3.1                     Relación entre los componentes del módulo propuesto (15%)"/>
    <tableColumn id="55" xr3:uid="{76822642-DA61-4240-A233-8E3600C6E7F1}" name="7.4.3.2                      Relación de la competencia y el nombre del módulo se relaciona con la competencia y el nombre del plan formativo (25%)"/>
    <tableColumn id="56" xr3:uid="{8FC47E2B-CDBE-4828-9CEE-07F3F90CB71E}" name="7.4.3.3     Relación de los aprendizajes esperados del módulo con la competencia del módulo. (20%)"/>
    <tableColumn id="57" xr3:uid="{4BC42F07-FBA5-49BC-BBDC-57555B275959}" name="7.4.3.4                          Los criterios de evaluación permiten evidenciar los aprendizajes esperados de cada módulo. (25 %)"/>
    <tableColumn id="58" xr3:uid="{97C0BFEB-7FF8-4D97-BC3C-49397A3768F7}" name="7.4.3.5                                         Los contenidos abordados permiten desarrollar los aprendizajes esperados de cada módulo. (15%)"/>
    <tableColumn id="59" xr3:uid="{6C91EB15-C775-4AF7-A33E-FA3F45C2029C}" name="7.4.4.1            Relación entre metodología y competencia (30%)"/>
    <tableColumn id="60" xr3:uid="{246C0390-F778-4BEF-B7FB-49E81FDA3FC0}" name="7.4.4.2   Proceso de Aprendizaje (30%)"/>
    <tableColumn id="61" xr3:uid="{574706F5-66E1-4E97-A0F7-13D4F943653C}" name="7.4.4.3              Uso de equipos y herramientas (20%)"/>
    <tableColumn id="62" xr3:uid="{FDCF2AA3-3B17-4D6C-884F-13C751C05E41}" name="7.4.4.4          Uso y distribución de materiales e insumos (10%)"/>
    <tableColumn id="63" xr3:uid="{DA08CE07-CE8F-4911-BD3C-D0C5EFED4B22}" name="7.4.4.5            Uso de la infraestructura (10%)"/>
    <tableColumn id="64" xr3:uid="{28CC9581-3B8A-4FE0-8799-E31E07406777}" name="7.5         EVALUACIÓN ECONÓMICA (5%)"/>
    <tableColumn id="65" xr3:uid="{970AECD9-C5AB-4716-A98B-3E21038E9A42}" name="8                 NOTA FINAL"/>
    <tableColumn id="66" xr3:uid="{653961DA-5811-4207-AE8A-80AA50128C0A}" name="CURSO PREADJUDICADO (SI/NO)"/>
    <tableColumn id="67" xr3:uid="{7A782C42-A582-424C-A906-7F74E3DE9CC5}" name="Nombre encargado del curso en OTEC"/>
    <tableColumn id="68" xr3:uid="{EA7D18D2-26A2-4114-9D36-BFFD2150CFAC}" name="Email  encargado del curso en OTEC"/>
    <tableColumn id="69" xr3:uid="{7BA9C6C8-35BA-4451-9535-8D981A6D57F2}" name="Teléfono  encargado del curso en OTEC"/>
    <tableColumn id="70" xr3:uid="{1DA95527-9224-4CF2-92FA-CF00DCECD569}" name="Dirección (Sede donde se imparte el curso)"/>
    <tableColumn id="71" xr3:uid="{4CF83FF0-C494-429B-B646-8FDA00FF870F}" name="Objetivo del Curso" dataDxfId="14"/>
    <tableColumn id="72" xr3:uid="{8247B776-1093-4BF3-98ED-49588023E78A}" name="Descripción del Curso"/>
    <tableColumn id="73" xr3:uid="{A6047BDE-672B-437F-9255-2836663AE062}" name="VALIDACIÓN LÍNEA SEGÚN BD OFICIAL"/>
    <tableColumn id="74" xr3:uid="{AB5FF0F5-F5D5-4829-A4D2-0F28A2A1B26B}" name="VALIDACIÓN CÓDIGOS PLAN FORMATIVO 1 SEGÚN BD OFICIAL"/>
    <tableColumn id="75" xr3:uid="{AD3B4753-F791-4270-9B10-B36BFA64C331}" name="VALIDACIÓN DE CÓDIGO(S) PLAN (ES) TRANSVERSAL(ES) SEGÚN BD OFICIAL"/>
    <tableColumn id="76" xr3:uid="{9B3D7ECF-9016-47CE-B411-6D54B8DCC896}" name="VALIDACIÓN COMUNA SEGÚN BD OFICIAL"/>
    <tableColumn id="77" xr3:uid="{C1B01012-7CB1-4394-AFC9-181248F5C0B1}" name="VALIDACIÓN NOMBRE POBLACIÓN OBJETIVO SEGÚN BD OFICIAL"/>
    <tableColumn id="78" xr3:uid="{0BEB36D5-3585-4EB9-86FC-C4ED80E04919}" name="VALIDACIÓN TIPO SALIDA (DEPENDIENTE O INDEPENDIENTE) SEGÚN BD OFICIAL"/>
    <tableColumn id="79" xr3:uid="{44C3E21B-8126-4659-9015-E6B41F2C1C2E}" name="VALIDACIÓN CUPO SEGÚN BD OFICIAL"/>
    <tableColumn id="80" xr3:uid="{32DCDA94-6D4A-4AE0-BCC0-37922DEB825C}" name="VALIDACIÓN TOTAL HORAS  CURSO ENTRE N° PRESENTADO  POR EL OTEC Y LO QUE INDICA LA  BD OFICIAL"/>
    <tableColumn id="81" xr3:uid="{76201F46-132B-4653-BF00-9A7557315E95}" name="VALIDACIÓN HORAS DIARIAS SEGÚN BD OFICIAL"/>
    <tableColumn id="82" xr3:uid="{2BAEDC1E-947C-49C9-A30D-FE94C7A838AF}" name="VALIDACIÓN SUBSIDIO DIARIO FASE LECTIVA (Si el curso tiene o no este subsidio en BD OFICIAL)"/>
    <tableColumn id="83" xr3:uid="{A0363BE5-413F-42CD-9136-AA904AF95DD5}" name="VALIDACIÓN SUBSIDIO CUIDADOS  (Si el curso tiene o no este subsidio en BD OFICIAL)"/>
    <tableColumn id="84" xr3:uid="{F53606A2-4459-464A-937A-043883B5FE24}" name="VALIDACIÓN SUBSIDIO DE HERRAMIENTAS   (Si el curso tiene o no este subsidio en BD OFICIAL)"/>
    <tableColumn id="85" xr3:uid="{EF5D5697-4FF4-47BB-B426-7ADAAF44FA79}" name="VALIDACIÓN CONVOCATORIA SEGÚN BD OFICIAL"/>
    <tableColumn id="86" xr3:uid="{6E072CF2-B3A2-4913-8C9D-3DD982B9ABD1}" name="VALIDACIÓN TRAMO SEGÚN BD OFICIAL (En caso de los cursos de mandato aparezca 1 verificar si OTIC informó cambio de tramo, en caso que se hayan modificado se debe cambiar el tramo en la hoja BDOFICIAL)"/>
    <tableColumn id="87" xr3:uid="{BAED63C4-95CB-4972-8BFF-E6380BAF69E5}" name="VALIDACIÓN N°DÍAS FL ENTRE N° PRESENTADO  POR EL OTEC Y LO QUE INDICA LA  BD OFICIAL"/>
    <tableColumn id="88" xr3:uid="{970D35FF-06FB-4E51-B04B-47AE7AC6765A}" name="DIFERENCIA ENTRE VC PRESENTADO POR EL OTEC Y EL QUE CORRESPONDE  SEGÚN VHA PRESENTADO POR EL OTEC Y EL CUPO Y HORAS DE BD OFICIAL"/>
    <tableColumn id="89" xr3:uid="{9D6E52C2-20A1-4B49-841F-CC0171D74DA9}" name="TIPO DE SUBSIDIO DE HERRAMIENTAS"/>
    <tableColumn id="90" xr3:uid="{AB83F593-8BB0-4CD7-8049-863E75D6E94A}" name="¿TIENEN PF? (Para los cursos sin plan formativo verificar que en la columna J de la planilla  &quot;Preadjudicación OTIC&quot;, se indique &quot;SIN PLA N FORMATIVO&quot;)"/>
    <tableColumn id="91" xr3:uid="{3670A4E9-DA22-483D-9E41-9130700B7B3A}" name="¿TIENE EVALUACIÓN PLAN FORMATIVO?"/>
    <tableColumn id="92" xr3:uid="{0DB63D44-1D81-49A7-8391-E2742D5414AD}" name="VALIDACIÓN ¿SE EVALUA PROPUESTA FORMATIVA SEGÚN TENGA O NO PLAN FORMATIVO EL CURSO? "/>
    <tableColumn id="93" xr3:uid="{70454411-D85B-4193-A19A-F37509254807}" name="VALIDACIÓN VHA SEGÚN TRAMO DE CURSO EN BD OFICIAL"/>
    <tableColumn id="94" xr3:uid="{32DEB8E6-012B-4AF3-9776-E59C32DC9B73}" name="VALIDACIÓN VALOR CAPACITACIÓN"/>
    <tableColumn id="95" xr3:uid="{B4222D5D-4D98-465D-89E9-CD3B78E7A49F}" name="VALIDACIÓN VALOR TOTAL SUBSIDIO FASE LECTIVA (Comparación entre cantidad presentada por el OTEC y BD Oficial)"/>
    <tableColumn id="96" xr3:uid="{A03C4941-2E7D-471E-848E-C0406589DF9C}" name="VALIDACIÓN VALOR SUBSIDIO CUIDADO "/>
    <tableColumn id="97" xr3:uid="{2152843F-3597-4A86-B8EF-5A2B0EA6D4CB}" name="VALIDACIÓN VALOR INDIVIDUAL SH SEGÚN LÍNEA"/>
    <tableColumn id="98" xr3:uid="{C3AF76D1-E3A6-4E20-9646-406B44A26F9A}" name="VALIDACIÓN VALOR TOTAL SUBSIDIO HERRAMIENTAS"/>
    <tableColumn id="99" xr3:uid="{A82CE500-BD17-4C60-BA89-D60A2DB2D442}" name="VALIDACIÓN ¿TIENE LICENCIA?"/>
    <tableColumn id="100" xr3:uid="{4C2DBAF4-BB12-4BC0-B5C0-32C855EFB889}" name="VALIDACIÓN TOTAL SUB PARA CERT LICENCIAS"/>
    <tableColumn id="101" xr3:uid="{F387F598-DF94-4888-AE17-18B1A795E457}" name="VALIDACIÓN VALOR TOTAL CURSO"/>
    <tableColumn id="102" xr3:uid="{7AA0CBF2-1A30-443B-891D-98A5971B2F93}" name="VERIFICACIÓN DE REQUISITOS DEL CURSO SEGÚN SENCE             Rechazado =NO/Aprobado=SI"/>
    <tableColumn id="103" xr3:uid="{A5E2DE6E-2DE3-4A8C-B399-AEDA5E6B80AD}" name="VALIDACIÓN VERIFICACIÓN DE REQUISITOS (Comparación Validación Requisitos OTIC  y SENCE)"/>
    <tableColumn id="104" xr3:uid="{C9E48EEA-16C5-45AC-922A-454BB5739850}" name="¿TIENE EXPERIENCIA?"/>
    <tableColumn id="105" xr3:uid="{7BF5524B-B22E-4137-9595-6E70FAE9F261}" name="VALIDACIÓN NOTA EXPERIENCIA OFERENTE"/>
    <tableColumn id="106" xr3:uid="{62E5F740-6250-4DF1-915D-A6CB4120170B}" name="¿TIENE MULTAS?"/>
    <tableColumn id="107" xr3:uid="{04DAC7A5-1436-4916-B644-C0B36766D746}" name="VALIDACIÓN COMPORTAMIENTO ANTERIOR "/>
    <tableColumn id="108" xr3:uid="{255BC28D-D69A-4F12-9390-4427349AE569}" name="NOTA EXPERIENCIA"/>
    <tableColumn id="109" xr3:uid="{8FDBA15C-9F4C-4CD7-AA8F-EBA1897E8410}" name="NOTA COMPORTAMIENTO"/>
    <tableColumn id="110" xr3:uid="{297118ED-272B-4E8D-B57E-BE2027858333}" name="¿TIENE PF?"/>
    <tableColumn id="111" xr3:uid="{F56D5E17-4B8E-48A7-84ED-112BC2B14C33}" name="NOTA PROPUESTA FORMATIVA A NIVEL DE PLAN 7.4.2( 35%)"/>
    <tableColumn id="112" xr3:uid="{A22CC41B-0734-45EA-AD19-BFDCA4F032D3}" name="NOTA PROPUESTA FORMATIVA A NIVEL DE MODULOS 7.4.3 (65%)"/>
    <tableColumn id="113" xr3:uid="{E44589E0-90D7-447E-97AE-405383646522}" name="NOTA  EVALUACIÓN PROPUESTA FORMATIVA (45%)"/>
    <tableColumn id="114" xr3:uid="{9F72E973-2388-48CC-9EF5-B8DD26EC9FE5}" name="NOTA METODOLOGÍA (55%)"/>
    <tableColumn id="115" xr3:uid="{617B91DC-7AE4-4ACC-98AC-C186E3D44818}" name="NOTA EVALUACIÓN TÉCNICA"/>
    <tableColumn id="116" xr3:uid="{C0F1480F-FB38-48B9-961A-4CDD0228932F}" name="VHA DEL CURSO A CONSIDERAR EN EVA EC"/>
    <tableColumn id="117" xr3:uid="{0374E7D8-B01F-403B-B28E-48F21D538109}" name="MENOR VHA OFERTADA SEGÚN CÓDIGO"/>
    <tableColumn id="118" xr3:uid="{E4CCE704-54F1-4640-A526-50A800389F77}" name="NOTA EV ECONÓMICA"/>
    <tableColumn id="119" xr3:uid="{F707BE31-A153-4B63-A544-52590986AEBA}" name="VALIDACIÓN NOTA ECONÓMICA"/>
    <tableColumn id="120" xr3:uid="{64DEBBB0-55A1-4A45-8D28-8B624762DF0E}" name="REVISIÓN PREVIA NOTA FINAL"/>
    <tableColumn id="121" xr3:uid="{0E679573-F559-4A42-AEC9-7F2AC2F49944}" name="NOTA FINAL DEL CURSO SENCE"/>
    <tableColumn id="122" xr3:uid="{56CFFD6F-B228-4C63-AE02-59F059CEE437}" name="VALIDACIÓN NOTA FINAL"/>
    <tableColumn id="123" xr3:uid="{279A54BC-A817-4159-9F81-350BD0F1EE1D}" name="¿PRE ADJUDICA SEGÚN OTIC?"/>
    <tableColumn id="124" xr3:uid="{FE910BB0-F9D4-4DE1-9B83-9BCB9D8114F1}" name="MAYOR NOTA FINAL  DEL CÓDIGO CURSO"/>
    <tableColumn id="125" xr3:uid="{AA8698C6-D38A-47FE-98BF-C82B709CC89A}" name="¿TIENE MAYOR NOTA FINAL CÓDIGO CURSO?"/>
    <tableColumn id="126" xr3:uid="{C6F6329B-C169-4832-84A7-BA81E2FE2E65}" name=" MAYOR NOTA PROPUESTA TÉCNICA"/>
    <tableColumn id="127" xr3:uid="{BB28E8B1-4DFF-4959-866B-EC183AB16EA7}" name="¿TIENE MAYOR NOTA PROPUESTA TÉCNICA?"/>
    <tableColumn id="128" xr3:uid="{C825269C-49BA-48A2-80F3-C8A0A477B27C}" name="MAYOR  NOTA COMPORTAMIENTO ANTERIOR"/>
    <tableColumn id="129" xr3:uid="{4AD8328F-6159-49A2-B782-BF18059147BE}" name="¿TIENE  MAYOR NOTA COMPORTAMIENTO ANTERIOR?"/>
    <tableColumn id="130" xr3:uid="{5D7322E6-5B20-486B-B29E-FC121533969A}" name="MAYOR NOTA EXPERIENCIA "/>
    <tableColumn id="131" xr3:uid="{C630C7DE-67B7-442B-BA20-B784CC8F362A}" name="¿TIENE  MAYOR NOTA EXPERIENCIA ?"/>
    <tableColumn id="132" xr3:uid="{D0539CF8-9EAF-4C9C-8380-DFB008D18F1B}" name="VHA DEL CURSO APROBADO EN EXPERIENCIA"/>
    <tableColumn id="133" xr3:uid="{93C2E60F-827D-4F76-B865-CC91CD7F1020}" name="MENOR VHA DE CURSO APROBADO EN EXPERIENCIA"/>
    <tableColumn id="134" xr3:uid="{BFA0031A-5EC4-4602-A7C2-4C425D28505E}" name="¿TIENE MENOR VALOR HORA ENTRE LOS CURSO APROBADOS?"/>
    <tableColumn id="135" xr3:uid="{9BBE7B7F-AADB-41FB-BE5C-8E3871013667}" name="POCENTAJE DE MULTAS PONDERADA"/>
    <tableColumn id="136" xr3:uid="{872CDD87-91ED-4DF2-A043-16F96F5D193E}" name="MENOR PORCENTAJE COMPORTAMIENTO"/>
    <tableColumn id="137" xr3:uid="{760B980A-D3AB-4495-A16C-CED718AEC431}" name="¿TIENE MENOS PORCENTAJE COMPORTAMIENTO?"/>
    <tableColumn id="138" xr3:uid="{4ACDBBE5-1D2C-4E6F-A95B-04B8B25E66B2}" name="CURSOS "/>
    <tableColumn id="139" xr3:uid="{E4F4659C-A9A6-48FF-9DC8-8B1317A19368}" name="MAYOR NÚMERO CURSOS"/>
    <tableColumn id="140" xr3:uid="{642F2339-3524-4626-80C9-DD8E410761BF}" name="TIENE MAYOR NÚMERO CURSOS?"/>
    <tableColumn id="141" xr3:uid="{58B4F8FD-B59B-404E-977A-3A9439AB28CD}" name="OBSERVACIONES OTIC"/>
    <tableColumn id="142" xr3:uid="{A069E3AE-E25C-452F-A36E-6E36CEDEF148}" name="OBSERVACIONES SENCE"/>
    <tableColumn id="143" xr3:uid="{56D66252-7CA1-4E92-9087-88D1F5FAC819}" name="RESPUESTA OBS OTIC"/>
    <tableColumn id="144" xr3:uid="{36263BD0-9EDF-4C5E-BBAF-1FEAADB49578}" name="SENCE"/>
    <tableColumn id="145" xr3:uid="{C3BE5144-796D-4DEE-B395-8C56DE805F97}" name="ADJUDICA"/>
    <tableColumn id="146" xr3:uid="{1B9E914D-46EF-4963-BBA6-7A91E798E526}" name="OBSERVACIÓN IMPUGNACIÓ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26827-ADD7-4A16-9F27-7AA7DDC16EE2}">
  <dimension ref="A1:AW395"/>
  <sheetViews>
    <sheetView zoomScale="86" zoomScaleNormal="86" workbookViewId="0">
      <selection sqref="A1:XFD395"/>
    </sheetView>
  </sheetViews>
  <sheetFormatPr baseColWidth="10" defaultColWidth="10.81640625" defaultRowHeight="20.149999999999999" customHeight="1" x14ac:dyDescent="0.35"/>
  <cols>
    <col min="1" max="1" width="10.81640625" style="166" customWidth="1"/>
    <col min="2" max="2" width="13.54296875" style="164" customWidth="1"/>
    <col min="3" max="3" width="17.54296875" style="168" customWidth="1"/>
    <col min="4" max="4" width="12" style="166" customWidth="1"/>
    <col min="5" max="5" width="9" style="166" customWidth="1"/>
    <col min="6" max="6" width="10.81640625" style="166" customWidth="1"/>
    <col min="7" max="7" width="23.81640625" style="164" customWidth="1"/>
    <col min="8" max="8" width="15" style="183" customWidth="1"/>
    <col min="9" max="10" width="45.81640625" style="164" customWidth="1"/>
    <col min="11" max="11" width="16.81640625" style="168" customWidth="1"/>
    <col min="12" max="12" width="46.54296875" style="168" customWidth="1"/>
    <col min="13" max="13" width="13.1796875" style="164" customWidth="1"/>
    <col min="14" max="14" width="9.1796875" style="166" customWidth="1"/>
    <col min="15" max="15" width="29.1796875" style="168" customWidth="1"/>
    <col min="16" max="16" width="15.1796875" style="164" customWidth="1"/>
    <col min="17" max="17" width="53" style="164" customWidth="1"/>
    <col min="18" max="18" width="12.81640625" style="164" customWidth="1"/>
    <col min="19" max="19" width="17" style="168" customWidth="1"/>
    <col min="20" max="20" width="12.54296875" style="164" customWidth="1"/>
    <col min="21" max="21" width="8.54296875" style="166" customWidth="1"/>
    <col min="22" max="28" width="10.81640625" style="166" customWidth="1"/>
    <col min="29" max="29" width="24.453125" style="166" customWidth="1"/>
    <col min="30" max="30" width="26.54296875" style="168" customWidth="1"/>
    <col min="31" max="31" width="19.453125" style="166" customWidth="1"/>
    <col min="32" max="32" width="93.81640625" style="168" customWidth="1"/>
    <col min="33" max="33" width="16.54296875" style="164" customWidth="1"/>
    <col min="34" max="34" width="12.81640625" style="166" customWidth="1"/>
    <col min="35" max="35" width="7.81640625" style="166" customWidth="1"/>
    <col min="36" max="36" width="10.81640625" style="166" customWidth="1"/>
    <col min="37" max="37" width="10.81640625" style="184" customWidth="1"/>
    <col min="38" max="38" width="16.453125" style="170" customWidth="1"/>
    <col min="39" max="39" width="10.81640625" style="170" customWidth="1"/>
    <col min="40" max="40" width="25.1796875" style="170" customWidth="1"/>
    <col min="41" max="41" width="18.81640625" style="170" customWidth="1"/>
    <col min="42" max="43" width="12.1796875" style="170" customWidth="1"/>
    <col min="44" max="44" width="10.81640625" style="170" customWidth="1"/>
    <col min="45" max="45" width="15" style="170" customWidth="1"/>
    <col min="46" max="49" width="10.81640625" style="166" customWidth="1"/>
    <col min="50" max="16384" width="10.81640625" style="166"/>
  </cols>
  <sheetData>
    <row r="1" spans="1:49" s="157" customFormat="1" ht="71.5" customHeight="1" x14ac:dyDescent="0.35">
      <c r="A1" s="152" t="s">
        <v>0</v>
      </c>
      <c r="B1" s="153" t="s">
        <v>1</v>
      </c>
      <c r="C1" s="154" t="s">
        <v>2</v>
      </c>
      <c r="D1" s="155" t="s">
        <v>3</v>
      </c>
      <c r="E1" s="155" t="s">
        <v>4</v>
      </c>
      <c r="F1" s="155" t="s">
        <v>5</v>
      </c>
      <c r="G1" s="153" t="s">
        <v>6</v>
      </c>
      <c r="H1" s="152" t="s">
        <v>7</v>
      </c>
      <c r="I1" s="156" t="s">
        <v>8</v>
      </c>
      <c r="J1" s="153" t="s">
        <v>9</v>
      </c>
      <c r="K1" s="154" t="s">
        <v>10</v>
      </c>
      <c r="L1" s="154" t="s">
        <v>11</v>
      </c>
      <c r="M1" s="156" t="s">
        <v>12</v>
      </c>
      <c r="N1" s="157" t="s">
        <v>13</v>
      </c>
      <c r="O1" s="154" t="s">
        <v>14</v>
      </c>
      <c r="P1" s="156" t="s">
        <v>15</v>
      </c>
      <c r="Q1" s="153" t="s">
        <v>16</v>
      </c>
      <c r="R1" s="156" t="s">
        <v>17</v>
      </c>
      <c r="S1" s="154" t="s">
        <v>18</v>
      </c>
      <c r="T1" s="156" t="s">
        <v>19</v>
      </c>
      <c r="U1" s="157" t="s">
        <v>20</v>
      </c>
      <c r="V1" s="157" t="s">
        <v>21</v>
      </c>
      <c r="W1" s="157" t="s">
        <v>22</v>
      </c>
      <c r="X1" s="157" t="s">
        <v>23</v>
      </c>
      <c r="Y1" s="157" t="s">
        <v>24</v>
      </c>
      <c r="Z1" s="157" t="s">
        <v>25</v>
      </c>
      <c r="AA1" s="157" t="s">
        <v>26</v>
      </c>
      <c r="AB1" s="157" t="s">
        <v>27</v>
      </c>
      <c r="AC1" s="154" t="s">
        <v>28</v>
      </c>
      <c r="AD1" s="153" t="s">
        <v>29</v>
      </c>
      <c r="AE1" s="157" t="s">
        <v>30</v>
      </c>
      <c r="AF1" s="158" t="s">
        <v>31</v>
      </c>
      <c r="AG1" s="159" t="s">
        <v>32</v>
      </c>
      <c r="AH1" s="152" t="s">
        <v>33</v>
      </c>
      <c r="AI1" s="157" t="s">
        <v>34</v>
      </c>
      <c r="AJ1" s="152" t="s">
        <v>35</v>
      </c>
      <c r="AK1" s="160" t="s">
        <v>36</v>
      </c>
      <c r="AL1" s="152" t="s">
        <v>37</v>
      </c>
      <c r="AM1" s="152" t="s">
        <v>38</v>
      </c>
      <c r="AN1" s="152" t="s">
        <v>39</v>
      </c>
      <c r="AO1" s="152" t="s">
        <v>40</v>
      </c>
      <c r="AP1" s="152" t="s">
        <v>41</v>
      </c>
      <c r="AQ1" s="152" t="s">
        <v>42</v>
      </c>
      <c r="AR1" s="152" t="s">
        <v>43</v>
      </c>
      <c r="AS1" s="152" t="s">
        <v>44</v>
      </c>
      <c r="AT1" s="152" t="s">
        <v>45</v>
      </c>
      <c r="AU1" s="152" t="s">
        <v>46</v>
      </c>
      <c r="AV1" s="152" t="s">
        <v>47</v>
      </c>
      <c r="AW1" s="152" t="s">
        <v>48</v>
      </c>
    </row>
    <row r="2" spans="1:49" ht="25" customHeight="1" x14ac:dyDescent="0.35">
      <c r="A2" s="161">
        <v>14613</v>
      </c>
      <c r="B2" s="162" t="s">
        <v>49</v>
      </c>
      <c r="C2" s="162" t="s">
        <v>50</v>
      </c>
      <c r="D2" s="163">
        <v>4</v>
      </c>
      <c r="E2" s="163">
        <v>2025</v>
      </c>
      <c r="F2" s="163">
        <v>2025</v>
      </c>
      <c r="G2" s="161" t="s">
        <v>51</v>
      </c>
      <c r="H2" s="161" t="s">
        <v>52</v>
      </c>
      <c r="I2" s="161" t="s">
        <v>53</v>
      </c>
      <c r="J2" s="164" t="s">
        <v>54</v>
      </c>
      <c r="K2" s="161" t="s">
        <v>55</v>
      </c>
      <c r="L2" s="161" t="s">
        <v>56</v>
      </c>
      <c r="M2" s="161" t="s">
        <v>57</v>
      </c>
      <c r="N2" s="161">
        <v>8</v>
      </c>
      <c r="O2" s="161" t="s">
        <v>58</v>
      </c>
      <c r="P2" s="161" t="s">
        <v>59</v>
      </c>
      <c r="Q2" s="161" t="s">
        <v>60</v>
      </c>
      <c r="R2" s="161" t="s">
        <v>61</v>
      </c>
      <c r="S2" s="161" t="s">
        <v>62</v>
      </c>
      <c r="T2" s="161" t="s">
        <v>63</v>
      </c>
      <c r="U2" s="165">
        <v>15</v>
      </c>
      <c r="V2" s="165">
        <v>100</v>
      </c>
      <c r="W2" s="165">
        <v>12</v>
      </c>
      <c r="X2" s="166">
        <f t="shared" ref="X2:X9" si="0">((SUM(V2:W2))*1)*1</f>
        <v>112</v>
      </c>
      <c r="Y2" s="165">
        <v>5</v>
      </c>
      <c r="Z2" s="165" t="s">
        <v>64</v>
      </c>
      <c r="AA2" s="165" t="s">
        <v>64</v>
      </c>
      <c r="AB2" s="165" t="s">
        <v>64</v>
      </c>
      <c r="AC2" s="167" t="s">
        <v>65</v>
      </c>
      <c r="AD2" s="168" t="s">
        <v>66</v>
      </c>
      <c r="AE2" s="165" t="s">
        <v>67</v>
      </c>
      <c r="AF2" s="169" t="s">
        <v>65</v>
      </c>
      <c r="AG2" s="161" t="s">
        <v>68</v>
      </c>
      <c r="AH2" s="166">
        <f t="shared" ref="AH2:AH65" si="1">ROUNDUP(AK2,0)</f>
        <v>23</v>
      </c>
      <c r="AI2" s="165">
        <v>1</v>
      </c>
      <c r="AJ2" s="165">
        <f t="shared" ref="AJ2:AJ65" si="2">IF(AI2=1,5074,IF(AI2=2,6372,IF(AI2=3,7434,"ERROR")))</f>
        <v>5074</v>
      </c>
      <c r="AK2" s="166">
        <f t="shared" ref="AK2:AK65" si="3">+(X2/Y2)</f>
        <v>22.4</v>
      </c>
      <c r="AL2" s="170">
        <v>0</v>
      </c>
      <c r="AM2" s="170">
        <f t="shared" ref="AM2:AM9" si="4">IF(Z2="SI",4000*U2*AH2,0)</f>
        <v>1380000</v>
      </c>
      <c r="AN2" s="170">
        <f t="shared" ref="AN2:AN65" si="5">IF(AA2="SI",5000*AH2*U2,0)</f>
        <v>1725000</v>
      </c>
      <c r="AO2" s="170">
        <f t="shared" ref="AO2:AO65" si="6">IF(AB2="SI",270000*U2,0)</f>
        <v>4050000</v>
      </c>
      <c r="AP2" s="170">
        <f t="shared" ref="AP2:AP65" si="7">+(AJ2*X2*U2)</f>
        <v>8524320</v>
      </c>
      <c r="AR2" s="170">
        <f t="shared" ref="AR2:AR65" si="8">+(AL2*U2)</f>
        <v>0</v>
      </c>
      <c r="AS2" s="170">
        <f t="shared" ref="AS2:AS65" si="9">+(AM2+AN2+AO2+AP2+AR2)</f>
        <v>15679320</v>
      </c>
      <c r="AT2" s="161"/>
      <c r="AU2" s="161"/>
      <c r="AV2" s="161"/>
      <c r="AW2" s="161"/>
    </row>
    <row r="3" spans="1:49" ht="25" customHeight="1" x14ac:dyDescent="0.35">
      <c r="A3" s="161">
        <v>14615</v>
      </c>
      <c r="B3" s="162" t="s">
        <v>49</v>
      </c>
      <c r="C3" s="162" t="s">
        <v>50</v>
      </c>
      <c r="D3" s="163">
        <v>4</v>
      </c>
      <c r="E3" s="163">
        <v>2025</v>
      </c>
      <c r="F3" s="163">
        <v>2025</v>
      </c>
      <c r="G3" s="161" t="s">
        <v>51</v>
      </c>
      <c r="H3" s="161" t="s">
        <v>52</v>
      </c>
      <c r="I3" s="161" t="s">
        <v>53</v>
      </c>
      <c r="J3" s="164" t="s">
        <v>69</v>
      </c>
      <c r="K3" s="161" t="s">
        <v>70</v>
      </c>
      <c r="L3" s="161" t="s">
        <v>56</v>
      </c>
      <c r="M3" s="161" t="s">
        <v>57</v>
      </c>
      <c r="N3" s="161">
        <v>8</v>
      </c>
      <c r="O3" s="161" t="s">
        <v>58</v>
      </c>
      <c r="P3" s="161" t="s">
        <v>71</v>
      </c>
      <c r="Q3" s="161" t="s">
        <v>72</v>
      </c>
      <c r="R3" s="161" t="s">
        <v>61</v>
      </c>
      <c r="S3" s="161" t="s">
        <v>62</v>
      </c>
      <c r="T3" s="161" t="s">
        <v>63</v>
      </c>
      <c r="U3" s="165">
        <v>15</v>
      </c>
      <c r="V3" s="165">
        <v>150</v>
      </c>
      <c r="W3" s="165">
        <v>12</v>
      </c>
      <c r="X3" s="166">
        <f t="shared" si="0"/>
        <v>162</v>
      </c>
      <c r="Y3" s="165">
        <v>5</v>
      </c>
      <c r="Z3" s="165" t="s">
        <v>64</v>
      </c>
      <c r="AA3" s="165" t="s">
        <v>64</v>
      </c>
      <c r="AB3" s="165" t="s">
        <v>64</v>
      </c>
      <c r="AC3" s="167" t="s">
        <v>65</v>
      </c>
      <c r="AD3" s="168" t="s">
        <v>73</v>
      </c>
      <c r="AE3" s="165" t="s">
        <v>67</v>
      </c>
      <c r="AF3" s="169" t="s">
        <v>65</v>
      </c>
      <c r="AG3" s="161" t="s">
        <v>68</v>
      </c>
      <c r="AH3" s="166">
        <f t="shared" si="1"/>
        <v>33</v>
      </c>
      <c r="AI3" s="165">
        <v>2</v>
      </c>
      <c r="AJ3" s="165">
        <f t="shared" si="2"/>
        <v>6372</v>
      </c>
      <c r="AK3" s="166">
        <f t="shared" si="3"/>
        <v>32.4</v>
      </c>
      <c r="AL3" s="170">
        <v>0</v>
      </c>
      <c r="AM3" s="170">
        <f t="shared" si="4"/>
        <v>1980000</v>
      </c>
      <c r="AN3" s="170">
        <f t="shared" si="5"/>
        <v>2475000</v>
      </c>
      <c r="AO3" s="170">
        <f t="shared" si="6"/>
        <v>4050000</v>
      </c>
      <c r="AP3" s="170">
        <f t="shared" si="7"/>
        <v>15483960</v>
      </c>
      <c r="AR3" s="170">
        <f t="shared" si="8"/>
        <v>0</v>
      </c>
      <c r="AS3" s="170">
        <f t="shared" si="9"/>
        <v>23988960</v>
      </c>
      <c r="AT3" s="161"/>
      <c r="AU3" s="161"/>
      <c r="AV3" s="161"/>
      <c r="AW3" s="161"/>
    </row>
    <row r="4" spans="1:49" ht="25" customHeight="1" x14ac:dyDescent="0.35">
      <c r="A4" s="161">
        <v>14616</v>
      </c>
      <c r="B4" s="162" t="s">
        <v>49</v>
      </c>
      <c r="C4" s="162" t="s">
        <v>50</v>
      </c>
      <c r="D4" s="163">
        <v>4</v>
      </c>
      <c r="E4" s="163">
        <v>2025</v>
      </c>
      <c r="F4" s="163">
        <v>2025</v>
      </c>
      <c r="G4" s="161" t="s">
        <v>51</v>
      </c>
      <c r="H4" s="161" t="s">
        <v>52</v>
      </c>
      <c r="I4" s="161" t="s">
        <v>53</v>
      </c>
      <c r="J4" s="164" t="s">
        <v>74</v>
      </c>
      <c r="K4" s="161" t="s">
        <v>75</v>
      </c>
      <c r="L4" s="161" t="s">
        <v>56</v>
      </c>
      <c r="M4" s="161" t="s">
        <v>57</v>
      </c>
      <c r="N4" s="161">
        <v>8</v>
      </c>
      <c r="O4" s="161" t="s">
        <v>58</v>
      </c>
      <c r="P4" s="161" t="s">
        <v>76</v>
      </c>
      <c r="Q4" s="161" t="s">
        <v>77</v>
      </c>
      <c r="R4" s="161" t="s">
        <v>61</v>
      </c>
      <c r="S4" s="161" t="s">
        <v>62</v>
      </c>
      <c r="T4" s="161" t="s">
        <v>63</v>
      </c>
      <c r="U4" s="165">
        <v>15</v>
      </c>
      <c r="V4" s="165">
        <v>160</v>
      </c>
      <c r="W4" s="165">
        <v>12</v>
      </c>
      <c r="X4" s="166">
        <f t="shared" si="0"/>
        <v>172</v>
      </c>
      <c r="Y4" s="165">
        <v>5</v>
      </c>
      <c r="Z4" s="165" t="s">
        <v>64</v>
      </c>
      <c r="AA4" s="165" t="s">
        <v>64</v>
      </c>
      <c r="AB4" s="165" t="s">
        <v>64</v>
      </c>
      <c r="AC4" s="167" t="s">
        <v>65</v>
      </c>
      <c r="AD4" s="168" t="s">
        <v>78</v>
      </c>
      <c r="AE4" s="165" t="s">
        <v>67</v>
      </c>
      <c r="AF4" s="169" t="s">
        <v>65</v>
      </c>
      <c r="AG4" s="161" t="s">
        <v>68</v>
      </c>
      <c r="AH4" s="166">
        <f t="shared" si="1"/>
        <v>35</v>
      </c>
      <c r="AI4" s="165">
        <v>2</v>
      </c>
      <c r="AJ4" s="165">
        <f t="shared" si="2"/>
        <v>6372</v>
      </c>
      <c r="AK4" s="166">
        <f t="shared" si="3"/>
        <v>34.4</v>
      </c>
      <c r="AL4" s="170">
        <v>0</v>
      </c>
      <c r="AM4" s="170">
        <f t="shared" si="4"/>
        <v>2100000</v>
      </c>
      <c r="AN4" s="170">
        <f t="shared" si="5"/>
        <v>2625000</v>
      </c>
      <c r="AO4" s="170">
        <f t="shared" si="6"/>
        <v>4050000</v>
      </c>
      <c r="AP4" s="170">
        <f t="shared" si="7"/>
        <v>16439760</v>
      </c>
      <c r="AR4" s="170">
        <f t="shared" si="8"/>
        <v>0</v>
      </c>
      <c r="AS4" s="170">
        <f t="shared" si="9"/>
        <v>25214760</v>
      </c>
      <c r="AT4" s="161"/>
      <c r="AU4" s="161"/>
      <c r="AV4" s="161"/>
      <c r="AW4" s="161"/>
    </row>
    <row r="5" spans="1:49" ht="25" customHeight="1" x14ac:dyDescent="0.35">
      <c r="A5" s="161">
        <v>14617</v>
      </c>
      <c r="B5" s="162" t="s">
        <v>49</v>
      </c>
      <c r="C5" s="162" t="s">
        <v>50</v>
      </c>
      <c r="D5" s="163">
        <v>4</v>
      </c>
      <c r="E5" s="163">
        <v>2025</v>
      </c>
      <c r="F5" s="163">
        <v>2025</v>
      </c>
      <c r="G5" s="161" t="s">
        <v>51</v>
      </c>
      <c r="H5" s="161" t="s">
        <v>52</v>
      </c>
      <c r="I5" s="161" t="s">
        <v>53</v>
      </c>
      <c r="J5" s="164" t="s">
        <v>79</v>
      </c>
      <c r="K5" s="161" t="s">
        <v>80</v>
      </c>
      <c r="L5" s="161" t="s">
        <v>56</v>
      </c>
      <c r="M5" s="161" t="s">
        <v>57</v>
      </c>
      <c r="N5" s="161">
        <v>8</v>
      </c>
      <c r="O5" s="161" t="s">
        <v>58</v>
      </c>
      <c r="P5" s="161" t="s">
        <v>76</v>
      </c>
      <c r="Q5" s="161" t="s">
        <v>77</v>
      </c>
      <c r="R5" s="161" t="s">
        <v>61</v>
      </c>
      <c r="S5" s="161" t="s">
        <v>62</v>
      </c>
      <c r="T5" s="161" t="s">
        <v>63</v>
      </c>
      <c r="U5" s="165">
        <v>15</v>
      </c>
      <c r="V5" s="165">
        <v>110</v>
      </c>
      <c r="W5" s="165">
        <v>12</v>
      </c>
      <c r="X5" s="166">
        <f t="shared" si="0"/>
        <v>122</v>
      </c>
      <c r="Y5" s="165">
        <v>5</v>
      </c>
      <c r="Z5" s="165" t="s">
        <v>64</v>
      </c>
      <c r="AA5" s="165" t="s">
        <v>64</v>
      </c>
      <c r="AB5" s="165" t="s">
        <v>64</v>
      </c>
      <c r="AC5" s="167" t="s">
        <v>65</v>
      </c>
      <c r="AD5" s="168" t="s">
        <v>81</v>
      </c>
      <c r="AE5" s="165" t="s">
        <v>67</v>
      </c>
      <c r="AF5" s="169" t="s">
        <v>65</v>
      </c>
      <c r="AG5" s="161" t="s">
        <v>68</v>
      </c>
      <c r="AH5" s="166">
        <f t="shared" si="1"/>
        <v>25</v>
      </c>
      <c r="AI5" s="165">
        <v>2</v>
      </c>
      <c r="AJ5" s="165">
        <f t="shared" si="2"/>
        <v>6372</v>
      </c>
      <c r="AK5" s="166">
        <f t="shared" si="3"/>
        <v>24.4</v>
      </c>
      <c r="AL5" s="170">
        <v>0</v>
      </c>
      <c r="AM5" s="170">
        <f t="shared" si="4"/>
        <v>1500000</v>
      </c>
      <c r="AN5" s="170">
        <f t="shared" si="5"/>
        <v>1875000</v>
      </c>
      <c r="AO5" s="170">
        <f t="shared" si="6"/>
        <v>4050000</v>
      </c>
      <c r="AP5" s="170">
        <f t="shared" si="7"/>
        <v>11660760</v>
      </c>
      <c r="AR5" s="170">
        <f t="shared" si="8"/>
        <v>0</v>
      </c>
      <c r="AS5" s="170">
        <f t="shared" si="9"/>
        <v>19085760</v>
      </c>
      <c r="AT5" s="161"/>
      <c r="AU5" s="161"/>
      <c r="AV5" s="161"/>
      <c r="AW5" s="161"/>
    </row>
    <row r="6" spans="1:49" ht="25" customHeight="1" x14ac:dyDescent="0.35">
      <c r="A6" s="161">
        <v>14622</v>
      </c>
      <c r="B6" s="162" t="s">
        <v>49</v>
      </c>
      <c r="C6" s="162" t="s">
        <v>50</v>
      </c>
      <c r="D6" s="163">
        <v>4</v>
      </c>
      <c r="E6" s="163">
        <v>2025</v>
      </c>
      <c r="F6" s="163">
        <v>2025</v>
      </c>
      <c r="G6" s="161" t="s">
        <v>51</v>
      </c>
      <c r="H6" s="161" t="s">
        <v>52</v>
      </c>
      <c r="I6" s="161" t="s">
        <v>53</v>
      </c>
      <c r="J6" s="164" t="s">
        <v>82</v>
      </c>
      <c r="K6" s="161" t="s">
        <v>83</v>
      </c>
      <c r="L6" s="161" t="s">
        <v>56</v>
      </c>
      <c r="M6" s="161" t="s">
        <v>57</v>
      </c>
      <c r="N6" s="161">
        <v>8</v>
      </c>
      <c r="O6" s="161" t="s">
        <v>58</v>
      </c>
      <c r="P6" s="161" t="s">
        <v>84</v>
      </c>
      <c r="Q6" s="161" t="s">
        <v>85</v>
      </c>
      <c r="R6" s="161" t="s">
        <v>61</v>
      </c>
      <c r="S6" s="161" t="s">
        <v>62</v>
      </c>
      <c r="T6" s="161" t="s">
        <v>63</v>
      </c>
      <c r="U6" s="165">
        <v>15</v>
      </c>
      <c r="V6" s="165">
        <v>120</v>
      </c>
      <c r="W6" s="165">
        <v>12</v>
      </c>
      <c r="X6" s="166">
        <f t="shared" si="0"/>
        <v>132</v>
      </c>
      <c r="Y6" s="165">
        <v>5</v>
      </c>
      <c r="Z6" s="165" t="s">
        <v>64</v>
      </c>
      <c r="AA6" s="165" t="s">
        <v>64</v>
      </c>
      <c r="AB6" s="165" t="s">
        <v>64</v>
      </c>
      <c r="AC6" s="167" t="s">
        <v>65</v>
      </c>
      <c r="AD6" s="168" t="s">
        <v>86</v>
      </c>
      <c r="AE6" s="165" t="s">
        <v>67</v>
      </c>
      <c r="AF6" s="169" t="s">
        <v>65</v>
      </c>
      <c r="AG6" s="161" t="s">
        <v>68</v>
      </c>
      <c r="AH6" s="166">
        <f t="shared" si="1"/>
        <v>27</v>
      </c>
      <c r="AI6" s="165">
        <v>2</v>
      </c>
      <c r="AJ6" s="165">
        <f t="shared" si="2"/>
        <v>6372</v>
      </c>
      <c r="AK6" s="166">
        <f t="shared" si="3"/>
        <v>26.4</v>
      </c>
      <c r="AL6" s="170">
        <v>0</v>
      </c>
      <c r="AM6" s="170">
        <f t="shared" si="4"/>
        <v>1620000</v>
      </c>
      <c r="AN6" s="170">
        <f t="shared" si="5"/>
        <v>2025000</v>
      </c>
      <c r="AO6" s="170">
        <f t="shared" si="6"/>
        <v>4050000</v>
      </c>
      <c r="AP6" s="170">
        <f t="shared" si="7"/>
        <v>12616560</v>
      </c>
      <c r="AR6" s="170">
        <f t="shared" si="8"/>
        <v>0</v>
      </c>
      <c r="AS6" s="170">
        <f t="shared" si="9"/>
        <v>20311560</v>
      </c>
      <c r="AT6" s="161"/>
      <c r="AU6" s="161"/>
      <c r="AV6" s="161"/>
      <c r="AW6" s="161"/>
    </row>
    <row r="7" spans="1:49" ht="25" customHeight="1" x14ac:dyDescent="0.35">
      <c r="A7" s="161">
        <v>14623</v>
      </c>
      <c r="B7" s="162" t="s">
        <v>49</v>
      </c>
      <c r="C7" s="162" t="s">
        <v>50</v>
      </c>
      <c r="D7" s="163">
        <v>4</v>
      </c>
      <c r="E7" s="163">
        <v>2025</v>
      </c>
      <c r="F7" s="163">
        <v>2025</v>
      </c>
      <c r="G7" s="161" t="s">
        <v>51</v>
      </c>
      <c r="H7" s="161" t="s">
        <v>52</v>
      </c>
      <c r="I7" s="161" t="s">
        <v>53</v>
      </c>
      <c r="J7" s="164" t="s">
        <v>54</v>
      </c>
      <c r="K7" s="161" t="s">
        <v>55</v>
      </c>
      <c r="L7" s="161" t="s">
        <v>56</v>
      </c>
      <c r="M7" s="161" t="s">
        <v>57</v>
      </c>
      <c r="N7" s="161">
        <v>8</v>
      </c>
      <c r="O7" s="161" t="s">
        <v>58</v>
      </c>
      <c r="P7" s="161" t="s">
        <v>87</v>
      </c>
      <c r="Q7" s="161" t="s">
        <v>60</v>
      </c>
      <c r="R7" s="161" t="s">
        <v>61</v>
      </c>
      <c r="S7" s="161" t="s">
        <v>62</v>
      </c>
      <c r="T7" s="161" t="s">
        <v>63</v>
      </c>
      <c r="U7" s="165">
        <v>15</v>
      </c>
      <c r="V7" s="165">
        <v>100</v>
      </c>
      <c r="W7" s="165">
        <v>12</v>
      </c>
      <c r="X7" s="166">
        <f t="shared" si="0"/>
        <v>112</v>
      </c>
      <c r="Y7" s="165">
        <v>5</v>
      </c>
      <c r="Z7" s="165" t="s">
        <v>64</v>
      </c>
      <c r="AA7" s="165" t="s">
        <v>64</v>
      </c>
      <c r="AB7" s="165" t="s">
        <v>64</v>
      </c>
      <c r="AC7" s="167" t="s">
        <v>65</v>
      </c>
      <c r="AD7" s="168" t="s">
        <v>88</v>
      </c>
      <c r="AE7" s="165" t="s">
        <v>67</v>
      </c>
      <c r="AF7" s="169" t="s">
        <v>65</v>
      </c>
      <c r="AG7" s="161" t="s">
        <v>68</v>
      </c>
      <c r="AH7" s="166">
        <f t="shared" si="1"/>
        <v>23</v>
      </c>
      <c r="AI7" s="165">
        <v>1</v>
      </c>
      <c r="AJ7" s="165">
        <f t="shared" si="2"/>
        <v>5074</v>
      </c>
      <c r="AK7" s="166">
        <f t="shared" si="3"/>
        <v>22.4</v>
      </c>
      <c r="AL7" s="170">
        <v>0</v>
      </c>
      <c r="AM7" s="170">
        <f t="shared" si="4"/>
        <v>1380000</v>
      </c>
      <c r="AN7" s="170">
        <f t="shared" si="5"/>
        <v>1725000</v>
      </c>
      <c r="AO7" s="170">
        <f t="shared" si="6"/>
        <v>4050000</v>
      </c>
      <c r="AP7" s="170">
        <f t="shared" si="7"/>
        <v>8524320</v>
      </c>
      <c r="AR7" s="170">
        <f t="shared" si="8"/>
        <v>0</v>
      </c>
      <c r="AS7" s="170">
        <f t="shared" si="9"/>
        <v>15679320</v>
      </c>
      <c r="AT7" s="161"/>
      <c r="AU7" s="161"/>
      <c r="AV7" s="161"/>
      <c r="AW7" s="161"/>
    </row>
    <row r="8" spans="1:49" ht="25" customHeight="1" x14ac:dyDescent="0.35">
      <c r="A8" s="161">
        <v>14624</v>
      </c>
      <c r="B8" s="162" t="s">
        <v>49</v>
      </c>
      <c r="C8" s="162" t="s">
        <v>50</v>
      </c>
      <c r="D8" s="163">
        <v>4</v>
      </c>
      <c r="E8" s="163">
        <v>2025</v>
      </c>
      <c r="F8" s="163">
        <v>2025</v>
      </c>
      <c r="G8" s="161" t="s">
        <v>51</v>
      </c>
      <c r="H8" s="161" t="s">
        <v>52</v>
      </c>
      <c r="I8" s="161" t="s">
        <v>53</v>
      </c>
      <c r="J8" s="164" t="s">
        <v>89</v>
      </c>
      <c r="K8" s="161" t="s">
        <v>90</v>
      </c>
      <c r="L8" s="161" t="s">
        <v>56</v>
      </c>
      <c r="M8" s="161" t="s">
        <v>57</v>
      </c>
      <c r="N8" s="161">
        <v>8</v>
      </c>
      <c r="O8" s="161" t="s">
        <v>58</v>
      </c>
      <c r="P8" s="161" t="s">
        <v>91</v>
      </c>
      <c r="Q8" s="161" t="s">
        <v>85</v>
      </c>
      <c r="R8" s="161" t="s">
        <v>61</v>
      </c>
      <c r="S8" s="161" t="s">
        <v>62</v>
      </c>
      <c r="T8" s="161" t="s">
        <v>63</v>
      </c>
      <c r="U8" s="165">
        <v>15</v>
      </c>
      <c r="V8" s="165">
        <v>172</v>
      </c>
      <c r="W8" s="165">
        <v>12</v>
      </c>
      <c r="X8" s="166">
        <f t="shared" si="0"/>
        <v>184</v>
      </c>
      <c r="Y8" s="165">
        <v>5</v>
      </c>
      <c r="Z8" s="165" t="s">
        <v>64</v>
      </c>
      <c r="AA8" s="165" t="s">
        <v>64</v>
      </c>
      <c r="AB8" s="165" t="s">
        <v>64</v>
      </c>
      <c r="AC8" s="167" t="s">
        <v>65</v>
      </c>
      <c r="AD8" s="168" t="s">
        <v>92</v>
      </c>
      <c r="AE8" s="165" t="s">
        <v>67</v>
      </c>
      <c r="AF8" s="169" t="s">
        <v>65</v>
      </c>
      <c r="AG8" s="161" t="s">
        <v>68</v>
      </c>
      <c r="AH8" s="166">
        <f t="shared" si="1"/>
        <v>37</v>
      </c>
      <c r="AI8" s="165">
        <v>2</v>
      </c>
      <c r="AJ8" s="165">
        <f t="shared" si="2"/>
        <v>6372</v>
      </c>
      <c r="AK8" s="166">
        <f t="shared" si="3"/>
        <v>36.799999999999997</v>
      </c>
      <c r="AL8" s="170">
        <v>0</v>
      </c>
      <c r="AM8" s="170">
        <f t="shared" si="4"/>
        <v>2220000</v>
      </c>
      <c r="AN8" s="170">
        <f t="shared" si="5"/>
        <v>2775000</v>
      </c>
      <c r="AO8" s="170">
        <f t="shared" si="6"/>
        <v>4050000</v>
      </c>
      <c r="AP8" s="170">
        <f t="shared" si="7"/>
        <v>17586720</v>
      </c>
      <c r="AR8" s="170">
        <f t="shared" si="8"/>
        <v>0</v>
      </c>
      <c r="AS8" s="170">
        <f t="shared" si="9"/>
        <v>26631720</v>
      </c>
      <c r="AT8" s="161"/>
      <c r="AU8" s="161"/>
      <c r="AV8" s="161"/>
      <c r="AW8" s="161"/>
    </row>
    <row r="9" spans="1:49" ht="25" customHeight="1" x14ac:dyDescent="0.35">
      <c r="A9" s="161">
        <v>14625</v>
      </c>
      <c r="B9" s="162" t="s">
        <v>49</v>
      </c>
      <c r="C9" s="162" t="s">
        <v>50</v>
      </c>
      <c r="D9" s="163">
        <v>4</v>
      </c>
      <c r="E9" s="163">
        <v>2025</v>
      </c>
      <c r="F9" s="163">
        <v>2025</v>
      </c>
      <c r="G9" s="161" t="s">
        <v>51</v>
      </c>
      <c r="H9" s="161" t="s">
        <v>52</v>
      </c>
      <c r="I9" s="161" t="s">
        <v>53</v>
      </c>
      <c r="J9" s="164" t="s">
        <v>93</v>
      </c>
      <c r="K9" s="161" t="s">
        <v>94</v>
      </c>
      <c r="L9" s="161" t="s">
        <v>56</v>
      </c>
      <c r="M9" s="161" t="s">
        <v>57</v>
      </c>
      <c r="N9" s="161">
        <v>8</v>
      </c>
      <c r="O9" s="161" t="s">
        <v>58</v>
      </c>
      <c r="P9" s="161" t="s">
        <v>91</v>
      </c>
      <c r="Q9" s="161" t="s">
        <v>85</v>
      </c>
      <c r="R9" s="161" t="s">
        <v>61</v>
      </c>
      <c r="S9" s="161" t="s">
        <v>62</v>
      </c>
      <c r="T9" s="161" t="s">
        <v>63</v>
      </c>
      <c r="U9" s="165">
        <v>15</v>
      </c>
      <c r="V9" s="165">
        <v>170</v>
      </c>
      <c r="W9" s="165">
        <v>12</v>
      </c>
      <c r="X9" s="166">
        <f t="shared" si="0"/>
        <v>182</v>
      </c>
      <c r="Y9" s="165">
        <v>5</v>
      </c>
      <c r="Z9" s="165" t="s">
        <v>64</v>
      </c>
      <c r="AA9" s="165" t="s">
        <v>64</v>
      </c>
      <c r="AB9" s="165" t="s">
        <v>64</v>
      </c>
      <c r="AC9" s="167" t="s">
        <v>65</v>
      </c>
      <c r="AD9" s="168" t="s">
        <v>95</v>
      </c>
      <c r="AE9" s="165" t="s">
        <v>67</v>
      </c>
      <c r="AF9" s="169" t="s">
        <v>65</v>
      </c>
      <c r="AG9" s="161" t="s">
        <v>68</v>
      </c>
      <c r="AH9" s="166">
        <f t="shared" si="1"/>
        <v>37</v>
      </c>
      <c r="AI9" s="165">
        <v>2</v>
      </c>
      <c r="AJ9" s="165">
        <f t="shared" si="2"/>
        <v>6372</v>
      </c>
      <c r="AK9" s="166">
        <f t="shared" si="3"/>
        <v>36.4</v>
      </c>
      <c r="AL9" s="170">
        <v>0</v>
      </c>
      <c r="AM9" s="170">
        <f t="shared" si="4"/>
        <v>2220000</v>
      </c>
      <c r="AN9" s="170">
        <f t="shared" si="5"/>
        <v>2775000</v>
      </c>
      <c r="AO9" s="170">
        <f t="shared" si="6"/>
        <v>4050000</v>
      </c>
      <c r="AP9" s="170">
        <f t="shared" si="7"/>
        <v>17395560</v>
      </c>
      <c r="AR9" s="170">
        <f t="shared" si="8"/>
        <v>0</v>
      </c>
      <c r="AS9" s="170">
        <f t="shared" si="9"/>
        <v>26440560</v>
      </c>
      <c r="AT9" s="161"/>
      <c r="AU9" s="161"/>
      <c r="AV9" s="161"/>
      <c r="AW9" s="161"/>
    </row>
    <row r="10" spans="1:49" ht="25" customHeight="1" x14ac:dyDescent="0.35">
      <c r="A10" s="171">
        <v>14569</v>
      </c>
      <c r="B10" s="171" t="s">
        <v>96</v>
      </c>
      <c r="C10" s="171" t="s">
        <v>97</v>
      </c>
      <c r="D10" s="166">
        <v>1</v>
      </c>
      <c r="E10" s="166">
        <v>2025</v>
      </c>
      <c r="F10" s="166">
        <v>2025</v>
      </c>
      <c r="G10" s="164" t="s">
        <v>98</v>
      </c>
      <c r="H10" s="171" t="s">
        <v>96</v>
      </c>
      <c r="I10" s="171" t="s">
        <v>99</v>
      </c>
      <c r="J10" s="164" t="s">
        <v>100</v>
      </c>
      <c r="K10" s="171" t="s">
        <v>101</v>
      </c>
      <c r="L10" s="171" t="s">
        <v>102</v>
      </c>
      <c r="M10" s="171" t="s">
        <v>103</v>
      </c>
      <c r="N10" s="166">
        <v>13</v>
      </c>
      <c r="O10" s="171" t="s">
        <v>104</v>
      </c>
      <c r="P10" s="171" t="s">
        <v>105</v>
      </c>
      <c r="Q10" s="171" t="s">
        <v>106</v>
      </c>
      <c r="R10" s="171" t="s">
        <v>61</v>
      </c>
      <c r="S10" s="171" t="s">
        <v>107</v>
      </c>
      <c r="T10" s="171" t="s">
        <v>108</v>
      </c>
      <c r="U10" s="172">
        <v>18</v>
      </c>
      <c r="V10" s="172">
        <v>260</v>
      </c>
      <c r="W10" s="172">
        <v>16</v>
      </c>
      <c r="X10" s="166">
        <f t="shared" ref="X10:X22" si="10">(SUM(V10:W10))*1</f>
        <v>276</v>
      </c>
      <c r="Y10" s="172">
        <v>5</v>
      </c>
      <c r="Z10" s="172" t="s">
        <v>64</v>
      </c>
      <c r="AA10" s="172" t="s">
        <v>64</v>
      </c>
      <c r="AB10" s="166" t="s">
        <v>67</v>
      </c>
      <c r="AC10" s="173"/>
      <c r="AD10" s="168" t="s">
        <v>109</v>
      </c>
      <c r="AE10" s="166" t="s">
        <v>64</v>
      </c>
      <c r="AF10" s="173" t="s">
        <v>110</v>
      </c>
      <c r="AG10" s="171" t="s">
        <v>68</v>
      </c>
      <c r="AH10" s="166">
        <f t="shared" si="1"/>
        <v>56</v>
      </c>
      <c r="AI10" s="166">
        <v>3</v>
      </c>
      <c r="AJ10" s="170">
        <f t="shared" si="2"/>
        <v>7434</v>
      </c>
      <c r="AK10" s="166">
        <f t="shared" si="3"/>
        <v>55.2</v>
      </c>
      <c r="AL10" s="170">
        <v>350000</v>
      </c>
      <c r="AM10" s="170">
        <f>IF(Z10="SI",4000*U10*AH10,0)</f>
        <v>4032000</v>
      </c>
      <c r="AN10" s="170">
        <f t="shared" si="5"/>
        <v>5040000</v>
      </c>
      <c r="AO10" s="170">
        <f t="shared" si="6"/>
        <v>0</v>
      </c>
      <c r="AP10" s="170">
        <f t="shared" si="7"/>
        <v>36932112</v>
      </c>
      <c r="AR10" s="170">
        <f t="shared" si="8"/>
        <v>6300000</v>
      </c>
      <c r="AS10" s="170">
        <f t="shared" si="9"/>
        <v>52304112</v>
      </c>
    </row>
    <row r="11" spans="1:49" ht="25" customHeight="1" x14ac:dyDescent="0.35">
      <c r="A11" s="171">
        <v>14570</v>
      </c>
      <c r="B11" s="171" t="s">
        <v>96</v>
      </c>
      <c r="C11" s="171" t="s">
        <v>97</v>
      </c>
      <c r="D11" s="166">
        <v>1</v>
      </c>
      <c r="E11" s="166">
        <v>2025</v>
      </c>
      <c r="F11" s="166">
        <v>2025</v>
      </c>
      <c r="G11" s="164" t="s">
        <v>98</v>
      </c>
      <c r="H11" s="171" t="s">
        <v>96</v>
      </c>
      <c r="I11" s="171" t="s">
        <v>99</v>
      </c>
      <c r="J11" s="164" t="s">
        <v>100</v>
      </c>
      <c r="K11" s="171" t="s">
        <v>101</v>
      </c>
      <c r="L11" s="171" t="s">
        <v>102</v>
      </c>
      <c r="M11" s="171" t="s">
        <v>103</v>
      </c>
      <c r="N11" s="166">
        <v>10</v>
      </c>
      <c r="O11" s="171" t="s">
        <v>111</v>
      </c>
      <c r="P11" s="171" t="s">
        <v>112</v>
      </c>
      <c r="Q11" s="171" t="s">
        <v>106</v>
      </c>
      <c r="R11" s="171" t="s">
        <v>61</v>
      </c>
      <c r="S11" s="171" t="s">
        <v>107</v>
      </c>
      <c r="T11" s="171" t="s">
        <v>108</v>
      </c>
      <c r="U11" s="172">
        <v>20</v>
      </c>
      <c r="V11" s="172">
        <v>260</v>
      </c>
      <c r="W11" s="172">
        <v>16</v>
      </c>
      <c r="X11" s="166">
        <f t="shared" si="10"/>
        <v>276</v>
      </c>
      <c r="Y11" s="172">
        <v>5</v>
      </c>
      <c r="Z11" s="172" t="s">
        <v>64</v>
      </c>
      <c r="AA11" s="172" t="s">
        <v>64</v>
      </c>
      <c r="AB11" s="166" t="s">
        <v>67</v>
      </c>
      <c r="AC11" s="173" t="s">
        <v>65</v>
      </c>
      <c r="AD11" s="168" t="s">
        <v>113</v>
      </c>
      <c r="AE11" s="166" t="s">
        <v>64</v>
      </c>
      <c r="AF11" s="173" t="s">
        <v>110</v>
      </c>
      <c r="AG11" s="171" t="s">
        <v>68</v>
      </c>
      <c r="AH11" s="166">
        <f t="shared" si="1"/>
        <v>56</v>
      </c>
      <c r="AI11" s="166">
        <v>3</v>
      </c>
      <c r="AJ11" s="170">
        <f t="shared" si="2"/>
        <v>7434</v>
      </c>
      <c r="AK11" s="166">
        <f t="shared" si="3"/>
        <v>55.2</v>
      </c>
      <c r="AL11" s="170">
        <v>350000</v>
      </c>
      <c r="AM11" s="170">
        <f>IF(Z11="SI",(4000*U11*AH11),0)</f>
        <v>4480000</v>
      </c>
      <c r="AN11" s="170">
        <f t="shared" si="5"/>
        <v>5600000</v>
      </c>
      <c r="AO11" s="170">
        <f t="shared" si="6"/>
        <v>0</v>
      </c>
      <c r="AP11" s="170">
        <f t="shared" si="7"/>
        <v>41035680</v>
      </c>
      <c r="AR11" s="170">
        <f t="shared" si="8"/>
        <v>7000000</v>
      </c>
      <c r="AS11" s="170">
        <f t="shared" si="9"/>
        <v>58115680</v>
      </c>
    </row>
    <row r="12" spans="1:49" ht="25" customHeight="1" x14ac:dyDescent="0.35">
      <c r="A12" s="171">
        <v>14571</v>
      </c>
      <c r="B12" s="171" t="s">
        <v>96</v>
      </c>
      <c r="C12" s="171" t="s">
        <v>97</v>
      </c>
      <c r="D12" s="166">
        <v>1</v>
      </c>
      <c r="E12" s="166">
        <v>2025</v>
      </c>
      <c r="F12" s="166">
        <v>2025</v>
      </c>
      <c r="G12" s="164" t="s">
        <v>98</v>
      </c>
      <c r="H12" s="171" t="s">
        <v>96</v>
      </c>
      <c r="I12" s="171" t="s">
        <v>99</v>
      </c>
      <c r="J12" s="164" t="s">
        <v>100</v>
      </c>
      <c r="K12" s="171" t="s">
        <v>101</v>
      </c>
      <c r="L12" s="171" t="s">
        <v>102</v>
      </c>
      <c r="M12" s="171" t="s">
        <v>103</v>
      </c>
      <c r="N12" s="166">
        <v>8</v>
      </c>
      <c r="O12" s="171" t="s">
        <v>58</v>
      </c>
      <c r="P12" s="171" t="s">
        <v>114</v>
      </c>
      <c r="Q12" s="171" t="s">
        <v>106</v>
      </c>
      <c r="R12" s="171" t="s">
        <v>61</v>
      </c>
      <c r="S12" s="171" t="s">
        <v>107</v>
      </c>
      <c r="T12" s="171" t="s">
        <v>108</v>
      </c>
      <c r="U12" s="172">
        <v>20</v>
      </c>
      <c r="V12" s="172">
        <v>260</v>
      </c>
      <c r="W12" s="172">
        <v>16</v>
      </c>
      <c r="X12" s="166">
        <f t="shared" si="10"/>
        <v>276</v>
      </c>
      <c r="Y12" s="172">
        <v>5</v>
      </c>
      <c r="Z12" s="172" t="s">
        <v>64</v>
      </c>
      <c r="AA12" s="172" t="s">
        <v>64</v>
      </c>
      <c r="AB12" s="166" t="s">
        <v>67</v>
      </c>
      <c r="AC12" s="173" t="s">
        <v>65</v>
      </c>
      <c r="AD12" s="168" t="s">
        <v>115</v>
      </c>
      <c r="AE12" s="166" t="s">
        <v>64</v>
      </c>
      <c r="AF12" s="173" t="s">
        <v>110</v>
      </c>
      <c r="AG12" s="171" t="s">
        <v>68</v>
      </c>
      <c r="AH12" s="166">
        <f t="shared" si="1"/>
        <v>56</v>
      </c>
      <c r="AI12" s="166">
        <v>3</v>
      </c>
      <c r="AJ12" s="170">
        <f t="shared" si="2"/>
        <v>7434</v>
      </c>
      <c r="AK12" s="166">
        <f t="shared" si="3"/>
        <v>55.2</v>
      </c>
      <c r="AL12" s="170">
        <v>350000</v>
      </c>
      <c r="AM12" s="170">
        <f t="shared" ref="AM12:AM75" si="11">IF(Z12="SI",4000*U12*AH12,0)</f>
        <v>4480000</v>
      </c>
      <c r="AN12" s="170">
        <f t="shared" si="5"/>
        <v>5600000</v>
      </c>
      <c r="AO12" s="170">
        <f t="shared" si="6"/>
        <v>0</v>
      </c>
      <c r="AP12" s="170">
        <f t="shared" si="7"/>
        <v>41035680</v>
      </c>
      <c r="AR12" s="170">
        <f t="shared" si="8"/>
        <v>7000000</v>
      </c>
      <c r="AS12" s="170">
        <f t="shared" si="9"/>
        <v>58115680</v>
      </c>
    </row>
    <row r="13" spans="1:49" ht="25" customHeight="1" x14ac:dyDescent="0.35">
      <c r="A13" s="171">
        <v>14546</v>
      </c>
      <c r="B13" s="171" t="s">
        <v>116</v>
      </c>
      <c r="C13" s="171" t="s">
        <v>117</v>
      </c>
      <c r="D13" s="166">
        <v>1</v>
      </c>
      <c r="E13" s="166">
        <v>2025</v>
      </c>
      <c r="F13" s="166">
        <v>2025</v>
      </c>
      <c r="G13" s="164" t="s">
        <v>51</v>
      </c>
      <c r="H13" s="171" t="s">
        <v>52</v>
      </c>
      <c r="I13" s="171" t="s">
        <v>53</v>
      </c>
      <c r="J13" s="164" t="s">
        <v>100</v>
      </c>
      <c r="K13" s="171" t="s">
        <v>101</v>
      </c>
      <c r="L13" s="171" t="s">
        <v>56</v>
      </c>
      <c r="M13" s="171" t="s">
        <v>57</v>
      </c>
      <c r="N13" s="171">
        <v>9</v>
      </c>
      <c r="O13" s="171" t="s">
        <v>118</v>
      </c>
      <c r="P13" s="171" t="s">
        <v>119</v>
      </c>
      <c r="Q13" s="171" t="s">
        <v>120</v>
      </c>
      <c r="R13" s="171" t="s">
        <v>61</v>
      </c>
      <c r="S13" s="171" t="s">
        <v>62</v>
      </c>
      <c r="T13" s="171" t="s">
        <v>63</v>
      </c>
      <c r="U13" s="172">
        <v>20</v>
      </c>
      <c r="V13" s="172">
        <v>260</v>
      </c>
      <c r="W13" s="172">
        <v>12</v>
      </c>
      <c r="X13" s="166">
        <f t="shared" si="10"/>
        <v>272</v>
      </c>
      <c r="Y13" s="172">
        <v>4</v>
      </c>
      <c r="Z13" s="172" t="s">
        <v>64</v>
      </c>
      <c r="AA13" s="172" t="s">
        <v>64</v>
      </c>
      <c r="AB13" s="172" t="s">
        <v>64</v>
      </c>
      <c r="AC13" s="173" t="s">
        <v>65</v>
      </c>
      <c r="AD13" s="168" t="s">
        <v>121</v>
      </c>
      <c r="AE13" s="166" t="s">
        <v>64</v>
      </c>
      <c r="AF13" s="173" t="s">
        <v>110</v>
      </c>
      <c r="AG13" s="171" t="s">
        <v>122</v>
      </c>
      <c r="AH13" s="166">
        <f t="shared" si="1"/>
        <v>68</v>
      </c>
      <c r="AI13" s="166">
        <v>2</v>
      </c>
      <c r="AJ13" s="170">
        <f t="shared" si="2"/>
        <v>6372</v>
      </c>
      <c r="AK13" s="166">
        <f t="shared" si="3"/>
        <v>68</v>
      </c>
      <c r="AL13" s="170">
        <v>300000</v>
      </c>
      <c r="AM13" s="170">
        <f t="shared" si="11"/>
        <v>5440000</v>
      </c>
      <c r="AN13" s="170">
        <f t="shared" si="5"/>
        <v>6800000</v>
      </c>
      <c r="AO13" s="170">
        <f t="shared" si="6"/>
        <v>5400000</v>
      </c>
      <c r="AP13" s="170">
        <f t="shared" si="7"/>
        <v>34663680</v>
      </c>
      <c r="AR13" s="170">
        <f t="shared" si="8"/>
        <v>6000000</v>
      </c>
      <c r="AS13" s="170">
        <f t="shared" si="9"/>
        <v>58303680</v>
      </c>
    </row>
    <row r="14" spans="1:49" ht="25" customHeight="1" x14ac:dyDescent="0.35">
      <c r="A14" s="171">
        <v>14547</v>
      </c>
      <c r="B14" s="171" t="s">
        <v>116</v>
      </c>
      <c r="C14" s="171" t="s">
        <v>117</v>
      </c>
      <c r="D14" s="166">
        <v>1</v>
      </c>
      <c r="E14" s="166">
        <v>2025</v>
      </c>
      <c r="F14" s="166">
        <v>2025</v>
      </c>
      <c r="G14" s="164" t="s">
        <v>51</v>
      </c>
      <c r="H14" s="171" t="s">
        <v>52</v>
      </c>
      <c r="I14" s="171" t="s">
        <v>53</v>
      </c>
      <c r="J14" s="164" t="s">
        <v>100</v>
      </c>
      <c r="K14" s="171" t="s">
        <v>101</v>
      </c>
      <c r="L14" s="171" t="s">
        <v>56</v>
      </c>
      <c r="M14" s="171" t="s">
        <v>57</v>
      </c>
      <c r="N14" s="171">
        <v>9</v>
      </c>
      <c r="O14" s="171" t="s">
        <v>118</v>
      </c>
      <c r="P14" s="171" t="s">
        <v>123</v>
      </c>
      <c r="Q14" s="171" t="s">
        <v>120</v>
      </c>
      <c r="R14" s="171" t="s">
        <v>61</v>
      </c>
      <c r="S14" s="171" t="s">
        <v>62</v>
      </c>
      <c r="T14" s="171" t="s">
        <v>63</v>
      </c>
      <c r="U14" s="172">
        <v>20</v>
      </c>
      <c r="V14" s="172">
        <v>260</v>
      </c>
      <c r="W14" s="172">
        <v>12</v>
      </c>
      <c r="X14" s="166">
        <f t="shared" si="10"/>
        <v>272</v>
      </c>
      <c r="Y14" s="172">
        <v>4</v>
      </c>
      <c r="Z14" s="172" t="s">
        <v>64</v>
      </c>
      <c r="AA14" s="172" t="s">
        <v>64</v>
      </c>
      <c r="AB14" s="172" t="s">
        <v>64</v>
      </c>
      <c r="AC14" s="173" t="s">
        <v>65</v>
      </c>
      <c r="AD14" s="168" t="s">
        <v>121</v>
      </c>
      <c r="AE14" s="166" t="s">
        <v>64</v>
      </c>
      <c r="AF14" s="173" t="s">
        <v>110</v>
      </c>
      <c r="AG14" s="171" t="s">
        <v>122</v>
      </c>
      <c r="AH14" s="166">
        <f t="shared" si="1"/>
        <v>68</v>
      </c>
      <c r="AI14" s="166">
        <v>2</v>
      </c>
      <c r="AJ14" s="170">
        <f t="shared" si="2"/>
        <v>6372</v>
      </c>
      <c r="AK14" s="166">
        <f t="shared" si="3"/>
        <v>68</v>
      </c>
      <c r="AL14" s="170">
        <v>300000</v>
      </c>
      <c r="AM14" s="170">
        <f t="shared" si="11"/>
        <v>5440000</v>
      </c>
      <c r="AN14" s="170">
        <f t="shared" si="5"/>
        <v>6800000</v>
      </c>
      <c r="AO14" s="170">
        <f t="shared" si="6"/>
        <v>5400000</v>
      </c>
      <c r="AP14" s="170">
        <f t="shared" si="7"/>
        <v>34663680</v>
      </c>
      <c r="AR14" s="170">
        <f t="shared" si="8"/>
        <v>6000000</v>
      </c>
      <c r="AS14" s="170">
        <f t="shared" si="9"/>
        <v>58303680</v>
      </c>
    </row>
    <row r="15" spans="1:49" ht="25" customHeight="1" x14ac:dyDescent="0.35">
      <c r="A15" s="171">
        <v>14548</v>
      </c>
      <c r="B15" s="171" t="s">
        <v>116</v>
      </c>
      <c r="C15" s="171" t="s">
        <v>117</v>
      </c>
      <c r="D15" s="166">
        <v>1</v>
      </c>
      <c r="E15" s="166">
        <v>2025</v>
      </c>
      <c r="F15" s="166">
        <v>2025</v>
      </c>
      <c r="G15" s="164" t="s">
        <v>51</v>
      </c>
      <c r="H15" s="171" t="s">
        <v>52</v>
      </c>
      <c r="I15" s="171" t="s">
        <v>53</v>
      </c>
      <c r="J15" s="164" t="s">
        <v>100</v>
      </c>
      <c r="K15" s="171" t="s">
        <v>101</v>
      </c>
      <c r="L15" s="171" t="s">
        <v>56</v>
      </c>
      <c r="M15" s="171" t="s">
        <v>57</v>
      </c>
      <c r="N15" s="171">
        <v>9</v>
      </c>
      <c r="O15" s="171" t="s">
        <v>118</v>
      </c>
      <c r="P15" s="171" t="s">
        <v>124</v>
      </c>
      <c r="Q15" s="171" t="s">
        <v>120</v>
      </c>
      <c r="R15" s="171" t="s">
        <v>61</v>
      </c>
      <c r="S15" s="171" t="s">
        <v>62</v>
      </c>
      <c r="T15" s="171" t="s">
        <v>63</v>
      </c>
      <c r="U15" s="172">
        <v>20</v>
      </c>
      <c r="V15" s="172">
        <v>260</v>
      </c>
      <c r="W15" s="172">
        <v>12</v>
      </c>
      <c r="X15" s="166">
        <f t="shared" si="10"/>
        <v>272</v>
      </c>
      <c r="Y15" s="172">
        <v>4</v>
      </c>
      <c r="Z15" s="172" t="s">
        <v>64</v>
      </c>
      <c r="AA15" s="172" t="s">
        <v>64</v>
      </c>
      <c r="AB15" s="172" t="s">
        <v>64</v>
      </c>
      <c r="AC15" s="173" t="s">
        <v>65</v>
      </c>
      <c r="AD15" s="168" t="s">
        <v>121</v>
      </c>
      <c r="AE15" s="166" t="s">
        <v>64</v>
      </c>
      <c r="AF15" s="173" t="s">
        <v>110</v>
      </c>
      <c r="AG15" s="171" t="s">
        <v>122</v>
      </c>
      <c r="AH15" s="166">
        <f t="shared" si="1"/>
        <v>68</v>
      </c>
      <c r="AI15" s="166">
        <v>2</v>
      </c>
      <c r="AJ15" s="170">
        <f t="shared" si="2"/>
        <v>6372</v>
      </c>
      <c r="AK15" s="166">
        <f t="shared" si="3"/>
        <v>68</v>
      </c>
      <c r="AL15" s="170">
        <v>300000</v>
      </c>
      <c r="AM15" s="170">
        <f t="shared" si="11"/>
        <v>5440000</v>
      </c>
      <c r="AN15" s="170">
        <f t="shared" si="5"/>
        <v>6800000</v>
      </c>
      <c r="AO15" s="170">
        <f t="shared" si="6"/>
        <v>5400000</v>
      </c>
      <c r="AP15" s="170">
        <f t="shared" si="7"/>
        <v>34663680</v>
      </c>
      <c r="AR15" s="170">
        <f t="shared" si="8"/>
        <v>6000000</v>
      </c>
      <c r="AS15" s="170">
        <f t="shared" si="9"/>
        <v>58303680</v>
      </c>
    </row>
    <row r="16" spans="1:49" ht="25" customHeight="1" x14ac:dyDescent="0.35">
      <c r="A16" s="162">
        <v>14223</v>
      </c>
      <c r="B16" s="162" t="s">
        <v>125</v>
      </c>
      <c r="C16" s="162" t="s">
        <v>126</v>
      </c>
      <c r="D16" s="163">
        <v>1</v>
      </c>
      <c r="E16" s="163">
        <v>2025</v>
      </c>
      <c r="F16" s="163">
        <v>2025</v>
      </c>
      <c r="G16" s="162" t="s">
        <v>127</v>
      </c>
      <c r="H16" s="162" t="s">
        <v>125</v>
      </c>
      <c r="I16" s="162" t="s">
        <v>128</v>
      </c>
      <c r="J16" s="164" t="s">
        <v>129</v>
      </c>
      <c r="K16" s="162" t="s">
        <v>130</v>
      </c>
      <c r="L16" s="162" t="s">
        <v>65</v>
      </c>
      <c r="M16" s="162" t="s">
        <v>65</v>
      </c>
      <c r="N16" s="162">
        <v>8</v>
      </c>
      <c r="O16" s="162" t="s">
        <v>58</v>
      </c>
      <c r="P16" s="162" t="s">
        <v>131</v>
      </c>
      <c r="Q16" s="162" t="s">
        <v>132</v>
      </c>
      <c r="R16" s="162" t="s">
        <v>61</v>
      </c>
      <c r="S16" s="162" t="s">
        <v>62</v>
      </c>
      <c r="T16" s="162" t="s">
        <v>63</v>
      </c>
      <c r="U16" s="163">
        <v>10</v>
      </c>
      <c r="V16" s="163">
        <v>176</v>
      </c>
      <c r="W16" s="163" t="s">
        <v>65</v>
      </c>
      <c r="X16" s="166">
        <f t="shared" si="10"/>
        <v>176</v>
      </c>
      <c r="Y16" s="163">
        <v>4</v>
      </c>
      <c r="Z16" s="163" t="s">
        <v>64</v>
      </c>
      <c r="AA16" s="163" t="s">
        <v>67</v>
      </c>
      <c r="AB16" s="172" t="s">
        <v>67</v>
      </c>
      <c r="AC16" s="173" t="s">
        <v>65</v>
      </c>
      <c r="AD16" s="168" t="s">
        <v>133</v>
      </c>
      <c r="AE16" s="166" t="s">
        <v>64</v>
      </c>
      <c r="AF16" s="168" t="s">
        <v>110</v>
      </c>
      <c r="AG16" s="162" t="s">
        <v>68</v>
      </c>
      <c r="AH16" s="166">
        <f t="shared" si="1"/>
        <v>44</v>
      </c>
      <c r="AI16" s="166">
        <v>3</v>
      </c>
      <c r="AJ16" s="170">
        <f t="shared" si="2"/>
        <v>7434</v>
      </c>
      <c r="AK16" s="166">
        <f t="shared" si="3"/>
        <v>44</v>
      </c>
      <c r="AL16" s="170">
        <v>300000</v>
      </c>
      <c r="AM16" s="170">
        <f t="shared" si="11"/>
        <v>1760000</v>
      </c>
      <c r="AN16" s="170">
        <f t="shared" si="5"/>
        <v>0</v>
      </c>
      <c r="AO16" s="170">
        <f t="shared" si="6"/>
        <v>0</v>
      </c>
      <c r="AP16" s="170">
        <f t="shared" si="7"/>
        <v>13083840</v>
      </c>
      <c r="AR16" s="170">
        <f t="shared" si="8"/>
        <v>3000000</v>
      </c>
      <c r="AS16" s="170">
        <f t="shared" si="9"/>
        <v>17843840</v>
      </c>
      <c r="AT16" s="162" t="s">
        <v>134</v>
      </c>
      <c r="AU16" s="162" t="s">
        <v>135</v>
      </c>
      <c r="AV16" s="162" t="s">
        <v>136</v>
      </c>
      <c r="AW16" s="162" t="s">
        <v>137</v>
      </c>
    </row>
    <row r="17" spans="1:49" ht="25" customHeight="1" x14ac:dyDescent="0.35">
      <c r="A17" s="162">
        <v>14345</v>
      </c>
      <c r="B17" s="162" t="s">
        <v>138</v>
      </c>
      <c r="C17" s="162" t="s">
        <v>139</v>
      </c>
      <c r="D17" s="163">
        <v>1</v>
      </c>
      <c r="E17" s="163">
        <v>2025</v>
      </c>
      <c r="F17" s="163">
        <v>2025</v>
      </c>
      <c r="G17" s="162" t="s">
        <v>127</v>
      </c>
      <c r="H17" s="162" t="s">
        <v>138</v>
      </c>
      <c r="I17" s="162" t="s">
        <v>140</v>
      </c>
      <c r="J17" s="164" t="s">
        <v>141</v>
      </c>
      <c r="K17" s="162" t="s">
        <v>142</v>
      </c>
      <c r="L17" s="162" t="s">
        <v>65</v>
      </c>
      <c r="M17" s="162" t="s">
        <v>65</v>
      </c>
      <c r="N17" s="162">
        <v>2</v>
      </c>
      <c r="O17" s="162" t="s">
        <v>143</v>
      </c>
      <c r="P17" s="162" t="s">
        <v>144</v>
      </c>
      <c r="Q17" s="162" t="s">
        <v>145</v>
      </c>
      <c r="R17" s="162" t="s">
        <v>61</v>
      </c>
      <c r="S17" s="162" t="s">
        <v>107</v>
      </c>
      <c r="T17" s="162" t="s">
        <v>63</v>
      </c>
      <c r="U17" s="163">
        <v>10</v>
      </c>
      <c r="V17" s="163">
        <v>176</v>
      </c>
      <c r="W17" s="163" t="s">
        <v>65</v>
      </c>
      <c r="X17" s="166">
        <f t="shared" si="10"/>
        <v>176</v>
      </c>
      <c r="Y17" s="163">
        <v>4</v>
      </c>
      <c r="Z17" s="163" t="s">
        <v>64</v>
      </c>
      <c r="AA17" s="163" t="s">
        <v>67</v>
      </c>
      <c r="AB17" s="172" t="s">
        <v>67</v>
      </c>
      <c r="AC17" s="173" t="s">
        <v>65</v>
      </c>
      <c r="AD17" s="168" t="s">
        <v>146</v>
      </c>
      <c r="AE17" s="166" t="s">
        <v>64</v>
      </c>
      <c r="AF17" s="168" t="s">
        <v>110</v>
      </c>
      <c r="AG17" s="162" t="s">
        <v>68</v>
      </c>
      <c r="AH17" s="166">
        <f t="shared" si="1"/>
        <v>44</v>
      </c>
      <c r="AI17" s="166">
        <v>3</v>
      </c>
      <c r="AJ17" s="170">
        <f t="shared" si="2"/>
        <v>7434</v>
      </c>
      <c r="AK17" s="166">
        <f t="shared" si="3"/>
        <v>44</v>
      </c>
      <c r="AL17" s="170">
        <v>300000</v>
      </c>
      <c r="AM17" s="170">
        <f t="shared" si="11"/>
        <v>1760000</v>
      </c>
      <c r="AN17" s="170">
        <f t="shared" si="5"/>
        <v>0</v>
      </c>
      <c r="AO17" s="170">
        <f t="shared" si="6"/>
        <v>0</v>
      </c>
      <c r="AP17" s="170">
        <f t="shared" si="7"/>
        <v>13083840</v>
      </c>
      <c r="AR17" s="170">
        <f t="shared" si="8"/>
        <v>3000000</v>
      </c>
      <c r="AS17" s="170">
        <f t="shared" si="9"/>
        <v>17843840</v>
      </c>
      <c r="AT17" s="162" t="s">
        <v>147</v>
      </c>
      <c r="AU17" s="162" t="s">
        <v>148</v>
      </c>
      <c r="AV17" s="162" t="s">
        <v>149</v>
      </c>
      <c r="AW17" s="162" t="s">
        <v>150</v>
      </c>
    </row>
    <row r="18" spans="1:49" ht="25" customHeight="1" x14ac:dyDescent="0.35">
      <c r="A18" s="162">
        <v>14315</v>
      </c>
      <c r="B18" s="162" t="s">
        <v>125</v>
      </c>
      <c r="C18" s="162" t="s">
        <v>126</v>
      </c>
      <c r="D18" s="163">
        <v>1</v>
      </c>
      <c r="E18" s="163">
        <v>2025</v>
      </c>
      <c r="F18" s="163">
        <v>2025</v>
      </c>
      <c r="G18" s="162" t="s">
        <v>127</v>
      </c>
      <c r="H18" s="162" t="s">
        <v>125</v>
      </c>
      <c r="I18" s="162" t="s">
        <v>128</v>
      </c>
      <c r="J18" s="164" t="s">
        <v>129</v>
      </c>
      <c r="K18" s="162" t="s">
        <v>130</v>
      </c>
      <c r="L18" s="162" t="s">
        <v>56</v>
      </c>
      <c r="M18" s="162" t="s">
        <v>57</v>
      </c>
      <c r="N18" s="162">
        <v>13</v>
      </c>
      <c r="O18" s="162" t="s">
        <v>104</v>
      </c>
      <c r="P18" s="162" t="s">
        <v>151</v>
      </c>
      <c r="Q18" s="162" t="s">
        <v>152</v>
      </c>
      <c r="R18" s="162" t="s">
        <v>61</v>
      </c>
      <c r="S18" s="162" t="s">
        <v>62</v>
      </c>
      <c r="T18" s="162" t="s">
        <v>63</v>
      </c>
      <c r="U18" s="163">
        <v>19</v>
      </c>
      <c r="V18" s="163">
        <v>176</v>
      </c>
      <c r="W18" s="163">
        <v>12</v>
      </c>
      <c r="X18" s="166">
        <f t="shared" si="10"/>
        <v>188</v>
      </c>
      <c r="Y18" s="163">
        <v>4</v>
      </c>
      <c r="Z18" s="163" t="s">
        <v>64</v>
      </c>
      <c r="AA18" s="163" t="s">
        <v>67</v>
      </c>
      <c r="AB18" s="163" t="s">
        <v>67</v>
      </c>
      <c r="AC18" s="173" t="s">
        <v>65</v>
      </c>
      <c r="AD18" s="168" t="s">
        <v>153</v>
      </c>
      <c r="AE18" s="166" t="s">
        <v>64</v>
      </c>
      <c r="AF18" s="168" t="s">
        <v>110</v>
      </c>
      <c r="AG18" s="162" t="s">
        <v>68</v>
      </c>
      <c r="AH18" s="166">
        <f t="shared" si="1"/>
        <v>47</v>
      </c>
      <c r="AI18" s="166">
        <v>3</v>
      </c>
      <c r="AJ18" s="170">
        <f t="shared" si="2"/>
        <v>7434</v>
      </c>
      <c r="AK18" s="166">
        <f t="shared" si="3"/>
        <v>47</v>
      </c>
      <c r="AL18" s="170">
        <v>300000</v>
      </c>
      <c r="AM18" s="170">
        <f t="shared" si="11"/>
        <v>3572000</v>
      </c>
      <c r="AN18" s="170">
        <f t="shared" si="5"/>
        <v>0</v>
      </c>
      <c r="AO18" s="170">
        <f t="shared" si="6"/>
        <v>0</v>
      </c>
      <c r="AP18" s="170">
        <f t="shared" si="7"/>
        <v>26554248</v>
      </c>
      <c r="AR18" s="170">
        <f t="shared" si="8"/>
        <v>5700000</v>
      </c>
      <c r="AS18" s="170">
        <f t="shared" si="9"/>
        <v>35826248</v>
      </c>
      <c r="AT18" s="162" t="s">
        <v>154</v>
      </c>
      <c r="AU18" s="162" t="s">
        <v>155</v>
      </c>
      <c r="AV18" s="162" t="s">
        <v>156</v>
      </c>
      <c r="AW18" s="162" t="s">
        <v>157</v>
      </c>
    </row>
    <row r="19" spans="1:49" ht="25" customHeight="1" x14ac:dyDescent="0.35">
      <c r="A19" s="162">
        <v>14389</v>
      </c>
      <c r="B19" s="162" t="s">
        <v>125</v>
      </c>
      <c r="C19" s="162" t="s">
        <v>126</v>
      </c>
      <c r="D19" s="163">
        <v>1</v>
      </c>
      <c r="E19" s="163">
        <v>2025</v>
      </c>
      <c r="F19" s="163">
        <v>2025</v>
      </c>
      <c r="G19" s="162" t="s">
        <v>127</v>
      </c>
      <c r="H19" s="162" t="s">
        <v>125</v>
      </c>
      <c r="I19" s="162" t="s">
        <v>128</v>
      </c>
      <c r="J19" s="164" t="s">
        <v>129</v>
      </c>
      <c r="K19" s="162" t="s">
        <v>130</v>
      </c>
      <c r="L19" s="162" t="s">
        <v>56</v>
      </c>
      <c r="M19" s="162" t="s">
        <v>57</v>
      </c>
      <c r="N19" s="162">
        <v>13</v>
      </c>
      <c r="O19" s="162" t="s">
        <v>104</v>
      </c>
      <c r="P19" s="162" t="s">
        <v>105</v>
      </c>
      <c r="Q19" s="162" t="s">
        <v>158</v>
      </c>
      <c r="R19" s="162" t="s">
        <v>61</v>
      </c>
      <c r="S19" s="162" t="s">
        <v>62</v>
      </c>
      <c r="T19" s="162" t="s">
        <v>159</v>
      </c>
      <c r="U19" s="163">
        <v>14</v>
      </c>
      <c r="V19" s="163">
        <v>176</v>
      </c>
      <c r="W19" s="163">
        <v>12</v>
      </c>
      <c r="X19" s="166">
        <f t="shared" si="10"/>
        <v>188</v>
      </c>
      <c r="Y19" s="163">
        <v>4</v>
      </c>
      <c r="Z19" s="163" t="s">
        <v>64</v>
      </c>
      <c r="AA19" s="163" t="s">
        <v>67</v>
      </c>
      <c r="AB19" s="163" t="s">
        <v>64</v>
      </c>
      <c r="AC19" s="173" t="s">
        <v>65</v>
      </c>
      <c r="AD19" s="168" t="s">
        <v>160</v>
      </c>
      <c r="AE19" s="166" t="s">
        <v>64</v>
      </c>
      <c r="AF19" s="168" t="s">
        <v>110</v>
      </c>
      <c r="AG19" s="162" t="s">
        <v>68</v>
      </c>
      <c r="AH19" s="166">
        <f t="shared" si="1"/>
        <v>47</v>
      </c>
      <c r="AI19" s="166">
        <v>3</v>
      </c>
      <c r="AJ19" s="170">
        <f t="shared" si="2"/>
        <v>7434</v>
      </c>
      <c r="AK19" s="166">
        <f t="shared" si="3"/>
        <v>47</v>
      </c>
      <c r="AL19" s="170">
        <v>300000</v>
      </c>
      <c r="AM19" s="170">
        <f t="shared" si="11"/>
        <v>2632000</v>
      </c>
      <c r="AN19" s="170">
        <f t="shared" si="5"/>
        <v>0</v>
      </c>
      <c r="AO19" s="170">
        <f t="shared" si="6"/>
        <v>3780000</v>
      </c>
      <c r="AP19" s="170">
        <f t="shared" si="7"/>
        <v>19566288</v>
      </c>
      <c r="AR19" s="170">
        <f t="shared" si="8"/>
        <v>4200000</v>
      </c>
      <c r="AS19" s="170">
        <f t="shared" si="9"/>
        <v>30178288</v>
      </c>
      <c r="AT19" s="162" t="s">
        <v>161</v>
      </c>
      <c r="AU19" s="162" t="s">
        <v>162</v>
      </c>
      <c r="AV19" s="162" t="s">
        <v>163</v>
      </c>
      <c r="AW19" s="162" t="s">
        <v>164</v>
      </c>
    </row>
    <row r="20" spans="1:49" ht="25" customHeight="1" x14ac:dyDescent="0.35">
      <c r="A20" s="162">
        <v>14288</v>
      </c>
      <c r="B20" s="162" t="s">
        <v>125</v>
      </c>
      <c r="C20" s="162" t="s">
        <v>126</v>
      </c>
      <c r="D20" s="163">
        <v>1</v>
      </c>
      <c r="E20" s="163">
        <v>2025</v>
      </c>
      <c r="F20" s="163">
        <v>2025</v>
      </c>
      <c r="G20" s="162" t="s">
        <v>127</v>
      </c>
      <c r="H20" s="162" t="s">
        <v>125</v>
      </c>
      <c r="I20" s="162" t="s">
        <v>128</v>
      </c>
      <c r="J20" s="164" t="s">
        <v>100</v>
      </c>
      <c r="K20" s="162" t="s">
        <v>101</v>
      </c>
      <c r="L20" s="162" t="s">
        <v>56</v>
      </c>
      <c r="M20" s="162" t="s">
        <v>57</v>
      </c>
      <c r="N20" s="162">
        <v>2</v>
      </c>
      <c r="O20" s="162" t="s">
        <v>143</v>
      </c>
      <c r="P20" s="162" t="s">
        <v>165</v>
      </c>
      <c r="Q20" s="162" t="s">
        <v>152</v>
      </c>
      <c r="R20" s="162" t="s">
        <v>61</v>
      </c>
      <c r="S20" s="162" t="s">
        <v>62</v>
      </c>
      <c r="T20" s="162" t="s">
        <v>63</v>
      </c>
      <c r="U20" s="163">
        <v>10</v>
      </c>
      <c r="V20" s="163">
        <v>260</v>
      </c>
      <c r="W20" s="163">
        <v>12</v>
      </c>
      <c r="X20" s="166">
        <f t="shared" si="10"/>
        <v>272</v>
      </c>
      <c r="Y20" s="163">
        <v>4</v>
      </c>
      <c r="Z20" s="163" t="s">
        <v>64</v>
      </c>
      <c r="AA20" s="163" t="s">
        <v>67</v>
      </c>
      <c r="AB20" s="163" t="s">
        <v>64</v>
      </c>
      <c r="AC20" s="173" t="s">
        <v>65</v>
      </c>
      <c r="AD20" s="168" t="s">
        <v>166</v>
      </c>
      <c r="AE20" s="166" t="s">
        <v>64</v>
      </c>
      <c r="AF20" s="168" t="s">
        <v>110</v>
      </c>
      <c r="AG20" s="162" t="s">
        <v>68</v>
      </c>
      <c r="AH20" s="166">
        <f t="shared" si="1"/>
        <v>68</v>
      </c>
      <c r="AI20" s="166">
        <v>3</v>
      </c>
      <c r="AJ20" s="170">
        <f t="shared" si="2"/>
        <v>7434</v>
      </c>
      <c r="AK20" s="166">
        <f t="shared" si="3"/>
        <v>68</v>
      </c>
      <c r="AL20" s="170">
        <v>300000</v>
      </c>
      <c r="AM20" s="170">
        <f t="shared" si="11"/>
        <v>2720000</v>
      </c>
      <c r="AN20" s="170">
        <f t="shared" si="5"/>
        <v>0</v>
      </c>
      <c r="AO20" s="170">
        <f t="shared" si="6"/>
        <v>2700000</v>
      </c>
      <c r="AP20" s="170">
        <f t="shared" si="7"/>
        <v>20220480</v>
      </c>
      <c r="AR20" s="170">
        <f t="shared" si="8"/>
        <v>3000000</v>
      </c>
      <c r="AS20" s="170">
        <f t="shared" si="9"/>
        <v>28640480</v>
      </c>
      <c r="AT20" s="162" t="s">
        <v>167</v>
      </c>
      <c r="AU20" s="162" t="s">
        <v>168</v>
      </c>
      <c r="AV20" s="162" t="s">
        <v>169</v>
      </c>
      <c r="AW20" s="162" t="s">
        <v>170</v>
      </c>
    </row>
    <row r="21" spans="1:49" ht="25" customHeight="1" x14ac:dyDescent="0.35">
      <c r="A21" s="162">
        <v>14422</v>
      </c>
      <c r="B21" s="162" t="s">
        <v>125</v>
      </c>
      <c r="C21" s="162" t="s">
        <v>126</v>
      </c>
      <c r="D21" s="163">
        <v>1</v>
      </c>
      <c r="E21" s="163">
        <v>2025</v>
      </c>
      <c r="F21" s="163">
        <v>2025</v>
      </c>
      <c r="G21" s="162" t="s">
        <v>127</v>
      </c>
      <c r="H21" s="162" t="s">
        <v>125</v>
      </c>
      <c r="I21" s="162" t="s">
        <v>128</v>
      </c>
      <c r="J21" s="164" t="s">
        <v>100</v>
      </c>
      <c r="K21" s="162" t="s">
        <v>101</v>
      </c>
      <c r="L21" s="162" t="s">
        <v>56</v>
      </c>
      <c r="M21" s="162" t="s">
        <v>57</v>
      </c>
      <c r="N21" s="162">
        <v>8</v>
      </c>
      <c r="O21" s="162" t="s">
        <v>58</v>
      </c>
      <c r="P21" s="162" t="s">
        <v>131</v>
      </c>
      <c r="Q21" s="162" t="s">
        <v>152</v>
      </c>
      <c r="R21" s="162" t="s">
        <v>61</v>
      </c>
      <c r="S21" s="162" t="s">
        <v>62</v>
      </c>
      <c r="T21" s="162" t="s">
        <v>63</v>
      </c>
      <c r="U21" s="163">
        <v>10</v>
      </c>
      <c r="V21" s="163">
        <v>260</v>
      </c>
      <c r="W21" s="163">
        <v>12</v>
      </c>
      <c r="X21" s="166">
        <f t="shared" si="10"/>
        <v>272</v>
      </c>
      <c r="Y21" s="163">
        <v>4</v>
      </c>
      <c r="Z21" s="163" t="s">
        <v>64</v>
      </c>
      <c r="AA21" s="163" t="s">
        <v>67</v>
      </c>
      <c r="AB21" s="163" t="s">
        <v>64</v>
      </c>
      <c r="AC21" s="173" t="s">
        <v>65</v>
      </c>
      <c r="AD21" s="168" t="s">
        <v>171</v>
      </c>
      <c r="AE21" s="166" t="s">
        <v>64</v>
      </c>
      <c r="AF21" s="168" t="s">
        <v>110</v>
      </c>
      <c r="AG21" s="162" t="s">
        <v>68</v>
      </c>
      <c r="AH21" s="166">
        <f t="shared" si="1"/>
        <v>68</v>
      </c>
      <c r="AI21" s="166">
        <v>3</v>
      </c>
      <c r="AJ21" s="170">
        <f t="shared" si="2"/>
        <v>7434</v>
      </c>
      <c r="AK21" s="166">
        <f t="shared" si="3"/>
        <v>68</v>
      </c>
      <c r="AL21" s="170">
        <v>300000</v>
      </c>
      <c r="AM21" s="170">
        <f t="shared" si="11"/>
        <v>2720000</v>
      </c>
      <c r="AN21" s="170">
        <f t="shared" si="5"/>
        <v>0</v>
      </c>
      <c r="AO21" s="170">
        <f t="shared" si="6"/>
        <v>2700000</v>
      </c>
      <c r="AP21" s="170">
        <f t="shared" si="7"/>
        <v>20220480</v>
      </c>
      <c r="AR21" s="170">
        <f t="shared" si="8"/>
        <v>3000000</v>
      </c>
      <c r="AS21" s="170">
        <f t="shared" si="9"/>
        <v>28640480</v>
      </c>
      <c r="AT21" s="162" t="s">
        <v>172</v>
      </c>
      <c r="AU21" s="162" t="s">
        <v>173</v>
      </c>
      <c r="AV21" s="162" t="s">
        <v>174</v>
      </c>
      <c r="AW21" s="162" t="s">
        <v>137</v>
      </c>
    </row>
    <row r="22" spans="1:49" ht="25" customHeight="1" x14ac:dyDescent="0.35">
      <c r="A22" s="162">
        <v>14430</v>
      </c>
      <c r="B22" s="162" t="s">
        <v>125</v>
      </c>
      <c r="C22" s="162" t="s">
        <v>126</v>
      </c>
      <c r="D22" s="163">
        <v>1</v>
      </c>
      <c r="E22" s="163">
        <v>2025</v>
      </c>
      <c r="F22" s="163">
        <v>2025</v>
      </c>
      <c r="G22" s="162" t="s">
        <v>127</v>
      </c>
      <c r="H22" s="162" t="s">
        <v>125</v>
      </c>
      <c r="I22" s="162" t="s">
        <v>128</v>
      </c>
      <c r="J22" s="164" t="s">
        <v>100</v>
      </c>
      <c r="K22" s="162" t="s">
        <v>101</v>
      </c>
      <c r="L22" s="162" t="s">
        <v>56</v>
      </c>
      <c r="M22" s="162" t="s">
        <v>57</v>
      </c>
      <c r="N22" s="162">
        <v>7</v>
      </c>
      <c r="O22" s="162" t="s">
        <v>175</v>
      </c>
      <c r="P22" s="162" t="s">
        <v>176</v>
      </c>
      <c r="Q22" s="162" t="s">
        <v>152</v>
      </c>
      <c r="R22" s="162" t="s">
        <v>61</v>
      </c>
      <c r="S22" s="162" t="s">
        <v>62</v>
      </c>
      <c r="T22" s="162" t="s">
        <v>63</v>
      </c>
      <c r="U22" s="163">
        <v>10</v>
      </c>
      <c r="V22" s="163">
        <v>260</v>
      </c>
      <c r="W22" s="163">
        <v>12</v>
      </c>
      <c r="X22" s="166">
        <f t="shared" si="10"/>
        <v>272</v>
      </c>
      <c r="Y22" s="163">
        <v>4</v>
      </c>
      <c r="Z22" s="163" t="s">
        <v>64</v>
      </c>
      <c r="AA22" s="163" t="s">
        <v>67</v>
      </c>
      <c r="AB22" s="163" t="s">
        <v>64</v>
      </c>
      <c r="AC22" s="173" t="s">
        <v>65</v>
      </c>
      <c r="AD22" s="168" t="s">
        <v>177</v>
      </c>
      <c r="AE22" s="166" t="s">
        <v>64</v>
      </c>
      <c r="AF22" s="168" t="s">
        <v>110</v>
      </c>
      <c r="AG22" s="162" t="s">
        <v>68</v>
      </c>
      <c r="AH22" s="166">
        <f t="shared" si="1"/>
        <v>68</v>
      </c>
      <c r="AI22" s="166">
        <v>3</v>
      </c>
      <c r="AJ22" s="170">
        <f t="shared" si="2"/>
        <v>7434</v>
      </c>
      <c r="AK22" s="166">
        <f t="shared" si="3"/>
        <v>68</v>
      </c>
      <c r="AL22" s="170">
        <v>300000</v>
      </c>
      <c r="AM22" s="170">
        <f t="shared" si="11"/>
        <v>2720000</v>
      </c>
      <c r="AN22" s="170">
        <f t="shared" si="5"/>
        <v>0</v>
      </c>
      <c r="AO22" s="170">
        <f t="shared" si="6"/>
        <v>2700000</v>
      </c>
      <c r="AP22" s="170">
        <f t="shared" si="7"/>
        <v>20220480</v>
      </c>
      <c r="AR22" s="170">
        <f t="shared" si="8"/>
        <v>3000000</v>
      </c>
      <c r="AS22" s="170">
        <f t="shared" si="9"/>
        <v>28640480</v>
      </c>
      <c r="AT22" s="162" t="s">
        <v>172</v>
      </c>
      <c r="AU22" s="162" t="s">
        <v>173</v>
      </c>
      <c r="AV22" s="162" t="s">
        <v>178</v>
      </c>
      <c r="AW22" s="162" t="s">
        <v>179</v>
      </c>
    </row>
    <row r="23" spans="1:49" ht="25" customHeight="1" x14ac:dyDescent="0.35">
      <c r="A23" s="161">
        <v>14614</v>
      </c>
      <c r="B23" s="162" t="s">
        <v>49</v>
      </c>
      <c r="C23" s="162" t="s">
        <v>50</v>
      </c>
      <c r="D23" s="163">
        <v>4</v>
      </c>
      <c r="E23" s="163">
        <v>2025</v>
      </c>
      <c r="F23" s="163">
        <v>2025</v>
      </c>
      <c r="G23" s="161" t="s">
        <v>51</v>
      </c>
      <c r="H23" s="161" t="s">
        <v>52</v>
      </c>
      <c r="I23" s="161" t="s">
        <v>53</v>
      </c>
      <c r="J23" s="164" t="s">
        <v>100</v>
      </c>
      <c r="K23" s="161" t="s">
        <v>101</v>
      </c>
      <c r="L23" s="161" t="s">
        <v>65</v>
      </c>
      <c r="M23" s="161" t="s">
        <v>65</v>
      </c>
      <c r="N23" s="161">
        <v>8</v>
      </c>
      <c r="O23" s="161" t="s">
        <v>58</v>
      </c>
      <c r="P23" s="161" t="s">
        <v>76</v>
      </c>
      <c r="Q23" s="161" t="s">
        <v>60</v>
      </c>
      <c r="R23" s="161" t="s">
        <v>61</v>
      </c>
      <c r="S23" s="161" t="s">
        <v>62</v>
      </c>
      <c r="T23" s="161" t="s">
        <v>63</v>
      </c>
      <c r="U23" s="165">
        <v>15</v>
      </c>
      <c r="V23" s="165">
        <v>260</v>
      </c>
      <c r="W23" s="165" t="s">
        <v>65</v>
      </c>
      <c r="X23" s="166">
        <f>((SUM(V23:W23))*1)*1</f>
        <v>260</v>
      </c>
      <c r="Y23" s="165">
        <v>5</v>
      </c>
      <c r="Z23" s="165" t="s">
        <v>64</v>
      </c>
      <c r="AA23" s="165" t="s">
        <v>64</v>
      </c>
      <c r="AB23" s="174" t="s">
        <v>67</v>
      </c>
      <c r="AC23" s="167" t="s">
        <v>65</v>
      </c>
      <c r="AD23" s="168" t="s">
        <v>180</v>
      </c>
      <c r="AE23" s="166" t="s">
        <v>64</v>
      </c>
      <c r="AF23" s="167" t="s">
        <v>110</v>
      </c>
      <c r="AG23" s="161" t="s">
        <v>68</v>
      </c>
      <c r="AH23" s="166">
        <f t="shared" si="1"/>
        <v>52</v>
      </c>
      <c r="AI23" s="165">
        <v>3</v>
      </c>
      <c r="AJ23" s="165">
        <f t="shared" si="2"/>
        <v>7434</v>
      </c>
      <c r="AK23" s="166">
        <f t="shared" si="3"/>
        <v>52</v>
      </c>
      <c r="AL23" s="170">
        <v>300000</v>
      </c>
      <c r="AM23" s="170">
        <f t="shared" si="11"/>
        <v>3120000</v>
      </c>
      <c r="AN23" s="170">
        <f t="shared" si="5"/>
        <v>3900000</v>
      </c>
      <c r="AO23" s="170">
        <f t="shared" si="6"/>
        <v>0</v>
      </c>
      <c r="AP23" s="170">
        <f t="shared" si="7"/>
        <v>28992600</v>
      </c>
      <c r="AR23" s="170">
        <f t="shared" si="8"/>
        <v>4500000</v>
      </c>
      <c r="AS23" s="170">
        <f t="shared" si="9"/>
        <v>40512600</v>
      </c>
      <c r="AT23" s="161"/>
      <c r="AU23" s="161"/>
      <c r="AV23" s="161"/>
      <c r="AW23" s="161"/>
    </row>
    <row r="24" spans="1:49" ht="25" customHeight="1" x14ac:dyDescent="0.35">
      <c r="A24" s="161">
        <v>14621</v>
      </c>
      <c r="B24" s="162" t="s">
        <v>49</v>
      </c>
      <c r="C24" s="162" t="s">
        <v>50</v>
      </c>
      <c r="D24" s="163">
        <v>4</v>
      </c>
      <c r="E24" s="163">
        <v>2025</v>
      </c>
      <c r="F24" s="163">
        <v>2025</v>
      </c>
      <c r="G24" s="161" t="s">
        <v>51</v>
      </c>
      <c r="H24" s="161" t="s">
        <v>52</v>
      </c>
      <c r="I24" s="161" t="s">
        <v>53</v>
      </c>
      <c r="J24" s="164" t="s">
        <v>100</v>
      </c>
      <c r="K24" s="161" t="s">
        <v>101</v>
      </c>
      <c r="L24" s="161" t="s">
        <v>65</v>
      </c>
      <c r="M24" s="161" t="s">
        <v>65</v>
      </c>
      <c r="N24" s="161">
        <v>8</v>
      </c>
      <c r="O24" s="161" t="s">
        <v>58</v>
      </c>
      <c r="P24" s="161" t="s">
        <v>71</v>
      </c>
      <c r="Q24" s="161" t="s">
        <v>120</v>
      </c>
      <c r="R24" s="161" t="s">
        <v>61</v>
      </c>
      <c r="S24" s="161" t="s">
        <v>62</v>
      </c>
      <c r="T24" s="161" t="s">
        <v>63</v>
      </c>
      <c r="U24" s="165">
        <v>15</v>
      </c>
      <c r="V24" s="165">
        <v>260</v>
      </c>
      <c r="W24" s="165" t="s">
        <v>65</v>
      </c>
      <c r="X24" s="166">
        <f>((SUM(V24:W24))*1)*1</f>
        <v>260</v>
      </c>
      <c r="Y24" s="165">
        <v>5</v>
      </c>
      <c r="Z24" s="165" t="s">
        <v>64</v>
      </c>
      <c r="AA24" s="165" t="s">
        <v>64</v>
      </c>
      <c r="AB24" s="174" t="s">
        <v>67</v>
      </c>
      <c r="AC24" s="167" t="s">
        <v>65</v>
      </c>
      <c r="AD24" s="168" t="s">
        <v>181</v>
      </c>
      <c r="AE24" s="166" t="s">
        <v>64</v>
      </c>
      <c r="AF24" s="167" t="s">
        <v>110</v>
      </c>
      <c r="AG24" s="161" t="s">
        <v>68</v>
      </c>
      <c r="AH24" s="166">
        <f t="shared" si="1"/>
        <v>52</v>
      </c>
      <c r="AI24" s="165">
        <v>3</v>
      </c>
      <c r="AJ24" s="165">
        <f t="shared" si="2"/>
        <v>7434</v>
      </c>
      <c r="AK24" s="166">
        <f t="shared" si="3"/>
        <v>52</v>
      </c>
      <c r="AL24" s="170">
        <v>300000</v>
      </c>
      <c r="AM24" s="170">
        <f t="shared" si="11"/>
        <v>3120000</v>
      </c>
      <c r="AN24" s="170">
        <f t="shared" si="5"/>
        <v>3900000</v>
      </c>
      <c r="AO24" s="170">
        <f t="shared" si="6"/>
        <v>0</v>
      </c>
      <c r="AP24" s="170">
        <f t="shared" si="7"/>
        <v>28992600</v>
      </c>
      <c r="AR24" s="170">
        <f t="shared" si="8"/>
        <v>4500000</v>
      </c>
      <c r="AS24" s="170">
        <f t="shared" si="9"/>
        <v>40512600</v>
      </c>
      <c r="AT24" s="161"/>
      <c r="AU24" s="161"/>
      <c r="AV24" s="161"/>
      <c r="AW24" s="161"/>
    </row>
    <row r="25" spans="1:49" ht="25" customHeight="1" x14ac:dyDescent="0.35">
      <c r="A25" s="171">
        <v>14537</v>
      </c>
      <c r="B25" s="171" t="s">
        <v>116</v>
      </c>
      <c r="C25" s="171" t="s">
        <v>117</v>
      </c>
      <c r="D25" s="166">
        <v>1</v>
      </c>
      <c r="E25" s="166">
        <v>2025</v>
      </c>
      <c r="F25" s="166">
        <v>2025</v>
      </c>
      <c r="G25" s="164" t="s">
        <v>51</v>
      </c>
      <c r="H25" s="171" t="s">
        <v>52</v>
      </c>
      <c r="I25" s="171" t="s">
        <v>53</v>
      </c>
      <c r="J25" s="164" t="s">
        <v>182</v>
      </c>
      <c r="K25" s="171" t="s">
        <v>183</v>
      </c>
      <c r="L25" s="171" t="s">
        <v>65</v>
      </c>
      <c r="M25" s="171" t="s">
        <v>65</v>
      </c>
      <c r="N25" s="171">
        <v>9</v>
      </c>
      <c r="O25" s="171" t="s">
        <v>118</v>
      </c>
      <c r="P25" s="171" t="s">
        <v>184</v>
      </c>
      <c r="Q25" s="171" t="s">
        <v>120</v>
      </c>
      <c r="R25" s="171" t="s">
        <v>61</v>
      </c>
      <c r="S25" s="171" t="s">
        <v>107</v>
      </c>
      <c r="T25" s="171" t="s">
        <v>63</v>
      </c>
      <c r="U25" s="172">
        <v>20</v>
      </c>
      <c r="V25" s="172">
        <v>90</v>
      </c>
      <c r="W25" s="172" t="s">
        <v>65</v>
      </c>
      <c r="X25" s="166">
        <f t="shared" ref="X25:X35" si="12">(SUM(V25:W25))*1</f>
        <v>90</v>
      </c>
      <c r="Y25" s="172">
        <v>4</v>
      </c>
      <c r="Z25" s="172" t="s">
        <v>64</v>
      </c>
      <c r="AA25" s="172" t="s">
        <v>64</v>
      </c>
      <c r="AB25" s="172" t="s">
        <v>67</v>
      </c>
      <c r="AC25" s="173" t="s">
        <v>65</v>
      </c>
      <c r="AD25" s="168" t="s">
        <v>185</v>
      </c>
      <c r="AE25" s="166" t="s">
        <v>64</v>
      </c>
      <c r="AF25" s="173" t="s">
        <v>186</v>
      </c>
      <c r="AG25" s="171" t="s">
        <v>122</v>
      </c>
      <c r="AH25" s="166">
        <f t="shared" si="1"/>
        <v>23</v>
      </c>
      <c r="AI25" s="166">
        <v>2</v>
      </c>
      <c r="AJ25" s="170">
        <f t="shared" si="2"/>
        <v>6372</v>
      </c>
      <c r="AK25" s="166">
        <f t="shared" si="3"/>
        <v>22.5</v>
      </c>
      <c r="AL25" s="170">
        <v>20000</v>
      </c>
      <c r="AM25" s="170">
        <f t="shared" si="11"/>
        <v>1840000</v>
      </c>
      <c r="AN25" s="170">
        <f t="shared" si="5"/>
        <v>2300000</v>
      </c>
      <c r="AO25" s="170">
        <f t="shared" si="6"/>
        <v>0</v>
      </c>
      <c r="AP25" s="170">
        <f t="shared" si="7"/>
        <v>11469600</v>
      </c>
      <c r="AR25" s="170">
        <f t="shared" si="8"/>
        <v>400000</v>
      </c>
      <c r="AS25" s="170">
        <f t="shared" si="9"/>
        <v>16009600</v>
      </c>
    </row>
    <row r="26" spans="1:49" ht="25" customHeight="1" x14ac:dyDescent="0.35">
      <c r="A26" s="171">
        <v>14538</v>
      </c>
      <c r="B26" s="171" t="s">
        <v>116</v>
      </c>
      <c r="C26" s="171" t="s">
        <v>117</v>
      </c>
      <c r="D26" s="166">
        <v>1</v>
      </c>
      <c r="E26" s="166">
        <v>2025</v>
      </c>
      <c r="F26" s="166">
        <v>2025</v>
      </c>
      <c r="G26" s="164" t="s">
        <v>51</v>
      </c>
      <c r="H26" s="171" t="s">
        <v>52</v>
      </c>
      <c r="I26" s="171" t="s">
        <v>53</v>
      </c>
      <c r="J26" s="164" t="s">
        <v>182</v>
      </c>
      <c r="K26" s="171" t="s">
        <v>183</v>
      </c>
      <c r="L26" s="171" t="s">
        <v>65</v>
      </c>
      <c r="M26" s="171" t="s">
        <v>65</v>
      </c>
      <c r="N26" s="171">
        <v>9</v>
      </c>
      <c r="O26" s="171" t="s">
        <v>118</v>
      </c>
      <c r="P26" s="171" t="s">
        <v>187</v>
      </c>
      <c r="Q26" s="171" t="s">
        <v>120</v>
      </c>
      <c r="R26" s="171" t="s">
        <v>61</v>
      </c>
      <c r="S26" s="171" t="s">
        <v>107</v>
      </c>
      <c r="T26" s="171" t="s">
        <v>63</v>
      </c>
      <c r="U26" s="172">
        <v>20</v>
      </c>
      <c r="V26" s="172">
        <v>90</v>
      </c>
      <c r="W26" s="172" t="s">
        <v>65</v>
      </c>
      <c r="X26" s="166">
        <f t="shared" si="12"/>
        <v>90</v>
      </c>
      <c r="Y26" s="172">
        <v>4</v>
      </c>
      <c r="Z26" s="172" t="s">
        <v>64</v>
      </c>
      <c r="AA26" s="172" t="s">
        <v>64</v>
      </c>
      <c r="AB26" s="172" t="s">
        <v>67</v>
      </c>
      <c r="AC26" s="173" t="s">
        <v>65</v>
      </c>
      <c r="AD26" s="168" t="s">
        <v>185</v>
      </c>
      <c r="AE26" s="166" t="s">
        <v>64</v>
      </c>
      <c r="AF26" s="173" t="s">
        <v>186</v>
      </c>
      <c r="AG26" s="171" t="s">
        <v>122</v>
      </c>
      <c r="AH26" s="166">
        <f t="shared" si="1"/>
        <v>23</v>
      </c>
      <c r="AI26" s="166">
        <v>2</v>
      </c>
      <c r="AJ26" s="170">
        <f t="shared" si="2"/>
        <v>6372</v>
      </c>
      <c r="AK26" s="166">
        <f t="shared" si="3"/>
        <v>22.5</v>
      </c>
      <c r="AL26" s="170">
        <v>20000</v>
      </c>
      <c r="AM26" s="170">
        <f t="shared" si="11"/>
        <v>1840000</v>
      </c>
      <c r="AN26" s="170">
        <f t="shared" si="5"/>
        <v>2300000</v>
      </c>
      <c r="AO26" s="170">
        <f t="shared" si="6"/>
        <v>0</v>
      </c>
      <c r="AP26" s="170">
        <f t="shared" si="7"/>
        <v>11469600</v>
      </c>
      <c r="AR26" s="170">
        <f t="shared" si="8"/>
        <v>400000</v>
      </c>
      <c r="AS26" s="170">
        <f t="shared" si="9"/>
        <v>16009600</v>
      </c>
    </row>
    <row r="27" spans="1:49" ht="25" customHeight="1" x14ac:dyDescent="0.35">
      <c r="A27" s="171">
        <v>14539</v>
      </c>
      <c r="B27" s="171" t="s">
        <v>116</v>
      </c>
      <c r="C27" s="171" t="s">
        <v>117</v>
      </c>
      <c r="D27" s="166">
        <v>1</v>
      </c>
      <c r="E27" s="166">
        <v>2025</v>
      </c>
      <c r="F27" s="166">
        <v>2025</v>
      </c>
      <c r="G27" s="164" t="s">
        <v>51</v>
      </c>
      <c r="H27" s="171" t="s">
        <v>52</v>
      </c>
      <c r="I27" s="171" t="s">
        <v>53</v>
      </c>
      <c r="J27" s="164" t="s">
        <v>182</v>
      </c>
      <c r="K27" s="171" t="s">
        <v>183</v>
      </c>
      <c r="L27" s="171" t="s">
        <v>65</v>
      </c>
      <c r="M27" s="171" t="s">
        <v>65</v>
      </c>
      <c r="N27" s="171">
        <v>9</v>
      </c>
      <c r="O27" s="171" t="s">
        <v>118</v>
      </c>
      <c r="P27" s="171" t="s">
        <v>188</v>
      </c>
      <c r="Q27" s="171" t="s">
        <v>120</v>
      </c>
      <c r="R27" s="171" t="s">
        <v>61</v>
      </c>
      <c r="S27" s="171" t="s">
        <v>107</v>
      </c>
      <c r="T27" s="171" t="s">
        <v>63</v>
      </c>
      <c r="U27" s="172">
        <v>20</v>
      </c>
      <c r="V27" s="172">
        <v>90</v>
      </c>
      <c r="W27" s="172" t="s">
        <v>65</v>
      </c>
      <c r="X27" s="166">
        <f t="shared" si="12"/>
        <v>90</v>
      </c>
      <c r="Y27" s="172">
        <v>4</v>
      </c>
      <c r="Z27" s="172" t="s">
        <v>64</v>
      </c>
      <c r="AA27" s="172" t="s">
        <v>64</v>
      </c>
      <c r="AB27" s="172" t="s">
        <v>67</v>
      </c>
      <c r="AC27" s="173" t="s">
        <v>65</v>
      </c>
      <c r="AD27" s="168" t="s">
        <v>185</v>
      </c>
      <c r="AE27" s="166" t="s">
        <v>64</v>
      </c>
      <c r="AF27" s="173" t="s">
        <v>186</v>
      </c>
      <c r="AG27" s="171" t="s">
        <v>122</v>
      </c>
      <c r="AH27" s="166">
        <f t="shared" si="1"/>
        <v>23</v>
      </c>
      <c r="AI27" s="166">
        <v>2</v>
      </c>
      <c r="AJ27" s="170">
        <f t="shared" si="2"/>
        <v>6372</v>
      </c>
      <c r="AK27" s="166">
        <f t="shared" si="3"/>
        <v>22.5</v>
      </c>
      <c r="AL27" s="170">
        <v>20000</v>
      </c>
      <c r="AM27" s="170">
        <f t="shared" si="11"/>
        <v>1840000</v>
      </c>
      <c r="AN27" s="170">
        <f t="shared" si="5"/>
        <v>2300000</v>
      </c>
      <c r="AO27" s="170">
        <f t="shared" si="6"/>
        <v>0</v>
      </c>
      <c r="AP27" s="170">
        <f t="shared" si="7"/>
        <v>11469600</v>
      </c>
      <c r="AR27" s="170">
        <f t="shared" si="8"/>
        <v>400000</v>
      </c>
      <c r="AS27" s="170">
        <f t="shared" si="9"/>
        <v>16009600</v>
      </c>
    </row>
    <row r="28" spans="1:49" ht="25" customHeight="1" x14ac:dyDescent="0.35">
      <c r="A28" s="171">
        <v>14540</v>
      </c>
      <c r="B28" s="171" t="s">
        <v>116</v>
      </c>
      <c r="C28" s="171" t="s">
        <v>117</v>
      </c>
      <c r="D28" s="166">
        <v>1</v>
      </c>
      <c r="E28" s="166">
        <v>2025</v>
      </c>
      <c r="F28" s="166">
        <v>2025</v>
      </c>
      <c r="G28" s="164" t="s">
        <v>51</v>
      </c>
      <c r="H28" s="171" t="s">
        <v>52</v>
      </c>
      <c r="I28" s="171" t="s">
        <v>53</v>
      </c>
      <c r="J28" s="164" t="s">
        <v>182</v>
      </c>
      <c r="K28" s="171" t="s">
        <v>183</v>
      </c>
      <c r="L28" s="171" t="s">
        <v>65</v>
      </c>
      <c r="M28" s="171" t="s">
        <v>65</v>
      </c>
      <c r="N28" s="171">
        <v>9</v>
      </c>
      <c r="O28" s="171" t="s">
        <v>118</v>
      </c>
      <c r="P28" s="171" t="s">
        <v>189</v>
      </c>
      <c r="Q28" s="171" t="s">
        <v>120</v>
      </c>
      <c r="R28" s="171" t="s">
        <v>61</v>
      </c>
      <c r="S28" s="171" t="s">
        <v>107</v>
      </c>
      <c r="T28" s="171" t="s">
        <v>63</v>
      </c>
      <c r="U28" s="172">
        <v>20</v>
      </c>
      <c r="V28" s="172">
        <v>90</v>
      </c>
      <c r="W28" s="172" t="s">
        <v>65</v>
      </c>
      <c r="X28" s="166">
        <f t="shared" si="12"/>
        <v>90</v>
      </c>
      <c r="Y28" s="172">
        <v>4</v>
      </c>
      <c r="Z28" s="172" t="s">
        <v>64</v>
      </c>
      <c r="AA28" s="172" t="s">
        <v>64</v>
      </c>
      <c r="AB28" s="172" t="s">
        <v>67</v>
      </c>
      <c r="AC28" s="173" t="s">
        <v>65</v>
      </c>
      <c r="AD28" s="168" t="s">
        <v>185</v>
      </c>
      <c r="AE28" s="166" t="s">
        <v>64</v>
      </c>
      <c r="AF28" s="173" t="s">
        <v>186</v>
      </c>
      <c r="AG28" s="171" t="s">
        <v>122</v>
      </c>
      <c r="AH28" s="166">
        <f t="shared" si="1"/>
        <v>23</v>
      </c>
      <c r="AI28" s="166">
        <v>2</v>
      </c>
      <c r="AJ28" s="170">
        <f t="shared" si="2"/>
        <v>6372</v>
      </c>
      <c r="AK28" s="166">
        <f t="shared" si="3"/>
        <v>22.5</v>
      </c>
      <c r="AL28" s="170">
        <v>20000</v>
      </c>
      <c r="AM28" s="170">
        <f t="shared" si="11"/>
        <v>1840000</v>
      </c>
      <c r="AN28" s="170">
        <f t="shared" si="5"/>
        <v>2300000</v>
      </c>
      <c r="AO28" s="170">
        <f t="shared" si="6"/>
        <v>0</v>
      </c>
      <c r="AP28" s="170">
        <f t="shared" si="7"/>
        <v>11469600</v>
      </c>
      <c r="AR28" s="170">
        <f t="shared" si="8"/>
        <v>400000</v>
      </c>
      <c r="AS28" s="170">
        <f t="shared" si="9"/>
        <v>16009600</v>
      </c>
    </row>
    <row r="29" spans="1:49" ht="25" customHeight="1" x14ac:dyDescent="0.35">
      <c r="A29" s="162">
        <v>14367</v>
      </c>
      <c r="B29" s="162" t="s">
        <v>190</v>
      </c>
      <c r="C29" s="162" t="s">
        <v>191</v>
      </c>
      <c r="D29" s="163">
        <v>1</v>
      </c>
      <c r="E29" s="163">
        <v>2025</v>
      </c>
      <c r="F29" s="163">
        <v>2025</v>
      </c>
      <c r="G29" s="162" t="s">
        <v>127</v>
      </c>
      <c r="H29" s="162" t="s">
        <v>190</v>
      </c>
      <c r="I29" s="162" t="s">
        <v>192</v>
      </c>
      <c r="J29" s="164" t="s">
        <v>182</v>
      </c>
      <c r="K29" s="162" t="s">
        <v>183</v>
      </c>
      <c r="L29" s="162" t="s">
        <v>65</v>
      </c>
      <c r="M29" s="162" t="s">
        <v>65</v>
      </c>
      <c r="N29" s="162">
        <v>13</v>
      </c>
      <c r="O29" s="162" t="s">
        <v>104</v>
      </c>
      <c r="P29" s="162" t="s">
        <v>193</v>
      </c>
      <c r="Q29" s="162" t="s">
        <v>152</v>
      </c>
      <c r="R29" s="162" t="s">
        <v>61</v>
      </c>
      <c r="S29" s="162" t="s">
        <v>107</v>
      </c>
      <c r="T29" s="162" t="s">
        <v>63</v>
      </c>
      <c r="U29" s="163">
        <v>20</v>
      </c>
      <c r="V29" s="163">
        <v>90</v>
      </c>
      <c r="W29" s="163" t="s">
        <v>65</v>
      </c>
      <c r="X29" s="166">
        <f t="shared" si="12"/>
        <v>90</v>
      </c>
      <c r="Y29" s="163">
        <v>4</v>
      </c>
      <c r="Z29" s="163" t="s">
        <v>64</v>
      </c>
      <c r="AA29" s="163" t="s">
        <v>67</v>
      </c>
      <c r="AB29" s="172" t="s">
        <v>67</v>
      </c>
      <c r="AC29" s="173" t="s">
        <v>65</v>
      </c>
      <c r="AD29" s="168" t="s">
        <v>194</v>
      </c>
      <c r="AE29" s="166" t="s">
        <v>64</v>
      </c>
      <c r="AF29" s="168" t="s">
        <v>186</v>
      </c>
      <c r="AG29" s="162" t="s">
        <v>68</v>
      </c>
      <c r="AH29" s="166">
        <f t="shared" si="1"/>
        <v>23</v>
      </c>
      <c r="AI29" s="166">
        <v>1</v>
      </c>
      <c r="AJ29" s="170">
        <f t="shared" si="2"/>
        <v>5074</v>
      </c>
      <c r="AK29" s="166">
        <f t="shared" si="3"/>
        <v>22.5</v>
      </c>
      <c r="AL29" s="170">
        <v>20000</v>
      </c>
      <c r="AM29" s="170">
        <f t="shared" si="11"/>
        <v>1840000</v>
      </c>
      <c r="AN29" s="170">
        <f t="shared" si="5"/>
        <v>0</v>
      </c>
      <c r="AO29" s="170">
        <f t="shared" si="6"/>
        <v>0</v>
      </c>
      <c r="AP29" s="170">
        <f t="shared" si="7"/>
        <v>9133200</v>
      </c>
      <c r="AR29" s="170">
        <f t="shared" si="8"/>
        <v>400000</v>
      </c>
      <c r="AS29" s="170">
        <f t="shared" si="9"/>
        <v>11373200</v>
      </c>
      <c r="AT29" s="162" t="s">
        <v>195</v>
      </c>
      <c r="AU29" s="162" t="s">
        <v>196</v>
      </c>
      <c r="AV29" s="162" t="s">
        <v>197</v>
      </c>
      <c r="AW29" s="162" t="s">
        <v>198</v>
      </c>
    </row>
    <row r="30" spans="1:49" ht="25" customHeight="1" x14ac:dyDescent="0.35">
      <c r="A30" s="162">
        <v>14449</v>
      </c>
      <c r="B30" s="162" t="s">
        <v>125</v>
      </c>
      <c r="C30" s="162" t="s">
        <v>126</v>
      </c>
      <c r="D30" s="163">
        <v>1</v>
      </c>
      <c r="E30" s="163">
        <v>2025</v>
      </c>
      <c r="F30" s="163">
        <v>2025</v>
      </c>
      <c r="G30" s="162" t="s">
        <v>127</v>
      </c>
      <c r="H30" s="162" t="s">
        <v>125</v>
      </c>
      <c r="I30" s="162" t="s">
        <v>128</v>
      </c>
      <c r="J30" s="164" t="s">
        <v>182</v>
      </c>
      <c r="K30" s="162" t="s">
        <v>183</v>
      </c>
      <c r="L30" s="162" t="s">
        <v>65</v>
      </c>
      <c r="M30" s="162" t="s">
        <v>65</v>
      </c>
      <c r="N30" s="162">
        <v>8</v>
      </c>
      <c r="O30" s="162" t="s">
        <v>58</v>
      </c>
      <c r="P30" s="162" t="s">
        <v>199</v>
      </c>
      <c r="Q30" s="162" t="s">
        <v>152</v>
      </c>
      <c r="R30" s="162" t="s">
        <v>61</v>
      </c>
      <c r="S30" s="162" t="s">
        <v>107</v>
      </c>
      <c r="T30" s="162" t="s">
        <v>63</v>
      </c>
      <c r="U30" s="163">
        <v>10</v>
      </c>
      <c r="V30" s="163">
        <v>90</v>
      </c>
      <c r="W30" s="163" t="s">
        <v>65</v>
      </c>
      <c r="X30" s="166">
        <f t="shared" si="12"/>
        <v>90</v>
      </c>
      <c r="Y30" s="163">
        <v>4</v>
      </c>
      <c r="Z30" s="163" t="s">
        <v>64</v>
      </c>
      <c r="AA30" s="163" t="s">
        <v>67</v>
      </c>
      <c r="AB30" s="172" t="s">
        <v>67</v>
      </c>
      <c r="AC30" s="173" t="s">
        <v>65</v>
      </c>
      <c r="AD30" s="168" t="s">
        <v>200</v>
      </c>
      <c r="AE30" s="166" t="s">
        <v>64</v>
      </c>
      <c r="AF30" s="168" t="s">
        <v>186</v>
      </c>
      <c r="AG30" s="162" t="s">
        <v>68</v>
      </c>
      <c r="AH30" s="166">
        <f t="shared" si="1"/>
        <v>23</v>
      </c>
      <c r="AI30" s="166">
        <v>1</v>
      </c>
      <c r="AJ30" s="170">
        <f t="shared" si="2"/>
        <v>5074</v>
      </c>
      <c r="AK30" s="166">
        <f t="shared" si="3"/>
        <v>22.5</v>
      </c>
      <c r="AL30" s="170">
        <v>20000</v>
      </c>
      <c r="AM30" s="170">
        <f t="shared" si="11"/>
        <v>920000</v>
      </c>
      <c r="AN30" s="170">
        <f t="shared" si="5"/>
        <v>0</v>
      </c>
      <c r="AO30" s="170">
        <f t="shared" si="6"/>
        <v>0</v>
      </c>
      <c r="AP30" s="170">
        <f t="shared" si="7"/>
        <v>4566600</v>
      </c>
      <c r="AR30" s="170">
        <f t="shared" si="8"/>
        <v>200000</v>
      </c>
      <c r="AS30" s="170">
        <f t="shared" si="9"/>
        <v>5686600</v>
      </c>
      <c r="AT30" s="162" t="s">
        <v>172</v>
      </c>
      <c r="AU30" s="162" t="s">
        <v>173</v>
      </c>
      <c r="AV30" s="162" t="s">
        <v>201</v>
      </c>
      <c r="AW30" s="162" t="s">
        <v>202</v>
      </c>
    </row>
    <row r="31" spans="1:49" ht="25" customHeight="1" x14ac:dyDescent="0.35">
      <c r="A31" s="162">
        <v>14514</v>
      </c>
      <c r="B31" s="162" t="s">
        <v>190</v>
      </c>
      <c r="C31" s="162" t="s">
        <v>191</v>
      </c>
      <c r="D31" s="163">
        <v>1</v>
      </c>
      <c r="E31" s="163">
        <v>2025</v>
      </c>
      <c r="F31" s="163">
        <v>2025</v>
      </c>
      <c r="G31" s="162" t="s">
        <v>127</v>
      </c>
      <c r="H31" s="162" t="s">
        <v>190</v>
      </c>
      <c r="I31" s="162" t="s">
        <v>192</v>
      </c>
      <c r="J31" s="164" t="s">
        <v>182</v>
      </c>
      <c r="K31" s="162" t="s">
        <v>183</v>
      </c>
      <c r="L31" s="162" t="s">
        <v>65</v>
      </c>
      <c r="M31" s="162" t="s">
        <v>65</v>
      </c>
      <c r="N31" s="162">
        <v>13</v>
      </c>
      <c r="O31" s="162" t="s">
        <v>104</v>
      </c>
      <c r="P31" s="162" t="s">
        <v>203</v>
      </c>
      <c r="Q31" s="162" t="s">
        <v>152</v>
      </c>
      <c r="R31" s="162" t="s">
        <v>61</v>
      </c>
      <c r="S31" s="162" t="s">
        <v>107</v>
      </c>
      <c r="T31" s="162" t="s">
        <v>63</v>
      </c>
      <c r="U31" s="163">
        <v>20</v>
      </c>
      <c r="V31" s="163">
        <v>90</v>
      </c>
      <c r="W31" s="163" t="s">
        <v>65</v>
      </c>
      <c r="X31" s="166">
        <f t="shared" si="12"/>
        <v>90</v>
      </c>
      <c r="Y31" s="163">
        <v>4</v>
      </c>
      <c r="Z31" s="163" t="s">
        <v>64</v>
      </c>
      <c r="AA31" s="163" t="s">
        <v>67</v>
      </c>
      <c r="AB31" s="172" t="s">
        <v>67</v>
      </c>
      <c r="AC31" s="173" t="s">
        <v>65</v>
      </c>
      <c r="AD31" s="168" t="s">
        <v>204</v>
      </c>
      <c r="AE31" s="166" t="s">
        <v>64</v>
      </c>
      <c r="AF31" s="168" t="s">
        <v>186</v>
      </c>
      <c r="AG31" s="162" t="s">
        <v>68</v>
      </c>
      <c r="AH31" s="166">
        <f t="shared" si="1"/>
        <v>23</v>
      </c>
      <c r="AI31" s="166">
        <v>1</v>
      </c>
      <c r="AJ31" s="170">
        <f t="shared" si="2"/>
        <v>5074</v>
      </c>
      <c r="AK31" s="166">
        <f t="shared" si="3"/>
        <v>22.5</v>
      </c>
      <c r="AL31" s="170">
        <v>20000</v>
      </c>
      <c r="AM31" s="170">
        <f t="shared" si="11"/>
        <v>1840000</v>
      </c>
      <c r="AN31" s="170">
        <f t="shared" si="5"/>
        <v>0</v>
      </c>
      <c r="AO31" s="170">
        <f t="shared" si="6"/>
        <v>0</v>
      </c>
      <c r="AP31" s="170">
        <f t="shared" si="7"/>
        <v>9133200</v>
      </c>
      <c r="AR31" s="170">
        <f t="shared" si="8"/>
        <v>400000</v>
      </c>
      <c r="AS31" s="170">
        <f t="shared" si="9"/>
        <v>11373200</v>
      </c>
      <c r="AT31" s="162" t="s">
        <v>195</v>
      </c>
      <c r="AU31" s="162" t="s">
        <v>196</v>
      </c>
      <c r="AV31" s="162" t="s">
        <v>205</v>
      </c>
      <c r="AW31" s="162" t="s">
        <v>206</v>
      </c>
    </row>
    <row r="32" spans="1:49" ht="25" customHeight="1" x14ac:dyDescent="0.35">
      <c r="A32" s="162">
        <v>14341</v>
      </c>
      <c r="B32" s="162" t="s">
        <v>125</v>
      </c>
      <c r="C32" s="162" t="s">
        <v>126</v>
      </c>
      <c r="D32" s="163">
        <v>1</v>
      </c>
      <c r="E32" s="163">
        <v>2025</v>
      </c>
      <c r="F32" s="163">
        <v>2025</v>
      </c>
      <c r="G32" s="162" t="s">
        <v>127</v>
      </c>
      <c r="H32" s="162" t="s">
        <v>125</v>
      </c>
      <c r="I32" s="162" t="s">
        <v>128</v>
      </c>
      <c r="J32" s="164" t="s">
        <v>182</v>
      </c>
      <c r="K32" s="162" t="s">
        <v>183</v>
      </c>
      <c r="L32" s="162" t="s">
        <v>207</v>
      </c>
      <c r="M32" s="162" t="s">
        <v>208</v>
      </c>
      <c r="N32" s="162">
        <v>13</v>
      </c>
      <c r="O32" s="162" t="s">
        <v>104</v>
      </c>
      <c r="P32" s="162" t="s">
        <v>209</v>
      </c>
      <c r="Q32" s="162" t="s">
        <v>152</v>
      </c>
      <c r="R32" s="162" t="s">
        <v>61</v>
      </c>
      <c r="S32" s="162" t="s">
        <v>107</v>
      </c>
      <c r="T32" s="162" t="s">
        <v>108</v>
      </c>
      <c r="U32" s="163">
        <v>10</v>
      </c>
      <c r="V32" s="163">
        <v>90</v>
      </c>
      <c r="W32" s="163">
        <v>8</v>
      </c>
      <c r="X32" s="166">
        <f t="shared" si="12"/>
        <v>98</v>
      </c>
      <c r="Y32" s="163">
        <v>3</v>
      </c>
      <c r="Z32" s="163" t="s">
        <v>64</v>
      </c>
      <c r="AA32" s="163" t="s">
        <v>67</v>
      </c>
      <c r="AB32" s="172" t="s">
        <v>67</v>
      </c>
      <c r="AC32" s="173" t="s">
        <v>65</v>
      </c>
      <c r="AD32" s="168" t="s">
        <v>210</v>
      </c>
      <c r="AE32" s="166" t="s">
        <v>64</v>
      </c>
      <c r="AF32" s="168" t="s">
        <v>186</v>
      </c>
      <c r="AG32" s="162" t="s">
        <v>68</v>
      </c>
      <c r="AH32" s="166">
        <f t="shared" si="1"/>
        <v>33</v>
      </c>
      <c r="AI32" s="166">
        <v>1</v>
      </c>
      <c r="AJ32" s="170">
        <f t="shared" si="2"/>
        <v>5074</v>
      </c>
      <c r="AK32" s="166">
        <f t="shared" si="3"/>
        <v>32.666666666666664</v>
      </c>
      <c r="AL32" s="170">
        <v>20000</v>
      </c>
      <c r="AM32" s="170">
        <f t="shared" si="11"/>
        <v>1320000</v>
      </c>
      <c r="AN32" s="170">
        <f t="shared" si="5"/>
        <v>0</v>
      </c>
      <c r="AO32" s="170">
        <f t="shared" si="6"/>
        <v>0</v>
      </c>
      <c r="AP32" s="170">
        <f t="shared" si="7"/>
        <v>4972520</v>
      </c>
      <c r="AR32" s="170">
        <f t="shared" si="8"/>
        <v>200000</v>
      </c>
      <c r="AS32" s="170">
        <f t="shared" si="9"/>
        <v>6492520</v>
      </c>
      <c r="AT32" s="162" t="s">
        <v>211</v>
      </c>
      <c r="AU32" s="162" t="s">
        <v>212</v>
      </c>
      <c r="AV32" s="162" t="s">
        <v>213</v>
      </c>
      <c r="AW32" s="162" t="s">
        <v>214</v>
      </c>
    </row>
    <row r="33" spans="1:49" ht="25" customHeight="1" x14ac:dyDescent="0.35">
      <c r="A33" s="162">
        <v>14373</v>
      </c>
      <c r="B33" s="162" t="s">
        <v>190</v>
      </c>
      <c r="C33" s="162" t="s">
        <v>191</v>
      </c>
      <c r="D33" s="163">
        <v>1</v>
      </c>
      <c r="E33" s="163">
        <v>2025</v>
      </c>
      <c r="F33" s="163">
        <v>2025</v>
      </c>
      <c r="G33" s="162" t="s">
        <v>127</v>
      </c>
      <c r="H33" s="162" t="s">
        <v>190</v>
      </c>
      <c r="I33" s="162" t="s">
        <v>192</v>
      </c>
      <c r="J33" s="164" t="s">
        <v>215</v>
      </c>
      <c r="K33" s="162" t="s">
        <v>216</v>
      </c>
      <c r="L33" s="162" t="s">
        <v>65</v>
      </c>
      <c r="M33" s="162" t="s">
        <v>65</v>
      </c>
      <c r="N33" s="162">
        <v>13</v>
      </c>
      <c r="O33" s="162" t="s">
        <v>104</v>
      </c>
      <c r="P33" s="162" t="s">
        <v>193</v>
      </c>
      <c r="Q33" s="162" t="s">
        <v>152</v>
      </c>
      <c r="R33" s="162" t="s">
        <v>61</v>
      </c>
      <c r="S33" s="162" t="s">
        <v>107</v>
      </c>
      <c r="T33" s="162" t="s">
        <v>63</v>
      </c>
      <c r="U33" s="163">
        <v>20</v>
      </c>
      <c r="V33" s="163">
        <v>152</v>
      </c>
      <c r="W33" s="163" t="s">
        <v>65</v>
      </c>
      <c r="X33" s="166">
        <f t="shared" si="12"/>
        <v>152</v>
      </c>
      <c r="Y33" s="163">
        <v>5</v>
      </c>
      <c r="Z33" s="163" t="s">
        <v>64</v>
      </c>
      <c r="AA33" s="163" t="s">
        <v>67</v>
      </c>
      <c r="AB33" s="172" t="s">
        <v>67</v>
      </c>
      <c r="AC33" s="173" t="s">
        <v>65</v>
      </c>
      <c r="AD33" s="168" t="s">
        <v>217</v>
      </c>
      <c r="AE33" s="166" t="s">
        <v>64</v>
      </c>
      <c r="AF33" s="168" t="s">
        <v>218</v>
      </c>
      <c r="AG33" s="162" t="s">
        <v>68</v>
      </c>
      <c r="AH33" s="166">
        <f t="shared" si="1"/>
        <v>31</v>
      </c>
      <c r="AI33" s="166">
        <v>1</v>
      </c>
      <c r="AJ33" s="170">
        <f t="shared" si="2"/>
        <v>5074</v>
      </c>
      <c r="AK33" s="166">
        <f t="shared" si="3"/>
        <v>30.4</v>
      </c>
      <c r="AL33" s="170">
        <v>20000</v>
      </c>
      <c r="AM33" s="170">
        <f t="shared" si="11"/>
        <v>2480000</v>
      </c>
      <c r="AN33" s="170">
        <f t="shared" si="5"/>
        <v>0</v>
      </c>
      <c r="AO33" s="170">
        <f t="shared" si="6"/>
        <v>0</v>
      </c>
      <c r="AP33" s="170">
        <f t="shared" si="7"/>
        <v>15424960</v>
      </c>
      <c r="AR33" s="170">
        <f t="shared" si="8"/>
        <v>400000</v>
      </c>
      <c r="AS33" s="170">
        <f t="shared" si="9"/>
        <v>18304960</v>
      </c>
      <c r="AT33" s="162" t="s">
        <v>195</v>
      </c>
      <c r="AU33" s="162" t="s">
        <v>196</v>
      </c>
      <c r="AV33" s="162" t="s">
        <v>197</v>
      </c>
      <c r="AW33" s="162" t="s">
        <v>198</v>
      </c>
    </row>
    <row r="34" spans="1:49" ht="25" customHeight="1" x14ac:dyDescent="0.35">
      <c r="A34" s="162">
        <v>14517</v>
      </c>
      <c r="B34" s="162" t="s">
        <v>190</v>
      </c>
      <c r="C34" s="162" t="s">
        <v>191</v>
      </c>
      <c r="D34" s="163">
        <v>1</v>
      </c>
      <c r="E34" s="163">
        <v>2025</v>
      </c>
      <c r="F34" s="163">
        <v>2025</v>
      </c>
      <c r="G34" s="162" t="s">
        <v>127</v>
      </c>
      <c r="H34" s="162" t="s">
        <v>190</v>
      </c>
      <c r="I34" s="162" t="s">
        <v>192</v>
      </c>
      <c r="J34" s="164" t="s">
        <v>219</v>
      </c>
      <c r="K34" s="162" t="s">
        <v>220</v>
      </c>
      <c r="L34" s="162" t="s">
        <v>65</v>
      </c>
      <c r="M34" s="162" t="s">
        <v>65</v>
      </c>
      <c r="N34" s="162">
        <v>10</v>
      </c>
      <c r="O34" s="162" t="s">
        <v>111</v>
      </c>
      <c r="P34" s="162" t="s">
        <v>221</v>
      </c>
      <c r="Q34" s="162" t="s">
        <v>152</v>
      </c>
      <c r="R34" s="162" t="s">
        <v>61</v>
      </c>
      <c r="S34" s="162" t="s">
        <v>107</v>
      </c>
      <c r="T34" s="162" t="s">
        <v>63</v>
      </c>
      <c r="U34" s="163">
        <v>15</v>
      </c>
      <c r="V34" s="163">
        <v>176</v>
      </c>
      <c r="W34" s="163" t="s">
        <v>65</v>
      </c>
      <c r="X34" s="166">
        <f t="shared" si="12"/>
        <v>176</v>
      </c>
      <c r="Y34" s="163">
        <v>5</v>
      </c>
      <c r="Z34" s="163" t="s">
        <v>64</v>
      </c>
      <c r="AA34" s="163" t="s">
        <v>67</v>
      </c>
      <c r="AB34" s="172" t="s">
        <v>67</v>
      </c>
      <c r="AC34" s="173" t="s">
        <v>65</v>
      </c>
      <c r="AD34" s="168" t="s">
        <v>222</v>
      </c>
      <c r="AE34" s="166" t="s">
        <v>64</v>
      </c>
      <c r="AF34" s="168" t="s">
        <v>223</v>
      </c>
      <c r="AG34" s="162" t="s">
        <v>68</v>
      </c>
      <c r="AH34" s="166">
        <f t="shared" si="1"/>
        <v>36</v>
      </c>
      <c r="AI34" s="166">
        <v>3</v>
      </c>
      <c r="AJ34" s="170">
        <f t="shared" si="2"/>
        <v>7434</v>
      </c>
      <c r="AK34" s="166">
        <f t="shared" si="3"/>
        <v>35.200000000000003</v>
      </c>
      <c r="AL34" s="170">
        <v>60000</v>
      </c>
      <c r="AM34" s="170">
        <f t="shared" si="11"/>
        <v>2160000</v>
      </c>
      <c r="AN34" s="170">
        <f t="shared" si="5"/>
        <v>0</v>
      </c>
      <c r="AO34" s="170">
        <f t="shared" si="6"/>
        <v>0</v>
      </c>
      <c r="AP34" s="170">
        <f t="shared" si="7"/>
        <v>19625760</v>
      </c>
      <c r="AR34" s="170">
        <f t="shared" si="8"/>
        <v>900000</v>
      </c>
      <c r="AS34" s="170">
        <f t="shared" si="9"/>
        <v>22685760</v>
      </c>
      <c r="AT34" s="162" t="s">
        <v>195</v>
      </c>
      <c r="AU34" s="162" t="s">
        <v>196</v>
      </c>
      <c r="AV34" s="162" t="s">
        <v>224</v>
      </c>
      <c r="AW34" s="162" t="s">
        <v>225</v>
      </c>
    </row>
    <row r="35" spans="1:49" ht="25" customHeight="1" x14ac:dyDescent="0.35">
      <c r="A35" s="162">
        <v>14387</v>
      </c>
      <c r="B35" s="162" t="s">
        <v>125</v>
      </c>
      <c r="C35" s="162" t="s">
        <v>126</v>
      </c>
      <c r="D35" s="163">
        <v>1</v>
      </c>
      <c r="E35" s="163">
        <v>2025</v>
      </c>
      <c r="F35" s="163">
        <v>2025</v>
      </c>
      <c r="G35" s="162" t="s">
        <v>127</v>
      </c>
      <c r="H35" s="162" t="s">
        <v>125</v>
      </c>
      <c r="I35" s="162" t="s">
        <v>128</v>
      </c>
      <c r="J35" s="164" t="s">
        <v>226</v>
      </c>
      <c r="K35" s="162" t="s">
        <v>227</v>
      </c>
      <c r="L35" s="162" t="s">
        <v>65</v>
      </c>
      <c r="M35" s="162" t="s">
        <v>65</v>
      </c>
      <c r="N35" s="162">
        <v>13</v>
      </c>
      <c r="O35" s="162" t="s">
        <v>104</v>
      </c>
      <c r="P35" s="162" t="s">
        <v>105</v>
      </c>
      <c r="Q35" s="162" t="s">
        <v>152</v>
      </c>
      <c r="R35" s="162" t="s">
        <v>61</v>
      </c>
      <c r="S35" s="162" t="s">
        <v>107</v>
      </c>
      <c r="T35" s="162" t="s">
        <v>159</v>
      </c>
      <c r="U35" s="163">
        <v>14</v>
      </c>
      <c r="V35" s="163">
        <v>240</v>
      </c>
      <c r="W35" s="163" t="s">
        <v>65</v>
      </c>
      <c r="X35" s="166">
        <f t="shared" si="12"/>
        <v>240</v>
      </c>
      <c r="Y35" s="163">
        <v>7</v>
      </c>
      <c r="Z35" s="163" t="s">
        <v>64</v>
      </c>
      <c r="AA35" s="163" t="s">
        <v>67</v>
      </c>
      <c r="AB35" s="172" t="s">
        <v>67</v>
      </c>
      <c r="AC35" s="173" t="s">
        <v>65</v>
      </c>
      <c r="AD35" s="168" t="s">
        <v>228</v>
      </c>
      <c r="AE35" s="166" t="s">
        <v>64</v>
      </c>
      <c r="AF35" s="168" t="s">
        <v>223</v>
      </c>
      <c r="AG35" s="162" t="s">
        <v>68</v>
      </c>
      <c r="AH35" s="166">
        <f t="shared" si="1"/>
        <v>35</v>
      </c>
      <c r="AI35" s="166">
        <v>3</v>
      </c>
      <c r="AJ35" s="170">
        <f t="shared" si="2"/>
        <v>7434</v>
      </c>
      <c r="AK35" s="166">
        <f t="shared" si="3"/>
        <v>34.285714285714285</v>
      </c>
      <c r="AL35" s="170">
        <v>60000</v>
      </c>
      <c r="AM35" s="170">
        <f t="shared" si="11"/>
        <v>1960000</v>
      </c>
      <c r="AN35" s="170">
        <f t="shared" si="5"/>
        <v>0</v>
      </c>
      <c r="AO35" s="170">
        <f t="shared" si="6"/>
        <v>0</v>
      </c>
      <c r="AP35" s="170">
        <f t="shared" si="7"/>
        <v>24978240</v>
      </c>
      <c r="AR35" s="170">
        <f t="shared" si="8"/>
        <v>840000</v>
      </c>
      <c r="AS35" s="170">
        <f t="shared" si="9"/>
        <v>27778240</v>
      </c>
      <c r="AT35" s="162" t="s">
        <v>161</v>
      </c>
      <c r="AU35" s="162" t="s">
        <v>162</v>
      </c>
      <c r="AV35" s="162" t="s">
        <v>163</v>
      </c>
      <c r="AW35" s="162" t="s">
        <v>164</v>
      </c>
    </row>
    <row r="36" spans="1:49" ht="25" customHeight="1" x14ac:dyDescent="0.35">
      <c r="A36" s="161">
        <v>14618</v>
      </c>
      <c r="B36" s="162" t="s">
        <v>49</v>
      </c>
      <c r="C36" s="162" t="s">
        <v>50</v>
      </c>
      <c r="D36" s="163">
        <v>4</v>
      </c>
      <c r="E36" s="163">
        <v>2025</v>
      </c>
      <c r="F36" s="163">
        <v>2025</v>
      </c>
      <c r="G36" s="161" t="s">
        <v>51</v>
      </c>
      <c r="H36" s="161" t="s">
        <v>52</v>
      </c>
      <c r="I36" s="161" t="s">
        <v>53</v>
      </c>
      <c r="J36" s="164" t="s">
        <v>229</v>
      </c>
      <c r="K36" s="161" t="s">
        <v>230</v>
      </c>
      <c r="L36" s="161" t="s">
        <v>65</v>
      </c>
      <c r="M36" s="161" t="s">
        <v>65</v>
      </c>
      <c r="N36" s="161">
        <v>8</v>
      </c>
      <c r="O36" s="161" t="s">
        <v>58</v>
      </c>
      <c r="P36" s="161" t="s">
        <v>231</v>
      </c>
      <c r="Q36" s="161" t="s">
        <v>120</v>
      </c>
      <c r="R36" s="161" t="s">
        <v>61</v>
      </c>
      <c r="S36" s="161" t="s">
        <v>62</v>
      </c>
      <c r="T36" s="161" t="s">
        <v>63</v>
      </c>
      <c r="U36" s="165">
        <v>15</v>
      </c>
      <c r="V36" s="165">
        <v>200</v>
      </c>
      <c r="W36" s="165" t="s">
        <v>65</v>
      </c>
      <c r="X36" s="166">
        <f>((SUM(V36:W36))*1)*1</f>
        <v>200</v>
      </c>
      <c r="Y36" s="165">
        <v>5</v>
      </c>
      <c r="Z36" s="165" t="s">
        <v>64</v>
      </c>
      <c r="AA36" s="165" t="s">
        <v>64</v>
      </c>
      <c r="AB36" s="174" t="s">
        <v>67</v>
      </c>
      <c r="AC36" s="167" t="s">
        <v>65</v>
      </c>
      <c r="AD36" s="168" t="s">
        <v>232</v>
      </c>
      <c r="AE36" s="166" t="s">
        <v>64</v>
      </c>
      <c r="AF36" s="169" t="s">
        <v>233</v>
      </c>
      <c r="AG36" s="161" t="s">
        <v>68</v>
      </c>
      <c r="AH36" s="166">
        <f t="shared" si="1"/>
        <v>40</v>
      </c>
      <c r="AI36" s="165">
        <v>3</v>
      </c>
      <c r="AJ36" s="165">
        <f t="shared" si="2"/>
        <v>7434</v>
      </c>
      <c r="AK36" s="166">
        <f t="shared" si="3"/>
        <v>40</v>
      </c>
      <c r="AL36" s="170">
        <v>70000</v>
      </c>
      <c r="AM36" s="170">
        <f t="shared" si="11"/>
        <v>2400000</v>
      </c>
      <c r="AN36" s="170">
        <f t="shared" si="5"/>
        <v>3000000</v>
      </c>
      <c r="AO36" s="170">
        <f t="shared" si="6"/>
        <v>0</v>
      </c>
      <c r="AP36" s="170">
        <f t="shared" si="7"/>
        <v>22302000</v>
      </c>
      <c r="AR36" s="170">
        <f t="shared" si="8"/>
        <v>1050000</v>
      </c>
      <c r="AS36" s="170">
        <f t="shared" si="9"/>
        <v>28752000</v>
      </c>
      <c r="AT36" s="161"/>
      <c r="AU36" s="161"/>
      <c r="AV36" s="161"/>
      <c r="AW36" s="161"/>
    </row>
    <row r="37" spans="1:49" ht="25" customHeight="1" x14ac:dyDescent="0.35">
      <c r="A37" s="162">
        <v>14331</v>
      </c>
      <c r="B37" s="162" t="s">
        <v>125</v>
      </c>
      <c r="C37" s="162" t="s">
        <v>126</v>
      </c>
      <c r="D37" s="163">
        <v>1</v>
      </c>
      <c r="E37" s="163">
        <v>2025</v>
      </c>
      <c r="F37" s="163">
        <v>2025</v>
      </c>
      <c r="G37" s="162" t="s">
        <v>127</v>
      </c>
      <c r="H37" s="162" t="s">
        <v>125</v>
      </c>
      <c r="I37" s="162" t="s">
        <v>128</v>
      </c>
      <c r="J37" s="164" t="s">
        <v>234</v>
      </c>
      <c r="K37" s="162" t="s">
        <v>235</v>
      </c>
      <c r="L37" s="162" t="s">
        <v>65</v>
      </c>
      <c r="M37" s="162" t="s">
        <v>65</v>
      </c>
      <c r="N37" s="162">
        <v>5</v>
      </c>
      <c r="O37" s="162" t="s">
        <v>236</v>
      </c>
      <c r="P37" s="162" t="s">
        <v>237</v>
      </c>
      <c r="Q37" s="162" t="s">
        <v>152</v>
      </c>
      <c r="R37" s="162" t="s">
        <v>61</v>
      </c>
      <c r="S37" s="162" t="s">
        <v>62</v>
      </c>
      <c r="T37" s="162" t="s">
        <v>63</v>
      </c>
      <c r="U37" s="163">
        <v>15</v>
      </c>
      <c r="V37" s="163">
        <v>24</v>
      </c>
      <c r="W37" s="163" t="s">
        <v>65</v>
      </c>
      <c r="X37" s="166">
        <f t="shared" ref="X37:X53" si="13">(SUM(V37:W37))*1</f>
        <v>24</v>
      </c>
      <c r="Y37" s="163">
        <v>4</v>
      </c>
      <c r="Z37" s="163" t="s">
        <v>64</v>
      </c>
      <c r="AA37" s="163" t="s">
        <v>67</v>
      </c>
      <c r="AB37" s="172" t="s">
        <v>67</v>
      </c>
      <c r="AC37" s="173" t="s">
        <v>65</v>
      </c>
      <c r="AD37" s="168" t="s">
        <v>238</v>
      </c>
      <c r="AE37" s="166" t="s">
        <v>64</v>
      </c>
      <c r="AF37" s="168" t="s">
        <v>239</v>
      </c>
      <c r="AG37" s="162" t="s">
        <v>68</v>
      </c>
      <c r="AH37" s="166">
        <f t="shared" si="1"/>
        <v>6</v>
      </c>
      <c r="AI37" s="166">
        <v>2</v>
      </c>
      <c r="AJ37" s="170">
        <f t="shared" si="2"/>
        <v>6372</v>
      </c>
      <c r="AK37" s="166">
        <f t="shared" si="3"/>
        <v>6</v>
      </c>
      <c r="AL37" s="170">
        <v>60000</v>
      </c>
      <c r="AM37" s="170">
        <f t="shared" si="11"/>
        <v>360000</v>
      </c>
      <c r="AN37" s="170">
        <f t="shared" si="5"/>
        <v>0</v>
      </c>
      <c r="AO37" s="170">
        <f t="shared" si="6"/>
        <v>0</v>
      </c>
      <c r="AP37" s="170">
        <f t="shared" si="7"/>
        <v>2293920</v>
      </c>
      <c r="AR37" s="170">
        <f t="shared" si="8"/>
        <v>900000</v>
      </c>
      <c r="AS37" s="170">
        <f t="shared" si="9"/>
        <v>3553920</v>
      </c>
      <c r="AT37" s="162" t="s">
        <v>240</v>
      </c>
      <c r="AU37" s="162" t="s">
        <v>241</v>
      </c>
      <c r="AV37" s="162" t="s">
        <v>242</v>
      </c>
      <c r="AW37" s="162" t="s">
        <v>243</v>
      </c>
    </row>
    <row r="38" spans="1:49" ht="25" customHeight="1" x14ac:dyDescent="0.35">
      <c r="A38" s="162">
        <v>14333</v>
      </c>
      <c r="B38" s="162" t="s">
        <v>125</v>
      </c>
      <c r="C38" s="162" t="s">
        <v>126</v>
      </c>
      <c r="D38" s="163">
        <v>1</v>
      </c>
      <c r="E38" s="163">
        <v>2025</v>
      </c>
      <c r="F38" s="163">
        <v>2025</v>
      </c>
      <c r="G38" s="162" t="s">
        <v>127</v>
      </c>
      <c r="H38" s="162" t="s">
        <v>125</v>
      </c>
      <c r="I38" s="162" t="s">
        <v>128</v>
      </c>
      <c r="J38" s="164" t="s">
        <v>234</v>
      </c>
      <c r="K38" s="162" t="s">
        <v>235</v>
      </c>
      <c r="L38" s="162" t="s">
        <v>65</v>
      </c>
      <c r="M38" s="162" t="s">
        <v>65</v>
      </c>
      <c r="N38" s="162">
        <v>2</v>
      </c>
      <c r="O38" s="162" t="s">
        <v>143</v>
      </c>
      <c r="P38" s="162" t="s">
        <v>244</v>
      </c>
      <c r="Q38" s="162" t="s">
        <v>152</v>
      </c>
      <c r="R38" s="162" t="s">
        <v>61</v>
      </c>
      <c r="S38" s="162" t="s">
        <v>62</v>
      </c>
      <c r="T38" s="162" t="s">
        <v>63</v>
      </c>
      <c r="U38" s="163">
        <v>15</v>
      </c>
      <c r="V38" s="163">
        <v>24</v>
      </c>
      <c r="W38" s="163" t="s">
        <v>65</v>
      </c>
      <c r="X38" s="166">
        <f t="shared" si="13"/>
        <v>24</v>
      </c>
      <c r="Y38" s="163">
        <v>4</v>
      </c>
      <c r="Z38" s="163" t="s">
        <v>64</v>
      </c>
      <c r="AA38" s="163" t="s">
        <v>67</v>
      </c>
      <c r="AB38" s="172" t="s">
        <v>67</v>
      </c>
      <c r="AC38" s="173" t="s">
        <v>65</v>
      </c>
      <c r="AD38" s="168" t="s">
        <v>245</v>
      </c>
      <c r="AE38" s="166" t="s">
        <v>64</v>
      </c>
      <c r="AF38" s="168" t="s">
        <v>239</v>
      </c>
      <c r="AG38" s="162" t="s">
        <v>68</v>
      </c>
      <c r="AH38" s="166">
        <f t="shared" si="1"/>
        <v>6</v>
      </c>
      <c r="AI38" s="166">
        <v>2</v>
      </c>
      <c r="AJ38" s="170">
        <f t="shared" si="2"/>
        <v>6372</v>
      </c>
      <c r="AK38" s="166">
        <f t="shared" si="3"/>
        <v>6</v>
      </c>
      <c r="AL38" s="170">
        <v>60000</v>
      </c>
      <c r="AM38" s="170">
        <f t="shared" si="11"/>
        <v>360000</v>
      </c>
      <c r="AN38" s="170">
        <f t="shared" si="5"/>
        <v>0</v>
      </c>
      <c r="AO38" s="170">
        <f t="shared" si="6"/>
        <v>0</v>
      </c>
      <c r="AP38" s="170">
        <f t="shared" si="7"/>
        <v>2293920</v>
      </c>
      <c r="AR38" s="170">
        <f t="shared" si="8"/>
        <v>900000</v>
      </c>
      <c r="AS38" s="170">
        <f t="shared" si="9"/>
        <v>3553920</v>
      </c>
      <c r="AT38" s="162" t="s">
        <v>240</v>
      </c>
      <c r="AU38" s="162" t="s">
        <v>241</v>
      </c>
      <c r="AV38" s="162" t="s">
        <v>246</v>
      </c>
      <c r="AW38" s="162" t="s">
        <v>247</v>
      </c>
    </row>
    <row r="39" spans="1:49" ht="25" customHeight="1" x14ac:dyDescent="0.35">
      <c r="A39" s="162">
        <v>14337</v>
      </c>
      <c r="B39" s="162" t="s">
        <v>125</v>
      </c>
      <c r="C39" s="162" t="s">
        <v>126</v>
      </c>
      <c r="D39" s="163">
        <v>1</v>
      </c>
      <c r="E39" s="163">
        <v>2025</v>
      </c>
      <c r="F39" s="163">
        <v>2025</v>
      </c>
      <c r="G39" s="162" t="s">
        <v>127</v>
      </c>
      <c r="H39" s="162" t="s">
        <v>125</v>
      </c>
      <c r="I39" s="162" t="s">
        <v>128</v>
      </c>
      <c r="J39" s="164" t="s">
        <v>234</v>
      </c>
      <c r="K39" s="162" t="s">
        <v>235</v>
      </c>
      <c r="L39" s="162" t="s">
        <v>65</v>
      </c>
      <c r="M39" s="162" t="s">
        <v>65</v>
      </c>
      <c r="N39" s="162">
        <v>13</v>
      </c>
      <c r="O39" s="162" t="s">
        <v>104</v>
      </c>
      <c r="P39" s="162" t="s">
        <v>209</v>
      </c>
      <c r="Q39" s="162" t="s">
        <v>158</v>
      </c>
      <c r="R39" s="162" t="s">
        <v>61</v>
      </c>
      <c r="S39" s="162" t="s">
        <v>62</v>
      </c>
      <c r="T39" s="162" t="s">
        <v>108</v>
      </c>
      <c r="U39" s="163">
        <v>18</v>
      </c>
      <c r="V39" s="163">
        <v>24</v>
      </c>
      <c r="W39" s="163" t="s">
        <v>65</v>
      </c>
      <c r="X39" s="166">
        <f t="shared" si="13"/>
        <v>24</v>
      </c>
      <c r="Y39" s="163">
        <v>4</v>
      </c>
      <c r="Z39" s="163" t="s">
        <v>64</v>
      </c>
      <c r="AA39" s="163" t="s">
        <v>67</v>
      </c>
      <c r="AB39" s="172" t="s">
        <v>67</v>
      </c>
      <c r="AC39" s="173" t="s">
        <v>65</v>
      </c>
      <c r="AD39" s="168" t="s">
        <v>248</v>
      </c>
      <c r="AE39" s="166" t="s">
        <v>64</v>
      </c>
      <c r="AF39" s="168" t="s">
        <v>239</v>
      </c>
      <c r="AG39" s="162" t="s">
        <v>68</v>
      </c>
      <c r="AH39" s="166">
        <f t="shared" si="1"/>
        <v>6</v>
      </c>
      <c r="AI39" s="166">
        <v>2</v>
      </c>
      <c r="AJ39" s="170">
        <f t="shared" si="2"/>
        <v>6372</v>
      </c>
      <c r="AK39" s="166">
        <f t="shared" si="3"/>
        <v>6</v>
      </c>
      <c r="AL39" s="170">
        <v>60000</v>
      </c>
      <c r="AM39" s="170">
        <f t="shared" si="11"/>
        <v>432000</v>
      </c>
      <c r="AN39" s="170">
        <f t="shared" si="5"/>
        <v>0</v>
      </c>
      <c r="AO39" s="170">
        <f t="shared" si="6"/>
        <v>0</v>
      </c>
      <c r="AP39" s="170">
        <f t="shared" si="7"/>
        <v>2752704</v>
      </c>
      <c r="AR39" s="170">
        <f t="shared" si="8"/>
        <v>1080000</v>
      </c>
      <c r="AS39" s="170">
        <f t="shared" si="9"/>
        <v>4264704</v>
      </c>
      <c r="AT39" s="162" t="s">
        <v>249</v>
      </c>
      <c r="AU39" s="162" t="s">
        <v>250</v>
      </c>
      <c r="AV39" s="162" t="s">
        <v>251</v>
      </c>
      <c r="AW39" s="162" t="s">
        <v>125</v>
      </c>
    </row>
    <row r="40" spans="1:49" ht="25" customHeight="1" x14ac:dyDescent="0.35">
      <c r="A40" s="162">
        <v>14339</v>
      </c>
      <c r="B40" s="162" t="s">
        <v>125</v>
      </c>
      <c r="C40" s="162" t="s">
        <v>126</v>
      </c>
      <c r="D40" s="163">
        <v>1</v>
      </c>
      <c r="E40" s="163">
        <v>2025</v>
      </c>
      <c r="F40" s="163">
        <v>2025</v>
      </c>
      <c r="G40" s="162" t="s">
        <v>127</v>
      </c>
      <c r="H40" s="162" t="s">
        <v>125</v>
      </c>
      <c r="I40" s="162" t="s">
        <v>128</v>
      </c>
      <c r="J40" s="164" t="s">
        <v>234</v>
      </c>
      <c r="K40" s="162" t="s">
        <v>235</v>
      </c>
      <c r="L40" s="162" t="s">
        <v>65</v>
      </c>
      <c r="M40" s="162" t="s">
        <v>65</v>
      </c>
      <c r="N40" s="162">
        <v>13</v>
      </c>
      <c r="O40" s="162" t="s">
        <v>104</v>
      </c>
      <c r="P40" s="162" t="s">
        <v>209</v>
      </c>
      <c r="Q40" s="162" t="s">
        <v>152</v>
      </c>
      <c r="R40" s="162" t="s">
        <v>61</v>
      </c>
      <c r="S40" s="162" t="s">
        <v>62</v>
      </c>
      <c r="T40" s="162" t="s">
        <v>108</v>
      </c>
      <c r="U40" s="163">
        <v>18</v>
      </c>
      <c r="V40" s="163">
        <v>24</v>
      </c>
      <c r="W40" s="163" t="s">
        <v>65</v>
      </c>
      <c r="X40" s="166">
        <f t="shared" si="13"/>
        <v>24</v>
      </c>
      <c r="Y40" s="163">
        <v>4</v>
      </c>
      <c r="Z40" s="163" t="s">
        <v>64</v>
      </c>
      <c r="AA40" s="163" t="s">
        <v>67</v>
      </c>
      <c r="AB40" s="172" t="s">
        <v>67</v>
      </c>
      <c r="AC40" s="173" t="s">
        <v>65</v>
      </c>
      <c r="AD40" s="168" t="s">
        <v>248</v>
      </c>
      <c r="AE40" s="166" t="s">
        <v>64</v>
      </c>
      <c r="AF40" s="168" t="s">
        <v>239</v>
      </c>
      <c r="AG40" s="162" t="s">
        <v>68</v>
      </c>
      <c r="AH40" s="166">
        <f t="shared" si="1"/>
        <v>6</v>
      </c>
      <c r="AI40" s="166">
        <v>2</v>
      </c>
      <c r="AJ40" s="170">
        <f t="shared" si="2"/>
        <v>6372</v>
      </c>
      <c r="AK40" s="166">
        <f t="shared" si="3"/>
        <v>6</v>
      </c>
      <c r="AL40" s="170">
        <v>60000</v>
      </c>
      <c r="AM40" s="170">
        <f t="shared" si="11"/>
        <v>432000</v>
      </c>
      <c r="AN40" s="170">
        <f t="shared" si="5"/>
        <v>0</v>
      </c>
      <c r="AO40" s="170">
        <f t="shared" si="6"/>
        <v>0</v>
      </c>
      <c r="AP40" s="170">
        <f t="shared" si="7"/>
        <v>2752704</v>
      </c>
      <c r="AR40" s="170">
        <f t="shared" si="8"/>
        <v>1080000</v>
      </c>
      <c r="AS40" s="170">
        <f t="shared" si="9"/>
        <v>4264704</v>
      </c>
      <c r="AT40" s="162" t="s">
        <v>249</v>
      </c>
      <c r="AU40" s="162" t="s">
        <v>250</v>
      </c>
      <c r="AV40" s="162" t="s">
        <v>251</v>
      </c>
      <c r="AW40" s="162" t="s">
        <v>125</v>
      </c>
    </row>
    <row r="41" spans="1:49" ht="25" customHeight="1" x14ac:dyDescent="0.35">
      <c r="A41" s="162">
        <v>14395</v>
      </c>
      <c r="B41" s="162" t="s">
        <v>125</v>
      </c>
      <c r="C41" s="162" t="s">
        <v>126</v>
      </c>
      <c r="D41" s="163">
        <v>1</v>
      </c>
      <c r="E41" s="163">
        <v>2025</v>
      </c>
      <c r="F41" s="163">
        <v>2025</v>
      </c>
      <c r="G41" s="162" t="s">
        <v>127</v>
      </c>
      <c r="H41" s="162" t="s">
        <v>125</v>
      </c>
      <c r="I41" s="162" t="s">
        <v>128</v>
      </c>
      <c r="J41" s="164" t="s">
        <v>234</v>
      </c>
      <c r="K41" s="162" t="s">
        <v>235</v>
      </c>
      <c r="L41" s="162" t="s">
        <v>65</v>
      </c>
      <c r="M41" s="162" t="s">
        <v>65</v>
      </c>
      <c r="N41" s="162">
        <v>9</v>
      </c>
      <c r="O41" s="162" t="s">
        <v>118</v>
      </c>
      <c r="P41" s="162" t="s">
        <v>252</v>
      </c>
      <c r="Q41" s="162" t="s">
        <v>152</v>
      </c>
      <c r="R41" s="162" t="s">
        <v>61</v>
      </c>
      <c r="S41" s="162" t="s">
        <v>62</v>
      </c>
      <c r="T41" s="162" t="s">
        <v>63</v>
      </c>
      <c r="U41" s="163">
        <v>16</v>
      </c>
      <c r="V41" s="163">
        <v>24</v>
      </c>
      <c r="W41" s="163" t="s">
        <v>65</v>
      </c>
      <c r="X41" s="166">
        <f t="shared" si="13"/>
        <v>24</v>
      </c>
      <c r="Y41" s="163">
        <v>4</v>
      </c>
      <c r="Z41" s="163" t="s">
        <v>64</v>
      </c>
      <c r="AA41" s="163" t="s">
        <v>67</v>
      </c>
      <c r="AB41" s="172" t="s">
        <v>67</v>
      </c>
      <c r="AC41" s="173" t="s">
        <v>65</v>
      </c>
      <c r="AD41" s="168" t="s">
        <v>253</v>
      </c>
      <c r="AE41" s="166" t="s">
        <v>64</v>
      </c>
      <c r="AF41" s="168" t="s">
        <v>239</v>
      </c>
      <c r="AG41" s="162" t="s">
        <v>68</v>
      </c>
      <c r="AH41" s="166">
        <f t="shared" si="1"/>
        <v>6</v>
      </c>
      <c r="AI41" s="166">
        <v>2</v>
      </c>
      <c r="AJ41" s="170">
        <f t="shared" si="2"/>
        <v>6372</v>
      </c>
      <c r="AK41" s="166">
        <f t="shared" si="3"/>
        <v>6</v>
      </c>
      <c r="AL41" s="170">
        <v>60000</v>
      </c>
      <c r="AM41" s="170">
        <f t="shared" si="11"/>
        <v>384000</v>
      </c>
      <c r="AN41" s="170">
        <f t="shared" si="5"/>
        <v>0</v>
      </c>
      <c r="AO41" s="170">
        <f t="shared" si="6"/>
        <v>0</v>
      </c>
      <c r="AP41" s="170">
        <f t="shared" si="7"/>
        <v>2446848</v>
      </c>
      <c r="AR41" s="170">
        <f t="shared" si="8"/>
        <v>960000</v>
      </c>
      <c r="AS41" s="170">
        <f t="shared" si="9"/>
        <v>3790848</v>
      </c>
      <c r="AT41" s="162" t="s">
        <v>254</v>
      </c>
      <c r="AU41" s="162" t="s">
        <v>255</v>
      </c>
      <c r="AV41" s="162" t="s">
        <v>256</v>
      </c>
      <c r="AW41" s="162" t="s">
        <v>257</v>
      </c>
    </row>
    <row r="42" spans="1:49" ht="25" customHeight="1" x14ac:dyDescent="0.35">
      <c r="A42" s="162">
        <v>14396</v>
      </c>
      <c r="B42" s="162" t="s">
        <v>125</v>
      </c>
      <c r="C42" s="162" t="s">
        <v>126</v>
      </c>
      <c r="D42" s="163">
        <v>1</v>
      </c>
      <c r="E42" s="163">
        <v>2025</v>
      </c>
      <c r="F42" s="163">
        <v>2025</v>
      </c>
      <c r="G42" s="162" t="s">
        <v>127</v>
      </c>
      <c r="H42" s="162" t="s">
        <v>125</v>
      </c>
      <c r="I42" s="162" t="s">
        <v>128</v>
      </c>
      <c r="J42" s="164" t="s">
        <v>234</v>
      </c>
      <c r="K42" s="162" t="s">
        <v>235</v>
      </c>
      <c r="L42" s="162" t="s">
        <v>65</v>
      </c>
      <c r="M42" s="162" t="s">
        <v>65</v>
      </c>
      <c r="N42" s="162">
        <v>9</v>
      </c>
      <c r="O42" s="162" t="s">
        <v>118</v>
      </c>
      <c r="P42" s="162" t="s">
        <v>252</v>
      </c>
      <c r="Q42" s="162" t="s">
        <v>152</v>
      </c>
      <c r="R42" s="162" t="s">
        <v>61</v>
      </c>
      <c r="S42" s="162" t="s">
        <v>62</v>
      </c>
      <c r="T42" s="162" t="s">
        <v>63</v>
      </c>
      <c r="U42" s="163">
        <v>16</v>
      </c>
      <c r="V42" s="163">
        <v>24</v>
      </c>
      <c r="W42" s="163" t="s">
        <v>65</v>
      </c>
      <c r="X42" s="166">
        <f t="shared" si="13"/>
        <v>24</v>
      </c>
      <c r="Y42" s="163">
        <v>4</v>
      </c>
      <c r="Z42" s="163" t="s">
        <v>64</v>
      </c>
      <c r="AA42" s="163" t="s">
        <v>67</v>
      </c>
      <c r="AB42" s="172" t="s">
        <v>67</v>
      </c>
      <c r="AC42" s="173" t="s">
        <v>65</v>
      </c>
      <c r="AD42" s="168" t="s">
        <v>258</v>
      </c>
      <c r="AE42" s="166" t="s">
        <v>64</v>
      </c>
      <c r="AF42" s="168" t="s">
        <v>239</v>
      </c>
      <c r="AG42" s="162" t="s">
        <v>68</v>
      </c>
      <c r="AH42" s="166">
        <f t="shared" si="1"/>
        <v>6</v>
      </c>
      <c r="AI42" s="166">
        <v>2</v>
      </c>
      <c r="AJ42" s="170">
        <f t="shared" si="2"/>
        <v>6372</v>
      </c>
      <c r="AK42" s="166">
        <f t="shared" si="3"/>
        <v>6</v>
      </c>
      <c r="AL42" s="170">
        <v>60000</v>
      </c>
      <c r="AM42" s="170">
        <f t="shared" si="11"/>
        <v>384000</v>
      </c>
      <c r="AN42" s="170">
        <f t="shared" si="5"/>
        <v>0</v>
      </c>
      <c r="AO42" s="170">
        <f t="shared" si="6"/>
        <v>0</v>
      </c>
      <c r="AP42" s="170">
        <f t="shared" si="7"/>
        <v>2446848</v>
      </c>
      <c r="AR42" s="170">
        <f t="shared" si="8"/>
        <v>960000</v>
      </c>
      <c r="AS42" s="170">
        <f t="shared" si="9"/>
        <v>3790848</v>
      </c>
      <c r="AT42" s="162" t="s">
        <v>254</v>
      </c>
      <c r="AU42" s="162" t="s">
        <v>255</v>
      </c>
      <c r="AV42" s="162" t="s">
        <v>256</v>
      </c>
      <c r="AW42" s="162" t="s">
        <v>257</v>
      </c>
    </row>
    <row r="43" spans="1:49" ht="25" customHeight="1" x14ac:dyDescent="0.35">
      <c r="A43" s="162">
        <v>14397</v>
      </c>
      <c r="B43" s="162" t="s">
        <v>125</v>
      </c>
      <c r="C43" s="162" t="s">
        <v>126</v>
      </c>
      <c r="D43" s="163">
        <v>1</v>
      </c>
      <c r="E43" s="163">
        <v>2025</v>
      </c>
      <c r="F43" s="163">
        <v>2025</v>
      </c>
      <c r="G43" s="162" t="s">
        <v>127</v>
      </c>
      <c r="H43" s="162" t="s">
        <v>125</v>
      </c>
      <c r="I43" s="162" t="s">
        <v>128</v>
      </c>
      <c r="J43" s="164" t="s">
        <v>234</v>
      </c>
      <c r="K43" s="162" t="s">
        <v>235</v>
      </c>
      <c r="L43" s="162" t="s">
        <v>65</v>
      </c>
      <c r="M43" s="162" t="s">
        <v>65</v>
      </c>
      <c r="N43" s="162">
        <v>9</v>
      </c>
      <c r="O43" s="162" t="s">
        <v>118</v>
      </c>
      <c r="P43" s="162" t="s">
        <v>124</v>
      </c>
      <c r="Q43" s="162" t="s">
        <v>152</v>
      </c>
      <c r="R43" s="162" t="s">
        <v>61</v>
      </c>
      <c r="S43" s="162" t="s">
        <v>62</v>
      </c>
      <c r="T43" s="162" t="s">
        <v>63</v>
      </c>
      <c r="U43" s="163">
        <v>16</v>
      </c>
      <c r="V43" s="163">
        <v>24</v>
      </c>
      <c r="W43" s="163" t="s">
        <v>65</v>
      </c>
      <c r="X43" s="166">
        <f t="shared" si="13"/>
        <v>24</v>
      </c>
      <c r="Y43" s="163">
        <v>4</v>
      </c>
      <c r="Z43" s="163" t="s">
        <v>64</v>
      </c>
      <c r="AA43" s="163" t="s">
        <v>67</v>
      </c>
      <c r="AB43" s="172" t="s">
        <v>67</v>
      </c>
      <c r="AC43" s="173" t="s">
        <v>65</v>
      </c>
      <c r="AD43" s="168" t="s">
        <v>259</v>
      </c>
      <c r="AE43" s="166" t="s">
        <v>64</v>
      </c>
      <c r="AF43" s="168" t="s">
        <v>239</v>
      </c>
      <c r="AG43" s="162" t="s">
        <v>68</v>
      </c>
      <c r="AH43" s="166">
        <f t="shared" si="1"/>
        <v>6</v>
      </c>
      <c r="AI43" s="166">
        <v>2</v>
      </c>
      <c r="AJ43" s="170">
        <f t="shared" si="2"/>
        <v>6372</v>
      </c>
      <c r="AK43" s="166">
        <f t="shared" si="3"/>
        <v>6</v>
      </c>
      <c r="AL43" s="170">
        <v>60000</v>
      </c>
      <c r="AM43" s="170">
        <f t="shared" si="11"/>
        <v>384000</v>
      </c>
      <c r="AN43" s="170">
        <f t="shared" si="5"/>
        <v>0</v>
      </c>
      <c r="AO43" s="170">
        <f t="shared" si="6"/>
        <v>0</v>
      </c>
      <c r="AP43" s="170">
        <f t="shared" si="7"/>
        <v>2446848</v>
      </c>
      <c r="AR43" s="170">
        <f t="shared" si="8"/>
        <v>960000</v>
      </c>
      <c r="AS43" s="170">
        <f t="shared" si="9"/>
        <v>3790848</v>
      </c>
      <c r="AT43" s="162" t="s">
        <v>254</v>
      </c>
      <c r="AU43" s="162" t="s">
        <v>255</v>
      </c>
      <c r="AV43" s="162" t="s">
        <v>260</v>
      </c>
      <c r="AW43" s="162" t="s">
        <v>261</v>
      </c>
    </row>
    <row r="44" spans="1:49" ht="25" customHeight="1" x14ac:dyDescent="0.35">
      <c r="A44" s="162">
        <v>14443</v>
      </c>
      <c r="B44" s="162" t="s">
        <v>125</v>
      </c>
      <c r="C44" s="162" t="s">
        <v>126</v>
      </c>
      <c r="D44" s="163">
        <v>1</v>
      </c>
      <c r="E44" s="163">
        <v>2025</v>
      </c>
      <c r="F44" s="163">
        <v>2025</v>
      </c>
      <c r="G44" s="162" t="s">
        <v>127</v>
      </c>
      <c r="H44" s="162" t="s">
        <v>125</v>
      </c>
      <c r="I44" s="162" t="s">
        <v>128</v>
      </c>
      <c r="J44" s="164" t="s">
        <v>234</v>
      </c>
      <c r="K44" s="162" t="s">
        <v>235</v>
      </c>
      <c r="L44" s="162" t="s">
        <v>65</v>
      </c>
      <c r="M44" s="162" t="s">
        <v>65</v>
      </c>
      <c r="N44" s="162">
        <v>8</v>
      </c>
      <c r="O44" s="162" t="s">
        <v>58</v>
      </c>
      <c r="P44" s="162" t="s">
        <v>262</v>
      </c>
      <c r="Q44" s="162" t="s">
        <v>152</v>
      </c>
      <c r="R44" s="162" t="s">
        <v>61</v>
      </c>
      <c r="S44" s="162" t="s">
        <v>107</v>
      </c>
      <c r="T44" s="162" t="s">
        <v>63</v>
      </c>
      <c r="U44" s="163">
        <v>10</v>
      </c>
      <c r="V44" s="163">
        <v>24</v>
      </c>
      <c r="W44" s="163" t="s">
        <v>65</v>
      </c>
      <c r="X44" s="166">
        <f t="shared" si="13"/>
        <v>24</v>
      </c>
      <c r="Y44" s="163">
        <v>4</v>
      </c>
      <c r="Z44" s="163" t="s">
        <v>64</v>
      </c>
      <c r="AA44" s="163" t="s">
        <v>67</v>
      </c>
      <c r="AB44" s="172" t="s">
        <v>67</v>
      </c>
      <c r="AC44" s="173" t="s">
        <v>65</v>
      </c>
      <c r="AD44" s="168" t="s">
        <v>263</v>
      </c>
      <c r="AE44" s="166" t="s">
        <v>64</v>
      </c>
      <c r="AF44" s="168" t="s">
        <v>239</v>
      </c>
      <c r="AG44" s="162" t="s">
        <v>68</v>
      </c>
      <c r="AH44" s="166">
        <f t="shared" si="1"/>
        <v>6</v>
      </c>
      <c r="AI44" s="166">
        <v>2</v>
      </c>
      <c r="AJ44" s="170">
        <f t="shared" si="2"/>
        <v>6372</v>
      </c>
      <c r="AK44" s="166">
        <f t="shared" si="3"/>
        <v>6</v>
      </c>
      <c r="AL44" s="170">
        <v>60000</v>
      </c>
      <c r="AM44" s="170">
        <f t="shared" si="11"/>
        <v>240000</v>
      </c>
      <c r="AN44" s="170">
        <f t="shared" si="5"/>
        <v>0</v>
      </c>
      <c r="AO44" s="170">
        <f t="shared" si="6"/>
        <v>0</v>
      </c>
      <c r="AP44" s="170">
        <f t="shared" si="7"/>
        <v>1529280</v>
      </c>
      <c r="AR44" s="170">
        <f t="shared" si="8"/>
        <v>600000</v>
      </c>
      <c r="AS44" s="170">
        <f t="shared" si="9"/>
        <v>2369280</v>
      </c>
      <c r="AT44" s="162" t="s">
        <v>172</v>
      </c>
      <c r="AU44" s="162" t="s">
        <v>173</v>
      </c>
      <c r="AV44" s="162" t="s">
        <v>264</v>
      </c>
      <c r="AW44" s="162" t="s">
        <v>265</v>
      </c>
    </row>
    <row r="45" spans="1:49" ht="25" customHeight="1" x14ac:dyDescent="0.35">
      <c r="A45" s="162">
        <v>14445</v>
      </c>
      <c r="B45" s="162" t="s">
        <v>125</v>
      </c>
      <c r="C45" s="162" t="s">
        <v>126</v>
      </c>
      <c r="D45" s="163">
        <v>1</v>
      </c>
      <c r="E45" s="163">
        <v>2025</v>
      </c>
      <c r="F45" s="163">
        <v>2025</v>
      </c>
      <c r="G45" s="162" t="s">
        <v>127</v>
      </c>
      <c r="H45" s="162" t="s">
        <v>125</v>
      </c>
      <c r="I45" s="162" t="s">
        <v>128</v>
      </c>
      <c r="J45" s="164" t="s">
        <v>234</v>
      </c>
      <c r="K45" s="162" t="s">
        <v>235</v>
      </c>
      <c r="L45" s="162" t="s">
        <v>65</v>
      </c>
      <c r="M45" s="162" t="s">
        <v>65</v>
      </c>
      <c r="N45" s="162">
        <v>10</v>
      </c>
      <c r="O45" s="162" t="s">
        <v>111</v>
      </c>
      <c r="P45" s="162" t="s">
        <v>112</v>
      </c>
      <c r="Q45" s="162" t="s">
        <v>152</v>
      </c>
      <c r="R45" s="162" t="s">
        <v>61</v>
      </c>
      <c r="S45" s="162" t="s">
        <v>107</v>
      </c>
      <c r="T45" s="162" t="s">
        <v>63</v>
      </c>
      <c r="U45" s="163">
        <v>10</v>
      </c>
      <c r="V45" s="163">
        <v>24</v>
      </c>
      <c r="W45" s="163" t="s">
        <v>65</v>
      </c>
      <c r="X45" s="166">
        <f t="shared" si="13"/>
        <v>24</v>
      </c>
      <c r="Y45" s="163">
        <v>4</v>
      </c>
      <c r="Z45" s="163" t="s">
        <v>64</v>
      </c>
      <c r="AA45" s="163" t="s">
        <v>67</v>
      </c>
      <c r="AB45" s="172" t="s">
        <v>67</v>
      </c>
      <c r="AC45" s="173" t="s">
        <v>65</v>
      </c>
      <c r="AD45" s="168" t="s">
        <v>266</v>
      </c>
      <c r="AE45" s="166" t="s">
        <v>64</v>
      </c>
      <c r="AF45" s="168" t="s">
        <v>239</v>
      </c>
      <c r="AG45" s="162" t="s">
        <v>68</v>
      </c>
      <c r="AH45" s="166">
        <f t="shared" si="1"/>
        <v>6</v>
      </c>
      <c r="AI45" s="166">
        <v>2</v>
      </c>
      <c r="AJ45" s="170">
        <f t="shared" si="2"/>
        <v>6372</v>
      </c>
      <c r="AK45" s="166">
        <f t="shared" si="3"/>
        <v>6</v>
      </c>
      <c r="AL45" s="170">
        <v>60000</v>
      </c>
      <c r="AM45" s="170">
        <f t="shared" si="11"/>
        <v>240000</v>
      </c>
      <c r="AN45" s="170">
        <f t="shared" si="5"/>
        <v>0</v>
      </c>
      <c r="AO45" s="170">
        <f t="shared" si="6"/>
        <v>0</v>
      </c>
      <c r="AP45" s="170">
        <f t="shared" si="7"/>
        <v>1529280</v>
      </c>
      <c r="AR45" s="170">
        <f t="shared" si="8"/>
        <v>600000</v>
      </c>
      <c r="AS45" s="170">
        <f t="shared" si="9"/>
        <v>2369280</v>
      </c>
      <c r="AT45" s="162" t="s">
        <v>172</v>
      </c>
      <c r="AU45" s="162" t="s">
        <v>173</v>
      </c>
      <c r="AV45" s="162" t="s">
        <v>267</v>
      </c>
      <c r="AW45" s="162" t="s">
        <v>268</v>
      </c>
    </row>
    <row r="46" spans="1:49" ht="25" customHeight="1" x14ac:dyDescent="0.35">
      <c r="A46" s="162">
        <v>14452</v>
      </c>
      <c r="B46" s="162" t="s">
        <v>125</v>
      </c>
      <c r="C46" s="162" t="s">
        <v>126</v>
      </c>
      <c r="D46" s="163">
        <v>1</v>
      </c>
      <c r="E46" s="163">
        <v>2025</v>
      </c>
      <c r="F46" s="163">
        <v>2025</v>
      </c>
      <c r="G46" s="162" t="s">
        <v>127</v>
      </c>
      <c r="H46" s="162" t="s">
        <v>125</v>
      </c>
      <c r="I46" s="162" t="s">
        <v>128</v>
      </c>
      <c r="J46" s="164" t="s">
        <v>234</v>
      </c>
      <c r="K46" s="162" t="s">
        <v>235</v>
      </c>
      <c r="L46" s="162" t="s">
        <v>65</v>
      </c>
      <c r="M46" s="162" t="s">
        <v>65</v>
      </c>
      <c r="N46" s="162">
        <v>2</v>
      </c>
      <c r="O46" s="162" t="s">
        <v>143</v>
      </c>
      <c r="P46" s="162" t="s">
        <v>269</v>
      </c>
      <c r="Q46" s="162" t="s">
        <v>152</v>
      </c>
      <c r="R46" s="162" t="s">
        <v>61</v>
      </c>
      <c r="S46" s="162" t="s">
        <v>107</v>
      </c>
      <c r="T46" s="162" t="s">
        <v>63</v>
      </c>
      <c r="U46" s="163">
        <v>10</v>
      </c>
      <c r="V46" s="163">
        <v>24</v>
      </c>
      <c r="W46" s="163" t="s">
        <v>65</v>
      </c>
      <c r="X46" s="166">
        <f t="shared" si="13"/>
        <v>24</v>
      </c>
      <c r="Y46" s="163">
        <v>4</v>
      </c>
      <c r="Z46" s="163" t="s">
        <v>64</v>
      </c>
      <c r="AA46" s="163" t="s">
        <v>67</v>
      </c>
      <c r="AB46" s="172" t="s">
        <v>67</v>
      </c>
      <c r="AC46" s="173" t="s">
        <v>65</v>
      </c>
      <c r="AD46" s="168" t="s">
        <v>270</v>
      </c>
      <c r="AE46" s="166" t="s">
        <v>64</v>
      </c>
      <c r="AF46" s="168" t="s">
        <v>239</v>
      </c>
      <c r="AG46" s="162" t="s">
        <v>68</v>
      </c>
      <c r="AH46" s="166">
        <f t="shared" si="1"/>
        <v>6</v>
      </c>
      <c r="AI46" s="166">
        <v>2</v>
      </c>
      <c r="AJ46" s="170">
        <f t="shared" si="2"/>
        <v>6372</v>
      </c>
      <c r="AK46" s="166">
        <f t="shared" si="3"/>
        <v>6</v>
      </c>
      <c r="AL46" s="170">
        <v>60000</v>
      </c>
      <c r="AM46" s="170">
        <f t="shared" si="11"/>
        <v>240000</v>
      </c>
      <c r="AN46" s="170">
        <f t="shared" si="5"/>
        <v>0</v>
      </c>
      <c r="AO46" s="170">
        <f t="shared" si="6"/>
        <v>0</v>
      </c>
      <c r="AP46" s="170">
        <f t="shared" si="7"/>
        <v>1529280</v>
      </c>
      <c r="AR46" s="170">
        <f t="shared" si="8"/>
        <v>600000</v>
      </c>
      <c r="AS46" s="170">
        <f t="shared" si="9"/>
        <v>2369280</v>
      </c>
      <c r="AT46" s="162" t="s">
        <v>172</v>
      </c>
      <c r="AU46" s="162" t="s">
        <v>173</v>
      </c>
      <c r="AV46" s="162" t="s">
        <v>271</v>
      </c>
      <c r="AW46" s="162" t="s">
        <v>272</v>
      </c>
    </row>
    <row r="47" spans="1:49" ht="25" customHeight="1" x14ac:dyDescent="0.35">
      <c r="A47" s="162">
        <v>14508</v>
      </c>
      <c r="B47" s="162" t="s">
        <v>125</v>
      </c>
      <c r="C47" s="162" t="s">
        <v>126</v>
      </c>
      <c r="D47" s="163">
        <v>1</v>
      </c>
      <c r="E47" s="163">
        <v>2025</v>
      </c>
      <c r="F47" s="163">
        <v>2025</v>
      </c>
      <c r="G47" s="162" t="s">
        <v>127</v>
      </c>
      <c r="H47" s="162" t="s">
        <v>125</v>
      </c>
      <c r="I47" s="162" t="s">
        <v>128</v>
      </c>
      <c r="J47" s="164" t="s">
        <v>234</v>
      </c>
      <c r="K47" s="162" t="s">
        <v>235</v>
      </c>
      <c r="L47" s="162" t="s">
        <v>65</v>
      </c>
      <c r="M47" s="162" t="s">
        <v>65</v>
      </c>
      <c r="N47" s="162">
        <v>8</v>
      </c>
      <c r="O47" s="162" t="s">
        <v>58</v>
      </c>
      <c r="P47" s="162" t="s">
        <v>76</v>
      </c>
      <c r="Q47" s="162" t="s">
        <v>132</v>
      </c>
      <c r="R47" s="162" t="s">
        <v>61</v>
      </c>
      <c r="S47" s="162" t="s">
        <v>62</v>
      </c>
      <c r="T47" s="162" t="s">
        <v>108</v>
      </c>
      <c r="U47" s="163">
        <v>10</v>
      </c>
      <c r="V47" s="163">
        <v>24</v>
      </c>
      <c r="W47" s="163" t="s">
        <v>65</v>
      </c>
      <c r="X47" s="166">
        <f t="shared" si="13"/>
        <v>24</v>
      </c>
      <c r="Y47" s="163">
        <v>5</v>
      </c>
      <c r="Z47" s="163" t="s">
        <v>64</v>
      </c>
      <c r="AA47" s="163" t="s">
        <v>67</v>
      </c>
      <c r="AB47" s="172" t="s">
        <v>67</v>
      </c>
      <c r="AC47" s="173" t="s">
        <v>65</v>
      </c>
      <c r="AD47" s="168" t="s">
        <v>273</v>
      </c>
      <c r="AE47" s="166" t="s">
        <v>64</v>
      </c>
      <c r="AF47" s="168" t="s">
        <v>239</v>
      </c>
      <c r="AG47" s="162" t="s">
        <v>68</v>
      </c>
      <c r="AH47" s="166">
        <f t="shared" si="1"/>
        <v>5</v>
      </c>
      <c r="AI47" s="166">
        <v>2</v>
      </c>
      <c r="AJ47" s="170">
        <f t="shared" si="2"/>
        <v>6372</v>
      </c>
      <c r="AK47" s="166">
        <f t="shared" si="3"/>
        <v>4.8</v>
      </c>
      <c r="AL47" s="170">
        <v>60000</v>
      </c>
      <c r="AM47" s="170">
        <f t="shared" si="11"/>
        <v>200000</v>
      </c>
      <c r="AN47" s="170">
        <f t="shared" si="5"/>
        <v>0</v>
      </c>
      <c r="AO47" s="170">
        <f t="shared" si="6"/>
        <v>0</v>
      </c>
      <c r="AP47" s="170">
        <f t="shared" si="7"/>
        <v>1529280</v>
      </c>
      <c r="AR47" s="170">
        <f t="shared" si="8"/>
        <v>600000</v>
      </c>
      <c r="AS47" s="170">
        <f t="shared" si="9"/>
        <v>2329280</v>
      </c>
      <c r="AT47" s="162" t="s">
        <v>274</v>
      </c>
      <c r="AU47" s="162" t="s">
        <v>275</v>
      </c>
      <c r="AV47" s="162" t="s">
        <v>276</v>
      </c>
      <c r="AW47" s="162" t="s">
        <v>277</v>
      </c>
    </row>
    <row r="48" spans="1:49" ht="25" customHeight="1" x14ac:dyDescent="0.35">
      <c r="A48" s="162">
        <v>14515</v>
      </c>
      <c r="B48" s="162" t="s">
        <v>190</v>
      </c>
      <c r="C48" s="162" t="s">
        <v>191</v>
      </c>
      <c r="D48" s="163">
        <v>1</v>
      </c>
      <c r="E48" s="163">
        <v>2025</v>
      </c>
      <c r="F48" s="163">
        <v>2025</v>
      </c>
      <c r="G48" s="162" t="s">
        <v>127</v>
      </c>
      <c r="H48" s="162" t="s">
        <v>190</v>
      </c>
      <c r="I48" s="162" t="s">
        <v>192</v>
      </c>
      <c r="J48" s="164" t="s">
        <v>234</v>
      </c>
      <c r="K48" s="162" t="s">
        <v>235</v>
      </c>
      <c r="L48" s="162" t="s">
        <v>65</v>
      </c>
      <c r="M48" s="162" t="s">
        <v>65</v>
      </c>
      <c r="N48" s="162">
        <v>10</v>
      </c>
      <c r="O48" s="162" t="s">
        <v>111</v>
      </c>
      <c r="P48" s="162" t="s">
        <v>221</v>
      </c>
      <c r="Q48" s="162" t="s">
        <v>152</v>
      </c>
      <c r="R48" s="162" t="s">
        <v>61</v>
      </c>
      <c r="S48" s="162" t="s">
        <v>107</v>
      </c>
      <c r="T48" s="162" t="s">
        <v>63</v>
      </c>
      <c r="U48" s="163">
        <v>15</v>
      </c>
      <c r="V48" s="163">
        <v>24</v>
      </c>
      <c r="W48" s="163" t="s">
        <v>65</v>
      </c>
      <c r="X48" s="166">
        <f t="shared" si="13"/>
        <v>24</v>
      </c>
      <c r="Y48" s="163">
        <v>4</v>
      </c>
      <c r="Z48" s="163" t="s">
        <v>64</v>
      </c>
      <c r="AA48" s="163" t="s">
        <v>67</v>
      </c>
      <c r="AB48" s="172" t="s">
        <v>67</v>
      </c>
      <c r="AC48" s="173" t="s">
        <v>65</v>
      </c>
      <c r="AD48" s="168" t="s">
        <v>278</v>
      </c>
      <c r="AE48" s="166" t="s">
        <v>64</v>
      </c>
      <c r="AF48" s="168" t="s">
        <v>239</v>
      </c>
      <c r="AG48" s="162" t="s">
        <v>68</v>
      </c>
      <c r="AH48" s="166">
        <f t="shared" si="1"/>
        <v>6</v>
      </c>
      <c r="AI48" s="166">
        <v>2</v>
      </c>
      <c r="AJ48" s="170">
        <f t="shared" si="2"/>
        <v>6372</v>
      </c>
      <c r="AK48" s="166">
        <f t="shared" si="3"/>
        <v>6</v>
      </c>
      <c r="AL48" s="170">
        <v>60000</v>
      </c>
      <c r="AM48" s="170">
        <f t="shared" si="11"/>
        <v>360000</v>
      </c>
      <c r="AN48" s="170">
        <f t="shared" si="5"/>
        <v>0</v>
      </c>
      <c r="AO48" s="170">
        <f t="shared" si="6"/>
        <v>0</v>
      </c>
      <c r="AP48" s="170">
        <f t="shared" si="7"/>
        <v>2293920</v>
      </c>
      <c r="AR48" s="170">
        <f t="shared" si="8"/>
        <v>900000</v>
      </c>
      <c r="AS48" s="170">
        <f t="shared" si="9"/>
        <v>3553920</v>
      </c>
      <c r="AT48" s="162" t="s">
        <v>195</v>
      </c>
      <c r="AU48" s="162" t="s">
        <v>196</v>
      </c>
      <c r="AV48" s="162" t="s">
        <v>224</v>
      </c>
      <c r="AW48" s="162" t="s">
        <v>225</v>
      </c>
    </row>
    <row r="49" spans="1:49" ht="25" customHeight="1" x14ac:dyDescent="0.35">
      <c r="A49" s="162">
        <v>14518</v>
      </c>
      <c r="B49" s="162" t="s">
        <v>190</v>
      </c>
      <c r="C49" s="162" t="s">
        <v>191</v>
      </c>
      <c r="D49" s="163">
        <v>1</v>
      </c>
      <c r="E49" s="163">
        <v>2025</v>
      </c>
      <c r="F49" s="163">
        <v>2025</v>
      </c>
      <c r="G49" s="162" t="s">
        <v>127</v>
      </c>
      <c r="H49" s="162" t="s">
        <v>190</v>
      </c>
      <c r="I49" s="162" t="s">
        <v>192</v>
      </c>
      <c r="J49" s="164" t="s">
        <v>234</v>
      </c>
      <c r="K49" s="162" t="s">
        <v>235</v>
      </c>
      <c r="L49" s="162" t="s">
        <v>65</v>
      </c>
      <c r="M49" s="162" t="s">
        <v>65</v>
      </c>
      <c r="N49" s="162">
        <v>8</v>
      </c>
      <c r="O49" s="162" t="s">
        <v>58</v>
      </c>
      <c r="P49" s="162" t="s">
        <v>114</v>
      </c>
      <c r="Q49" s="162" t="s">
        <v>152</v>
      </c>
      <c r="R49" s="162" t="s">
        <v>61</v>
      </c>
      <c r="S49" s="162" t="s">
        <v>107</v>
      </c>
      <c r="T49" s="162" t="s">
        <v>63</v>
      </c>
      <c r="U49" s="163">
        <v>15</v>
      </c>
      <c r="V49" s="163">
        <v>24</v>
      </c>
      <c r="W49" s="163" t="s">
        <v>65</v>
      </c>
      <c r="X49" s="166">
        <f t="shared" si="13"/>
        <v>24</v>
      </c>
      <c r="Y49" s="163">
        <v>4</v>
      </c>
      <c r="Z49" s="163" t="s">
        <v>64</v>
      </c>
      <c r="AA49" s="163" t="s">
        <v>67</v>
      </c>
      <c r="AB49" s="172" t="s">
        <v>67</v>
      </c>
      <c r="AC49" s="173" t="s">
        <v>65</v>
      </c>
      <c r="AD49" s="168" t="s">
        <v>279</v>
      </c>
      <c r="AE49" s="166" t="s">
        <v>64</v>
      </c>
      <c r="AF49" s="168" t="s">
        <v>239</v>
      </c>
      <c r="AG49" s="162" t="s">
        <v>68</v>
      </c>
      <c r="AH49" s="166">
        <f t="shared" si="1"/>
        <v>6</v>
      </c>
      <c r="AI49" s="166">
        <v>2</v>
      </c>
      <c r="AJ49" s="170">
        <f t="shared" si="2"/>
        <v>6372</v>
      </c>
      <c r="AK49" s="166">
        <f t="shared" si="3"/>
        <v>6</v>
      </c>
      <c r="AL49" s="170">
        <v>60000</v>
      </c>
      <c r="AM49" s="170">
        <f t="shared" si="11"/>
        <v>360000</v>
      </c>
      <c r="AN49" s="170">
        <f t="shared" si="5"/>
        <v>0</v>
      </c>
      <c r="AO49" s="170">
        <f t="shared" si="6"/>
        <v>0</v>
      </c>
      <c r="AP49" s="170">
        <f t="shared" si="7"/>
        <v>2293920</v>
      </c>
      <c r="AR49" s="170">
        <f t="shared" si="8"/>
        <v>900000</v>
      </c>
      <c r="AS49" s="170">
        <f t="shared" si="9"/>
        <v>3553920</v>
      </c>
      <c r="AT49" s="162" t="s">
        <v>195</v>
      </c>
      <c r="AU49" s="162" t="s">
        <v>196</v>
      </c>
      <c r="AV49" s="162" t="s">
        <v>280</v>
      </c>
      <c r="AW49" s="162" t="s">
        <v>281</v>
      </c>
    </row>
    <row r="50" spans="1:49" ht="25" customHeight="1" x14ac:dyDescent="0.35">
      <c r="A50" s="162">
        <v>14588</v>
      </c>
      <c r="B50" s="162" t="s">
        <v>125</v>
      </c>
      <c r="C50" s="162" t="s">
        <v>126</v>
      </c>
      <c r="D50" s="163">
        <v>1</v>
      </c>
      <c r="E50" s="163">
        <v>2025</v>
      </c>
      <c r="F50" s="163">
        <v>2025</v>
      </c>
      <c r="G50" s="162" t="s">
        <v>127</v>
      </c>
      <c r="H50" s="162" t="s">
        <v>125</v>
      </c>
      <c r="I50" s="162" t="s">
        <v>128</v>
      </c>
      <c r="J50" s="164" t="s">
        <v>234</v>
      </c>
      <c r="K50" s="162" t="s">
        <v>235</v>
      </c>
      <c r="L50" s="162" t="s">
        <v>65</v>
      </c>
      <c r="M50" s="162" t="s">
        <v>65</v>
      </c>
      <c r="N50" s="162">
        <v>8</v>
      </c>
      <c r="O50" s="162" t="s">
        <v>58</v>
      </c>
      <c r="P50" s="162" t="s">
        <v>131</v>
      </c>
      <c r="Q50" s="162" t="s">
        <v>132</v>
      </c>
      <c r="R50" s="162" t="s">
        <v>61</v>
      </c>
      <c r="S50" s="162" t="s">
        <v>107</v>
      </c>
      <c r="T50" s="162" t="s">
        <v>63</v>
      </c>
      <c r="U50" s="163">
        <v>15</v>
      </c>
      <c r="V50" s="163">
        <v>24</v>
      </c>
      <c r="W50" s="163" t="s">
        <v>65</v>
      </c>
      <c r="X50" s="166">
        <f t="shared" si="13"/>
        <v>24</v>
      </c>
      <c r="Y50" s="163">
        <v>4</v>
      </c>
      <c r="Z50" s="163" t="s">
        <v>64</v>
      </c>
      <c r="AA50" s="163" t="s">
        <v>67</v>
      </c>
      <c r="AB50" s="172" t="s">
        <v>67</v>
      </c>
      <c r="AC50" s="173" t="s">
        <v>65</v>
      </c>
      <c r="AD50" s="168" t="s">
        <v>282</v>
      </c>
      <c r="AE50" s="166" t="s">
        <v>64</v>
      </c>
      <c r="AF50" s="168" t="s">
        <v>239</v>
      </c>
      <c r="AG50" s="162" t="s">
        <v>68</v>
      </c>
      <c r="AH50" s="166">
        <f t="shared" si="1"/>
        <v>6</v>
      </c>
      <c r="AI50" s="166">
        <v>2</v>
      </c>
      <c r="AJ50" s="170">
        <f t="shared" si="2"/>
        <v>6372</v>
      </c>
      <c r="AK50" s="166">
        <f t="shared" si="3"/>
        <v>6</v>
      </c>
      <c r="AL50" s="170">
        <v>60000</v>
      </c>
      <c r="AM50" s="170">
        <f t="shared" si="11"/>
        <v>360000</v>
      </c>
      <c r="AN50" s="170">
        <f t="shared" si="5"/>
        <v>0</v>
      </c>
      <c r="AO50" s="170">
        <f t="shared" si="6"/>
        <v>0</v>
      </c>
      <c r="AP50" s="170">
        <f t="shared" si="7"/>
        <v>2293920</v>
      </c>
      <c r="AR50" s="170">
        <f t="shared" si="8"/>
        <v>900000</v>
      </c>
      <c r="AS50" s="170">
        <f t="shared" si="9"/>
        <v>3553920</v>
      </c>
      <c r="AT50" s="162" t="s">
        <v>134</v>
      </c>
      <c r="AU50" s="162" t="s">
        <v>135</v>
      </c>
      <c r="AV50" s="162" t="s">
        <v>136</v>
      </c>
      <c r="AW50" s="162" t="s">
        <v>283</v>
      </c>
    </row>
    <row r="51" spans="1:49" ht="25" customHeight="1" x14ac:dyDescent="0.35">
      <c r="A51" s="162">
        <v>14269</v>
      </c>
      <c r="B51" s="162" t="s">
        <v>138</v>
      </c>
      <c r="C51" s="162" t="s">
        <v>139</v>
      </c>
      <c r="D51" s="163">
        <v>1</v>
      </c>
      <c r="E51" s="163">
        <v>2025</v>
      </c>
      <c r="F51" s="163">
        <v>2025</v>
      </c>
      <c r="G51" s="162" t="s">
        <v>127</v>
      </c>
      <c r="H51" s="162" t="s">
        <v>138</v>
      </c>
      <c r="I51" s="162" t="s">
        <v>140</v>
      </c>
      <c r="J51" s="164" t="s">
        <v>234</v>
      </c>
      <c r="K51" s="162" t="s">
        <v>235</v>
      </c>
      <c r="L51" s="162" t="s">
        <v>284</v>
      </c>
      <c r="M51" s="162" t="s">
        <v>285</v>
      </c>
      <c r="N51" s="162">
        <v>4</v>
      </c>
      <c r="O51" s="162" t="s">
        <v>286</v>
      </c>
      <c r="P51" s="162" t="s">
        <v>287</v>
      </c>
      <c r="Q51" s="162" t="s">
        <v>152</v>
      </c>
      <c r="R51" s="162" t="s">
        <v>61</v>
      </c>
      <c r="S51" s="162" t="s">
        <v>62</v>
      </c>
      <c r="T51" s="162" t="s">
        <v>288</v>
      </c>
      <c r="U51" s="163">
        <v>20</v>
      </c>
      <c r="V51" s="163">
        <v>24</v>
      </c>
      <c r="W51" s="163">
        <v>12</v>
      </c>
      <c r="X51" s="166">
        <f t="shared" si="13"/>
        <v>36</v>
      </c>
      <c r="Y51" s="163">
        <v>4</v>
      </c>
      <c r="Z51" s="163" t="s">
        <v>64</v>
      </c>
      <c r="AA51" s="163" t="s">
        <v>67</v>
      </c>
      <c r="AB51" s="172" t="s">
        <v>67</v>
      </c>
      <c r="AC51" s="173" t="s">
        <v>65</v>
      </c>
      <c r="AD51" s="168" t="s">
        <v>289</v>
      </c>
      <c r="AE51" s="166" t="s">
        <v>64</v>
      </c>
      <c r="AF51" s="168" t="s">
        <v>239</v>
      </c>
      <c r="AG51" s="162" t="s">
        <v>68</v>
      </c>
      <c r="AH51" s="166">
        <f t="shared" si="1"/>
        <v>9</v>
      </c>
      <c r="AI51" s="166">
        <v>2</v>
      </c>
      <c r="AJ51" s="170">
        <f t="shared" si="2"/>
        <v>6372</v>
      </c>
      <c r="AK51" s="166">
        <f t="shared" si="3"/>
        <v>9</v>
      </c>
      <c r="AL51" s="170">
        <v>60000</v>
      </c>
      <c r="AM51" s="170">
        <f t="shared" si="11"/>
        <v>720000</v>
      </c>
      <c r="AN51" s="170">
        <f t="shared" si="5"/>
        <v>0</v>
      </c>
      <c r="AO51" s="170">
        <f t="shared" si="6"/>
        <v>0</v>
      </c>
      <c r="AP51" s="170">
        <f t="shared" si="7"/>
        <v>4587840</v>
      </c>
      <c r="AR51" s="170">
        <f t="shared" si="8"/>
        <v>1200000</v>
      </c>
      <c r="AS51" s="170">
        <f t="shared" si="9"/>
        <v>6507840</v>
      </c>
      <c r="AT51" s="162" t="s">
        <v>290</v>
      </c>
      <c r="AU51" s="162" t="s">
        <v>291</v>
      </c>
      <c r="AV51" s="162" t="s">
        <v>292</v>
      </c>
      <c r="AW51" s="162" t="s">
        <v>293</v>
      </c>
    </row>
    <row r="52" spans="1:49" ht="25" customHeight="1" x14ac:dyDescent="0.35">
      <c r="A52" s="162">
        <v>14270</v>
      </c>
      <c r="B52" s="162" t="s">
        <v>138</v>
      </c>
      <c r="C52" s="162" t="s">
        <v>139</v>
      </c>
      <c r="D52" s="163">
        <v>1</v>
      </c>
      <c r="E52" s="163">
        <v>2025</v>
      </c>
      <c r="F52" s="163">
        <v>2025</v>
      </c>
      <c r="G52" s="162" t="s">
        <v>127</v>
      </c>
      <c r="H52" s="162" t="s">
        <v>138</v>
      </c>
      <c r="I52" s="162" t="s">
        <v>140</v>
      </c>
      <c r="J52" s="164" t="s">
        <v>234</v>
      </c>
      <c r="K52" s="162" t="s">
        <v>235</v>
      </c>
      <c r="L52" s="162" t="s">
        <v>284</v>
      </c>
      <c r="M52" s="162" t="s">
        <v>285</v>
      </c>
      <c r="N52" s="162">
        <v>4</v>
      </c>
      <c r="O52" s="162" t="s">
        <v>286</v>
      </c>
      <c r="P52" s="162" t="s">
        <v>287</v>
      </c>
      <c r="Q52" s="162" t="s">
        <v>152</v>
      </c>
      <c r="R52" s="162" t="s">
        <v>61</v>
      </c>
      <c r="S52" s="162" t="s">
        <v>62</v>
      </c>
      <c r="T52" s="162" t="s">
        <v>288</v>
      </c>
      <c r="U52" s="163">
        <v>20</v>
      </c>
      <c r="V52" s="163">
        <v>24</v>
      </c>
      <c r="W52" s="163">
        <v>12</v>
      </c>
      <c r="X52" s="166">
        <f t="shared" si="13"/>
        <v>36</v>
      </c>
      <c r="Y52" s="163">
        <v>4</v>
      </c>
      <c r="Z52" s="163" t="s">
        <v>64</v>
      </c>
      <c r="AA52" s="163" t="s">
        <v>67</v>
      </c>
      <c r="AB52" s="172" t="s">
        <v>67</v>
      </c>
      <c r="AC52" s="173" t="s">
        <v>65</v>
      </c>
      <c r="AD52" s="168" t="s">
        <v>294</v>
      </c>
      <c r="AE52" s="166" t="s">
        <v>64</v>
      </c>
      <c r="AF52" s="168" t="s">
        <v>239</v>
      </c>
      <c r="AG52" s="162" t="s">
        <v>68</v>
      </c>
      <c r="AH52" s="166">
        <f t="shared" si="1"/>
        <v>9</v>
      </c>
      <c r="AI52" s="166">
        <v>2</v>
      </c>
      <c r="AJ52" s="170">
        <f t="shared" si="2"/>
        <v>6372</v>
      </c>
      <c r="AK52" s="166">
        <f t="shared" si="3"/>
        <v>9</v>
      </c>
      <c r="AL52" s="170">
        <v>60000</v>
      </c>
      <c r="AM52" s="170">
        <f t="shared" si="11"/>
        <v>720000</v>
      </c>
      <c r="AN52" s="170">
        <f t="shared" si="5"/>
        <v>0</v>
      </c>
      <c r="AO52" s="170">
        <f t="shared" si="6"/>
        <v>0</v>
      </c>
      <c r="AP52" s="170">
        <f t="shared" si="7"/>
        <v>4587840</v>
      </c>
      <c r="AR52" s="170">
        <f t="shared" si="8"/>
        <v>1200000</v>
      </c>
      <c r="AS52" s="170">
        <f t="shared" si="9"/>
        <v>6507840</v>
      </c>
      <c r="AT52" s="162" t="s">
        <v>290</v>
      </c>
      <c r="AU52" s="162" t="s">
        <v>291</v>
      </c>
      <c r="AV52" s="162" t="s">
        <v>292</v>
      </c>
      <c r="AW52" s="162" t="s">
        <v>295</v>
      </c>
    </row>
    <row r="53" spans="1:49" ht="25" customHeight="1" x14ac:dyDescent="0.35">
      <c r="A53" s="171">
        <v>14544</v>
      </c>
      <c r="B53" s="171" t="s">
        <v>116</v>
      </c>
      <c r="C53" s="171" t="s">
        <v>117</v>
      </c>
      <c r="D53" s="166">
        <v>1</v>
      </c>
      <c r="E53" s="166">
        <v>2025</v>
      </c>
      <c r="F53" s="166">
        <v>2025</v>
      </c>
      <c r="G53" s="164" t="s">
        <v>51</v>
      </c>
      <c r="H53" s="171" t="s">
        <v>52</v>
      </c>
      <c r="I53" s="171" t="s">
        <v>53</v>
      </c>
      <c r="J53" s="164" t="s">
        <v>296</v>
      </c>
      <c r="K53" s="171" t="s">
        <v>297</v>
      </c>
      <c r="L53" s="171" t="s">
        <v>65</v>
      </c>
      <c r="M53" s="171" t="s">
        <v>65</v>
      </c>
      <c r="N53" s="171">
        <v>9</v>
      </c>
      <c r="O53" s="171" t="s">
        <v>118</v>
      </c>
      <c r="P53" s="171" t="s">
        <v>298</v>
      </c>
      <c r="Q53" s="171" t="s">
        <v>120</v>
      </c>
      <c r="R53" s="171" t="s">
        <v>61</v>
      </c>
      <c r="S53" s="171" t="s">
        <v>107</v>
      </c>
      <c r="T53" s="171" t="s">
        <v>63</v>
      </c>
      <c r="U53" s="172">
        <v>20</v>
      </c>
      <c r="V53" s="172">
        <v>160</v>
      </c>
      <c r="W53" s="172" t="s">
        <v>65</v>
      </c>
      <c r="X53" s="166">
        <f t="shared" si="13"/>
        <v>160</v>
      </c>
      <c r="Y53" s="172">
        <v>4</v>
      </c>
      <c r="Z53" s="172" t="s">
        <v>64</v>
      </c>
      <c r="AA53" s="172" t="s">
        <v>64</v>
      </c>
      <c r="AB53" s="172" t="s">
        <v>67</v>
      </c>
      <c r="AC53" s="173" t="s">
        <v>65</v>
      </c>
      <c r="AD53" s="168" t="s">
        <v>299</v>
      </c>
      <c r="AE53" s="166" t="s">
        <v>64</v>
      </c>
      <c r="AF53" s="173" t="s">
        <v>300</v>
      </c>
      <c r="AG53" s="171" t="s">
        <v>122</v>
      </c>
      <c r="AH53" s="166">
        <f t="shared" si="1"/>
        <v>40</v>
      </c>
      <c r="AI53" s="166">
        <v>2</v>
      </c>
      <c r="AJ53" s="170">
        <f t="shared" si="2"/>
        <v>6372</v>
      </c>
      <c r="AK53" s="166">
        <f t="shared" si="3"/>
        <v>40</v>
      </c>
      <c r="AL53" s="170">
        <v>60000</v>
      </c>
      <c r="AM53" s="170">
        <f t="shared" si="11"/>
        <v>3200000</v>
      </c>
      <c r="AN53" s="170">
        <f t="shared" si="5"/>
        <v>4000000</v>
      </c>
      <c r="AO53" s="170">
        <f t="shared" si="6"/>
        <v>0</v>
      </c>
      <c r="AP53" s="170">
        <f t="shared" si="7"/>
        <v>20390400</v>
      </c>
      <c r="AR53" s="170">
        <f t="shared" si="8"/>
        <v>1200000</v>
      </c>
      <c r="AS53" s="170">
        <f t="shared" si="9"/>
        <v>28790400</v>
      </c>
    </row>
    <row r="54" spans="1:49" ht="25" customHeight="1" x14ac:dyDescent="0.35">
      <c r="A54" s="161">
        <v>14564</v>
      </c>
      <c r="B54" s="162" t="s">
        <v>49</v>
      </c>
      <c r="C54" s="162" t="s">
        <v>50</v>
      </c>
      <c r="D54" s="163">
        <v>4</v>
      </c>
      <c r="E54" s="163">
        <v>2025</v>
      </c>
      <c r="F54" s="163">
        <v>2025</v>
      </c>
      <c r="G54" s="161" t="s">
        <v>51</v>
      </c>
      <c r="H54" s="161" t="s">
        <v>52</v>
      </c>
      <c r="I54" s="161" t="s">
        <v>53</v>
      </c>
      <c r="J54" s="164" t="s">
        <v>296</v>
      </c>
      <c r="K54" s="161" t="s">
        <v>297</v>
      </c>
      <c r="L54" s="161" t="s">
        <v>284</v>
      </c>
      <c r="M54" s="161" t="s">
        <v>285</v>
      </c>
      <c r="N54" s="161">
        <v>15</v>
      </c>
      <c r="O54" s="161" t="s">
        <v>301</v>
      </c>
      <c r="P54" s="161" t="s">
        <v>302</v>
      </c>
      <c r="Q54" s="161" t="s">
        <v>120</v>
      </c>
      <c r="R54" s="161" t="s">
        <v>61</v>
      </c>
      <c r="S54" s="161" t="s">
        <v>107</v>
      </c>
      <c r="T54" s="161" t="s">
        <v>63</v>
      </c>
      <c r="U54" s="165">
        <v>20</v>
      </c>
      <c r="V54" s="165">
        <v>160</v>
      </c>
      <c r="W54" s="165">
        <v>12</v>
      </c>
      <c r="X54" s="166">
        <f>((SUM(V54:W54))*1)*1</f>
        <v>172</v>
      </c>
      <c r="Y54" s="165">
        <v>4</v>
      </c>
      <c r="Z54" s="165" t="s">
        <v>64</v>
      </c>
      <c r="AA54" s="165" t="s">
        <v>64</v>
      </c>
      <c r="AB54" s="174" t="s">
        <v>67</v>
      </c>
      <c r="AC54" s="167" t="s">
        <v>65</v>
      </c>
      <c r="AD54" s="168" t="s">
        <v>303</v>
      </c>
      <c r="AE54" s="166" t="s">
        <v>64</v>
      </c>
      <c r="AF54" s="173" t="s">
        <v>300</v>
      </c>
      <c r="AG54" s="161" t="s">
        <v>122</v>
      </c>
      <c r="AH54" s="166">
        <f t="shared" si="1"/>
        <v>43</v>
      </c>
      <c r="AI54" s="165">
        <v>3</v>
      </c>
      <c r="AJ54" s="170">
        <f t="shared" si="2"/>
        <v>7434</v>
      </c>
      <c r="AK54" s="166">
        <f t="shared" si="3"/>
        <v>43</v>
      </c>
      <c r="AL54" s="170">
        <v>60000</v>
      </c>
      <c r="AM54" s="170">
        <f t="shared" si="11"/>
        <v>3440000</v>
      </c>
      <c r="AN54" s="170">
        <f t="shared" si="5"/>
        <v>4300000</v>
      </c>
      <c r="AO54" s="170">
        <f t="shared" si="6"/>
        <v>0</v>
      </c>
      <c r="AP54" s="170">
        <f t="shared" si="7"/>
        <v>25572960</v>
      </c>
      <c r="AR54" s="170">
        <f t="shared" si="8"/>
        <v>1200000</v>
      </c>
      <c r="AS54" s="170">
        <f t="shared" si="9"/>
        <v>34512960</v>
      </c>
      <c r="AT54" s="161"/>
      <c r="AU54" s="161"/>
      <c r="AV54" s="161"/>
      <c r="AW54" s="161"/>
    </row>
    <row r="55" spans="1:49" ht="25" customHeight="1" x14ac:dyDescent="0.35">
      <c r="A55" s="161">
        <v>14606</v>
      </c>
      <c r="B55" s="162" t="s">
        <v>49</v>
      </c>
      <c r="C55" s="162" t="s">
        <v>50</v>
      </c>
      <c r="D55" s="163">
        <v>4</v>
      </c>
      <c r="E55" s="163">
        <v>2025</v>
      </c>
      <c r="F55" s="163">
        <v>2025</v>
      </c>
      <c r="G55" s="161" t="s">
        <v>51</v>
      </c>
      <c r="H55" s="161" t="s">
        <v>52</v>
      </c>
      <c r="I55" s="161" t="s">
        <v>53</v>
      </c>
      <c r="J55" s="164" t="s">
        <v>296</v>
      </c>
      <c r="K55" s="161" t="s">
        <v>297</v>
      </c>
      <c r="L55" s="161" t="s">
        <v>284</v>
      </c>
      <c r="M55" s="161" t="s">
        <v>285</v>
      </c>
      <c r="N55" s="161">
        <v>15</v>
      </c>
      <c r="O55" s="161" t="s">
        <v>301</v>
      </c>
      <c r="P55" s="161" t="s">
        <v>302</v>
      </c>
      <c r="Q55" s="161" t="s">
        <v>120</v>
      </c>
      <c r="R55" s="161" t="s">
        <v>61</v>
      </c>
      <c r="S55" s="161" t="s">
        <v>107</v>
      </c>
      <c r="T55" s="161" t="s">
        <v>108</v>
      </c>
      <c r="U55" s="165">
        <v>20</v>
      </c>
      <c r="V55" s="165">
        <v>160</v>
      </c>
      <c r="W55" s="165">
        <v>12</v>
      </c>
      <c r="X55" s="166">
        <f>((SUM(V55:W55))*1)*1</f>
        <v>172</v>
      </c>
      <c r="Y55" s="165">
        <v>4</v>
      </c>
      <c r="Z55" s="165" t="s">
        <v>64</v>
      </c>
      <c r="AA55" s="165" t="s">
        <v>64</v>
      </c>
      <c r="AB55" s="174" t="s">
        <v>67</v>
      </c>
      <c r="AC55" s="167" t="s">
        <v>65</v>
      </c>
      <c r="AD55" s="168" t="s">
        <v>304</v>
      </c>
      <c r="AE55" s="166" t="s">
        <v>64</v>
      </c>
      <c r="AF55" s="173" t="s">
        <v>300</v>
      </c>
      <c r="AG55" s="161" t="s">
        <v>122</v>
      </c>
      <c r="AH55" s="166">
        <f t="shared" si="1"/>
        <v>43</v>
      </c>
      <c r="AI55" s="165">
        <v>3</v>
      </c>
      <c r="AJ55" s="170">
        <f t="shared" si="2"/>
        <v>7434</v>
      </c>
      <c r="AK55" s="166">
        <f t="shared" si="3"/>
        <v>43</v>
      </c>
      <c r="AL55" s="170">
        <v>60000</v>
      </c>
      <c r="AM55" s="170">
        <f t="shared" si="11"/>
        <v>3440000</v>
      </c>
      <c r="AN55" s="170">
        <f t="shared" si="5"/>
        <v>4300000</v>
      </c>
      <c r="AO55" s="170">
        <f t="shared" si="6"/>
        <v>0</v>
      </c>
      <c r="AP55" s="170">
        <f t="shared" si="7"/>
        <v>25572960</v>
      </c>
      <c r="AR55" s="170">
        <f t="shared" si="8"/>
        <v>1200000</v>
      </c>
      <c r="AS55" s="170">
        <f t="shared" si="9"/>
        <v>34512960</v>
      </c>
      <c r="AT55" s="161"/>
      <c r="AU55" s="161"/>
      <c r="AV55" s="161"/>
      <c r="AW55" s="161"/>
    </row>
    <row r="56" spans="1:49" ht="25" customHeight="1" x14ac:dyDescent="0.35">
      <c r="A56" s="161">
        <v>14608</v>
      </c>
      <c r="B56" s="162" t="s">
        <v>49</v>
      </c>
      <c r="C56" s="162" t="s">
        <v>50</v>
      </c>
      <c r="D56" s="163">
        <v>4</v>
      </c>
      <c r="E56" s="163">
        <v>2025</v>
      </c>
      <c r="F56" s="163">
        <v>2025</v>
      </c>
      <c r="G56" s="161" t="s">
        <v>51</v>
      </c>
      <c r="H56" s="161" t="s">
        <v>52</v>
      </c>
      <c r="I56" s="161" t="s">
        <v>53</v>
      </c>
      <c r="J56" s="164" t="s">
        <v>296</v>
      </c>
      <c r="K56" s="161" t="s">
        <v>297</v>
      </c>
      <c r="L56" s="161" t="s">
        <v>284</v>
      </c>
      <c r="M56" s="161" t="s">
        <v>285</v>
      </c>
      <c r="N56" s="161">
        <v>15</v>
      </c>
      <c r="O56" s="161" t="s">
        <v>301</v>
      </c>
      <c r="P56" s="161" t="s">
        <v>302</v>
      </c>
      <c r="Q56" s="161" t="s">
        <v>120</v>
      </c>
      <c r="R56" s="161" t="s">
        <v>61</v>
      </c>
      <c r="S56" s="161" t="s">
        <v>107</v>
      </c>
      <c r="T56" s="161" t="s">
        <v>63</v>
      </c>
      <c r="U56" s="165">
        <v>20</v>
      </c>
      <c r="V56" s="165">
        <v>160</v>
      </c>
      <c r="W56" s="165">
        <v>12</v>
      </c>
      <c r="X56" s="166">
        <f>((SUM(V56:W56))*1)*1</f>
        <v>172</v>
      </c>
      <c r="Y56" s="165">
        <v>4</v>
      </c>
      <c r="Z56" s="165" t="s">
        <v>64</v>
      </c>
      <c r="AA56" s="165" t="s">
        <v>64</v>
      </c>
      <c r="AB56" s="174" t="s">
        <v>67</v>
      </c>
      <c r="AC56" s="167" t="s">
        <v>65</v>
      </c>
      <c r="AD56" s="168" t="s">
        <v>305</v>
      </c>
      <c r="AE56" s="166" t="s">
        <v>64</v>
      </c>
      <c r="AF56" s="173" t="s">
        <v>300</v>
      </c>
      <c r="AG56" s="161" t="s">
        <v>122</v>
      </c>
      <c r="AH56" s="166">
        <f t="shared" si="1"/>
        <v>43</v>
      </c>
      <c r="AI56" s="165">
        <v>3</v>
      </c>
      <c r="AJ56" s="170">
        <f t="shared" si="2"/>
        <v>7434</v>
      </c>
      <c r="AK56" s="166">
        <f t="shared" si="3"/>
        <v>43</v>
      </c>
      <c r="AL56" s="170">
        <v>60000</v>
      </c>
      <c r="AM56" s="170">
        <f t="shared" si="11"/>
        <v>3440000</v>
      </c>
      <c r="AN56" s="170">
        <f t="shared" si="5"/>
        <v>4300000</v>
      </c>
      <c r="AO56" s="170">
        <f t="shared" si="6"/>
        <v>0</v>
      </c>
      <c r="AP56" s="170">
        <f t="shared" si="7"/>
        <v>25572960</v>
      </c>
      <c r="AR56" s="170">
        <f t="shared" si="8"/>
        <v>1200000</v>
      </c>
      <c r="AS56" s="170">
        <f t="shared" si="9"/>
        <v>34512960</v>
      </c>
      <c r="AT56" s="161"/>
      <c r="AU56" s="161"/>
      <c r="AV56" s="161"/>
      <c r="AW56" s="161"/>
    </row>
    <row r="57" spans="1:49" ht="25" customHeight="1" x14ac:dyDescent="0.35">
      <c r="A57" s="161">
        <v>14610</v>
      </c>
      <c r="B57" s="162" t="s">
        <v>49</v>
      </c>
      <c r="C57" s="162" t="s">
        <v>50</v>
      </c>
      <c r="D57" s="163">
        <v>4</v>
      </c>
      <c r="E57" s="163">
        <v>2025</v>
      </c>
      <c r="F57" s="163">
        <v>2025</v>
      </c>
      <c r="G57" s="161" t="s">
        <v>51</v>
      </c>
      <c r="H57" s="161" t="s">
        <v>52</v>
      </c>
      <c r="I57" s="161" t="s">
        <v>53</v>
      </c>
      <c r="J57" s="164" t="s">
        <v>306</v>
      </c>
      <c r="K57" s="161" t="s">
        <v>307</v>
      </c>
      <c r="L57" s="161" t="s">
        <v>284</v>
      </c>
      <c r="M57" s="161" t="s">
        <v>285</v>
      </c>
      <c r="N57" s="161">
        <v>15</v>
      </c>
      <c r="O57" s="161" t="s">
        <v>301</v>
      </c>
      <c r="P57" s="161" t="s">
        <v>302</v>
      </c>
      <c r="Q57" s="161" t="s">
        <v>120</v>
      </c>
      <c r="R57" s="161" t="s">
        <v>61</v>
      </c>
      <c r="S57" s="161" t="s">
        <v>107</v>
      </c>
      <c r="T57" s="161" t="s">
        <v>63</v>
      </c>
      <c r="U57" s="165">
        <v>20</v>
      </c>
      <c r="V57" s="165">
        <v>176</v>
      </c>
      <c r="W57" s="165">
        <v>12</v>
      </c>
      <c r="X57" s="166">
        <f>((SUM(V57:W57))*1)*1</f>
        <v>188</v>
      </c>
      <c r="Y57" s="165">
        <v>4</v>
      </c>
      <c r="Z57" s="165" t="s">
        <v>64</v>
      </c>
      <c r="AA57" s="165" t="s">
        <v>64</v>
      </c>
      <c r="AB57" s="174" t="s">
        <v>67</v>
      </c>
      <c r="AC57" s="167" t="s">
        <v>65</v>
      </c>
      <c r="AD57" s="168" t="s">
        <v>308</v>
      </c>
      <c r="AE57" s="166" t="s">
        <v>64</v>
      </c>
      <c r="AF57" s="173" t="s">
        <v>300</v>
      </c>
      <c r="AG57" s="161" t="s">
        <v>122</v>
      </c>
      <c r="AH57" s="166">
        <f t="shared" si="1"/>
        <v>47</v>
      </c>
      <c r="AI57" s="165">
        <v>3</v>
      </c>
      <c r="AJ57" s="165">
        <f t="shared" si="2"/>
        <v>7434</v>
      </c>
      <c r="AK57" s="166">
        <f t="shared" si="3"/>
        <v>47</v>
      </c>
      <c r="AL57" s="170">
        <v>60000</v>
      </c>
      <c r="AM57" s="170">
        <f t="shared" si="11"/>
        <v>3760000</v>
      </c>
      <c r="AN57" s="170">
        <f t="shared" si="5"/>
        <v>4700000</v>
      </c>
      <c r="AO57" s="170">
        <f t="shared" si="6"/>
        <v>0</v>
      </c>
      <c r="AP57" s="170">
        <f t="shared" si="7"/>
        <v>27951840</v>
      </c>
      <c r="AR57" s="170">
        <f t="shared" si="8"/>
        <v>1200000</v>
      </c>
      <c r="AS57" s="170">
        <f t="shared" si="9"/>
        <v>37611840</v>
      </c>
      <c r="AT57" s="161"/>
      <c r="AU57" s="161"/>
      <c r="AV57" s="161"/>
      <c r="AW57" s="161"/>
    </row>
    <row r="58" spans="1:49" ht="25" customHeight="1" x14ac:dyDescent="0.35">
      <c r="A58" s="162">
        <v>14409</v>
      </c>
      <c r="B58" s="162" t="s">
        <v>309</v>
      </c>
      <c r="C58" s="175" t="s">
        <v>310</v>
      </c>
      <c r="D58" s="163">
        <v>1</v>
      </c>
      <c r="E58" s="163">
        <v>2025</v>
      </c>
      <c r="F58" s="163">
        <v>2025</v>
      </c>
      <c r="G58" s="162" t="s">
        <v>127</v>
      </c>
      <c r="H58" s="162" t="s">
        <v>309</v>
      </c>
      <c r="I58" s="162" t="s">
        <v>311</v>
      </c>
      <c r="J58" s="164" t="s">
        <v>296</v>
      </c>
      <c r="K58" s="162" t="s">
        <v>297</v>
      </c>
      <c r="L58" s="162" t="s">
        <v>65</v>
      </c>
      <c r="M58" s="162" t="s">
        <v>65</v>
      </c>
      <c r="N58" s="162">
        <v>13</v>
      </c>
      <c r="O58" s="162" t="s">
        <v>104</v>
      </c>
      <c r="P58" s="162" t="s">
        <v>312</v>
      </c>
      <c r="Q58" s="162" t="s">
        <v>132</v>
      </c>
      <c r="R58" s="162" t="s">
        <v>61</v>
      </c>
      <c r="S58" s="162" t="s">
        <v>62</v>
      </c>
      <c r="T58" s="162" t="s">
        <v>63</v>
      </c>
      <c r="U58" s="163">
        <v>15</v>
      </c>
      <c r="V58" s="163">
        <v>160</v>
      </c>
      <c r="W58" s="163" t="s">
        <v>65</v>
      </c>
      <c r="X58" s="166">
        <f t="shared" ref="X58:X67" si="14">(SUM(V58:W58))*1</f>
        <v>160</v>
      </c>
      <c r="Y58" s="163">
        <v>4</v>
      </c>
      <c r="Z58" s="163" t="s">
        <v>64</v>
      </c>
      <c r="AA58" s="163" t="s">
        <v>67</v>
      </c>
      <c r="AB58" s="172" t="s">
        <v>67</v>
      </c>
      <c r="AC58" s="173" t="s">
        <v>65</v>
      </c>
      <c r="AD58" s="168" t="s">
        <v>313</v>
      </c>
      <c r="AE58" s="166" t="s">
        <v>64</v>
      </c>
      <c r="AF58" s="168" t="s">
        <v>314</v>
      </c>
      <c r="AG58" s="162" t="s">
        <v>68</v>
      </c>
      <c r="AH58" s="166">
        <f t="shared" si="1"/>
        <v>40</v>
      </c>
      <c r="AI58" s="166">
        <v>3</v>
      </c>
      <c r="AJ58" s="170">
        <f t="shared" si="2"/>
        <v>7434</v>
      </c>
      <c r="AK58" s="166">
        <f t="shared" si="3"/>
        <v>40</v>
      </c>
      <c r="AL58" s="170">
        <v>60000</v>
      </c>
      <c r="AM58" s="170">
        <f t="shared" si="11"/>
        <v>2400000</v>
      </c>
      <c r="AN58" s="170">
        <f t="shared" si="5"/>
        <v>0</v>
      </c>
      <c r="AO58" s="170">
        <f t="shared" si="6"/>
        <v>0</v>
      </c>
      <c r="AP58" s="170">
        <f t="shared" si="7"/>
        <v>17841600</v>
      </c>
      <c r="AR58" s="170">
        <f t="shared" si="8"/>
        <v>900000</v>
      </c>
      <c r="AS58" s="170">
        <f t="shared" si="9"/>
        <v>21141600</v>
      </c>
      <c r="AT58" s="162" t="s">
        <v>315</v>
      </c>
      <c r="AU58" s="162" t="s">
        <v>316</v>
      </c>
      <c r="AV58" s="162" t="s">
        <v>317</v>
      </c>
      <c r="AW58" s="162" t="s">
        <v>318</v>
      </c>
    </row>
    <row r="59" spans="1:49" ht="25" customHeight="1" x14ac:dyDescent="0.35">
      <c r="A59" s="162">
        <v>14427</v>
      </c>
      <c r="B59" s="162" t="s">
        <v>309</v>
      </c>
      <c r="C59" s="175" t="s">
        <v>310</v>
      </c>
      <c r="D59" s="163">
        <v>1</v>
      </c>
      <c r="E59" s="163">
        <v>2025</v>
      </c>
      <c r="F59" s="163">
        <v>2025</v>
      </c>
      <c r="G59" s="162" t="s">
        <v>127</v>
      </c>
      <c r="H59" s="162" t="s">
        <v>309</v>
      </c>
      <c r="I59" s="162" t="s">
        <v>311</v>
      </c>
      <c r="J59" s="164" t="s">
        <v>296</v>
      </c>
      <c r="K59" s="162" t="s">
        <v>297</v>
      </c>
      <c r="L59" s="162" t="s">
        <v>65</v>
      </c>
      <c r="M59" s="162" t="s">
        <v>65</v>
      </c>
      <c r="N59" s="162">
        <v>7</v>
      </c>
      <c r="O59" s="162" t="s">
        <v>175</v>
      </c>
      <c r="P59" s="162" t="s">
        <v>319</v>
      </c>
      <c r="Q59" s="162" t="s">
        <v>132</v>
      </c>
      <c r="R59" s="162" t="s">
        <v>61</v>
      </c>
      <c r="S59" s="162" t="s">
        <v>62</v>
      </c>
      <c r="T59" s="162" t="s">
        <v>63</v>
      </c>
      <c r="U59" s="163">
        <v>15</v>
      </c>
      <c r="V59" s="163">
        <v>160</v>
      </c>
      <c r="W59" s="163" t="s">
        <v>65</v>
      </c>
      <c r="X59" s="166">
        <f t="shared" si="14"/>
        <v>160</v>
      </c>
      <c r="Y59" s="163">
        <v>4</v>
      </c>
      <c r="Z59" s="163" t="s">
        <v>64</v>
      </c>
      <c r="AA59" s="163" t="s">
        <v>67</v>
      </c>
      <c r="AB59" s="172" t="s">
        <v>67</v>
      </c>
      <c r="AC59" s="173" t="s">
        <v>65</v>
      </c>
      <c r="AD59" s="168" t="s">
        <v>320</v>
      </c>
      <c r="AE59" s="166" t="s">
        <v>64</v>
      </c>
      <c r="AF59" s="168" t="s">
        <v>314</v>
      </c>
      <c r="AG59" s="162" t="s">
        <v>68</v>
      </c>
      <c r="AH59" s="166">
        <f t="shared" si="1"/>
        <v>40</v>
      </c>
      <c r="AI59" s="166">
        <v>3</v>
      </c>
      <c r="AJ59" s="170">
        <f t="shared" si="2"/>
        <v>7434</v>
      </c>
      <c r="AK59" s="166">
        <f t="shared" si="3"/>
        <v>40</v>
      </c>
      <c r="AL59" s="170">
        <v>60000</v>
      </c>
      <c r="AM59" s="170">
        <f t="shared" si="11"/>
        <v>2400000</v>
      </c>
      <c r="AN59" s="170">
        <f t="shared" si="5"/>
        <v>0</v>
      </c>
      <c r="AO59" s="170">
        <f t="shared" si="6"/>
        <v>0</v>
      </c>
      <c r="AP59" s="170">
        <f t="shared" si="7"/>
        <v>17841600</v>
      </c>
      <c r="AR59" s="170">
        <f t="shared" si="8"/>
        <v>900000</v>
      </c>
      <c r="AS59" s="170">
        <f t="shared" si="9"/>
        <v>21141600</v>
      </c>
      <c r="AT59" s="162" t="s">
        <v>321</v>
      </c>
      <c r="AU59" s="162" t="s">
        <v>316</v>
      </c>
      <c r="AV59" s="162" t="s">
        <v>322</v>
      </c>
      <c r="AW59" s="162" t="s">
        <v>323</v>
      </c>
    </row>
    <row r="60" spans="1:49" ht="25" customHeight="1" x14ac:dyDescent="0.35">
      <c r="A60" s="162">
        <v>14432</v>
      </c>
      <c r="B60" s="162" t="s">
        <v>125</v>
      </c>
      <c r="C60" s="162" t="s">
        <v>126</v>
      </c>
      <c r="D60" s="163">
        <v>1</v>
      </c>
      <c r="E60" s="163">
        <v>2025</v>
      </c>
      <c r="F60" s="163">
        <v>2025</v>
      </c>
      <c r="G60" s="162" t="s">
        <v>127</v>
      </c>
      <c r="H60" s="162" t="s">
        <v>125</v>
      </c>
      <c r="I60" s="162" t="s">
        <v>128</v>
      </c>
      <c r="J60" s="164" t="s">
        <v>296</v>
      </c>
      <c r="K60" s="162" t="s">
        <v>297</v>
      </c>
      <c r="L60" s="162" t="s">
        <v>65</v>
      </c>
      <c r="M60" s="162" t="s">
        <v>65</v>
      </c>
      <c r="N60" s="162">
        <v>8</v>
      </c>
      <c r="O60" s="162" t="s">
        <v>58</v>
      </c>
      <c r="P60" s="162" t="s">
        <v>76</v>
      </c>
      <c r="Q60" s="162" t="s">
        <v>152</v>
      </c>
      <c r="R60" s="162" t="s">
        <v>61</v>
      </c>
      <c r="S60" s="162" t="s">
        <v>107</v>
      </c>
      <c r="T60" s="162" t="s">
        <v>63</v>
      </c>
      <c r="U60" s="163">
        <v>10</v>
      </c>
      <c r="V60" s="163">
        <v>160</v>
      </c>
      <c r="W60" s="163" t="s">
        <v>65</v>
      </c>
      <c r="X60" s="166">
        <f t="shared" si="14"/>
        <v>160</v>
      </c>
      <c r="Y60" s="163">
        <v>4</v>
      </c>
      <c r="Z60" s="163" t="s">
        <v>64</v>
      </c>
      <c r="AA60" s="163" t="s">
        <v>67</v>
      </c>
      <c r="AB60" s="172" t="s">
        <v>67</v>
      </c>
      <c r="AC60" s="173" t="s">
        <v>65</v>
      </c>
      <c r="AD60" s="168" t="s">
        <v>324</v>
      </c>
      <c r="AE60" s="166" t="s">
        <v>64</v>
      </c>
      <c r="AF60" s="168" t="s">
        <v>314</v>
      </c>
      <c r="AG60" s="162" t="s">
        <v>68</v>
      </c>
      <c r="AH60" s="166">
        <f t="shared" si="1"/>
        <v>40</v>
      </c>
      <c r="AI60" s="166">
        <v>3</v>
      </c>
      <c r="AJ60" s="170">
        <f t="shared" si="2"/>
        <v>7434</v>
      </c>
      <c r="AK60" s="166">
        <f t="shared" si="3"/>
        <v>40</v>
      </c>
      <c r="AL60" s="170">
        <v>60000</v>
      </c>
      <c r="AM60" s="170">
        <f t="shared" si="11"/>
        <v>1600000</v>
      </c>
      <c r="AN60" s="170">
        <f t="shared" si="5"/>
        <v>0</v>
      </c>
      <c r="AO60" s="170">
        <f t="shared" si="6"/>
        <v>0</v>
      </c>
      <c r="AP60" s="170">
        <f t="shared" si="7"/>
        <v>11894400</v>
      </c>
      <c r="AR60" s="170">
        <f t="shared" si="8"/>
        <v>600000</v>
      </c>
      <c r="AS60" s="170">
        <f t="shared" si="9"/>
        <v>14094400</v>
      </c>
      <c r="AT60" s="162" t="s">
        <v>172</v>
      </c>
      <c r="AU60" s="162" t="s">
        <v>173</v>
      </c>
      <c r="AV60" s="162" t="s">
        <v>325</v>
      </c>
      <c r="AW60" s="162" t="s">
        <v>277</v>
      </c>
    </row>
    <row r="61" spans="1:49" ht="25" customHeight="1" x14ac:dyDescent="0.35">
      <c r="A61" s="162">
        <v>14516</v>
      </c>
      <c r="B61" s="162" t="s">
        <v>190</v>
      </c>
      <c r="C61" s="162" t="s">
        <v>191</v>
      </c>
      <c r="D61" s="163">
        <v>1</v>
      </c>
      <c r="E61" s="163">
        <v>2025</v>
      </c>
      <c r="F61" s="163">
        <v>2025</v>
      </c>
      <c r="G61" s="162" t="s">
        <v>127</v>
      </c>
      <c r="H61" s="162" t="s">
        <v>190</v>
      </c>
      <c r="I61" s="162" t="s">
        <v>192</v>
      </c>
      <c r="J61" s="164" t="s">
        <v>296</v>
      </c>
      <c r="K61" s="162" t="s">
        <v>297</v>
      </c>
      <c r="L61" s="162" t="s">
        <v>65</v>
      </c>
      <c r="M61" s="162" t="s">
        <v>65</v>
      </c>
      <c r="N61" s="162">
        <v>10</v>
      </c>
      <c r="O61" s="162" t="s">
        <v>111</v>
      </c>
      <c r="P61" s="162" t="s">
        <v>221</v>
      </c>
      <c r="Q61" s="162" t="s">
        <v>152</v>
      </c>
      <c r="R61" s="162" t="s">
        <v>61</v>
      </c>
      <c r="S61" s="162" t="s">
        <v>107</v>
      </c>
      <c r="T61" s="162" t="s">
        <v>63</v>
      </c>
      <c r="U61" s="163">
        <v>15</v>
      </c>
      <c r="V61" s="163">
        <v>160</v>
      </c>
      <c r="W61" s="163" t="s">
        <v>65</v>
      </c>
      <c r="X61" s="166">
        <f t="shared" si="14"/>
        <v>160</v>
      </c>
      <c r="Y61" s="163">
        <v>5</v>
      </c>
      <c r="Z61" s="163" t="s">
        <v>64</v>
      </c>
      <c r="AA61" s="163" t="s">
        <v>67</v>
      </c>
      <c r="AB61" s="172" t="s">
        <v>67</v>
      </c>
      <c r="AC61" s="173" t="s">
        <v>65</v>
      </c>
      <c r="AD61" s="168" t="s">
        <v>326</v>
      </c>
      <c r="AE61" s="166" t="s">
        <v>64</v>
      </c>
      <c r="AF61" s="168" t="s">
        <v>314</v>
      </c>
      <c r="AG61" s="162" t="s">
        <v>68</v>
      </c>
      <c r="AH61" s="166">
        <f t="shared" si="1"/>
        <v>32</v>
      </c>
      <c r="AI61" s="166">
        <v>3</v>
      </c>
      <c r="AJ61" s="170">
        <f t="shared" si="2"/>
        <v>7434</v>
      </c>
      <c r="AK61" s="166">
        <f t="shared" si="3"/>
        <v>32</v>
      </c>
      <c r="AL61" s="170">
        <v>60000</v>
      </c>
      <c r="AM61" s="170">
        <f t="shared" si="11"/>
        <v>1920000</v>
      </c>
      <c r="AN61" s="170">
        <f t="shared" si="5"/>
        <v>0</v>
      </c>
      <c r="AO61" s="170">
        <f t="shared" si="6"/>
        <v>0</v>
      </c>
      <c r="AP61" s="170">
        <f t="shared" si="7"/>
        <v>17841600</v>
      </c>
      <c r="AR61" s="170">
        <f t="shared" si="8"/>
        <v>900000</v>
      </c>
      <c r="AS61" s="170">
        <f t="shared" si="9"/>
        <v>20661600</v>
      </c>
      <c r="AT61" s="162" t="s">
        <v>195</v>
      </c>
      <c r="AU61" s="162" t="s">
        <v>196</v>
      </c>
      <c r="AV61" s="162" t="s">
        <v>224</v>
      </c>
      <c r="AW61" s="162" t="s">
        <v>225</v>
      </c>
    </row>
    <row r="62" spans="1:49" ht="25" customHeight="1" x14ac:dyDescent="0.35">
      <c r="A62" s="162">
        <v>14520</v>
      </c>
      <c r="B62" s="162" t="s">
        <v>190</v>
      </c>
      <c r="C62" s="162" t="s">
        <v>191</v>
      </c>
      <c r="D62" s="163">
        <v>1</v>
      </c>
      <c r="E62" s="163">
        <v>2025</v>
      </c>
      <c r="F62" s="163">
        <v>2025</v>
      </c>
      <c r="G62" s="162" t="s">
        <v>127</v>
      </c>
      <c r="H62" s="162" t="s">
        <v>190</v>
      </c>
      <c r="I62" s="162" t="s">
        <v>192</v>
      </c>
      <c r="J62" s="164" t="s">
        <v>296</v>
      </c>
      <c r="K62" s="162" t="s">
        <v>297</v>
      </c>
      <c r="L62" s="162" t="s">
        <v>65</v>
      </c>
      <c r="M62" s="162" t="s">
        <v>65</v>
      </c>
      <c r="N62" s="162">
        <v>8</v>
      </c>
      <c r="O62" s="162" t="s">
        <v>58</v>
      </c>
      <c r="P62" s="162" t="s">
        <v>114</v>
      </c>
      <c r="Q62" s="162" t="s">
        <v>152</v>
      </c>
      <c r="R62" s="162" t="s">
        <v>61</v>
      </c>
      <c r="S62" s="162" t="s">
        <v>107</v>
      </c>
      <c r="T62" s="162" t="s">
        <v>63</v>
      </c>
      <c r="U62" s="163">
        <v>15</v>
      </c>
      <c r="V62" s="163">
        <v>160</v>
      </c>
      <c r="W62" s="163" t="s">
        <v>65</v>
      </c>
      <c r="X62" s="166">
        <f t="shared" si="14"/>
        <v>160</v>
      </c>
      <c r="Y62" s="163">
        <v>5</v>
      </c>
      <c r="Z62" s="163" t="s">
        <v>64</v>
      </c>
      <c r="AA62" s="163" t="s">
        <v>67</v>
      </c>
      <c r="AB62" s="172" t="s">
        <v>67</v>
      </c>
      <c r="AC62" s="173" t="s">
        <v>65</v>
      </c>
      <c r="AD62" s="168" t="s">
        <v>327</v>
      </c>
      <c r="AE62" s="166" t="s">
        <v>64</v>
      </c>
      <c r="AF62" s="168" t="s">
        <v>314</v>
      </c>
      <c r="AG62" s="162" t="s">
        <v>68</v>
      </c>
      <c r="AH62" s="166">
        <f t="shared" si="1"/>
        <v>32</v>
      </c>
      <c r="AI62" s="166">
        <v>3</v>
      </c>
      <c r="AJ62" s="170">
        <f t="shared" si="2"/>
        <v>7434</v>
      </c>
      <c r="AK62" s="166">
        <f t="shared" si="3"/>
        <v>32</v>
      </c>
      <c r="AL62" s="170">
        <v>60000</v>
      </c>
      <c r="AM62" s="170">
        <f t="shared" si="11"/>
        <v>1920000</v>
      </c>
      <c r="AN62" s="170">
        <f t="shared" si="5"/>
        <v>0</v>
      </c>
      <c r="AO62" s="170">
        <f t="shared" si="6"/>
        <v>0</v>
      </c>
      <c r="AP62" s="170">
        <f t="shared" si="7"/>
        <v>17841600</v>
      </c>
      <c r="AR62" s="170">
        <f t="shared" si="8"/>
        <v>900000</v>
      </c>
      <c r="AS62" s="170">
        <f t="shared" si="9"/>
        <v>20661600</v>
      </c>
      <c r="AT62" s="162" t="s">
        <v>195</v>
      </c>
      <c r="AU62" s="162" t="s">
        <v>196</v>
      </c>
      <c r="AV62" s="162" t="s">
        <v>280</v>
      </c>
      <c r="AW62" s="162" t="s">
        <v>281</v>
      </c>
    </row>
    <row r="63" spans="1:49" ht="25" customHeight="1" x14ac:dyDescent="0.35">
      <c r="A63" s="162">
        <v>14586</v>
      </c>
      <c r="B63" s="162" t="s">
        <v>125</v>
      </c>
      <c r="C63" s="162" t="s">
        <v>126</v>
      </c>
      <c r="D63" s="163">
        <v>1</v>
      </c>
      <c r="E63" s="163">
        <v>2025</v>
      </c>
      <c r="F63" s="163">
        <v>2025</v>
      </c>
      <c r="G63" s="162" t="s">
        <v>127</v>
      </c>
      <c r="H63" s="162" t="s">
        <v>125</v>
      </c>
      <c r="I63" s="162" t="s">
        <v>128</v>
      </c>
      <c r="J63" s="164" t="s">
        <v>296</v>
      </c>
      <c r="K63" s="162" t="s">
        <v>297</v>
      </c>
      <c r="L63" s="162" t="s">
        <v>65</v>
      </c>
      <c r="M63" s="162" t="s">
        <v>65</v>
      </c>
      <c r="N63" s="162">
        <v>5</v>
      </c>
      <c r="O63" s="162" t="s">
        <v>236</v>
      </c>
      <c r="P63" s="162" t="s">
        <v>328</v>
      </c>
      <c r="Q63" s="162" t="s">
        <v>152</v>
      </c>
      <c r="R63" s="162" t="s">
        <v>61</v>
      </c>
      <c r="S63" s="162" t="s">
        <v>107</v>
      </c>
      <c r="T63" s="162" t="s">
        <v>108</v>
      </c>
      <c r="U63" s="163">
        <v>15</v>
      </c>
      <c r="V63" s="163">
        <v>160</v>
      </c>
      <c r="W63" s="163" t="s">
        <v>65</v>
      </c>
      <c r="X63" s="166">
        <f t="shared" si="14"/>
        <v>160</v>
      </c>
      <c r="Y63" s="163">
        <v>4</v>
      </c>
      <c r="Z63" s="163" t="s">
        <v>64</v>
      </c>
      <c r="AA63" s="163" t="s">
        <v>67</v>
      </c>
      <c r="AB63" s="172" t="s">
        <v>67</v>
      </c>
      <c r="AC63" s="173" t="s">
        <v>65</v>
      </c>
      <c r="AD63" s="168" t="s">
        <v>329</v>
      </c>
      <c r="AE63" s="166" t="s">
        <v>64</v>
      </c>
      <c r="AF63" s="168" t="s">
        <v>314</v>
      </c>
      <c r="AG63" s="162" t="s">
        <v>68</v>
      </c>
      <c r="AH63" s="166">
        <f t="shared" si="1"/>
        <v>40</v>
      </c>
      <c r="AI63" s="166">
        <v>3</v>
      </c>
      <c r="AJ63" s="170">
        <f t="shared" si="2"/>
        <v>7434</v>
      </c>
      <c r="AK63" s="166">
        <f t="shared" si="3"/>
        <v>40</v>
      </c>
      <c r="AL63" s="170">
        <v>60000</v>
      </c>
      <c r="AM63" s="170">
        <f t="shared" si="11"/>
        <v>2400000</v>
      </c>
      <c r="AN63" s="170">
        <f t="shared" si="5"/>
        <v>0</v>
      </c>
      <c r="AO63" s="170">
        <f t="shared" si="6"/>
        <v>0</v>
      </c>
      <c r="AP63" s="170">
        <f t="shared" si="7"/>
        <v>17841600</v>
      </c>
      <c r="AR63" s="170">
        <f t="shared" si="8"/>
        <v>900000</v>
      </c>
      <c r="AS63" s="170">
        <f t="shared" si="9"/>
        <v>21141600</v>
      </c>
      <c r="AT63" s="162" t="s">
        <v>211</v>
      </c>
      <c r="AU63" s="162" t="s">
        <v>330</v>
      </c>
      <c r="AV63" s="162" t="s">
        <v>331</v>
      </c>
      <c r="AW63" s="162" t="s">
        <v>332</v>
      </c>
    </row>
    <row r="64" spans="1:49" ht="25" customHeight="1" x14ac:dyDescent="0.35">
      <c r="A64" s="162">
        <v>14231</v>
      </c>
      <c r="B64" s="162" t="s">
        <v>138</v>
      </c>
      <c r="C64" s="162" t="s">
        <v>139</v>
      </c>
      <c r="D64" s="163">
        <v>1</v>
      </c>
      <c r="E64" s="163">
        <v>2025</v>
      </c>
      <c r="F64" s="163">
        <v>2025</v>
      </c>
      <c r="G64" s="162" t="s">
        <v>127</v>
      </c>
      <c r="H64" s="162" t="s">
        <v>138</v>
      </c>
      <c r="I64" s="162" t="s">
        <v>140</v>
      </c>
      <c r="J64" s="164" t="s">
        <v>296</v>
      </c>
      <c r="K64" s="162" t="s">
        <v>297</v>
      </c>
      <c r="L64" s="162" t="s">
        <v>284</v>
      </c>
      <c r="M64" s="162" t="s">
        <v>285</v>
      </c>
      <c r="N64" s="162">
        <v>5</v>
      </c>
      <c r="O64" s="162" t="s">
        <v>236</v>
      </c>
      <c r="P64" s="162" t="s">
        <v>333</v>
      </c>
      <c r="Q64" s="162" t="s">
        <v>152</v>
      </c>
      <c r="R64" s="162" t="s">
        <v>61</v>
      </c>
      <c r="S64" s="162" t="s">
        <v>107</v>
      </c>
      <c r="T64" s="162" t="s">
        <v>63</v>
      </c>
      <c r="U64" s="163">
        <v>10</v>
      </c>
      <c r="V64" s="163">
        <v>160</v>
      </c>
      <c r="W64" s="163">
        <v>12</v>
      </c>
      <c r="X64" s="166">
        <f t="shared" si="14"/>
        <v>172</v>
      </c>
      <c r="Y64" s="163">
        <v>5</v>
      </c>
      <c r="Z64" s="163" t="s">
        <v>64</v>
      </c>
      <c r="AA64" s="163" t="s">
        <v>67</v>
      </c>
      <c r="AB64" s="172" t="s">
        <v>67</v>
      </c>
      <c r="AC64" s="173" t="s">
        <v>65</v>
      </c>
      <c r="AD64" s="168" t="s">
        <v>334</v>
      </c>
      <c r="AE64" s="166" t="s">
        <v>64</v>
      </c>
      <c r="AF64" s="168" t="s">
        <v>314</v>
      </c>
      <c r="AG64" s="162" t="s">
        <v>68</v>
      </c>
      <c r="AH64" s="166">
        <f t="shared" si="1"/>
        <v>35</v>
      </c>
      <c r="AI64" s="166">
        <v>3</v>
      </c>
      <c r="AJ64" s="170">
        <f t="shared" si="2"/>
        <v>7434</v>
      </c>
      <c r="AK64" s="166">
        <f t="shared" si="3"/>
        <v>34.4</v>
      </c>
      <c r="AL64" s="170">
        <v>60000</v>
      </c>
      <c r="AM64" s="170">
        <f t="shared" si="11"/>
        <v>1400000</v>
      </c>
      <c r="AN64" s="170">
        <f t="shared" si="5"/>
        <v>0</v>
      </c>
      <c r="AO64" s="170">
        <f t="shared" si="6"/>
        <v>0</v>
      </c>
      <c r="AP64" s="170">
        <f t="shared" si="7"/>
        <v>12786480</v>
      </c>
      <c r="AR64" s="170">
        <f t="shared" si="8"/>
        <v>600000</v>
      </c>
      <c r="AS64" s="170">
        <f t="shared" si="9"/>
        <v>14786480</v>
      </c>
      <c r="AT64" s="162" t="s">
        <v>335</v>
      </c>
      <c r="AU64" s="162" t="s">
        <v>336</v>
      </c>
      <c r="AV64" s="162" t="s">
        <v>337</v>
      </c>
      <c r="AW64" s="162" t="s">
        <v>338</v>
      </c>
    </row>
    <row r="65" spans="1:49" ht="25" customHeight="1" x14ac:dyDescent="0.35">
      <c r="A65" s="162">
        <v>14232</v>
      </c>
      <c r="B65" s="162" t="s">
        <v>138</v>
      </c>
      <c r="C65" s="162" t="s">
        <v>139</v>
      </c>
      <c r="D65" s="163">
        <v>1</v>
      </c>
      <c r="E65" s="163">
        <v>2025</v>
      </c>
      <c r="F65" s="163">
        <v>2025</v>
      </c>
      <c r="G65" s="162" t="s">
        <v>127</v>
      </c>
      <c r="H65" s="162" t="s">
        <v>138</v>
      </c>
      <c r="I65" s="162" t="s">
        <v>140</v>
      </c>
      <c r="J65" s="164" t="s">
        <v>296</v>
      </c>
      <c r="K65" s="162" t="s">
        <v>297</v>
      </c>
      <c r="L65" s="162" t="s">
        <v>284</v>
      </c>
      <c r="M65" s="162" t="s">
        <v>285</v>
      </c>
      <c r="N65" s="162">
        <v>5</v>
      </c>
      <c r="O65" s="162" t="s">
        <v>236</v>
      </c>
      <c r="P65" s="162" t="s">
        <v>333</v>
      </c>
      <c r="Q65" s="162" t="s">
        <v>152</v>
      </c>
      <c r="R65" s="162" t="s">
        <v>61</v>
      </c>
      <c r="S65" s="162" t="s">
        <v>107</v>
      </c>
      <c r="T65" s="162" t="s">
        <v>63</v>
      </c>
      <c r="U65" s="163">
        <v>10</v>
      </c>
      <c r="V65" s="163">
        <v>160</v>
      </c>
      <c r="W65" s="163">
        <v>12</v>
      </c>
      <c r="X65" s="166">
        <f t="shared" si="14"/>
        <v>172</v>
      </c>
      <c r="Y65" s="163">
        <v>5</v>
      </c>
      <c r="Z65" s="163" t="s">
        <v>64</v>
      </c>
      <c r="AA65" s="163" t="s">
        <v>67</v>
      </c>
      <c r="AB65" s="172" t="s">
        <v>67</v>
      </c>
      <c r="AC65" s="173" t="s">
        <v>65</v>
      </c>
      <c r="AD65" s="168" t="s">
        <v>339</v>
      </c>
      <c r="AE65" s="166" t="s">
        <v>64</v>
      </c>
      <c r="AF65" s="168" t="s">
        <v>314</v>
      </c>
      <c r="AG65" s="162" t="s">
        <v>68</v>
      </c>
      <c r="AH65" s="166">
        <f t="shared" si="1"/>
        <v>35</v>
      </c>
      <c r="AI65" s="166">
        <v>3</v>
      </c>
      <c r="AJ65" s="170">
        <f t="shared" si="2"/>
        <v>7434</v>
      </c>
      <c r="AK65" s="166">
        <f t="shared" si="3"/>
        <v>34.4</v>
      </c>
      <c r="AL65" s="170">
        <v>60000</v>
      </c>
      <c r="AM65" s="170">
        <f t="shared" si="11"/>
        <v>1400000</v>
      </c>
      <c r="AN65" s="170">
        <f t="shared" si="5"/>
        <v>0</v>
      </c>
      <c r="AO65" s="170">
        <f t="shared" si="6"/>
        <v>0</v>
      </c>
      <c r="AP65" s="170">
        <f t="shared" si="7"/>
        <v>12786480</v>
      </c>
      <c r="AR65" s="170">
        <f t="shared" si="8"/>
        <v>600000</v>
      </c>
      <c r="AS65" s="170">
        <f t="shared" si="9"/>
        <v>14786480</v>
      </c>
      <c r="AT65" s="162" t="s">
        <v>335</v>
      </c>
      <c r="AU65" s="162" t="s">
        <v>336</v>
      </c>
      <c r="AV65" s="162" t="s">
        <v>337</v>
      </c>
      <c r="AW65" s="162" t="s">
        <v>340</v>
      </c>
    </row>
    <row r="66" spans="1:49" ht="25" customHeight="1" x14ac:dyDescent="0.35">
      <c r="A66" s="162">
        <v>14233</v>
      </c>
      <c r="B66" s="162" t="s">
        <v>138</v>
      </c>
      <c r="C66" s="162" t="s">
        <v>139</v>
      </c>
      <c r="D66" s="163">
        <v>1</v>
      </c>
      <c r="E66" s="163">
        <v>2025</v>
      </c>
      <c r="F66" s="163">
        <v>2025</v>
      </c>
      <c r="G66" s="162" t="s">
        <v>127</v>
      </c>
      <c r="H66" s="162" t="s">
        <v>138</v>
      </c>
      <c r="I66" s="162" t="s">
        <v>140</v>
      </c>
      <c r="J66" s="164" t="s">
        <v>296</v>
      </c>
      <c r="K66" s="162" t="s">
        <v>297</v>
      </c>
      <c r="L66" s="162" t="s">
        <v>284</v>
      </c>
      <c r="M66" s="162" t="s">
        <v>285</v>
      </c>
      <c r="N66" s="162">
        <v>13</v>
      </c>
      <c r="O66" s="162" t="s">
        <v>104</v>
      </c>
      <c r="P66" s="162" t="s">
        <v>209</v>
      </c>
      <c r="Q66" s="162" t="s">
        <v>152</v>
      </c>
      <c r="R66" s="162" t="s">
        <v>61</v>
      </c>
      <c r="S66" s="162" t="s">
        <v>107</v>
      </c>
      <c r="T66" s="162" t="s">
        <v>63</v>
      </c>
      <c r="U66" s="163">
        <v>10</v>
      </c>
      <c r="V66" s="163">
        <v>160</v>
      </c>
      <c r="W66" s="163">
        <v>12</v>
      </c>
      <c r="X66" s="166">
        <f t="shared" si="14"/>
        <v>172</v>
      </c>
      <c r="Y66" s="163">
        <v>5</v>
      </c>
      <c r="Z66" s="163" t="s">
        <v>64</v>
      </c>
      <c r="AA66" s="163" t="s">
        <v>67</v>
      </c>
      <c r="AB66" s="172" t="s">
        <v>67</v>
      </c>
      <c r="AC66" s="173" t="s">
        <v>65</v>
      </c>
      <c r="AD66" s="168" t="s">
        <v>339</v>
      </c>
      <c r="AE66" s="166" t="s">
        <v>64</v>
      </c>
      <c r="AF66" s="168" t="s">
        <v>314</v>
      </c>
      <c r="AG66" s="162" t="s">
        <v>68</v>
      </c>
      <c r="AH66" s="166">
        <f t="shared" ref="AH66:AH129" si="15">ROUNDUP(AK66,0)</f>
        <v>35</v>
      </c>
      <c r="AI66" s="166">
        <v>3</v>
      </c>
      <c r="AJ66" s="170">
        <f t="shared" ref="AJ66:AJ129" si="16">IF(AI66=1,5074,IF(AI66=2,6372,IF(AI66=3,7434,"ERROR")))</f>
        <v>7434</v>
      </c>
      <c r="AK66" s="166">
        <f t="shared" ref="AK66:AK129" si="17">+(X66/Y66)</f>
        <v>34.4</v>
      </c>
      <c r="AL66" s="170">
        <v>60000</v>
      </c>
      <c r="AM66" s="170">
        <f t="shared" si="11"/>
        <v>1400000</v>
      </c>
      <c r="AN66" s="170">
        <f t="shared" ref="AN66:AN129" si="18">IF(AA66="SI",5000*AH66*U66,0)</f>
        <v>0</v>
      </c>
      <c r="AO66" s="170">
        <f t="shared" ref="AO66:AO129" si="19">IF(AB66="SI",270000*U66,0)</f>
        <v>0</v>
      </c>
      <c r="AP66" s="170">
        <f t="shared" ref="AP66:AP129" si="20">+(AJ66*X66*U66)</f>
        <v>12786480</v>
      </c>
      <c r="AR66" s="170">
        <f t="shared" ref="AR66:AR129" si="21">+(AL66*U66)</f>
        <v>600000</v>
      </c>
      <c r="AS66" s="170">
        <f t="shared" ref="AS66:AS129" si="22">+(AM66+AN66+AO66+AP66+AR66)</f>
        <v>14786480</v>
      </c>
      <c r="AT66" s="162" t="s">
        <v>335</v>
      </c>
      <c r="AU66" s="162" t="s">
        <v>336</v>
      </c>
      <c r="AV66" s="162" t="s">
        <v>337</v>
      </c>
      <c r="AW66" s="162" t="s">
        <v>338</v>
      </c>
    </row>
    <row r="67" spans="1:49" ht="25" customHeight="1" x14ac:dyDescent="0.35">
      <c r="A67" s="162">
        <v>14234</v>
      </c>
      <c r="B67" s="162" t="s">
        <v>138</v>
      </c>
      <c r="C67" s="162" t="s">
        <v>139</v>
      </c>
      <c r="D67" s="163">
        <v>1</v>
      </c>
      <c r="E67" s="163">
        <v>2025</v>
      </c>
      <c r="F67" s="163">
        <v>2025</v>
      </c>
      <c r="G67" s="162" t="s">
        <v>127</v>
      </c>
      <c r="H67" s="162" t="s">
        <v>138</v>
      </c>
      <c r="I67" s="162" t="s">
        <v>140</v>
      </c>
      <c r="J67" s="164" t="s">
        <v>296</v>
      </c>
      <c r="K67" s="162" t="s">
        <v>297</v>
      </c>
      <c r="L67" s="162" t="s">
        <v>284</v>
      </c>
      <c r="M67" s="162" t="s">
        <v>285</v>
      </c>
      <c r="N67" s="162">
        <v>13</v>
      </c>
      <c r="O67" s="162" t="s">
        <v>104</v>
      </c>
      <c r="P67" s="162" t="s">
        <v>341</v>
      </c>
      <c r="Q67" s="162" t="s">
        <v>152</v>
      </c>
      <c r="R67" s="162" t="s">
        <v>61</v>
      </c>
      <c r="S67" s="162" t="s">
        <v>107</v>
      </c>
      <c r="T67" s="162" t="s">
        <v>63</v>
      </c>
      <c r="U67" s="163">
        <v>10</v>
      </c>
      <c r="V67" s="163">
        <v>160</v>
      </c>
      <c r="W67" s="163">
        <v>12</v>
      </c>
      <c r="X67" s="166">
        <f t="shared" si="14"/>
        <v>172</v>
      </c>
      <c r="Y67" s="163">
        <v>5</v>
      </c>
      <c r="Z67" s="163" t="s">
        <v>64</v>
      </c>
      <c r="AA67" s="163" t="s">
        <v>67</v>
      </c>
      <c r="AB67" s="172" t="s">
        <v>67</v>
      </c>
      <c r="AC67" s="173" t="s">
        <v>65</v>
      </c>
      <c r="AD67" s="168" t="s">
        <v>342</v>
      </c>
      <c r="AE67" s="166" t="s">
        <v>64</v>
      </c>
      <c r="AF67" s="168" t="s">
        <v>314</v>
      </c>
      <c r="AG67" s="162" t="s">
        <v>68</v>
      </c>
      <c r="AH67" s="166">
        <f t="shared" si="15"/>
        <v>35</v>
      </c>
      <c r="AI67" s="166">
        <v>3</v>
      </c>
      <c r="AJ67" s="170">
        <f t="shared" si="16"/>
        <v>7434</v>
      </c>
      <c r="AK67" s="166">
        <f t="shared" si="17"/>
        <v>34.4</v>
      </c>
      <c r="AL67" s="170">
        <v>60000</v>
      </c>
      <c r="AM67" s="170">
        <f t="shared" si="11"/>
        <v>1400000</v>
      </c>
      <c r="AN67" s="170">
        <f t="shared" si="18"/>
        <v>0</v>
      </c>
      <c r="AO67" s="170">
        <f t="shared" si="19"/>
        <v>0</v>
      </c>
      <c r="AP67" s="170">
        <f t="shared" si="20"/>
        <v>12786480</v>
      </c>
      <c r="AR67" s="170">
        <f t="shared" si="21"/>
        <v>600000</v>
      </c>
      <c r="AS67" s="170">
        <f t="shared" si="22"/>
        <v>14786480</v>
      </c>
      <c r="AT67" s="162" t="s">
        <v>335</v>
      </c>
      <c r="AU67" s="162" t="s">
        <v>336</v>
      </c>
      <c r="AV67" s="162" t="s">
        <v>337</v>
      </c>
      <c r="AW67" s="162" t="s">
        <v>338</v>
      </c>
    </row>
    <row r="68" spans="1:49" ht="25" customHeight="1" x14ac:dyDescent="0.35">
      <c r="A68" s="176">
        <v>14875</v>
      </c>
      <c r="B68" s="162" t="s">
        <v>49</v>
      </c>
      <c r="C68" s="162" t="s">
        <v>50</v>
      </c>
      <c r="D68" s="177">
        <v>4</v>
      </c>
      <c r="E68" s="163">
        <v>2025</v>
      </c>
      <c r="F68" s="176">
        <v>2005</v>
      </c>
      <c r="G68" s="176" t="s">
        <v>51</v>
      </c>
      <c r="H68" s="176" t="s">
        <v>52</v>
      </c>
      <c r="I68" s="176" t="s">
        <v>53</v>
      </c>
      <c r="J68" s="176" t="s">
        <v>296</v>
      </c>
      <c r="K68" s="176" t="s">
        <v>297</v>
      </c>
      <c r="L68" s="176" t="s">
        <v>65</v>
      </c>
      <c r="M68" s="176" t="s">
        <v>65</v>
      </c>
      <c r="N68" s="176">
        <v>16</v>
      </c>
      <c r="O68" s="176" t="s">
        <v>343</v>
      </c>
      <c r="P68" s="176" t="s">
        <v>344</v>
      </c>
      <c r="Q68" s="176" t="s">
        <v>120</v>
      </c>
      <c r="R68" s="176" t="s">
        <v>61</v>
      </c>
      <c r="S68" s="176" t="s">
        <v>107</v>
      </c>
      <c r="T68" s="176" t="s">
        <v>63</v>
      </c>
      <c r="U68" s="177">
        <v>15</v>
      </c>
      <c r="V68" s="177">
        <v>160</v>
      </c>
      <c r="W68" s="177" t="s">
        <v>65</v>
      </c>
      <c r="X68" s="177">
        <f>SUM(V68:W68)</f>
        <v>160</v>
      </c>
      <c r="Y68" s="177">
        <v>4</v>
      </c>
      <c r="Z68" s="177" t="s">
        <v>64</v>
      </c>
      <c r="AA68" s="177" t="s">
        <v>64</v>
      </c>
      <c r="AB68" s="176" t="s">
        <v>65</v>
      </c>
      <c r="AC68" s="176"/>
      <c r="AD68" s="176" t="s">
        <v>345</v>
      </c>
      <c r="AE68" s="177" t="s">
        <v>64</v>
      </c>
      <c r="AF68" s="176" t="s">
        <v>314</v>
      </c>
      <c r="AG68" s="176" t="s">
        <v>68</v>
      </c>
      <c r="AH68" s="177">
        <f t="shared" si="15"/>
        <v>40</v>
      </c>
      <c r="AI68" s="177">
        <v>3</v>
      </c>
      <c r="AJ68" s="170">
        <f t="shared" si="16"/>
        <v>7434</v>
      </c>
      <c r="AK68" s="177">
        <f t="shared" si="17"/>
        <v>40</v>
      </c>
      <c r="AL68" s="170">
        <v>60000</v>
      </c>
      <c r="AM68" s="170">
        <f t="shared" si="11"/>
        <v>2400000</v>
      </c>
      <c r="AN68" s="170">
        <f t="shared" si="18"/>
        <v>3000000</v>
      </c>
      <c r="AO68" s="170">
        <f t="shared" si="19"/>
        <v>0</v>
      </c>
      <c r="AP68" s="170">
        <f t="shared" si="20"/>
        <v>17841600</v>
      </c>
      <c r="AR68" s="170">
        <f t="shared" si="21"/>
        <v>900000</v>
      </c>
      <c r="AS68" s="170">
        <f t="shared" si="22"/>
        <v>24141600</v>
      </c>
    </row>
    <row r="69" spans="1:49" ht="25" customHeight="1" x14ac:dyDescent="0.35">
      <c r="A69" s="162">
        <v>14437</v>
      </c>
      <c r="B69" s="162" t="s">
        <v>125</v>
      </c>
      <c r="C69" s="162" t="s">
        <v>126</v>
      </c>
      <c r="D69" s="163">
        <v>1</v>
      </c>
      <c r="E69" s="163">
        <v>2025</v>
      </c>
      <c r="F69" s="163">
        <v>2025</v>
      </c>
      <c r="G69" s="162" t="s">
        <v>127</v>
      </c>
      <c r="H69" s="162" t="s">
        <v>125</v>
      </c>
      <c r="I69" s="162" t="s">
        <v>128</v>
      </c>
      <c r="J69" s="164" t="s">
        <v>346</v>
      </c>
      <c r="K69" s="162" t="s">
        <v>347</v>
      </c>
      <c r="L69" s="162" t="s">
        <v>65</v>
      </c>
      <c r="M69" s="162" t="s">
        <v>65</v>
      </c>
      <c r="N69" s="162">
        <v>5</v>
      </c>
      <c r="O69" s="162" t="s">
        <v>236</v>
      </c>
      <c r="P69" s="162" t="s">
        <v>348</v>
      </c>
      <c r="Q69" s="162" t="s">
        <v>152</v>
      </c>
      <c r="R69" s="162" t="s">
        <v>61</v>
      </c>
      <c r="S69" s="162" t="s">
        <v>107</v>
      </c>
      <c r="T69" s="162" t="s">
        <v>63</v>
      </c>
      <c r="U69" s="163">
        <v>10</v>
      </c>
      <c r="V69" s="163">
        <v>150</v>
      </c>
      <c r="W69" s="163" t="s">
        <v>65</v>
      </c>
      <c r="X69" s="166">
        <f>(SUM(V69:W69))*1</f>
        <v>150</v>
      </c>
      <c r="Y69" s="163">
        <v>4</v>
      </c>
      <c r="Z69" s="163" t="s">
        <v>64</v>
      </c>
      <c r="AA69" s="163" t="s">
        <v>67</v>
      </c>
      <c r="AB69" s="172" t="s">
        <v>67</v>
      </c>
      <c r="AC69" s="173" t="s">
        <v>65</v>
      </c>
      <c r="AD69" s="168" t="s">
        <v>349</v>
      </c>
      <c r="AE69" s="166" t="s">
        <v>64</v>
      </c>
      <c r="AF69" s="168" t="s">
        <v>350</v>
      </c>
      <c r="AG69" s="162" t="s">
        <v>68</v>
      </c>
      <c r="AH69" s="166">
        <f t="shared" si="15"/>
        <v>38</v>
      </c>
      <c r="AI69" s="166">
        <v>3</v>
      </c>
      <c r="AJ69" s="170">
        <f t="shared" si="16"/>
        <v>7434</v>
      </c>
      <c r="AK69" s="166">
        <f t="shared" si="17"/>
        <v>37.5</v>
      </c>
      <c r="AL69" s="170">
        <v>380000</v>
      </c>
      <c r="AM69" s="170">
        <f t="shared" si="11"/>
        <v>1520000</v>
      </c>
      <c r="AN69" s="170">
        <f t="shared" si="18"/>
        <v>0</v>
      </c>
      <c r="AO69" s="170">
        <f t="shared" si="19"/>
        <v>0</v>
      </c>
      <c r="AP69" s="170">
        <f t="shared" si="20"/>
        <v>11151000</v>
      </c>
      <c r="AR69" s="170">
        <f t="shared" si="21"/>
        <v>3800000</v>
      </c>
      <c r="AS69" s="170">
        <f t="shared" si="22"/>
        <v>16471000</v>
      </c>
      <c r="AT69" s="162" t="s">
        <v>172</v>
      </c>
      <c r="AU69" s="162" t="s">
        <v>173</v>
      </c>
      <c r="AV69" s="162" t="s">
        <v>351</v>
      </c>
      <c r="AW69" s="162" t="s">
        <v>352</v>
      </c>
    </row>
    <row r="70" spans="1:49" ht="25" customHeight="1" x14ac:dyDescent="0.35">
      <c r="A70" s="176">
        <v>14882</v>
      </c>
      <c r="B70" s="162" t="s">
        <v>49</v>
      </c>
      <c r="C70" s="162" t="s">
        <v>50</v>
      </c>
      <c r="D70" s="177">
        <v>4</v>
      </c>
      <c r="E70" s="163">
        <v>2025</v>
      </c>
      <c r="F70" s="176">
        <v>2005</v>
      </c>
      <c r="G70" s="176" t="s">
        <v>51</v>
      </c>
      <c r="H70" s="176" t="s">
        <v>52</v>
      </c>
      <c r="I70" s="176" t="s">
        <v>53</v>
      </c>
      <c r="J70" s="176" t="s">
        <v>229</v>
      </c>
      <c r="K70" s="176" t="s">
        <v>230</v>
      </c>
      <c r="L70" s="176" t="s">
        <v>65</v>
      </c>
      <c r="M70" s="176" t="s">
        <v>65</v>
      </c>
      <c r="N70" s="176">
        <v>16</v>
      </c>
      <c r="O70" s="176" t="s">
        <v>343</v>
      </c>
      <c r="P70" s="176" t="s">
        <v>353</v>
      </c>
      <c r="Q70" s="176" t="s">
        <v>120</v>
      </c>
      <c r="R70" s="176" t="s">
        <v>61</v>
      </c>
      <c r="S70" s="176" t="s">
        <v>107</v>
      </c>
      <c r="T70" s="176" t="s">
        <v>63</v>
      </c>
      <c r="U70" s="177">
        <v>15</v>
      </c>
      <c r="V70" s="177">
        <v>200</v>
      </c>
      <c r="W70" s="177" t="s">
        <v>65</v>
      </c>
      <c r="X70" s="177">
        <f>SUM(V70:W70)</f>
        <v>200</v>
      </c>
      <c r="Y70" s="177">
        <v>4</v>
      </c>
      <c r="Z70" s="177" t="s">
        <v>64</v>
      </c>
      <c r="AA70" s="177" t="s">
        <v>64</v>
      </c>
      <c r="AB70" s="176" t="s">
        <v>65</v>
      </c>
      <c r="AC70" s="176"/>
      <c r="AD70" s="176" t="s">
        <v>354</v>
      </c>
      <c r="AE70" s="177" t="s">
        <v>64</v>
      </c>
      <c r="AF70" s="176" t="s">
        <v>355</v>
      </c>
      <c r="AG70" s="176" t="s">
        <v>68</v>
      </c>
      <c r="AH70" s="177">
        <f t="shared" si="15"/>
        <v>50</v>
      </c>
      <c r="AI70" s="177">
        <v>3</v>
      </c>
      <c r="AJ70" s="170">
        <f t="shared" si="16"/>
        <v>7434</v>
      </c>
      <c r="AK70" s="177">
        <f t="shared" si="17"/>
        <v>50</v>
      </c>
      <c r="AL70" s="170">
        <v>380000</v>
      </c>
      <c r="AM70" s="170">
        <f t="shared" si="11"/>
        <v>3000000</v>
      </c>
      <c r="AN70" s="170">
        <f t="shared" si="18"/>
        <v>3750000</v>
      </c>
      <c r="AO70" s="170">
        <f t="shared" si="19"/>
        <v>0</v>
      </c>
      <c r="AP70" s="170">
        <f t="shared" si="20"/>
        <v>22302000</v>
      </c>
      <c r="AR70" s="170">
        <f t="shared" si="21"/>
        <v>5700000</v>
      </c>
      <c r="AS70" s="170">
        <f t="shared" si="22"/>
        <v>34752000</v>
      </c>
    </row>
    <row r="71" spans="1:49" ht="25" customHeight="1" x14ac:dyDescent="0.35">
      <c r="A71" s="176">
        <v>14659</v>
      </c>
      <c r="B71" s="162" t="s">
        <v>49</v>
      </c>
      <c r="C71" s="162" t="s">
        <v>50</v>
      </c>
      <c r="D71" s="177">
        <v>4</v>
      </c>
      <c r="E71" s="163">
        <v>2025</v>
      </c>
      <c r="F71" s="176">
        <v>2005</v>
      </c>
      <c r="G71" s="176" t="s">
        <v>51</v>
      </c>
      <c r="H71" s="176" t="s">
        <v>52</v>
      </c>
      <c r="I71" s="176" t="s">
        <v>53</v>
      </c>
      <c r="J71" s="176" t="s">
        <v>356</v>
      </c>
      <c r="K71" s="176" t="s">
        <v>357</v>
      </c>
      <c r="L71" s="176" t="s">
        <v>56</v>
      </c>
      <c r="M71" s="176" t="s">
        <v>57</v>
      </c>
      <c r="N71" s="176">
        <v>16</v>
      </c>
      <c r="O71" s="176" t="s">
        <v>343</v>
      </c>
      <c r="P71" s="176" t="s">
        <v>358</v>
      </c>
      <c r="Q71" s="176" t="s">
        <v>120</v>
      </c>
      <c r="R71" s="176" t="s">
        <v>61</v>
      </c>
      <c r="S71" s="176" t="s">
        <v>62</v>
      </c>
      <c r="T71" s="176" t="s">
        <v>63</v>
      </c>
      <c r="U71" s="177">
        <v>15</v>
      </c>
      <c r="V71" s="177">
        <v>190</v>
      </c>
      <c r="W71" s="177">
        <v>12</v>
      </c>
      <c r="X71" s="177">
        <f>SUM(V71:W71)</f>
        <v>202</v>
      </c>
      <c r="Y71" s="177">
        <v>4</v>
      </c>
      <c r="Z71" s="177" t="s">
        <v>64</v>
      </c>
      <c r="AA71" s="177" t="s">
        <v>64</v>
      </c>
      <c r="AB71" s="176" t="s">
        <v>64</v>
      </c>
      <c r="AC71" s="176"/>
      <c r="AD71" s="176" t="s">
        <v>359</v>
      </c>
      <c r="AE71" s="177" t="s">
        <v>64</v>
      </c>
      <c r="AF71" s="176" t="s">
        <v>360</v>
      </c>
      <c r="AG71" s="176" t="s">
        <v>68</v>
      </c>
      <c r="AH71" s="177">
        <f t="shared" si="15"/>
        <v>51</v>
      </c>
      <c r="AI71" s="177">
        <v>2</v>
      </c>
      <c r="AJ71" s="170">
        <f t="shared" si="16"/>
        <v>6372</v>
      </c>
      <c r="AK71" s="177">
        <f t="shared" si="17"/>
        <v>50.5</v>
      </c>
      <c r="AL71" s="170">
        <v>300000</v>
      </c>
      <c r="AM71" s="170">
        <f t="shared" si="11"/>
        <v>3060000</v>
      </c>
      <c r="AN71" s="170">
        <f t="shared" si="18"/>
        <v>3825000</v>
      </c>
      <c r="AO71" s="170">
        <f t="shared" si="19"/>
        <v>4050000</v>
      </c>
      <c r="AP71" s="170">
        <f t="shared" si="20"/>
        <v>19307160</v>
      </c>
      <c r="AR71" s="170">
        <f t="shared" si="21"/>
        <v>4500000</v>
      </c>
      <c r="AS71" s="170">
        <f t="shared" si="22"/>
        <v>34742160</v>
      </c>
    </row>
    <row r="72" spans="1:49" ht="25" customHeight="1" x14ac:dyDescent="0.35">
      <c r="A72" s="171">
        <v>14572</v>
      </c>
      <c r="B72" s="171" t="s">
        <v>96</v>
      </c>
      <c r="C72" s="171" t="s">
        <v>97</v>
      </c>
      <c r="D72" s="166">
        <v>1</v>
      </c>
      <c r="E72" s="166">
        <v>2025</v>
      </c>
      <c r="F72" s="166">
        <v>2025</v>
      </c>
      <c r="G72" s="164" t="s">
        <v>98</v>
      </c>
      <c r="H72" s="171" t="s">
        <v>96</v>
      </c>
      <c r="I72" s="171" t="s">
        <v>99</v>
      </c>
      <c r="J72" s="164" t="s">
        <v>361</v>
      </c>
      <c r="K72" s="171" t="s">
        <v>362</v>
      </c>
      <c r="L72" s="171" t="s">
        <v>102</v>
      </c>
      <c r="M72" s="171" t="s">
        <v>103</v>
      </c>
      <c r="N72" s="166">
        <v>10</v>
      </c>
      <c r="O72" s="171" t="s">
        <v>111</v>
      </c>
      <c r="P72" s="171" t="s">
        <v>363</v>
      </c>
      <c r="Q72" s="171" t="s">
        <v>106</v>
      </c>
      <c r="R72" s="171" t="s">
        <v>61</v>
      </c>
      <c r="S72" s="171" t="s">
        <v>107</v>
      </c>
      <c r="T72" s="171" t="s">
        <v>108</v>
      </c>
      <c r="U72" s="172">
        <v>20</v>
      </c>
      <c r="V72" s="172">
        <v>160</v>
      </c>
      <c r="W72" s="172">
        <v>16</v>
      </c>
      <c r="X72" s="166">
        <f t="shared" ref="X72:X135" si="23">(SUM(V72:W72))*1</f>
        <v>176</v>
      </c>
      <c r="Y72" s="172">
        <v>5</v>
      </c>
      <c r="Z72" s="172" t="s">
        <v>64</v>
      </c>
      <c r="AA72" s="172" t="s">
        <v>64</v>
      </c>
      <c r="AB72" s="166" t="s">
        <v>67</v>
      </c>
      <c r="AC72" s="173" t="s">
        <v>65</v>
      </c>
      <c r="AD72" s="168" t="s">
        <v>364</v>
      </c>
      <c r="AE72" s="166" t="s">
        <v>67</v>
      </c>
      <c r="AG72" s="171" t="s">
        <v>68</v>
      </c>
      <c r="AH72" s="166">
        <f t="shared" si="15"/>
        <v>36</v>
      </c>
      <c r="AI72" s="166">
        <v>3</v>
      </c>
      <c r="AJ72" s="170">
        <f t="shared" si="16"/>
        <v>7434</v>
      </c>
      <c r="AK72" s="166">
        <f t="shared" si="17"/>
        <v>35.200000000000003</v>
      </c>
      <c r="AL72" s="170">
        <v>0</v>
      </c>
      <c r="AM72" s="170">
        <f t="shared" si="11"/>
        <v>2880000</v>
      </c>
      <c r="AN72" s="170">
        <f t="shared" si="18"/>
        <v>3600000</v>
      </c>
      <c r="AO72" s="170">
        <f t="shared" si="19"/>
        <v>0</v>
      </c>
      <c r="AP72" s="170">
        <f t="shared" si="20"/>
        <v>26167680</v>
      </c>
      <c r="AR72" s="170">
        <f t="shared" si="21"/>
        <v>0</v>
      </c>
      <c r="AS72" s="170">
        <f t="shared" si="22"/>
        <v>32647680</v>
      </c>
    </row>
    <row r="73" spans="1:49" ht="25" customHeight="1" x14ac:dyDescent="0.35">
      <c r="A73" s="171">
        <v>14574</v>
      </c>
      <c r="B73" s="171" t="s">
        <v>96</v>
      </c>
      <c r="C73" s="171" t="s">
        <v>97</v>
      </c>
      <c r="D73" s="166">
        <v>1</v>
      </c>
      <c r="E73" s="166">
        <v>2025</v>
      </c>
      <c r="F73" s="166">
        <v>2025</v>
      </c>
      <c r="G73" s="164" t="s">
        <v>98</v>
      </c>
      <c r="H73" s="171" t="s">
        <v>96</v>
      </c>
      <c r="I73" s="171" t="s">
        <v>99</v>
      </c>
      <c r="J73" s="164" t="s">
        <v>365</v>
      </c>
      <c r="K73" s="171" t="s">
        <v>366</v>
      </c>
      <c r="L73" s="171" t="s">
        <v>102</v>
      </c>
      <c r="M73" s="171" t="s">
        <v>103</v>
      </c>
      <c r="N73" s="166">
        <v>10</v>
      </c>
      <c r="O73" s="171" t="s">
        <v>111</v>
      </c>
      <c r="P73" s="171" t="s">
        <v>221</v>
      </c>
      <c r="Q73" s="171" t="s">
        <v>106</v>
      </c>
      <c r="R73" s="171" t="s">
        <v>61</v>
      </c>
      <c r="S73" s="171" t="s">
        <v>107</v>
      </c>
      <c r="T73" s="171" t="s">
        <v>108</v>
      </c>
      <c r="U73" s="172">
        <v>20</v>
      </c>
      <c r="V73" s="172">
        <v>190</v>
      </c>
      <c r="W73" s="172">
        <v>16</v>
      </c>
      <c r="X73" s="166">
        <f t="shared" si="23"/>
        <v>206</v>
      </c>
      <c r="Y73" s="172">
        <v>5</v>
      </c>
      <c r="Z73" s="172" t="s">
        <v>64</v>
      </c>
      <c r="AA73" s="172" t="s">
        <v>64</v>
      </c>
      <c r="AB73" s="166" t="s">
        <v>67</v>
      </c>
      <c r="AC73" s="173" t="s">
        <v>65</v>
      </c>
      <c r="AD73" s="168" t="s">
        <v>367</v>
      </c>
      <c r="AE73" s="166" t="s">
        <v>67</v>
      </c>
      <c r="AG73" s="171" t="s">
        <v>68</v>
      </c>
      <c r="AH73" s="166">
        <f t="shared" si="15"/>
        <v>42</v>
      </c>
      <c r="AI73" s="166">
        <v>3</v>
      </c>
      <c r="AJ73" s="170">
        <f t="shared" si="16"/>
        <v>7434</v>
      </c>
      <c r="AK73" s="166">
        <f t="shared" si="17"/>
        <v>41.2</v>
      </c>
      <c r="AL73" s="170">
        <v>0</v>
      </c>
      <c r="AM73" s="170">
        <f t="shared" si="11"/>
        <v>3360000</v>
      </c>
      <c r="AN73" s="170">
        <f t="shared" si="18"/>
        <v>4200000</v>
      </c>
      <c r="AO73" s="170">
        <f t="shared" si="19"/>
        <v>0</v>
      </c>
      <c r="AP73" s="170">
        <f t="shared" si="20"/>
        <v>30628080</v>
      </c>
      <c r="AR73" s="170">
        <f t="shared" si="21"/>
        <v>0</v>
      </c>
      <c r="AS73" s="170">
        <f t="shared" si="22"/>
        <v>38188080</v>
      </c>
    </row>
    <row r="74" spans="1:49" ht="25" customHeight="1" x14ac:dyDescent="0.35">
      <c r="A74" s="171">
        <v>14575</v>
      </c>
      <c r="B74" s="171" t="s">
        <v>96</v>
      </c>
      <c r="C74" s="171" t="s">
        <v>97</v>
      </c>
      <c r="D74" s="166">
        <v>1</v>
      </c>
      <c r="E74" s="166">
        <v>2025</v>
      </c>
      <c r="F74" s="166">
        <v>2025</v>
      </c>
      <c r="G74" s="164" t="s">
        <v>98</v>
      </c>
      <c r="H74" s="171" t="s">
        <v>96</v>
      </c>
      <c r="I74" s="171" t="s">
        <v>99</v>
      </c>
      <c r="J74" s="164" t="s">
        <v>368</v>
      </c>
      <c r="K74" s="171" t="s">
        <v>369</v>
      </c>
      <c r="L74" s="171" t="s">
        <v>102</v>
      </c>
      <c r="M74" s="171" t="s">
        <v>103</v>
      </c>
      <c r="N74" s="166">
        <v>8</v>
      </c>
      <c r="O74" s="171" t="s">
        <v>58</v>
      </c>
      <c r="P74" s="171" t="s">
        <v>71</v>
      </c>
      <c r="Q74" s="171" t="s">
        <v>106</v>
      </c>
      <c r="R74" s="171" t="s">
        <v>61</v>
      </c>
      <c r="S74" s="171" t="s">
        <v>107</v>
      </c>
      <c r="T74" s="171" t="s">
        <v>108</v>
      </c>
      <c r="U74" s="172">
        <v>20</v>
      </c>
      <c r="V74" s="172">
        <v>96</v>
      </c>
      <c r="W74" s="172">
        <v>16</v>
      </c>
      <c r="X74" s="166">
        <f t="shared" si="23"/>
        <v>112</v>
      </c>
      <c r="Y74" s="172">
        <v>5</v>
      </c>
      <c r="Z74" s="172" t="s">
        <v>64</v>
      </c>
      <c r="AA74" s="172" t="s">
        <v>64</v>
      </c>
      <c r="AB74" s="166" t="s">
        <v>67</v>
      </c>
      <c r="AC74" s="173" t="s">
        <v>65</v>
      </c>
      <c r="AD74" s="168" t="s">
        <v>370</v>
      </c>
      <c r="AE74" s="166" t="s">
        <v>67</v>
      </c>
      <c r="AG74" s="171" t="s">
        <v>68</v>
      </c>
      <c r="AH74" s="166">
        <f t="shared" si="15"/>
        <v>23</v>
      </c>
      <c r="AI74" s="166">
        <v>3</v>
      </c>
      <c r="AJ74" s="170">
        <f t="shared" si="16"/>
        <v>7434</v>
      </c>
      <c r="AK74" s="166">
        <f t="shared" si="17"/>
        <v>22.4</v>
      </c>
      <c r="AL74" s="170">
        <v>0</v>
      </c>
      <c r="AM74" s="170">
        <f t="shared" si="11"/>
        <v>1840000</v>
      </c>
      <c r="AN74" s="170">
        <f t="shared" si="18"/>
        <v>2300000</v>
      </c>
      <c r="AO74" s="170">
        <f t="shared" si="19"/>
        <v>0</v>
      </c>
      <c r="AP74" s="170">
        <f t="shared" si="20"/>
        <v>16652160</v>
      </c>
      <c r="AR74" s="170">
        <f t="shared" si="21"/>
        <v>0</v>
      </c>
      <c r="AS74" s="170">
        <f t="shared" si="22"/>
        <v>20792160</v>
      </c>
    </row>
    <row r="75" spans="1:49" ht="25" customHeight="1" x14ac:dyDescent="0.35">
      <c r="A75" s="171">
        <v>14576</v>
      </c>
      <c r="B75" s="171" t="s">
        <v>96</v>
      </c>
      <c r="C75" s="171" t="s">
        <v>97</v>
      </c>
      <c r="D75" s="166">
        <v>1</v>
      </c>
      <c r="E75" s="166">
        <v>2025</v>
      </c>
      <c r="F75" s="166">
        <v>2025</v>
      </c>
      <c r="G75" s="164" t="s">
        <v>98</v>
      </c>
      <c r="H75" s="171" t="s">
        <v>96</v>
      </c>
      <c r="I75" s="171" t="s">
        <v>99</v>
      </c>
      <c r="J75" s="164" t="s">
        <v>368</v>
      </c>
      <c r="K75" s="171" t="s">
        <v>369</v>
      </c>
      <c r="L75" s="171" t="s">
        <v>102</v>
      </c>
      <c r="M75" s="171" t="s">
        <v>103</v>
      </c>
      <c r="N75" s="166">
        <v>13</v>
      </c>
      <c r="O75" s="171" t="s">
        <v>104</v>
      </c>
      <c r="P75" s="171" t="s">
        <v>371</v>
      </c>
      <c r="Q75" s="171" t="s">
        <v>106</v>
      </c>
      <c r="R75" s="171" t="s">
        <v>61</v>
      </c>
      <c r="S75" s="171" t="s">
        <v>107</v>
      </c>
      <c r="T75" s="171" t="s">
        <v>108</v>
      </c>
      <c r="U75" s="172">
        <v>20</v>
      </c>
      <c r="V75" s="172">
        <v>96</v>
      </c>
      <c r="W75" s="172">
        <v>16</v>
      </c>
      <c r="X75" s="166">
        <f t="shared" si="23"/>
        <v>112</v>
      </c>
      <c r="Y75" s="172">
        <v>5</v>
      </c>
      <c r="Z75" s="172" t="s">
        <v>64</v>
      </c>
      <c r="AA75" s="172" t="s">
        <v>64</v>
      </c>
      <c r="AB75" s="166" t="s">
        <v>67</v>
      </c>
      <c r="AC75" s="173" t="s">
        <v>65</v>
      </c>
      <c r="AD75" s="168" t="s">
        <v>372</v>
      </c>
      <c r="AE75" s="166" t="s">
        <v>67</v>
      </c>
      <c r="AG75" s="171" t="s">
        <v>68</v>
      </c>
      <c r="AH75" s="166">
        <f t="shared" si="15"/>
        <v>23</v>
      </c>
      <c r="AI75" s="166">
        <v>3</v>
      </c>
      <c r="AJ75" s="170">
        <f t="shared" si="16"/>
        <v>7434</v>
      </c>
      <c r="AK75" s="166">
        <f t="shared" si="17"/>
        <v>22.4</v>
      </c>
      <c r="AL75" s="170">
        <v>0</v>
      </c>
      <c r="AM75" s="170">
        <f t="shared" si="11"/>
        <v>1840000</v>
      </c>
      <c r="AN75" s="170">
        <f t="shared" si="18"/>
        <v>2300000</v>
      </c>
      <c r="AO75" s="170">
        <f t="shared" si="19"/>
        <v>0</v>
      </c>
      <c r="AP75" s="170">
        <f t="shared" si="20"/>
        <v>16652160</v>
      </c>
      <c r="AR75" s="170">
        <f t="shared" si="21"/>
        <v>0</v>
      </c>
      <c r="AS75" s="170">
        <f t="shared" si="22"/>
        <v>20792160</v>
      </c>
    </row>
    <row r="76" spans="1:49" ht="25" customHeight="1" x14ac:dyDescent="0.35">
      <c r="A76" s="171">
        <v>14577</v>
      </c>
      <c r="B76" s="171" t="s">
        <v>96</v>
      </c>
      <c r="C76" s="171" t="s">
        <v>97</v>
      </c>
      <c r="D76" s="166">
        <v>1</v>
      </c>
      <c r="E76" s="166">
        <v>2025</v>
      </c>
      <c r="F76" s="166">
        <v>2025</v>
      </c>
      <c r="G76" s="164" t="s">
        <v>98</v>
      </c>
      <c r="H76" s="171" t="s">
        <v>96</v>
      </c>
      <c r="I76" s="171" t="s">
        <v>99</v>
      </c>
      <c r="J76" s="164" t="s">
        <v>373</v>
      </c>
      <c r="K76" s="171" t="s">
        <v>374</v>
      </c>
      <c r="L76" s="171" t="s">
        <v>102</v>
      </c>
      <c r="M76" s="171" t="s">
        <v>103</v>
      </c>
      <c r="N76" s="166">
        <v>6</v>
      </c>
      <c r="O76" s="171" t="s">
        <v>375</v>
      </c>
      <c r="P76" s="171" t="s">
        <v>376</v>
      </c>
      <c r="Q76" s="171" t="s">
        <v>106</v>
      </c>
      <c r="R76" s="171" t="s">
        <v>61</v>
      </c>
      <c r="S76" s="171" t="s">
        <v>107</v>
      </c>
      <c r="T76" s="171" t="s">
        <v>108</v>
      </c>
      <c r="U76" s="172">
        <v>20</v>
      </c>
      <c r="V76" s="172">
        <v>184</v>
      </c>
      <c r="W76" s="172">
        <v>16</v>
      </c>
      <c r="X76" s="166">
        <f t="shared" si="23"/>
        <v>200</v>
      </c>
      <c r="Y76" s="172">
        <v>5</v>
      </c>
      <c r="Z76" s="172" t="s">
        <v>64</v>
      </c>
      <c r="AA76" s="172" t="s">
        <v>64</v>
      </c>
      <c r="AB76" s="166" t="s">
        <v>67</v>
      </c>
      <c r="AC76" s="173" t="s">
        <v>65</v>
      </c>
      <c r="AD76" s="168" t="s">
        <v>377</v>
      </c>
      <c r="AE76" s="166" t="s">
        <v>67</v>
      </c>
      <c r="AG76" s="171" t="s">
        <v>68</v>
      </c>
      <c r="AH76" s="166">
        <f t="shared" si="15"/>
        <v>40</v>
      </c>
      <c r="AI76" s="166">
        <v>2</v>
      </c>
      <c r="AJ76" s="170">
        <f t="shared" si="16"/>
        <v>6372</v>
      </c>
      <c r="AK76" s="166">
        <f t="shared" si="17"/>
        <v>40</v>
      </c>
      <c r="AL76" s="170">
        <v>0</v>
      </c>
      <c r="AM76" s="170">
        <f t="shared" ref="AM76:AM139" si="24">IF(Z76="SI",4000*U76*AH76,0)</f>
        <v>3200000</v>
      </c>
      <c r="AN76" s="170">
        <f t="shared" si="18"/>
        <v>4000000</v>
      </c>
      <c r="AO76" s="170">
        <f t="shared" si="19"/>
        <v>0</v>
      </c>
      <c r="AP76" s="170">
        <f t="shared" si="20"/>
        <v>25488000</v>
      </c>
      <c r="AR76" s="170">
        <f t="shared" si="21"/>
        <v>0</v>
      </c>
      <c r="AS76" s="170">
        <f t="shared" si="22"/>
        <v>32688000</v>
      </c>
    </row>
    <row r="77" spans="1:49" ht="25" customHeight="1" x14ac:dyDescent="0.35">
      <c r="A77" s="171">
        <v>14578</v>
      </c>
      <c r="B77" s="171" t="s">
        <v>96</v>
      </c>
      <c r="C77" s="171" t="s">
        <v>97</v>
      </c>
      <c r="D77" s="166">
        <v>1</v>
      </c>
      <c r="E77" s="166">
        <v>2025</v>
      </c>
      <c r="F77" s="166">
        <v>2025</v>
      </c>
      <c r="G77" s="164" t="s">
        <v>98</v>
      </c>
      <c r="H77" s="171" t="s">
        <v>96</v>
      </c>
      <c r="I77" s="171" t="s">
        <v>99</v>
      </c>
      <c r="J77" s="164" t="s">
        <v>373</v>
      </c>
      <c r="K77" s="171" t="s">
        <v>374</v>
      </c>
      <c r="L77" s="171" t="s">
        <v>102</v>
      </c>
      <c r="M77" s="171" t="s">
        <v>103</v>
      </c>
      <c r="N77" s="166">
        <v>13</v>
      </c>
      <c r="O77" s="171" t="s">
        <v>104</v>
      </c>
      <c r="P77" s="171" t="s">
        <v>193</v>
      </c>
      <c r="Q77" s="171" t="s">
        <v>106</v>
      </c>
      <c r="R77" s="171" t="s">
        <v>61</v>
      </c>
      <c r="S77" s="171" t="s">
        <v>107</v>
      </c>
      <c r="T77" s="171" t="s">
        <v>108</v>
      </c>
      <c r="U77" s="172">
        <v>20</v>
      </c>
      <c r="V77" s="172">
        <v>184</v>
      </c>
      <c r="W77" s="172">
        <v>16</v>
      </c>
      <c r="X77" s="166">
        <f t="shared" si="23"/>
        <v>200</v>
      </c>
      <c r="Y77" s="172">
        <v>5</v>
      </c>
      <c r="Z77" s="172" t="s">
        <v>64</v>
      </c>
      <c r="AA77" s="172" t="s">
        <v>64</v>
      </c>
      <c r="AB77" s="166" t="s">
        <v>67</v>
      </c>
      <c r="AC77" s="173" t="s">
        <v>65</v>
      </c>
      <c r="AD77" s="168" t="s">
        <v>378</v>
      </c>
      <c r="AE77" s="166" t="s">
        <v>67</v>
      </c>
      <c r="AG77" s="171" t="s">
        <v>68</v>
      </c>
      <c r="AH77" s="166">
        <f t="shared" si="15"/>
        <v>40</v>
      </c>
      <c r="AI77" s="166">
        <v>2</v>
      </c>
      <c r="AJ77" s="170">
        <f t="shared" si="16"/>
        <v>6372</v>
      </c>
      <c r="AK77" s="166">
        <f t="shared" si="17"/>
        <v>40</v>
      </c>
      <c r="AL77" s="170">
        <v>0</v>
      </c>
      <c r="AM77" s="170">
        <f t="shared" si="24"/>
        <v>3200000</v>
      </c>
      <c r="AN77" s="170">
        <f t="shared" si="18"/>
        <v>4000000</v>
      </c>
      <c r="AO77" s="170">
        <f t="shared" si="19"/>
        <v>0</v>
      </c>
      <c r="AP77" s="170">
        <f t="shared" si="20"/>
        <v>25488000</v>
      </c>
      <c r="AR77" s="170">
        <f t="shared" si="21"/>
        <v>0</v>
      </c>
      <c r="AS77" s="170">
        <f t="shared" si="22"/>
        <v>32688000</v>
      </c>
    </row>
    <row r="78" spans="1:49" ht="25" customHeight="1" x14ac:dyDescent="0.35">
      <c r="A78" s="171">
        <v>14579</v>
      </c>
      <c r="B78" s="171" t="s">
        <v>96</v>
      </c>
      <c r="C78" s="171" t="s">
        <v>97</v>
      </c>
      <c r="D78" s="166">
        <v>1</v>
      </c>
      <c r="E78" s="166">
        <v>2025</v>
      </c>
      <c r="F78" s="166">
        <v>2025</v>
      </c>
      <c r="G78" s="164" t="s">
        <v>98</v>
      </c>
      <c r="H78" s="171" t="s">
        <v>96</v>
      </c>
      <c r="I78" s="171" t="s">
        <v>99</v>
      </c>
      <c r="J78" s="164" t="s">
        <v>373</v>
      </c>
      <c r="K78" s="171" t="s">
        <v>374</v>
      </c>
      <c r="L78" s="171" t="s">
        <v>102</v>
      </c>
      <c r="M78" s="171" t="s">
        <v>103</v>
      </c>
      <c r="N78" s="166">
        <v>13</v>
      </c>
      <c r="O78" s="171" t="s">
        <v>104</v>
      </c>
      <c r="P78" s="171" t="s">
        <v>151</v>
      </c>
      <c r="Q78" s="171" t="s">
        <v>106</v>
      </c>
      <c r="R78" s="171" t="s">
        <v>61</v>
      </c>
      <c r="S78" s="171" t="s">
        <v>107</v>
      </c>
      <c r="T78" s="171" t="s">
        <v>108</v>
      </c>
      <c r="U78" s="172">
        <v>20</v>
      </c>
      <c r="V78" s="172">
        <v>184</v>
      </c>
      <c r="W78" s="172">
        <v>16</v>
      </c>
      <c r="X78" s="166">
        <f t="shared" si="23"/>
        <v>200</v>
      </c>
      <c r="Y78" s="172">
        <v>5</v>
      </c>
      <c r="Z78" s="172" t="s">
        <v>64</v>
      </c>
      <c r="AA78" s="172" t="s">
        <v>64</v>
      </c>
      <c r="AB78" s="166" t="s">
        <v>67</v>
      </c>
      <c r="AC78" s="173" t="s">
        <v>65</v>
      </c>
      <c r="AD78" s="168" t="s">
        <v>379</v>
      </c>
      <c r="AE78" s="166" t="s">
        <v>67</v>
      </c>
      <c r="AG78" s="171" t="s">
        <v>68</v>
      </c>
      <c r="AH78" s="166">
        <f t="shared" si="15"/>
        <v>40</v>
      </c>
      <c r="AI78" s="166">
        <v>2</v>
      </c>
      <c r="AJ78" s="170">
        <f t="shared" si="16"/>
        <v>6372</v>
      </c>
      <c r="AK78" s="166">
        <f t="shared" si="17"/>
        <v>40</v>
      </c>
      <c r="AL78" s="170">
        <v>0</v>
      </c>
      <c r="AM78" s="170">
        <f t="shared" si="24"/>
        <v>3200000</v>
      </c>
      <c r="AN78" s="170">
        <f t="shared" si="18"/>
        <v>4000000</v>
      </c>
      <c r="AO78" s="170">
        <f t="shared" si="19"/>
        <v>0</v>
      </c>
      <c r="AP78" s="170">
        <f t="shared" si="20"/>
        <v>25488000</v>
      </c>
      <c r="AR78" s="170">
        <f t="shared" si="21"/>
        <v>0</v>
      </c>
      <c r="AS78" s="170">
        <f t="shared" si="22"/>
        <v>32688000</v>
      </c>
    </row>
    <row r="79" spans="1:49" ht="25" customHeight="1" x14ac:dyDescent="0.35">
      <c r="A79" s="171">
        <v>14580</v>
      </c>
      <c r="B79" s="171" t="s">
        <v>96</v>
      </c>
      <c r="C79" s="171" t="s">
        <v>97</v>
      </c>
      <c r="D79" s="166">
        <v>1</v>
      </c>
      <c r="E79" s="166">
        <v>2025</v>
      </c>
      <c r="F79" s="166">
        <v>2025</v>
      </c>
      <c r="G79" s="164" t="s">
        <v>98</v>
      </c>
      <c r="H79" s="171" t="s">
        <v>96</v>
      </c>
      <c r="I79" s="171" t="s">
        <v>99</v>
      </c>
      <c r="J79" s="164" t="s">
        <v>380</v>
      </c>
      <c r="K79" s="171" t="s">
        <v>381</v>
      </c>
      <c r="L79" s="171" t="s">
        <v>102</v>
      </c>
      <c r="M79" s="171" t="s">
        <v>103</v>
      </c>
      <c r="N79" s="166">
        <v>8</v>
      </c>
      <c r="O79" s="171" t="s">
        <v>58</v>
      </c>
      <c r="P79" s="171" t="s">
        <v>114</v>
      </c>
      <c r="Q79" s="171" t="s">
        <v>106</v>
      </c>
      <c r="R79" s="171" t="s">
        <v>61</v>
      </c>
      <c r="S79" s="171" t="s">
        <v>107</v>
      </c>
      <c r="T79" s="171" t="s">
        <v>108</v>
      </c>
      <c r="U79" s="172">
        <v>20</v>
      </c>
      <c r="V79" s="172">
        <v>240</v>
      </c>
      <c r="W79" s="172">
        <v>16</v>
      </c>
      <c r="X79" s="166">
        <f t="shared" si="23"/>
        <v>256</v>
      </c>
      <c r="Y79" s="172">
        <v>5</v>
      </c>
      <c r="Z79" s="172" t="s">
        <v>64</v>
      </c>
      <c r="AA79" s="172" t="s">
        <v>64</v>
      </c>
      <c r="AB79" s="166" t="s">
        <v>67</v>
      </c>
      <c r="AC79" s="173" t="s">
        <v>65</v>
      </c>
      <c r="AD79" s="168" t="s">
        <v>382</v>
      </c>
      <c r="AE79" s="166" t="s">
        <v>67</v>
      </c>
      <c r="AG79" s="171" t="s">
        <v>68</v>
      </c>
      <c r="AH79" s="166">
        <f t="shared" si="15"/>
        <v>52</v>
      </c>
      <c r="AI79" s="166">
        <v>2</v>
      </c>
      <c r="AJ79" s="170">
        <f t="shared" si="16"/>
        <v>6372</v>
      </c>
      <c r="AK79" s="166">
        <f t="shared" si="17"/>
        <v>51.2</v>
      </c>
      <c r="AL79" s="170">
        <v>0</v>
      </c>
      <c r="AM79" s="170">
        <f t="shared" si="24"/>
        <v>4160000</v>
      </c>
      <c r="AN79" s="170">
        <f t="shared" si="18"/>
        <v>5200000</v>
      </c>
      <c r="AO79" s="170">
        <f t="shared" si="19"/>
        <v>0</v>
      </c>
      <c r="AP79" s="170">
        <f t="shared" si="20"/>
        <v>32624640</v>
      </c>
      <c r="AR79" s="170">
        <f t="shared" si="21"/>
        <v>0</v>
      </c>
      <c r="AS79" s="170">
        <f t="shared" si="22"/>
        <v>41984640</v>
      </c>
    </row>
    <row r="80" spans="1:49" ht="25" customHeight="1" x14ac:dyDescent="0.35">
      <c r="A80" s="171">
        <v>14581</v>
      </c>
      <c r="B80" s="171" t="s">
        <v>96</v>
      </c>
      <c r="C80" s="171" t="s">
        <v>97</v>
      </c>
      <c r="D80" s="166">
        <v>1</v>
      </c>
      <c r="E80" s="166">
        <v>2025</v>
      </c>
      <c r="F80" s="166">
        <v>2025</v>
      </c>
      <c r="G80" s="164" t="s">
        <v>98</v>
      </c>
      <c r="H80" s="171" t="s">
        <v>96</v>
      </c>
      <c r="I80" s="171" t="s">
        <v>99</v>
      </c>
      <c r="J80" s="164" t="s">
        <v>380</v>
      </c>
      <c r="K80" s="171" t="s">
        <v>381</v>
      </c>
      <c r="L80" s="171" t="s">
        <v>102</v>
      </c>
      <c r="M80" s="171" t="s">
        <v>103</v>
      </c>
      <c r="N80" s="166">
        <v>13</v>
      </c>
      <c r="O80" s="171" t="s">
        <v>104</v>
      </c>
      <c r="P80" s="171" t="s">
        <v>105</v>
      </c>
      <c r="Q80" s="171" t="s">
        <v>106</v>
      </c>
      <c r="R80" s="171" t="s">
        <v>61</v>
      </c>
      <c r="S80" s="171" t="s">
        <v>107</v>
      </c>
      <c r="T80" s="171" t="s">
        <v>108</v>
      </c>
      <c r="U80" s="172">
        <v>19</v>
      </c>
      <c r="V80" s="172">
        <v>240</v>
      </c>
      <c r="W80" s="172">
        <v>16</v>
      </c>
      <c r="X80" s="166">
        <f t="shared" si="23"/>
        <v>256</v>
      </c>
      <c r="Y80" s="172">
        <v>5</v>
      </c>
      <c r="Z80" s="172" t="s">
        <v>64</v>
      </c>
      <c r="AA80" s="172" t="s">
        <v>64</v>
      </c>
      <c r="AB80" s="166" t="s">
        <v>67</v>
      </c>
      <c r="AC80" s="173" t="s">
        <v>65</v>
      </c>
      <c r="AD80" s="168" t="s">
        <v>383</v>
      </c>
      <c r="AE80" s="166" t="s">
        <v>67</v>
      </c>
      <c r="AG80" s="171" t="s">
        <v>68</v>
      </c>
      <c r="AH80" s="166">
        <f t="shared" si="15"/>
        <v>52</v>
      </c>
      <c r="AI80" s="166">
        <v>2</v>
      </c>
      <c r="AJ80" s="170">
        <f t="shared" si="16"/>
        <v>6372</v>
      </c>
      <c r="AK80" s="166">
        <f t="shared" si="17"/>
        <v>51.2</v>
      </c>
      <c r="AL80" s="170">
        <v>0</v>
      </c>
      <c r="AM80" s="170">
        <f t="shared" si="24"/>
        <v>3952000</v>
      </c>
      <c r="AN80" s="170">
        <f t="shared" si="18"/>
        <v>4940000</v>
      </c>
      <c r="AO80" s="170">
        <f t="shared" si="19"/>
        <v>0</v>
      </c>
      <c r="AP80" s="170">
        <f t="shared" si="20"/>
        <v>30993408</v>
      </c>
      <c r="AR80" s="170">
        <f t="shared" si="21"/>
        <v>0</v>
      </c>
      <c r="AS80" s="170">
        <f t="shared" si="22"/>
        <v>39885408</v>
      </c>
    </row>
    <row r="81" spans="1:49" ht="25" customHeight="1" x14ac:dyDescent="0.35">
      <c r="A81" s="171">
        <v>14582</v>
      </c>
      <c r="B81" s="171" t="s">
        <v>96</v>
      </c>
      <c r="C81" s="171" t="s">
        <v>97</v>
      </c>
      <c r="D81" s="166">
        <v>1</v>
      </c>
      <c r="E81" s="166">
        <v>2025</v>
      </c>
      <c r="F81" s="166">
        <v>2025</v>
      </c>
      <c r="G81" s="164" t="s">
        <v>98</v>
      </c>
      <c r="H81" s="171" t="s">
        <v>96</v>
      </c>
      <c r="I81" s="171" t="s">
        <v>99</v>
      </c>
      <c r="J81" s="164" t="s">
        <v>380</v>
      </c>
      <c r="K81" s="171" t="s">
        <v>381</v>
      </c>
      <c r="L81" s="171" t="s">
        <v>102</v>
      </c>
      <c r="M81" s="171" t="s">
        <v>103</v>
      </c>
      <c r="N81" s="166">
        <v>13</v>
      </c>
      <c r="O81" s="171" t="s">
        <v>104</v>
      </c>
      <c r="P81" s="171" t="s">
        <v>193</v>
      </c>
      <c r="Q81" s="171" t="s">
        <v>106</v>
      </c>
      <c r="R81" s="171" t="s">
        <v>61</v>
      </c>
      <c r="S81" s="171" t="s">
        <v>107</v>
      </c>
      <c r="T81" s="171" t="s">
        <v>108</v>
      </c>
      <c r="U81" s="172">
        <v>19</v>
      </c>
      <c r="V81" s="172">
        <v>240</v>
      </c>
      <c r="W81" s="172">
        <v>16</v>
      </c>
      <c r="X81" s="166">
        <f t="shared" si="23"/>
        <v>256</v>
      </c>
      <c r="Y81" s="172">
        <v>5</v>
      </c>
      <c r="Z81" s="172" t="s">
        <v>64</v>
      </c>
      <c r="AA81" s="172" t="s">
        <v>64</v>
      </c>
      <c r="AB81" s="166" t="s">
        <v>67</v>
      </c>
      <c r="AC81" s="173" t="s">
        <v>65</v>
      </c>
      <c r="AD81" s="168" t="s">
        <v>384</v>
      </c>
      <c r="AE81" s="166" t="s">
        <v>67</v>
      </c>
      <c r="AG81" s="171" t="s">
        <v>68</v>
      </c>
      <c r="AH81" s="166">
        <f t="shared" si="15"/>
        <v>52</v>
      </c>
      <c r="AI81" s="166">
        <v>2</v>
      </c>
      <c r="AJ81" s="170">
        <f t="shared" si="16"/>
        <v>6372</v>
      </c>
      <c r="AK81" s="166">
        <f t="shared" si="17"/>
        <v>51.2</v>
      </c>
      <c r="AL81" s="170">
        <v>0</v>
      </c>
      <c r="AM81" s="170">
        <f t="shared" si="24"/>
        <v>3952000</v>
      </c>
      <c r="AN81" s="170">
        <f t="shared" si="18"/>
        <v>4940000</v>
      </c>
      <c r="AO81" s="170">
        <f t="shared" si="19"/>
        <v>0</v>
      </c>
      <c r="AP81" s="170">
        <f t="shared" si="20"/>
        <v>30993408</v>
      </c>
      <c r="AR81" s="170">
        <f t="shared" si="21"/>
        <v>0</v>
      </c>
      <c r="AS81" s="170">
        <f t="shared" si="22"/>
        <v>39885408</v>
      </c>
    </row>
    <row r="82" spans="1:49" ht="25" customHeight="1" x14ac:dyDescent="0.35">
      <c r="A82" s="171">
        <v>14583</v>
      </c>
      <c r="B82" s="171" t="s">
        <v>96</v>
      </c>
      <c r="C82" s="171" t="s">
        <v>97</v>
      </c>
      <c r="D82" s="166">
        <v>1</v>
      </c>
      <c r="E82" s="166">
        <v>2025</v>
      </c>
      <c r="F82" s="166">
        <v>2025</v>
      </c>
      <c r="G82" s="164" t="s">
        <v>98</v>
      </c>
      <c r="H82" s="171" t="s">
        <v>96</v>
      </c>
      <c r="I82" s="171" t="s">
        <v>99</v>
      </c>
      <c r="J82" s="164" t="s">
        <v>380</v>
      </c>
      <c r="K82" s="171" t="s">
        <v>381</v>
      </c>
      <c r="L82" s="171" t="s">
        <v>102</v>
      </c>
      <c r="M82" s="171" t="s">
        <v>103</v>
      </c>
      <c r="N82" s="166">
        <v>13</v>
      </c>
      <c r="O82" s="171" t="s">
        <v>104</v>
      </c>
      <c r="P82" s="171" t="s">
        <v>371</v>
      </c>
      <c r="Q82" s="171" t="s">
        <v>106</v>
      </c>
      <c r="R82" s="171" t="s">
        <v>61</v>
      </c>
      <c r="S82" s="171" t="s">
        <v>107</v>
      </c>
      <c r="T82" s="171" t="s">
        <v>108</v>
      </c>
      <c r="U82" s="172">
        <v>19</v>
      </c>
      <c r="V82" s="172">
        <v>240</v>
      </c>
      <c r="W82" s="172">
        <v>16</v>
      </c>
      <c r="X82" s="166">
        <f t="shared" si="23"/>
        <v>256</v>
      </c>
      <c r="Y82" s="172">
        <v>5</v>
      </c>
      <c r="Z82" s="172" t="s">
        <v>64</v>
      </c>
      <c r="AA82" s="172" t="s">
        <v>64</v>
      </c>
      <c r="AB82" s="166" t="s">
        <v>67</v>
      </c>
      <c r="AC82" s="173" t="s">
        <v>65</v>
      </c>
      <c r="AD82" s="168" t="s">
        <v>385</v>
      </c>
      <c r="AE82" s="166" t="s">
        <v>67</v>
      </c>
      <c r="AG82" s="171" t="s">
        <v>68</v>
      </c>
      <c r="AH82" s="166">
        <f t="shared" si="15"/>
        <v>52</v>
      </c>
      <c r="AI82" s="166">
        <v>2</v>
      </c>
      <c r="AJ82" s="170">
        <f t="shared" si="16"/>
        <v>6372</v>
      </c>
      <c r="AK82" s="166">
        <f t="shared" si="17"/>
        <v>51.2</v>
      </c>
      <c r="AL82" s="170">
        <v>0</v>
      </c>
      <c r="AM82" s="170">
        <f t="shared" si="24"/>
        <v>3952000</v>
      </c>
      <c r="AN82" s="170">
        <f t="shared" si="18"/>
        <v>4940000</v>
      </c>
      <c r="AO82" s="170">
        <f t="shared" si="19"/>
        <v>0</v>
      </c>
      <c r="AP82" s="170">
        <f t="shared" si="20"/>
        <v>30993408</v>
      </c>
      <c r="AR82" s="170">
        <f t="shared" si="21"/>
        <v>0</v>
      </c>
      <c r="AS82" s="170">
        <f t="shared" si="22"/>
        <v>39885408</v>
      </c>
    </row>
    <row r="83" spans="1:49" ht="25" customHeight="1" x14ac:dyDescent="0.35">
      <c r="A83" s="171">
        <v>14536</v>
      </c>
      <c r="B83" s="171" t="s">
        <v>116</v>
      </c>
      <c r="C83" s="171" t="s">
        <v>117</v>
      </c>
      <c r="D83" s="166">
        <v>1</v>
      </c>
      <c r="E83" s="166">
        <v>2025</v>
      </c>
      <c r="F83" s="166">
        <v>2025</v>
      </c>
      <c r="G83" s="164" t="s">
        <v>51</v>
      </c>
      <c r="H83" s="171" t="s">
        <v>52</v>
      </c>
      <c r="I83" s="171" t="s">
        <v>53</v>
      </c>
      <c r="J83" s="164" t="s">
        <v>54</v>
      </c>
      <c r="K83" s="171" t="s">
        <v>55</v>
      </c>
      <c r="L83" s="171" t="s">
        <v>56</v>
      </c>
      <c r="M83" s="171" t="s">
        <v>57</v>
      </c>
      <c r="N83" s="171">
        <v>9</v>
      </c>
      <c r="O83" s="171" t="s">
        <v>118</v>
      </c>
      <c r="P83" s="171" t="s">
        <v>386</v>
      </c>
      <c r="Q83" s="171" t="s">
        <v>120</v>
      </c>
      <c r="R83" s="171" t="s">
        <v>61</v>
      </c>
      <c r="S83" s="171" t="s">
        <v>62</v>
      </c>
      <c r="T83" s="171" t="s">
        <v>63</v>
      </c>
      <c r="U83" s="172">
        <v>20</v>
      </c>
      <c r="V83" s="172">
        <v>100</v>
      </c>
      <c r="W83" s="172">
        <v>12</v>
      </c>
      <c r="X83" s="166">
        <f t="shared" si="23"/>
        <v>112</v>
      </c>
      <c r="Y83" s="172">
        <v>4</v>
      </c>
      <c r="Z83" s="172" t="s">
        <v>64</v>
      </c>
      <c r="AA83" s="172" t="s">
        <v>64</v>
      </c>
      <c r="AB83" s="172" t="s">
        <v>64</v>
      </c>
      <c r="AC83" s="173" t="s">
        <v>65</v>
      </c>
      <c r="AD83" s="168" t="s">
        <v>387</v>
      </c>
      <c r="AE83" s="166" t="s">
        <v>67</v>
      </c>
      <c r="AF83" s="173"/>
      <c r="AG83" s="171" t="s">
        <v>122</v>
      </c>
      <c r="AH83" s="166">
        <f t="shared" si="15"/>
        <v>28</v>
      </c>
      <c r="AI83" s="166">
        <v>2</v>
      </c>
      <c r="AJ83" s="170">
        <f t="shared" si="16"/>
        <v>6372</v>
      </c>
      <c r="AK83" s="166">
        <f t="shared" si="17"/>
        <v>28</v>
      </c>
      <c r="AL83" s="170">
        <v>0</v>
      </c>
      <c r="AM83" s="170">
        <f t="shared" si="24"/>
        <v>2240000</v>
      </c>
      <c r="AN83" s="170">
        <f t="shared" si="18"/>
        <v>2800000</v>
      </c>
      <c r="AO83" s="170">
        <f t="shared" si="19"/>
        <v>5400000</v>
      </c>
      <c r="AP83" s="170">
        <f t="shared" si="20"/>
        <v>14273280</v>
      </c>
      <c r="AR83" s="170">
        <f t="shared" si="21"/>
        <v>0</v>
      </c>
      <c r="AS83" s="170">
        <f t="shared" si="22"/>
        <v>24713280</v>
      </c>
    </row>
    <row r="84" spans="1:49" ht="25" customHeight="1" x14ac:dyDescent="0.35">
      <c r="A84" s="171">
        <v>14541</v>
      </c>
      <c r="B84" s="171" t="s">
        <v>116</v>
      </c>
      <c r="C84" s="171" t="s">
        <v>117</v>
      </c>
      <c r="D84" s="166">
        <v>1</v>
      </c>
      <c r="E84" s="166">
        <v>2025</v>
      </c>
      <c r="F84" s="166">
        <v>2025</v>
      </c>
      <c r="G84" s="164" t="s">
        <v>51</v>
      </c>
      <c r="H84" s="171" t="s">
        <v>52</v>
      </c>
      <c r="I84" s="171" t="s">
        <v>53</v>
      </c>
      <c r="J84" s="164" t="s">
        <v>54</v>
      </c>
      <c r="K84" s="171" t="s">
        <v>55</v>
      </c>
      <c r="L84" s="171" t="s">
        <v>56</v>
      </c>
      <c r="M84" s="171" t="s">
        <v>57</v>
      </c>
      <c r="N84" s="171">
        <v>9</v>
      </c>
      <c r="O84" s="171" t="s">
        <v>118</v>
      </c>
      <c r="P84" s="171" t="s">
        <v>388</v>
      </c>
      <c r="Q84" s="171" t="s">
        <v>120</v>
      </c>
      <c r="R84" s="171" t="s">
        <v>61</v>
      </c>
      <c r="S84" s="171" t="s">
        <v>62</v>
      </c>
      <c r="T84" s="171" t="s">
        <v>63</v>
      </c>
      <c r="U84" s="172">
        <v>20</v>
      </c>
      <c r="V84" s="172">
        <v>100</v>
      </c>
      <c r="W84" s="172">
        <v>12</v>
      </c>
      <c r="X84" s="166">
        <f t="shared" si="23"/>
        <v>112</v>
      </c>
      <c r="Y84" s="172">
        <v>4</v>
      </c>
      <c r="Z84" s="172" t="s">
        <v>64</v>
      </c>
      <c r="AA84" s="172" t="s">
        <v>64</v>
      </c>
      <c r="AB84" s="172" t="s">
        <v>64</v>
      </c>
      <c r="AC84" s="173" t="s">
        <v>65</v>
      </c>
      <c r="AD84" s="168" t="s">
        <v>387</v>
      </c>
      <c r="AE84" s="166" t="s">
        <v>67</v>
      </c>
      <c r="AF84" s="173"/>
      <c r="AG84" s="171" t="s">
        <v>122</v>
      </c>
      <c r="AH84" s="166">
        <f t="shared" si="15"/>
        <v>28</v>
      </c>
      <c r="AI84" s="166">
        <v>2</v>
      </c>
      <c r="AJ84" s="170">
        <f t="shared" si="16"/>
        <v>6372</v>
      </c>
      <c r="AK84" s="166">
        <f t="shared" si="17"/>
        <v>28</v>
      </c>
      <c r="AL84" s="170">
        <v>0</v>
      </c>
      <c r="AM84" s="170">
        <f t="shared" si="24"/>
        <v>2240000</v>
      </c>
      <c r="AN84" s="170">
        <f t="shared" si="18"/>
        <v>2800000</v>
      </c>
      <c r="AO84" s="170">
        <f t="shared" si="19"/>
        <v>5400000</v>
      </c>
      <c r="AP84" s="170">
        <f t="shared" si="20"/>
        <v>14273280</v>
      </c>
      <c r="AR84" s="170">
        <f t="shared" si="21"/>
        <v>0</v>
      </c>
      <c r="AS84" s="170">
        <f t="shared" si="22"/>
        <v>24713280</v>
      </c>
    </row>
    <row r="85" spans="1:49" ht="25" customHeight="1" x14ac:dyDescent="0.35">
      <c r="A85" s="171">
        <v>14545</v>
      </c>
      <c r="B85" s="171" t="s">
        <v>116</v>
      </c>
      <c r="C85" s="171" t="s">
        <v>117</v>
      </c>
      <c r="D85" s="166">
        <v>1</v>
      </c>
      <c r="E85" s="166">
        <v>2025</v>
      </c>
      <c r="F85" s="166">
        <v>2025</v>
      </c>
      <c r="G85" s="164" t="s">
        <v>51</v>
      </c>
      <c r="H85" s="171" t="s">
        <v>52</v>
      </c>
      <c r="I85" s="171" t="s">
        <v>53</v>
      </c>
      <c r="J85" s="164" t="s">
        <v>389</v>
      </c>
      <c r="K85" s="171" t="s">
        <v>390</v>
      </c>
      <c r="L85" s="171" t="s">
        <v>65</v>
      </c>
      <c r="M85" s="171" t="s">
        <v>65</v>
      </c>
      <c r="N85" s="171">
        <v>9</v>
      </c>
      <c r="O85" s="171" t="s">
        <v>118</v>
      </c>
      <c r="P85" s="171" t="s">
        <v>391</v>
      </c>
      <c r="Q85" s="171" t="s">
        <v>392</v>
      </c>
      <c r="R85" s="171" t="s">
        <v>61</v>
      </c>
      <c r="S85" s="171" t="s">
        <v>62</v>
      </c>
      <c r="T85" s="171" t="s">
        <v>63</v>
      </c>
      <c r="U85" s="172">
        <v>20</v>
      </c>
      <c r="V85" s="172">
        <v>72</v>
      </c>
      <c r="W85" s="172" t="s">
        <v>65</v>
      </c>
      <c r="X85" s="166">
        <f t="shared" si="23"/>
        <v>72</v>
      </c>
      <c r="Y85" s="172">
        <v>4</v>
      </c>
      <c r="Z85" s="172" t="s">
        <v>64</v>
      </c>
      <c r="AA85" s="172" t="s">
        <v>64</v>
      </c>
      <c r="AB85" s="172" t="s">
        <v>67</v>
      </c>
      <c r="AC85" s="173" t="s">
        <v>65</v>
      </c>
      <c r="AD85" s="168" t="s">
        <v>393</v>
      </c>
      <c r="AE85" s="166" t="s">
        <v>67</v>
      </c>
      <c r="AF85" s="173"/>
      <c r="AG85" s="171" t="s">
        <v>68</v>
      </c>
      <c r="AH85" s="166">
        <f t="shared" si="15"/>
        <v>18</v>
      </c>
      <c r="AI85" s="166">
        <v>2</v>
      </c>
      <c r="AJ85" s="170">
        <f t="shared" si="16"/>
        <v>6372</v>
      </c>
      <c r="AK85" s="166">
        <f t="shared" si="17"/>
        <v>18</v>
      </c>
      <c r="AL85" s="170">
        <v>0</v>
      </c>
      <c r="AM85" s="170">
        <f t="shared" si="24"/>
        <v>1440000</v>
      </c>
      <c r="AN85" s="170">
        <f t="shared" si="18"/>
        <v>1800000</v>
      </c>
      <c r="AO85" s="170">
        <f t="shared" si="19"/>
        <v>0</v>
      </c>
      <c r="AP85" s="170">
        <f t="shared" si="20"/>
        <v>9175680</v>
      </c>
      <c r="AR85" s="170">
        <f t="shared" si="21"/>
        <v>0</v>
      </c>
      <c r="AS85" s="170">
        <f t="shared" si="22"/>
        <v>12415680</v>
      </c>
    </row>
    <row r="86" spans="1:49" ht="25" customHeight="1" x14ac:dyDescent="0.35">
      <c r="A86" s="171">
        <v>14549</v>
      </c>
      <c r="B86" s="171" t="s">
        <v>116</v>
      </c>
      <c r="C86" s="171" t="s">
        <v>117</v>
      </c>
      <c r="D86" s="166">
        <v>1</v>
      </c>
      <c r="E86" s="166">
        <v>2025</v>
      </c>
      <c r="F86" s="166">
        <v>2025</v>
      </c>
      <c r="G86" s="164" t="s">
        <v>51</v>
      </c>
      <c r="H86" s="171" t="s">
        <v>52</v>
      </c>
      <c r="I86" s="171" t="s">
        <v>53</v>
      </c>
      <c r="J86" s="164" t="s">
        <v>93</v>
      </c>
      <c r="K86" s="171" t="s">
        <v>94</v>
      </c>
      <c r="L86" s="171" t="s">
        <v>56</v>
      </c>
      <c r="M86" s="171" t="s">
        <v>57</v>
      </c>
      <c r="N86" s="171">
        <v>9</v>
      </c>
      <c r="O86" s="171" t="s">
        <v>118</v>
      </c>
      <c r="P86" s="171" t="s">
        <v>394</v>
      </c>
      <c r="Q86" s="171" t="s">
        <v>120</v>
      </c>
      <c r="R86" s="171" t="s">
        <v>61</v>
      </c>
      <c r="S86" s="171" t="s">
        <v>62</v>
      </c>
      <c r="T86" s="171" t="s">
        <v>63</v>
      </c>
      <c r="U86" s="172">
        <v>20</v>
      </c>
      <c r="V86" s="172">
        <v>170</v>
      </c>
      <c r="W86" s="172">
        <v>12</v>
      </c>
      <c r="X86" s="166">
        <f t="shared" si="23"/>
        <v>182</v>
      </c>
      <c r="Y86" s="172">
        <v>4</v>
      </c>
      <c r="Z86" s="172" t="s">
        <v>64</v>
      </c>
      <c r="AA86" s="172" t="s">
        <v>64</v>
      </c>
      <c r="AB86" s="172" t="s">
        <v>64</v>
      </c>
      <c r="AC86" s="173" t="s">
        <v>65</v>
      </c>
      <c r="AD86" s="168" t="s">
        <v>299</v>
      </c>
      <c r="AE86" s="166" t="s">
        <v>67</v>
      </c>
      <c r="AF86" s="173"/>
      <c r="AG86" s="171" t="s">
        <v>122</v>
      </c>
      <c r="AH86" s="166">
        <f t="shared" si="15"/>
        <v>46</v>
      </c>
      <c r="AI86" s="166">
        <v>2</v>
      </c>
      <c r="AJ86" s="170">
        <f t="shared" si="16"/>
        <v>6372</v>
      </c>
      <c r="AK86" s="166">
        <f t="shared" si="17"/>
        <v>45.5</v>
      </c>
      <c r="AL86" s="170">
        <v>0</v>
      </c>
      <c r="AM86" s="170">
        <f t="shared" si="24"/>
        <v>3680000</v>
      </c>
      <c r="AN86" s="170">
        <f t="shared" si="18"/>
        <v>4600000</v>
      </c>
      <c r="AO86" s="170">
        <f t="shared" si="19"/>
        <v>5400000</v>
      </c>
      <c r="AP86" s="170">
        <f t="shared" si="20"/>
        <v>23194080</v>
      </c>
      <c r="AR86" s="170">
        <f t="shared" si="21"/>
        <v>0</v>
      </c>
      <c r="AS86" s="170">
        <f t="shared" si="22"/>
        <v>36874080</v>
      </c>
    </row>
    <row r="87" spans="1:49" ht="25" customHeight="1" x14ac:dyDescent="0.35">
      <c r="A87" s="171">
        <v>14550</v>
      </c>
      <c r="B87" s="171" t="s">
        <v>116</v>
      </c>
      <c r="C87" s="171" t="s">
        <v>117</v>
      </c>
      <c r="D87" s="166">
        <v>1</v>
      </c>
      <c r="E87" s="166">
        <v>2025</v>
      </c>
      <c r="F87" s="166">
        <v>2025</v>
      </c>
      <c r="G87" s="164" t="s">
        <v>51</v>
      </c>
      <c r="H87" s="171" t="s">
        <v>52</v>
      </c>
      <c r="I87" s="171" t="s">
        <v>53</v>
      </c>
      <c r="J87" s="164" t="s">
        <v>93</v>
      </c>
      <c r="K87" s="171" t="s">
        <v>94</v>
      </c>
      <c r="L87" s="171" t="s">
        <v>56</v>
      </c>
      <c r="M87" s="171" t="s">
        <v>57</v>
      </c>
      <c r="N87" s="171">
        <v>9</v>
      </c>
      <c r="O87" s="171" t="s">
        <v>118</v>
      </c>
      <c r="P87" s="171" t="s">
        <v>395</v>
      </c>
      <c r="Q87" s="171" t="s">
        <v>120</v>
      </c>
      <c r="R87" s="171" t="s">
        <v>61</v>
      </c>
      <c r="S87" s="171" t="s">
        <v>62</v>
      </c>
      <c r="T87" s="171" t="s">
        <v>63</v>
      </c>
      <c r="U87" s="172">
        <v>20</v>
      </c>
      <c r="V87" s="172">
        <v>170</v>
      </c>
      <c r="W87" s="172">
        <v>12</v>
      </c>
      <c r="X87" s="166">
        <f t="shared" si="23"/>
        <v>182</v>
      </c>
      <c r="Y87" s="172">
        <v>4</v>
      </c>
      <c r="Z87" s="172" t="s">
        <v>64</v>
      </c>
      <c r="AA87" s="172" t="s">
        <v>64</v>
      </c>
      <c r="AB87" s="172" t="s">
        <v>64</v>
      </c>
      <c r="AC87" s="173" t="s">
        <v>65</v>
      </c>
      <c r="AD87" s="168" t="s">
        <v>299</v>
      </c>
      <c r="AE87" s="166" t="s">
        <v>67</v>
      </c>
      <c r="AF87" s="173"/>
      <c r="AG87" s="171" t="s">
        <v>122</v>
      </c>
      <c r="AH87" s="166">
        <f t="shared" si="15"/>
        <v>46</v>
      </c>
      <c r="AI87" s="166">
        <v>2</v>
      </c>
      <c r="AJ87" s="170">
        <f t="shared" si="16"/>
        <v>6372</v>
      </c>
      <c r="AK87" s="166">
        <f t="shared" si="17"/>
        <v>45.5</v>
      </c>
      <c r="AL87" s="170">
        <v>0</v>
      </c>
      <c r="AM87" s="170">
        <f t="shared" si="24"/>
        <v>3680000</v>
      </c>
      <c r="AN87" s="170">
        <f t="shared" si="18"/>
        <v>4600000</v>
      </c>
      <c r="AO87" s="170">
        <f t="shared" si="19"/>
        <v>5400000</v>
      </c>
      <c r="AP87" s="170">
        <f t="shared" si="20"/>
        <v>23194080</v>
      </c>
      <c r="AR87" s="170">
        <f t="shared" si="21"/>
        <v>0</v>
      </c>
      <c r="AS87" s="170">
        <f t="shared" si="22"/>
        <v>36874080</v>
      </c>
    </row>
    <row r="88" spans="1:49" ht="25" customHeight="1" x14ac:dyDescent="0.35">
      <c r="A88" s="171">
        <v>14551</v>
      </c>
      <c r="B88" s="171" t="s">
        <v>116</v>
      </c>
      <c r="C88" s="171" t="s">
        <v>117</v>
      </c>
      <c r="D88" s="166">
        <v>1</v>
      </c>
      <c r="E88" s="166">
        <v>2025</v>
      </c>
      <c r="F88" s="166">
        <v>2025</v>
      </c>
      <c r="G88" s="164" t="s">
        <v>51</v>
      </c>
      <c r="H88" s="171" t="s">
        <v>52</v>
      </c>
      <c r="I88" s="171" t="s">
        <v>53</v>
      </c>
      <c r="J88" s="164" t="s">
        <v>93</v>
      </c>
      <c r="K88" s="171" t="s">
        <v>94</v>
      </c>
      <c r="L88" s="171" t="s">
        <v>56</v>
      </c>
      <c r="M88" s="171" t="s">
        <v>57</v>
      </c>
      <c r="N88" s="171">
        <v>9</v>
      </c>
      <c r="O88" s="171" t="s">
        <v>118</v>
      </c>
      <c r="P88" s="171" t="s">
        <v>396</v>
      </c>
      <c r="Q88" s="171" t="s">
        <v>120</v>
      </c>
      <c r="R88" s="171" t="s">
        <v>61</v>
      </c>
      <c r="S88" s="171" t="s">
        <v>62</v>
      </c>
      <c r="T88" s="171" t="s">
        <v>63</v>
      </c>
      <c r="U88" s="172">
        <v>20</v>
      </c>
      <c r="V88" s="172">
        <v>170</v>
      </c>
      <c r="W88" s="172">
        <v>12</v>
      </c>
      <c r="X88" s="166">
        <f t="shared" si="23"/>
        <v>182</v>
      </c>
      <c r="Y88" s="172">
        <v>4</v>
      </c>
      <c r="Z88" s="172" t="s">
        <v>64</v>
      </c>
      <c r="AA88" s="172" t="s">
        <v>64</v>
      </c>
      <c r="AB88" s="172" t="s">
        <v>64</v>
      </c>
      <c r="AC88" s="173" t="s">
        <v>65</v>
      </c>
      <c r="AD88" s="168" t="s">
        <v>299</v>
      </c>
      <c r="AE88" s="166" t="s">
        <v>67</v>
      </c>
      <c r="AF88" s="173"/>
      <c r="AG88" s="171" t="s">
        <v>122</v>
      </c>
      <c r="AH88" s="166">
        <f t="shared" si="15"/>
        <v>46</v>
      </c>
      <c r="AI88" s="166">
        <v>2</v>
      </c>
      <c r="AJ88" s="170">
        <f t="shared" si="16"/>
        <v>6372</v>
      </c>
      <c r="AK88" s="166">
        <f t="shared" si="17"/>
        <v>45.5</v>
      </c>
      <c r="AL88" s="170">
        <v>0</v>
      </c>
      <c r="AM88" s="170">
        <f t="shared" si="24"/>
        <v>3680000</v>
      </c>
      <c r="AN88" s="170">
        <f t="shared" si="18"/>
        <v>4600000</v>
      </c>
      <c r="AO88" s="170">
        <f t="shared" si="19"/>
        <v>5400000</v>
      </c>
      <c r="AP88" s="170">
        <f t="shared" si="20"/>
        <v>23194080</v>
      </c>
      <c r="AR88" s="170">
        <f t="shared" si="21"/>
        <v>0</v>
      </c>
      <c r="AS88" s="170">
        <f t="shared" si="22"/>
        <v>36874080</v>
      </c>
    </row>
    <row r="89" spans="1:49" ht="25" customHeight="1" x14ac:dyDescent="0.35">
      <c r="A89" s="171">
        <v>14552</v>
      </c>
      <c r="B89" s="171" t="s">
        <v>116</v>
      </c>
      <c r="C89" s="171" t="s">
        <v>117</v>
      </c>
      <c r="D89" s="166">
        <v>1</v>
      </c>
      <c r="E89" s="166">
        <v>2025</v>
      </c>
      <c r="F89" s="166">
        <v>2025</v>
      </c>
      <c r="G89" s="164" t="s">
        <v>51</v>
      </c>
      <c r="H89" s="171" t="s">
        <v>52</v>
      </c>
      <c r="I89" s="171" t="s">
        <v>53</v>
      </c>
      <c r="J89" s="164" t="s">
        <v>397</v>
      </c>
      <c r="K89" s="171" t="s">
        <v>398</v>
      </c>
      <c r="L89" s="171" t="s">
        <v>56</v>
      </c>
      <c r="M89" s="171" t="s">
        <v>57</v>
      </c>
      <c r="N89" s="171">
        <v>9</v>
      </c>
      <c r="O89" s="171" t="s">
        <v>118</v>
      </c>
      <c r="P89" s="171" t="s">
        <v>399</v>
      </c>
      <c r="Q89" s="171" t="s">
        <v>120</v>
      </c>
      <c r="R89" s="171" t="s">
        <v>61</v>
      </c>
      <c r="S89" s="171" t="s">
        <v>62</v>
      </c>
      <c r="T89" s="171" t="s">
        <v>63</v>
      </c>
      <c r="U89" s="172">
        <v>20</v>
      </c>
      <c r="V89" s="172">
        <v>130</v>
      </c>
      <c r="W89" s="172">
        <v>12</v>
      </c>
      <c r="X89" s="166">
        <f t="shared" si="23"/>
        <v>142</v>
      </c>
      <c r="Y89" s="172">
        <v>4</v>
      </c>
      <c r="Z89" s="172" t="s">
        <v>64</v>
      </c>
      <c r="AA89" s="172" t="s">
        <v>64</v>
      </c>
      <c r="AB89" s="172" t="s">
        <v>64</v>
      </c>
      <c r="AC89" s="173" t="s">
        <v>65</v>
      </c>
      <c r="AD89" s="168" t="s">
        <v>299</v>
      </c>
      <c r="AE89" s="166" t="s">
        <v>67</v>
      </c>
      <c r="AF89" s="173"/>
      <c r="AG89" s="171" t="s">
        <v>122</v>
      </c>
      <c r="AH89" s="166">
        <f t="shared" si="15"/>
        <v>36</v>
      </c>
      <c r="AI89" s="166">
        <v>2</v>
      </c>
      <c r="AJ89" s="170">
        <f t="shared" si="16"/>
        <v>6372</v>
      </c>
      <c r="AK89" s="166">
        <f t="shared" si="17"/>
        <v>35.5</v>
      </c>
      <c r="AL89" s="170">
        <v>0</v>
      </c>
      <c r="AM89" s="170">
        <f t="shared" si="24"/>
        <v>2880000</v>
      </c>
      <c r="AN89" s="170">
        <f t="shared" si="18"/>
        <v>3600000</v>
      </c>
      <c r="AO89" s="170">
        <f t="shared" si="19"/>
        <v>5400000</v>
      </c>
      <c r="AP89" s="170">
        <f t="shared" si="20"/>
        <v>18096480</v>
      </c>
      <c r="AR89" s="170">
        <f t="shared" si="21"/>
        <v>0</v>
      </c>
      <c r="AS89" s="170">
        <f t="shared" si="22"/>
        <v>29976480</v>
      </c>
    </row>
    <row r="90" spans="1:49" ht="25" customHeight="1" x14ac:dyDescent="0.35">
      <c r="A90" s="171">
        <v>14553</v>
      </c>
      <c r="B90" s="171" t="s">
        <v>116</v>
      </c>
      <c r="C90" s="171" t="s">
        <v>117</v>
      </c>
      <c r="D90" s="166">
        <v>1</v>
      </c>
      <c r="E90" s="166">
        <v>2025</v>
      </c>
      <c r="F90" s="166">
        <v>2025</v>
      </c>
      <c r="G90" s="164" t="s">
        <v>51</v>
      </c>
      <c r="H90" s="171" t="s">
        <v>52</v>
      </c>
      <c r="I90" s="171" t="s">
        <v>53</v>
      </c>
      <c r="J90" s="164" t="s">
        <v>397</v>
      </c>
      <c r="K90" s="171" t="s">
        <v>398</v>
      </c>
      <c r="L90" s="171" t="s">
        <v>56</v>
      </c>
      <c r="M90" s="171" t="s">
        <v>57</v>
      </c>
      <c r="N90" s="171">
        <v>9</v>
      </c>
      <c r="O90" s="171" t="s">
        <v>118</v>
      </c>
      <c r="P90" s="171" t="s">
        <v>400</v>
      </c>
      <c r="Q90" s="171" t="s">
        <v>120</v>
      </c>
      <c r="R90" s="171" t="s">
        <v>61</v>
      </c>
      <c r="S90" s="171" t="s">
        <v>62</v>
      </c>
      <c r="T90" s="171" t="s">
        <v>63</v>
      </c>
      <c r="U90" s="172">
        <v>20</v>
      </c>
      <c r="V90" s="172">
        <v>130</v>
      </c>
      <c r="W90" s="172">
        <v>12</v>
      </c>
      <c r="X90" s="166">
        <f t="shared" si="23"/>
        <v>142</v>
      </c>
      <c r="Y90" s="172">
        <v>4</v>
      </c>
      <c r="Z90" s="172" t="s">
        <v>64</v>
      </c>
      <c r="AA90" s="172" t="s">
        <v>64</v>
      </c>
      <c r="AB90" s="172" t="s">
        <v>64</v>
      </c>
      <c r="AC90" s="173" t="s">
        <v>65</v>
      </c>
      <c r="AD90" s="168" t="s">
        <v>299</v>
      </c>
      <c r="AE90" s="166" t="s">
        <v>67</v>
      </c>
      <c r="AF90" s="173"/>
      <c r="AG90" s="171" t="s">
        <v>122</v>
      </c>
      <c r="AH90" s="166">
        <f t="shared" si="15"/>
        <v>36</v>
      </c>
      <c r="AI90" s="166">
        <v>2</v>
      </c>
      <c r="AJ90" s="170">
        <f t="shared" si="16"/>
        <v>6372</v>
      </c>
      <c r="AK90" s="166">
        <f t="shared" si="17"/>
        <v>35.5</v>
      </c>
      <c r="AL90" s="170">
        <v>0</v>
      </c>
      <c r="AM90" s="170">
        <f t="shared" si="24"/>
        <v>2880000</v>
      </c>
      <c r="AN90" s="170">
        <f t="shared" si="18"/>
        <v>3600000</v>
      </c>
      <c r="AO90" s="170">
        <f t="shared" si="19"/>
        <v>5400000</v>
      </c>
      <c r="AP90" s="170">
        <f t="shared" si="20"/>
        <v>18096480</v>
      </c>
      <c r="AR90" s="170">
        <f t="shared" si="21"/>
        <v>0</v>
      </c>
      <c r="AS90" s="170">
        <f t="shared" si="22"/>
        <v>29976480</v>
      </c>
    </row>
    <row r="91" spans="1:49" ht="25" customHeight="1" x14ac:dyDescent="0.35">
      <c r="A91" s="171">
        <v>14554</v>
      </c>
      <c r="B91" s="171" t="s">
        <v>116</v>
      </c>
      <c r="C91" s="171" t="s">
        <v>117</v>
      </c>
      <c r="D91" s="166">
        <v>1</v>
      </c>
      <c r="E91" s="166">
        <v>2025</v>
      </c>
      <c r="F91" s="166">
        <v>2025</v>
      </c>
      <c r="G91" s="164" t="s">
        <v>51</v>
      </c>
      <c r="H91" s="171" t="s">
        <v>52</v>
      </c>
      <c r="I91" s="171" t="s">
        <v>53</v>
      </c>
      <c r="J91" s="164" t="s">
        <v>397</v>
      </c>
      <c r="K91" s="171" t="s">
        <v>398</v>
      </c>
      <c r="L91" s="171" t="s">
        <v>56</v>
      </c>
      <c r="M91" s="171" t="s">
        <v>57</v>
      </c>
      <c r="N91" s="171">
        <v>9</v>
      </c>
      <c r="O91" s="171" t="s">
        <v>118</v>
      </c>
      <c r="P91" s="171" t="s">
        <v>401</v>
      </c>
      <c r="Q91" s="171" t="s">
        <v>120</v>
      </c>
      <c r="R91" s="171" t="s">
        <v>61</v>
      </c>
      <c r="S91" s="171" t="s">
        <v>62</v>
      </c>
      <c r="T91" s="171" t="s">
        <v>63</v>
      </c>
      <c r="U91" s="172">
        <v>20</v>
      </c>
      <c r="V91" s="172">
        <v>130</v>
      </c>
      <c r="W91" s="172">
        <v>12</v>
      </c>
      <c r="X91" s="166">
        <f t="shared" si="23"/>
        <v>142</v>
      </c>
      <c r="Y91" s="172">
        <v>4</v>
      </c>
      <c r="Z91" s="172" t="s">
        <v>64</v>
      </c>
      <c r="AA91" s="172" t="s">
        <v>64</v>
      </c>
      <c r="AB91" s="172" t="s">
        <v>64</v>
      </c>
      <c r="AC91" s="173" t="s">
        <v>65</v>
      </c>
      <c r="AD91" s="168" t="s">
        <v>299</v>
      </c>
      <c r="AE91" s="166" t="s">
        <v>67</v>
      </c>
      <c r="AF91" s="173"/>
      <c r="AG91" s="171" t="s">
        <v>122</v>
      </c>
      <c r="AH91" s="166">
        <f t="shared" si="15"/>
        <v>36</v>
      </c>
      <c r="AI91" s="166">
        <v>2</v>
      </c>
      <c r="AJ91" s="170">
        <f t="shared" si="16"/>
        <v>6372</v>
      </c>
      <c r="AK91" s="166">
        <f t="shared" si="17"/>
        <v>35.5</v>
      </c>
      <c r="AL91" s="170">
        <v>0</v>
      </c>
      <c r="AM91" s="170">
        <f t="shared" si="24"/>
        <v>2880000</v>
      </c>
      <c r="AN91" s="170">
        <f t="shared" si="18"/>
        <v>3600000</v>
      </c>
      <c r="AO91" s="170">
        <f t="shared" si="19"/>
        <v>5400000</v>
      </c>
      <c r="AP91" s="170">
        <f t="shared" si="20"/>
        <v>18096480</v>
      </c>
      <c r="AR91" s="170">
        <f t="shared" si="21"/>
        <v>0</v>
      </c>
      <c r="AS91" s="170">
        <f t="shared" si="22"/>
        <v>29976480</v>
      </c>
    </row>
    <row r="92" spans="1:49" ht="25" customHeight="1" x14ac:dyDescent="0.35">
      <c r="A92" s="171">
        <v>14555</v>
      </c>
      <c r="B92" s="171" t="s">
        <v>116</v>
      </c>
      <c r="C92" s="171" t="s">
        <v>117</v>
      </c>
      <c r="D92" s="166">
        <v>1</v>
      </c>
      <c r="E92" s="166">
        <v>2025</v>
      </c>
      <c r="F92" s="166">
        <v>2025</v>
      </c>
      <c r="G92" s="164" t="s">
        <v>51</v>
      </c>
      <c r="H92" s="171" t="s">
        <v>52</v>
      </c>
      <c r="I92" s="171" t="s">
        <v>53</v>
      </c>
      <c r="J92" s="164" t="s">
        <v>402</v>
      </c>
      <c r="K92" s="171" t="s">
        <v>403</v>
      </c>
      <c r="L92" s="171" t="s">
        <v>56</v>
      </c>
      <c r="M92" s="171" t="s">
        <v>57</v>
      </c>
      <c r="N92" s="171">
        <v>9</v>
      </c>
      <c r="O92" s="171" t="s">
        <v>118</v>
      </c>
      <c r="P92" s="171" t="s">
        <v>404</v>
      </c>
      <c r="Q92" s="171" t="s">
        <v>120</v>
      </c>
      <c r="R92" s="171" t="s">
        <v>61</v>
      </c>
      <c r="S92" s="171" t="s">
        <v>62</v>
      </c>
      <c r="T92" s="171" t="s">
        <v>63</v>
      </c>
      <c r="U92" s="172">
        <v>20</v>
      </c>
      <c r="V92" s="172">
        <v>145</v>
      </c>
      <c r="W92" s="172">
        <v>12</v>
      </c>
      <c r="X92" s="166">
        <f t="shared" si="23"/>
        <v>157</v>
      </c>
      <c r="Y92" s="172">
        <v>4</v>
      </c>
      <c r="Z92" s="172" t="s">
        <v>64</v>
      </c>
      <c r="AA92" s="172" t="s">
        <v>64</v>
      </c>
      <c r="AB92" s="172" t="s">
        <v>64</v>
      </c>
      <c r="AC92" s="173" t="s">
        <v>65</v>
      </c>
      <c r="AD92" s="168" t="s">
        <v>405</v>
      </c>
      <c r="AE92" s="166" t="s">
        <v>67</v>
      </c>
      <c r="AF92" s="173"/>
      <c r="AG92" s="171" t="s">
        <v>122</v>
      </c>
      <c r="AH92" s="166">
        <f t="shared" si="15"/>
        <v>40</v>
      </c>
      <c r="AI92" s="166">
        <v>2</v>
      </c>
      <c r="AJ92" s="170">
        <f t="shared" si="16"/>
        <v>6372</v>
      </c>
      <c r="AK92" s="166">
        <f t="shared" si="17"/>
        <v>39.25</v>
      </c>
      <c r="AL92" s="170">
        <v>0</v>
      </c>
      <c r="AM92" s="170">
        <f t="shared" si="24"/>
        <v>3200000</v>
      </c>
      <c r="AN92" s="170">
        <f t="shared" si="18"/>
        <v>4000000</v>
      </c>
      <c r="AO92" s="170">
        <f t="shared" si="19"/>
        <v>5400000</v>
      </c>
      <c r="AP92" s="170">
        <f t="shared" si="20"/>
        <v>20008080</v>
      </c>
      <c r="AR92" s="170">
        <f t="shared" si="21"/>
        <v>0</v>
      </c>
      <c r="AS92" s="170">
        <f t="shared" si="22"/>
        <v>32608080</v>
      </c>
    </row>
    <row r="93" spans="1:49" ht="25" customHeight="1" x14ac:dyDescent="0.35">
      <c r="A93" s="171">
        <v>14556</v>
      </c>
      <c r="B93" s="171" t="s">
        <v>116</v>
      </c>
      <c r="C93" s="171" t="s">
        <v>117</v>
      </c>
      <c r="D93" s="166">
        <v>1</v>
      </c>
      <c r="E93" s="166">
        <v>2025</v>
      </c>
      <c r="F93" s="166">
        <v>2025</v>
      </c>
      <c r="G93" s="164" t="s">
        <v>51</v>
      </c>
      <c r="H93" s="171" t="s">
        <v>52</v>
      </c>
      <c r="I93" s="171" t="s">
        <v>53</v>
      </c>
      <c r="J93" s="164" t="s">
        <v>402</v>
      </c>
      <c r="K93" s="171" t="s">
        <v>403</v>
      </c>
      <c r="L93" s="171" t="s">
        <v>56</v>
      </c>
      <c r="M93" s="171" t="s">
        <v>57</v>
      </c>
      <c r="N93" s="171">
        <v>9</v>
      </c>
      <c r="O93" s="171" t="s">
        <v>118</v>
      </c>
      <c r="P93" s="171" t="s">
        <v>406</v>
      </c>
      <c r="Q93" s="171" t="s">
        <v>120</v>
      </c>
      <c r="R93" s="171" t="s">
        <v>61</v>
      </c>
      <c r="S93" s="171" t="s">
        <v>62</v>
      </c>
      <c r="T93" s="171" t="s">
        <v>63</v>
      </c>
      <c r="U93" s="172">
        <v>20</v>
      </c>
      <c r="V93" s="172">
        <v>145</v>
      </c>
      <c r="W93" s="172">
        <v>12</v>
      </c>
      <c r="X93" s="166">
        <f t="shared" si="23"/>
        <v>157</v>
      </c>
      <c r="Y93" s="172">
        <v>4</v>
      </c>
      <c r="Z93" s="172" t="s">
        <v>64</v>
      </c>
      <c r="AA93" s="172" t="s">
        <v>64</v>
      </c>
      <c r="AB93" s="172" t="s">
        <v>64</v>
      </c>
      <c r="AC93" s="173" t="s">
        <v>65</v>
      </c>
      <c r="AD93" s="168" t="s">
        <v>405</v>
      </c>
      <c r="AE93" s="166" t="s">
        <v>67</v>
      </c>
      <c r="AF93" s="173"/>
      <c r="AG93" s="171" t="s">
        <v>122</v>
      </c>
      <c r="AH93" s="166">
        <f t="shared" si="15"/>
        <v>40</v>
      </c>
      <c r="AI93" s="166">
        <v>2</v>
      </c>
      <c r="AJ93" s="170">
        <f t="shared" si="16"/>
        <v>6372</v>
      </c>
      <c r="AK93" s="166">
        <f t="shared" si="17"/>
        <v>39.25</v>
      </c>
      <c r="AL93" s="170">
        <v>0</v>
      </c>
      <c r="AM93" s="170">
        <f t="shared" si="24"/>
        <v>3200000</v>
      </c>
      <c r="AN93" s="170">
        <f t="shared" si="18"/>
        <v>4000000</v>
      </c>
      <c r="AO93" s="170">
        <f t="shared" si="19"/>
        <v>5400000</v>
      </c>
      <c r="AP93" s="170">
        <f t="shared" si="20"/>
        <v>20008080</v>
      </c>
      <c r="AR93" s="170">
        <f t="shared" si="21"/>
        <v>0</v>
      </c>
      <c r="AS93" s="170">
        <f t="shared" si="22"/>
        <v>32608080</v>
      </c>
    </row>
    <row r="94" spans="1:49" ht="25" customHeight="1" x14ac:dyDescent="0.35">
      <c r="A94" s="171">
        <v>14557</v>
      </c>
      <c r="B94" s="171" t="s">
        <v>116</v>
      </c>
      <c r="C94" s="171" t="s">
        <v>117</v>
      </c>
      <c r="D94" s="166">
        <v>1</v>
      </c>
      <c r="E94" s="166">
        <v>2025</v>
      </c>
      <c r="F94" s="166">
        <v>2025</v>
      </c>
      <c r="G94" s="164" t="s">
        <v>51</v>
      </c>
      <c r="H94" s="171" t="s">
        <v>52</v>
      </c>
      <c r="I94" s="171" t="s">
        <v>53</v>
      </c>
      <c r="J94" s="164" t="s">
        <v>402</v>
      </c>
      <c r="K94" s="171" t="s">
        <v>403</v>
      </c>
      <c r="L94" s="171" t="s">
        <v>56</v>
      </c>
      <c r="M94" s="171" t="s">
        <v>57</v>
      </c>
      <c r="N94" s="171">
        <v>9</v>
      </c>
      <c r="O94" s="171" t="s">
        <v>118</v>
      </c>
      <c r="P94" s="171" t="s">
        <v>407</v>
      </c>
      <c r="Q94" s="171" t="s">
        <v>120</v>
      </c>
      <c r="R94" s="171" t="s">
        <v>61</v>
      </c>
      <c r="S94" s="171" t="s">
        <v>62</v>
      </c>
      <c r="T94" s="171" t="s">
        <v>63</v>
      </c>
      <c r="U94" s="172">
        <v>20</v>
      </c>
      <c r="V94" s="172">
        <v>145</v>
      </c>
      <c r="W94" s="172">
        <v>12</v>
      </c>
      <c r="X94" s="166">
        <f t="shared" si="23"/>
        <v>157</v>
      </c>
      <c r="Y94" s="172">
        <v>4</v>
      </c>
      <c r="Z94" s="172" t="s">
        <v>64</v>
      </c>
      <c r="AA94" s="172" t="s">
        <v>64</v>
      </c>
      <c r="AB94" s="172" t="s">
        <v>64</v>
      </c>
      <c r="AC94" s="173" t="s">
        <v>65</v>
      </c>
      <c r="AD94" s="168" t="s">
        <v>405</v>
      </c>
      <c r="AE94" s="166" t="s">
        <v>67</v>
      </c>
      <c r="AF94" s="173"/>
      <c r="AG94" s="171" t="s">
        <v>122</v>
      </c>
      <c r="AH94" s="166">
        <f t="shared" si="15"/>
        <v>40</v>
      </c>
      <c r="AI94" s="166">
        <v>2</v>
      </c>
      <c r="AJ94" s="170">
        <f t="shared" si="16"/>
        <v>6372</v>
      </c>
      <c r="AK94" s="166">
        <f t="shared" si="17"/>
        <v>39.25</v>
      </c>
      <c r="AL94" s="170">
        <v>0</v>
      </c>
      <c r="AM94" s="170">
        <f t="shared" si="24"/>
        <v>3200000</v>
      </c>
      <c r="AN94" s="170">
        <f t="shared" si="18"/>
        <v>4000000</v>
      </c>
      <c r="AO94" s="170">
        <f t="shared" si="19"/>
        <v>5400000</v>
      </c>
      <c r="AP94" s="170">
        <f t="shared" si="20"/>
        <v>20008080</v>
      </c>
      <c r="AR94" s="170">
        <f t="shared" si="21"/>
        <v>0</v>
      </c>
      <c r="AS94" s="170">
        <f t="shared" si="22"/>
        <v>32608080</v>
      </c>
    </row>
    <row r="95" spans="1:49" ht="25" customHeight="1" x14ac:dyDescent="0.35">
      <c r="A95" s="162">
        <v>14379</v>
      </c>
      <c r="B95" s="162" t="s">
        <v>190</v>
      </c>
      <c r="C95" s="162" t="s">
        <v>191</v>
      </c>
      <c r="D95" s="163">
        <v>1</v>
      </c>
      <c r="E95" s="163">
        <v>2025</v>
      </c>
      <c r="F95" s="163">
        <v>2025</v>
      </c>
      <c r="G95" s="162" t="s">
        <v>127</v>
      </c>
      <c r="H95" s="162" t="s">
        <v>190</v>
      </c>
      <c r="I95" s="162" t="s">
        <v>192</v>
      </c>
      <c r="J95" s="164" t="s">
        <v>408</v>
      </c>
      <c r="K95" s="162" t="s">
        <v>409</v>
      </c>
      <c r="L95" s="162" t="s">
        <v>65</v>
      </c>
      <c r="M95" s="162" t="s">
        <v>65</v>
      </c>
      <c r="N95" s="162">
        <v>13</v>
      </c>
      <c r="O95" s="162" t="s">
        <v>104</v>
      </c>
      <c r="P95" s="162" t="s">
        <v>193</v>
      </c>
      <c r="Q95" s="162" t="s">
        <v>152</v>
      </c>
      <c r="R95" s="162" t="s">
        <v>61</v>
      </c>
      <c r="S95" s="162" t="s">
        <v>62</v>
      </c>
      <c r="T95" s="162" t="s">
        <v>63</v>
      </c>
      <c r="U95" s="163">
        <v>20</v>
      </c>
      <c r="V95" s="163">
        <v>70</v>
      </c>
      <c r="W95" s="163" t="s">
        <v>65</v>
      </c>
      <c r="X95" s="166">
        <f t="shared" si="23"/>
        <v>70</v>
      </c>
      <c r="Y95" s="163">
        <v>5</v>
      </c>
      <c r="Z95" s="163" t="s">
        <v>64</v>
      </c>
      <c r="AA95" s="163" t="s">
        <v>67</v>
      </c>
      <c r="AB95" s="172" t="s">
        <v>67</v>
      </c>
      <c r="AC95" s="173" t="s">
        <v>65</v>
      </c>
      <c r="AD95" s="168" t="s">
        <v>410</v>
      </c>
      <c r="AE95" s="166" t="s">
        <v>67</v>
      </c>
      <c r="AF95" s="178"/>
      <c r="AG95" s="162" t="s">
        <v>68</v>
      </c>
      <c r="AH95" s="166">
        <f t="shared" si="15"/>
        <v>14</v>
      </c>
      <c r="AI95" s="166">
        <v>1</v>
      </c>
      <c r="AJ95" s="170">
        <f t="shared" si="16"/>
        <v>5074</v>
      </c>
      <c r="AK95" s="166">
        <f t="shared" si="17"/>
        <v>14</v>
      </c>
      <c r="AL95" s="170">
        <v>0</v>
      </c>
      <c r="AM95" s="170">
        <f t="shared" si="24"/>
        <v>1120000</v>
      </c>
      <c r="AN95" s="170">
        <f t="shared" si="18"/>
        <v>0</v>
      </c>
      <c r="AO95" s="170">
        <f t="shared" si="19"/>
        <v>0</v>
      </c>
      <c r="AP95" s="170">
        <f t="shared" si="20"/>
        <v>7103600</v>
      </c>
      <c r="AR95" s="170">
        <f t="shared" si="21"/>
        <v>0</v>
      </c>
      <c r="AS95" s="170">
        <f t="shared" si="22"/>
        <v>8223600</v>
      </c>
      <c r="AT95" s="162" t="s">
        <v>195</v>
      </c>
      <c r="AU95" s="162" t="s">
        <v>196</v>
      </c>
      <c r="AV95" s="162" t="s">
        <v>197</v>
      </c>
      <c r="AW95" s="162" t="s">
        <v>198</v>
      </c>
    </row>
    <row r="96" spans="1:49" ht="25" customHeight="1" x14ac:dyDescent="0.35">
      <c r="A96" s="162">
        <v>14506</v>
      </c>
      <c r="B96" s="162" t="s">
        <v>125</v>
      </c>
      <c r="C96" s="162" t="s">
        <v>126</v>
      </c>
      <c r="D96" s="163">
        <v>1</v>
      </c>
      <c r="E96" s="163">
        <v>2025</v>
      </c>
      <c r="F96" s="163">
        <v>2025</v>
      </c>
      <c r="G96" s="162" t="s">
        <v>127</v>
      </c>
      <c r="H96" s="162" t="s">
        <v>125</v>
      </c>
      <c r="I96" s="162" t="s">
        <v>128</v>
      </c>
      <c r="J96" s="164" t="s">
        <v>411</v>
      </c>
      <c r="K96" s="162" t="s">
        <v>412</v>
      </c>
      <c r="L96" s="162" t="s">
        <v>65</v>
      </c>
      <c r="M96" s="162" t="s">
        <v>65</v>
      </c>
      <c r="N96" s="162">
        <v>2</v>
      </c>
      <c r="O96" s="162" t="s">
        <v>143</v>
      </c>
      <c r="P96" s="162" t="s">
        <v>244</v>
      </c>
      <c r="Q96" s="162" t="s">
        <v>132</v>
      </c>
      <c r="R96" s="162" t="s">
        <v>61</v>
      </c>
      <c r="S96" s="162" t="s">
        <v>62</v>
      </c>
      <c r="T96" s="162" t="s">
        <v>108</v>
      </c>
      <c r="U96" s="163">
        <v>10</v>
      </c>
      <c r="V96" s="163">
        <v>55</v>
      </c>
      <c r="W96" s="163" t="s">
        <v>65</v>
      </c>
      <c r="X96" s="166">
        <f t="shared" si="23"/>
        <v>55</v>
      </c>
      <c r="Y96" s="163">
        <v>5</v>
      </c>
      <c r="Z96" s="163" t="s">
        <v>64</v>
      </c>
      <c r="AA96" s="163" t="s">
        <v>67</v>
      </c>
      <c r="AB96" s="172" t="s">
        <v>67</v>
      </c>
      <c r="AC96" s="173" t="s">
        <v>65</v>
      </c>
      <c r="AD96" s="168" t="s">
        <v>413</v>
      </c>
      <c r="AE96" s="166" t="s">
        <v>67</v>
      </c>
      <c r="AF96" s="178"/>
      <c r="AG96" s="162" t="s">
        <v>68</v>
      </c>
      <c r="AH96" s="166">
        <f t="shared" si="15"/>
        <v>11</v>
      </c>
      <c r="AI96" s="166">
        <v>2</v>
      </c>
      <c r="AJ96" s="170">
        <f t="shared" si="16"/>
        <v>6372</v>
      </c>
      <c r="AK96" s="166">
        <f t="shared" si="17"/>
        <v>11</v>
      </c>
      <c r="AL96" s="170">
        <v>0</v>
      </c>
      <c r="AM96" s="170">
        <f t="shared" si="24"/>
        <v>440000</v>
      </c>
      <c r="AN96" s="170">
        <f t="shared" si="18"/>
        <v>0</v>
      </c>
      <c r="AO96" s="170">
        <f t="shared" si="19"/>
        <v>0</v>
      </c>
      <c r="AP96" s="170">
        <f t="shared" si="20"/>
        <v>3504600</v>
      </c>
      <c r="AR96" s="170">
        <f t="shared" si="21"/>
        <v>0</v>
      </c>
      <c r="AS96" s="170">
        <f t="shared" si="22"/>
        <v>3944600</v>
      </c>
      <c r="AT96" s="162" t="s">
        <v>274</v>
      </c>
      <c r="AU96" s="162" t="s">
        <v>275</v>
      </c>
      <c r="AV96" s="162" t="s">
        <v>414</v>
      </c>
      <c r="AW96" s="162" t="s">
        <v>247</v>
      </c>
    </row>
    <row r="97" spans="1:49" ht="25" customHeight="1" x14ac:dyDescent="0.35">
      <c r="A97" s="162">
        <v>14440</v>
      </c>
      <c r="B97" s="162" t="s">
        <v>125</v>
      </c>
      <c r="C97" s="162" t="s">
        <v>126</v>
      </c>
      <c r="D97" s="163">
        <v>1</v>
      </c>
      <c r="E97" s="163">
        <v>2025</v>
      </c>
      <c r="F97" s="163">
        <v>2025</v>
      </c>
      <c r="G97" s="162" t="s">
        <v>127</v>
      </c>
      <c r="H97" s="162" t="s">
        <v>125</v>
      </c>
      <c r="I97" s="162" t="s">
        <v>128</v>
      </c>
      <c r="J97" s="164" t="s">
        <v>415</v>
      </c>
      <c r="K97" s="162" t="s">
        <v>416</v>
      </c>
      <c r="L97" s="162" t="s">
        <v>65</v>
      </c>
      <c r="M97" s="162" t="s">
        <v>65</v>
      </c>
      <c r="N97" s="162">
        <v>6</v>
      </c>
      <c r="O97" s="162" t="s">
        <v>375</v>
      </c>
      <c r="P97" s="162" t="s">
        <v>417</v>
      </c>
      <c r="Q97" s="162" t="s">
        <v>152</v>
      </c>
      <c r="R97" s="162" t="s">
        <v>61</v>
      </c>
      <c r="S97" s="162" t="s">
        <v>62</v>
      </c>
      <c r="T97" s="162" t="s">
        <v>63</v>
      </c>
      <c r="U97" s="163">
        <v>10</v>
      </c>
      <c r="V97" s="163">
        <v>15</v>
      </c>
      <c r="W97" s="163" t="s">
        <v>65</v>
      </c>
      <c r="X97" s="166">
        <f t="shared" si="23"/>
        <v>15</v>
      </c>
      <c r="Y97" s="163">
        <v>4</v>
      </c>
      <c r="Z97" s="163" t="s">
        <v>64</v>
      </c>
      <c r="AA97" s="163" t="s">
        <v>67</v>
      </c>
      <c r="AB97" s="172" t="s">
        <v>67</v>
      </c>
      <c r="AC97" s="173" t="s">
        <v>65</v>
      </c>
      <c r="AD97" s="168" t="s">
        <v>418</v>
      </c>
      <c r="AE97" s="166" t="s">
        <v>67</v>
      </c>
      <c r="AF97" s="178"/>
      <c r="AG97" s="162" t="s">
        <v>68</v>
      </c>
      <c r="AH97" s="166">
        <f t="shared" si="15"/>
        <v>4</v>
      </c>
      <c r="AI97" s="166">
        <v>1</v>
      </c>
      <c r="AJ97" s="170">
        <f t="shared" si="16"/>
        <v>5074</v>
      </c>
      <c r="AK97" s="166">
        <f t="shared" si="17"/>
        <v>3.75</v>
      </c>
      <c r="AL97" s="170">
        <v>0</v>
      </c>
      <c r="AM97" s="170">
        <f t="shared" si="24"/>
        <v>160000</v>
      </c>
      <c r="AN97" s="170">
        <f t="shared" si="18"/>
        <v>0</v>
      </c>
      <c r="AO97" s="170">
        <f t="shared" si="19"/>
        <v>0</v>
      </c>
      <c r="AP97" s="170">
        <f t="shared" si="20"/>
        <v>761100</v>
      </c>
      <c r="AR97" s="170">
        <f t="shared" si="21"/>
        <v>0</v>
      </c>
      <c r="AS97" s="170">
        <f t="shared" si="22"/>
        <v>921100</v>
      </c>
      <c r="AT97" s="162" t="s">
        <v>172</v>
      </c>
      <c r="AU97" s="162" t="s">
        <v>173</v>
      </c>
      <c r="AV97" s="162" t="s">
        <v>419</v>
      </c>
      <c r="AW97" s="162" t="s">
        <v>420</v>
      </c>
    </row>
    <row r="98" spans="1:49" ht="25" customHeight="1" x14ac:dyDescent="0.35">
      <c r="A98" s="162">
        <v>14502</v>
      </c>
      <c r="B98" s="162" t="s">
        <v>125</v>
      </c>
      <c r="C98" s="162" t="s">
        <v>126</v>
      </c>
      <c r="D98" s="163">
        <v>1</v>
      </c>
      <c r="E98" s="163">
        <v>2025</v>
      </c>
      <c r="F98" s="163">
        <v>2025</v>
      </c>
      <c r="G98" s="162" t="s">
        <v>127</v>
      </c>
      <c r="H98" s="162" t="s">
        <v>125</v>
      </c>
      <c r="I98" s="162" t="s">
        <v>128</v>
      </c>
      <c r="J98" s="164" t="s">
        <v>421</v>
      </c>
      <c r="K98" s="162" t="s">
        <v>422</v>
      </c>
      <c r="L98" s="162" t="s">
        <v>65</v>
      </c>
      <c r="M98" s="162" t="s">
        <v>65</v>
      </c>
      <c r="N98" s="162">
        <v>4</v>
      </c>
      <c r="O98" s="162" t="s">
        <v>286</v>
      </c>
      <c r="P98" s="162" t="s">
        <v>423</v>
      </c>
      <c r="Q98" s="162" t="s">
        <v>132</v>
      </c>
      <c r="R98" s="162" t="s">
        <v>61</v>
      </c>
      <c r="S98" s="162" t="s">
        <v>62</v>
      </c>
      <c r="T98" s="162" t="s">
        <v>108</v>
      </c>
      <c r="U98" s="163">
        <v>10</v>
      </c>
      <c r="V98" s="163">
        <v>80</v>
      </c>
      <c r="W98" s="163" t="s">
        <v>65</v>
      </c>
      <c r="X98" s="166">
        <f t="shared" si="23"/>
        <v>80</v>
      </c>
      <c r="Y98" s="163">
        <v>5</v>
      </c>
      <c r="Z98" s="163" t="s">
        <v>64</v>
      </c>
      <c r="AA98" s="163" t="s">
        <v>67</v>
      </c>
      <c r="AB98" s="172" t="s">
        <v>67</v>
      </c>
      <c r="AC98" s="173" t="s">
        <v>65</v>
      </c>
      <c r="AD98" s="168" t="s">
        <v>424</v>
      </c>
      <c r="AE98" s="166" t="s">
        <v>67</v>
      </c>
      <c r="AF98" s="178"/>
      <c r="AG98" s="162" t="s">
        <v>68</v>
      </c>
      <c r="AH98" s="166">
        <f t="shared" si="15"/>
        <v>16</v>
      </c>
      <c r="AI98" s="166">
        <v>1</v>
      </c>
      <c r="AJ98" s="170">
        <f t="shared" si="16"/>
        <v>5074</v>
      </c>
      <c r="AK98" s="166">
        <f t="shared" si="17"/>
        <v>16</v>
      </c>
      <c r="AL98" s="170">
        <v>0</v>
      </c>
      <c r="AM98" s="170">
        <f t="shared" si="24"/>
        <v>640000</v>
      </c>
      <c r="AN98" s="170">
        <f t="shared" si="18"/>
        <v>0</v>
      </c>
      <c r="AO98" s="170">
        <f t="shared" si="19"/>
        <v>0</v>
      </c>
      <c r="AP98" s="170">
        <f t="shared" si="20"/>
        <v>4059200</v>
      </c>
      <c r="AR98" s="170">
        <f t="shared" si="21"/>
        <v>0</v>
      </c>
      <c r="AS98" s="170">
        <f t="shared" si="22"/>
        <v>4699200</v>
      </c>
      <c r="AT98" s="162" t="s">
        <v>274</v>
      </c>
      <c r="AU98" s="162" t="s">
        <v>275</v>
      </c>
      <c r="AV98" s="162" t="s">
        <v>425</v>
      </c>
      <c r="AW98" s="162" t="s">
        <v>426</v>
      </c>
    </row>
    <row r="99" spans="1:49" ht="25" customHeight="1" x14ac:dyDescent="0.35">
      <c r="A99" s="162">
        <v>14376</v>
      </c>
      <c r="B99" s="162" t="s">
        <v>190</v>
      </c>
      <c r="C99" s="162" t="s">
        <v>191</v>
      </c>
      <c r="D99" s="163">
        <v>1</v>
      </c>
      <c r="E99" s="163">
        <v>2025</v>
      </c>
      <c r="F99" s="163">
        <v>2025</v>
      </c>
      <c r="G99" s="162" t="s">
        <v>127</v>
      </c>
      <c r="H99" s="162" t="s">
        <v>190</v>
      </c>
      <c r="I99" s="162" t="s">
        <v>192</v>
      </c>
      <c r="J99" s="164" t="s">
        <v>427</v>
      </c>
      <c r="K99" s="162" t="s">
        <v>428</v>
      </c>
      <c r="L99" s="162" t="s">
        <v>65</v>
      </c>
      <c r="M99" s="162" t="s">
        <v>65</v>
      </c>
      <c r="N99" s="162">
        <v>13</v>
      </c>
      <c r="O99" s="162" t="s">
        <v>104</v>
      </c>
      <c r="P99" s="162" t="s">
        <v>193</v>
      </c>
      <c r="Q99" s="162" t="s">
        <v>152</v>
      </c>
      <c r="R99" s="162" t="s">
        <v>61</v>
      </c>
      <c r="S99" s="162" t="s">
        <v>62</v>
      </c>
      <c r="T99" s="162" t="s">
        <v>63</v>
      </c>
      <c r="U99" s="163">
        <v>20</v>
      </c>
      <c r="V99" s="163">
        <v>90</v>
      </c>
      <c r="W99" s="163" t="s">
        <v>65</v>
      </c>
      <c r="X99" s="166">
        <f t="shared" si="23"/>
        <v>90</v>
      </c>
      <c r="Y99" s="163">
        <v>5</v>
      </c>
      <c r="Z99" s="163" t="s">
        <v>64</v>
      </c>
      <c r="AA99" s="163" t="s">
        <v>67</v>
      </c>
      <c r="AB99" s="172" t="s">
        <v>67</v>
      </c>
      <c r="AC99" s="173" t="s">
        <v>65</v>
      </c>
      <c r="AD99" s="168" t="s">
        <v>429</v>
      </c>
      <c r="AE99" s="166" t="s">
        <v>67</v>
      </c>
      <c r="AF99" s="178"/>
      <c r="AG99" s="162" t="s">
        <v>68</v>
      </c>
      <c r="AH99" s="166">
        <f t="shared" si="15"/>
        <v>18</v>
      </c>
      <c r="AI99" s="166">
        <v>2</v>
      </c>
      <c r="AJ99" s="170">
        <f t="shared" si="16"/>
        <v>6372</v>
      </c>
      <c r="AK99" s="166">
        <f t="shared" si="17"/>
        <v>18</v>
      </c>
      <c r="AL99" s="170">
        <v>0</v>
      </c>
      <c r="AM99" s="170">
        <f t="shared" si="24"/>
        <v>1440000</v>
      </c>
      <c r="AN99" s="170">
        <f t="shared" si="18"/>
        <v>0</v>
      </c>
      <c r="AO99" s="170">
        <f t="shared" si="19"/>
        <v>0</v>
      </c>
      <c r="AP99" s="170">
        <f t="shared" si="20"/>
        <v>11469600</v>
      </c>
      <c r="AR99" s="170">
        <f t="shared" si="21"/>
        <v>0</v>
      </c>
      <c r="AS99" s="170">
        <f t="shared" si="22"/>
        <v>12909600</v>
      </c>
      <c r="AT99" s="162" t="s">
        <v>195</v>
      </c>
      <c r="AU99" s="162" t="s">
        <v>196</v>
      </c>
      <c r="AV99" s="162" t="s">
        <v>197</v>
      </c>
      <c r="AW99" s="162" t="s">
        <v>198</v>
      </c>
    </row>
    <row r="100" spans="1:49" ht="25" customHeight="1" x14ac:dyDescent="0.35">
      <c r="A100" s="162">
        <v>14509</v>
      </c>
      <c r="B100" s="162" t="s">
        <v>125</v>
      </c>
      <c r="C100" s="162" t="s">
        <v>126</v>
      </c>
      <c r="D100" s="163">
        <v>1</v>
      </c>
      <c r="E100" s="163">
        <v>2025</v>
      </c>
      <c r="F100" s="163">
        <v>2025</v>
      </c>
      <c r="G100" s="162" t="s">
        <v>127</v>
      </c>
      <c r="H100" s="162" t="s">
        <v>125</v>
      </c>
      <c r="I100" s="162" t="s">
        <v>128</v>
      </c>
      <c r="J100" s="164" t="s">
        <v>427</v>
      </c>
      <c r="K100" s="162" t="s">
        <v>428</v>
      </c>
      <c r="L100" s="162" t="s">
        <v>65</v>
      </c>
      <c r="M100" s="162" t="s">
        <v>65</v>
      </c>
      <c r="N100" s="162">
        <v>2</v>
      </c>
      <c r="O100" s="162" t="s">
        <v>143</v>
      </c>
      <c r="P100" s="162" t="s">
        <v>430</v>
      </c>
      <c r="Q100" s="162" t="s">
        <v>132</v>
      </c>
      <c r="R100" s="162" t="s">
        <v>61</v>
      </c>
      <c r="S100" s="162" t="s">
        <v>62</v>
      </c>
      <c r="T100" s="162" t="s">
        <v>108</v>
      </c>
      <c r="U100" s="163">
        <v>10</v>
      </c>
      <c r="V100" s="163">
        <v>90</v>
      </c>
      <c r="W100" s="163" t="s">
        <v>65</v>
      </c>
      <c r="X100" s="166">
        <f t="shared" si="23"/>
        <v>90</v>
      </c>
      <c r="Y100" s="163">
        <v>5</v>
      </c>
      <c r="Z100" s="163" t="s">
        <v>64</v>
      </c>
      <c r="AA100" s="163" t="s">
        <v>67</v>
      </c>
      <c r="AB100" s="172" t="s">
        <v>67</v>
      </c>
      <c r="AC100" s="173" t="s">
        <v>65</v>
      </c>
      <c r="AD100" s="168" t="s">
        <v>431</v>
      </c>
      <c r="AE100" s="166" t="s">
        <v>67</v>
      </c>
      <c r="AF100" s="178"/>
      <c r="AG100" s="162" t="s">
        <v>68</v>
      </c>
      <c r="AH100" s="166">
        <f t="shared" si="15"/>
        <v>18</v>
      </c>
      <c r="AI100" s="166">
        <v>2</v>
      </c>
      <c r="AJ100" s="170">
        <f t="shared" si="16"/>
        <v>6372</v>
      </c>
      <c r="AK100" s="166">
        <f t="shared" si="17"/>
        <v>18</v>
      </c>
      <c r="AL100" s="170">
        <v>0</v>
      </c>
      <c r="AM100" s="170">
        <f t="shared" si="24"/>
        <v>720000</v>
      </c>
      <c r="AN100" s="170">
        <f t="shared" si="18"/>
        <v>0</v>
      </c>
      <c r="AO100" s="170">
        <f t="shared" si="19"/>
        <v>0</v>
      </c>
      <c r="AP100" s="170">
        <f t="shared" si="20"/>
        <v>5734800</v>
      </c>
      <c r="AR100" s="170">
        <f t="shared" si="21"/>
        <v>0</v>
      </c>
      <c r="AS100" s="170">
        <f t="shared" si="22"/>
        <v>6454800</v>
      </c>
      <c r="AT100" s="162" t="s">
        <v>274</v>
      </c>
      <c r="AU100" s="162" t="s">
        <v>275</v>
      </c>
      <c r="AV100" s="162" t="s">
        <v>432</v>
      </c>
      <c r="AW100" s="162" t="s">
        <v>433</v>
      </c>
    </row>
    <row r="101" spans="1:49" ht="25" customHeight="1" x14ac:dyDescent="0.35">
      <c r="A101" s="162">
        <v>14480</v>
      </c>
      <c r="B101" s="162" t="s">
        <v>125</v>
      </c>
      <c r="C101" s="162" t="s">
        <v>126</v>
      </c>
      <c r="D101" s="163">
        <v>1</v>
      </c>
      <c r="E101" s="163">
        <v>2025</v>
      </c>
      <c r="F101" s="163">
        <v>2025</v>
      </c>
      <c r="G101" s="162" t="s">
        <v>127</v>
      </c>
      <c r="H101" s="162" t="s">
        <v>125</v>
      </c>
      <c r="I101" s="162" t="s">
        <v>128</v>
      </c>
      <c r="J101" s="164" t="s">
        <v>56</v>
      </c>
      <c r="K101" s="162" t="s">
        <v>57</v>
      </c>
      <c r="L101" s="162" t="s">
        <v>65</v>
      </c>
      <c r="M101" s="162" t="s">
        <v>65</v>
      </c>
      <c r="N101" s="162">
        <v>13</v>
      </c>
      <c r="O101" s="162" t="s">
        <v>104</v>
      </c>
      <c r="P101" s="162" t="s">
        <v>434</v>
      </c>
      <c r="Q101" s="162" t="s">
        <v>435</v>
      </c>
      <c r="R101" s="162" t="s">
        <v>61</v>
      </c>
      <c r="S101" s="162" t="s">
        <v>62</v>
      </c>
      <c r="T101" s="162" t="s">
        <v>108</v>
      </c>
      <c r="U101" s="163">
        <v>15</v>
      </c>
      <c r="V101" s="163">
        <v>12</v>
      </c>
      <c r="W101" s="163" t="s">
        <v>65</v>
      </c>
      <c r="X101" s="166">
        <f t="shared" si="23"/>
        <v>12</v>
      </c>
      <c r="Y101" s="163">
        <v>4</v>
      </c>
      <c r="Z101" s="163" t="s">
        <v>64</v>
      </c>
      <c r="AA101" s="163" t="s">
        <v>67</v>
      </c>
      <c r="AB101" s="172" t="s">
        <v>67</v>
      </c>
      <c r="AC101" s="173" t="s">
        <v>65</v>
      </c>
      <c r="AD101" s="168" t="s">
        <v>436</v>
      </c>
      <c r="AE101" s="166" t="s">
        <v>67</v>
      </c>
      <c r="AF101" s="178"/>
      <c r="AG101" s="162" t="s">
        <v>68</v>
      </c>
      <c r="AH101" s="166">
        <f t="shared" si="15"/>
        <v>3</v>
      </c>
      <c r="AI101" s="166">
        <v>1</v>
      </c>
      <c r="AJ101" s="170">
        <f t="shared" si="16"/>
        <v>5074</v>
      </c>
      <c r="AK101" s="166">
        <f t="shared" si="17"/>
        <v>3</v>
      </c>
      <c r="AL101" s="170">
        <v>0</v>
      </c>
      <c r="AM101" s="170">
        <f t="shared" si="24"/>
        <v>180000</v>
      </c>
      <c r="AN101" s="170">
        <f t="shared" si="18"/>
        <v>0</v>
      </c>
      <c r="AO101" s="170">
        <f t="shared" si="19"/>
        <v>0</v>
      </c>
      <c r="AP101" s="170">
        <f t="shared" si="20"/>
        <v>913320</v>
      </c>
      <c r="AR101" s="170">
        <f t="shared" si="21"/>
        <v>0</v>
      </c>
      <c r="AS101" s="170">
        <f t="shared" si="22"/>
        <v>1093320</v>
      </c>
      <c r="AT101" s="162" t="s">
        <v>437</v>
      </c>
      <c r="AU101" s="162" t="s">
        <v>438</v>
      </c>
      <c r="AV101" s="162" t="s">
        <v>439</v>
      </c>
      <c r="AW101" s="162" t="s">
        <v>440</v>
      </c>
    </row>
    <row r="102" spans="1:49" ht="25" customHeight="1" x14ac:dyDescent="0.35">
      <c r="A102" s="162">
        <v>14358</v>
      </c>
      <c r="B102" s="162" t="s">
        <v>190</v>
      </c>
      <c r="C102" s="162" t="s">
        <v>191</v>
      </c>
      <c r="D102" s="163">
        <v>1</v>
      </c>
      <c r="E102" s="163">
        <v>2025</v>
      </c>
      <c r="F102" s="163">
        <v>2025</v>
      </c>
      <c r="G102" s="162" t="s">
        <v>127</v>
      </c>
      <c r="H102" s="162" t="s">
        <v>190</v>
      </c>
      <c r="I102" s="162" t="s">
        <v>192</v>
      </c>
      <c r="J102" s="164" t="s">
        <v>441</v>
      </c>
      <c r="K102" s="162" t="s">
        <v>442</v>
      </c>
      <c r="L102" s="162" t="s">
        <v>65</v>
      </c>
      <c r="M102" s="162" t="s">
        <v>65</v>
      </c>
      <c r="N102" s="162">
        <v>1</v>
      </c>
      <c r="O102" s="162" t="s">
        <v>443</v>
      </c>
      <c r="P102" s="162" t="s">
        <v>444</v>
      </c>
      <c r="Q102" s="162" t="s">
        <v>445</v>
      </c>
      <c r="R102" s="162" t="s">
        <v>61</v>
      </c>
      <c r="S102" s="162" t="s">
        <v>107</v>
      </c>
      <c r="T102" s="162" t="s">
        <v>446</v>
      </c>
      <c r="U102" s="163">
        <v>10</v>
      </c>
      <c r="V102" s="163">
        <v>8</v>
      </c>
      <c r="W102" s="163" t="s">
        <v>65</v>
      </c>
      <c r="X102" s="166">
        <f t="shared" si="23"/>
        <v>8</v>
      </c>
      <c r="Y102" s="163">
        <v>4</v>
      </c>
      <c r="Z102" s="163" t="s">
        <v>64</v>
      </c>
      <c r="AA102" s="163" t="s">
        <v>64</v>
      </c>
      <c r="AB102" s="172" t="s">
        <v>67</v>
      </c>
      <c r="AC102" s="173" t="s">
        <v>65</v>
      </c>
      <c r="AD102" s="168" t="s">
        <v>447</v>
      </c>
      <c r="AE102" s="166" t="s">
        <v>67</v>
      </c>
      <c r="AF102" s="178"/>
      <c r="AG102" s="162" t="s">
        <v>68</v>
      </c>
      <c r="AH102" s="166">
        <f t="shared" si="15"/>
        <v>2</v>
      </c>
      <c r="AI102" s="166">
        <v>1</v>
      </c>
      <c r="AJ102" s="170">
        <f t="shared" si="16"/>
        <v>5074</v>
      </c>
      <c r="AK102" s="166">
        <f t="shared" si="17"/>
        <v>2</v>
      </c>
      <c r="AL102" s="170">
        <v>0</v>
      </c>
      <c r="AM102" s="170">
        <f t="shared" si="24"/>
        <v>80000</v>
      </c>
      <c r="AN102" s="170">
        <f t="shared" si="18"/>
        <v>100000</v>
      </c>
      <c r="AO102" s="170">
        <f t="shared" si="19"/>
        <v>0</v>
      </c>
      <c r="AP102" s="170">
        <f t="shared" si="20"/>
        <v>405920</v>
      </c>
      <c r="AR102" s="170">
        <f t="shared" si="21"/>
        <v>0</v>
      </c>
      <c r="AS102" s="170">
        <f t="shared" si="22"/>
        <v>585920</v>
      </c>
      <c r="AT102" s="162" t="s">
        <v>448</v>
      </c>
      <c r="AU102" s="162" t="s">
        <v>449</v>
      </c>
      <c r="AV102" s="162" t="s">
        <v>450</v>
      </c>
      <c r="AW102" s="162" t="s">
        <v>451</v>
      </c>
    </row>
    <row r="103" spans="1:49" ht="25" customHeight="1" x14ac:dyDescent="0.35">
      <c r="A103" s="162">
        <v>14252</v>
      </c>
      <c r="B103" s="162" t="s">
        <v>49</v>
      </c>
      <c r="C103" s="162" t="s">
        <v>50</v>
      </c>
      <c r="D103" s="163">
        <v>4</v>
      </c>
      <c r="E103" s="163">
        <v>2025</v>
      </c>
      <c r="F103" s="163">
        <v>2025</v>
      </c>
      <c r="G103" s="162" t="s">
        <v>127</v>
      </c>
      <c r="H103" s="162" t="s">
        <v>49</v>
      </c>
      <c r="I103" s="162" t="s">
        <v>452</v>
      </c>
      <c r="J103" s="164" t="s">
        <v>453</v>
      </c>
      <c r="K103" s="162" t="s">
        <v>454</v>
      </c>
      <c r="L103" s="162" t="s">
        <v>65</v>
      </c>
      <c r="M103" s="162" t="s">
        <v>65</v>
      </c>
      <c r="N103" s="162">
        <v>13</v>
      </c>
      <c r="O103" s="162" t="s">
        <v>104</v>
      </c>
      <c r="P103" s="162" t="s">
        <v>455</v>
      </c>
      <c r="Q103" s="162" t="s">
        <v>152</v>
      </c>
      <c r="R103" s="162" t="s">
        <v>61</v>
      </c>
      <c r="S103" s="162" t="s">
        <v>107</v>
      </c>
      <c r="T103" s="162" t="s">
        <v>63</v>
      </c>
      <c r="U103" s="163">
        <v>19</v>
      </c>
      <c r="V103" s="163">
        <v>20</v>
      </c>
      <c r="W103" s="163" t="s">
        <v>65</v>
      </c>
      <c r="X103" s="166">
        <f t="shared" si="23"/>
        <v>20</v>
      </c>
      <c r="Y103" s="163">
        <v>4</v>
      </c>
      <c r="Z103" s="163" t="s">
        <v>64</v>
      </c>
      <c r="AA103" s="163" t="s">
        <v>67</v>
      </c>
      <c r="AB103" s="172" t="s">
        <v>67</v>
      </c>
      <c r="AC103" s="173" t="s">
        <v>65</v>
      </c>
      <c r="AD103" s="168" t="s">
        <v>456</v>
      </c>
      <c r="AE103" s="166" t="s">
        <v>67</v>
      </c>
      <c r="AF103" s="178"/>
      <c r="AG103" s="162" t="s">
        <v>68</v>
      </c>
      <c r="AH103" s="166">
        <f t="shared" si="15"/>
        <v>5</v>
      </c>
      <c r="AI103" s="166">
        <v>1</v>
      </c>
      <c r="AJ103" s="170">
        <f t="shared" si="16"/>
        <v>5074</v>
      </c>
      <c r="AK103" s="166">
        <f t="shared" si="17"/>
        <v>5</v>
      </c>
      <c r="AL103" s="170">
        <v>0</v>
      </c>
      <c r="AM103" s="170">
        <f t="shared" si="24"/>
        <v>380000</v>
      </c>
      <c r="AN103" s="170">
        <f t="shared" si="18"/>
        <v>0</v>
      </c>
      <c r="AO103" s="170">
        <f t="shared" si="19"/>
        <v>0</v>
      </c>
      <c r="AP103" s="170">
        <f t="shared" si="20"/>
        <v>1928120</v>
      </c>
      <c r="AR103" s="170">
        <f t="shared" si="21"/>
        <v>0</v>
      </c>
      <c r="AS103" s="170">
        <f t="shared" si="22"/>
        <v>2308120</v>
      </c>
      <c r="AT103" s="162" t="s">
        <v>457</v>
      </c>
      <c r="AU103" s="162" t="s">
        <v>458</v>
      </c>
      <c r="AV103" s="162" t="s">
        <v>459</v>
      </c>
      <c r="AW103" s="162" t="s">
        <v>460</v>
      </c>
    </row>
    <row r="104" spans="1:49" ht="25" customHeight="1" x14ac:dyDescent="0.35">
      <c r="A104" s="162">
        <v>14390</v>
      </c>
      <c r="B104" s="162" t="s">
        <v>125</v>
      </c>
      <c r="C104" s="162" t="s">
        <v>126</v>
      </c>
      <c r="D104" s="163">
        <v>1</v>
      </c>
      <c r="E104" s="163">
        <v>2025</v>
      </c>
      <c r="F104" s="163">
        <v>2025</v>
      </c>
      <c r="G104" s="162" t="s">
        <v>127</v>
      </c>
      <c r="H104" s="162" t="s">
        <v>125</v>
      </c>
      <c r="I104" s="162" t="s">
        <v>128</v>
      </c>
      <c r="J104" s="164" t="s">
        <v>207</v>
      </c>
      <c r="K104" s="162" t="s">
        <v>208</v>
      </c>
      <c r="L104" s="162" t="s">
        <v>65</v>
      </c>
      <c r="M104" s="162" t="s">
        <v>65</v>
      </c>
      <c r="N104" s="162">
        <v>5</v>
      </c>
      <c r="O104" s="162" t="s">
        <v>236</v>
      </c>
      <c r="P104" s="162" t="s">
        <v>461</v>
      </c>
      <c r="Q104" s="162" t="s">
        <v>462</v>
      </c>
      <c r="R104" s="162" t="s">
        <v>61</v>
      </c>
      <c r="S104" s="162" t="s">
        <v>107</v>
      </c>
      <c r="T104" s="162" t="s">
        <v>463</v>
      </c>
      <c r="U104" s="163">
        <v>20</v>
      </c>
      <c r="V104" s="163">
        <v>8</v>
      </c>
      <c r="W104" s="163" t="s">
        <v>65</v>
      </c>
      <c r="X104" s="166">
        <f t="shared" si="23"/>
        <v>8</v>
      </c>
      <c r="Y104" s="163">
        <v>4</v>
      </c>
      <c r="Z104" s="163" t="s">
        <v>64</v>
      </c>
      <c r="AA104" s="163" t="s">
        <v>67</v>
      </c>
      <c r="AB104" s="172" t="s">
        <v>67</v>
      </c>
      <c r="AC104" s="173" t="s">
        <v>65</v>
      </c>
      <c r="AD104" s="168" t="s">
        <v>464</v>
      </c>
      <c r="AE104" s="166" t="s">
        <v>67</v>
      </c>
      <c r="AF104" s="178"/>
      <c r="AG104" s="162" t="s">
        <v>68</v>
      </c>
      <c r="AH104" s="166">
        <f t="shared" si="15"/>
        <v>2</v>
      </c>
      <c r="AI104" s="166">
        <v>1</v>
      </c>
      <c r="AJ104" s="170">
        <f t="shared" si="16"/>
        <v>5074</v>
      </c>
      <c r="AK104" s="166">
        <f t="shared" si="17"/>
        <v>2</v>
      </c>
      <c r="AL104" s="170">
        <v>0</v>
      </c>
      <c r="AM104" s="170">
        <f t="shared" si="24"/>
        <v>160000</v>
      </c>
      <c r="AN104" s="170">
        <f t="shared" si="18"/>
        <v>0</v>
      </c>
      <c r="AO104" s="170">
        <f t="shared" si="19"/>
        <v>0</v>
      </c>
      <c r="AP104" s="170">
        <f t="shared" si="20"/>
        <v>811840</v>
      </c>
      <c r="AR104" s="170">
        <f t="shared" si="21"/>
        <v>0</v>
      </c>
      <c r="AS104" s="170">
        <f t="shared" si="22"/>
        <v>971840</v>
      </c>
      <c r="AT104" s="162" t="s">
        <v>465</v>
      </c>
      <c r="AU104" s="162" t="s">
        <v>466</v>
      </c>
      <c r="AV104" s="162" t="s">
        <v>467</v>
      </c>
      <c r="AW104" s="162" t="s">
        <v>468</v>
      </c>
    </row>
    <row r="105" spans="1:49" ht="25" customHeight="1" x14ac:dyDescent="0.35">
      <c r="A105" s="162">
        <v>14299</v>
      </c>
      <c r="B105" s="162" t="s">
        <v>469</v>
      </c>
      <c r="C105" s="162" t="s">
        <v>470</v>
      </c>
      <c r="D105" s="163">
        <v>1</v>
      </c>
      <c r="E105" s="163">
        <v>2025</v>
      </c>
      <c r="F105" s="163">
        <v>2025</v>
      </c>
      <c r="G105" s="162" t="s">
        <v>127</v>
      </c>
      <c r="H105" s="162" t="s">
        <v>469</v>
      </c>
      <c r="I105" s="162" t="s">
        <v>471</v>
      </c>
      <c r="J105" s="164" t="s">
        <v>427</v>
      </c>
      <c r="K105" s="162" t="s">
        <v>428</v>
      </c>
      <c r="L105" s="162" t="s">
        <v>65</v>
      </c>
      <c r="M105" s="162" t="s">
        <v>65</v>
      </c>
      <c r="N105" s="162">
        <v>13</v>
      </c>
      <c r="O105" s="162" t="s">
        <v>104</v>
      </c>
      <c r="P105" s="162" t="s">
        <v>455</v>
      </c>
      <c r="Q105" s="162" t="s">
        <v>152</v>
      </c>
      <c r="R105" s="162" t="s">
        <v>61</v>
      </c>
      <c r="S105" s="162" t="s">
        <v>107</v>
      </c>
      <c r="T105" s="162" t="s">
        <v>63</v>
      </c>
      <c r="U105" s="163">
        <v>15</v>
      </c>
      <c r="V105" s="163">
        <v>90</v>
      </c>
      <c r="W105" s="163" t="s">
        <v>65</v>
      </c>
      <c r="X105" s="166">
        <f t="shared" si="23"/>
        <v>90</v>
      </c>
      <c r="Y105" s="163">
        <v>4</v>
      </c>
      <c r="Z105" s="163" t="s">
        <v>64</v>
      </c>
      <c r="AA105" s="163" t="s">
        <v>67</v>
      </c>
      <c r="AB105" s="172" t="s">
        <v>67</v>
      </c>
      <c r="AC105" s="173" t="s">
        <v>65</v>
      </c>
      <c r="AD105" s="168" t="s">
        <v>472</v>
      </c>
      <c r="AE105" s="166" t="s">
        <v>67</v>
      </c>
      <c r="AF105" s="178"/>
      <c r="AG105" s="162" t="s">
        <v>68</v>
      </c>
      <c r="AH105" s="166">
        <f t="shared" si="15"/>
        <v>23</v>
      </c>
      <c r="AI105" s="166">
        <v>2</v>
      </c>
      <c r="AJ105" s="170">
        <f t="shared" si="16"/>
        <v>6372</v>
      </c>
      <c r="AK105" s="166">
        <f t="shared" si="17"/>
        <v>22.5</v>
      </c>
      <c r="AL105" s="170">
        <v>0</v>
      </c>
      <c r="AM105" s="170">
        <f t="shared" si="24"/>
        <v>1380000</v>
      </c>
      <c r="AN105" s="170">
        <f t="shared" si="18"/>
        <v>0</v>
      </c>
      <c r="AO105" s="170">
        <f t="shared" si="19"/>
        <v>0</v>
      </c>
      <c r="AP105" s="170">
        <f t="shared" si="20"/>
        <v>8602200</v>
      </c>
      <c r="AR105" s="170">
        <f t="shared" si="21"/>
        <v>0</v>
      </c>
      <c r="AS105" s="170">
        <f t="shared" si="22"/>
        <v>9982200</v>
      </c>
      <c r="AT105" s="162" t="s">
        <v>473</v>
      </c>
      <c r="AU105" s="162" t="s">
        <v>474</v>
      </c>
      <c r="AV105" s="162" t="s">
        <v>475</v>
      </c>
      <c r="AW105" s="162" t="s">
        <v>476</v>
      </c>
    </row>
    <row r="106" spans="1:49" ht="25" customHeight="1" x14ac:dyDescent="0.35">
      <c r="A106" s="162">
        <v>14378</v>
      </c>
      <c r="B106" s="162" t="s">
        <v>190</v>
      </c>
      <c r="C106" s="162" t="s">
        <v>191</v>
      </c>
      <c r="D106" s="163">
        <v>1</v>
      </c>
      <c r="E106" s="163">
        <v>2025</v>
      </c>
      <c r="F106" s="163">
        <v>2025</v>
      </c>
      <c r="G106" s="162" t="s">
        <v>127</v>
      </c>
      <c r="H106" s="162" t="s">
        <v>190</v>
      </c>
      <c r="I106" s="162" t="s">
        <v>192</v>
      </c>
      <c r="J106" s="164" t="s">
        <v>427</v>
      </c>
      <c r="K106" s="162" t="s">
        <v>428</v>
      </c>
      <c r="L106" s="162" t="s">
        <v>65</v>
      </c>
      <c r="M106" s="162" t="s">
        <v>65</v>
      </c>
      <c r="N106" s="162">
        <v>13</v>
      </c>
      <c r="O106" s="162" t="s">
        <v>104</v>
      </c>
      <c r="P106" s="162" t="s">
        <v>193</v>
      </c>
      <c r="Q106" s="162" t="s">
        <v>152</v>
      </c>
      <c r="R106" s="162" t="s">
        <v>61</v>
      </c>
      <c r="S106" s="162" t="s">
        <v>107</v>
      </c>
      <c r="T106" s="162" t="s">
        <v>63</v>
      </c>
      <c r="U106" s="163">
        <v>20</v>
      </c>
      <c r="V106" s="163">
        <v>90</v>
      </c>
      <c r="W106" s="163" t="s">
        <v>65</v>
      </c>
      <c r="X106" s="166">
        <f t="shared" si="23"/>
        <v>90</v>
      </c>
      <c r="Y106" s="163">
        <v>5</v>
      </c>
      <c r="Z106" s="163" t="s">
        <v>64</v>
      </c>
      <c r="AA106" s="163" t="s">
        <v>67</v>
      </c>
      <c r="AB106" s="172" t="s">
        <v>67</v>
      </c>
      <c r="AC106" s="173" t="s">
        <v>65</v>
      </c>
      <c r="AD106" s="168" t="s">
        <v>477</v>
      </c>
      <c r="AE106" s="166" t="s">
        <v>67</v>
      </c>
      <c r="AF106" s="178"/>
      <c r="AG106" s="162" t="s">
        <v>68</v>
      </c>
      <c r="AH106" s="166">
        <f t="shared" si="15"/>
        <v>18</v>
      </c>
      <c r="AI106" s="166">
        <v>2</v>
      </c>
      <c r="AJ106" s="170">
        <f t="shared" si="16"/>
        <v>6372</v>
      </c>
      <c r="AK106" s="166">
        <f t="shared" si="17"/>
        <v>18</v>
      </c>
      <c r="AL106" s="170">
        <v>0</v>
      </c>
      <c r="AM106" s="170">
        <f t="shared" si="24"/>
        <v>1440000</v>
      </c>
      <c r="AN106" s="170">
        <f t="shared" si="18"/>
        <v>0</v>
      </c>
      <c r="AO106" s="170">
        <f t="shared" si="19"/>
        <v>0</v>
      </c>
      <c r="AP106" s="170">
        <f t="shared" si="20"/>
        <v>11469600</v>
      </c>
      <c r="AR106" s="170">
        <f t="shared" si="21"/>
        <v>0</v>
      </c>
      <c r="AS106" s="170">
        <f t="shared" si="22"/>
        <v>12909600</v>
      </c>
      <c r="AT106" s="162" t="s">
        <v>195</v>
      </c>
      <c r="AU106" s="162" t="s">
        <v>196</v>
      </c>
      <c r="AV106" s="162" t="s">
        <v>197</v>
      </c>
      <c r="AW106" s="162" t="s">
        <v>198</v>
      </c>
    </row>
    <row r="107" spans="1:49" ht="25" customHeight="1" x14ac:dyDescent="0.35">
      <c r="A107" s="162">
        <v>14470</v>
      </c>
      <c r="B107" s="162" t="s">
        <v>49</v>
      </c>
      <c r="C107" s="162" t="s">
        <v>50</v>
      </c>
      <c r="D107" s="163">
        <v>4</v>
      </c>
      <c r="E107" s="163">
        <v>2025</v>
      </c>
      <c r="F107" s="163">
        <v>2025</v>
      </c>
      <c r="G107" s="162" t="s">
        <v>127</v>
      </c>
      <c r="H107" s="162" t="s">
        <v>49</v>
      </c>
      <c r="I107" s="162" t="s">
        <v>452</v>
      </c>
      <c r="J107" s="164" t="s">
        <v>427</v>
      </c>
      <c r="K107" s="162" t="s">
        <v>428</v>
      </c>
      <c r="L107" s="162" t="s">
        <v>65</v>
      </c>
      <c r="M107" s="162" t="s">
        <v>65</v>
      </c>
      <c r="N107" s="162">
        <v>8</v>
      </c>
      <c r="O107" s="162" t="s">
        <v>58</v>
      </c>
      <c r="P107" s="162" t="s">
        <v>199</v>
      </c>
      <c r="Q107" s="162" t="s">
        <v>152</v>
      </c>
      <c r="R107" s="162" t="s">
        <v>61</v>
      </c>
      <c r="S107" s="162" t="s">
        <v>107</v>
      </c>
      <c r="T107" s="162" t="s">
        <v>63</v>
      </c>
      <c r="U107" s="163">
        <v>15</v>
      </c>
      <c r="V107" s="163">
        <v>90</v>
      </c>
      <c r="W107" s="163" t="s">
        <v>65</v>
      </c>
      <c r="X107" s="166">
        <f t="shared" si="23"/>
        <v>90</v>
      </c>
      <c r="Y107" s="163">
        <v>5</v>
      </c>
      <c r="Z107" s="163" t="s">
        <v>64</v>
      </c>
      <c r="AA107" s="163" t="s">
        <v>67</v>
      </c>
      <c r="AB107" s="172" t="s">
        <v>67</v>
      </c>
      <c r="AC107" s="173" t="s">
        <v>65</v>
      </c>
      <c r="AD107" s="168" t="s">
        <v>478</v>
      </c>
      <c r="AE107" s="166" t="s">
        <v>67</v>
      </c>
      <c r="AF107" s="178"/>
      <c r="AG107" s="162" t="s">
        <v>68</v>
      </c>
      <c r="AH107" s="166">
        <f t="shared" si="15"/>
        <v>18</v>
      </c>
      <c r="AI107" s="166">
        <v>2</v>
      </c>
      <c r="AJ107" s="170">
        <f t="shared" si="16"/>
        <v>6372</v>
      </c>
      <c r="AK107" s="166">
        <f t="shared" si="17"/>
        <v>18</v>
      </c>
      <c r="AL107" s="170">
        <v>0</v>
      </c>
      <c r="AM107" s="170">
        <f t="shared" si="24"/>
        <v>1080000</v>
      </c>
      <c r="AN107" s="170">
        <f t="shared" si="18"/>
        <v>0</v>
      </c>
      <c r="AO107" s="170">
        <f t="shared" si="19"/>
        <v>0</v>
      </c>
      <c r="AP107" s="170">
        <f t="shared" si="20"/>
        <v>8602200</v>
      </c>
      <c r="AR107" s="170">
        <f t="shared" si="21"/>
        <v>0</v>
      </c>
      <c r="AS107" s="170">
        <f t="shared" si="22"/>
        <v>9682200</v>
      </c>
      <c r="AT107" s="162" t="s">
        <v>479</v>
      </c>
      <c r="AU107" s="162" t="s">
        <v>480</v>
      </c>
      <c r="AV107" s="162" t="s">
        <v>481</v>
      </c>
      <c r="AW107" s="162" t="s">
        <v>482</v>
      </c>
    </row>
    <row r="108" spans="1:49" ht="25" customHeight="1" x14ac:dyDescent="0.35">
      <c r="A108" s="162">
        <v>14415</v>
      </c>
      <c r="B108" s="162" t="s">
        <v>125</v>
      </c>
      <c r="C108" s="162" t="s">
        <v>126</v>
      </c>
      <c r="D108" s="163">
        <v>1</v>
      </c>
      <c r="E108" s="163">
        <v>2025</v>
      </c>
      <c r="F108" s="163">
        <v>2025</v>
      </c>
      <c r="G108" s="162" t="s">
        <v>127</v>
      </c>
      <c r="H108" s="162" t="s">
        <v>125</v>
      </c>
      <c r="I108" s="162" t="s">
        <v>128</v>
      </c>
      <c r="J108" s="164" t="s">
        <v>483</v>
      </c>
      <c r="K108" s="162" t="s">
        <v>484</v>
      </c>
      <c r="L108" s="162" t="s">
        <v>65</v>
      </c>
      <c r="M108" s="162" t="s">
        <v>65</v>
      </c>
      <c r="N108" s="162">
        <v>14</v>
      </c>
      <c r="O108" s="162" t="s">
        <v>485</v>
      </c>
      <c r="P108" s="162" t="s">
        <v>486</v>
      </c>
      <c r="Q108" s="162" t="s">
        <v>462</v>
      </c>
      <c r="R108" s="162" t="s">
        <v>61</v>
      </c>
      <c r="S108" s="162" t="s">
        <v>107</v>
      </c>
      <c r="T108" s="162" t="s">
        <v>487</v>
      </c>
      <c r="U108" s="163">
        <v>20</v>
      </c>
      <c r="V108" s="163">
        <v>8</v>
      </c>
      <c r="W108" s="163" t="s">
        <v>65</v>
      </c>
      <c r="X108" s="166">
        <f t="shared" si="23"/>
        <v>8</v>
      </c>
      <c r="Y108" s="163">
        <v>5</v>
      </c>
      <c r="Z108" s="163" t="s">
        <v>64</v>
      </c>
      <c r="AA108" s="163" t="s">
        <v>67</v>
      </c>
      <c r="AB108" s="172" t="s">
        <v>67</v>
      </c>
      <c r="AC108" s="173" t="s">
        <v>65</v>
      </c>
      <c r="AD108" s="168" t="s">
        <v>488</v>
      </c>
      <c r="AE108" s="166" t="s">
        <v>67</v>
      </c>
      <c r="AF108" s="178"/>
      <c r="AG108" s="162" t="s">
        <v>68</v>
      </c>
      <c r="AH108" s="166">
        <f t="shared" si="15"/>
        <v>2</v>
      </c>
      <c r="AI108" s="166">
        <v>1</v>
      </c>
      <c r="AJ108" s="170">
        <f t="shared" si="16"/>
        <v>5074</v>
      </c>
      <c r="AK108" s="166">
        <f t="shared" si="17"/>
        <v>1.6</v>
      </c>
      <c r="AL108" s="170">
        <v>0</v>
      </c>
      <c r="AM108" s="170">
        <f t="shared" si="24"/>
        <v>160000</v>
      </c>
      <c r="AN108" s="170">
        <f t="shared" si="18"/>
        <v>0</v>
      </c>
      <c r="AO108" s="170">
        <f t="shared" si="19"/>
        <v>0</v>
      </c>
      <c r="AP108" s="170">
        <f t="shared" si="20"/>
        <v>811840</v>
      </c>
      <c r="AR108" s="170">
        <f t="shared" si="21"/>
        <v>0</v>
      </c>
      <c r="AS108" s="170">
        <f t="shared" si="22"/>
        <v>971840</v>
      </c>
      <c r="AT108" s="162" t="s">
        <v>489</v>
      </c>
      <c r="AU108" s="162" t="s">
        <v>490</v>
      </c>
      <c r="AV108" s="162" t="s">
        <v>491</v>
      </c>
      <c r="AW108" s="162" t="s">
        <v>492</v>
      </c>
    </row>
    <row r="109" spans="1:49" ht="25" customHeight="1" x14ac:dyDescent="0.35">
      <c r="A109" s="162">
        <v>14391</v>
      </c>
      <c r="B109" s="162" t="s">
        <v>125</v>
      </c>
      <c r="C109" s="162" t="s">
        <v>126</v>
      </c>
      <c r="D109" s="163">
        <v>1</v>
      </c>
      <c r="E109" s="163">
        <v>2025</v>
      </c>
      <c r="F109" s="163">
        <v>2025</v>
      </c>
      <c r="G109" s="162" t="s">
        <v>127</v>
      </c>
      <c r="H109" s="162" t="s">
        <v>125</v>
      </c>
      <c r="I109" s="162" t="s">
        <v>128</v>
      </c>
      <c r="J109" s="164" t="s">
        <v>493</v>
      </c>
      <c r="K109" s="162" t="s">
        <v>494</v>
      </c>
      <c r="L109" s="162" t="s">
        <v>65</v>
      </c>
      <c r="M109" s="162" t="s">
        <v>65</v>
      </c>
      <c r="N109" s="162">
        <v>5</v>
      </c>
      <c r="O109" s="162" t="s">
        <v>236</v>
      </c>
      <c r="P109" s="162" t="s">
        <v>461</v>
      </c>
      <c r="Q109" s="162" t="s">
        <v>462</v>
      </c>
      <c r="R109" s="162" t="s">
        <v>61</v>
      </c>
      <c r="S109" s="162" t="s">
        <v>107</v>
      </c>
      <c r="T109" s="162" t="s">
        <v>495</v>
      </c>
      <c r="U109" s="163">
        <v>17</v>
      </c>
      <c r="V109" s="163">
        <v>72</v>
      </c>
      <c r="W109" s="163" t="s">
        <v>65</v>
      </c>
      <c r="X109" s="166">
        <f t="shared" si="23"/>
        <v>72</v>
      </c>
      <c r="Y109" s="163">
        <v>4</v>
      </c>
      <c r="Z109" s="163" t="s">
        <v>64</v>
      </c>
      <c r="AA109" s="163" t="s">
        <v>67</v>
      </c>
      <c r="AB109" s="172" t="s">
        <v>67</v>
      </c>
      <c r="AC109" s="173" t="s">
        <v>65</v>
      </c>
      <c r="AD109" s="168" t="s">
        <v>464</v>
      </c>
      <c r="AE109" s="166" t="s">
        <v>67</v>
      </c>
      <c r="AF109" s="178"/>
      <c r="AG109" s="162" t="s">
        <v>68</v>
      </c>
      <c r="AH109" s="166">
        <f t="shared" si="15"/>
        <v>18</v>
      </c>
      <c r="AI109" s="166">
        <v>1</v>
      </c>
      <c r="AJ109" s="170">
        <f t="shared" si="16"/>
        <v>5074</v>
      </c>
      <c r="AK109" s="166">
        <f t="shared" si="17"/>
        <v>18</v>
      </c>
      <c r="AL109" s="170">
        <v>0</v>
      </c>
      <c r="AM109" s="170">
        <f t="shared" si="24"/>
        <v>1224000</v>
      </c>
      <c r="AN109" s="170">
        <f t="shared" si="18"/>
        <v>0</v>
      </c>
      <c r="AO109" s="170">
        <f t="shared" si="19"/>
        <v>0</v>
      </c>
      <c r="AP109" s="170">
        <f t="shared" si="20"/>
        <v>6210576</v>
      </c>
      <c r="AR109" s="170">
        <f t="shared" si="21"/>
        <v>0</v>
      </c>
      <c r="AS109" s="170">
        <f t="shared" si="22"/>
        <v>7434576</v>
      </c>
      <c r="AT109" s="162" t="s">
        <v>465</v>
      </c>
      <c r="AU109" s="162" t="s">
        <v>466</v>
      </c>
      <c r="AV109" s="162" t="s">
        <v>467</v>
      </c>
      <c r="AW109" s="162" t="s">
        <v>468</v>
      </c>
    </row>
    <row r="110" spans="1:49" ht="25" customHeight="1" x14ac:dyDescent="0.35">
      <c r="A110" s="162">
        <v>14275</v>
      </c>
      <c r="B110" s="162" t="s">
        <v>125</v>
      </c>
      <c r="C110" s="162" t="s">
        <v>126</v>
      </c>
      <c r="D110" s="163">
        <v>1</v>
      </c>
      <c r="E110" s="163">
        <v>2025</v>
      </c>
      <c r="F110" s="163">
        <v>2025</v>
      </c>
      <c r="G110" s="162" t="s">
        <v>127</v>
      </c>
      <c r="H110" s="162" t="s">
        <v>125</v>
      </c>
      <c r="I110" s="162" t="s">
        <v>128</v>
      </c>
      <c r="J110" s="164" t="s">
        <v>493</v>
      </c>
      <c r="K110" s="162" t="s">
        <v>494</v>
      </c>
      <c r="L110" s="162" t="s">
        <v>207</v>
      </c>
      <c r="M110" s="162" t="s">
        <v>208</v>
      </c>
      <c r="N110" s="162">
        <v>14</v>
      </c>
      <c r="O110" s="162" t="s">
        <v>485</v>
      </c>
      <c r="P110" s="162" t="s">
        <v>496</v>
      </c>
      <c r="Q110" s="162" t="s">
        <v>462</v>
      </c>
      <c r="R110" s="162" t="s">
        <v>61</v>
      </c>
      <c r="S110" s="162" t="s">
        <v>107</v>
      </c>
      <c r="T110" s="162" t="s">
        <v>497</v>
      </c>
      <c r="U110" s="163">
        <v>11</v>
      </c>
      <c r="V110" s="163">
        <v>72</v>
      </c>
      <c r="W110" s="163">
        <v>8</v>
      </c>
      <c r="X110" s="166">
        <f t="shared" si="23"/>
        <v>80</v>
      </c>
      <c r="Y110" s="163">
        <v>4</v>
      </c>
      <c r="Z110" s="163" t="s">
        <v>64</v>
      </c>
      <c r="AA110" s="163" t="s">
        <v>67</v>
      </c>
      <c r="AB110" s="172" t="s">
        <v>67</v>
      </c>
      <c r="AC110" s="173" t="s">
        <v>65</v>
      </c>
      <c r="AD110" s="168" t="s">
        <v>498</v>
      </c>
      <c r="AE110" s="166" t="s">
        <v>67</v>
      </c>
      <c r="AF110" s="178"/>
      <c r="AG110" s="162" t="s">
        <v>68</v>
      </c>
      <c r="AH110" s="166">
        <f t="shared" si="15"/>
        <v>20</v>
      </c>
      <c r="AI110" s="166">
        <v>1</v>
      </c>
      <c r="AJ110" s="170">
        <f t="shared" si="16"/>
        <v>5074</v>
      </c>
      <c r="AK110" s="166">
        <f t="shared" si="17"/>
        <v>20</v>
      </c>
      <c r="AL110" s="170">
        <v>0</v>
      </c>
      <c r="AM110" s="170">
        <f t="shared" si="24"/>
        <v>880000</v>
      </c>
      <c r="AN110" s="170">
        <f t="shared" si="18"/>
        <v>0</v>
      </c>
      <c r="AO110" s="170">
        <f t="shared" si="19"/>
        <v>0</v>
      </c>
      <c r="AP110" s="170">
        <f t="shared" si="20"/>
        <v>4465120</v>
      </c>
      <c r="AR110" s="170">
        <f t="shared" si="21"/>
        <v>0</v>
      </c>
      <c r="AS110" s="170">
        <f t="shared" si="22"/>
        <v>5345120</v>
      </c>
      <c r="AT110" s="162" t="s">
        <v>499</v>
      </c>
      <c r="AU110" s="162" t="s">
        <v>500</v>
      </c>
      <c r="AV110" s="162" t="s">
        <v>501</v>
      </c>
      <c r="AW110" s="162" t="s">
        <v>502</v>
      </c>
    </row>
    <row r="111" spans="1:49" ht="25" customHeight="1" x14ac:dyDescent="0.35">
      <c r="A111" s="162">
        <v>14276</v>
      </c>
      <c r="B111" s="162" t="s">
        <v>125</v>
      </c>
      <c r="C111" s="162" t="s">
        <v>126</v>
      </c>
      <c r="D111" s="163">
        <v>1</v>
      </c>
      <c r="E111" s="163">
        <v>2025</v>
      </c>
      <c r="F111" s="163">
        <v>2025</v>
      </c>
      <c r="G111" s="162" t="s">
        <v>127</v>
      </c>
      <c r="H111" s="162" t="s">
        <v>125</v>
      </c>
      <c r="I111" s="162" t="s">
        <v>128</v>
      </c>
      <c r="J111" s="164" t="s">
        <v>493</v>
      </c>
      <c r="K111" s="162" t="s">
        <v>494</v>
      </c>
      <c r="L111" s="162" t="s">
        <v>207</v>
      </c>
      <c r="M111" s="162" t="s">
        <v>208</v>
      </c>
      <c r="N111" s="162">
        <v>9</v>
      </c>
      <c r="O111" s="162" t="s">
        <v>118</v>
      </c>
      <c r="P111" s="162" t="s">
        <v>187</v>
      </c>
      <c r="Q111" s="162" t="s">
        <v>462</v>
      </c>
      <c r="R111" s="162" t="s">
        <v>61</v>
      </c>
      <c r="S111" s="162" t="s">
        <v>107</v>
      </c>
      <c r="T111" s="162" t="s">
        <v>497</v>
      </c>
      <c r="U111" s="163">
        <v>11</v>
      </c>
      <c r="V111" s="163">
        <v>72</v>
      </c>
      <c r="W111" s="163">
        <v>8</v>
      </c>
      <c r="X111" s="166">
        <f t="shared" si="23"/>
        <v>80</v>
      </c>
      <c r="Y111" s="163">
        <v>4</v>
      </c>
      <c r="Z111" s="163" t="s">
        <v>64</v>
      </c>
      <c r="AA111" s="163" t="s">
        <v>67</v>
      </c>
      <c r="AB111" s="172" t="s">
        <v>67</v>
      </c>
      <c r="AC111" s="173" t="s">
        <v>65</v>
      </c>
      <c r="AD111" s="168" t="s">
        <v>503</v>
      </c>
      <c r="AE111" s="166" t="s">
        <v>67</v>
      </c>
      <c r="AF111" s="178"/>
      <c r="AG111" s="162" t="s">
        <v>68</v>
      </c>
      <c r="AH111" s="166">
        <f t="shared" si="15"/>
        <v>20</v>
      </c>
      <c r="AI111" s="166">
        <v>1</v>
      </c>
      <c r="AJ111" s="170">
        <f t="shared" si="16"/>
        <v>5074</v>
      </c>
      <c r="AK111" s="166">
        <f t="shared" si="17"/>
        <v>20</v>
      </c>
      <c r="AL111" s="170">
        <v>0</v>
      </c>
      <c r="AM111" s="170">
        <f t="shared" si="24"/>
        <v>880000</v>
      </c>
      <c r="AN111" s="170">
        <f t="shared" si="18"/>
        <v>0</v>
      </c>
      <c r="AO111" s="170">
        <f t="shared" si="19"/>
        <v>0</v>
      </c>
      <c r="AP111" s="170">
        <f t="shared" si="20"/>
        <v>4465120</v>
      </c>
      <c r="AR111" s="170">
        <f t="shared" si="21"/>
        <v>0</v>
      </c>
      <c r="AS111" s="170">
        <f t="shared" si="22"/>
        <v>5345120</v>
      </c>
      <c r="AT111" s="162" t="s">
        <v>499</v>
      </c>
      <c r="AU111" s="162" t="s">
        <v>500</v>
      </c>
      <c r="AV111" s="162" t="s">
        <v>501</v>
      </c>
      <c r="AW111" s="162" t="s">
        <v>502</v>
      </c>
    </row>
    <row r="112" spans="1:49" ht="25" customHeight="1" x14ac:dyDescent="0.35">
      <c r="A112" s="162">
        <v>14284</v>
      </c>
      <c r="B112" s="162" t="s">
        <v>125</v>
      </c>
      <c r="C112" s="162" t="s">
        <v>126</v>
      </c>
      <c r="D112" s="163">
        <v>1</v>
      </c>
      <c r="E112" s="163">
        <v>2025</v>
      </c>
      <c r="F112" s="163">
        <v>2025</v>
      </c>
      <c r="G112" s="162" t="s">
        <v>127</v>
      </c>
      <c r="H112" s="162" t="s">
        <v>125</v>
      </c>
      <c r="I112" s="162" t="s">
        <v>128</v>
      </c>
      <c r="J112" s="164" t="s">
        <v>493</v>
      </c>
      <c r="K112" s="162" t="s">
        <v>494</v>
      </c>
      <c r="L112" s="162" t="s">
        <v>207</v>
      </c>
      <c r="M112" s="162" t="s">
        <v>208</v>
      </c>
      <c r="N112" s="162">
        <v>13</v>
      </c>
      <c r="O112" s="162" t="s">
        <v>104</v>
      </c>
      <c r="P112" s="162" t="s">
        <v>504</v>
      </c>
      <c r="Q112" s="162" t="s">
        <v>462</v>
      </c>
      <c r="R112" s="162" t="s">
        <v>61</v>
      </c>
      <c r="S112" s="162" t="s">
        <v>107</v>
      </c>
      <c r="T112" s="162" t="s">
        <v>63</v>
      </c>
      <c r="U112" s="163">
        <v>20</v>
      </c>
      <c r="V112" s="163">
        <v>72</v>
      </c>
      <c r="W112" s="163">
        <v>8</v>
      </c>
      <c r="X112" s="166">
        <f t="shared" si="23"/>
        <v>80</v>
      </c>
      <c r="Y112" s="163">
        <v>3</v>
      </c>
      <c r="Z112" s="163" t="s">
        <v>64</v>
      </c>
      <c r="AA112" s="163" t="s">
        <v>67</v>
      </c>
      <c r="AB112" s="172" t="s">
        <v>67</v>
      </c>
      <c r="AC112" s="173" t="s">
        <v>65</v>
      </c>
      <c r="AD112" s="168" t="s">
        <v>505</v>
      </c>
      <c r="AE112" s="166" t="s">
        <v>67</v>
      </c>
      <c r="AF112" s="178"/>
      <c r="AG112" s="162" t="s">
        <v>68</v>
      </c>
      <c r="AH112" s="166">
        <f t="shared" si="15"/>
        <v>27</v>
      </c>
      <c r="AI112" s="166">
        <v>1</v>
      </c>
      <c r="AJ112" s="170">
        <f t="shared" si="16"/>
        <v>5074</v>
      </c>
      <c r="AK112" s="166">
        <f t="shared" si="17"/>
        <v>26.666666666666668</v>
      </c>
      <c r="AL112" s="170">
        <v>0</v>
      </c>
      <c r="AM112" s="170">
        <f t="shared" si="24"/>
        <v>2160000</v>
      </c>
      <c r="AN112" s="170">
        <f t="shared" si="18"/>
        <v>0</v>
      </c>
      <c r="AO112" s="170">
        <f t="shared" si="19"/>
        <v>0</v>
      </c>
      <c r="AP112" s="170">
        <f t="shared" si="20"/>
        <v>8118400</v>
      </c>
      <c r="AR112" s="170">
        <f t="shared" si="21"/>
        <v>0</v>
      </c>
      <c r="AS112" s="170">
        <f t="shared" si="22"/>
        <v>10278400</v>
      </c>
      <c r="AT112" s="162" t="s">
        <v>499</v>
      </c>
      <c r="AU112" s="162" t="s">
        <v>500</v>
      </c>
      <c r="AV112" s="162" t="s">
        <v>506</v>
      </c>
      <c r="AW112" s="162" t="s">
        <v>507</v>
      </c>
    </row>
    <row r="113" spans="1:49" ht="25" customHeight="1" x14ac:dyDescent="0.35">
      <c r="A113" s="162">
        <v>14218</v>
      </c>
      <c r="B113" s="162" t="s">
        <v>508</v>
      </c>
      <c r="C113" s="162" t="s">
        <v>509</v>
      </c>
      <c r="D113" s="163">
        <v>1</v>
      </c>
      <c r="E113" s="163">
        <v>2025</v>
      </c>
      <c r="F113" s="163">
        <v>2025</v>
      </c>
      <c r="G113" s="162" t="s">
        <v>127</v>
      </c>
      <c r="H113" s="162" t="s">
        <v>508</v>
      </c>
      <c r="I113" s="162" t="s">
        <v>510</v>
      </c>
      <c r="J113" s="164" t="s">
        <v>511</v>
      </c>
      <c r="K113" s="162" t="s">
        <v>512</v>
      </c>
      <c r="L113" s="162" t="s">
        <v>65</v>
      </c>
      <c r="M113" s="162" t="s">
        <v>65</v>
      </c>
      <c r="N113" s="162">
        <v>13</v>
      </c>
      <c r="O113" s="162" t="s">
        <v>104</v>
      </c>
      <c r="P113" s="162" t="s">
        <v>513</v>
      </c>
      <c r="Q113" s="162" t="s">
        <v>152</v>
      </c>
      <c r="R113" s="162" t="s">
        <v>61</v>
      </c>
      <c r="S113" s="162" t="s">
        <v>62</v>
      </c>
      <c r="T113" s="162" t="s">
        <v>63</v>
      </c>
      <c r="U113" s="163">
        <v>15</v>
      </c>
      <c r="V113" s="163">
        <v>120</v>
      </c>
      <c r="W113" s="163" t="s">
        <v>65</v>
      </c>
      <c r="X113" s="166">
        <f t="shared" si="23"/>
        <v>120</v>
      </c>
      <c r="Y113" s="163">
        <v>4</v>
      </c>
      <c r="Z113" s="163" t="s">
        <v>64</v>
      </c>
      <c r="AA113" s="163" t="s">
        <v>67</v>
      </c>
      <c r="AB113" s="172" t="s">
        <v>67</v>
      </c>
      <c r="AC113" s="173" t="s">
        <v>65</v>
      </c>
      <c r="AD113" s="168" t="s">
        <v>514</v>
      </c>
      <c r="AE113" s="166" t="s">
        <v>67</v>
      </c>
      <c r="AF113" s="178"/>
      <c r="AG113" s="162" t="s">
        <v>68</v>
      </c>
      <c r="AH113" s="166">
        <f t="shared" si="15"/>
        <v>30</v>
      </c>
      <c r="AI113" s="166">
        <v>2</v>
      </c>
      <c r="AJ113" s="170">
        <f t="shared" si="16"/>
        <v>6372</v>
      </c>
      <c r="AK113" s="166">
        <f t="shared" si="17"/>
        <v>30</v>
      </c>
      <c r="AL113" s="170">
        <v>0</v>
      </c>
      <c r="AM113" s="170">
        <f t="shared" si="24"/>
        <v>1800000</v>
      </c>
      <c r="AN113" s="170">
        <f t="shared" si="18"/>
        <v>0</v>
      </c>
      <c r="AO113" s="170">
        <f t="shared" si="19"/>
        <v>0</v>
      </c>
      <c r="AP113" s="170">
        <f t="shared" si="20"/>
        <v>11469600</v>
      </c>
      <c r="AR113" s="170">
        <f t="shared" si="21"/>
        <v>0</v>
      </c>
      <c r="AS113" s="170">
        <f t="shared" si="22"/>
        <v>13269600</v>
      </c>
      <c r="AT113" s="162" t="s">
        <v>515</v>
      </c>
      <c r="AU113" s="162" t="s">
        <v>516</v>
      </c>
      <c r="AV113" s="162" t="s">
        <v>517</v>
      </c>
      <c r="AW113" s="162" t="s">
        <v>518</v>
      </c>
    </row>
    <row r="114" spans="1:49" ht="25" customHeight="1" x14ac:dyDescent="0.35">
      <c r="A114" s="162">
        <v>14327</v>
      </c>
      <c r="B114" s="162" t="s">
        <v>138</v>
      </c>
      <c r="C114" s="162" t="s">
        <v>139</v>
      </c>
      <c r="D114" s="163">
        <v>1</v>
      </c>
      <c r="E114" s="163">
        <v>2025</v>
      </c>
      <c r="F114" s="163">
        <v>2025</v>
      </c>
      <c r="G114" s="162" t="s">
        <v>127</v>
      </c>
      <c r="H114" s="162" t="s">
        <v>138</v>
      </c>
      <c r="I114" s="162" t="s">
        <v>140</v>
      </c>
      <c r="J114" s="164" t="s">
        <v>511</v>
      </c>
      <c r="K114" s="162" t="s">
        <v>512</v>
      </c>
      <c r="L114" s="162" t="s">
        <v>65</v>
      </c>
      <c r="M114" s="162" t="s">
        <v>65</v>
      </c>
      <c r="N114" s="162">
        <v>13</v>
      </c>
      <c r="O114" s="162" t="s">
        <v>104</v>
      </c>
      <c r="P114" s="162" t="s">
        <v>513</v>
      </c>
      <c r="Q114" s="162" t="s">
        <v>152</v>
      </c>
      <c r="R114" s="162" t="s">
        <v>61</v>
      </c>
      <c r="S114" s="162" t="s">
        <v>62</v>
      </c>
      <c r="T114" s="162" t="s">
        <v>63</v>
      </c>
      <c r="U114" s="163">
        <v>11</v>
      </c>
      <c r="V114" s="163">
        <v>120</v>
      </c>
      <c r="W114" s="163" t="s">
        <v>65</v>
      </c>
      <c r="X114" s="166">
        <f t="shared" si="23"/>
        <v>120</v>
      </c>
      <c r="Y114" s="163">
        <v>4</v>
      </c>
      <c r="Z114" s="163" t="s">
        <v>64</v>
      </c>
      <c r="AA114" s="163" t="s">
        <v>67</v>
      </c>
      <c r="AB114" s="172" t="s">
        <v>67</v>
      </c>
      <c r="AC114" s="173" t="s">
        <v>65</v>
      </c>
      <c r="AD114" s="168" t="s">
        <v>519</v>
      </c>
      <c r="AE114" s="166" t="s">
        <v>67</v>
      </c>
      <c r="AF114" s="178"/>
      <c r="AG114" s="162" t="s">
        <v>68</v>
      </c>
      <c r="AH114" s="166">
        <f t="shared" si="15"/>
        <v>30</v>
      </c>
      <c r="AI114" s="166">
        <v>2</v>
      </c>
      <c r="AJ114" s="170">
        <f t="shared" si="16"/>
        <v>6372</v>
      </c>
      <c r="AK114" s="166">
        <f t="shared" si="17"/>
        <v>30</v>
      </c>
      <c r="AL114" s="170">
        <v>0</v>
      </c>
      <c r="AM114" s="170">
        <f t="shared" si="24"/>
        <v>1320000</v>
      </c>
      <c r="AN114" s="170">
        <f t="shared" si="18"/>
        <v>0</v>
      </c>
      <c r="AO114" s="170">
        <f t="shared" si="19"/>
        <v>0</v>
      </c>
      <c r="AP114" s="170">
        <f t="shared" si="20"/>
        <v>8411040</v>
      </c>
      <c r="AR114" s="170">
        <f t="shared" si="21"/>
        <v>0</v>
      </c>
      <c r="AS114" s="170">
        <f t="shared" si="22"/>
        <v>9731040</v>
      </c>
      <c r="AT114" s="162" t="s">
        <v>520</v>
      </c>
      <c r="AU114" s="162" t="s">
        <v>521</v>
      </c>
      <c r="AV114" s="162" t="s">
        <v>522</v>
      </c>
      <c r="AW114" s="162" t="s">
        <v>523</v>
      </c>
    </row>
    <row r="115" spans="1:49" ht="25" customHeight="1" x14ac:dyDescent="0.35">
      <c r="A115" s="162">
        <v>14385</v>
      </c>
      <c r="B115" s="162" t="s">
        <v>125</v>
      </c>
      <c r="C115" s="162" t="s">
        <v>126</v>
      </c>
      <c r="D115" s="163">
        <v>1</v>
      </c>
      <c r="E115" s="163">
        <v>2025</v>
      </c>
      <c r="F115" s="163">
        <v>2025</v>
      </c>
      <c r="G115" s="162" t="s">
        <v>127</v>
      </c>
      <c r="H115" s="162" t="s">
        <v>125</v>
      </c>
      <c r="I115" s="162" t="s">
        <v>128</v>
      </c>
      <c r="J115" s="164" t="s">
        <v>524</v>
      </c>
      <c r="K115" s="162" t="s">
        <v>525</v>
      </c>
      <c r="L115" s="162" t="s">
        <v>65</v>
      </c>
      <c r="M115" s="162" t="s">
        <v>65</v>
      </c>
      <c r="N115" s="162">
        <v>13</v>
      </c>
      <c r="O115" s="162" t="s">
        <v>104</v>
      </c>
      <c r="P115" s="162" t="s">
        <v>105</v>
      </c>
      <c r="Q115" s="162" t="s">
        <v>158</v>
      </c>
      <c r="R115" s="162" t="s">
        <v>61</v>
      </c>
      <c r="S115" s="162" t="s">
        <v>107</v>
      </c>
      <c r="T115" s="162" t="s">
        <v>159</v>
      </c>
      <c r="U115" s="163">
        <v>16</v>
      </c>
      <c r="V115" s="163">
        <v>110</v>
      </c>
      <c r="W115" s="163" t="s">
        <v>65</v>
      </c>
      <c r="X115" s="166">
        <f t="shared" si="23"/>
        <v>110</v>
      </c>
      <c r="Y115" s="163">
        <v>4</v>
      </c>
      <c r="Z115" s="163" t="s">
        <v>64</v>
      </c>
      <c r="AA115" s="163" t="s">
        <v>67</v>
      </c>
      <c r="AB115" s="172" t="s">
        <v>67</v>
      </c>
      <c r="AC115" s="173" t="s">
        <v>65</v>
      </c>
      <c r="AD115" s="168" t="s">
        <v>526</v>
      </c>
      <c r="AE115" s="166" t="s">
        <v>67</v>
      </c>
      <c r="AF115" s="178"/>
      <c r="AG115" s="162" t="s">
        <v>68</v>
      </c>
      <c r="AH115" s="166">
        <f t="shared" si="15"/>
        <v>28</v>
      </c>
      <c r="AI115" s="166">
        <v>2</v>
      </c>
      <c r="AJ115" s="170">
        <f t="shared" si="16"/>
        <v>6372</v>
      </c>
      <c r="AK115" s="166">
        <f t="shared" si="17"/>
        <v>27.5</v>
      </c>
      <c r="AL115" s="170">
        <v>0</v>
      </c>
      <c r="AM115" s="170">
        <f t="shared" si="24"/>
        <v>1792000</v>
      </c>
      <c r="AN115" s="170">
        <f t="shared" si="18"/>
        <v>0</v>
      </c>
      <c r="AO115" s="170">
        <f t="shared" si="19"/>
        <v>0</v>
      </c>
      <c r="AP115" s="170">
        <f t="shared" si="20"/>
        <v>11214720</v>
      </c>
      <c r="AR115" s="170">
        <f t="shared" si="21"/>
        <v>0</v>
      </c>
      <c r="AS115" s="170">
        <f t="shared" si="22"/>
        <v>13006720</v>
      </c>
      <c r="AT115" s="162" t="s">
        <v>161</v>
      </c>
      <c r="AU115" s="162" t="s">
        <v>162</v>
      </c>
      <c r="AV115" s="162" t="s">
        <v>163</v>
      </c>
      <c r="AW115" s="162" t="s">
        <v>164</v>
      </c>
    </row>
    <row r="116" spans="1:49" ht="25" customHeight="1" x14ac:dyDescent="0.35">
      <c r="A116" s="162">
        <v>14495</v>
      </c>
      <c r="B116" s="162" t="s">
        <v>49</v>
      </c>
      <c r="C116" s="162" t="s">
        <v>50</v>
      </c>
      <c r="D116" s="163">
        <v>4</v>
      </c>
      <c r="E116" s="163">
        <v>2025</v>
      </c>
      <c r="F116" s="163">
        <v>2025</v>
      </c>
      <c r="G116" s="162" t="s">
        <v>127</v>
      </c>
      <c r="H116" s="162" t="s">
        <v>49</v>
      </c>
      <c r="I116" s="162" t="s">
        <v>452</v>
      </c>
      <c r="J116" s="164" t="s">
        <v>524</v>
      </c>
      <c r="K116" s="162" t="s">
        <v>525</v>
      </c>
      <c r="L116" s="162" t="s">
        <v>65</v>
      </c>
      <c r="M116" s="162" t="s">
        <v>65</v>
      </c>
      <c r="N116" s="162">
        <v>13</v>
      </c>
      <c r="O116" s="162" t="s">
        <v>104</v>
      </c>
      <c r="P116" s="162" t="s">
        <v>193</v>
      </c>
      <c r="Q116" s="162" t="s">
        <v>152</v>
      </c>
      <c r="R116" s="162" t="s">
        <v>61</v>
      </c>
      <c r="S116" s="162" t="s">
        <v>107</v>
      </c>
      <c r="T116" s="162" t="s">
        <v>63</v>
      </c>
      <c r="U116" s="163">
        <v>10</v>
      </c>
      <c r="V116" s="163">
        <v>110</v>
      </c>
      <c r="W116" s="163" t="s">
        <v>65</v>
      </c>
      <c r="X116" s="166">
        <f t="shared" si="23"/>
        <v>110</v>
      </c>
      <c r="Y116" s="163">
        <v>5</v>
      </c>
      <c r="Z116" s="163" t="s">
        <v>64</v>
      </c>
      <c r="AA116" s="163" t="s">
        <v>67</v>
      </c>
      <c r="AB116" s="172" t="s">
        <v>67</v>
      </c>
      <c r="AC116" s="173" t="s">
        <v>65</v>
      </c>
      <c r="AD116" s="168" t="s">
        <v>527</v>
      </c>
      <c r="AE116" s="166" t="s">
        <v>67</v>
      </c>
      <c r="AF116" s="178"/>
      <c r="AG116" s="162" t="s">
        <v>68</v>
      </c>
      <c r="AH116" s="166">
        <f t="shared" si="15"/>
        <v>22</v>
      </c>
      <c r="AI116" s="166">
        <v>2</v>
      </c>
      <c r="AJ116" s="170">
        <f t="shared" si="16"/>
        <v>6372</v>
      </c>
      <c r="AK116" s="166">
        <f t="shared" si="17"/>
        <v>22</v>
      </c>
      <c r="AL116" s="170">
        <v>0</v>
      </c>
      <c r="AM116" s="170">
        <f t="shared" si="24"/>
        <v>880000</v>
      </c>
      <c r="AN116" s="170">
        <f t="shared" si="18"/>
        <v>0</v>
      </c>
      <c r="AO116" s="170">
        <f t="shared" si="19"/>
        <v>0</v>
      </c>
      <c r="AP116" s="170">
        <f t="shared" si="20"/>
        <v>7009200</v>
      </c>
      <c r="AR116" s="170">
        <f t="shared" si="21"/>
        <v>0</v>
      </c>
      <c r="AS116" s="170">
        <f t="shared" si="22"/>
        <v>7889200</v>
      </c>
      <c r="AT116" s="162" t="s">
        <v>479</v>
      </c>
      <c r="AU116" s="162" t="s">
        <v>480</v>
      </c>
      <c r="AV116" s="162" t="s">
        <v>481</v>
      </c>
      <c r="AW116" s="162" t="s">
        <v>482</v>
      </c>
    </row>
    <row r="117" spans="1:49" ht="25" customHeight="1" x14ac:dyDescent="0.35">
      <c r="A117" s="162">
        <v>14291</v>
      </c>
      <c r="B117" s="162" t="s">
        <v>49</v>
      </c>
      <c r="C117" s="162" t="s">
        <v>50</v>
      </c>
      <c r="D117" s="163">
        <v>4</v>
      </c>
      <c r="E117" s="163">
        <v>2025</v>
      </c>
      <c r="F117" s="163">
        <v>2025</v>
      </c>
      <c r="G117" s="162" t="s">
        <v>127</v>
      </c>
      <c r="H117" s="162" t="s">
        <v>49</v>
      </c>
      <c r="I117" s="162" t="s">
        <v>452</v>
      </c>
      <c r="J117" s="164" t="s">
        <v>528</v>
      </c>
      <c r="K117" s="162" t="s">
        <v>529</v>
      </c>
      <c r="L117" s="162" t="s">
        <v>65</v>
      </c>
      <c r="M117" s="162" t="s">
        <v>65</v>
      </c>
      <c r="N117" s="162">
        <v>10</v>
      </c>
      <c r="O117" s="162" t="s">
        <v>111</v>
      </c>
      <c r="P117" s="162" t="s">
        <v>112</v>
      </c>
      <c r="Q117" s="162" t="s">
        <v>152</v>
      </c>
      <c r="R117" s="162" t="s">
        <v>61</v>
      </c>
      <c r="S117" s="162" t="s">
        <v>107</v>
      </c>
      <c r="T117" s="162" t="s">
        <v>63</v>
      </c>
      <c r="U117" s="163">
        <v>15</v>
      </c>
      <c r="V117" s="163">
        <v>110</v>
      </c>
      <c r="W117" s="163" t="s">
        <v>65</v>
      </c>
      <c r="X117" s="166">
        <f t="shared" si="23"/>
        <v>110</v>
      </c>
      <c r="Y117" s="163">
        <v>5</v>
      </c>
      <c r="Z117" s="163" t="s">
        <v>64</v>
      </c>
      <c r="AA117" s="163" t="s">
        <v>67</v>
      </c>
      <c r="AB117" s="172" t="s">
        <v>67</v>
      </c>
      <c r="AC117" s="173" t="s">
        <v>65</v>
      </c>
      <c r="AD117" s="168" t="s">
        <v>530</v>
      </c>
      <c r="AE117" s="166" t="s">
        <v>67</v>
      </c>
      <c r="AF117" s="178"/>
      <c r="AG117" s="162" t="s">
        <v>68</v>
      </c>
      <c r="AH117" s="166">
        <f t="shared" si="15"/>
        <v>22</v>
      </c>
      <c r="AI117" s="166">
        <v>1</v>
      </c>
      <c r="AJ117" s="170">
        <f t="shared" si="16"/>
        <v>5074</v>
      </c>
      <c r="AK117" s="166">
        <f t="shared" si="17"/>
        <v>22</v>
      </c>
      <c r="AL117" s="170">
        <v>0</v>
      </c>
      <c r="AM117" s="170">
        <f t="shared" si="24"/>
        <v>1320000</v>
      </c>
      <c r="AN117" s="170">
        <f t="shared" si="18"/>
        <v>0</v>
      </c>
      <c r="AO117" s="170">
        <f t="shared" si="19"/>
        <v>0</v>
      </c>
      <c r="AP117" s="170">
        <f t="shared" si="20"/>
        <v>8372100</v>
      </c>
      <c r="AR117" s="170">
        <f t="shared" si="21"/>
        <v>0</v>
      </c>
      <c r="AS117" s="170">
        <f t="shared" si="22"/>
        <v>9692100</v>
      </c>
      <c r="AT117" s="162" t="s">
        <v>531</v>
      </c>
      <c r="AU117" s="162" t="s">
        <v>532</v>
      </c>
      <c r="AV117" s="162" t="s">
        <v>533</v>
      </c>
      <c r="AW117" s="162" t="s">
        <v>534</v>
      </c>
    </row>
    <row r="118" spans="1:49" ht="25" customHeight="1" x14ac:dyDescent="0.35">
      <c r="A118" s="162">
        <v>14332</v>
      </c>
      <c r="B118" s="162" t="s">
        <v>138</v>
      </c>
      <c r="C118" s="162" t="s">
        <v>139</v>
      </c>
      <c r="D118" s="163">
        <v>1</v>
      </c>
      <c r="E118" s="163">
        <v>2025</v>
      </c>
      <c r="F118" s="163">
        <v>2025</v>
      </c>
      <c r="G118" s="162" t="s">
        <v>127</v>
      </c>
      <c r="H118" s="162" t="s">
        <v>138</v>
      </c>
      <c r="I118" s="162" t="s">
        <v>140</v>
      </c>
      <c r="J118" s="164" t="s">
        <v>528</v>
      </c>
      <c r="K118" s="162" t="s">
        <v>529</v>
      </c>
      <c r="L118" s="162" t="s">
        <v>65</v>
      </c>
      <c r="M118" s="162" t="s">
        <v>65</v>
      </c>
      <c r="N118" s="162">
        <v>13</v>
      </c>
      <c r="O118" s="162" t="s">
        <v>104</v>
      </c>
      <c r="P118" s="162" t="s">
        <v>535</v>
      </c>
      <c r="Q118" s="162" t="s">
        <v>445</v>
      </c>
      <c r="R118" s="162" t="s">
        <v>61</v>
      </c>
      <c r="S118" s="162" t="s">
        <v>107</v>
      </c>
      <c r="T118" s="162" t="s">
        <v>63</v>
      </c>
      <c r="U118" s="163">
        <v>10</v>
      </c>
      <c r="V118" s="163">
        <v>110</v>
      </c>
      <c r="W118" s="163" t="s">
        <v>65</v>
      </c>
      <c r="X118" s="166">
        <f t="shared" si="23"/>
        <v>110</v>
      </c>
      <c r="Y118" s="163">
        <v>4</v>
      </c>
      <c r="Z118" s="163" t="s">
        <v>64</v>
      </c>
      <c r="AA118" s="163" t="s">
        <v>67</v>
      </c>
      <c r="AB118" s="172" t="s">
        <v>67</v>
      </c>
      <c r="AC118" s="173" t="s">
        <v>65</v>
      </c>
      <c r="AD118" s="168" t="s">
        <v>536</v>
      </c>
      <c r="AE118" s="166" t="s">
        <v>67</v>
      </c>
      <c r="AF118" s="178"/>
      <c r="AG118" s="162" t="s">
        <v>68</v>
      </c>
      <c r="AH118" s="166">
        <f t="shared" si="15"/>
        <v>28</v>
      </c>
      <c r="AI118" s="166">
        <v>1</v>
      </c>
      <c r="AJ118" s="170">
        <f t="shared" si="16"/>
        <v>5074</v>
      </c>
      <c r="AK118" s="166">
        <f t="shared" si="17"/>
        <v>27.5</v>
      </c>
      <c r="AL118" s="170">
        <v>0</v>
      </c>
      <c r="AM118" s="170">
        <f t="shared" si="24"/>
        <v>1120000</v>
      </c>
      <c r="AN118" s="170">
        <f t="shared" si="18"/>
        <v>0</v>
      </c>
      <c r="AO118" s="170">
        <f t="shared" si="19"/>
        <v>0</v>
      </c>
      <c r="AP118" s="170">
        <f t="shared" si="20"/>
        <v>5581400</v>
      </c>
      <c r="AR118" s="170">
        <f t="shared" si="21"/>
        <v>0</v>
      </c>
      <c r="AS118" s="170">
        <f t="shared" si="22"/>
        <v>6701400</v>
      </c>
      <c r="AT118" s="162" t="s">
        <v>537</v>
      </c>
      <c r="AU118" s="162" t="s">
        <v>538</v>
      </c>
      <c r="AV118" s="162" t="s">
        <v>539</v>
      </c>
      <c r="AW118" s="162" t="s">
        <v>540</v>
      </c>
    </row>
    <row r="119" spans="1:49" ht="25" customHeight="1" x14ac:dyDescent="0.35">
      <c r="A119" s="162">
        <v>14344</v>
      </c>
      <c r="B119" s="162" t="s">
        <v>138</v>
      </c>
      <c r="C119" s="162" t="s">
        <v>139</v>
      </c>
      <c r="D119" s="163">
        <v>1</v>
      </c>
      <c r="E119" s="163">
        <v>2025</v>
      </c>
      <c r="F119" s="163">
        <v>2025</v>
      </c>
      <c r="G119" s="162" t="s">
        <v>127</v>
      </c>
      <c r="H119" s="162" t="s">
        <v>138</v>
      </c>
      <c r="I119" s="162" t="s">
        <v>140</v>
      </c>
      <c r="J119" s="164" t="s">
        <v>528</v>
      </c>
      <c r="K119" s="162" t="s">
        <v>529</v>
      </c>
      <c r="L119" s="162" t="s">
        <v>65</v>
      </c>
      <c r="M119" s="162" t="s">
        <v>65</v>
      </c>
      <c r="N119" s="162">
        <v>13</v>
      </c>
      <c r="O119" s="162" t="s">
        <v>104</v>
      </c>
      <c r="P119" s="162" t="s">
        <v>541</v>
      </c>
      <c r="Q119" s="162" t="s">
        <v>152</v>
      </c>
      <c r="R119" s="162" t="s">
        <v>61</v>
      </c>
      <c r="S119" s="162" t="s">
        <v>107</v>
      </c>
      <c r="T119" s="162" t="s">
        <v>63</v>
      </c>
      <c r="U119" s="163">
        <v>20</v>
      </c>
      <c r="V119" s="163">
        <v>110</v>
      </c>
      <c r="W119" s="163" t="s">
        <v>65</v>
      </c>
      <c r="X119" s="166">
        <f t="shared" si="23"/>
        <v>110</v>
      </c>
      <c r="Y119" s="163">
        <v>4</v>
      </c>
      <c r="Z119" s="163" t="s">
        <v>64</v>
      </c>
      <c r="AA119" s="163" t="s">
        <v>67</v>
      </c>
      <c r="AB119" s="172" t="s">
        <v>67</v>
      </c>
      <c r="AC119" s="173" t="s">
        <v>65</v>
      </c>
      <c r="AD119" s="168" t="s">
        <v>536</v>
      </c>
      <c r="AE119" s="166" t="s">
        <v>67</v>
      </c>
      <c r="AF119" s="178"/>
      <c r="AG119" s="162" t="s">
        <v>68</v>
      </c>
      <c r="AH119" s="166">
        <f t="shared" si="15"/>
        <v>28</v>
      </c>
      <c r="AI119" s="166">
        <v>1</v>
      </c>
      <c r="AJ119" s="170">
        <f t="shared" si="16"/>
        <v>5074</v>
      </c>
      <c r="AK119" s="166">
        <f t="shared" si="17"/>
        <v>27.5</v>
      </c>
      <c r="AL119" s="170">
        <v>0</v>
      </c>
      <c r="AM119" s="170">
        <f t="shared" si="24"/>
        <v>2240000</v>
      </c>
      <c r="AN119" s="170">
        <f t="shared" si="18"/>
        <v>0</v>
      </c>
      <c r="AO119" s="170">
        <f t="shared" si="19"/>
        <v>0</v>
      </c>
      <c r="AP119" s="170">
        <f t="shared" si="20"/>
        <v>11162800</v>
      </c>
      <c r="AR119" s="170">
        <f t="shared" si="21"/>
        <v>0</v>
      </c>
      <c r="AS119" s="170">
        <f t="shared" si="22"/>
        <v>13402800</v>
      </c>
      <c r="AT119" s="162" t="s">
        <v>542</v>
      </c>
      <c r="AU119" s="162" t="s">
        <v>543</v>
      </c>
      <c r="AV119" s="162" t="s">
        <v>544</v>
      </c>
      <c r="AW119" s="162" t="s">
        <v>545</v>
      </c>
    </row>
    <row r="120" spans="1:49" ht="25" customHeight="1" x14ac:dyDescent="0.35">
      <c r="A120" s="162">
        <v>14419</v>
      </c>
      <c r="B120" s="162" t="s">
        <v>138</v>
      </c>
      <c r="C120" s="162" t="s">
        <v>139</v>
      </c>
      <c r="D120" s="163">
        <v>1</v>
      </c>
      <c r="E120" s="163">
        <v>2025</v>
      </c>
      <c r="F120" s="163">
        <v>2025</v>
      </c>
      <c r="G120" s="162" t="s">
        <v>127</v>
      </c>
      <c r="H120" s="162" t="s">
        <v>138</v>
      </c>
      <c r="I120" s="162" t="s">
        <v>140</v>
      </c>
      <c r="J120" s="164" t="s">
        <v>546</v>
      </c>
      <c r="K120" s="162" t="s">
        <v>547</v>
      </c>
      <c r="L120" s="162" t="s">
        <v>65</v>
      </c>
      <c r="M120" s="162" t="s">
        <v>65</v>
      </c>
      <c r="N120" s="162">
        <v>9</v>
      </c>
      <c r="O120" s="162" t="s">
        <v>118</v>
      </c>
      <c r="P120" s="162" t="s">
        <v>386</v>
      </c>
      <c r="Q120" s="162" t="s">
        <v>145</v>
      </c>
      <c r="R120" s="162" t="s">
        <v>61</v>
      </c>
      <c r="S120" s="162" t="s">
        <v>107</v>
      </c>
      <c r="T120" s="162" t="s">
        <v>63</v>
      </c>
      <c r="U120" s="163">
        <v>10</v>
      </c>
      <c r="V120" s="163">
        <v>109</v>
      </c>
      <c r="W120" s="163" t="s">
        <v>65</v>
      </c>
      <c r="X120" s="166">
        <f t="shared" si="23"/>
        <v>109</v>
      </c>
      <c r="Y120" s="163">
        <v>4</v>
      </c>
      <c r="Z120" s="163" t="s">
        <v>64</v>
      </c>
      <c r="AA120" s="163" t="s">
        <v>67</v>
      </c>
      <c r="AB120" s="172" t="s">
        <v>67</v>
      </c>
      <c r="AC120" s="173" t="s">
        <v>65</v>
      </c>
      <c r="AD120" s="168" t="s">
        <v>548</v>
      </c>
      <c r="AE120" s="166" t="s">
        <v>67</v>
      </c>
      <c r="AF120" s="178"/>
      <c r="AG120" s="162" t="s">
        <v>68</v>
      </c>
      <c r="AH120" s="166">
        <f t="shared" si="15"/>
        <v>28</v>
      </c>
      <c r="AI120" s="166">
        <v>2</v>
      </c>
      <c r="AJ120" s="170">
        <f t="shared" si="16"/>
        <v>6372</v>
      </c>
      <c r="AK120" s="166">
        <f t="shared" si="17"/>
        <v>27.25</v>
      </c>
      <c r="AL120" s="170">
        <v>0</v>
      </c>
      <c r="AM120" s="170">
        <f t="shared" si="24"/>
        <v>1120000</v>
      </c>
      <c r="AN120" s="170">
        <f t="shared" si="18"/>
        <v>0</v>
      </c>
      <c r="AO120" s="170">
        <f t="shared" si="19"/>
        <v>0</v>
      </c>
      <c r="AP120" s="170">
        <f t="shared" si="20"/>
        <v>6945480</v>
      </c>
      <c r="AR120" s="170">
        <f t="shared" si="21"/>
        <v>0</v>
      </c>
      <c r="AS120" s="170">
        <f t="shared" si="22"/>
        <v>8065480</v>
      </c>
      <c r="AT120" s="162" t="s">
        <v>549</v>
      </c>
      <c r="AU120" s="162" t="s">
        <v>550</v>
      </c>
      <c r="AV120" s="162" t="s">
        <v>149</v>
      </c>
      <c r="AW120" s="162" t="s">
        <v>551</v>
      </c>
    </row>
    <row r="121" spans="1:49" ht="25" customHeight="1" x14ac:dyDescent="0.35">
      <c r="A121" s="162">
        <v>14426</v>
      </c>
      <c r="B121" s="162" t="s">
        <v>125</v>
      </c>
      <c r="C121" s="162" t="s">
        <v>126</v>
      </c>
      <c r="D121" s="163">
        <v>1</v>
      </c>
      <c r="E121" s="163">
        <v>2025</v>
      </c>
      <c r="F121" s="163">
        <v>2025</v>
      </c>
      <c r="G121" s="162" t="s">
        <v>127</v>
      </c>
      <c r="H121" s="162" t="s">
        <v>125</v>
      </c>
      <c r="I121" s="162" t="s">
        <v>128</v>
      </c>
      <c r="J121" s="164" t="s">
        <v>552</v>
      </c>
      <c r="K121" s="162" t="s">
        <v>553</v>
      </c>
      <c r="L121" s="162" t="s">
        <v>65</v>
      </c>
      <c r="M121" s="162" t="s">
        <v>65</v>
      </c>
      <c r="N121" s="162">
        <v>15</v>
      </c>
      <c r="O121" s="162" t="s">
        <v>301</v>
      </c>
      <c r="P121" s="162" t="s">
        <v>554</v>
      </c>
      <c r="Q121" s="162" t="s">
        <v>152</v>
      </c>
      <c r="R121" s="162" t="s">
        <v>61</v>
      </c>
      <c r="S121" s="162" t="s">
        <v>107</v>
      </c>
      <c r="T121" s="162" t="s">
        <v>63</v>
      </c>
      <c r="U121" s="163">
        <v>10</v>
      </c>
      <c r="V121" s="163">
        <v>80</v>
      </c>
      <c r="W121" s="163" t="s">
        <v>65</v>
      </c>
      <c r="X121" s="166">
        <f t="shared" si="23"/>
        <v>80</v>
      </c>
      <c r="Y121" s="163">
        <v>4</v>
      </c>
      <c r="Z121" s="163" t="s">
        <v>64</v>
      </c>
      <c r="AA121" s="163" t="s">
        <v>67</v>
      </c>
      <c r="AB121" s="172" t="s">
        <v>67</v>
      </c>
      <c r="AC121" s="173" t="s">
        <v>65</v>
      </c>
      <c r="AD121" s="168" t="s">
        <v>555</v>
      </c>
      <c r="AE121" s="166" t="s">
        <v>67</v>
      </c>
      <c r="AF121" s="178"/>
      <c r="AG121" s="162" t="s">
        <v>68</v>
      </c>
      <c r="AH121" s="166">
        <f t="shared" si="15"/>
        <v>20</v>
      </c>
      <c r="AI121" s="166">
        <v>2</v>
      </c>
      <c r="AJ121" s="170">
        <f t="shared" si="16"/>
        <v>6372</v>
      </c>
      <c r="AK121" s="166">
        <f t="shared" si="17"/>
        <v>20</v>
      </c>
      <c r="AL121" s="170">
        <v>0</v>
      </c>
      <c r="AM121" s="170">
        <f t="shared" si="24"/>
        <v>800000</v>
      </c>
      <c r="AN121" s="170">
        <f t="shared" si="18"/>
        <v>0</v>
      </c>
      <c r="AO121" s="170">
        <f t="shared" si="19"/>
        <v>0</v>
      </c>
      <c r="AP121" s="170">
        <f t="shared" si="20"/>
        <v>5097600</v>
      </c>
      <c r="AR121" s="170">
        <f t="shared" si="21"/>
        <v>0</v>
      </c>
      <c r="AS121" s="170">
        <f t="shared" si="22"/>
        <v>5897600</v>
      </c>
      <c r="AT121" s="162" t="s">
        <v>172</v>
      </c>
      <c r="AU121" s="162" t="s">
        <v>173</v>
      </c>
      <c r="AV121" s="162" t="s">
        <v>556</v>
      </c>
      <c r="AW121" s="162" t="s">
        <v>557</v>
      </c>
    </row>
    <row r="122" spans="1:49" ht="25" customHeight="1" x14ac:dyDescent="0.35">
      <c r="A122" s="162">
        <v>14439</v>
      </c>
      <c r="B122" s="162" t="s">
        <v>125</v>
      </c>
      <c r="C122" s="162" t="s">
        <v>126</v>
      </c>
      <c r="D122" s="163">
        <v>1</v>
      </c>
      <c r="E122" s="163">
        <v>2025</v>
      </c>
      <c r="F122" s="163">
        <v>2025</v>
      </c>
      <c r="G122" s="162" t="s">
        <v>127</v>
      </c>
      <c r="H122" s="162" t="s">
        <v>125</v>
      </c>
      <c r="I122" s="162" t="s">
        <v>128</v>
      </c>
      <c r="J122" s="164" t="s">
        <v>552</v>
      </c>
      <c r="K122" s="162" t="s">
        <v>553</v>
      </c>
      <c r="L122" s="162" t="s">
        <v>65</v>
      </c>
      <c r="M122" s="162" t="s">
        <v>65</v>
      </c>
      <c r="N122" s="162">
        <v>6</v>
      </c>
      <c r="O122" s="162" t="s">
        <v>375</v>
      </c>
      <c r="P122" s="162" t="s">
        <v>417</v>
      </c>
      <c r="Q122" s="162" t="s">
        <v>152</v>
      </c>
      <c r="R122" s="162" t="s">
        <v>61</v>
      </c>
      <c r="S122" s="162" t="s">
        <v>107</v>
      </c>
      <c r="T122" s="162" t="s">
        <v>63</v>
      </c>
      <c r="U122" s="163">
        <v>10</v>
      </c>
      <c r="V122" s="163">
        <v>80</v>
      </c>
      <c r="W122" s="163" t="s">
        <v>65</v>
      </c>
      <c r="X122" s="166">
        <f t="shared" si="23"/>
        <v>80</v>
      </c>
      <c r="Y122" s="163">
        <v>4</v>
      </c>
      <c r="Z122" s="163" t="s">
        <v>64</v>
      </c>
      <c r="AA122" s="163" t="s">
        <v>67</v>
      </c>
      <c r="AB122" s="172" t="s">
        <v>67</v>
      </c>
      <c r="AC122" s="173" t="s">
        <v>65</v>
      </c>
      <c r="AD122" s="168" t="s">
        <v>418</v>
      </c>
      <c r="AE122" s="166" t="s">
        <v>67</v>
      </c>
      <c r="AF122" s="178"/>
      <c r="AG122" s="162" t="s">
        <v>68</v>
      </c>
      <c r="AH122" s="166">
        <f t="shared" si="15"/>
        <v>20</v>
      </c>
      <c r="AI122" s="166">
        <v>2</v>
      </c>
      <c r="AJ122" s="170">
        <f t="shared" si="16"/>
        <v>6372</v>
      </c>
      <c r="AK122" s="166">
        <f t="shared" si="17"/>
        <v>20</v>
      </c>
      <c r="AL122" s="170">
        <v>0</v>
      </c>
      <c r="AM122" s="170">
        <f t="shared" si="24"/>
        <v>800000</v>
      </c>
      <c r="AN122" s="170">
        <f t="shared" si="18"/>
        <v>0</v>
      </c>
      <c r="AO122" s="170">
        <f t="shared" si="19"/>
        <v>0</v>
      </c>
      <c r="AP122" s="170">
        <f t="shared" si="20"/>
        <v>5097600</v>
      </c>
      <c r="AR122" s="170">
        <f t="shared" si="21"/>
        <v>0</v>
      </c>
      <c r="AS122" s="170">
        <f t="shared" si="22"/>
        <v>5897600</v>
      </c>
      <c r="AT122" s="162" t="s">
        <v>172</v>
      </c>
      <c r="AU122" s="162" t="s">
        <v>173</v>
      </c>
      <c r="AV122" s="162" t="s">
        <v>558</v>
      </c>
      <c r="AW122" s="162" t="s">
        <v>420</v>
      </c>
    </row>
    <row r="123" spans="1:49" ht="25" customHeight="1" x14ac:dyDescent="0.35">
      <c r="A123" s="162">
        <v>14584</v>
      </c>
      <c r="B123" s="162" t="s">
        <v>125</v>
      </c>
      <c r="C123" s="162" t="s">
        <v>126</v>
      </c>
      <c r="D123" s="163">
        <v>1</v>
      </c>
      <c r="E123" s="163">
        <v>2025</v>
      </c>
      <c r="F123" s="163">
        <v>2025</v>
      </c>
      <c r="G123" s="162" t="s">
        <v>127</v>
      </c>
      <c r="H123" s="162" t="s">
        <v>125</v>
      </c>
      <c r="I123" s="162" t="s">
        <v>128</v>
      </c>
      <c r="J123" s="164" t="s">
        <v>552</v>
      </c>
      <c r="K123" s="162" t="s">
        <v>553</v>
      </c>
      <c r="L123" s="162" t="s">
        <v>65</v>
      </c>
      <c r="M123" s="162" t="s">
        <v>65</v>
      </c>
      <c r="N123" s="162">
        <v>5</v>
      </c>
      <c r="O123" s="162" t="s">
        <v>236</v>
      </c>
      <c r="P123" s="162" t="s">
        <v>559</v>
      </c>
      <c r="Q123" s="162" t="s">
        <v>152</v>
      </c>
      <c r="R123" s="162" t="s">
        <v>61</v>
      </c>
      <c r="S123" s="162" t="s">
        <v>107</v>
      </c>
      <c r="T123" s="162" t="s">
        <v>108</v>
      </c>
      <c r="U123" s="163">
        <v>20</v>
      </c>
      <c r="V123" s="163">
        <v>80</v>
      </c>
      <c r="W123" s="163" t="s">
        <v>65</v>
      </c>
      <c r="X123" s="166">
        <f t="shared" si="23"/>
        <v>80</v>
      </c>
      <c r="Y123" s="163">
        <v>4</v>
      </c>
      <c r="Z123" s="163" t="s">
        <v>64</v>
      </c>
      <c r="AA123" s="163" t="s">
        <v>67</v>
      </c>
      <c r="AB123" s="172" t="s">
        <v>67</v>
      </c>
      <c r="AC123" s="173" t="s">
        <v>65</v>
      </c>
      <c r="AD123" s="168" t="s">
        <v>560</v>
      </c>
      <c r="AE123" s="166" t="s">
        <v>67</v>
      </c>
      <c r="AF123" s="178"/>
      <c r="AG123" s="162" t="s">
        <v>68</v>
      </c>
      <c r="AH123" s="166">
        <f t="shared" si="15"/>
        <v>20</v>
      </c>
      <c r="AI123" s="166">
        <v>2</v>
      </c>
      <c r="AJ123" s="170">
        <f t="shared" si="16"/>
        <v>6372</v>
      </c>
      <c r="AK123" s="166">
        <f t="shared" si="17"/>
        <v>20</v>
      </c>
      <c r="AL123" s="170">
        <v>0</v>
      </c>
      <c r="AM123" s="170">
        <f t="shared" si="24"/>
        <v>1600000</v>
      </c>
      <c r="AN123" s="170">
        <f t="shared" si="18"/>
        <v>0</v>
      </c>
      <c r="AO123" s="170">
        <f t="shared" si="19"/>
        <v>0</v>
      </c>
      <c r="AP123" s="170">
        <f t="shared" si="20"/>
        <v>10195200</v>
      </c>
      <c r="AR123" s="170">
        <f t="shared" si="21"/>
        <v>0</v>
      </c>
      <c r="AS123" s="170">
        <f t="shared" si="22"/>
        <v>11795200</v>
      </c>
      <c r="AT123" s="162" t="s">
        <v>211</v>
      </c>
      <c r="AU123" s="162" t="s">
        <v>212</v>
      </c>
      <c r="AV123" s="162" t="s">
        <v>213</v>
      </c>
      <c r="AW123" s="162" t="s">
        <v>332</v>
      </c>
    </row>
    <row r="124" spans="1:49" ht="25" customHeight="1" x14ac:dyDescent="0.35">
      <c r="A124" s="162">
        <v>14455</v>
      </c>
      <c r="B124" s="162" t="s">
        <v>125</v>
      </c>
      <c r="C124" s="162" t="s">
        <v>126</v>
      </c>
      <c r="D124" s="163">
        <v>1</v>
      </c>
      <c r="E124" s="163">
        <v>2025</v>
      </c>
      <c r="F124" s="163">
        <v>2025</v>
      </c>
      <c r="G124" s="162" t="s">
        <v>127</v>
      </c>
      <c r="H124" s="162" t="s">
        <v>125</v>
      </c>
      <c r="I124" s="162" t="s">
        <v>128</v>
      </c>
      <c r="J124" s="164" t="s">
        <v>561</v>
      </c>
      <c r="K124" s="162" t="s">
        <v>562</v>
      </c>
      <c r="L124" s="162" t="s">
        <v>65</v>
      </c>
      <c r="M124" s="162" t="s">
        <v>65</v>
      </c>
      <c r="N124" s="162">
        <v>13</v>
      </c>
      <c r="O124" s="162" t="s">
        <v>104</v>
      </c>
      <c r="P124" s="162" t="s">
        <v>455</v>
      </c>
      <c r="Q124" s="162" t="s">
        <v>563</v>
      </c>
      <c r="R124" s="162" t="s">
        <v>61</v>
      </c>
      <c r="S124" s="162" t="s">
        <v>62</v>
      </c>
      <c r="T124" s="162" t="s">
        <v>63</v>
      </c>
      <c r="U124" s="163">
        <v>10</v>
      </c>
      <c r="V124" s="163">
        <v>80</v>
      </c>
      <c r="W124" s="163" t="s">
        <v>65</v>
      </c>
      <c r="X124" s="166">
        <f t="shared" si="23"/>
        <v>80</v>
      </c>
      <c r="Y124" s="163">
        <v>4</v>
      </c>
      <c r="Z124" s="163" t="s">
        <v>64</v>
      </c>
      <c r="AA124" s="163" t="s">
        <v>67</v>
      </c>
      <c r="AB124" s="172" t="s">
        <v>67</v>
      </c>
      <c r="AC124" s="173" t="s">
        <v>65</v>
      </c>
      <c r="AD124" s="168" t="s">
        <v>564</v>
      </c>
      <c r="AE124" s="166" t="s">
        <v>67</v>
      </c>
      <c r="AF124" s="178"/>
      <c r="AG124" s="162" t="s">
        <v>68</v>
      </c>
      <c r="AH124" s="166">
        <f t="shared" si="15"/>
        <v>20</v>
      </c>
      <c r="AI124" s="166">
        <v>2</v>
      </c>
      <c r="AJ124" s="170">
        <f t="shared" si="16"/>
        <v>6372</v>
      </c>
      <c r="AK124" s="166">
        <f t="shared" si="17"/>
        <v>20</v>
      </c>
      <c r="AL124" s="170">
        <v>0</v>
      </c>
      <c r="AM124" s="170">
        <f t="shared" si="24"/>
        <v>800000</v>
      </c>
      <c r="AN124" s="170">
        <f t="shared" si="18"/>
        <v>0</v>
      </c>
      <c r="AO124" s="170">
        <f t="shared" si="19"/>
        <v>0</v>
      </c>
      <c r="AP124" s="170">
        <f t="shared" si="20"/>
        <v>5097600</v>
      </c>
      <c r="AR124" s="170">
        <f t="shared" si="21"/>
        <v>0</v>
      </c>
      <c r="AS124" s="170">
        <f t="shared" si="22"/>
        <v>5897600</v>
      </c>
      <c r="AT124" s="162" t="s">
        <v>565</v>
      </c>
      <c r="AU124" s="162" t="s">
        <v>566</v>
      </c>
      <c r="AV124" s="162" t="s">
        <v>567</v>
      </c>
      <c r="AW124" s="162" t="s">
        <v>568</v>
      </c>
    </row>
    <row r="125" spans="1:49" ht="25" customHeight="1" x14ac:dyDescent="0.35">
      <c r="A125" s="162">
        <v>14352</v>
      </c>
      <c r="B125" s="162" t="s">
        <v>138</v>
      </c>
      <c r="C125" s="162" t="s">
        <v>139</v>
      </c>
      <c r="D125" s="163">
        <v>1</v>
      </c>
      <c r="E125" s="163">
        <v>2025</v>
      </c>
      <c r="F125" s="163">
        <v>2025</v>
      </c>
      <c r="G125" s="162" t="s">
        <v>127</v>
      </c>
      <c r="H125" s="162" t="s">
        <v>138</v>
      </c>
      <c r="I125" s="162" t="s">
        <v>140</v>
      </c>
      <c r="J125" s="164" t="s">
        <v>561</v>
      </c>
      <c r="K125" s="162" t="s">
        <v>562</v>
      </c>
      <c r="L125" s="162" t="s">
        <v>284</v>
      </c>
      <c r="M125" s="162" t="s">
        <v>285</v>
      </c>
      <c r="N125" s="162">
        <v>5</v>
      </c>
      <c r="O125" s="162" t="s">
        <v>236</v>
      </c>
      <c r="P125" s="162" t="s">
        <v>569</v>
      </c>
      <c r="Q125" s="162" t="s">
        <v>145</v>
      </c>
      <c r="R125" s="162" t="s">
        <v>61</v>
      </c>
      <c r="S125" s="162" t="s">
        <v>107</v>
      </c>
      <c r="T125" s="162" t="s">
        <v>63</v>
      </c>
      <c r="U125" s="163">
        <v>10</v>
      </c>
      <c r="V125" s="163">
        <v>80</v>
      </c>
      <c r="W125" s="163">
        <v>12</v>
      </c>
      <c r="X125" s="166">
        <f t="shared" si="23"/>
        <v>92</v>
      </c>
      <c r="Y125" s="163">
        <v>4</v>
      </c>
      <c r="Z125" s="163" t="s">
        <v>64</v>
      </c>
      <c r="AA125" s="163" t="s">
        <v>67</v>
      </c>
      <c r="AB125" s="172" t="s">
        <v>67</v>
      </c>
      <c r="AC125" s="173" t="s">
        <v>65</v>
      </c>
      <c r="AD125" s="168" t="s">
        <v>570</v>
      </c>
      <c r="AE125" s="166" t="s">
        <v>67</v>
      </c>
      <c r="AF125" s="178"/>
      <c r="AG125" s="162" t="s">
        <v>68</v>
      </c>
      <c r="AH125" s="166">
        <f t="shared" si="15"/>
        <v>23</v>
      </c>
      <c r="AI125" s="166">
        <v>2</v>
      </c>
      <c r="AJ125" s="170">
        <f t="shared" si="16"/>
        <v>6372</v>
      </c>
      <c r="AK125" s="166">
        <f t="shared" si="17"/>
        <v>23</v>
      </c>
      <c r="AL125" s="170">
        <v>0</v>
      </c>
      <c r="AM125" s="170">
        <f t="shared" si="24"/>
        <v>920000</v>
      </c>
      <c r="AN125" s="170">
        <f t="shared" si="18"/>
        <v>0</v>
      </c>
      <c r="AO125" s="170">
        <f t="shared" si="19"/>
        <v>0</v>
      </c>
      <c r="AP125" s="170">
        <f t="shared" si="20"/>
        <v>5862240</v>
      </c>
      <c r="AR125" s="170">
        <f t="shared" si="21"/>
        <v>0</v>
      </c>
      <c r="AS125" s="170">
        <f t="shared" si="22"/>
        <v>6782240</v>
      </c>
      <c r="AT125" s="162" t="s">
        <v>147</v>
      </c>
      <c r="AU125" s="162" t="s">
        <v>148</v>
      </c>
      <c r="AV125" s="162" t="s">
        <v>149</v>
      </c>
      <c r="AW125" s="162" t="s">
        <v>551</v>
      </c>
    </row>
    <row r="126" spans="1:49" ht="25" customHeight="1" x14ac:dyDescent="0.35">
      <c r="A126" s="162">
        <v>14431</v>
      </c>
      <c r="B126" s="162" t="s">
        <v>138</v>
      </c>
      <c r="C126" s="162" t="s">
        <v>139</v>
      </c>
      <c r="D126" s="163">
        <v>1</v>
      </c>
      <c r="E126" s="163">
        <v>2025</v>
      </c>
      <c r="F126" s="163">
        <v>2025</v>
      </c>
      <c r="G126" s="162" t="s">
        <v>127</v>
      </c>
      <c r="H126" s="162" t="s">
        <v>138</v>
      </c>
      <c r="I126" s="162" t="s">
        <v>140</v>
      </c>
      <c r="J126" s="164" t="s">
        <v>561</v>
      </c>
      <c r="K126" s="162" t="s">
        <v>562</v>
      </c>
      <c r="L126" s="162" t="s">
        <v>284</v>
      </c>
      <c r="M126" s="162" t="s">
        <v>285</v>
      </c>
      <c r="N126" s="162">
        <v>13</v>
      </c>
      <c r="O126" s="162" t="s">
        <v>104</v>
      </c>
      <c r="P126" s="162" t="s">
        <v>209</v>
      </c>
      <c r="Q126" s="162" t="s">
        <v>145</v>
      </c>
      <c r="R126" s="162" t="s">
        <v>61</v>
      </c>
      <c r="S126" s="162" t="s">
        <v>107</v>
      </c>
      <c r="T126" s="162" t="s">
        <v>63</v>
      </c>
      <c r="U126" s="163">
        <v>10</v>
      </c>
      <c r="V126" s="163">
        <v>80</v>
      </c>
      <c r="W126" s="163">
        <v>12</v>
      </c>
      <c r="X126" s="166">
        <f t="shared" si="23"/>
        <v>92</v>
      </c>
      <c r="Y126" s="163">
        <v>4</v>
      </c>
      <c r="Z126" s="163" t="s">
        <v>64</v>
      </c>
      <c r="AA126" s="163" t="s">
        <v>67</v>
      </c>
      <c r="AB126" s="172" t="s">
        <v>67</v>
      </c>
      <c r="AC126" s="173" t="s">
        <v>65</v>
      </c>
      <c r="AD126" s="168" t="s">
        <v>571</v>
      </c>
      <c r="AE126" s="166" t="s">
        <v>67</v>
      </c>
      <c r="AF126" s="178"/>
      <c r="AG126" s="162" t="s">
        <v>68</v>
      </c>
      <c r="AH126" s="166">
        <f t="shared" si="15"/>
        <v>23</v>
      </c>
      <c r="AI126" s="166">
        <v>2</v>
      </c>
      <c r="AJ126" s="170">
        <f t="shared" si="16"/>
        <v>6372</v>
      </c>
      <c r="AK126" s="166">
        <f t="shared" si="17"/>
        <v>23</v>
      </c>
      <c r="AL126" s="170">
        <v>0</v>
      </c>
      <c r="AM126" s="170">
        <f t="shared" si="24"/>
        <v>920000</v>
      </c>
      <c r="AN126" s="170">
        <f t="shared" si="18"/>
        <v>0</v>
      </c>
      <c r="AO126" s="170">
        <f t="shared" si="19"/>
        <v>0</v>
      </c>
      <c r="AP126" s="170">
        <f t="shared" si="20"/>
        <v>5862240</v>
      </c>
      <c r="AR126" s="170">
        <f t="shared" si="21"/>
        <v>0</v>
      </c>
      <c r="AS126" s="170">
        <f t="shared" si="22"/>
        <v>6782240</v>
      </c>
      <c r="AT126" s="162" t="s">
        <v>549</v>
      </c>
      <c r="AU126" s="162" t="s">
        <v>550</v>
      </c>
      <c r="AV126" s="162" t="s">
        <v>149</v>
      </c>
      <c r="AW126" s="162" t="s">
        <v>150</v>
      </c>
    </row>
    <row r="127" spans="1:49" ht="25" customHeight="1" x14ac:dyDescent="0.35">
      <c r="A127" s="162">
        <v>14372</v>
      </c>
      <c r="B127" s="162" t="s">
        <v>190</v>
      </c>
      <c r="C127" s="162" t="s">
        <v>191</v>
      </c>
      <c r="D127" s="163">
        <v>1</v>
      </c>
      <c r="E127" s="163">
        <v>2025</v>
      </c>
      <c r="F127" s="163">
        <v>2025</v>
      </c>
      <c r="G127" s="162" t="s">
        <v>127</v>
      </c>
      <c r="H127" s="162" t="s">
        <v>190</v>
      </c>
      <c r="I127" s="162" t="s">
        <v>192</v>
      </c>
      <c r="J127" s="164" t="s">
        <v>572</v>
      </c>
      <c r="K127" s="162" t="s">
        <v>573</v>
      </c>
      <c r="L127" s="162" t="s">
        <v>65</v>
      </c>
      <c r="M127" s="162" t="s">
        <v>65</v>
      </c>
      <c r="N127" s="162">
        <v>13</v>
      </c>
      <c r="O127" s="162" t="s">
        <v>104</v>
      </c>
      <c r="P127" s="162" t="s">
        <v>193</v>
      </c>
      <c r="Q127" s="162" t="s">
        <v>152</v>
      </c>
      <c r="R127" s="162" t="s">
        <v>61</v>
      </c>
      <c r="S127" s="162" t="s">
        <v>62</v>
      </c>
      <c r="T127" s="162" t="s">
        <v>63</v>
      </c>
      <c r="U127" s="163">
        <v>20</v>
      </c>
      <c r="V127" s="163">
        <v>90</v>
      </c>
      <c r="W127" s="163" t="s">
        <v>65</v>
      </c>
      <c r="X127" s="166">
        <f t="shared" si="23"/>
        <v>90</v>
      </c>
      <c r="Y127" s="163">
        <v>5</v>
      </c>
      <c r="Z127" s="163" t="s">
        <v>64</v>
      </c>
      <c r="AA127" s="163" t="s">
        <v>67</v>
      </c>
      <c r="AB127" s="172" t="s">
        <v>67</v>
      </c>
      <c r="AC127" s="173" t="s">
        <v>65</v>
      </c>
      <c r="AD127" s="168" t="s">
        <v>574</v>
      </c>
      <c r="AE127" s="166" t="s">
        <v>67</v>
      </c>
      <c r="AF127" s="178"/>
      <c r="AG127" s="162" t="s">
        <v>68</v>
      </c>
      <c r="AH127" s="166">
        <f t="shared" si="15"/>
        <v>18</v>
      </c>
      <c r="AI127" s="166">
        <v>2</v>
      </c>
      <c r="AJ127" s="170">
        <f t="shared" si="16"/>
        <v>6372</v>
      </c>
      <c r="AK127" s="166">
        <f t="shared" si="17"/>
        <v>18</v>
      </c>
      <c r="AL127" s="170">
        <v>0</v>
      </c>
      <c r="AM127" s="170">
        <f t="shared" si="24"/>
        <v>1440000</v>
      </c>
      <c r="AN127" s="170">
        <f t="shared" si="18"/>
        <v>0</v>
      </c>
      <c r="AO127" s="170">
        <f t="shared" si="19"/>
        <v>0</v>
      </c>
      <c r="AP127" s="170">
        <f t="shared" si="20"/>
        <v>11469600</v>
      </c>
      <c r="AR127" s="170">
        <f t="shared" si="21"/>
        <v>0</v>
      </c>
      <c r="AS127" s="170">
        <f t="shared" si="22"/>
        <v>12909600</v>
      </c>
      <c r="AT127" s="162" t="s">
        <v>195</v>
      </c>
      <c r="AU127" s="162" t="s">
        <v>196</v>
      </c>
      <c r="AV127" s="162" t="s">
        <v>197</v>
      </c>
      <c r="AW127" s="162" t="s">
        <v>198</v>
      </c>
    </row>
    <row r="128" spans="1:49" ht="25" customHeight="1" x14ac:dyDescent="0.35">
      <c r="A128" s="162">
        <v>14428</v>
      </c>
      <c r="B128" s="162" t="s">
        <v>138</v>
      </c>
      <c r="C128" s="162" t="s">
        <v>139</v>
      </c>
      <c r="D128" s="163">
        <v>1</v>
      </c>
      <c r="E128" s="163">
        <v>2025</v>
      </c>
      <c r="F128" s="163">
        <v>2025</v>
      </c>
      <c r="G128" s="162" t="s">
        <v>127</v>
      </c>
      <c r="H128" s="162" t="s">
        <v>138</v>
      </c>
      <c r="I128" s="162" t="s">
        <v>140</v>
      </c>
      <c r="J128" s="164" t="s">
        <v>572</v>
      </c>
      <c r="K128" s="162" t="s">
        <v>573</v>
      </c>
      <c r="L128" s="162" t="s">
        <v>284</v>
      </c>
      <c r="M128" s="162" t="s">
        <v>285</v>
      </c>
      <c r="N128" s="162">
        <v>13</v>
      </c>
      <c r="O128" s="162" t="s">
        <v>104</v>
      </c>
      <c r="P128" s="162" t="s">
        <v>209</v>
      </c>
      <c r="Q128" s="162" t="s">
        <v>145</v>
      </c>
      <c r="R128" s="162" t="s">
        <v>61</v>
      </c>
      <c r="S128" s="162" t="s">
        <v>107</v>
      </c>
      <c r="T128" s="162" t="s">
        <v>63</v>
      </c>
      <c r="U128" s="163">
        <v>10</v>
      </c>
      <c r="V128" s="163">
        <v>90</v>
      </c>
      <c r="W128" s="163">
        <v>12</v>
      </c>
      <c r="X128" s="166">
        <f t="shared" si="23"/>
        <v>102</v>
      </c>
      <c r="Y128" s="163">
        <v>4</v>
      </c>
      <c r="Z128" s="163" t="s">
        <v>64</v>
      </c>
      <c r="AA128" s="163" t="s">
        <v>67</v>
      </c>
      <c r="AB128" s="172" t="s">
        <v>67</v>
      </c>
      <c r="AC128" s="173" t="s">
        <v>65</v>
      </c>
      <c r="AD128" s="168" t="s">
        <v>570</v>
      </c>
      <c r="AE128" s="166" t="s">
        <v>67</v>
      </c>
      <c r="AF128" s="178"/>
      <c r="AG128" s="162" t="s">
        <v>68</v>
      </c>
      <c r="AH128" s="166">
        <f t="shared" si="15"/>
        <v>26</v>
      </c>
      <c r="AI128" s="166">
        <v>2</v>
      </c>
      <c r="AJ128" s="170">
        <f t="shared" si="16"/>
        <v>6372</v>
      </c>
      <c r="AK128" s="166">
        <f t="shared" si="17"/>
        <v>25.5</v>
      </c>
      <c r="AL128" s="170">
        <v>0</v>
      </c>
      <c r="AM128" s="170">
        <f t="shared" si="24"/>
        <v>1040000</v>
      </c>
      <c r="AN128" s="170">
        <f t="shared" si="18"/>
        <v>0</v>
      </c>
      <c r="AO128" s="170">
        <f t="shared" si="19"/>
        <v>0</v>
      </c>
      <c r="AP128" s="170">
        <f t="shared" si="20"/>
        <v>6499440</v>
      </c>
      <c r="AR128" s="170">
        <f t="shared" si="21"/>
        <v>0</v>
      </c>
      <c r="AS128" s="170">
        <f t="shared" si="22"/>
        <v>7539440</v>
      </c>
      <c r="AT128" s="162" t="s">
        <v>549</v>
      </c>
      <c r="AU128" s="162" t="s">
        <v>550</v>
      </c>
      <c r="AV128" s="162" t="s">
        <v>149</v>
      </c>
      <c r="AW128" s="162" t="s">
        <v>551</v>
      </c>
    </row>
    <row r="129" spans="1:49" ht="25" customHeight="1" x14ac:dyDescent="0.35">
      <c r="A129" s="162">
        <v>14219</v>
      </c>
      <c r="B129" s="162" t="s">
        <v>96</v>
      </c>
      <c r="C129" s="162" t="s">
        <v>575</v>
      </c>
      <c r="D129" s="163">
        <v>1</v>
      </c>
      <c r="E129" s="163">
        <v>2025</v>
      </c>
      <c r="F129" s="163">
        <v>2025</v>
      </c>
      <c r="G129" s="162" t="s">
        <v>127</v>
      </c>
      <c r="H129" s="162" t="s">
        <v>96</v>
      </c>
      <c r="I129" s="162" t="s">
        <v>99</v>
      </c>
      <c r="J129" s="164" t="s">
        <v>572</v>
      </c>
      <c r="K129" s="162" t="s">
        <v>573</v>
      </c>
      <c r="L129" s="162" t="s">
        <v>207</v>
      </c>
      <c r="M129" s="162" t="s">
        <v>208</v>
      </c>
      <c r="N129" s="162">
        <v>13</v>
      </c>
      <c r="O129" s="162" t="s">
        <v>104</v>
      </c>
      <c r="P129" s="162" t="s">
        <v>193</v>
      </c>
      <c r="Q129" s="162" t="s">
        <v>152</v>
      </c>
      <c r="R129" s="162" t="s">
        <v>61</v>
      </c>
      <c r="S129" s="162" t="s">
        <v>107</v>
      </c>
      <c r="T129" s="162" t="s">
        <v>108</v>
      </c>
      <c r="U129" s="163">
        <v>19</v>
      </c>
      <c r="V129" s="163">
        <v>90</v>
      </c>
      <c r="W129" s="163">
        <v>8</v>
      </c>
      <c r="X129" s="166">
        <f t="shared" si="23"/>
        <v>98</v>
      </c>
      <c r="Y129" s="163">
        <v>4</v>
      </c>
      <c r="Z129" s="163" t="s">
        <v>64</v>
      </c>
      <c r="AA129" s="163" t="s">
        <v>67</v>
      </c>
      <c r="AB129" s="172" t="s">
        <v>67</v>
      </c>
      <c r="AC129" s="173" t="s">
        <v>65</v>
      </c>
      <c r="AD129" s="168" t="s">
        <v>576</v>
      </c>
      <c r="AE129" s="166" t="s">
        <v>67</v>
      </c>
      <c r="AF129" s="178"/>
      <c r="AG129" s="162" t="s">
        <v>68</v>
      </c>
      <c r="AH129" s="166">
        <f t="shared" si="15"/>
        <v>25</v>
      </c>
      <c r="AI129" s="166">
        <v>2</v>
      </c>
      <c r="AJ129" s="170">
        <f t="shared" si="16"/>
        <v>6372</v>
      </c>
      <c r="AK129" s="166">
        <f t="shared" si="17"/>
        <v>24.5</v>
      </c>
      <c r="AL129" s="170">
        <v>0</v>
      </c>
      <c r="AM129" s="170">
        <f t="shared" si="24"/>
        <v>1900000</v>
      </c>
      <c r="AN129" s="170">
        <f t="shared" si="18"/>
        <v>0</v>
      </c>
      <c r="AO129" s="170">
        <f t="shared" si="19"/>
        <v>0</v>
      </c>
      <c r="AP129" s="170">
        <f t="shared" si="20"/>
        <v>11864664</v>
      </c>
      <c r="AR129" s="170">
        <f t="shared" si="21"/>
        <v>0</v>
      </c>
      <c r="AS129" s="170">
        <f t="shared" si="22"/>
        <v>13764664</v>
      </c>
      <c r="AT129" s="162" t="s">
        <v>65</v>
      </c>
      <c r="AU129" s="162" t="s">
        <v>577</v>
      </c>
      <c r="AV129" s="162" t="s">
        <v>578</v>
      </c>
      <c r="AW129" s="162" t="s">
        <v>579</v>
      </c>
    </row>
    <row r="130" spans="1:49" ht="25" customHeight="1" x14ac:dyDescent="0.35">
      <c r="A130" s="162">
        <v>14481</v>
      </c>
      <c r="B130" s="162" t="s">
        <v>125</v>
      </c>
      <c r="C130" s="162" t="s">
        <v>126</v>
      </c>
      <c r="D130" s="163">
        <v>1</v>
      </c>
      <c r="E130" s="163">
        <v>2025</v>
      </c>
      <c r="F130" s="163">
        <v>2025</v>
      </c>
      <c r="G130" s="162" t="s">
        <v>127</v>
      </c>
      <c r="H130" s="162" t="s">
        <v>125</v>
      </c>
      <c r="I130" s="162" t="s">
        <v>128</v>
      </c>
      <c r="J130" s="164" t="s">
        <v>580</v>
      </c>
      <c r="K130" s="162" t="s">
        <v>581</v>
      </c>
      <c r="L130" s="162" t="s">
        <v>65</v>
      </c>
      <c r="M130" s="162" t="s">
        <v>65</v>
      </c>
      <c r="N130" s="162">
        <v>13</v>
      </c>
      <c r="O130" s="162" t="s">
        <v>104</v>
      </c>
      <c r="P130" s="162" t="s">
        <v>582</v>
      </c>
      <c r="Q130" s="162" t="s">
        <v>435</v>
      </c>
      <c r="R130" s="162" t="s">
        <v>61</v>
      </c>
      <c r="S130" s="162" t="s">
        <v>62</v>
      </c>
      <c r="T130" s="162" t="s">
        <v>108</v>
      </c>
      <c r="U130" s="163">
        <v>15</v>
      </c>
      <c r="V130" s="163">
        <v>100</v>
      </c>
      <c r="W130" s="163" t="s">
        <v>65</v>
      </c>
      <c r="X130" s="166">
        <f t="shared" si="23"/>
        <v>100</v>
      </c>
      <c r="Y130" s="163">
        <v>4</v>
      </c>
      <c r="Z130" s="163" t="s">
        <v>64</v>
      </c>
      <c r="AA130" s="163" t="s">
        <v>67</v>
      </c>
      <c r="AB130" s="172" t="s">
        <v>67</v>
      </c>
      <c r="AC130" s="173" t="s">
        <v>65</v>
      </c>
      <c r="AD130" s="168" t="s">
        <v>436</v>
      </c>
      <c r="AE130" s="166" t="s">
        <v>67</v>
      </c>
      <c r="AF130" s="178"/>
      <c r="AG130" s="162" t="s">
        <v>68</v>
      </c>
      <c r="AH130" s="166">
        <f t="shared" ref="AH130:AH193" si="25">ROUNDUP(AK130,0)</f>
        <v>25</v>
      </c>
      <c r="AI130" s="166">
        <v>1</v>
      </c>
      <c r="AJ130" s="170">
        <f t="shared" ref="AJ130:AJ193" si="26">IF(AI130=1,5074,IF(AI130=2,6372,IF(AI130=3,7434,"ERROR")))</f>
        <v>5074</v>
      </c>
      <c r="AK130" s="166">
        <f t="shared" ref="AK130:AK193" si="27">+(X130/Y130)</f>
        <v>25</v>
      </c>
      <c r="AL130" s="170">
        <v>0</v>
      </c>
      <c r="AM130" s="170">
        <f t="shared" si="24"/>
        <v>1500000</v>
      </c>
      <c r="AN130" s="170">
        <f t="shared" ref="AN130:AN193" si="28">IF(AA130="SI",5000*AH130*U130,0)</f>
        <v>0</v>
      </c>
      <c r="AO130" s="170">
        <f t="shared" ref="AO130:AO193" si="29">IF(AB130="SI",270000*U130,0)</f>
        <v>0</v>
      </c>
      <c r="AP130" s="170">
        <f t="shared" ref="AP130:AP193" si="30">+(AJ130*X130*U130)</f>
        <v>7611000</v>
      </c>
      <c r="AR130" s="170">
        <f t="shared" ref="AR130:AR193" si="31">+(AL130*U130)</f>
        <v>0</v>
      </c>
      <c r="AS130" s="170">
        <f t="shared" ref="AS130:AS193" si="32">+(AM130+AN130+AO130+AP130+AR130)</f>
        <v>9111000</v>
      </c>
      <c r="AT130" s="162" t="s">
        <v>437</v>
      </c>
      <c r="AU130" s="162" t="s">
        <v>438</v>
      </c>
      <c r="AV130" s="162" t="s">
        <v>439</v>
      </c>
      <c r="AW130" s="162" t="s">
        <v>440</v>
      </c>
    </row>
    <row r="131" spans="1:49" ht="25" customHeight="1" x14ac:dyDescent="0.35">
      <c r="A131" s="162">
        <v>14295</v>
      </c>
      <c r="B131" s="162" t="s">
        <v>49</v>
      </c>
      <c r="C131" s="162" t="s">
        <v>50</v>
      </c>
      <c r="D131" s="163">
        <v>4</v>
      </c>
      <c r="E131" s="163">
        <v>2025</v>
      </c>
      <c r="F131" s="163">
        <v>2025</v>
      </c>
      <c r="G131" s="162" t="s">
        <v>127</v>
      </c>
      <c r="H131" s="162" t="s">
        <v>49</v>
      </c>
      <c r="I131" s="162" t="s">
        <v>452</v>
      </c>
      <c r="J131" s="164" t="s">
        <v>583</v>
      </c>
      <c r="K131" s="162" t="s">
        <v>584</v>
      </c>
      <c r="L131" s="162" t="s">
        <v>65</v>
      </c>
      <c r="M131" s="162" t="s">
        <v>65</v>
      </c>
      <c r="N131" s="162">
        <v>6</v>
      </c>
      <c r="O131" s="162" t="s">
        <v>375</v>
      </c>
      <c r="P131" s="162" t="s">
        <v>585</v>
      </c>
      <c r="Q131" s="162" t="s">
        <v>586</v>
      </c>
      <c r="R131" s="162" t="s">
        <v>61</v>
      </c>
      <c r="S131" s="162" t="s">
        <v>107</v>
      </c>
      <c r="T131" s="162" t="s">
        <v>63</v>
      </c>
      <c r="U131" s="163">
        <v>10</v>
      </c>
      <c r="V131" s="163">
        <v>108</v>
      </c>
      <c r="W131" s="163" t="s">
        <v>65</v>
      </c>
      <c r="X131" s="166">
        <f t="shared" si="23"/>
        <v>108</v>
      </c>
      <c r="Y131" s="163">
        <v>5</v>
      </c>
      <c r="Z131" s="163" t="s">
        <v>64</v>
      </c>
      <c r="AA131" s="163" t="s">
        <v>67</v>
      </c>
      <c r="AB131" s="172" t="s">
        <v>67</v>
      </c>
      <c r="AC131" s="173" t="s">
        <v>65</v>
      </c>
      <c r="AD131" s="168" t="s">
        <v>587</v>
      </c>
      <c r="AE131" s="166" t="s">
        <v>67</v>
      </c>
      <c r="AF131" s="178"/>
      <c r="AG131" s="162" t="s">
        <v>68</v>
      </c>
      <c r="AH131" s="166">
        <f t="shared" si="25"/>
        <v>22</v>
      </c>
      <c r="AI131" s="166">
        <v>2</v>
      </c>
      <c r="AJ131" s="170">
        <f t="shared" si="26"/>
        <v>6372</v>
      </c>
      <c r="AK131" s="166">
        <f t="shared" si="27"/>
        <v>21.6</v>
      </c>
      <c r="AL131" s="170">
        <v>0</v>
      </c>
      <c r="AM131" s="170">
        <f t="shared" si="24"/>
        <v>880000</v>
      </c>
      <c r="AN131" s="170">
        <f t="shared" si="28"/>
        <v>0</v>
      </c>
      <c r="AO131" s="170">
        <f t="shared" si="29"/>
        <v>0</v>
      </c>
      <c r="AP131" s="170">
        <f t="shared" si="30"/>
        <v>6881760</v>
      </c>
      <c r="AR131" s="170">
        <f t="shared" si="31"/>
        <v>0</v>
      </c>
      <c r="AS131" s="170">
        <f t="shared" si="32"/>
        <v>7761760</v>
      </c>
      <c r="AT131" s="162" t="s">
        <v>531</v>
      </c>
      <c r="AU131" s="162" t="s">
        <v>532</v>
      </c>
      <c r="AV131" s="162" t="s">
        <v>588</v>
      </c>
      <c r="AW131" s="162" t="s">
        <v>589</v>
      </c>
    </row>
    <row r="132" spans="1:49" ht="25" customHeight="1" x14ac:dyDescent="0.35">
      <c r="A132" s="162">
        <v>14224</v>
      </c>
      <c r="B132" s="162" t="s">
        <v>590</v>
      </c>
      <c r="C132" s="162" t="s">
        <v>591</v>
      </c>
      <c r="D132" s="163">
        <v>1</v>
      </c>
      <c r="E132" s="163">
        <v>2025</v>
      </c>
      <c r="F132" s="163">
        <v>2025</v>
      </c>
      <c r="G132" s="162" t="s">
        <v>127</v>
      </c>
      <c r="H132" s="162" t="s">
        <v>590</v>
      </c>
      <c r="I132" s="162" t="s">
        <v>592</v>
      </c>
      <c r="J132" s="164" t="s">
        <v>593</v>
      </c>
      <c r="K132" s="162" t="s">
        <v>594</v>
      </c>
      <c r="L132" s="162" t="s">
        <v>65</v>
      </c>
      <c r="M132" s="162" t="s">
        <v>65</v>
      </c>
      <c r="N132" s="162">
        <v>13</v>
      </c>
      <c r="O132" s="162" t="s">
        <v>104</v>
      </c>
      <c r="P132" s="162" t="s">
        <v>595</v>
      </c>
      <c r="Q132" s="162" t="s">
        <v>152</v>
      </c>
      <c r="R132" s="162" t="s">
        <v>61</v>
      </c>
      <c r="S132" s="162" t="s">
        <v>107</v>
      </c>
      <c r="T132" s="162" t="s">
        <v>63</v>
      </c>
      <c r="U132" s="163">
        <v>17</v>
      </c>
      <c r="V132" s="163">
        <v>150</v>
      </c>
      <c r="W132" s="163" t="s">
        <v>65</v>
      </c>
      <c r="X132" s="166">
        <f t="shared" si="23"/>
        <v>150</v>
      </c>
      <c r="Y132" s="163">
        <v>4</v>
      </c>
      <c r="Z132" s="163" t="s">
        <v>64</v>
      </c>
      <c r="AA132" s="163" t="s">
        <v>67</v>
      </c>
      <c r="AB132" s="172" t="s">
        <v>67</v>
      </c>
      <c r="AC132" s="173" t="s">
        <v>65</v>
      </c>
      <c r="AD132" s="168" t="s">
        <v>596</v>
      </c>
      <c r="AE132" s="166" t="s">
        <v>67</v>
      </c>
      <c r="AF132" s="178"/>
      <c r="AG132" s="162" t="s">
        <v>68</v>
      </c>
      <c r="AH132" s="166">
        <f t="shared" si="25"/>
        <v>38</v>
      </c>
      <c r="AI132" s="166">
        <v>2</v>
      </c>
      <c r="AJ132" s="170">
        <f t="shared" si="26"/>
        <v>6372</v>
      </c>
      <c r="AK132" s="166">
        <f t="shared" si="27"/>
        <v>37.5</v>
      </c>
      <c r="AL132" s="170">
        <v>0</v>
      </c>
      <c r="AM132" s="170">
        <f t="shared" si="24"/>
        <v>2584000</v>
      </c>
      <c r="AN132" s="170">
        <f t="shared" si="28"/>
        <v>0</v>
      </c>
      <c r="AO132" s="170">
        <f t="shared" si="29"/>
        <v>0</v>
      </c>
      <c r="AP132" s="170">
        <f t="shared" si="30"/>
        <v>16248600</v>
      </c>
      <c r="AR132" s="170">
        <f t="shared" si="31"/>
        <v>0</v>
      </c>
      <c r="AS132" s="170">
        <f t="shared" si="32"/>
        <v>18832600</v>
      </c>
      <c r="AT132" s="162" t="s">
        <v>597</v>
      </c>
      <c r="AU132" s="162" t="s">
        <v>598</v>
      </c>
      <c r="AV132" s="162" t="s">
        <v>599</v>
      </c>
      <c r="AW132" s="162" t="s">
        <v>476</v>
      </c>
    </row>
    <row r="133" spans="1:49" ht="25" customHeight="1" x14ac:dyDescent="0.35">
      <c r="A133" s="162">
        <v>14402</v>
      </c>
      <c r="B133" s="162" t="s">
        <v>125</v>
      </c>
      <c r="C133" s="162" t="s">
        <v>126</v>
      </c>
      <c r="D133" s="163">
        <v>1</v>
      </c>
      <c r="E133" s="163">
        <v>2025</v>
      </c>
      <c r="F133" s="163">
        <v>2025</v>
      </c>
      <c r="G133" s="162" t="s">
        <v>127</v>
      </c>
      <c r="H133" s="162" t="s">
        <v>125</v>
      </c>
      <c r="I133" s="162" t="s">
        <v>128</v>
      </c>
      <c r="J133" s="164" t="s">
        <v>593</v>
      </c>
      <c r="K133" s="162" t="s">
        <v>594</v>
      </c>
      <c r="L133" s="162" t="s">
        <v>65</v>
      </c>
      <c r="M133" s="162" t="s">
        <v>65</v>
      </c>
      <c r="N133" s="162">
        <v>13</v>
      </c>
      <c r="O133" s="162" t="s">
        <v>104</v>
      </c>
      <c r="P133" s="162" t="s">
        <v>595</v>
      </c>
      <c r="Q133" s="162" t="s">
        <v>152</v>
      </c>
      <c r="R133" s="162" t="s">
        <v>61</v>
      </c>
      <c r="S133" s="162" t="s">
        <v>62</v>
      </c>
      <c r="T133" s="162" t="s">
        <v>63</v>
      </c>
      <c r="U133" s="163">
        <v>19</v>
      </c>
      <c r="V133" s="163">
        <v>150</v>
      </c>
      <c r="W133" s="163" t="s">
        <v>65</v>
      </c>
      <c r="X133" s="166">
        <f t="shared" si="23"/>
        <v>150</v>
      </c>
      <c r="Y133" s="163">
        <v>4</v>
      </c>
      <c r="Z133" s="163" t="s">
        <v>64</v>
      </c>
      <c r="AA133" s="163" t="s">
        <v>67</v>
      </c>
      <c r="AB133" s="172" t="s">
        <v>67</v>
      </c>
      <c r="AC133" s="173" t="s">
        <v>65</v>
      </c>
      <c r="AD133" s="168" t="s">
        <v>600</v>
      </c>
      <c r="AE133" s="166" t="s">
        <v>67</v>
      </c>
      <c r="AF133" s="178"/>
      <c r="AG133" s="162" t="s">
        <v>68</v>
      </c>
      <c r="AH133" s="166">
        <f t="shared" si="25"/>
        <v>38</v>
      </c>
      <c r="AI133" s="166">
        <v>2</v>
      </c>
      <c r="AJ133" s="170">
        <f t="shared" si="26"/>
        <v>6372</v>
      </c>
      <c r="AK133" s="166">
        <f t="shared" si="27"/>
        <v>37.5</v>
      </c>
      <c r="AL133" s="170">
        <v>0</v>
      </c>
      <c r="AM133" s="170">
        <f t="shared" si="24"/>
        <v>2888000</v>
      </c>
      <c r="AN133" s="170">
        <f t="shared" si="28"/>
        <v>0</v>
      </c>
      <c r="AO133" s="170">
        <f t="shared" si="29"/>
        <v>0</v>
      </c>
      <c r="AP133" s="170">
        <f t="shared" si="30"/>
        <v>18160200</v>
      </c>
      <c r="AR133" s="170">
        <f t="shared" si="31"/>
        <v>0</v>
      </c>
      <c r="AS133" s="170">
        <f t="shared" si="32"/>
        <v>21048200</v>
      </c>
      <c r="AT133" s="162" t="s">
        <v>601</v>
      </c>
      <c r="AU133" s="162" t="s">
        <v>602</v>
      </c>
      <c r="AV133" s="162" t="s">
        <v>603</v>
      </c>
      <c r="AW133" s="162" t="s">
        <v>476</v>
      </c>
    </row>
    <row r="134" spans="1:49" ht="25" customHeight="1" x14ac:dyDescent="0.35">
      <c r="A134" s="162">
        <v>14404</v>
      </c>
      <c r="B134" s="162" t="s">
        <v>125</v>
      </c>
      <c r="C134" s="162" t="s">
        <v>126</v>
      </c>
      <c r="D134" s="163">
        <v>1</v>
      </c>
      <c r="E134" s="163">
        <v>2025</v>
      </c>
      <c r="F134" s="163">
        <v>2025</v>
      </c>
      <c r="G134" s="162" t="s">
        <v>127</v>
      </c>
      <c r="H134" s="162" t="s">
        <v>125</v>
      </c>
      <c r="I134" s="162" t="s">
        <v>128</v>
      </c>
      <c r="J134" s="164" t="s">
        <v>593</v>
      </c>
      <c r="K134" s="162" t="s">
        <v>594</v>
      </c>
      <c r="L134" s="162" t="s">
        <v>65</v>
      </c>
      <c r="M134" s="162" t="s">
        <v>65</v>
      </c>
      <c r="N134" s="162">
        <v>13</v>
      </c>
      <c r="O134" s="162" t="s">
        <v>104</v>
      </c>
      <c r="P134" s="162" t="s">
        <v>604</v>
      </c>
      <c r="Q134" s="162" t="s">
        <v>152</v>
      </c>
      <c r="R134" s="162" t="s">
        <v>61</v>
      </c>
      <c r="S134" s="162" t="s">
        <v>107</v>
      </c>
      <c r="T134" s="162" t="s">
        <v>63</v>
      </c>
      <c r="U134" s="163">
        <v>20</v>
      </c>
      <c r="V134" s="163">
        <v>150</v>
      </c>
      <c r="W134" s="163" t="s">
        <v>65</v>
      </c>
      <c r="X134" s="166">
        <f t="shared" si="23"/>
        <v>150</v>
      </c>
      <c r="Y134" s="163">
        <v>4</v>
      </c>
      <c r="Z134" s="163" t="s">
        <v>64</v>
      </c>
      <c r="AA134" s="163" t="s">
        <v>67</v>
      </c>
      <c r="AB134" s="172" t="s">
        <v>67</v>
      </c>
      <c r="AC134" s="173" t="s">
        <v>65</v>
      </c>
      <c r="AD134" s="168" t="s">
        <v>600</v>
      </c>
      <c r="AE134" s="166" t="s">
        <v>67</v>
      </c>
      <c r="AF134" s="178"/>
      <c r="AG134" s="162" t="s">
        <v>68</v>
      </c>
      <c r="AH134" s="166">
        <f t="shared" si="25"/>
        <v>38</v>
      </c>
      <c r="AI134" s="166">
        <v>2</v>
      </c>
      <c r="AJ134" s="170">
        <f t="shared" si="26"/>
        <v>6372</v>
      </c>
      <c r="AK134" s="166">
        <f t="shared" si="27"/>
        <v>37.5</v>
      </c>
      <c r="AL134" s="170">
        <v>0</v>
      </c>
      <c r="AM134" s="170">
        <f t="shared" si="24"/>
        <v>3040000</v>
      </c>
      <c r="AN134" s="170">
        <f t="shared" si="28"/>
        <v>0</v>
      </c>
      <c r="AO134" s="170">
        <f t="shared" si="29"/>
        <v>0</v>
      </c>
      <c r="AP134" s="170">
        <f t="shared" si="30"/>
        <v>19116000</v>
      </c>
      <c r="AR134" s="170">
        <f t="shared" si="31"/>
        <v>0</v>
      </c>
      <c r="AS134" s="170">
        <f t="shared" si="32"/>
        <v>22156000</v>
      </c>
      <c r="AT134" s="162" t="s">
        <v>601</v>
      </c>
      <c r="AU134" s="162" t="s">
        <v>602</v>
      </c>
      <c r="AV134" s="162" t="s">
        <v>603</v>
      </c>
      <c r="AW134" s="162" t="s">
        <v>476</v>
      </c>
    </row>
    <row r="135" spans="1:49" ht="25" customHeight="1" x14ac:dyDescent="0.35">
      <c r="A135" s="162">
        <v>14261</v>
      </c>
      <c r="B135" s="162" t="s">
        <v>125</v>
      </c>
      <c r="C135" s="162" t="s">
        <v>126</v>
      </c>
      <c r="D135" s="163">
        <v>1</v>
      </c>
      <c r="E135" s="163">
        <v>2025</v>
      </c>
      <c r="F135" s="163">
        <v>2025</v>
      </c>
      <c r="G135" s="162" t="s">
        <v>127</v>
      </c>
      <c r="H135" s="162" t="s">
        <v>125</v>
      </c>
      <c r="I135" s="162" t="s">
        <v>128</v>
      </c>
      <c r="J135" s="164" t="s">
        <v>605</v>
      </c>
      <c r="K135" s="162" t="s">
        <v>606</v>
      </c>
      <c r="L135" s="162" t="s">
        <v>65</v>
      </c>
      <c r="M135" s="162" t="s">
        <v>65</v>
      </c>
      <c r="N135" s="162">
        <v>8</v>
      </c>
      <c r="O135" s="162" t="s">
        <v>58</v>
      </c>
      <c r="P135" s="162" t="s">
        <v>131</v>
      </c>
      <c r="Q135" s="162" t="s">
        <v>132</v>
      </c>
      <c r="R135" s="162" t="s">
        <v>61</v>
      </c>
      <c r="S135" s="162" t="s">
        <v>62</v>
      </c>
      <c r="T135" s="162" t="s">
        <v>495</v>
      </c>
      <c r="U135" s="163">
        <v>12</v>
      </c>
      <c r="V135" s="163">
        <v>70</v>
      </c>
      <c r="W135" s="163" t="s">
        <v>65</v>
      </c>
      <c r="X135" s="166">
        <f t="shared" si="23"/>
        <v>70</v>
      </c>
      <c r="Y135" s="163">
        <v>4</v>
      </c>
      <c r="Z135" s="163" t="s">
        <v>64</v>
      </c>
      <c r="AA135" s="163" t="s">
        <v>67</v>
      </c>
      <c r="AB135" s="172" t="s">
        <v>67</v>
      </c>
      <c r="AC135" s="173" t="s">
        <v>65</v>
      </c>
      <c r="AD135" s="168" t="s">
        <v>607</v>
      </c>
      <c r="AE135" s="166" t="s">
        <v>67</v>
      </c>
      <c r="AF135" s="178"/>
      <c r="AG135" s="162" t="s">
        <v>68</v>
      </c>
      <c r="AH135" s="166">
        <f t="shared" si="25"/>
        <v>18</v>
      </c>
      <c r="AI135" s="166">
        <v>2</v>
      </c>
      <c r="AJ135" s="170">
        <f t="shared" si="26"/>
        <v>6372</v>
      </c>
      <c r="AK135" s="166">
        <f t="shared" si="27"/>
        <v>17.5</v>
      </c>
      <c r="AL135" s="170">
        <v>0</v>
      </c>
      <c r="AM135" s="170">
        <f t="shared" si="24"/>
        <v>864000</v>
      </c>
      <c r="AN135" s="170">
        <f t="shared" si="28"/>
        <v>0</v>
      </c>
      <c r="AO135" s="170">
        <f t="shared" si="29"/>
        <v>0</v>
      </c>
      <c r="AP135" s="170">
        <f t="shared" si="30"/>
        <v>5352480</v>
      </c>
      <c r="AR135" s="170">
        <f t="shared" si="31"/>
        <v>0</v>
      </c>
      <c r="AS135" s="170">
        <f t="shared" si="32"/>
        <v>6216480</v>
      </c>
      <c r="AT135" s="162" t="s">
        <v>134</v>
      </c>
      <c r="AU135" s="162" t="s">
        <v>135</v>
      </c>
      <c r="AV135" s="162" t="s">
        <v>608</v>
      </c>
      <c r="AW135" s="162" t="s">
        <v>609</v>
      </c>
    </row>
    <row r="136" spans="1:49" ht="25" customHeight="1" x14ac:dyDescent="0.35">
      <c r="A136" s="162">
        <v>14501</v>
      </c>
      <c r="B136" s="162" t="s">
        <v>125</v>
      </c>
      <c r="C136" s="162" t="s">
        <v>126</v>
      </c>
      <c r="D136" s="163">
        <v>1</v>
      </c>
      <c r="E136" s="163">
        <v>2025</v>
      </c>
      <c r="F136" s="163">
        <v>2025</v>
      </c>
      <c r="G136" s="162" t="s">
        <v>127</v>
      </c>
      <c r="H136" s="162" t="s">
        <v>125</v>
      </c>
      <c r="I136" s="162" t="s">
        <v>128</v>
      </c>
      <c r="J136" s="164" t="s">
        <v>605</v>
      </c>
      <c r="K136" s="162" t="s">
        <v>606</v>
      </c>
      <c r="L136" s="162" t="s">
        <v>65</v>
      </c>
      <c r="M136" s="162" t="s">
        <v>65</v>
      </c>
      <c r="N136" s="162">
        <v>8</v>
      </c>
      <c r="O136" s="162" t="s">
        <v>58</v>
      </c>
      <c r="P136" s="162" t="s">
        <v>610</v>
      </c>
      <c r="Q136" s="162" t="s">
        <v>132</v>
      </c>
      <c r="R136" s="162" t="s">
        <v>61</v>
      </c>
      <c r="S136" s="162" t="s">
        <v>62</v>
      </c>
      <c r="T136" s="162" t="s">
        <v>108</v>
      </c>
      <c r="U136" s="163">
        <v>10</v>
      </c>
      <c r="V136" s="163">
        <v>70</v>
      </c>
      <c r="W136" s="163" t="s">
        <v>65</v>
      </c>
      <c r="X136" s="166">
        <f t="shared" ref="X136:X199" si="33">(SUM(V136:W136))*1</f>
        <v>70</v>
      </c>
      <c r="Y136" s="163">
        <v>5</v>
      </c>
      <c r="Z136" s="163" t="s">
        <v>64</v>
      </c>
      <c r="AA136" s="163" t="s">
        <v>67</v>
      </c>
      <c r="AB136" s="172" t="s">
        <v>67</v>
      </c>
      <c r="AC136" s="173" t="s">
        <v>65</v>
      </c>
      <c r="AD136" s="168" t="s">
        <v>611</v>
      </c>
      <c r="AE136" s="166" t="s">
        <v>67</v>
      </c>
      <c r="AF136" s="178"/>
      <c r="AG136" s="162" t="s">
        <v>68</v>
      </c>
      <c r="AH136" s="166">
        <f t="shared" si="25"/>
        <v>14</v>
      </c>
      <c r="AI136" s="166">
        <v>2</v>
      </c>
      <c r="AJ136" s="170">
        <f t="shared" si="26"/>
        <v>6372</v>
      </c>
      <c r="AK136" s="166">
        <f t="shared" si="27"/>
        <v>14</v>
      </c>
      <c r="AL136" s="170">
        <v>0</v>
      </c>
      <c r="AM136" s="170">
        <f t="shared" si="24"/>
        <v>560000</v>
      </c>
      <c r="AN136" s="170">
        <f t="shared" si="28"/>
        <v>0</v>
      </c>
      <c r="AO136" s="170">
        <f t="shared" si="29"/>
        <v>0</v>
      </c>
      <c r="AP136" s="170">
        <f t="shared" si="30"/>
        <v>4460400</v>
      </c>
      <c r="AR136" s="170">
        <f t="shared" si="31"/>
        <v>0</v>
      </c>
      <c r="AS136" s="170">
        <f t="shared" si="32"/>
        <v>5020400</v>
      </c>
      <c r="AT136" s="162" t="s">
        <v>274</v>
      </c>
      <c r="AU136" s="162" t="s">
        <v>275</v>
      </c>
      <c r="AV136" s="162" t="s">
        <v>612</v>
      </c>
      <c r="AW136" s="162" t="s">
        <v>613</v>
      </c>
    </row>
    <row r="137" spans="1:49" ht="25" customHeight="1" x14ac:dyDescent="0.35">
      <c r="A137" s="162">
        <v>14461</v>
      </c>
      <c r="B137" s="162" t="s">
        <v>125</v>
      </c>
      <c r="C137" s="162" t="s">
        <v>126</v>
      </c>
      <c r="D137" s="163">
        <v>1</v>
      </c>
      <c r="E137" s="163">
        <v>2025</v>
      </c>
      <c r="F137" s="163">
        <v>2025</v>
      </c>
      <c r="G137" s="162" t="s">
        <v>127</v>
      </c>
      <c r="H137" s="162" t="s">
        <v>125</v>
      </c>
      <c r="I137" s="162" t="s">
        <v>128</v>
      </c>
      <c r="J137" s="164" t="s">
        <v>614</v>
      </c>
      <c r="K137" s="162" t="s">
        <v>615</v>
      </c>
      <c r="L137" s="162" t="s">
        <v>65</v>
      </c>
      <c r="M137" s="162" t="s">
        <v>65</v>
      </c>
      <c r="N137" s="162">
        <v>13</v>
      </c>
      <c r="O137" s="162" t="s">
        <v>104</v>
      </c>
      <c r="P137" s="162" t="s">
        <v>616</v>
      </c>
      <c r="Q137" s="162" t="s">
        <v>152</v>
      </c>
      <c r="R137" s="162" t="s">
        <v>61</v>
      </c>
      <c r="S137" s="162" t="s">
        <v>62</v>
      </c>
      <c r="T137" s="162" t="s">
        <v>495</v>
      </c>
      <c r="U137" s="163">
        <v>12</v>
      </c>
      <c r="V137" s="163">
        <v>100</v>
      </c>
      <c r="W137" s="163" t="s">
        <v>65</v>
      </c>
      <c r="X137" s="166">
        <f t="shared" si="33"/>
        <v>100</v>
      </c>
      <c r="Y137" s="163">
        <v>4</v>
      </c>
      <c r="Z137" s="163" t="s">
        <v>64</v>
      </c>
      <c r="AA137" s="163" t="s">
        <v>67</v>
      </c>
      <c r="AB137" s="172" t="s">
        <v>67</v>
      </c>
      <c r="AC137" s="173" t="s">
        <v>65</v>
      </c>
      <c r="AD137" s="168" t="s">
        <v>617</v>
      </c>
      <c r="AE137" s="166" t="s">
        <v>67</v>
      </c>
      <c r="AF137" s="178"/>
      <c r="AG137" s="162" t="s">
        <v>68</v>
      </c>
      <c r="AH137" s="166">
        <f t="shared" si="25"/>
        <v>25</v>
      </c>
      <c r="AI137" s="166">
        <v>2</v>
      </c>
      <c r="AJ137" s="170">
        <f t="shared" si="26"/>
        <v>6372</v>
      </c>
      <c r="AK137" s="166">
        <f t="shared" si="27"/>
        <v>25</v>
      </c>
      <c r="AL137" s="170">
        <v>0</v>
      </c>
      <c r="AM137" s="170">
        <f t="shared" si="24"/>
        <v>1200000</v>
      </c>
      <c r="AN137" s="170">
        <f t="shared" si="28"/>
        <v>0</v>
      </c>
      <c r="AO137" s="170">
        <f t="shared" si="29"/>
        <v>0</v>
      </c>
      <c r="AP137" s="170">
        <f t="shared" si="30"/>
        <v>7646400</v>
      </c>
      <c r="AR137" s="170">
        <f t="shared" si="31"/>
        <v>0</v>
      </c>
      <c r="AS137" s="170">
        <f t="shared" si="32"/>
        <v>8846400</v>
      </c>
      <c r="AT137" s="162" t="s">
        <v>618</v>
      </c>
      <c r="AU137" s="162" t="s">
        <v>619</v>
      </c>
      <c r="AV137" s="162" t="s">
        <v>620</v>
      </c>
      <c r="AW137" s="162" t="s">
        <v>621</v>
      </c>
    </row>
    <row r="138" spans="1:49" ht="25" customHeight="1" x14ac:dyDescent="0.35">
      <c r="A138" s="162">
        <v>14456</v>
      </c>
      <c r="B138" s="162" t="s">
        <v>125</v>
      </c>
      <c r="C138" s="162" t="s">
        <v>126</v>
      </c>
      <c r="D138" s="163">
        <v>1</v>
      </c>
      <c r="E138" s="163">
        <v>2025</v>
      </c>
      <c r="F138" s="163">
        <v>2025</v>
      </c>
      <c r="G138" s="162" t="s">
        <v>127</v>
      </c>
      <c r="H138" s="162" t="s">
        <v>125</v>
      </c>
      <c r="I138" s="162" t="s">
        <v>128</v>
      </c>
      <c r="J138" s="164" t="s">
        <v>622</v>
      </c>
      <c r="K138" s="162" t="s">
        <v>623</v>
      </c>
      <c r="L138" s="162" t="s">
        <v>65</v>
      </c>
      <c r="M138" s="162" t="s">
        <v>65</v>
      </c>
      <c r="N138" s="162">
        <v>13</v>
      </c>
      <c r="O138" s="162" t="s">
        <v>104</v>
      </c>
      <c r="P138" s="162" t="s">
        <v>455</v>
      </c>
      <c r="Q138" s="162" t="s">
        <v>563</v>
      </c>
      <c r="R138" s="162" t="s">
        <v>61</v>
      </c>
      <c r="S138" s="162" t="s">
        <v>62</v>
      </c>
      <c r="T138" s="162" t="s">
        <v>63</v>
      </c>
      <c r="U138" s="163">
        <v>10</v>
      </c>
      <c r="V138" s="163">
        <v>28</v>
      </c>
      <c r="W138" s="163" t="s">
        <v>65</v>
      </c>
      <c r="X138" s="166">
        <f t="shared" si="33"/>
        <v>28</v>
      </c>
      <c r="Y138" s="163">
        <v>4</v>
      </c>
      <c r="Z138" s="163" t="s">
        <v>67</v>
      </c>
      <c r="AA138" s="163" t="s">
        <v>67</v>
      </c>
      <c r="AB138" s="172" t="s">
        <v>67</v>
      </c>
      <c r="AC138" s="173" t="s">
        <v>65</v>
      </c>
      <c r="AD138" s="168" t="s">
        <v>564</v>
      </c>
      <c r="AE138" s="166" t="s">
        <v>67</v>
      </c>
      <c r="AF138" s="178"/>
      <c r="AG138" s="162" t="s">
        <v>68</v>
      </c>
      <c r="AH138" s="166">
        <f t="shared" si="25"/>
        <v>7</v>
      </c>
      <c r="AI138" s="166">
        <v>1</v>
      </c>
      <c r="AJ138" s="170">
        <f t="shared" si="26"/>
        <v>5074</v>
      </c>
      <c r="AK138" s="166">
        <f t="shared" si="27"/>
        <v>7</v>
      </c>
      <c r="AL138" s="170">
        <v>0</v>
      </c>
      <c r="AM138" s="170">
        <f t="shared" si="24"/>
        <v>0</v>
      </c>
      <c r="AN138" s="170">
        <f t="shared" si="28"/>
        <v>0</v>
      </c>
      <c r="AO138" s="170">
        <f t="shared" si="29"/>
        <v>0</v>
      </c>
      <c r="AP138" s="170">
        <f t="shared" si="30"/>
        <v>1420720</v>
      </c>
      <c r="AR138" s="170">
        <f t="shared" si="31"/>
        <v>0</v>
      </c>
      <c r="AS138" s="170">
        <f t="shared" si="32"/>
        <v>1420720</v>
      </c>
      <c r="AT138" s="162" t="s">
        <v>565</v>
      </c>
      <c r="AU138" s="162" t="s">
        <v>566</v>
      </c>
      <c r="AV138" s="162" t="s">
        <v>567</v>
      </c>
      <c r="AW138" s="162" t="s">
        <v>568</v>
      </c>
    </row>
    <row r="139" spans="1:49" ht="25" customHeight="1" x14ac:dyDescent="0.35">
      <c r="A139" s="162">
        <v>14459</v>
      </c>
      <c r="B139" s="162" t="s">
        <v>125</v>
      </c>
      <c r="C139" s="162" t="s">
        <v>126</v>
      </c>
      <c r="D139" s="163">
        <v>1</v>
      </c>
      <c r="E139" s="163">
        <v>2025</v>
      </c>
      <c r="F139" s="163">
        <v>2025</v>
      </c>
      <c r="G139" s="162" t="s">
        <v>127</v>
      </c>
      <c r="H139" s="162" t="s">
        <v>125</v>
      </c>
      <c r="I139" s="162" t="s">
        <v>128</v>
      </c>
      <c r="J139" s="164" t="s">
        <v>622</v>
      </c>
      <c r="K139" s="162" t="s">
        <v>623</v>
      </c>
      <c r="L139" s="162" t="s">
        <v>65</v>
      </c>
      <c r="M139" s="162" t="s">
        <v>65</v>
      </c>
      <c r="N139" s="162">
        <v>13</v>
      </c>
      <c r="O139" s="162" t="s">
        <v>104</v>
      </c>
      <c r="P139" s="162" t="s">
        <v>455</v>
      </c>
      <c r="Q139" s="162" t="s">
        <v>563</v>
      </c>
      <c r="R139" s="162" t="s">
        <v>61</v>
      </c>
      <c r="S139" s="162" t="s">
        <v>62</v>
      </c>
      <c r="T139" s="162" t="s">
        <v>63</v>
      </c>
      <c r="U139" s="163">
        <v>10</v>
      </c>
      <c r="V139" s="163">
        <v>28</v>
      </c>
      <c r="W139" s="163" t="s">
        <v>65</v>
      </c>
      <c r="X139" s="166">
        <f t="shared" si="33"/>
        <v>28</v>
      </c>
      <c r="Y139" s="163">
        <v>4</v>
      </c>
      <c r="Z139" s="163" t="s">
        <v>67</v>
      </c>
      <c r="AA139" s="163" t="s">
        <v>67</v>
      </c>
      <c r="AB139" s="172" t="s">
        <v>67</v>
      </c>
      <c r="AC139" s="173" t="s">
        <v>65</v>
      </c>
      <c r="AD139" s="168" t="s">
        <v>564</v>
      </c>
      <c r="AE139" s="166" t="s">
        <v>67</v>
      </c>
      <c r="AF139" s="178"/>
      <c r="AG139" s="162" t="s">
        <v>68</v>
      </c>
      <c r="AH139" s="166">
        <f t="shared" si="25"/>
        <v>7</v>
      </c>
      <c r="AI139" s="166">
        <v>1</v>
      </c>
      <c r="AJ139" s="170">
        <f t="shared" si="26"/>
        <v>5074</v>
      </c>
      <c r="AK139" s="166">
        <f t="shared" si="27"/>
        <v>7</v>
      </c>
      <c r="AL139" s="170">
        <v>0</v>
      </c>
      <c r="AM139" s="170">
        <f t="shared" si="24"/>
        <v>0</v>
      </c>
      <c r="AN139" s="170">
        <f t="shared" si="28"/>
        <v>0</v>
      </c>
      <c r="AO139" s="170">
        <f t="shared" si="29"/>
        <v>0</v>
      </c>
      <c r="AP139" s="170">
        <f t="shared" si="30"/>
        <v>1420720</v>
      </c>
      <c r="AR139" s="170">
        <f t="shared" si="31"/>
        <v>0</v>
      </c>
      <c r="AS139" s="170">
        <f t="shared" si="32"/>
        <v>1420720</v>
      </c>
      <c r="AT139" s="162" t="s">
        <v>565</v>
      </c>
      <c r="AU139" s="162" t="s">
        <v>566</v>
      </c>
      <c r="AV139" s="162" t="s">
        <v>567</v>
      </c>
      <c r="AW139" s="162" t="s">
        <v>568</v>
      </c>
    </row>
    <row r="140" spans="1:49" ht="25" customHeight="1" x14ac:dyDescent="0.35">
      <c r="A140" s="162">
        <v>14460</v>
      </c>
      <c r="B140" s="162" t="s">
        <v>125</v>
      </c>
      <c r="C140" s="162" t="s">
        <v>126</v>
      </c>
      <c r="D140" s="163">
        <v>1</v>
      </c>
      <c r="E140" s="163">
        <v>2025</v>
      </c>
      <c r="F140" s="163">
        <v>2025</v>
      </c>
      <c r="G140" s="162" t="s">
        <v>127</v>
      </c>
      <c r="H140" s="162" t="s">
        <v>125</v>
      </c>
      <c r="I140" s="162" t="s">
        <v>128</v>
      </c>
      <c r="J140" s="164" t="s">
        <v>622</v>
      </c>
      <c r="K140" s="162" t="s">
        <v>623</v>
      </c>
      <c r="L140" s="162" t="s">
        <v>65</v>
      </c>
      <c r="M140" s="162" t="s">
        <v>65</v>
      </c>
      <c r="N140" s="162">
        <v>13</v>
      </c>
      <c r="O140" s="162" t="s">
        <v>104</v>
      </c>
      <c r="P140" s="162" t="s">
        <v>455</v>
      </c>
      <c r="Q140" s="162" t="s">
        <v>563</v>
      </c>
      <c r="R140" s="162" t="s">
        <v>61</v>
      </c>
      <c r="S140" s="162" t="s">
        <v>62</v>
      </c>
      <c r="T140" s="162" t="s">
        <v>63</v>
      </c>
      <c r="U140" s="163">
        <v>10</v>
      </c>
      <c r="V140" s="163">
        <v>28</v>
      </c>
      <c r="W140" s="163" t="s">
        <v>65</v>
      </c>
      <c r="X140" s="166">
        <f t="shared" si="33"/>
        <v>28</v>
      </c>
      <c r="Y140" s="163">
        <v>4</v>
      </c>
      <c r="Z140" s="163" t="s">
        <v>67</v>
      </c>
      <c r="AA140" s="163" t="s">
        <v>67</v>
      </c>
      <c r="AB140" s="172" t="s">
        <v>67</v>
      </c>
      <c r="AC140" s="173" t="s">
        <v>65</v>
      </c>
      <c r="AD140" s="168" t="s">
        <v>564</v>
      </c>
      <c r="AE140" s="166" t="s">
        <v>67</v>
      </c>
      <c r="AF140" s="178"/>
      <c r="AG140" s="162" t="s">
        <v>68</v>
      </c>
      <c r="AH140" s="166">
        <f t="shared" si="25"/>
        <v>7</v>
      </c>
      <c r="AI140" s="166">
        <v>1</v>
      </c>
      <c r="AJ140" s="170">
        <f t="shared" si="26"/>
        <v>5074</v>
      </c>
      <c r="AK140" s="166">
        <f t="shared" si="27"/>
        <v>7</v>
      </c>
      <c r="AL140" s="170">
        <v>0</v>
      </c>
      <c r="AM140" s="170">
        <f t="shared" ref="AM140:AM203" si="34">IF(Z140="SI",4000*U140*AH140,0)</f>
        <v>0</v>
      </c>
      <c r="AN140" s="170">
        <f t="shared" si="28"/>
        <v>0</v>
      </c>
      <c r="AO140" s="170">
        <f t="shared" si="29"/>
        <v>0</v>
      </c>
      <c r="AP140" s="170">
        <f t="shared" si="30"/>
        <v>1420720</v>
      </c>
      <c r="AR140" s="170">
        <f t="shared" si="31"/>
        <v>0</v>
      </c>
      <c r="AS140" s="170">
        <f t="shared" si="32"/>
        <v>1420720</v>
      </c>
      <c r="AT140" s="162" t="s">
        <v>565</v>
      </c>
      <c r="AU140" s="162" t="s">
        <v>566</v>
      </c>
      <c r="AV140" s="162" t="s">
        <v>567</v>
      </c>
      <c r="AW140" s="162" t="s">
        <v>568</v>
      </c>
    </row>
    <row r="141" spans="1:49" ht="25" customHeight="1" x14ac:dyDescent="0.35">
      <c r="A141" s="162">
        <v>14496</v>
      </c>
      <c r="B141" s="162" t="s">
        <v>49</v>
      </c>
      <c r="C141" s="162" t="s">
        <v>50</v>
      </c>
      <c r="D141" s="163">
        <v>4</v>
      </c>
      <c r="E141" s="163">
        <v>2025</v>
      </c>
      <c r="F141" s="163">
        <v>2025</v>
      </c>
      <c r="G141" s="162" t="s">
        <v>127</v>
      </c>
      <c r="H141" s="162" t="s">
        <v>49</v>
      </c>
      <c r="I141" s="162" t="s">
        <v>452</v>
      </c>
      <c r="J141" s="164" t="s">
        <v>624</v>
      </c>
      <c r="K141" s="162" t="s">
        <v>625</v>
      </c>
      <c r="L141" s="162" t="s">
        <v>65</v>
      </c>
      <c r="M141" s="162" t="s">
        <v>65</v>
      </c>
      <c r="N141" s="162">
        <v>13</v>
      </c>
      <c r="O141" s="162" t="s">
        <v>104</v>
      </c>
      <c r="P141" s="162" t="s">
        <v>455</v>
      </c>
      <c r="Q141" s="162" t="s">
        <v>152</v>
      </c>
      <c r="R141" s="162" t="s">
        <v>61</v>
      </c>
      <c r="S141" s="162" t="s">
        <v>107</v>
      </c>
      <c r="T141" s="162" t="s">
        <v>63</v>
      </c>
      <c r="U141" s="163">
        <v>15</v>
      </c>
      <c r="V141" s="163">
        <v>64</v>
      </c>
      <c r="W141" s="163" t="s">
        <v>65</v>
      </c>
      <c r="X141" s="166">
        <f t="shared" si="33"/>
        <v>64</v>
      </c>
      <c r="Y141" s="163">
        <v>5</v>
      </c>
      <c r="Z141" s="163" t="s">
        <v>64</v>
      </c>
      <c r="AA141" s="163" t="s">
        <v>67</v>
      </c>
      <c r="AB141" s="172" t="s">
        <v>67</v>
      </c>
      <c r="AC141" s="173" t="s">
        <v>65</v>
      </c>
      <c r="AD141" s="168" t="s">
        <v>626</v>
      </c>
      <c r="AE141" s="166" t="s">
        <v>67</v>
      </c>
      <c r="AF141" s="178"/>
      <c r="AG141" s="162" t="s">
        <v>68</v>
      </c>
      <c r="AH141" s="166">
        <f t="shared" si="25"/>
        <v>13</v>
      </c>
      <c r="AI141" s="166">
        <v>3</v>
      </c>
      <c r="AJ141" s="170">
        <f t="shared" si="26"/>
        <v>7434</v>
      </c>
      <c r="AK141" s="166">
        <f t="shared" si="27"/>
        <v>12.8</v>
      </c>
      <c r="AL141" s="170">
        <v>0</v>
      </c>
      <c r="AM141" s="170">
        <f t="shared" si="34"/>
        <v>780000</v>
      </c>
      <c r="AN141" s="170">
        <f t="shared" si="28"/>
        <v>0</v>
      </c>
      <c r="AO141" s="170">
        <f t="shared" si="29"/>
        <v>0</v>
      </c>
      <c r="AP141" s="170">
        <f t="shared" si="30"/>
        <v>7136640</v>
      </c>
      <c r="AR141" s="170">
        <f t="shared" si="31"/>
        <v>0</v>
      </c>
      <c r="AS141" s="170">
        <f t="shared" si="32"/>
        <v>7916640</v>
      </c>
      <c r="AT141" s="162" t="s">
        <v>479</v>
      </c>
      <c r="AU141" s="162" t="s">
        <v>480</v>
      </c>
      <c r="AV141" s="162" t="s">
        <v>481</v>
      </c>
      <c r="AW141" s="162" t="s">
        <v>482</v>
      </c>
    </row>
    <row r="142" spans="1:49" ht="25" customHeight="1" x14ac:dyDescent="0.35">
      <c r="A142" s="162">
        <v>14374</v>
      </c>
      <c r="B142" s="162" t="s">
        <v>190</v>
      </c>
      <c r="C142" s="162" t="s">
        <v>191</v>
      </c>
      <c r="D142" s="163">
        <v>1</v>
      </c>
      <c r="E142" s="163">
        <v>2025</v>
      </c>
      <c r="F142" s="163">
        <v>2025</v>
      </c>
      <c r="G142" s="162" t="s">
        <v>127</v>
      </c>
      <c r="H142" s="162" t="s">
        <v>190</v>
      </c>
      <c r="I142" s="162" t="s">
        <v>192</v>
      </c>
      <c r="J142" s="164" t="s">
        <v>368</v>
      </c>
      <c r="K142" s="162" t="s">
        <v>369</v>
      </c>
      <c r="L142" s="162" t="s">
        <v>65</v>
      </c>
      <c r="M142" s="162" t="s">
        <v>65</v>
      </c>
      <c r="N142" s="162">
        <v>13</v>
      </c>
      <c r="O142" s="162" t="s">
        <v>104</v>
      </c>
      <c r="P142" s="162" t="s">
        <v>193</v>
      </c>
      <c r="Q142" s="162" t="s">
        <v>152</v>
      </c>
      <c r="R142" s="162" t="s">
        <v>61</v>
      </c>
      <c r="S142" s="162" t="s">
        <v>107</v>
      </c>
      <c r="T142" s="162" t="s">
        <v>63</v>
      </c>
      <c r="U142" s="163">
        <v>20</v>
      </c>
      <c r="V142" s="163">
        <v>96</v>
      </c>
      <c r="W142" s="163" t="s">
        <v>65</v>
      </c>
      <c r="X142" s="166">
        <f t="shared" si="33"/>
        <v>96</v>
      </c>
      <c r="Y142" s="163">
        <v>4</v>
      </c>
      <c r="Z142" s="163" t="s">
        <v>64</v>
      </c>
      <c r="AA142" s="163" t="s">
        <v>67</v>
      </c>
      <c r="AB142" s="172" t="s">
        <v>67</v>
      </c>
      <c r="AC142" s="173" t="s">
        <v>65</v>
      </c>
      <c r="AD142" s="168" t="s">
        <v>627</v>
      </c>
      <c r="AE142" s="166" t="s">
        <v>67</v>
      </c>
      <c r="AF142" s="178"/>
      <c r="AG142" s="162" t="s">
        <v>68</v>
      </c>
      <c r="AH142" s="166">
        <f t="shared" si="25"/>
        <v>24</v>
      </c>
      <c r="AI142" s="166">
        <v>3</v>
      </c>
      <c r="AJ142" s="170">
        <f t="shared" si="26"/>
        <v>7434</v>
      </c>
      <c r="AK142" s="166">
        <f t="shared" si="27"/>
        <v>24</v>
      </c>
      <c r="AL142" s="170">
        <v>0</v>
      </c>
      <c r="AM142" s="170">
        <f t="shared" si="34"/>
        <v>1920000</v>
      </c>
      <c r="AN142" s="170">
        <f t="shared" si="28"/>
        <v>0</v>
      </c>
      <c r="AO142" s="170">
        <f t="shared" si="29"/>
        <v>0</v>
      </c>
      <c r="AP142" s="170">
        <f t="shared" si="30"/>
        <v>14273280</v>
      </c>
      <c r="AR142" s="170">
        <f t="shared" si="31"/>
        <v>0</v>
      </c>
      <c r="AS142" s="170">
        <f t="shared" si="32"/>
        <v>16193280</v>
      </c>
      <c r="AT142" s="162" t="s">
        <v>195</v>
      </c>
      <c r="AU142" s="162" t="s">
        <v>196</v>
      </c>
      <c r="AV142" s="162" t="s">
        <v>197</v>
      </c>
      <c r="AW142" s="162" t="s">
        <v>198</v>
      </c>
    </row>
    <row r="143" spans="1:49" ht="25" customHeight="1" x14ac:dyDescent="0.35">
      <c r="A143" s="162">
        <v>14311</v>
      </c>
      <c r="B143" s="162" t="s">
        <v>49</v>
      </c>
      <c r="C143" s="162" t="s">
        <v>50</v>
      </c>
      <c r="D143" s="163">
        <v>4</v>
      </c>
      <c r="E143" s="163">
        <v>2025</v>
      </c>
      <c r="F143" s="163">
        <v>2025</v>
      </c>
      <c r="G143" s="162" t="s">
        <v>127</v>
      </c>
      <c r="H143" s="162" t="s">
        <v>49</v>
      </c>
      <c r="I143" s="162" t="s">
        <v>452</v>
      </c>
      <c r="J143" s="164" t="s">
        <v>628</v>
      </c>
      <c r="K143" s="162" t="s">
        <v>629</v>
      </c>
      <c r="L143" s="162" t="s">
        <v>65</v>
      </c>
      <c r="M143" s="162" t="s">
        <v>65</v>
      </c>
      <c r="N143" s="162">
        <v>3</v>
      </c>
      <c r="O143" s="162" t="s">
        <v>630</v>
      </c>
      <c r="P143" s="162" t="s">
        <v>631</v>
      </c>
      <c r="Q143" s="162" t="s">
        <v>445</v>
      </c>
      <c r="R143" s="162" t="s">
        <v>61</v>
      </c>
      <c r="S143" s="162" t="s">
        <v>107</v>
      </c>
      <c r="T143" s="162" t="s">
        <v>63</v>
      </c>
      <c r="U143" s="163">
        <v>10</v>
      </c>
      <c r="V143" s="163">
        <v>96</v>
      </c>
      <c r="W143" s="163" t="s">
        <v>65</v>
      </c>
      <c r="X143" s="166">
        <f t="shared" si="33"/>
        <v>96</v>
      </c>
      <c r="Y143" s="163">
        <v>5</v>
      </c>
      <c r="Z143" s="163" t="s">
        <v>64</v>
      </c>
      <c r="AA143" s="163" t="s">
        <v>67</v>
      </c>
      <c r="AB143" s="172" t="s">
        <v>67</v>
      </c>
      <c r="AC143" s="173" t="s">
        <v>65</v>
      </c>
      <c r="AD143" s="168" t="s">
        <v>632</v>
      </c>
      <c r="AE143" s="166" t="s">
        <v>67</v>
      </c>
      <c r="AF143" s="178"/>
      <c r="AG143" s="162" t="s">
        <v>68</v>
      </c>
      <c r="AH143" s="166">
        <f t="shared" si="25"/>
        <v>20</v>
      </c>
      <c r="AI143" s="166">
        <v>2</v>
      </c>
      <c r="AJ143" s="170">
        <f t="shared" si="26"/>
        <v>6372</v>
      </c>
      <c r="AK143" s="166">
        <f t="shared" si="27"/>
        <v>19.2</v>
      </c>
      <c r="AL143" s="170">
        <v>0</v>
      </c>
      <c r="AM143" s="170">
        <f t="shared" si="34"/>
        <v>800000</v>
      </c>
      <c r="AN143" s="170">
        <f t="shared" si="28"/>
        <v>0</v>
      </c>
      <c r="AO143" s="170">
        <f t="shared" si="29"/>
        <v>0</v>
      </c>
      <c r="AP143" s="170">
        <f t="shared" si="30"/>
        <v>6117120</v>
      </c>
      <c r="AR143" s="170">
        <f t="shared" si="31"/>
        <v>0</v>
      </c>
      <c r="AS143" s="170">
        <f t="shared" si="32"/>
        <v>6917120</v>
      </c>
      <c r="AT143" s="162" t="s">
        <v>633</v>
      </c>
      <c r="AU143" s="162" t="s">
        <v>532</v>
      </c>
      <c r="AV143" s="162" t="s">
        <v>634</v>
      </c>
      <c r="AW143" s="162" t="s">
        <v>635</v>
      </c>
    </row>
    <row r="144" spans="1:49" ht="25" customHeight="1" x14ac:dyDescent="0.35">
      <c r="A144" s="162">
        <v>14265</v>
      </c>
      <c r="B144" s="162" t="s">
        <v>125</v>
      </c>
      <c r="C144" s="162" t="s">
        <v>126</v>
      </c>
      <c r="D144" s="163">
        <v>1</v>
      </c>
      <c r="E144" s="163">
        <v>2025</v>
      </c>
      <c r="F144" s="163">
        <v>2025</v>
      </c>
      <c r="G144" s="162" t="s">
        <v>127</v>
      </c>
      <c r="H144" s="162" t="s">
        <v>125</v>
      </c>
      <c r="I144" s="162" t="s">
        <v>128</v>
      </c>
      <c r="J144" s="164" t="s">
        <v>636</v>
      </c>
      <c r="K144" s="162" t="s">
        <v>637</v>
      </c>
      <c r="L144" s="162" t="s">
        <v>65</v>
      </c>
      <c r="M144" s="162" t="s">
        <v>65</v>
      </c>
      <c r="N144" s="162">
        <v>8</v>
      </c>
      <c r="O144" s="162" t="s">
        <v>58</v>
      </c>
      <c r="P144" s="162" t="s">
        <v>638</v>
      </c>
      <c r="Q144" s="162" t="s">
        <v>152</v>
      </c>
      <c r="R144" s="162" t="s">
        <v>61</v>
      </c>
      <c r="S144" s="162" t="s">
        <v>62</v>
      </c>
      <c r="T144" s="162" t="s">
        <v>495</v>
      </c>
      <c r="U144" s="163">
        <v>10</v>
      </c>
      <c r="V144" s="163">
        <v>64</v>
      </c>
      <c r="W144" s="163" t="s">
        <v>65</v>
      </c>
      <c r="X144" s="166">
        <f t="shared" si="33"/>
        <v>64</v>
      </c>
      <c r="Y144" s="163">
        <v>4</v>
      </c>
      <c r="Z144" s="163" t="s">
        <v>64</v>
      </c>
      <c r="AA144" s="163" t="s">
        <v>67</v>
      </c>
      <c r="AB144" s="172" t="s">
        <v>67</v>
      </c>
      <c r="AC144" s="173" t="s">
        <v>65</v>
      </c>
      <c r="AD144" s="168" t="s">
        <v>639</v>
      </c>
      <c r="AE144" s="166" t="s">
        <v>67</v>
      </c>
      <c r="AF144" s="178"/>
      <c r="AG144" s="162" t="s">
        <v>68</v>
      </c>
      <c r="AH144" s="166">
        <f t="shared" si="25"/>
        <v>16</v>
      </c>
      <c r="AI144" s="166">
        <v>2</v>
      </c>
      <c r="AJ144" s="170">
        <f t="shared" si="26"/>
        <v>6372</v>
      </c>
      <c r="AK144" s="166">
        <f t="shared" si="27"/>
        <v>16</v>
      </c>
      <c r="AL144" s="170">
        <v>0</v>
      </c>
      <c r="AM144" s="170">
        <f t="shared" si="34"/>
        <v>640000</v>
      </c>
      <c r="AN144" s="170">
        <f t="shared" si="28"/>
        <v>0</v>
      </c>
      <c r="AO144" s="170">
        <f t="shared" si="29"/>
        <v>0</v>
      </c>
      <c r="AP144" s="170">
        <f t="shared" si="30"/>
        <v>4078080</v>
      </c>
      <c r="AR144" s="170">
        <f t="shared" si="31"/>
        <v>0</v>
      </c>
      <c r="AS144" s="170">
        <f t="shared" si="32"/>
        <v>4718080</v>
      </c>
      <c r="AT144" s="162" t="s">
        <v>640</v>
      </c>
      <c r="AU144" s="162" t="s">
        <v>641</v>
      </c>
      <c r="AV144" s="162" t="s">
        <v>642</v>
      </c>
      <c r="AW144" s="162" t="s">
        <v>643</v>
      </c>
    </row>
    <row r="145" spans="1:49" ht="25" customHeight="1" x14ac:dyDescent="0.35">
      <c r="A145" s="162">
        <v>14312</v>
      </c>
      <c r="B145" s="162" t="s">
        <v>49</v>
      </c>
      <c r="C145" s="162" t="s">
        <v>50</v>
      </c>
      <c r="D145" s="163">
        <v>4</v>
      </c>
      <c r="E145" s="163">
        <v>2025</v>
      </c>
      <c r="F145" s="163">
        <v>2025</v>
      </c>
      <c r="G145" s="162" t="s">
        <v>127</v>
      </c>
      <c r="H145" s="162" t="s">
        <v>49</v>
      </c>
      <c r="I145" s="162" t="s">
        <v>452</v>
      </c>
      <c r="J145" s="164" t="s">
        <v>636</v>
      </c>
      <c r="K145" s="162" t="s">
        <v>637</v>
      </c>
      <c r="L145" s="162" t="s">
        <v>65</v>
      </c>
      <c r="M145" s="162" t="s">
        <v>65</v>
      </c>
      <c r="N145" s="162">
        <v>10</v>
      </c>
      <c r="O145" s="162" t="s">
        <v>111</v>
      </c>
      <c r="P145" s="162" t="s">
        <v>644</v>
      </c>
      <c r="Q145" s="162" t="s">
        <v>586</v>
      </c>
      <c r="R145" s="162" t="s">
        <v>61</v>
      </c>
      <c r="S145" s="162" t="s">
        <v>62</v>
      </c>
      <c r="T145" s="162" t="s">
        <v>63</v>
      </c>
      <c r="U145" s="163">
        <v>10</v>
      </c>
      <c r="V145" s="163">
        <v>64</v>
      </c>
      <c r="W145" s="163" t="s">
        <v>65</v>
      </c>
      <c r="X145" s="166">
        <f t="shared" si="33"/>
        <v>64</v>
      </c>
      <c r="Y145" s="163">
        <v>5</v>
      </c>
      <c r="Z145" s="163" t="s">
        <v>64</v>
      </c>
      <c r="AA145" s="163" t="s">
        <v>67</v>
      </c>
      <c r="AB145" s="172" t="s">
        <v>67</v>
      </c>
      <c r="AC145" s="173" t="s">
        <v>65</v>
      </c>
      <c r="AD145" s="168" t="s">
        <v>645</v>
      </c>
      <c r="AE145" s="166" t="s">
        <v>67</v>
      </c>
      <c r="AF145" s="178"/>
      <c r="AG145" s="162" t="s">
        <v>68</v>
      </c>
      <c r="AH145" s="166">
        <f t="shared" si="25"/>
        <v>13</v>
      </c>
      <c r="AI145" s="166">
        <v>2</v>
      </c>
      <c r="AJ145" s="170">
        <f t="shared" si="26"/>
        <v>6372</v>
      </c>
      <c r="AK145" s="166">
        <f t="shared" si="27"/>
        <v>12.8</v>
      </c>
      <c r="AL145" s="170">
        <v>0</v>
      </c>
      <c r="AM145" s="170">
        <f t="shared" si="34"/>
        <v>520000</v>
      </c>
      <c r="AN145" s="170">
        <f t="shared" si="28"/>
        <v>0</v>
      </c>
      <c r="AO145" s="170">
        <f t="shared" si="29"/>
        <v>0</v>
      </c>
      <c r="AP145" s="170">
        <f t="shared" si="30"/>
        <v>4078080</v>
      </c>
      <c r="AR145" s="170">
        <f t="shared" si="31"/>
        <v>0</v>
      </c>
      <c r="AS145" s="170">
        <f t="shared" si="32"/>
        <v>4598080</v>
      </c>
      <c r="AT145" s="162" t="s">
        <v>531</v>
      </c>
      <c r="AU145" s="162" t="s">
        <v>532</v>
      </c>
      <c r="AV145" s="162" t="s">
        <v>588</v>
      </c>
      <c r="AW145" s="162" t="s">
        <v>589</v>
      </c>
    </row>
    <row r="146" spans="1:49" ht="25" customHeight="1" x14ac:dyDescent="0.35">
      <c r="A146" s="162">
        <v>14313</v>
      </c>
      <c r="B146" s="162" t="s">
        <v>49</v>
      </c>
      <c r="C146" s="162" t="s">
        <v>50</v>
      </c>
      <c r="D146" s="163">
        <v>4</v>
      </c>
      <c r="E146" s="163">
        <v>2025</v>
      </c>
      <c r="F146" s="163">
        <v>2025</v>
      </c>
      <c r="G146" s="162" t="s">
        <v>127</v>
      </c>
      <c r="H146" s="162" t="s">
        <v>49</v>
      </c>
      <c r="I146" s="162" t="s">
        <v>452</v>
      </c>
      <c r="J146" s="164" t="s">
        <v>636</v>
      </c>
      <c r="K146" s="162" t="s">
        <v>637</v>
      </c>
      <c r="L146" s="162" t="s">
        <v>65</v>
      </c>
      <c r="M146" s="162" t="s">
        <v>65</v>
      </c>
      <c r="N146" s="162">
        <v>4</v>
      </c>
      <c r="O146" s="162" t="s">
        <v>286</v>
      </c>
      <c r="P146" s="162" t="s">
        <v>646</v>
      </c>
      <c r="Q146" s="162" t="s">
        <v>586</v>
      </c>
      <c r="R146" s="162" t="s">
        <v>61</v>
      </c>
      <c r="S146" s="162" t="s">
        <v>62</v>
      </c>
      <c r="T146" s="162" t="s">
        <v>63</v>
      </c>
      <c r="U146" s="163">
        <v>10</v>
      </c>
      <c r="V146" s="163">
        <v>64</v>
      </c>
      <c r="W146" s="163" t="s">
        <v>65</v>
      </c>
      <c r="X146" s="166">
        <f t="shared" si="33"/>
        <v>64</v>
      </c>
      <c r="Y146" s="163">
        <v>5</v>
      </c>
      <c r="Z146" s="163" t="s">
        <v>64</v>
      </c>
      <c r="AA146" s="163" t="s">
        <v>67</v>
      </c>
      <c r="AB146" s="172" t="s">
        <v>67</v>
      </c>
      <c r="AC146" s="173" t="s">
        <v>65</v>
      </c>
      <c r="AD146" s="168" t="s">
        <v>647</v>
      </c>
      <c r="AE146" s="166" t="s">
        <v>67</v>
      </c>
      <c r="AF146" s="178"/>
      <c r="AG146" s="162" t="s">
        <v>68</v>
      </c>
      <c r="AH146" s="166">
        <f t="shared" si="25"/>
        <v>13</v>
      </c>
      <c r="AI146" s="166">
        <v>2</v>
      </c>
      <c r="AJ146" s="170">
        <f t="shared" si="26"/>
        <v>6372</v>
      </c>
      <c r="AK146" s="166">
        <f t="shared" si="27"/>
        <v>12.8</v>
      </c>
      <c r="AL146" s="170">
        <v>0</v>
      </c>
      <c r="AM146" s="170">
        <f t="shared" si="34"/>
        <v>520000</v>
      </c>
      <c r="AN146" s="170">
        <f t="shared" si="28"/>
        <v>0</v>
      </c>
      <c r="AO146" s="170">
        <f t="shared" si="29"/>
        <v>0</v>
      </c>
      <c r="AP146" s="170">
        <f t="shared" si="30"/>
        <v>4078080</v>
      </c>
      <c r="AR146" s="170">
        <f t="shared" si="31"/>
        <v>0</v>
      </c>
      <c r="AS146" s="170">
        <f t="shared" si="32"/>
        <v>4598080</v>
      </c>
      <c r="AT146" s="162" t="s">
        <v>633</v>
      </c>
      <c r="AU146" s="162" t="s">
        <v>532</v>
      </c>
      <c r="AV146" s="162" t="s">
        <v>588</v>
      </c>
      <c r="AW146" s="162" t="s">
        <v>589</v>
      </c>
    </row>
    <row r="147" spans="1:49" ht="25" customHeight="1" x14ac:dyDescent="0.35">
      <c r="A147" s="162">
        <v>14248</v>
      </c>
      <c r="B147" s="162" t="s">
        <v>49</v>
      </c>
      <c r="C147" s="162" t="s">
        <v>50</v>
      </c>
      <c r="D147" s="163">
        <v>4</v>
      </c>
      <c r="E147" s="163">
        <v>2025</v>
      </c>
      <c r="F147" s="163">
        <v>2025</v>
      </c>
      <c r="G147" s="162" t="s">
        <v>127</v>
      </c>
      <c r="H147" s="162" t="s">
        <v>49</v>
      </c>
      <c r="I147" s="162" t="s">
        <v>452</v>
      </c>
      <c r="J147" s="164" t="s">
        <v>648</v>
      </c>
      <c r="K147" s="162" t="s">
        <v>649</v>
      </c>
      <c r="L147" s="162" t="s">
        <v>65</v>
      </c>
      <c r="M147" s="162" t="s">
        <v>65</v>
      </c>
      <c r="N147" s="162">
        <v>13</v>
      </c>
      <c r="O147" s="162" t="s">
        <v>104</v>
      </c>
      <c r="P147" s="162" t="s">
        <v>209</v>
      </c>
      <c r="Q147" s="162" t="s">
        <v>152</v>
      </c>
      <c r="R147" s="162" t="s">
        <v>61</v>
      </c>
      <c r="S147" s="162" t="s">
        <v>107</v>
      </c>
      <c r="T147" s="162" t="s">
        <v>63</v>
      </c>
      <c r="U147" s="163">
        <v>16</v>
      </c>
      <c r="V147" s="163">
        <v>112</v>
      </c>
      <c r="W147" s="163" t="s">
        <v>65</v>
      </c>
      <c r="X147" s="166">
        <f t="shared" si="33"/>
        <v>112</v>
      </c>
      <c r="Y147" s="163">
        <v>5</v>
      </c>
      <c r="Z147" s="163" t="s">
        <v>64</v>
      </c>
      <c r="AA147" s="163" t="s">
        <v>67</v>
      </c>
      <c r="AB147" s="172" t="s">
        <v>67</v>
      </c>
      <c r="AC147" s="173" t="s">
        <v>65</v>
      </c>
      <c r="AD147" s="168" t="s">
        <v>650</v>
      </c>
      <c r="AE147" s="166" t="s">
        <v>67</v>
      </c>
      <c r="AF147" s="178"/>
      <c r="AG147" s="162" t="s">
        <v>68</v>
      </c>
      <c r="AH147" s="166">
        <f t="shared" si="25"/>
        <v>23</v>
      </c>
      <c r="AI147" s="166">
        <v>2</v>
      </c>
      <c r="AJ147" s="170">
        <f t="shared" si="26"/>
        <v>6372</v>
      </c>
      <c r="AK147" s="166">
        <f t="shared" si="27"/>
        <v>22.4</v>
      </c>
      <c r="AL147" s="170">
        <v>0</v>
      </c>
      <c r="AM147" s="170">
        <f t="shared" si="34"/>
        <v>1472000</v>
      </c>
      <c r="AN147" s="170">
        <f t="shared" si="28"/>
        <v>0</v>
      </c>
      <c r="AO147" s="170">
        <f t="shared" si="29"/>
        <v>0</v>
      </c>
      <c r="AP147" s="170">
        <f t="shared" si="30"/>
        <v>11418624</v>
      </c>
      <c r="AR147" s="170">
        <f t="shared" si="31"/>
        <v>0</v>
      </c>
      <c r="AS147" s="170">
        <f t="shared" si="32"/>
        <v>12890624</v>
      </c>
      <c r="AT147" s="162" t="s">
        <v>651</v>
      </c>
      <c r="AU147" s="162" t="s">
        <v>652</v>
      </c>
      <c r="AV147" s="162" t="s">
        <v>653</v>
      </c>
      <c r="AW147" s="162" t="s">
        <v>654</v>
      </c>
    </row>
    <row r="148" spans="1:49" ht="25" customHeight="1" x14ac:dyDescent="0.35">
      <c r="A148" s="162">
        <v>14384</v>
      </c>
      <c r="B148" s="162" t="s">
        <v>125</v>
      </c>
      <c r="C148" s="162" t="s">
        <v>126</v>
      </c>
      <c r="D148" s="163">
        <v>1</v>
      </c>
      <c r="E148" s="163">
        <v>2025</v>
      </c>
      <c r="F148" s="163">
        <v>2025</v>
      </c>
      <c r="G148" s="162" t="s">
        <v>127</v>
      </c>
      <c r="H148" s="162" t="s">
        <v>125</v>
      </c>
      <c r="I148" s="162" t="s">
        <v>128</v>
      </c>
      <c r="J148" s="164" t="s">
        <v>655</v>
      </c>
      <c r="K148" s="162" t="s">
        <v>656</v>
      </c>
      <c r="L148" s="162" t="s">
        <v>65</v>
      </c>
      <c r="M148" s="162" t="s">
        <v>65</v>
      </c>
      <c r="N148" s="162">
        <v>13</v>
      </c>
      <c r="O148" s="162" t="s">
        <v>104</v>
      </c>
      <c r="P148" s="162" t="s">
        <v>105</v>
      </c>
      <c r="Q148" s="162" t="s">
        <v>158</v>
      </c>
      <c r="R148" s="162" t="s">
        <v>61</v>
      </c>
      <c r="S148" s="162" t="s">
        <v>107</v>
      </c>
      <c r="T148" s="162" t="s">
        <v>159</v>
      </c>
      <c r="U148" s="163">
        <v>15</v>
      </c>
      <c r="V148" s="163">
        <v>120</v>
      </c>
      <c r="W148" s="163" t="s">
        <v>65</v>
      </c>
      <c r="X148" s="166">
        <f t="shared" si="33"/>
        <v>120</v>
      </c>
      <c r="Y148" s="163">
        <v>4</v>
      </c>
      <c r="Z148" s="163" t="s">
        <v>64</v>
      </c>
      <c r="AA148" s="163" t="s">
        <v>67</v>
      </c>
      <c r="AB148" s="172" t="s">
        <v>67</v>
      </c>
      <c r="AC148" s="173" t="s">
        <v>65</v>
      </c>
      <c r="AD148" s="168" t="s">
        <v>526</v>
      </c>
      <c r="AE148" s="166" t="s">
        <v>67</v>
      </c>
      <c r="AF148" s="178"/>
      <c r="AG148" s="162" t="s">
        <v>68</v>
      </c>
      <c r="AH148" s="166">
        <f t="shared" si="25"/>
        <v>30</v>
      </c>
      <c r="AI148" s="166">
        <v>3</v>
      </c>
      <c r="AJ148" s="170">
        <f t="shared" si="26"/>
        <v>7434</v>
      </c>
      <c r="AK148" s="166">
        <f t="shared" si="27"/>
        <v>30</v>
      </c>
      <c r="AL148" s="170">
        <v>0</v>
      </c>
      <c r="AM148" s="170">
        <f t="shared" si="34"/>
        <v>1800000</v>
      </c>
      <c r="AN148" s="170">
        <f t="shared" si="28"/>
        <v>0</v>
      </c>
      <c r="AO148" s="170">
        <f t="shared" si="29"/>
        <v>0</v>
      </c>
      <c r="AP148" s="170">
        <f t="shared" si="30"/>
        <v>13381200</v>
      </c>
      <c r="AR148" s="170">
        <f t="shared" si="31"/>
        <v>0</v>
      </c>
      <c r="AS148" s="170">
        <f t="shared" si="32"/>
        <v>15181200</v>
      </c>
      <c r="AT148" s="162" t="s">
        <v>161</v>
      </c>
      <c r="AU148" s="162" t="s">
        <v>162</v>
      </c>
      <c r="AV148" s="162" t="s">
        <v>163</v>
      </c>
      <c r="AW148" s="162" t="s">
        <v>164</v>
      </c>
    </row>
    <row r="149" spans="1:49" ht="25" customHeight="1" x14ac:dyDescent="0.35">
      <c r="A149" s="162">
        <v>14264</v>
      </c>
      <c r="B149" s="162" t="s">
        <v>125</v>
      </c>
      <c r="C149" s="162" t="s">
        <v>126</v>
      </c>
      <c r="D149" s="163">
        <v>1</v>
      </c>
      <c r="E149" s="163">
        <v>2025</v>
      </c>
      <c r="F149" s="163">
        <v>2025</v>
      </c>
      <c r="G149" s="162" t="s">
        <v>127</v>
      </c>
      <c r="H149" s="162" t="s">
        <v>125</v>
      </c>
      <c r="I149" s="162" t="s">
        <v>128</v>
      </c>
      <c r="J149" s="164" t="s">
        <v>657</v>
      </c>
      <c r="K149" s="162" t="s">
        <v>658</v>
      </c>
      <c r="L149" s="162" t="s">
        <v>65</v>
      </c>
      <c r="M149" s="162" t="s">
        <v>65</v>
      </c>
      <c r="N149" s="162">
        <v>8</v>
      </c>
      <c r="O149" s="162" t="s">
        <v>58</v>
      </c>
      <c r="P149" s="162" t="s">
        <v>638</v>
      </c>
      <c r="Q149" s="162" t="s">
        <v>152</v>
      </c>
      <c r="R149" s="162" t="s">
        <v>61</v>
      </c>
      <c r="S149" s="162" t="s">
        <v>62</v>
      </c>
      <c r="T149" s="162" t="s">
        <v>495</v>
      </c>
      <c r="U149" s="163">
        <v>10</v>
      </c>
      <c r="V149" s="163">
        <v>80</v>
      </c>
      <c r="W149" s="163" t="s">
        <v>65</v>
      </c>
      <c r="X149" s="166">
        <f t="shared" si="33"/>
        <v>80</v>
      </c>
      <c r="Y149" s="163">
        <v>4</v>
      </c>
      <c r="Z149" s="163" t="s">
        <v>64</v>
      </c>
      <c r="AA149" s="163" t="s">
        <v>67</v>
      </c>
      <c r="AB149" s="172" t="s">
        <v>67</v>
      </c>
      <c r="AC149" s="173" t="s">
        <v>65</v>
      </c>
      <c r="AD149" s="168" t="s">
        <v>659</v>
      </c>
      <c r="AE149" s="166" t="s">
        <v>67</v>
      </c>
      <c r="AF149" s="178"/>
      <c r="AG149" s="162" t="s">
        <v>68</v>
      </c>
      <c r="AH149" s="166">
        <f t="shared" si="25"/>
        <v>20</v>
      </c>
      <c r="AI149" s="166">
        <v>3</v>
      </c>
      <c r="AJ149" s="170">
        <f t="shared" si="26"/>
        <v>7434</v>
      </c>
      <c r="AK149" s="166">
        <f t="shared" si="27"/>
        <v>20</v>
      </c>
      <c r="AL149" s="170">
        <v>0</v>
      </c>
      <c r="AM149" s="170">
        <f t="shared" si="34"/>
        <v>800000</v>
      </c>
      <c r="AN149" s="170">
        <f t="shared" si="28"/>
        <v>0</v>
      </c>
      <c r="AO149" s="170">
        <f t="shared" si="29"/>
        <v>0</v>
      </c>
      <c r="AP149" s="170">
        <f t="shared" si="30"/>
        <v>5947200</v>
      </c>
      <c r="AR149" s="170">
        <f t="shared" si="31"/>
        <v>0</v>
      </c>
      <c r="AS149" s="170">
        <f t="shared" si="32"/>
        <v>6747200</v>
      </c>
      <c r="AT149" s="162" t="s">
        <v>640</v>
      </c>
      <c r="AU149" s="162" t="s">
        <v>641</v>
      </c>
      <c r="AV149" s="162" t="s">
        <v>660</v>
      </c>
      <c r="AW149" s="162" t="s">
        <v>661</v>
      </c>
    </row>
    <row r="150" spans="1:49" ht="25" customHeight="1" x14ac:dyDescent="0.35">
      <c r="A150" s="162">
        <v>14368</v>
      </c>
      <c r="B150" s="162" t="s">
        <v>190</v>
      </c>
      <c r="C150" s="162" t="s">
        <v>191</v>
      </c>
      <c r="D150" s="163">
        <v>1</v>
      </c>
      <c r="E150" s="163">
        <v>2025</v>
      </c>
      <c r="F150" s="163">
        <v>2025</v>
      </c>
      <c r="G150" s="162" t="s">
        <v>127</v>
      </c>
      <c r="H150" s="162" t="s">
        <v>190</v>
      </c>
      <c r="I150" s="162" t="s">
        <v>192</v>
      </c>
      <c r="J150" s="164" t="s">
        <v>657</v>
      </c>
      <c r="K150" s="162" t="s">
        <v>658</v>
      </c>
      <c r="L150" s="162" t="s">
        <v>65</v>
      </c>
      <c r="M150" s="162" t="s">
        <v>65</v>
      </c>
      <c r="N150" s="162">
        <v>13</v>
      </c>
      <c r="O150" s="162" t="s">
        <v>104</v>
      </c>
      <c r="P150" s="162" t="s">
        <v>193</v>
      </c>
      <c r="Q150" s="162" t="s">
        <v>152</v>
      </c>
      <c r="R150" s="162" t="s">
        <v>61</v>
      </c>
      <c r="S150" s="162" t="s">
        <v>107</v>
      </c>
      <c r="T150" s="162" t="s">
        <v>63</v>
      </c>
      <c r="U150" s="163">
        <v>20</v>
      </c>
      <c r="V150" s="163">
        <v>80</v>
      </c>
      <c r="W150" s="163" t="s">
        <v>65</v>
      </c>
      <c r="X150" s="166">
        <f t="shared" si="33"/>
        <v>80</v>
      </c>
      <c r="Y150" s="163">
        <v>4</v>
      </c>
      <c r="Z150" s="163" t="s">
        <v>64</v>
      </c>
      <c r="AA150" s="163" t="s">
        <v>67</v>
      </c>
      <c r="AB150" s="172" t="s">
        <v>67</v>
      </c>
      <c r="AC150" s="173" t="s">
        <v>65</v>
      </c>
      <c r="AD150" s="168" t="s">
        <v>662</v>
      </c>
      <c r="AE150" s="166" t="s">
        <v>67</v>
      </c>
      <c r="AF150" s="178"/>
      <c r="AG150" s="162" t="s">
        <v>68</v>
      </c>
      <c r="AH150" s="166">
        <f t="shared" si="25"/>
        <v>20</v>
      </c>
      <c r="AI150" s="166">
        <v>3</v>
      </c>
      <c r="AJ150" s="170">
        <f t="shared" si="26"/>
        <v>7434</v>
      </c>
      <c r="AK150" s="166">
        <f t="shared" si="27"/>
        <v>20</v>
      </c>
      <c r="AL150" s="170">
        <v>0</v>
      </c>
      <c r="AM150" s="170">
        <f t="shared" si="34"/>
        <v>1600000</v>
      </c>
      <c r="AN150" s="170">
        <f t="shared" si="28"/>
        <v>0</v>
      </c>
      <c r="AO150" s="170">
        <f t="shared" si="29"/>
        <v>0</v>
      </c>
      <c r="AP150" s="170">
        <f t="shared" si="30"/>
        <v>11894400</v>
      </c>
      <c r="AR150" s="170">
        <f t="shared" si="31"/>
        <v>0</v>
      </c>
      <c r="AS150" s="170">
        <f t="shared" si="32"/>
        <v>13494400</v>
      </c>
      <c r="AT150" s="162" t="s">
        <v>195</v>
      </c>
      <c r="AU150" s="162" t="s">
        <v>196</v>
      </c>
      <c r="AV150" s="162" t="s">
        <v>197</v>
      </c>
      <c r="AW150" s="162" t="s">
        <v>198</v>
      </c>
    </row>
    <row r="151" spans="1:49" ht="25" customHeight="1" x14ac:dyDescent="0.35">
      <c r="A151" s="162">
        <v>14500</v>
      </c>
      <c r="B151" s="162" t="s">
        <v>125</v>
      </c>
      <c r="C151" s="162" t="s">
        <v>126</v>
      </c>
      <c r="D151" s="163">
        <v>1</v>
      </c>
      <c r="E151" s="163">
        <v>2025</v>
      </c>
      <c r="F151" s="163">
        <v>2025</v>
      </c>
      <c r="G151" s="162" t="s">
        <v>127</v>
      </c>
      <c r="H151" s="162" t="s">
        <v>125</v>
      </c>
      <c r="I151" s="162" t="s">
        <v>128</v>
      </c>
      <c r="J151" s="164" t="s">
        <v>657</v>
      </c>
      <c r="K151" s="162" t="s">
        <v>658</v>
      </c>
      <c r="L151" s="162" t="s">
        <v>65</v>
      </c>
      <c r="M151" s="162" t="s">
        <v>65</v>
      </c>
      <c r="N151" s="162">
        <v>1</v>
      </c>
      <c r="O151" s="162" t="s">
        <v>443</v>
      </c>
      <c r="P151" s="162" t="s">
        <v>663</v>
      </c>
      <c r="Q151" s="162" t="s">
        <v>132</v>
      </c>
      <c r="R151" s="162" t="s">
        <v>61</v>
      </c>
      <c r="S151" s="162" t="s">
        <v>62</v>
      </c>
      <c r="T151" s="162" t="s">
        <v>108</v>
      </c>
      <c r="U151" s="163">
        <v>10</v>
      </c>
      <c r="V151" s="163">
        <v>80</v>
      </c>
      <c r="W151" s="163" t="s">
        <v>65</v>
      </c>
      <c r="X151" s="166">
        <f t="shared" si="33"/>
        <v>80</v>
      </c>
      <c r="Y151" s="163">
        <v>5</v>
      </c>
      <c r="Z151" s="163" t="s">
        <v>64</v>
      </c>
      <c r="AA151" s="163" t="s">
        <v>67</v>
      </c>
      <c r="AB151" s="172" t="s">
        <v>67</v>
      </c>
      <c r="AC151" s="173" t="s">
        <v>65</v>
      </c>
      <c r="AD151" s="168" t="s">
        <v>664</v>
      </c>
      <c r="AE151" s="166" t="s">
        <v>67</v>
      </c>
      <c r="AF151" s="178"/>
      <c r="AG151" s="162" t="s">
        <v>68</v>
      </c>
      <c r="AH151" s="166">
        <f t="shared" si="25"/>
        <v>16</v>
      </c>
      <c r="AI151" s="166">
        <v>3</v>
      </c>
      <c r="AJ151" s="170">
        <f t="shared" si="26"/>
        <v>7434</v>
      </c>
      <c r="AK151" s="166">
        <f t="shared" si="27"/>
        <v>16</v>
      </c>
      <c r="AL151" s="170">
        <v>0</v>
      </c>
      <c r="AM151" s="170">
        <f t="shared" si="34"/>
        <v>640000</v>
      </c>
      <c r="AN151" s="170">
        <f t="shared" si="28"/>
        <v>0</v>
      </c>
      <c r="AO151" s="170">
        <f t="shared" si="29"/>
        <v>0</v>
      </c>
      <c r="AP151" s="170">
        <f t="shared" si="30"/>
        <v>5947200</v>
      </c>
      <c r="AR151" s="170">
        <f t="shared" si="31"/>
        <v>0</v>
      </c>
      <c r="AS151" s="170">
        <f t="shared" si="32"/>
        <v>6587200</v>
      </c>
      <c r="AT151" s="162" t="s">
        <v>274</v>
      </c>
      <c r="AU151" s="162" t="s">
        <v>275</v>
      </c>
      <c r="AV151" s="162" t="s">
        <v>665</v>
      </c>
      <c r="AW151" s="162" t="s">
        <v>666</v>
      </c>
    </row>
    <row r="152" spans="1:49" ht="25" customHeight="1" x14ac:dyDescent="0.35">
      <c r="A152" s="162">
        <v>14355</v>
      </c>
      <c r="B152" s="162" t="s">
        <v>138</v>
      </c>
      <c r="C152" s="162" t="s">
        <v>139</v>
      </c>
      <c r="D152" s="163">
        <v>1</v>
      </c>
      <c r="E152" s="163">
        <v>2025</v>
      </c>
      <c r="F152" s="163">
        <v>2025</v>
      </c>
      <c r="G152" s="162" t="s">
        <v>127</v>
      </c>
      <c r="H152" s="162" t="s">
        <v>138</v>
      </c>
      <c r="I152" s="162" t="s">
        <v>140</v>
      </c>
      <c r="J152" s="164" t="s">
        <v>657</v>
      </c>
      <c r="K152" s="162" t="s">
        <v>658</v>
      </c>
      <c r="L152" s="162" t="s">
        <v>284</v>
      </c>
      <c r="M152" s="162" t="s">
        <v>285</v>
      </c>
      <c r="N152" s="162">
        <v>6</v>
      </c>
      <c r="O152" s="162" t="s">
        <v>375</v>
      </c>
      <c r="P152" s="162" t="s">
        <v>585</v>
      </c>
      <c r="Q152" s="162" t="s">
        <v>145</v>
      </c>
      <c r="R152" s="162" t="s">
        <v>61</v>
      </c>
      <c r="S152" s="162" t="s">
        <v>107</v>
      </c>
      <c r="T152" s="162" t="s">
        <v>63</v>
      </c>
      <c r="U152" s="163">
        <v>10</v>
      </c>
      <c r="V152" s="163">
        <v>80</v>
      </c>
      <c r="W152" s="163">
        <v>12</v>
      </c>
      <c r="X152" s="166">
        <f t="shared" si="33"/>
        <v>92</v>
      </c>
      <c r="Y152" s="163">
        <v>4</v>
      </c>
      <c r="Z152" s="163" t="s">
        <v>64</v>
      </c>
      <c r="AA152" s="163" t="s">
        <v>67</v>
      </c>
      <c r="AB152" s="172" t="s">
        <v>67</v>
      </c>
      <c r="AC152" s="173" t="s">
        <v>65</v>
      </c>
      <c r="AD152" s="168" t="s">
        <v>667</v>
      </c>
      <c r="AE152" s="166" t="s">
        <v>67</v>
      </c>
      <c r="AF152" s="178"/>
      <c r="AG152" s="162" t="s">
        <v>68</v>
      </c>
      <c r="AH152" s="166">
        <f t="shared" si="25"/>
        <v>23</v>
      </c>
      <c r="AI152" s="166">
        <v>3</v>
      </c>
      <c r="AJ152" s="170">
        <f t="shared" si="26"/>
        <v>7434</v>
      </c>
      <c r="AK152" s="166">
        <f t="shared" si="27"/>
        <v>23</v>
      </c>
      <c r="AL152" s="170">
        <v>0</v>
      </c>
      <c r="AM152" s="170">
        <f t="shared" si="34"/>
        <v>920000</v>
      </c>
      <c r="AN152" s="170">
        <f t="shared" si="28"/>
        <v>0</v>
      </c>
      <c r="AO152" s="170">
        <f t="shared" si="29"/>
        <v>0</v>
      </c>
      <c r="AP152" s="170">
        <f t="shared" si="30"/>
        <v>6839280</v>
      </c>
      <c r="AR152" s="170">
        <f t="shared" si="31"/>
        <v>0</v>
      </c>
      <c r="AS152" s="170">
        <f t="shared" si="32"/>
        <v>7759280</v>
      </c>
      <c r="AT152" s="162" t="s">
        <v>147</v>
      </c>
      <c r="AU152" s="162" t="s">
        <v>148</v>
      </c>
      <c r="AV152" s="162" t="s">
        <v>149</v>
      </c>
      <c r="AW152" s="162" t="s">
        <v>150</v>
      </c>
    </row>
    <row r="153" spans="1:49" ht="25" customHeight="1" x14ac:dyDescent="0.35">
      <c r="A153" s="162">
        <v>14357</v>
      </c>
      <c r="B153" s="162" t="s">
        <v>138</v>
      </c>
      <c r="C153" s="162" t="s">
        <v>139</v>
      </c>
      <c r="D153" s="163">
        <v>1</v>
      </c>
      <c r="E153" s="163">
        <v>2025</v>
      </c>
      <c r="F153" s="163">
        <v>2025</v>
      </c>
      <c r="G153" s="162" t="s">
        <v>127</v>
      </c>
      <c r="H153" s="162" t="s">
        <v>138</v>
      </c>
      <c r="I153" s="162" t="s">
        <v>140</v>
      </c>
      <c r="J153" s="164" t="s">
        <v>668</v>
      </c>
      <c r="K153" s="162" t="s">
        <v>669</v>
      </c>
      <c r="L153" s="162" t="s">
        <v>65</v>
      </c>
      <c r="M153" s="162" t="s">
        <v>65</v>
      </c>
      <c r="N153" s="162">
        <v>7</v>
      </c>
      <c r="O153" s="162" t="s">
        <v>175</v>
      </c>
      <c r="P153" s="162" t="s">
        <v>319</v>
      </c>
      <c r="Q153" s="162" t="s">
        <v>145</v>
      </c>
      <c r="R153" s="162" t="s">
        <v>61</v>
      </c>
      <c r="S153" s="162" t="s">
        <v>107</v>
      </c>
      <c r="T153" s="162" t="s">
        <v>63</v>
      </c>
      <c r="U153" s="163">
        <v>10</v>
      </c>
      <c r="V153" s="163">
        <v>100</v>
      </c>
      <c r="W153" s="163" t="s">
        <v>65</v>
      </c>
      <c r="X153" s="166">
        <f t="shared" si="33"/>
        <v>100</v>
      </c>
      <c r="Y153" s="163">
        <v>4</v>
      </c>
      <c r="Z153" s="163" t="s">
        <v>64</v>
      </c>
      <c r="AA153" s="163" t="s">
        <v>67</v>
      </c>
      <c r="AB153" s="172" t="s">
        <v>67</v>
      </c>
      <c r="AC153" s="173" t="s">
        <v>65</v>
      </c>
      <c r="AD153" s="168" t="s">
        <v>667</v>
      </c>
      <c r="AE153" s="166" t="s">
        <v>67</v>
      </c>
      <c r="AF153" s="178"/>
      <c r="AG153" s="162" t="s">
        <v>68</v>
      </c>
      <c r="AH153" s="166">
        <f t="shared" si="25"/>
        <v>25</v>
      </c>
      <c r="AI153" s="166">
        <v>3</v>
      </c>
      <c r="AJ153" s="170">
        <f t="shared" si="26"/>
        <v>7434</v>
      </c>
      <c r="AK153" s="166">
        <f t="shared" si="27"/>
        <v>25</v>
      </c>
      <c r="AL153" s="170">
        <v>0</v>
      </c>
      <c r="AM153" s="170">
        <f t="shared" si="34"/>
        <v>1000000</v>
      </c>
      <c r="AN153" s="170">
        <f t="shared" si="28"/>
        <v>0</v>
      </c>
      <c r="AO153" s="170">
        <f t="shared" si="29"/>
        <v>0</v>
      </c>
      <c r="AP153" s="170">
        <f t="shared" si="30"/>
        <v>7434000</v>
      </c>
      <c r="AR153" s="170">
        <f t="shared" si="31"/>
        <v>0</v>
      </c>
      <c r="AS153" s="170">
        <f t="shared" si="32"/>
        <v>8434000</v>
      </c>
      <c r="AT153" s="162" t="s">
        <v>549</v>
      </c>
      <c r="AU153" s="162" t="s">
        <v>550</v>
      </c>
      <c r="AV153" s="162" t="s">
        <v>149</v>
      </c>
      <c r="AW153" s="162" t="s">
        <v>551</v>
      </c>
    </row>
    <row r="154" spans="1:49" ht="25" customHeight="1" x14ac:dyDescent="0.35">
      <c r="A154" s="162">
        <v>14383</v>
      </c>
      <c r="B154" s="162" t="s">
        <v>138</v>
      </c>
      <c r="C154" s="162" t="s">
        <v>139</v>
      </c>
      <c r="D154" s="163">
        <v>1</v>
      </c>
      <c r="E154" s="163">
        <v>2025</v>
      </c>
      <c r="F154" s="163">
        <v>2025</v>
      </c>
      <c r="G154" s="162" t="s">
        <v>127</v>
      </c>
      <c r="H154" s="162" t="s">
        <v>138</v>
      </c>
      <c r="I154" s="162" t="s">
        <v>140</v>
      </c>
      <c r="J154" s="164" t="s">
        <v>668</v>
      </c>
      <c r="K154" s="162" t="s">
        <v>669</v>
      </c>
      <c r="L154" s="162" t="s">
        <v>65</v>
      </c>
      <c r="M154" s="162" t="s">
        <v>65</v>
      </c>
      <c r="N154" s="162">
        <v>8</v>
      </c>
      <c r="O154" s="162" t="s">
        <v>58</v>
      </c>
      <c r="P154" s="162" t="s">
        <v>76</v>
      </c>
      <c r="Q154" s="162" t="s">
        <v>145</v>
      </c>
      <c r="R154" s="162" t="s">
        <v>61</v>
      </c>
      <c r="S154" s="162" t="s">
        <v>107</v>
      </c>
      <c r="T154" s="162" t="s">
        <v>63</v>
      </c>
      <c r="U154" s="163">
        <v>10</v>
      </c>
      <c r="V154" s="163">
        <v>100</v>
      </c>
      <c r="W154" s="163" t="s">
        <v>65</v>
      </c>
      <c r="X154" s="166">
        <f t="shared" si="33"/>
        <v>100</v>
      </c>
      <c r="Y154" s="163">
        <v>4</v>
      </c>
      <c r="Z154" s="163" t="s">
        <v>64</v>
      </c>
      <c r="AA154" s="163" t="s">
        <v>67</v>
      </c>
      <c r="AB154" s="172" t="s">
        <v>67</v>
      </c>
      <c r="AC154" s="173" t="s">
        <v>65</v>
      </c>
      <c r="AD154" s="168" t="s">
        <v>667</v>
      </c>
      <c r="AE154" s="166" t="s">
        <v>67</v>
      </c>
      <c r="AF154" s="178"/>
      <c r="AG154" s="162" t="s">
        <v>68</v>
      </c>
      <c r="AH154" s="166">
        <f t="shared" si="25"/>
        <v>25</v>
      </c>
      <c r="AI154" s="166">
        <v>3</v>
      </c>
      <c r="AJ154" s="170">
        <f t="shared" si="26"/>
        <v>7434</v>
      </c>
      <c r="AK154" s="166">
        <f t="shared" si="27"/>
        <v>25</v>
      </c>
      <c r="AL154" s="170">
        <v>0</v>
      </c>
      <c r="AM154" s="170">
        <f t="shared" si="34"/>
        <v>1000000</v>
      </c>
      <c r="AN154" s="170">
        <f t="shared" si="28"/>
        <v>0</v>
      </c>
      <c r="AO154" s="170">
        <f t="shared" si="29"/>
        <v>0</v>
      </c>
      <c r="AP154" s="170">
        <f t="shared" si="30"/>
        <v>7434000</v>
      </c>
      <c r="AR154" s="170">
        <f t="shared" si="31"/>
        <v>0</v>
      </c>
      <c r="AS154" s="170">
        <f t="shared" si="32"/>
        <v>8434000</v>
      </c>
      <c r="AT154" s="162" t="s">
        <v>549</v>
      </c>
      <c r="AU154" s="162" t="s">
        <v>550</v>
      </c>
      <c r="AV154" s="162" t="s">
        <v>149</v>
      </c>
      <c r="AW154" s="162" t="s">
        <v>150</v>
      </c>
    </row>
    <row r="155" spans="1:49" ht="25" customHeight="1" x14ac:dyDescent="0.35">
      <c r="A155" s="162">
        <v>14504</v>
      </c>
      <c r="B155" s="162" t="s">
        <v>125</v>
      </c>
      <c r="C155" s="162" t="s">
        <v>126</v>
      </c>
      <c r="D155" s="163">
        <v>1</v>
      </c>
      <c r="E155" s="163">
        <v>2025</v>
      </c>
      <c r="F155" s="163">
        <v>2025</v>
      </c>
      <c r="G155" s="162" t="s">
        <v>127</v>
      </c>
      <c r="H155" s="162" t="s">
        <v>125</v>
      </c>
      <c r="I155" s="162" t="s">
        <v>128</v>
      </c>
      <c r="J155" s="164" t="s">
        <v>670</v>
      </c>
      <c r="K155" s="162" t="s">
        <v>671</v>
      </c>
      <c r="L155" s="162" t="s">
        <v>65</v>
      </c>
      <c r="M155" s="162" t="s">
        <v>65</v>
      </c>
      <c r="N155" s="162">
        <v>9</v>
      </c>
      <c r="O155" s="162" t="s">
        <v>118</v>
      </c>
      <c r="P155" s="162" t="s">
        <v>672</v>
      </c>
      <c r="Q155" s="162" t="s">
        <v>132</v>
      </c>
      <c r="R155" s="162" t="s">
        <v>61</v>
      </c>
      <c r="S155" s="162" t="s">
        <v>62</v>
      </c>
      <c r="T155" s="162" t="s">
        <v>108</v>
      </c>
      <c r="U155" s="163">
        <v>10</v>
      </c>
      <c r="V155" s="163">
        <v>36</v>
      </c>
      <c r="W155" s="163" t="s">
        <v>65</v>
      </c>
      <c r="X155" s="166">
        <f t="shared" si="33"/>
        <v>36</v>
      </c>
      <c r="Y155" s="163">
        <v>5</v>
      </c>
      <c r="Z155" s="163" t="s">
        <v>64</v>
      </c>
      <c r="AA155" s="163" t="s">
        <v>67</v>
      </c>
      <c r="AB155" s="172" t="s">
        <v>67</v>
      </c>
      <c r="AC155" s="173" t="s">
        <v>65</v>
      </c>
      <c r="AD155" s="168" t="s">
        <v>673</v>
      </c>
      <c r="AE155" s="166" t="s">
        <v>67</v>
      </c>
      <c r="AF155" s="178"/>
      <c r="AG155" s="162" t="s">
        <v>68</v>
      </c>
      <c r="AH155" s="166">
        <f t="shared" si="25"/>
        <v>8</v>
      </c>
      <c r="AI155" s="166">
        <v>1</v>
      </c>
      <c r="AJ155" s="170">
        <f t="shared" si="26"/>
        <v>5074</v>
      </c>
      <c r="AK155" s="166">
        <f t="shared" si="27"/>
        <v>7.2</v>
      </c>
      <c r="AL155" s="170">
        <v>0</v>
      </c>
      <c r="AM155" s="170">
        <f t="shared" si="34"/>
        <v>320000</v>
      </c>
      <c r="AN155" s="170">
        <f t="shared" si="28"/>
        <v>0</v>
      </c>
      <c r="AO155" s="170">
        <f t="shared" si="29"/>
        <v>0</v>
      </c>
      <c r="AP155" s="170">
        <f t="shared" si="30"/>
        <v>1826640</v>
      </c>
      <c r="AR155" s="170">
        <f t="shared" si="31"/>
        <v>0</v>
      </c>
      <c r="AS155" s="170">
        <f t="shared" si="32"/>
        <v>2146640</v>
      </c>
      <c r="AT155" s="162" t="s">
        <v>274</v>
      </c>
      <c r="AU155" s="162" t="s">
        <v>275</v>
      </c>
      <c r="AV155" s="162" t="s">
        <v>674</v>
      </c>
      <c r="AW155" s="162" t="s">
        <v>675</v>
      </c>
    </row>
    <row r="156" spans="1:49" ht="25" customHeight="1" x14ac:dyDescent="0.35">
      <c r="A156" s="162">
        <v>14505</v>
      </c>
      <c r="B156" s="162" t="s">
        <v>125</v>
      </c>
      <c r="C156" s="162" t="s">
        <v>126</v>
      </c>
      <c r="D156" s="163">
        <v>1</v>
      </c>
      <c r="E156" s="163">
        <v>2025</v>
      </c>
      <c r="F156" s="163">
        <v>2025</v>
      </c>
      <c r="G156" s="162" t="s">
        <v>127</v>
      </c>
      <c r="H156" s="162" t="s">
        <v>125</v>
      </c>
      <c r="I156" s="162" t="s">
        <v>128</v>
      </c>
      <c r="J156" s="164" t="s">
        <v>670</v>
      </c>
      <c r="K156" s="162" t="s">
        <v>671</v>
      </c>
      <c r="L156" s="162" t="s">
        <v>65</v>
      </c>
      <c r="M156" s="162" t="s">
        <v>65</v>
      </c>
      <c r="N156" s="162">
        <v>9</v>
      </c>
      <c r="O156" s="162" t="s">
        <v>118</v>
      </c>
      <c r="P156" s="162" t="s">
        <v>672</v>
      </c>
      <c r="Q156" s="162" t="s">
        <v>132</v>
      </c>
      <c r="R156" s="162" t="s">
        <v>61</v>
      </c>
      <c r="S156" s="162" t="s">
        <v>62</v>
      </c>
      <c r="T156" s="162" t="s">
        <v>108</v>
      </c>
      <c r="U156" s="163">
        <v>10</v>
      </c>
      <c r="V156" s="163">
        <v>36</v>
      </c>
      <c r="W156" s="163" t="s">
        <v>65</v>
      </c>
      <c r="X156" s="166">
        <f t="shared" si="33"/>
        <v>36</v>
      </c>
      <c r="Y156" s="163">
        <v>5</v>
      </c>
      <c r="Z156" s="163" t="s">
        <v>64</v>
      </c>
      <c r="AA156" s="163" t="s">
        <v>67</v>
      </c>
      <c r="AB156" s="172" t="s">
        <v>67</v>
      </c>
      <c r="AC156" s="173" t="s">
        <v>65</v>
      </c>
      <c r="AD156" s="168" t="s">
        <v>673</v>
      </c>
      <c r="AE156" s="166" t="s">
        <v>67</v>
      </c>
      <c r="AF156" s="178"/>
      <c r="AG156" s="162" t="s">
        <v>68</v>
      </c>
      <c r="AH156" s="166">
        <f t="shared" si="25"/>
        <v>8</v>
      </c>
      <c r="AI156" s="166">
        <v>1</v>
      </c>
      <c r="AJ156" s="170">
        <f t="shared" si="26"/>
        <v>5074</v>
      </c>
      <c r="AK156" s="166">
        <f t="shared" si="27"/>
        <v>7.2</v>
      </c>
      <c r="AL156" s="170">
        <v>0</v>
      </c>
      <c r="AM156" s="170">
        <f t="shared" si="34"/>
        <v>320000</v>
      </c>
      <c r="AN156" s="170">
        <f t="shared" si="28"/>
        <v>0</v>
      </c>
      <c r="AO156" s="170">
        <f t="shared" si="29"/>
        <v>0</v>
      </c>
      <c r="AP156" s="170">
        <f t="shared" si="30"/>
        <v>1826640</v>
      </c>
      <c r="AR156" s="170">
        <f t="shared" si="31"/>
        <v>0</v>
      </c>
      <c r="AS156" s="170">
        <f t="shared" si="32"/>
        <v>2146640</v>
      </c>
      <c r="AT156" s="162" t="s">
        <v>274</v>
      </c>
      <c r="AU156" s="162" t="s">
        <v>275</v>
      </c>
      <c r="AV156" s="162" t="s">
        <v>676</v>
      </c>
      <c r="AW156" s="162" t="s">
        <v>675</v>
      </c>
    </row>
    <row r="157" spans="1:49" ht="25" customHeight="1" x14ac:dyDescent="0.35">
      <c r="A157" s="162">
        <v>14318</v>
      </c>
      <c r="B157" s="162" t="s">
        <v>49</v>
      </c>
      <c r="C157" s="162" t="s">
        <v>50</v>
      </c>
      <c r="D157" s="163">
        <v>4</v>
      </c>
      <c r="E157" s="163">
        <v>2025</v>
      </c>
      <c r="F157" s="163">
        <v>2025</v>
      </c>
      <c r="G157" s="162" t="s">
        <v>127</v>
      </c>
      <c r="H157" s="162" t="s">
        <v>49</v>
      </c>
      <c r="I157" s="162" t="s">
        <v>452</v>
      </c>
      <c r="J157" s="164" t="s">
        <v>677</v>
      </c>
      <c r="K157" s="162" t="s">
        <v>678</v>
      </c>
      <c r="L157" s="162" t="s">
        <v>65</v>
      </c>
      <c r="M157" s="162" t="s">
        <v>65</v>
      </c>
      <c r="N157" s="162">
        <v>4</v>
      </c>
      <c r="O157" s="162" t="s">
        <v>286</v>
      </c>
      <c r="P157" s="162" t="s">
        <v>679</v>
      </c>
      <c r="Q157" s="162" t="s">
        <v>586</v>
      </c>
      <c r="R157" s="162" t="s">
        <v>61</v>
      </c>
      <c r="S157" s="162" t="s">
        <v>107</v>
      </c>
      <c r="T157" s="162" t="s">
        <v>63</v>
      </c>
      <c r="U157" s="163">
        <v>10</v>
      </c>
      <c r="V157" s="163">
        <v>40</v>
      </c>
      <c r="W157" s="163" t="s">
        <v>65</v>
      </c>
      <c r="X157" s="166">
        <f t="shared" si="33"/>
        <v>40</v>
      </c>
      <c r="Y157" s="163">
        <v>5</v>
      </c>
      <c r="Z157" s="163" t="s">
        <v>64</v>
      </c>
      <c r="AA157" s="163" t="s">
        <v>67</v>
      </c>
      <c r="AB157" s="172" t="s">
        <v>67</v>
      </c>
      <c r="AC157" s="173" t="s">
        <v>65</v>
      </c>
      <c r="AD157" s="168" t="s">
        <v>680</v>
      </c>
      <c r="AE157" s="166" t="s">
        <v>67</v>
      </c>
      <c r="AF157" s="178"/>
      <c r="AG157" s="162" t="s">
        <v>68</v>
      </c>
      <c r="AH157" s="166">
        <f t="shared" si="25"/>
        <v>8</v>
      </c>
      <c r="AI157" s="166">
        <v>3</v>
      </c>
      <c r="AJ157" s="170">
        <f t="shared" si="26"/>
        <v>7434</v>
      </c>
      <c r="AK157" s="166">
        <f t="shared" si="27"/>
        <v>8</v>
      </c>
      <c r="AL157" s="170">
        <v>0</v>
      </c>
      <c r="AM157" s="170">
        <f t="shared" si="34"/>
        <v>320000</v>
      </c>
      <c r="AN157" s="170">
        <f t="shared" si="28"/>
        <v>0</v>
      </c>
      <c r="AO157" s="170">
        <f t="shared" si="29"/>
        <v>0</v>
      </c>
      <c r="AP157" s="170">
        <f t="shared" si="30"/>
        <v>2973600</v>
      </c>
      <c r="AR157" s="170">
        <f t="shared" si="31"/>
        <v>0</v>
      </c>
      <c r="AS157" s="170">
        <f t="shared" si="32"/>
        <v>3293600</v>
      </c>
      <c r="AT157" s="162" t="s">
        <v>531</v>
      </c>
      <c r="AU157" s="162" t="s">
        <v>532</v>
      </c>
      <c r="AV157" s="162" t="s">
        <v>681</v>
      </c>
      <c r="AW157" s="162" t="s">
        <v>682</v>
      </c>
    </row>
    <row r="158" spans="1:49" ht="25" customHeight="1" x14ac:dyDescent="0.35">
      <c r="A158" s="162">
        <v>14320</v>
      </c>
      <c r="B158" s="162" t="s">
        <v>49</v>
      </c>
      <c r="C158" s="162" t="s">
        <v>50</v>
      </c>
      <c r="D158" s="163">
        <v>4</v>
      </c>
      <c r="E158" s="163">
        <v>2025</v>
      </c>
      <c r="F158" s="163">
        <v>2025</v>
      </c>
      <c r="G158" s="162" t="s">
        <v>127</v>
      </c>
      <c r="H158" s="162" t="s">
        <v>49</v>
      </c>
      <c r="I158" s="162" t="s">
        <v>452</v>
      </c>
      <c r="J158" s="164" t="s">
        <v>677</v>
      </c>
      <c r="K158" s="162" t="s">
        <v>678</v>
      </c>
      <c r="L158" s="162" t="s">
        <v>65</v>
      </c>
      <c r="M158" s="162" t="s">
        <v>65</v>
      </c>
      <c r="N158" s="162">
        <v>15</v>
      </c>
      <c r="O158" s="162" t="s">
        <v>301</v>
      </c>
      <c r="P158" s="162" t="s">
        <v>683</v>
      </c>
      <c r="Q158" s="162" t="s">
        <v>586</v>
      </c>
      <c r="R158" s="162" t="s">
        <v>61</v>
      </c>
      <c r="S158" s="162" t="s">
        <v>107</v>
      </c>
      <c r="T158" s="162" t="s">
        <v>63</v>
      </c>
      <c r="U158" s="163">
        <v>10</v>
      </c>
      <c r="V158" s="163">
        <v>40</v>
      </c>
      <c r="W158" s="163" t="s">
        <v>65</v>
      </c>
      <c r="X158" s="166">
        <f t="shared" si="33"/>
        <v>40</v>
      </c>
      <c r="Y158" s="163">
        <v>5</v>
      </c>
      <c r="Z158" s="163" t="s">
        <v>64</v>
      </c>
      <c r="AA158" s="163" t="s">
        <v>67</v>
      </c>
      <c r="AB158" s="172" t="s">
        <v>67</v>
      </c>
      <c r="AC158" s="173" t="s">
        <v>65</v>
      </c>
      <c r="AD158" s="168" t="s">
        <v>684</v>
      </c>
      <c r="AE158" s="166" t="s">
        <v>67</v>
      </c>
      <c r="AF158" s="178"/>
      <c r="AG158" s="162" t="s">
        <v>68</v>
      </c>
      <c r="AH158" s="166">
        <f t="shared" si="25"/>
        <v>8</v>
      </c>
      <c r="AI158" s="166">
        <v>3</v>
      </c>
      <c r="AJ158" s="170">
        <f t="shared" si="26"/>
        <v>7434</v>
      </c>
      <c r="AK158" s="166">
        <f t="shared" si="27"/>
        <v>8</v>
      </c>
      <c r="AL158" s="170">
        <v>0</v>
      </c>
      <c r="AM158" s="170">
        <f t="shared" si="34"/>
        <v>320000</v>
      </c>
      <c r="AN158" s="170">
        <f t="shared" si="28"/>
        <v>0</v>
      </c>
      <c r="AO158" s="170">
        <f t="shared" si="29"/>
        <v>0</v>
      </c>
      <c r="AP158" s="170">
        <f t="shared" si="30"/>
        <v>2973600</v>
      </c>
      <c r="AR158" s="170">
        <f t="shared" si="31"/>
        <v>0</v>
      </c>
      <c r="AS158" s="170">
        <f t="shared" si="32"/>
        <v>3293600</v>
      </c>
      <c r="AT158" s="162" t="s">
        <v>531</v>
      </c>
      <c r="AU158" s="162" t="s">
        <v>532</v>
      </c>
      <c r="AV158" s="162" t="s">
        <v>681</v>
      </c>
      <c r="AW158" s="162" t="s">
        <v>682</v>
      </c>
    </row>
    <row r="159" spans="1:49" ht="25" customHeight="1" x14ac:dyDescent="0.35">
      <c r="A159" s="162">
        <v>14321</v>
      </c>
      <c r="B159" s="162" t="s">
        <v>49</v>
      </c>
      <c r="C159" s="162" t="s">
        <v>50</v>
      </c>
      <c r="D159" s="163">
        <v>4</v>
      </c>
      <c r="E159" s="163">
        <v>2025</v>
      </c>
      <c r="F159" s="163">
        <v>2025</v>
      </c>
      <c r="G159" s="162" t="s">
        <v>127</v>
      </c>
      <c r="H159" s="162" t="s">
        <v>49</v>
      </c>
      <c r="I159" s="162" t="s">
        <v>452</v>
      </c>
      <c r="J159" s="164" t="s">
        <v>677</v>
      </c>
      <c r="K159" s="162" t="s">
        <v>678</v>
      </c>
      <c r="L159" s="162" t="s">
        <v>65</v>
      </c>
      <c r="M159" s="162" t="s">
        <v>65</v>
      </c>
      <c r="N159" s="162">
        <v>3</v>
      </c>
      <c r="O159" s="162" t="s">
        <v>630</v>
      </c>
      <c r="P159" s="162" t="s">
        <v>685</v>
      </c>
      <c r="Q159" s="162" t="s">
        <v>586</v>
      </c>
      <c r="R159" s="162" t="s">
        <v>61</v>
      </c>
      <c r="S159" s="162" t="s">
        <v>107</v>
      </c>
      <c r="T159" s="162" t="s">
        <v>63</v>
      </c>
      <c r="U159" s="163">
        <v>10</v>
      </c>
      <c r="V159" s="163">
        <v>40</v>
      </c>
      <c r="W159" s="163" t="s">
        <v>65</v>
      </c>
      <c r="X159" s="166">
        <f t="shared" si="33"/>
        <v>40</v>
      </c>
      <c r="Y159" s="163">
        <v>5</v>
      </c>
      <c r="Z159" s="163" t="s">
        <v>64</v>
      </c>
      <c r="AA159" s="163" t="s">
        <v>67</v>
      </c>
      <c r="AB159" s="172" t="s">
        <v>67</v>
      </c>
      <c r="AC159" s="173" t="s">
        <v>65</v>
      </c>
      <c r="AD159" s="168" t="s">
        <v>686</v>
      </c>
      <c r="AE159" s="166" t="s">
        <v>67</v>
      </c>
      <c r="AF159" s="178"/>
      <c r="AG159" s="162" t="s">
        <v>68</v>
      </c>
      <c r="AH159" s="166">
        <f t="shared" si="25"/>
        <v>8</v>
      </c>
      <c r="AI159" s="166">
        <v>3</v>
      </c>
      <c r="AJ159" s="170">
        <f t="shared" si="26"/>
        <v>7434</v>
      </c>
      <c r="AK159" s="166">
        <f t="shared" si="27"/>
        <v>8</v>
      </c>
      <c r="AL159" s="170">
        <v>0</v>
      </c>
      <c r="AM159" s="170">
        <f t="shared" si="34"/>
        <v>320000</v>
      </c>
      <c r="AN159" s="170">
        <f t="shared" si="28"/>
        <v>0</v>
      </c>
      <c r="AO159" s="170">
        <f t="shared" si="29"/>
        <v>0</v>
      </c>
      <c r="AP159" s="170">
        <f t="shared" si="30"/>
        <v>2973600</v>
      </c>
      <c r="AR159" s="170">
        <f t="shared" si="31"/>
        <v>0</v>
      </c>
      <c r="AS159" s="170">
        <f t="shared" si="32"/>
        <v>3293600</v>
      </c>
      <c r="AT159" s="162" t="s">
        <v>633</v>
      </c>
      <c r="AU159" s="162" t="s">
        <v>532</v>
      </c>
      <c r="AV159" s="162" t="s">
        <v>681</v>
      </c>
      <c r="AW159" s="162" t="s">
        <v>682</v>
      </c>
    </row>
    <row r="160" spans="1:49" ht="25" customHeight="1" x14ac:dyDescent="0.35">
      <c r="A160" s="162">
        <v>14423</v>
      </c>
      <c r="B160" s="162" t="s">
        <v>138</v>
      </c>
      <c r="C160" s="162" t="s">
        <v>139</v>
      </c>
      <c r="D160" s="163">
        <v>1</v>
      </c>
      <c r="E160" s="163">
        <v>2025</v>
      </c>
      <c r="F160" s="163">
        <v>2025</v>
      </c>
      <c r="G160" s="162" t="s">
        <v>127</v>
      </c>
      <c r="H160" s="162" t="s">
        <v>138</v>
      </c>
      <c r="I160" s="162" t="s">
        <v>140</v>
      </c>
      <c r="J160" s="164" t="s">
        <v>677</v>
      </c>
      <c r="K160" s="162" t="s">
        <v>678</v>
      </c>
      <c r="L160" s="162" t="s">
        <v>284</v>
      </c>
      <c r="M160" s="162" t="s">
        <v>285</v>
      </c>
      <c r="N160" s="162">
        <v>9</v>
      </c>
      <c r="O160" s="162" t="s">
        <v>118</v>
      </c>
      <c r="P160" s="162" t="s">
        <v>386</v>
      </c>
      <c r="Q160" s="162" t="s">
        <v>145</v>
      </c>
      <c r="R160" s="162" t="s">
        <v>61</v>
      </c>
      <c r="S160" s="162" t="s">
        <v>107</v>
      </c>
      <c r="T160" s="162" t="s">
        <v>63</v>
      </c>
      <c r="U160" s="163">
        <v>10</v>
      </c>
      <c r="V160" s="163">
        <v>40</v>
      </c>
      <c r="W160" s="163">
        <v>12</v>
      </c>
      <c r="X160" s="166">
        <f t="shared" si="33"/>
        <v>52</v>
      </c>
      <c r="Y160" s="163">
        <v>4</v>
      </c>
      <c r="Z160" s="163" t="s">
        <v>64</v>
      </c>
      <c r="AA160" s="163" t="s">
        <v>67</v>
      </c>
      <c r="AB160" s="172" t="s">
        <v>67</v>
      </c>
      <c r="AC160" s="173" t="s">
        <v>65</v>
      </c>
      <c r="AD160" s="168" t="s">
        <v>687</v>
      </c>
      <c r="AE160" s="166" t="s">
        <v>67</v>
      </c>
      <c r="AF160" s="178"/>
      <c r="AG160" s="162" t="s">
        <v>68</v>
      </c>
      <c r="AH160" s="166">
        <f t="shared" si="25"/>
        <v>13</v>
      </c>
      <c r="AI160" s="166">
        <v>3</v>
      </c>
      <c r="AJ160" s="170">
        <f t="shared" si="26"/>
        <v>7434</v>
      </c>
      <c r="AK160" s="166">
        <f t="shared" si="27"/>
        <v>13</v>
      </c>
      <c r="AL160" s="170">
        <v>0</v>
      </c>
      <c r="AM160" s="170">
        <f t="shared" si="34"/>
        <v>520000</v>
      </c>
      <c r="AN160" s="170">
        <f t="shared" si="28"/>
        <v>0</v>
      </c>
      <c r="AO160" s="170">
        <f t="shared" si="29"/>
        <v>0</v>
      </c>
      <c r="AP160" s="170">
        <f t="shared" si="30"/>
        <v>3865680</v>
      </c>
      <c r="AR160" s="170">
        <f t="shared" si="31"/>
        <v>0</v>
      </c>
      <c r="AS160" s="170">
        <f t="shared" si="32"/>
        <v>4385680</v>
      </c>
      <c r="AT160" s="162" t="s">
        <v>688</v>
      </c>
      <c r="AU160" s="162" t="s">
        <v>689</v>
      </c>
      <c r="AV160" s="162" t="s">
        <v>149</v>
      </c>
      <c r="AW160" s="162" t="s">
        <v>551</v>
      </c>
    </row>
    <row r="161" spans="1:49" ht="25" customHeight="1" x14ac:dyDescent="0.35">
      <c r="A161" s="162">
        <v>14386</v>
      </c>
      <c r="B161" s="162" t="s">
        <v>125</v>
      </c>
      <c r="C161" s="162" t="s">
        <v>126</v>
      </c>
      <c r="D161" s="163">
        <v>1</v>
      </c>
      <c r="E161" s="163">
        <v>2025</v>
      </c>
      <c r="F161" s="163">
        <v>2025</v>
      </c>
      <c r="G161" s="162" t="s">
        <v>127</v>
      </c>
      <c r="H161" s="162" t="s">
        <v>125</v>
      </c>
      <c r="I161" s="162" t="s">
        <v>128</v>
      </c>
      <c r="J161" s="164" t="s">
        <v>690</v>
      </c>
      <c r="K161" s="162" t="s">
        <v>691</v>
      </c>
      <c r="L161" s="162" t="s">
        <v>65</v>
      </c>
      <c r="M161" s="162" t="s">
        <v>65</v>
      </c>
      <c r="N161" s="162">
        <v>13</v>
      </c>
      <c r="O161" s="162" t="s">
        <v>104</v>
      </c>
      <c r="P161" s="162" t="s">
        <v>105</v>
      </c>
      <c r="Q161" s="162" t="s">
        <v>692</v>
      </c>
      <c r="R161" s="162" t="s">
        <v>61</v>
      </c>
      <c r="S161" s="162" t="s">
        <v>107</v>
      </c>
      <c r="T161" s="162" t="s">
        <v>159</v>
      </c>
      <c r="U161" s="163">
        <v>14</v>
      </c>
      <c r="V161" s="163">
        <v>120</v>
      </c>
      <c r="W161" s="163" t="s">
        <v>65</v>
      </c>
      <c r="X161" s="166">
        <f t="shared" si="33"/>
        <v>120</v>
      </c>
      <c r="Y161" s="163">
        <v>4</v>
      </c>
      <c r="Z161" s="163" t="s">
        <v>64</v>
      </c>
      <c r="AA161" s="163" t="s">
        <v>67</v>
      </c>
      <c r="AB161" s="172" t="s">
        <v>67</v>
      </c>
      <c r="AC161" s="173" t="s">
        <v>65</v>
      </c>
      <c r="AD161" s="168" t="s">
        <v>526</v>
      </c>
      <c r="AE161" s="166" t="s">
        <v>67</v>
      </c>
      <c r="AF161" s="178"/>
      <c r="AG161" s="162" t="s">
        <v>68</v>
      </c>
      <c r="AH161" s="166">
        <f t="shared" si="25"/>
        <v>30</v>
      </c>
      <c r="AI161" s="166">
        <v>3</v>
      </c>
      <c r="AJ161" s="170">
        <f t="shared" si="26"/>
        <v>7434</v>
      </c>
      <c r="AK161" s="166">
        <f t="shared" si="27"/>
        <v>30</v>
      </c>
      <c r="AL161" s="170">
        <v>0</v>
      </c>
      <c r="AM161" s="170">
        <f t="shared" si="34"/>
        <v>1680000</v>
      </c>
      <c r="AN161" s="170">
        <f t="shared" si="28"/>
        <v>0</v>
      </c>
      <c r="AO161" s="170">
        <f t="shared" si="29"/>
        <v>0</v>
      </c>
      <c r="AP161" s="170">
        <f t="shared" si="30"/>
        <v>12489120</v>
      </c>
      <c r="AR161" s="170">
        <f t="shared" si="31"/>
        <v>0</v>
      </c>
      <c r="AS161" s="170">
        <f t="shared" si="32"/>
        <v>14169120</v>
      </c>
      <c r="AT161" s="162" t="s">
        <v>161</v>
      </c>
      <c r="AU161" s="162" t="s">
        <v>162</v>
      </c>
      <c r="AV161" s="162" t="s">
        <v>163</v>
      </c>
      <c r="AW161" s="162" t="s">
        <v>164</v>
      </c>
    </row>
    <row r="162" spans="1:49" ht="25" customHeight="1" x14ac:dyDescent="0.35">
      <c r="A162" s="162">
        <v>14245</v>
      </c>
      <c r="B162" s="162" t="s">
        <v>138</v>
      </c>
      <c r="C162" s="162" t="s">
        <v>139</v>
      </c>
      <c r="D162" s="163">
        <v>1</v>
      </c>
      <c r="E162" s="163">
        <v>2025</v>
      </c>
      <c r="F162" s="163">
        <v>2025</v>
      </c>
      <c r="G162" s="162" t="s">
        <v>127</v>
      </c>
      <c r="H162" s="162" t="s">
        <v>138</v>
      </c>
      <c r="I162" s="162" t="s">
        <v>140</v>
      </c>
      <c r="J162" s="164" t="s">
        <v>693</v>
      </c>
      <c r="K162" s="162" t="s">
        <v>694</v>
      </c>
      <c r="L162" s="162" t="s">
        <v>65</v>
      </c>
      <c r="M162" s="162" t="s">
        <v>65</v>
      </c>
      <c r="N162" s="162">
        <v>13</v>
      </c>
      <c r="O162" s="162" t="s">
        <v>104</v>
      </c>
      <c r="P162" s="162" t="s">
        <v>455</v>
      </c>
      <c r="Q162" s="162" t="s">
        <v>152</v>
      </c>
      <c r="R162" s="162" t="s">
        <v>61</v>
      </c>
      <c r="S162" s="162" t="s">
        <v>107</v>
      </c>
      <c r="T162" s="162" t="s">
        <v>63</v>
      </c>
      <c r="U162" s="163">
        <v>15</v>
      </c>
      <c r="V162" s="163">
        <v>130</v>
      </c>
      <c r="W162" s="163" t="s">
        <v>65</v>
      </c>
      <c r="X162" s="166">
        <f t="shared" si="33"/>
        <v>130</v>
      </c>
      <c r="Y162" s="163">
        <v>4</v>
      </c>
      <c r="Z162" s="163" t="s">
        <v>64</v>
      </c>
      <c r="AA162" s="163" t="s">
        <v>67</v>
      </c>
      <c r="AB162" s="172" t="s">
        <v>67</v>
      </c>
      <c r="AC162" s="173" t="s">
        <v>65</v>
      </c>
      <c r="AD162" s="168" t="s">
        <v>695</v>
      </c>
      <c r="AE162" s="166" t="s">
        <v>67</v>
      </c>
      <c r="AF162" s="178"/>
      <c r="AG162" s="162" t="s">
        <v>68</v>
      </c>
      <c r="AH162" s="166">
        <f t="shared" si="25"/>
        <v>33</v>
      </c>
      <c r="AI162" s="166">
        <v>2</v>
      </c>
      <c r="AJ162" s="170">
        <f t="shared" si="26"/>
        <v>6372</v>
      </c>
      <c r="AK162" s="166">
        <f t="shared" si="27"/>
        <v>32.5</v>
      </c>
      <c r="AL162" s="170">
        <v>0</v>
      </c>
      <c r="AM162" s="170">
        <f t="shared" si="34"/>
        <v>1980000</v>
      </c>
      <c r="AN162" s="170">
        <f t="shared" si="28"/>
        <v>0</v>
      </c>
      <c r="AO162" s="170">
        <f t="shared" si="29"/>
        <v>0</v>
      </c>
      <c r="AP162" s="170">
        <f t="shared" si="30"/>
        <v>12425400</v>
      </c>
      <c r="AR162" s="170">
        <f t="shared" si="31"/>
        <v>0</v>
      </c>
      <c r="AS162" s="170">
        <f t="shared" si="32"/>
        <v>14405400</v>
      </c>
      <c r="AT162" s="162" t="s">
        <v>696</v>
      </c>
      <c r="AU162" s="162" t="s">
        <v>697</v>
      </c>
      <c r="AV162" s="162" t="s">
        <v>698</v>
      </c>
      <c r="AW162" s="162" t="s">
        <v>699</v>
      </c>
    </row>
    <row r="163" spans="1:49" ht="25" customHeight="1" x14ac:dyDescent="0.35">
      <c r="A163" s="162">
        <v>14317</v>
      </c>
      <c r="B163" s="162" t="s">
        <v>125</v>
      </c>
      <c r="C163" s="162" t="s">
        <v>126</v>
      </c>
      <c r="D163" s="163">
        <v>1</v>
      </c>
      <c r="E163" s="163">
        <v>2025</v>
      </c>
      <c r="F163" s="163">
        <v>2025</v>
      </c>
      <c r="G163" s="162" t="s">
        <v>127</v>
      </c>
      <c r="H163" s="162" t="s">
        <v>125</v>
      </c>
      <c r="I163" s="162" t="s">
        <v>128</v>
      </c>
      <c r="J163" s="164" t="s">
        <v>693</v>
      </c>
      <c r="K163" s="162" t="s">
        <v>694</v>
      </c>
      <c r="L163" s="162" t="s">
        <v>65</v>
      </c>
      <c r="M163" s="162" t="s">
        <v>65</v>
      </c>
      <c r="N163" s="162">
        <v>13</v>
      </c>
      <c r="O163" s="162" t="s">
        <v>104</v>
      </c>
      <c r="P163" s="162" t="s">
        <v>700</v>
      </c>
      <c r="Q163" s="162" t="s">
        <v>563</v>
      </c>
      <c r="R163" s="162" t="s">
        <v>61</v>
      </c>
      <c r="S163" s="162" t="s">
        <v>62</v>
      </c>
      <c r="T163" s="162" t="s">
        <v>63</v>
      </c>
      <c r="U163" s="163">
        <v>10</v>
      </c>
      <c r="V163" s="163">
        <v>130</v>
      </c>
      <c r="W163" s="163" t="s">
        <v>65</v>
      </c>
      <c r="X163" s="166">
        <f t="shared" si="33"/>
        <v>130</v>
      </c>
      <c r="Y163" s="163">
        <v>7</v>
      </c>
      <c r="Z163" s="163" t="s">
        <v>64</v>
      </c>
      <c r="AA163" s="163" t="s">
        <v>67</v>
      </c>
      <c r="AB163" s="172" t="s">
        <v>67</v>
      </c>
      <c r="AC163" s="173" t="s">
        <v>65</v>
      </c>
      <c r="AD163" s="168" t="s">
        <v>701</v>
      </c>
      <c r="AE163" s="166" t="s">
        <v>67</v>
      </c>
      <c r="AF163" s="178"/>
      <c r="AG163" s="162" t="s">
        <v>68</v>
      </c>
      <c r="AH163" s="166">
        <f t="shared" si="25"/>
        <v>19</v>
      </c>
      <c r="AI163" s="166">
        <v>2</v>
      </c>
      <c r="AJ163" s="170">
        <f t="shared" si="26"/>
        <v>6372</v>
      </c>
      <c r="AK163" s="166">
        <f t="shared" si="27"/>
        <v>18.571428571428573</v>
      </c>
      <c r="AL163" s="170">
        <v>0</v>
      </c>
      <c r="AM163" s="170">
        <f t="shared" si="34"/>
        <v>760000</v>
      </c>
      <c r="AN163" s="170">
        <f t="shared" si="28"/>
        <v>0</v>
      </c>
      <c r="AO163" s="170">
        <f t="shared" si="29"/>
        <v>0</v>
      </c>
      <c r="AP163" s="170">
        <f t="shared" si="30"/>
        <v>8283600</v>
      </c>
      <c r="AR163" s="170">
        <f t="shared" si="31"/>
        <v>0</v>
      </c>
      <c r="AS163" s="170">
        <f t="shared" si="32"/>
        <v>9043600</v>
      </c>
      <c r="AT163" s="162" t="s">
        <v>702</v>
      </c>
      <c r="AU163" s="162" t="s">
        <v>703</v>
      </c>
      <c r="AV163" s="162" t="s">
        <v>156</v>
      </c>
      <c r="AW163" s="162" t="s">
        <v>157</v>
      </c>
    </row>
    <row r="164" spans="1:49" ht="25" customHeight="1" x14ac:dyDescent="0.35">
      <c r="A164" s="162">
        <v>14436</v>
      </c>
      <c r="B164" s="162" t="s">
        <v>138</v>
      </c>
      <c r="C164" s="162" t="s">
        <v>139</v>
      </c>
      <c r="D164" s="163">
        <v>1</v>
      </c>
      <c r="E164" s="163">
        <v>2025</v>
      </c>
      <c r="F164" s="163">
        <v>2025</v>
      </c>
      <c r="G164" s="162" t="s">
        <v>127</v>
      </c>
      <c r="H164" s="162" t="s">
        <v>138</v>
      </c>
      <c r="I164" s="162" t="s">
        <v>140</v>
      </c>
      <c r="J164" s="164" t="s">
        <v>693</v>
      </c>
      <c r="K164" s="162" t="s">
        <v>694</v>
      </c>
      <c r="L164" s="162" t="s">
        <v>65</v>
      </c>
      <c r="M164" s="162" t="s">
        <v>65</v>
      </c>
      <c r="N164" s="162">
        <v>10</v>
      </c>
      <c r="O164" s="162" t="s">
        <v>111</v>
      </c>
      <c r="P164" s="162" t="s">
        <v>112</v>
      </c>
      <c r="Q164" s="162" t="s">
        <v>145</v>
      </c>
      <c r="R164" s="162" t="s">
        <v>61</v>
      </c>
      <c r="S164" s="162" t="s">
        <v>107</v>
      </c>
      <c r="T164" s="162" t="s">
        <v>63</v>
      </c>
      <c r="U164" s="163">
        <v>10</v>
      </c>
      <c r="V164" s="163">
        <v>130</v>
      </c>
      <c r="W164" s="163" t="s">
        <v>65</v>
      </c>
      <c r="X164" s="166">
        <f t="shared" si="33"/>
        <v>130</v>
      </c>
      <c r="Y164" s="163">
        <v>4</v>
      </c>
      <c r="Z164" s="163" t="s">
        <v>64</v>
      </c>
      <c r="AA164" s="163" t="s">
        <v>67</v>
      </c>
      <c r="AB164" s="172" t="s">
        <v>67</v>
      </c>
      <c r="AC164" s="173" t="s">
        <v>65</v>
      </c>
      <c r="AD164" s="168" t="s">
        <v>704</v>
      </c>
      <c r="AE164" s="166" t="s">
        <v>67</v>
      </c>
      <c r="AF164" s="178"/>
      <c r="AG164" s="162" t="s">
        <v>68</v>
      </c>
      <c r="AH164" s="166">
        <f t="shared" si="25"/>
        <v>33</v>
      </c>
      <c r="AI164" s="166">
        <v>2</v>
      </c>
      <c r="AJ164" s="170">
        <f t="shared" si="26"/>
        <v>6372</v>
      </c>
      <c r="AK164" s="166">
        <f t="shared" si="27"/>
        <v>32.5</v>
      </c>
      <c r="AL164" s="170">
        <v>0</v>
      </c>
      <c r="AM164" s="170">
        <f t="shared" si="34"/>
        <v>1320000</v>
      </c>
      <c r="AN164" s="170">
        <f t="shared" si="28"/>
        <v>0</v>
      </c>
      <c r="AO164" s="170">
        <f t="shared" si="29"/>
        <v>0</v>
      </c>
      <c r="AP164" s="170">
        <f t="shared" si="30"/>
        <v>8283600</v>
      </c>
      <c r="AR164" s="170">
        <f t="shared" si="31"/>
        <v>0</v>
      </c>
      <c r="AS164" s="170">
        <f t="shared" si="32"/>
        <v>9603600</v>
      </c>
      <c r="AT164" s="162" t="s">
        <v>688</v>
      </c>
      <c r="AU164" s="162" t="s">
        <v>705</v>
      </c>
      <c r="AV164" s="162" t="s">
        <v>149</v>
      </c>
      <c r="AW164" s="162" t="s">
        <v>150</v>
      </c>
    </row>
    <row r="165" spans="1:49" ht="25" customHeight="1" x14ac:dyDescent="0.35">
      <c r="A165" s="162">
        <v>14220</v>
      </c>
      <c r="B165" s="162" t="s">
        <v>96</v>
      </c>
      <c r="C165" s="162" t="s">
        <v>575</v>
      </c>
      <c r="D165" s="163">
        <v>1</v>
      </c>
      <c r="E165" s="163">
        <v>2025</v>
      </c>
      <c r="F165" s="163">
        <v>2025</v>
      </c>
      <c r="G165" s="162" t="s">
        <v>127</v>
      </c>
      <c r="H165" s="162" t="s">
        <v>96</v>
      </c>
      <c r="I165" s="162" t="s">
        <v>99</v>
      </c>
      <c r="J165" s="164" t="s">
        <v>693</v>
      </c>
      <c r="K165" s="162" t="s">
        <v>694</v>
      </c>
      <c r="L165" s="162" t="s">
        <v>207</v>
      </c>
      <c r="M165" s="162" t="s">
        <v>208</v>
      </c>
      <c r="N165" s="162">
        <v>10</v>
      </c>
      <c r="O165" s="162" t="s">
        <v>111</v>
      </c>
      <c r="P165" s="162" t="s">
        <v>221</v>
      </c>
      <c r="Q165" s="162" t="s">
        <v>152</v>
      </c>
      <c r="R165" s="162" t="s">
        <v>61</v>
      </c>
      <c r="S165" s="162" t="s">
        <v>107</v>
      </c>
      <c r="T165" s="162" t="s">
        <v>63</v>
      </c>
      <c r="U165" s="163">
        <v>16</v>
      </c>
      <c r="V165" s="163">
        <v>130</v>
      </c>
      <c r="W165" s="163">
        <v>8</v>
      </c>
      <c r="X165" s="166">
        <f t="shared" si="33"/>
        <v>138</v>
      </c>
      <c r="Y165" s="163">
        <v>4</v>
      </c>
      <c r="Z165" s="163" t="s">
        <v>64</v>
      </c>
      <c r="AA165" s="163" t="s">
        <v>67</v>
      </c>
      <c r="AB165" s="172" t="s">
        <v>67</v>
      </c>
      <c r="AC165" s="173" t="s">
        <v>65</v>
      </c>
      <c r="AD165" s="168" t="s">
        <v>706</v>
      </c>
      <c r="AE165" s="166" t="s">
        <v>67</v>
      </c>
      <c r="AF165" s="178"/>
      <c r="AG165" s="162" t="s">
        <v>68</v>
      </c>
      <c r="AH165" s="166">
        <f t="shared" si="25"/>
        <v>35</v>
      </c>
      <c r="AI165" s="166">
        <v>2</v>
      </c>
      <c r="AJ165" s="170">
        <f t="shared" si="26"/>
        <v>6372</v>
      </c>
      <c r="AK165" s="166">
        <f t="shared" si="27"/>
        <v>34.5</v>
      </c>
      <c r="AL165" s="170">
        <v>0</v>
      </c>
      <c r="AM165" s="170">
        <f t="shared" si="34"/>
        <v>2240000</v>
      </c>
      <c r="AN165" s="170">
        <f t="shared" si="28"/>
        <v>0</v>
      </c>
      <c r="AO165" s="170">
        <f t="shared" si="29"/>
        <v>0</v>
      </c>
      <c r="AP165" s="170">
        <f t="shared" si="30"/>
        <v>14069376</v>
      </c>
      <c r="AR165" s="170">
        <f t="shared" si="31"/>
        <v>0</v>
      </c>
      <c r="AS165" s="170">
        <f t="shared" si="32"/>
        <v>16309376</v>
      </c>
      <c r="AT165" s="162" t="s">
        <v>707</v>
      </c>
      <c r="AU165" s="162" t="s">
        <v>708</v>
      </c>
      <c r="AV165" s="162" t="s">
        <v>709</v>
      </c>
      <c r="AW165" s="162" t="s">
        <v>710</v>
      </c>
    </row>
    <row r="166" spans="1:49" ht="25" customHeight="1" x14ac:dyDescent="0.35">
      <c r="A166" s="162">
        <v>14221</v>
      </c>
      <c r="B166" s="162" t="s">
        <v>96</v>
      </c>
      <c r="C166" s="162" t="s">
        <v>575</v>
      </c>
      <c r="D166" s="163">
        <v>1</v>
      </c>
      <c r="E166" s="163">
        <v>2025</v>
      </c>
      <c r="F166" s="163">
        <v>2025</v>
      </c>
      <c r="G166" s="162" t="s">
        <v>127</v>
      </c>
      <c r="H166" s="162" t="s">
        <v>96</v>
      </c>
      <c r="I166" s="162" t="s">
        <v>99</v>
      </c>
      <c r="J166" s="164" t="s">
        <v>711</v>
      </c>
      <c r="K166" s="162" t="s">
        <v>712</v>
      </c>
      <c r="L166" s="162" t="s">
        <v>207</v>
      </c>
      <c r="M166" s="162" t="s">
        <v>208</v>
      </c>
      <c r="N166" s="162">
        <v>13</v>
      </c>
      <c r="O166" s="162" t="s">
        <v>104</v>
      </c>
      <c r="P166" s="162" t="s">
        <v>616</v>
      </c>
      <c r="Q166" s="162" t="s">
        <v>152</v>
      </c>
      <c r="R166" s="162" t="s">
        <v>61</v>
      </c>
      <c r="S166" s="162" t="s">
        <v>107</v>
      </c>
      <c r="T166" s="162" t="s">
        <v>63</v>
      </c>
      <c r="U166" s="163">
        <v>14</v>
      </c>
      <c r="V166" s="163">
        <v>150</v>
      </c>
      <c r="W166" s="163">
        <v>8</v>
      </c>
      <c r="X166" s="166">
        <f t="shared" si="33"/>
        <v>158</v>
      </c>
      <c r="Y166" s="163">
        <v>4</v>
      </c>
      <c r="Z166" s="163" t="s">
        <v>64</v>
      </c>
      <c r="AA166" s="163" t="s">
        <v>67</v>
      </c>
      <c r="AB166" s="172" t="s">
        <v>67</v>
      </c>
      <c r="AC166" s="173" t="s">
        <v>65</v>
      </c>
      <c r="AD166" s="168" t="s">
        <v>713</v>
      </c>
      <c r="AE166" s="166" t="s">
        <v>67</v>
      </c>
      <c r="AF166" s="178"/>
      <c r="AG166" s="162" t="s">
        <v>68</v>
      </c>
      <c r="AH166" s="166">
        <f t="shared" si="25"/>
        <v>40</v>
      </c>
      <c r="AI166" s="166">
        <v>2</v>
      </c>
      <c r="AJ166" s="170">
        <f t="shared" si="26"/>
        <v>6372</v>
      </c>
      <c r="AK166" s="166">
        <f t="shared" si="27"/>
        <v>39.5</v>
      </c>
      <c r="AL166" s="170">
        <v>0</v>
      </c>
      <c r="AM166" s="170">
        <f t="shared" si="34"/>
        <v>2240000</v>
      </c>
      <c r="AN166" s="170">
        <f t="shared" si="28"/>
        <v>0</v>
      </c>
      <c r="AO166" s="170">
        <f t="shared" si="29"/>
        <v>0</v>
      </c>
      <c r="AP166" s="170">
        <f t="shared" si="30"/>
        <v>14094864</v>
      </c>
      <c r="AR166" s="170">
        <f t="shared" si="31"/>
        <v>0</v>
      </c>
      <c r="AS166" s="170">
        <f t="shared" si="32"/>
        <v>16334864</v>
      </c>
      <c r="AT166" s="162" t="s">
        <v>707</v>
      </c>
      <c r="AU166" s="162" t="s">
        <v>708</v>
      </c>
      <c r="AV166" s="162" t="s">
        <v>714</v>
      </c>
      <c r="AW166" s="162" t="s">
        <v>715</v>
      </c>
    </row>
    <row r="167" spans="1:49" ht="25" customHeight="1" x14ac:dyDescent="0.35">
      <c r="A167" s="162">
        <v>14369</v>
      </c>
      <c r="B167" s="162" t="s">
        <v>190</v>
      </c>
      <c r="C167" s="162" t="s">
        <v>191</v>
      </c>
      <c r="D167" s="163">
        <v>1</v>
      </c>
      <c r="E167" s="163">
        <v>2025</v>
      </c>
      <c r="F167" s="163">
        <v>2025</v>
      </c>
      <c r="G167" s="162" t="s">
        <v>127</v>
      </c>
      <c r="H167" s="162" t="s">
        <v>190</v>
      </c>
      <c r="I167" s="162" t="s">
        <v>192</v>
      </c>
      <c r="J167" s="164" t="s">
        <v>716</v>
      </c>
      <c r="K167" s="162" t="s">
        <v>717</v>
      </c>
      <c r="L167" s="162" t="s">
        <v>65</v>
      </c>
      <c r="M167" s="162" t="s">
        <v>65</v>
      </c>
      <c r="N167" s="162">
        <v>13</v>
      </c>
      <c r="O167" s="162" t="s">
        <v>104</v>
      </c>
      <c r="P167" s="162" t="s">
        <v>193</v>
      </c>
      <c r="Q167" s="162" t="s">
        <v>152</v>
      </c>
      <c r="R167" s="162" t="s">
        <v>61</v>
      </c>
      <c r="S167" s="162" t="s">
        <v>62</v>
      </c>
      <c r="T167" s="162" t="s">
        <v>63</v>
      </c>
      <c r="U167" s="163">
        <v>20</v>
      </c>
      <c r="V167" s="163">
        <v>120</v>
      </c>
      <c r="W167" s="163" t="s">
        <v>65</v>
      </c>
      <c r="X167" s="166">
        <f t="shared" si="33"/>
        <v>120</v>
      </c>
      <c r="Y167" s="163">
        <v>5</v>
      </c>
      <c r="Z167" s="163" t="s">
        <v>64</v>
      </c>
      <c r="AA167" s="163" t="s">
        <v>67</v>
      </c>
      <c r="AB167" s="172" t="s">
        <v>67</v>
      </c>
      <c r="AC167" s="173" t="s">
        <v>65</v>
      </c>
      <c r="AD167" s="168" t="s">
        <v>718</v>
      </c>
      <c r="AE167" s="166" t="s">
        <v>67</v>
      </c>
      <c r="AF167" s="178"/>
      <c r="AG167" s="162" t="s">
        <v>68</v>
      </c>
      <c r="AH167" s="166">
        <f t="shared" si="25"/>
        <v>24</v>
      </c>
      <c r="AI167" s="166">
        <v>2</v>
      </c>
      <c r="AJ167" s="170">
        <f t="shared" si="26"/>
        <v>6372</v>
      </c>
      <c r="AK167" s="166">
        <f t="shared" si="27"/>
        <v>24</v>
      </c>
      <c r="AL167" s="170">
        <v>0</v>
      </c>
      <c r="AM167" s="170">
        <f t="shared" si="34"/>
        <v>1920000</v>
      </c>
      <c r="AN167" s="170">
        <f t="shared" si="28"/>
        <v>0</v>
      </c>
      <c r="AO167" s="170">
        <f t="shared" si="29"/>
        <v>0</v>
      </c>
      <c r="AP167" s="170">
        <f t="shared" si="30"/>
        <v>15292800</v>
      </c>
      <c r="AR167" s="170">
        <f t="shared" si="31"/>
        <v>0</v>
      </c>
      <c r="AS167" s="170">
        <f t="shared" si="32"/>
        <v>17212800</v>
      </c>
      <c r="AT167" s="162" t="s">
        <v>195</v>
      </c>
      <c r="AU167" s="162" t="s">
        <v>196</v>
      </c>
      <c r="AV167" s="162" t="s">
        <v>197</v>
      </c>
      <c r="AW167" s="162" t="s">
        <v>198</v>
      </c>
    </row>
    <row r="168" spans="1:49" ht="25" customHeight="1" x14ac:dyDescent="0.35">
      <c r="A168" s="162">
        <v>14347</v>
      </c>
      <c r="B168" s="162" t="s">
        <v>138</v>
      </c>
      <c r="C168" s="162" t="s">
        <v>139</v>
      </c>
      <c r="D168" s="163">
        <v>1</v>
      </c>
      <c r="E168" s="163">
        <v>2025</v>
      </c>
      <c r="F168" s="163">
        <v>2025</v>
      </c>
      <c r="G168" s="162" t="s">
        <v>127</v>
      </c>
      <c r="H168" s="162" t="s">
        <v>138</v>
      </c>
      <c r="I168" s="162" t="s">
        <v>140</v>
      </c>
      <c r="J168" s="164" t="s">
        <v>719</v>
      </c>
      <c r="K168" s="162" t="s">
        <v>720</v>
      </c>
      <c r="L168" s="162" t="s">
        <v>65</v>
      </c>
      <c r="M168" s="162" t="s">
        <v>65</v>
      </c>
      <c r="N168" s="162">
        <v>3</v>
      </c>
      <c r="O168" s="162" t="s">
        <v>630</v>
      </c>
      <c r="P168" s="162" t="s">
        <v>631</v>
      </c>
      <c r="Q168" s="162" t="s">
        <v>145</v>
      </c>
      <c r="R168" s="162" t="s">
        <v>61</v>
      </c>
      <c r="S168" s="162" t="s">
        <v>107</v>
      </c>
      <c r="T168" s="162" t="s">
        <v>63</v>
      </c>
      <c r="U168" s="163">
        <v>10</v>
      </c>
      <c r="V168" s="163">
        <v>100</v>
      </c>
      <c r="W168" s="163" t="s">
        <v>65</v>
      </c>
      <c r="X168" s="166">
        <f t="shared" si="33"/>
        <v>100</v>
      </c>
      <c r="Y168" s="163">
        <v>4</v>
      </c>
      <c r="Z168" s="163" t="s">
        <v>64</v>
      </c>
      <c r="AA168" s="163" t="s">
        <v>67</v>
      </c>
      <c r="AB168" s="172" t="s">
        <v>67</v>
      </c>
      <c r="AC168" s="173" t="s">
        <v>65</v>
      </c>
      <c r="AD168" s="168" t="s">
        <v>721</v>
      </c>
      <c r="AE168" s="166" t="s">
        <v>67</v>
      </c>
      <c r="AF168" s="178"/>
      <c r="AG168" s="162" t="s">
        <v>68</v>
      </c>
      <c r="AH168" s="166">
        <f t="shared" si="25"/>
        <v>25</v>
      </c>
      <c r="AI168" s="166">
        <v>2</v>
      </c>
      <c r="AJ168" s="170">
        <f t="shared" si="26"/>
        <v>6372</v>
      </c>
      <c r="AK168" s="166">
        <f t="shared" si="27"/>
        <v>25</v>
      </c>
      <c r="AL168" s="170">
        <v>0</v>
      </c>
      <c r="AM168" s="170">
        <f t="shared" si="34"/>
        <v>1000000</v>
      </c>
      <c r="AN168" s="170">
        <f t="shared" si="28"/>
        <v>0</v>
      </c>
      <c r="AO168" s="170">
        <f t="shared" si="29"/>
        <v>0</v>
      </c>
      <c r="AP168" s="170">
        <f t="shared" si="30"/>
        <v>6372000</v>
      </c>
      <c r="AR168" s="170">
        <f t="shared" si="31"/>
        <v>0</v>
      </c>
      <c r="AS168" s="170">
        <f t="shared" si="32"/>
        <v>7372000</v>
      </c>
      <c r="AT168" s="162" t="s">
        <v>147</v>
      </c>
      <c r="AU168" s="162" t="s">
        <v>148</v>
      </c>
      <c r="AV168" s="162" t="s">
        <v>149</v>
      </c>
      <c r="AW168" s="162" t="s">
        <v>551</v>
      </c>
    </row>
    <row r="169" spans="1:49" ht="25" customHeight="1" x14ac:dyDescent="0.35">
      <c r="A169" s="162">
        <v>14349</v>
      </c>
      <c r="B169" s="162" t="s">
        <v>138</v>
      </c>
      <c r="C169" s="162" t="s">
        <v>139</v>
      </c>
      <c r="D169" s="163">
        <v>1</v>
      </c>
      <c r="E169" s="163">
        <v>2025</v>
      </c>
      <c r="F169" s="163">
        <v>2025</v>
      </c>
      <c r="G169" s="162" t="s">
        <v>127</v>
      </c>
      <c r="H169" s="162" t="s">
        <v>138</v>
      </c>
      <c r="I169" s="162" t="s">
        <v>140</v>
      </c>
      <c r="J169" s="164" t="s">
        <v>719</v>
      </c>
      <c r="K169" s="162" t="s">
        <v>720</v>
      </c>
      <c r="L169" s="162" t="s">
        <v>65</v>
      </c>
      <c r="M169" s="162" t="s">
        <v>65</v>
      </c>
      <c r="N169" s="162">
        <v>4</v>
      </c>
      <c r="O169" s="162" t="s">
        <v>286</v>
      </c>
      <c r="P169" s="162" t="s">
        <v>722</v>
      </c>
      <c r="Q169" s="162" t="s">
        <v>145</v>
      </c>
      <c r="R169" s="162" t="s">
        <v>61</v>
      </c>
      <c r="S169" s="162" t="s">
        <v>107</v>
      </c>
      <c r="T169" s="162" t="s">
        <v>63</v>
      </c>
      <c r="U169" s="163">
        <v>10</v>
      </c>
      <c r="V169" s="163">
        <v>100</v>
      </c>
      <c r="W169" s="163" t="s">
        <v>65</v>
      </c>
      <c r="X169" s="166">
        <f t="shared" si="33"/>
        <v>100</v>
      </c>
      <c r="Y169" s="163">
        <v>4</v>
      </c>
      <c r="Z169" s="163" t="s">
        <v>64</v>
      </c>
      <c r="AA169" s="163" t="s">
        <v>67</v>
      </c>
      <c r="AB169" s="172" t="s">
        <v>67</v>
      </c>
      <c r="AC169" s="173" t="s">
        <v>65</v>
      </c>
      <c r="AD169" s="168" t="s">
        <v>723</v>
      </c>
      <c r="AE169" s="166" t="s">
        <v>67</v>
      </c>
      <c r="AF169" s="178"/>
      <c r="AG169" s="162" t="s">
        <v>68</v>
      </c>
      <c r="AH169" s="166">
        <f t="shared" si="25"/>
        <v>25</v>
      </c>
      <c r="AI169" s="166">
        <v>2</v>
      </c>
      <c r="AJ169" s="170">
        <f t="shared" si="26"/>
        <v>6372</v>
      </c>
      <c r="AK169" s="166">
        <f t="shared" si="27"/>
        <v>25</v>
      </c>
      <c r="AL169" s="170">
        <v>0</v>
      </c>
      <c r="AM169" s="170">
        <f t="shared" si="34"/>
        <v>1000000</v>
      </c>
      <c r="AN169" s="170">
        <f t="shared" si="28"/>
        <v>0</v>
      </c>
      <c r="AO169" s="170">
        <f t="shared" si="29"/>
        <v>0</v>
      </c>
      <c r="AP169" s="170">
        <f t="shared" si="30"/>
        <v>6372000</v>
      </c>
      <c r="AR169" s="170">
        <f t="shared" si="31"/>
        <v>0</v>
      </c>
      <c r="AS169" s="170">
        <f t="shared" si="32"/>
        <v>7372000</v>
      </c>
      <c r="AT169" s="162" t="s">
        <v>147</v>
      </c>
      <c r="AU169" s="162" t="s">
        <v>148</v>
      </c>
      <c r="AV169" s="162" t="s">
        <v>149</v>
      </c>
      <c r="AW169" s="162" t="s">
        <v>551</v>
      </c>
    </row>
    <row r="170" spans="1:49" ht="25" customHeight="1" x14ac:dyDescent="0.35">
      <c r="A170" s="162">
        <v>14354</v>
      </c>
      <c r="B170" s="162" t="s">
        <v>138</v>
      </c>
      <c r="C170" s="162" t="s">
        <v>139</v>
      </c>
      <c r="D170" s="163">
        <v>1</v>
      </c>
      <c r="E170" s="163">
        <v>2025</v>
      </c>
      <c r="F170" s="163">
        <v>2025</v>
      </c>
      <c r="G170" s="162" t="s">
        <v>127</v>
      </c>
      <c r="H170" s="162" t="s">
        <v>138</v>
      </c>
      <c r="I170" s="162" t="s">
        <v>140</v>
      </c>
      <c r="J170" s="164" t="s">
        <v>719</v>
      </c>
      <c r="K170" s="162" t="s">
        <v>720</v>
      </c>
      <c r="L170" s="162" t="s">
        <v>65</v>
      </c>
      <c r="M170" s="162" t="s">
        <v>65</v>
      </c>
      <c r="N170" s="162">
        <v>6</v>
      </c>
      <c r="O170" s="162" t="s">
        <v>375</v>
      </c>
      <c r="P170" s="162" t="s">
        <v>585</v>
      </c>
      <c r="Q170" s="162" t="s">
        <v>145</v>
      </c>
      <c r="R170" s="162" t="s">
        <v>61</v>
      </c>
      <c r="S170" s="162" t="s">
        <v>107</v>
      </c>
      <c r="T170" s="162" t="s">
        <v>63</v>
      </c>
      <c r="U170" s="163">
        <v>10</v>
      </c>
      <c r="V170" s="163">
        <v>100</v>
      </c>
      <c r="W170" s="163" t="s">
        <v>65</v>
      </c>
      <c r="X170" s="166">
        <f t="shared" si="33"/>
        <v>100</v>
      </c>
      <c r="Y170" s="163">
        <v>4</v>
      </c>
      <c r="Z170" s="163" t="s">
        <v>64</v>
      </c>
      <c r="AA170" s="163" t="s">
        <v>67</v>
      </c>
      <c r="AB170" s="172" t="s">
        <v>67</v>
      </c>
      <c r="AC170" s="173" t="s">
        <v>65</v>
      </c>
      <c r="AD170" s="168" t="s">
        <v>570</v>
      </c>
      <c r="AE170" s="166" t="s">
        <v>67</v>
      </c>
      <c r="AF170" s="178"/>
      <c r="AG170" s="162" t="s">
        <v>68</v>
      </c>
      <c r="AH170" s="166">
        <f t="shared" si="25"/>
        <v>25</v>
      </c>
      <c r="AI170" s="166">
        <v>2</v>
      </c>
      <c r="AJ170" s="170">
        <f t="shared" si="26"/>
        <v>6372</v>
      </c>
      <c r="AK170" s="166">
        <f t="shared" si="27"/>
        <v>25</v>
      </c>
      <c r="AL170" s="170">
        <v>0</v>
      </c>
      <c r="AM170" s="170">
        <f t="shared" si="34"/>
        <v>1000000</v>
      </c>
      <c r="AN170" s="170">
        <f t="shared" si="28"/>
        <v>0</v>
      </c>
      <c r="AO170" s="170">
        <f t="shared" si="29"/>
        <v>0</v>
      </c>
      <c r="AP170" s="170">
        <f t="shared" si="30"/>
        <v>6372000</v>
      </c>
      <c r="AR170" s="170">
        <f t="shared" si="31"/>
        <v>0</v>
      </c>
      <c r="AS170" s="170">
        <f t="shared" si="32"/>
        <v>7372000</v>
      </c>
      <c r="AT170" s="162" t="s">
        <v>147</v>
      </c>
      <c r="AU170" s="162" t="s">
        <v>148</v>
      </c>
      <c r="AV170" s="162" t="s">
        <v>149</v>
      </c>
      <c r="AW170" s="162" t="s">
        <v>551</v>
      </c>
    </row>
    <row r="171" spans="1:49" ht="25" customHeight="1" x14ac:dyDescent="0.35">
      <c r="A171" s="162">
        <v>14414</v>
      </c>
      <c r="B171" s="162" t="s">
        <v>138</v>
      </c>
      <c r="C171" s="162" t="s">
        <v>139</v>
      </c>
      <c r="D171" s="163">
        <v>1</v>
      </c>
      <c r="E171" s="163">
        <v>2025</v>
      </c>
      <c r="F171" s="163">
        <v>2025</v>
      </c>
      <c r="G171" s="162" t="s">
        <v>127</v>
      </c>
      <c r="H171" s="162" t="s">
        <v>138</v>
      </c>
      <c r="I171" s="162" t="s">
        <v>140</v>
      </c>
      <c r="J171" s="164" t="s">
        <v>719</v>
      </c>
      <c r="K171" s="162" t="s">
        <v>720</v>
      </c>
      <c r="L171" s="162" t="s">
        <v>65</v>
      </c>
      <c r="M171" s="162" t="s">
        <v>65</v>
      </c>
      <c r="N171" s="162">
        <v>8</v>
      </c>
      <c r="O171" s="162" t="s">
        <v>58</v>
      </c>
      <c r="P171" s="162" t="s">
        <v>76</v>
      </c>
      <c r="Q171" s="162" t="s">
        <v>145</v>
      </c>
      <c r="R171" s="162" t="s">
        <v>61</v>
      </c>
      <c r="S171" s="162" t="s">
        <v>107</v>
      </c>
      <c r="T171" s="162" t="s">
        <v>63</v>
      </c>
      <c r="U171" s="163">
        <v>10</v>
      </c>
      <c r="V171" s="163">
        <v>100</v>
      </c>
      <c r="W171" s="163" t="s">
        <v>65</v>
      </c>
      <c r="X171" s="166">
        <f t="shared" si="33"/>
        <v>100</v>
      </c>
      <c r="Y171" s="163">
        <v>4</v>
      </c>
      <c r="Z171" s="163" t="s">
        <v>64</v>
      </c>
      <c r="AA171" s="163" t="s">
        <v>67</v>
      </c>
      <c r="AB171" s="172" t="s">
        <v>67</v>
      </c>
      <c r="AC171" s="173" t="s">
        <v>65</v>
      </c>
      <c r="AD171" s="168" t="s">
        <v>570</v>
      </c>
      <c r="AE171" s="166" t="s">
        <v>67</v>
      </c>
      <c r="AF171" s="178"/>
      <c r="AG171" s="162" t="s">
        <v>68</v>
      </c>
      <c r="AH171" s="166">
        <f t="shared" si="25"/>
        <v>25</v>
      </c>
      <c r="AI171" s="166">
        <v>2</v>
      </c>
      <c r="AJ171" s="170">
        <f t="shared" si="26"/>
        <v>6372</v>
      </c>
      <c r="AK171" s="166">
        <f t="shared" si="27"/>
        <v>25</v>
      </c>
      <c r="AL171" s="170">
        <v>0</v>
      </c>
      <c r="AM171" s="170">
        <f t="shared" si="34"/>
        <v>1000000</v>
      </c>
      <c r="AN171" s="170">
        <f t="shared" si="28"/>
        <v>0</v>
      </c>
      <c r="AO171" s="170">
        <f t="shared" si="29"/>
        <v>0</v>
      </c>
      <c r="AP171" s="170">
        <f t="shared" si="30"/>
        <v>6372000</v>
      </c>
      <c r="AR171" s="170">
        <f t="shared" si="31"/>
        <v>0</v>
      </c>
      <c r="AS171" s="170">
        <f t="shared" si="32"/>
        <v>7372000</v>
      </c>
      <c r="AT171" s="162" t="s">
        <v>147</v>
      </c>
      <c r="AU171" s="162" t="s">
        <v>148</v>
      </c>
      <c r="AV171" s="162" t="s">
        <v>149</v>
      </c>
      <c r="AW171" s="162" t="s">
        <v>150</v>
      </c>
    </row>
    <row r="172" spans="1:49" ht="25" customHeight="1" x14ac:dyDescent="0.35">
      <c r="A172" s="162">
        <v>14483</v>
      </c>
      <c r="B172" s="162" t="s">
        <v>125</v>
      </c>
      <c r="C172" s="162" t="s">
        <v>126</v>
      </c>
      <c r="D172" s="163">
        <v>1</v>
      </c>
      <c r="E172" s="163">
        <v>2025</v>
      </c>
      <c r="F172" s="163">
        <v>2025</v>
      </c>
      <c r="G172" s="162" t="s">
        <v>127</v>
      </c>
      <c r="H172" s="162" t="s">
        <v>125</v>
      </c>
      <c r="I172" s="162" t="s">
        <v>128</v>
      </c>
      <c r="J172" s="164" t="s">
        <v>724</v>
      </c>
      <c r="K172" s="162" t="s">
        <v>725</v>
      </c>
      <c r="L172" s="162" t="s">
        <v>65</v>
      </c>
      <c r="M172" s="162" t="s">
        <v>65</v>
      </c>
      <c r="N172" s="162">
        <v>13</v>
      </c>
      <c r="O172" s="162" t="s">
        <v>104</v>
      </c>
      <c r="P172" s="162" t="s">
        <v>726</v>
      </c>
      <c r="Q172" s="162" t="s">
        <v>435</v>
      </c>
      <c r="R172" s="162" t="s">
        <v>61</v>
      </c>
      <c r="S172" s="162" t="s">
        <v>62</v>
      </c>
      <c r="T172" s="162" t="s">
        <v>108</v>
      </c>
      <c r="U172" s="163">
        <v>15</v>
      </c>
      <c r="V172" s="163">
        <v>130</v>
      </c>
      <c r="W172" s="163" t="s">
        <v>65</v>
      </c>
      <c r="X172" s="166">
        <f t="shared" si="33"/>
        <v>130</v>
      </c>
      <c r="Y172" s="163">
        <v>4</v>
      </c>
      <c r="Z172" s="163" t="s">
        <v>64</v>
      </c>
      <c r="AA172" s="163" t="s">
        <v>67</v>
      </c>
      <c r="AB172" s="172" t="s">
        <v>67</v>
      </c>
      <c r="AC172" s="173" t="s">
        <v>65</v>
      </c>
      <c r="AD172" s="168" t="s">
        <v>727</v>
      </c>
      <c r="AE172" s="166" t="s">
        <v>67</v>
      </c>
      <c r="AF172" s="178"/>
      <c r="AG172" s="162" t="s">
        <v>68</v>
      </c>
      <c r="AH172" s="166">
        <f t="shared" si="25"/>
        <v>33</v>
      </c>
      <c r="AI172" s="166">
        <v>1</v>
      </c>
      <c r="AJ172" s="170">
        <f t="shared" si="26"/>
        <v>5074</v>
      </c>
      <c r="AK172" s="166">
        <f t="shared" si="27"/>
        <v>32.5</v>
      </c>
      <c r="AL172" s="170">
        <v>0</v>
      </c>
      <c r="AM172" s="170">
        <f t="shared" si="34"/>
        <v>1980000</v>
      </c>
      <c r="AN172" s="170">
        <f t="shared" si="28"/>
        <v>0</v>
      </c>
      <c r="AO172" s="170">
        <f t="shared" si="29"/>
        <v>0</v>
      </c>
      <c r="AP172" s="170">
        <f t="shared" si="30"/>
        <v>9894300</v>
      </c>
      <c r="AR172" s="170">
        <f t="shared" si="31"/>
        <v>0</v>
      </c>
      <c r="AS172" s="170">
        <f t="shared" si="32"/>
        <v>11874300</v>
      </c>
      <c r="AT172" s="162" t="s">
        <v>437</v>
      </c>
      <c r="AU172" s="162" t="s">
        <v>438</v>
      </c>
      <c r="AV172" s="162" t="s">
        <v>439</v>
      </c>
      <c r="AW172" s="162" t="s">
        <v>440</v>
      </c>
    </row>
    <row r="173" spans="1:49" ht="25" customHeight="1" x14ac:dyDescent="0.35">
      <c r="A173" s="162">
        <v>14392</v>
      </c>
      <c r="B173" s="162" t="s">
        <v>125</v>
      </c>
      <c r="C173" s="162" t="s">
        <v>126</v>
      </c>
      <c r="D173" s="163">
        <v>1</v>
      </c>
      <c r="E173" s="163">
        <v>2025</v>
      </c>
      <c r="F173" s="163">
        <v>2025</v>
      </c>
      <c r="G173" s="162" t="s">
        <v>127</v>
      </c>
      <c r="H173" s="162" t="s">
        <v>125</v>
      </c>
      <c r="I173" s="162" t="s">
        <v>128</v>
      </c>
      <c r="J173" s="164" t="s">
        <v>728</v>
      </c>
      <c r="K173" s="162" t="s">
        <v>729</v>
      </c>
      <c r="L173" s="162" t="s">
        <v>65</v>
      </c>
      <c r="M173" s="162" t="s">
        <v>65</v>
      </c>
      <c r="N173" s="162">
        <v>5</v>
      </c>
      <c r="O173" s="162" t="s">
        <v>236</v>
      </c>
      <c r="P173" s="162" t="s">
        <v>461</v>
      </c>
      <c r="Q173" s="162" t="s">
        <v>462</v>
      </c>
      <c r="R173" s="162" t="s">
        <v>61</v>
      </c>
      <c r="S173" s="162" t="s">
        <v>107</v>
      </c>
      <c r="T173" s="162" t="s">
        <v>730</v>
      </c>
      <c r="U173" s="163">
        <v>12</v>
      </c>
      <c r="V173" s="163">
        <v>136</v>
      </c>
      <c r="W173" s="163" t="s">
        <v>65</v>
      </c>
      <c r="X173" s="166">
        <f t="shared" si="33"/>
        <v>136</v>
      </c>
      <c r="Y173" s="163">
        <v>5</v>
      </c>
      <c r="Z173" s="163" t="s">
        <v>64</v>
      </c>
      <c r="AA173" s="163" t="s">
        <v>67</v>
      </c>
      <c r="AB173" s="172" t="s">
        <v>67</v>
      </c>
      <c r="AC173" s="173" t="s">
        <v>65</v>
      </c>
      <c r="AD173" s="168" t="s">
        <v>731</v>
      </c>
      <c r="AE173" s="166" t="s">
        <v>67</v>
      </c>
      <c r="AF173" s="178"/>
      <c r="AG173" s="162" t="s">
        <v>68</v>
      </c>
      <c r="AH173" s="166">
        <f t="shared" si="25"/>
        <v>28</v>
      </c>
      <c r="AI173" s="166">
        <v>1</v>
      </c>
      <c r="AJ173" s="170">
        <f t="shared" si="26"/>
        <v>5074</v>
      </c>
      <c r="AK173" s="166">
        <f t="shared" si="27"/>
        <v>27.2</v>
      </c>
      <c r="AL173" s="170">
        <v>0</v>
      </c>
      <c r="AM173" s="170">
        <f t="shared" si="34"/>
        <v>1344000</v>
      </c>
      <c r="AN173" s="170">
        <f t="shared" si="28"/>
        <v>0</v>
      </c>
      <c r="AO173" s="170">
        <f t="shared" si="29"/>
        <v>0</v>
      </c>
      <c r="AP173" s="170">
        <f t="shared" si="30"/>
        <v>8280768</v>
      </c>
      <c r="AR173" s="170">
        <f t="shared" si="31"/>
        <v>0</v>
      </c>
      <c r="AS173" s="170">
        <f t="shared" si="32"/>
        <v>9624768</v>
      </c>
      <c r="AT173" s="162" t="s">
        <v>465</v>
      </c>
      <c r="AU173" s="162" t="s">
        <v>466</v>
      </c>
      <c r="AV173" s="162" t="s">
        <v>467</v>
      </c>
      <c r="AW173" s="162" t="s">
        <v>468</v>
      </c>
    </row>
    <row r="174" spans="1:49" ht="25" customHeight="1" x14ac:dyDescent="0.35">
      <c r="A174" s="162">
        <v>14388</v>
      </c>
      <c r="B174" s="162" t="s">
        <v>125</v>
      </c>
      <c r="C174" s="162" t="s">
        <v>126</v>
      </c>
      <c r="D174" s="163">
        <v>1</v>
      </c>
      <c r="E174" s="163">
        <v>2025</v>
      </c>
      <c r="F174" s="163">
        <v>2025</v>
      </c>
      <c r="G174" s="162" t="s">
        <v>127</v>
      </c>
      <c r="H174" s="162" t="s">
        <v>125</v>
      </c>
      <c r="I174" s="162" t="s">
        <v>128</v>
      </c>
      <c r="J174" s="164" t="s">
        <v>732</v>
      </c>
      <c r="K174" s="162" t="s">
        <v>733</v>
      </c>
      <c r="L174" s="162" t="s">
        <v>65</v>
      </c>
      <c r="M174" s="162" t="s">
        <v>65</v>
      </c>
      <c r="N174" s="162">
        <v>13</v>
      </c>
      <c r="O174" s="162" t="s">
        <v>104</v>
      </c>
      <c r="P174" s="162" t="s">
        <v>105</v>
      </c>
      <c r="Q174" s="162" t="s">
        <v>158</v>
      </c>
      <c r="R174" s="162" t="s">
        <v>61</v>
      </c>
      <c r="S174" s="162" t="s">
        <v>107</v>
      </c>
      <c r="T174" s="162" t="s">
        <v>159</v>
      </c>
      <c r="U174" s="163">
        <v>16</v>
      </c>
      <c r="V174" s="163">
        <v>80</v>
      </c>
      <c r="W174" s="163" t="s">
        <v>65</v>
      </c>
      <c r="X174" s="166">
        <f t="shared" si="33"/>
        <v>80</v>
      </c>
      <c r="Y174" s="163">
        <v>4</v>
      </c>
      <c r="Z174" s="163" t="s">
        <v>64</v>
      </c>
      <c r="AA174" s="163" t="s">
        <v>67</v>
      </c>
      <c r="AB174" s="172" t="s">
        <v>67</v>
      </c>
      <c r="AC174" s="173" t="s">
        <v>65</v>
      </c>
      <c r="AD174" s="168" t="s">
        <v>526</v>
      </c>
      <c r="AE174" s="166" t="s">
        <v>67</v>
      </c>
      <c r="AF174" s="178"/>
      <c r="AG174" s="162" t="s">
        <v>68</v>
      </c>
      <c r="AH174" s="166">
        <f t="shared" si="25"/>
        <v>20</v>
      </c>
      <c r="AI174" s="166">
        <v>1</v>
      </c>
      <c r="AJ174" s="170">
        <f t="shared" si="26"/>
        <v>5074</v>
      </c>
      <c r="AK174" s="166">
        <f t="shared" si="27"/>
        <v>20</v>
      </c>
      <c r="AL174" s="170">
        <v>0</v>
      </c>
      <c r="AM174" s="170">
        <f t="shared" si="34"/>
        <v>1280000</v>
      </c>
      <c r="AN174" s="170">
        <f t="shared" si="28"/>
        <v>0</v>
      </c>
      <c r="AO174" s="170">
        <f t="shared" si="29"/>
        <v>0</v>
      </c>
      <c r="AP174" s="170">
        <f t="shared" si="30"/>
        <v>6494720</v>
      </c>
      <c r="AR174" s="170">
        <f t="shared" si="31"/>
        <v>0</v>
      </c>
      <c r="AS174" s="170">
        <f t="shared" si="32"/>
        <v>7774720</v>
      </c>
      <c r="AT174" s="162" t="s">
        <v>161</v>
      </c>
      <c r="AU174" s="162" t="s">
        <v>162</v>
      </c>
      <c r="AV174" s="162" t="s">
        <v>163</v>
      </c>
      <c r="AW174" s="162" t="s">
        <v>164</v>
      </c>
    </row>
    <row r="175" spans="1:49" ht="25" customHeight="1" x14ac:dyDescent="0.35">
      <c r="A175" s="162">
        <v>14503</v>
      </c>
      <c r="B175" s="162" t="s">
        <v>125</v>
      </c>
      <c r="C175" s="162" t="s">
        <v>126</v>
      </c>
      <c r="D175" s="163">
        <v>1</v>
      </c>
      <c r="E175" s="163">
        <v>2025</v>
      </c>
      <c r="F175" s="163">
        <v>2025</v>
      </c>
      <c r="G175" s="162" t="s">
        <v>127</v>
      </c>
      <c r="H175" s="162" t="s">
        <v>125</v>
      </c>
      <c r="I175" s="162" t="s">
        <v>128</v>
      </c>
      <c r="J175" s="164" t="s">
        <v>734</v>
      </c>
      <c r="K175" s="162" t="s">
        <v>735</v>
      </c>
      <c r="L175" s="162" t="s">
        <v>65</v>
      </c>
      <c r="M175" s="162" t="s">
        <v>65</v>
      </c>
      <c r="N175" s="162">
        <v>10</v>
      </c>
      <c r="O175" s="162" t="s">
        <v>111</v>
      </c>
      <c r="P175" s="162" t="s">
        <v>736</v>
      </c>
      <c r="Q175" s="162" t="s">
        <v>132</v>
      </c>
      <c r="R175" s="162" t="s">
        <v>61</v>
      </c>
      <c r="S175" s="162" t="s">
        <v>62</v>
      </c>
      <c r="T175" s="162" t="s">
        <v>108</v>
      </c>
      <c r="U175" s="163">
        <v>10</v>
      </c>
      <c r="V175" s="163">
        <v>72</v>
      </c>
      <c r="W175" s="163" t="s">
        <v>65</v>
      </c>
      <c r="X175" s="166">
        <f t="shared" si="33"/>
        <v>72</v>
      </c>
      <c r="Y175" s="163">
        <v>5</v>
      </c>
      <c r="Z175" s="163" t="s">
        <v>64</v>
      </c>
      <c r="AA175" s="163" t="s">
        <v>67</v>
      </c>
      <c r="AB175" s="172" t="s">
        <v>67</v>
      </c>
      <c r="AC175" s="173" t="s">
        <v>65</v>
      </c>
      <c r="AD175" s="168" t="s">
        <v>737</v>
      </c>
      <c r="AE175" s="166" t="s">
        <v>67</v>
      </c>
      <c r="AF175" s="178"/>
      <c r="AG175" s="162" t="s">
        <v>68</v>
      </c>
      <c r="AH175" s="166">
        <f t="shared" si="25"/>
        <v>15</v>
      </c>
      <c r="AI175" s="166">
        <v>2</v>
      </c>
      <c r="AJ175" s="170">
        <f t="shared" si="26"/>
        <v>6372</v>
      </c>
      <c r="AK175" s="166">
        <f t="shared" si="27"/>
        <v>14.4</v>
      </c>
      <c r="AL175" s="170">
        <v>0</v>
      </c>
      <c r="AM175" s="170">
        <f t="shared" si="34"/>
        <v>600000</v>
      </c>
      <c r="AN175" s="170">
        <f t="shared" si="28"/>
        <v>0</v>
      </c>
      <c r="AO175" s="170">
        <f t="shared" si="29"/>
        <v>0</v>
      </c>
      <c r="AP175" s="170">
        <f t="shared" si="30"/>
        <v>4587840</v>
      </c>
      <c r="AR175" s="170">
        <f t="shared" si="31"/>
        <v>0</v>
      </c>
      <c r="AS175" s="170">
        <f t="shared" si="32"/>
        <v>5187840</v>
      </c>
      <c r="AT175" s="162" t="s">
        <v>274</v>
      </c>
      <c r="AU175" s="162" t="s">
        <v>275</v>
      </c>
      <c r="AV175" s="162" t="s">
        <v>738</v>
      </c>
      <c r="AW175" s="162" t="s">
        <v>739</v>
      </c>
    </row>
    <row r="176" spans="1:49" ht="25" customHeight="1" x14ac:dyDescent="0.35">
      <c r="A176" s="162">
        <v>14377</v>
      </c>
      <c r="B176" s="162" t="s">
        <v>190</v>
      </c>
      <c r="C176" s="162" t="s">
        <v>191</v>
      </c>
      <c r="D176" s="163">
        <v>1</v>
      </c>
      <c r="E176" s="163">
        <v>2025</v>
      </c>
      <c r="F176" s="163">
        <v>2025</v>
      </c>
      <c r="G176" s="162" t="s">
        <v>127</v>
      </c>
      <c r="H176" s="162" t="s">
        <v>190</v>
      </c>
      <c r="I176" s="162" t="s">
        <v>192</v>
      </c>
      <c r="J176" s="164" t="s">
        <v>740</v>
      </c>
      <c r="K176" s="162" t="s">
        <v>741</v>
      </c>
      <c r="L176" s="162" t="s">
        <v>65</v>
      </c>
      <c r="M176" s="162" t="s">
        <v>65</v>
      </c>
      <c r="N176" s="162">
        <v>13</v>
      </c>
      <c r="O176" s="162" t="s">
        <v>104</v>
      </c>
      <c r="P176" s="162" t="s">
        <v>193</v>
      </c>
      <c r="Q176" s="162" t="s">
        <v>152</v>
      </c>
      <c r="R176" s="162" t="s">
        <v>61</v>
      </c>
      <c r="S176" s="162" t="s">
        <v>62</v>
      </c>
      <c r="T176" s="162" t="s">
        <v>63</v>
      </c>
      <c r="U176" s="163">
        <v>20</v>
      </c>
      <c r="V176" s="163">
        <v>95</v>
      </c>
      <c r="W176" s="163" t="s">
        <v>65</v>
      </c>
      <c r="X176" s="166">
        <f t="shared" si="33"/>
        <v>95</v>
      </c>
      <c r="Y176" s="163">
        <v>5</v>
      </c>
      <c r="Z176" s="163" t="s">
        <v>64</v>
      </c>
      <c r="AA176" s="163" t="s">
        <v>67</v>
      </c>
      <c r="AB176" s="172" t="s">
        <v>67</v>
      </c>
      <c r="AC176" s="173" t="s">
        <v>65</v>
      </c>
      <c r="AD176" s="168" t="s">
        <v>742</v>
      </c>
      <c r="AE176" s="166" t="s">
        <v>67</v>
      </c>
      <c r="AF176" s="178"/>
      <c r="AG176" s="162" t="s">
        <v>68</v>
      </c>
      <c r="AH176" s="166">
        <f t="shared" si="25"/>
        <v>19</v>
      </c>
      <c r="AI176" s="166">
        <v>2</v>
      </c>
      <c r="AJ176" s="170">
        <f t="shared" si="26"/>
        <v>6372</v>
      </c>
      <c r="AK176" s="166">
        <f t="shared" si="27"/>
        <v>19</v>
      </c>
      <c r="AL176" s="170">
        <v>0</v>
      </c>
      <c r="AM176" s="170">
        <f t="shared" si="34"/>
        <v>1520000</v>
      </c>
      <c r="AN176" s="170">
        <f t="shared" si="28"/>
        <v>0</v>
      </c>
      <c r="AO176" s="170">
        <f t="shared" si="29"/>
        <v>0</v>
      </c>
      <c r="AP176" s="170">
        <f t="shared" si="30"/>
        <v>12106800</v>
      </c>
      <c r="AR176" s="170">
        <f t="shared" si="31"/>
        <v>0</v>
      </c>
      <c r="AS176" s="170">
        <f t="shared" si="32"/>
        <v>13626800</v>
      </c>
      <c r="AT176" s="162" t="s">
        <v>195</v>
      </c>
      <c r="AU176" s="162" t="s">
        <v>196</v>
      </c>
      <c r="AV176" s="162" t="s">
        <v>197</v>
      </c>
      <c r="AW176" s="162" t="s">
        <v>198</v>
      </c>
    </row>
    <row r="177" spans="1:49" ht="25" customHeight="1" x14ac:dyDescent="0.35">
      <c r="A177" s="162">
        <v>14346</v>
      </c>
      <c r="B177" s="162" t="s">
        <v>138</v>
      </c>
      <c r="C177" s="162" t="s">
        <v>139</v>
      </c>
      <c r="D177" s="163">
        <v>1</v>
      </c>
      <c r="E177" s="163">
        <v>2025</v>
      </c>
      <c r="F177" s="163">
        <v>2025</v>
      </c>
      <c r="G177" s="162" t="s">
        <v>127</v>
      </c>
      <c r="H177" s="162" t="s">
        <v>138</v>
      </c>
      <c r="I177" s="162" t="s">
        <v>140</v>
      </c>
      <c r="J177" s="164" t="s">
        <v>743</v>
      </c>
      <c r="K177" s="162" t="s">
        <v>744</v>
      </c>
      <c r="L177" s="162" t="s">
        <v>65</v>
      </c>
      <c r="M177" s="162" t="s">
        <v>65</v>
      </c>
      <c r="N177" s="162">
        <v>2</v>
      </c>
      <c r="O177" s="162" t="s">
        <v>143</v>
      </c>
      <c r="P177" s="162" t="s">
        <v>144</v>
      </c>
      <c r="Q177" s="162" t="s">
        <v>145</v>
      </c>
      <c r="R177" s="162" t="s">
        <v>61</v>
      </c>
      <c r="S177" s="162" t="s">
        <v>107</v>
      </c>
      <c r="T177" s="162" t="s">
        <v>63</v>
      </c>
      <c r="U177" s="163">
        <v>10</v>
      </c>
      <c r="V177" s="163">
        <v>104</v>
      </c>
      <c r="W177" s="163" t="s">
        <v>65</v>
      </c>
      <c r="X177" s="166">
        <f t="shared" si="33"/>
        <v>104</v>
      </c>
      <c r="Y177" s="163">
        <v>4</v>
      </c>
      <c r="Z177" s="163" t="s">
        <v>64</v>
      </c>
      <c r="AA177" s="163" t="s">
        <v>67</v>
      </c>
      <c r="AB177" s="172" t="s">
        <v>67</v>
      </c>
      <c r="AC177" s="173" t="s">
        <v>65</v>
      </c>
      <c r="AD177" s="168" t="s">
        <v>721</v>
      </c>
      <c r="AE177" s="166" t="s">
        <v>67</v>
      </c>
      <c r="AF177" s="178"/>
      <c r="AG177" s="162" t="s">
        <v>68</v>
      </c>
      <c r="AH177" s="166">
        <f t="shared" si="25"/>
        <v>26</v>
      </c>
      <c r="AI177" s="166">
        <v>1</v>
      </c>
      <c r="AJ177" s="170">
        <f t="shared" si="26"/>
        <v>5074</v>
      </c>
      <c r="AK177" s="166">
        <f t="shared" si="27"/>
        <v>26</v>
      </c>
      <c r="AL177" s="170">
        <v>0</v>
      </c>
      <c r="AM177" s="170">
        <f t="shared" si="34"/>
        <v>1040000</v>
      </c>
      <c r="AN177" s="170">
        <f t="shared" si="28"/>
        <v>0</v>
      </c>
      <c r="AO177" s="170">
        <f t="shared" si="29"/>
        <v>0</v>
      </c>
      <c r="AP177" s="170">
        <f t="shared" si="30"/>
        <v>5276960</v>
      </c>
      <c r="AR177" s="170">
        <f t="shared" si="31"/>
        <v>0</v>
      </c>
      <c r="AS177" s="170">
        <f t="shared" si="32"/>
        <v>6316960</v>
      </c>
      <c r="AT177" s="162" t="s">
        <v>549</v>
      </c>
      <c r="AU177" s="162" t="s">
        <v>550</v>
      </c>
      <c r="AV177" s="162" t="s">
        <v>149</v>
      </c>
      <c r="AW177" s="162" t="s">
        <v>551</v>
      </c>
    </row>
    <row r="178" spans="1:49" ht="25" customHeight="1" x14ac:dyDescent="0.35">
      <c r="A178" s="162">
        <v>14285</v>
      </c>
      <c r="B178" s="162" t="s">
        <v>49</v>
      </c>
      <c r="C178" s="162" t="s">
        <v>50</v>
      </c>
      <c r="D178" s="163">
        <v>4</v>
      </c>
      <c r="E178" s="163">
        <v>2025</v>
      </c>
      <c r="F178" s="163">
        <v>2025</v>
      </c>
      <c r="G178" s="162" t="s">
        <v>127</v>
      </c>
      <c r="H178" s="162" t="s">
        <v>49</v>
      </c>
      <c r="I178" s="162" t="s">
        <v>452</v>
      </c>
      <c r="J178" s="164" t="s">
        <v>389</v>
      </c>
      <c r="K178" s="162" t="s">
        <v>390</v>
      </c>
      <c r="L178" s="162" t="s">
        <v>65</v>
      </c>
      <c r="M178" s="162" t="s">
        <v>65</v>
      </c>
      <c r="N178" s="162">
        <v>14</v>
      </c>
      <c r="O178" s="162" t="s">
        <v>485</v>
      </c>
      <c r="P178" s="162" t="s">
        <v>745</v>
      </c>
      <c r="Q178" s="162" t="s">
        <v>586</v>
      </c>
      <c r="R178" s="162" t="s">
        <v>61</v>
      </c>
      <c r="S178" s="162" t="s">
        <v>107</v>
      </c>
      <c r="T178" s="162" t="s">
        <v>63</v>
      </c>
      <c r="U178" s="163">
        <v>15</v>
      </c>
      <c r="V178" s="163">
        <v>72</v>
      </c>
      <c r="W178" s="163" t="s">
        <v>65</v>
      </c>
      <c r="X178" s="166">
        <f t="shared" si="33"/>
        <v>72</v>
      </c>
      <c r="Y178" s="163">
        <v>5</v>
      </c>
      <c r="Z178" s="163" t="s">
        <v>64</v>
      </c>
      <c r="AA178" s="163" t="s">
        <v>67</v>
      </c>
      <c r="AB178" s="172" t="s">
        <v>67</v>
      </c>
      <c r="AC178" s="173" t="s">
        <v>65</v>
      </c>
      <c r="AD178" s="168" t="s">
        <v>746</v>
      </c>
      <c r="AE178" s="166" t="s">
        <v>67</v>
      </c>
      <c r="AF178" s="178"/>
      <c r="AG178" s="162" t="s">
        <v>68</v>
      </c>
      <c r="AH178" s="166">
        <f t="shared" si="25"/>
        <v>15</v>
      </c>
      <c r="AI178" s="166">
        <v>3</v>
      </c>
      <c r="AJ178" s="170">
        <f t="shared" si="26"/>
        <v>7434</v>
      </c>
      <c r="AK178" s="166">
        <f t="shared" si="27"/>
        <v>14.4</v>
      </c>
      <c r="AL178" s="170">
        <v>0</v>
      </c>
      <c r="AM178" s="170">
        <f t="shared" si="34"/>
        <v>900000</v>
      </c>
      <c r="AN178" s="170">
        <f t="shared" si="28"/>
        <v>0</v>
      </c>
      <c r="AO178" s="170">
        <f t="shared" si="29"/>
        <v>0</v>
      </c>
      <c r="AP178" s="170">
        <f t="shared" si="30"/>
        <v>8028720</v>
      </c>
      <c r="AR178" s="170">
        <f t="shared" si="31"/>
        <v>0</v>
      </c>
      <c r="AS178" s="170">
        <f t="shared" si="32"/>
        <v>8928720</v>
      </c>
      <c r="AT178" s="162" t="s">
        <v>633</v>
      </c>
      <c r="AU178" s="162" t="s">
        <v>532</v>
      </c>
      <c r="AV178" s="162" t="s">
        <v>681</v>
      </c>
      <c r="AW178" s="162" t="s">
        <v>682</v>
      </c>
    </row>
    <row r="179" spans="1:49" ht="25" customHeight="1" x14ac:dyDescent="0.35">
      <c r="A179" s="162">
        <v>14289</v>
      </c>
      <c r="B179" s="162" t="s">
        <v>49</v>
      </c>
      <c r="C179" s="162" t="s">
        <v>50</v>
      </c>
      <c r="D179" s="163">
        <v>4</v>
      </c>
      <c r="E179" s="163">
        <v>2025</v>
      </c>
      <c r="F179" s="163">
        <v>2025</v>
      </c>
      <c r="G179" s="162" t="s">
        <v>127</v>
      </c>
      <c r="H179" s="162" t="s">
        <v>49</v>
      </c>
      <c r="I179" s="162" t="s">
        <v>452</v>
      </c>
      <c r="J179" s="164" t="s">
        <v>389</v>
      </c>
      <c r="K179" s="162" t="s">
        <v>390</v>
      </c>
      <c r="L179" s="162" t="s">
        <v>65</v>
      </c>
      <c r="M179" s="162" t="s">
        <v>65</v>
      </c>
      <c r="N179" s="162">
        <v>12</v>
      </c>
      <c r="O179" s="162" t="s">
        <v>747</v>
      </c>
      <c r="P179" s="162" t="s">
        <v>748</v>
      </c>
      <c r="Q179" s="162" t="s">
        <v>586</v>
      </c>
      <c r="R179" s="162" t="s">
        <v>61</v>
      </c>
      <c r="S179" s="162" t="s">
        <v>107</v>
      </c>
      <c r="T179" s="162" t="s">
        <v>63</v>
      </c>
      <c r="U179" s="163">
        <v>15</v>
      </c>
      <c r="V179" s="163">
        <v>72</v>
      </c>
      <c r="W179" s="163" t="s">
        <v>65</v>
      </c>
      <c r="X179" s="166">
        <f t="shared" si="33"/>
        <v>72</v>
      </c>
      <c r="Y179" s="163">
        <v>5</v>
      </c>
      <c r="Z179" s="163" t="s">
        <v>64</v>
      </c>
      <c r="AA179" s="163" t="s">
        <v>67</v>
      </c>
      <c r="AB179" s="172" t="s">
        <v>67</v>
      </c>
      <c r="AC179" s="173" t="s">
        <v>65</v>
      </c>
      <c r="AD179" s="168" t="s">
        <v>749</v>
      </c>
      <c r="AE179" s="166" t="s">
        <v>67</v>
      </c>
      <c r="AF179" s="178"/>
      <c r="AG179" s="162" t="s">
        <v>68</v>
      </c>
      <c r="AH179" s="166">
        <f t="shared" si="25"/>
        <v>15</v>
      </c>
      <c r="AI179" s="166">
        <v>3</v>
      </c>
      <c r="AJ179" s="170">
        <f t="shared" si="26"/>
        <v>7434</v>
      </c>
      <c r="AK179" s="166">
        <f t="shared" si="27"/>
        <v>14.4</v>
      </c>
      <c r="AL179" s="170">
        <v>0</v>
      </c>
      <c r="AM179" s="170">
        <f t="shared" si="34"/>
        <v>900000</v>
      </c>
      <c r="AN179" s="170">
        <f t="shared" si="28"/>
        <v>0</v>
      </c>
      <c r="AO179" s="170">
        <f t="shared" si="29"/>
        <v>0</v>
      </c>
      <c r="AP179" s="170">
        <f t="shared" si="30"/>
        <v>8028720</v>
      </c>
      <c r="AR179" s="170">
        <f t="shared" si="31"/>
        <v>0</v>
      </c>
      <c r="AS179" s="170">
        <f t="shared" si="32"/>
        <v>8928720</v>
      </c>
      <c r="AT179" s="162" t="s">
        <v>633</v>
      </c>
      <c r="AU179" s="162" t="s">
        <v>532</v>
      </c>
      <c r="AV179" s="162" t="s">
        <v>681</v>
      </c>
      <c r="AW179" s="162" t="s">
        <v>682</v>
      </c>
    </row>
    <row r="180" spans="1:49" ht="25" customHeight="1" x14ac:dyDescent="0.35">
      <c r="A180" s="162">
        <v>14246</v>
      </c>
      <c r="B180" s="162" t="s">
        <v>138</v>
      </c>
      <c r="C180" s="162" t="s">
        <v>139</v>
      </c>
      <c r="D180" s="163">
        <v>1</v>
      </c>
      <c r="E180" s="163">
        <v>2025</v>
      </c>
      <c r="F180" s="163">
        <v>2025</v>
      </c>
      <c r="G180" s="162" t="s">
        <v>127</v>
      </c>
      <c r="H180" s="162" t="s">
        <v>138</v>
      </c>
      <c r="I180" s="162" t="s">
        <v>140</v>
      </c>
      <c r="J180" s="164" t="s">
        <v>79</v>
      </c>
      <c r="K180" s="162" t="s">
        <v>80</v>
      </c>
      <c r="L180" s="162" t="s">
        <v>65</v>
      </c>
      <c r="M180" s="162" t="s">
        <v>65</v>
      </c>
      <c r="N180" s="162">
        <v>6</v>
      </c>
      <c r="O180" s="162" t="s">
        <v>375</v>
      </c>
      <c r="P180" s="162" t="s">
        <v>376</v>
      </c>
      <c r="Q180" s="162" t="s">
        <v>152</v>
      </c>
      <c r="R180" s="162" t="s">
        <v>61</v>
      </c>
      <c r="S180" s="162" t="s">
        <v>107</v>
      </c>
      <c r="T180" s="162" t="s">
        <v>63</v>
      </c>
      <c r="U180" s="163">
        <v>20</v>
      </c>
      <c r="V180" s="163">
        <v>110</v>
      </c>
      <c r="W180" s="163" t="s">
        <v>65</v>
      </c>
      <c r="X180" s="166">
        <f t="shared" si="33"/>
        <v>110</v>
      </c>
      <c r="Y180" s="163">
        <v>4</v>
      </c>
      <c r="Z180" s="163" t="s">
        <v>64</v>
      </c>
      <c r="AA180" s="163" t="s">
        <v>67</v>
      </c>
      <c r="AB180" s="172" t="s">
        <v>67</v>
      </c>
      <c r="AC180" s="173" t="s">
        <v>65</v>
      </c>
      <c r="AD180" s="168" t="s">
        <v>750</v>
      </c>
      <c r="AE180" s="166" t="s">
        <v>67</v>
      </c>
      <c r="AF180" s="178"/>
      <c r="AG180" s="162" t="s">
        <v>68</v>
      </c>
      <c r="AH180" s="166">
        <f t="shared" si="25"/>
        <v>28</v>
      </c>
      <c r="AI180" s="166">
        <v>2</v>
      </c>
      <c r="AJ180" s="170">
        <f t="shared" si="26"/>
        <v>6372</v>
      </c>
      <c r="AK180" s="166">
        <f t="shared" si="27"/>
        <v>27.5</v>
      </c>
      <c r="AL180" s="170">
        <v>0</v>
      </c>
      <c r="AM180" s="170">
        <f t="shared" si="34"/>
        <v>2240000</v>
      </c>
      <c r="AN180" s="170">
        <f t="shared" si="28"/>
        <v>0</v>
      </c>
      <c r="AO180" s="170">
        <f t="shared" si="29"/>
        <v>0</v>
      </c>
      <c r="AP180" s="170">
        <f t="shared" si="30"/>
        <v>14018400</v>
      </c>
      <c r="AR180" s="170">
        <f t="shared" si="31"/>
        <v>0</v>
      </c>
      <c r="AS180" s="170">
        <f t="shared" si="32"/>
        <v>16258400</v>
      </c>
      <c r="AT180" s="162" t="s">
        <v>751</v>
      </c>
      <c r="AU180" s="162" t="s">
        <v>752</v>
      </c>
      <c r="AV180" s="162" t="s">
        <v>698</v>
      </c>
      <c r="AW180" s="162" t="s">
        <v>699</v>
      </c>
    </row>
    <row r="181" spans="1:49" ht="25" customHeight="1" x14ac:dyDescent="0.35">
      <c r="A181" s="162">
        <v>14370</v>
      </c>
      <c r="B181" s="162" t="s">
        <v>190</v>
      </c>
      <c r="C181" s="162" t="s">
        <v>191</v>
      </c>
      <c r="D181" s="163">
        <v>1</v>
      </c>
      <c r="E181" s="163">
        <v>2025</v>
      </c>
      <c r="F181" s="163">
        <v>2025</v>
      </c>
      <c r="G181" s="162" t="s">
        <v>127</v>
      </c>
      <c r="H181" s="162" t="s">
        <v>190</v>
      </c>
      <c r="I181" s="162" t="s">
        <v>192</v>
      </c>
      <c r="J181" s="164" t="s">
        <v>79</v>
      </c>
      <c r="K181" s="162" t="s">
        <v>80</v>
      </c>
      <c r="L181" s="162" t="s">
        <v>65</v>
      </c>
      <c r="M181" s="162" t="s">
        <v>65</v>
      </c>
      <c r="N181" s="162">
        <v>13</v>
      </c>
      <c r="O181" s="162" t="s">
        <v>104</v>
      </c>
      <c r="P181" s="162" t="s">
        <v>193</v>
      </c>
      <c r="Q181" s="162" t="s">
        <v>152</v>
      </c>
      <c r="R181" s="162" t="s">
        <v>61</v>
      </c>
      <c r="S181" s="162" t="s">
        <v>62</v>
      </c>
      <c r="T181" s="162" t="s">
        <v>63</v>
      </c>
      <c r="U181" s="163">
        <v>20</v>
      </c>
      <c r="V181" s="163">
        <v>110</v>
      </c>
      <c r="W181" s="163" t="s">
        <v>65</v>
      </c>
      <c r="X181" s="166">
        <f t="shared" si="33"/>
        <v>110</v>
      </c>
      <c r="Y181" s="163">
        <v>5</v>
      </c>
      <c r="Z181" s="163" t="s">
        <v>64</v>
      </c>
      <c r="AA181" s="163" t="s">
        <v>67</v>
      </c>
      <c r="AB181" s="172" t="s">
        <v>67</v>
      </c>
      <c r="AC181" s="173" t="s">
        <v>65</v>
      </c>
      <c r="AD181" s="168" t="s">
        <v>574</v>
      </c>
      <c r="AE181" s="166" t="s">
        <v>67</v>
      </c>
      <c r="AF181" s="178"/>
      <c r="AG181" s="162" t="s">
        <v>68</v>
      </c>
      <c r="AH181" s="166">
        <f t="shared" si="25"/>
        <v>22</v>
      </c>
      <c r="AI181" s="166">
        <v>2</v>
      </c>
      <c r="AJ181" s="170">
        <f t="shared" si="26"/>
        <v>6372</v>
      </c>
      <c r="AK181" s="166">
        <f t="shared" si="27"/>
        <v>22</v>
      </c>
      <c r="AL181" s="170">
        <v>0</v>
      </c>
      <c r="AM181" s="170">
        <f t="shared" si="34"/>
        <v>1760000</v>
      </c>
      <c r="AN181" s="170">
        <f t="shared" si="28"/>
        <v>0</v>
      </c>
      <c r="AO181" s="170">
        <f t="shared" si="29"/>
        <v>0</v>
      </c>
      <c r="AP181" s="170">
        <f t="shared" si="30"/>
        <v>14018400</v>
      </c>
      <c r="AR181" s="170">
        <f t="shared" si="31"/>
        <v>0</v>
      </c>
      <c r="AS181" s="170">
        <f t="shared" si="32"/>
        <v>15778400</v>
      </c>
      <c r="AT181" s="162" t="s">
        <v>195</v>
      </c>
      <c r="AU181" s="162" t="s">
        <v>196</v>
      </c>
      <c r="AV181" s="162" t="s">
        <v>197</v>
      </c>
      <c r="AW181" s="162" t="s">
        <v>198</v>
      </c>
    </row>
    <row r="182" spans="1:49" ht="25" customHeight="1" x14ac:dyDescent="0.35">
      <c r="A182" s="162">
        <v>14458</v>
      </c>
      <c r="B182" s="162" t="s">
        <v>125</v>
      </c>
      <c r="C182" s="162" t="s">
        <v>126</v>
      </c>
      <c r="D182" s="163">
        <v>1</v>
      </c>
      <c r="E182" s="163">
        <v>2025</v>
      </c>
      <c r="F182" s="163">
        <v>2025</v>
      </c>
      <c r="G182" s="162" t="s">
        <v>127</v>
      </c>
      <c r="H182" s="162" t="s">
        <v>125</v>
      </c>
      <c r="I182" s="162" t="s">
        <v>128</v>
      </c>
      <c r="J182" s="164" t="s">
        <v>79</v>
      </c>
      <c r="K182" s="162" t="s">
        <v>80</v>
      </c>
      <c r="L182" s="162" t="s">
        <v>65</v>
      </c>
      <c r="M182" s="162" t="s">
        <v>65</v>
      </c>
      <c r="N182" s="162">
        <v>13</v>
      </c>
      <c r="O182" s="162" t="s">
        <v>104</v>
      </c>
      <c r="P182" s="162" t="s">
        <v>455</v>
      </c>
      <c r="Q182" s="162" t="s">
        <v>563</v>
      </c>
      <c r="R182" s="162" t="s">
        <v>61</v>
      </c>
      <c r="S182" s="162" t="s">
        <v>62</v>
      </c>
      <c r="T182" s="162" t="s">
        <v>63</v>
      </c>
      <c r="U182" s="163">
        <v>10</v>
      </c>
      <c r="V182" s="163">
        <v>110</v>
      </c>
      <c r="W182" s="163" t="s">
        <v>65</v>
      </c>
      <c r="X182" s="166">
        <f t="shared" si="33"/>
        <v>110</v>
      </c>
      <c r="Y182" s="163">
        <v>4</v>
      </c>
      <c r="Z182" s="163" t="s">
        <v>64</v>
      </c>
      <c r="AA182" s="163" t="s">
        <v>67</v>
      </c>
      <c r="AB182" s="172" t="s">
        <v>67</v>
      </c>
      <c r="AC182" s="173" t="s">
        <v>65</v>
      </c>
      <c r="AD182" s="168" t="s">
        <v>564</v>
      </c>
      <c r="AE182" s="166" t="s">
        <v>67</v>
      </c>
      <c r="AF182" s="178"/>
      <c r="AG182" s="162" t="s">
        <v>68</v>
      </c>
      <c r="AH182" s="166">
        <f t="shared" si="25"/>
        <v>28</v>
      </c>
      <c r="AI182" s="166">
        <v>2</v>
      </c>
      <c r="AJ182" s="170">
        <f t="shared" si="26"/>
        <v>6372</v>
      </c>
      <c r="AK182" s="166">
        <f t="shared" si="27"/>
        <v>27.5</v>
      </c>
      <c r="AL182" s="170">
        <v>0</v>
      </c>
      <c r="AM182" s="170">
        <f t="shared" si="34"/>
        <v>1120000</v>
      </c>
      <c r="AN182" s="170">
        <f t="shared" si="28"/>
        <v>0</v>
      </c>
      <c r="AO182" s="170">
        <f t="shared" si="29"/>
        <v>0</v>
      </c>
      <c r="AP182" s="170">
        <f t="shared" si="30"/>
        <v>7009200</v>
      </c>
      <c r="AR182" s="170">
        <f t="shared" si="31"/>
        <v>0</v>
      </c>
      <c r="AS182" s="170">
        <f t="shared" si="32"/>
        <v>8129200</v>
      </c>
      <c r="AT182" s="162" t="s">
        <v>565</v>
      </c>
      <c r="AU182" s="162" t="s">
        <v>566</v>
      </c>
      <c r="AV182" s="162" t="s">
        <v>567</v>
      </c>
      <c r="AW182" s="162" t="s">
        <v>568</v>
      </c>
    </row>
    <row r="183" spans="1:49" ht="25" customHeight="1" x14ac:dyDescent="0.35">
      <c r="A183" s="162">
        <v>14371</v>
      </c>
      <c r="B183" s="162" t="s">
        <v>190</v>
      </c>
      <c r="C183" s="162" t="s">
        <v>191</v>
      </c>
      <c r="D183" s="163">
        <v>1</v>
      </c>
      <c r="E183" s="163">
        <v>2025</v>
      </c>
      <c r="F183" s="163">
        <v>2025</v>
      </c>
      <c r="G183" s="162" t="s">
        <v>127</v>
      </c>
      <c r="H183" s="162" t="s">
        <v>190</v>
      </c>
      <c r="I183" s="162" t="s">
        <v>192</v>
      </c>
      <c r="J183" s="164" t="s">
        <v>69</v>
      </c>
      <c r="K183" s="162" t="s">
        <v>70</v>
      </c>
      <c r="L183" s="162" t="s">
        <v>65</v>
      </c>
      <c r="M183" s="162" t="s">
        <v>65</v>
      </c>
      <c r="N183" s="162">
        <v>13</v>
      </c>
      <c r="O183" s="162" t="s">
        <v>104</v>
      </c>
      <c r="P183" s="162" t="s">
        <v>193</v>
      </c>
      <c r="Q183" s="162" t="s">
        <v>152</v>
      </c>
      <c r="R183" s="162" t="s">
        <v>61</v>
      </c>
      <c r="S183" s="162" t="s">
        <v>62</v>
      </c>
      <c r="T183" s="162" t="s">
        <v>63</v>
      </c>
      <c r="U183" s="163">
        <v>20</v>
      </c>
      <c r="V183" s="163">
        <v>150</v>
      </c>
      <c r="W183" s="163" t="s">
        <v>65</v>
      </c>
      <c r="X183" s="166">
        <f t="shared" si="33"/>
        <v>150</v>
      </c>
      <c r="Y183" s="163">
        <v>5</v>
      </c>
      <c r="Z183" s="163" t="s">
        <v>64</v>
      </c>
      <c r="AA183" s="163" t="s">
        <v>67</v>
      </c>
      <c r="AB183" s="172" t="s">
        <v>67</v>
      </c>
      <c r="AC183" s="173" t="s">
        <v>65</v>
      </c>
      <c r="AD183" s="168" t="s">
        <v>753</v>
      </c>
      <c r="AE183" s="166" t="s">
        <v>67</v>
      </c>
      <c r="AF183" s="178"/>
      <c r="AG183" s="162" t="s">
        <v>68</v>
      </c>
      <c r="AH183" s="166">
        <f t="shared" si="25"/>
        <v>30</v>
      </c>
      <c r="AI183" s="166">
        <v>2</v>
      </c>
      <c r="AJ183" s="170">
        <f t="shared" si="26"/>
        <v>6372</v>
      </c>
      <c r="AK183" s="166">
        <f t="shared" si="27"/>
        <v>30</v>
      </c>
      <c r="AL183" s="170">
        <v>0</v>
      </c>
      <c r="AM183" s="170">
        <f t="shared" si="34"/>
        <v>2400000</v>
      </c>
      <c r="AN183" s="170">
        <f t="shared" si="28"/>
        <v>0</v>
      </c>
      <c r="AO183" s="170">
        <f t="shared" si="29"/>
        <v>0</v>
      </c>
      <c r="AP183" s="170">
        <f t="shared" si="30"/>
        <v>19116000</v>
      </c>
      <c r="AR183" s="170">
        <f t="shared" si="31"/>
        <v>0</v>
      </c>
      <c r="AS183" s="170">
        <f t="shared" si="32"/>
        <v>21516000</v>
      </c>
      <c r="AT183" s="162" t="s">
        <v>195</v>
      </c>
      <c r="AU183" s="162" t="s">
        <v>196</v>
      </c>
      <c r="AV183" s="162" t="s">
        <v>197</v>
      </c>
      <c r="AW183" s="162" t="s">
        <v>198</v>
      </c>
    </row>
    <row r="184" spans="1:49" ht="25" customHeight="1" x14ac:dyDescent="0.35">
      <c r="A184" s="162">
        <v>14457</v>
      </c>
      <c r="B184" s="162" t="s">
        <v>49</v>
      </c>
      <c r="C184" s="162" t="s">
        <v>50</v>
      </c>
      <c r="D184" s="163">
        <v>4</v>
      </c>
      <c r="E184" s="163">
        <v>2025</v>
      </c>
      <c r="F184" s="163">
        <v>2025</v>
      </c>
      <c r="G184" s="162" t="s">
        <v>127</v>
      </c>
      <c r="H184" s="162" t="s">
        <v>49</v>
      </c>
      <c r="I184" s="162" t="s">
        <v>452</v>
      </c>
      <c r="J184" s="164" t="s">
        <v>754</v>
      </c>
      <c r="K184" s="162" t="s">
        <v>755</v>
      </c>
      <c r="L184" s="162" t="s">
        <v>65</v>
      </c>
      <c r="M184" s="162" t="s">
        <v>65</v>
      </c>
      <c r="N184" s="162">
        <v>7</v>
      </c>
      <c r="O184" s="162" t="s">
        <v>175</v>
      </c>
      <c r="P184" s="162" t="s">
        <v>756</v>
      </c>
      <c r="Q184" s="162" t="s">
        <v>152</v>
      </c>
      <c r="R184" s="162" t="s">
        <v>61</v>
      </c>
      <c r="S184" s="162" t="s">
        <v>107</v>
      </c>
      <c r="T184" s="162" t="s">
        <v>63</v>
      </c>
      <c r="U184" s="163">
        <v>15</v>
      </c>
      <c r="V184" s="163">
        <v>72</v>
      </c>
      <c r="W184" s="163" t="s">
        <v>65</v>
      </c>
      <c r="X184" s="166">
        <f t="shared" si="33"/>
        <v>72</v>
      </c>
      <c r="Y184" s="163">
        <v>5</v>
      </c>
      <c r="Z184" s="163" t="s">
        <v>64</v>
      </c>
      <c r="AA184" s="163" t="s">
        <v>67</v>
      </c>
      <c r="AB184" s="172" t="s">
        <v>67</v>
      </c>
      <c r="AC184" s="173" t="s">
        <v>65</v>
      </c>
      <c r="AD184" s="168" t="s">
        <v>757</v>
      </c>
      <c r="AE184" s="166" t="s">
        <v>67</v>
      </c>
      <c r="AF184" s="178"/>
      <c r="AG184" s="162" t="s">
        <v>68</v>
      </c>
      <c r="AH184" s="166">
        <f t="shared" si="25"/>
        <v>15</v>
      </c>
      <c r="AI184" s="166">
        <v>1</v>
      </c>
      <c r="AJ184" s="170">
        <f t="shared" si="26"/>
        <v>5074</v>
      </c>
      <c r="AK184" s="166">
        <f t="shared" si="27"/>
        <v>14.4</v>
      </c>
      <c r="AL184" s="170">
        <v>0</v>
      </c>
      <c r="AM184" s="170">
        <f t="shared" si="34"/>
        <v>900000</v>
      </c>
      <c r="AN184" s="170">
        <f t="shared" si="28"/>
        <v>0</v>
      </c>
      <c r="AO184" s="170">
        <f t="shared" si="29"/>
        <v>0</v>
      </c>
      <c r="AP184" s="170">
        <f t="shared" si="30"/>
        <v>5479920</v>
      </c>
      <c r="AR184" s="170">
        <f t="shared" si="31"/>
        <v>0</v>
      </c>
      <c r="AS184" s="170">
        <f t="shared" si="32"/>
        <v>6379920</v>
      </c>
      <c r="AT184" s="162" t="s">
        <v>479</v>
      </c>
      <c r="AU184" s="162" t="s">
        <v>480</v>
      </c>
      <c r="AV184" s="162" t="s">
        <v>481</v>
      </c>
      <c r="AW184" s="162" t="s">
        <v>482</v>
      </c>
    </row>
    <row r="185" spans="1:49" ht="25" customHeight="1" x14ac:dyDescent="0.35">
      <c r="A185" s="162">
        <v>14351</v>
      </c>
      <c r="B185" s="162" t="s">
        <v>138</v>
      </c>
      <c r="C185" s="162" t="s">
        <v>139</v>
      </c>
      <c r="D185" s="163">
        <v>1</v>
      </c>
      <c r="E185" s="163">
        <v>2025</v>
      </c>
      <c r="F185" s="163">
        <v>2025</v>
      </c>
      <c r="G185" s="162" t="s">
        <v>127</v>
      </c>
      <c r="H185" s="162" t="s">
        <v>138</v>
      </c>
      <c r="I185" s="162" t="s">
        <v>140</v>
      </c>
      <c r="J185" s="164" t="s">
        <v>758</v>
      </c>
      <c r="K185" s="162" t="s">
        <v>759</v>
      </c>
      <c r="L185" s="162" t="s">
        <v>284</v>
      </c>
      <c r="M185" s="162" t="s">
        <v>285</v>
      </c>
      <c r="N185" s="162">
        <v>5</v>
      </c>
      <c r="O185" s="162" t="s">
        <v>236</v>
      </c>
      <c r="P185" s="162" t="s">
        <v>569</v>
      </c>
      <c r="Q185" s="162" t="s">
        <v>145</v>
      </c>
      <c r="R185" s="162" t="s">
        <v>61</v>
      </c>
      <c r="S185" s="162" t="s">
        <v>107</v>
      </c>
      <c r="T185" s="162" t="s">
        <v>63</v>
      </c>
      <c r="U185" s="163">
        <v>10</v>
      </c>
      <c r="V185" s="163">
        <v>84</v>
      </c>
      <c r="W185" s="163">
        <v>12</v>
      </c>
      <c r="X185" s="166">
        <f t="shared" si="33"/>
        <v>96</v>
      </c>
      <c r="Y185" s="163">
        <v>4</v>
      </c>
      <c r="Z185" s="163" t="s">
        <v>64</v>
      </c>
      <c r="AA185" s="163" t="s">
        <v>67</v>
      </c>
      <c r="AB185" s="172" t="s">
        <v>67</v>
      </c>
      <c r="AC185" s="173" t="s">
        <v>65</v>
      </c>
      <c r="AD185" s="168" t="s">
        <v>667</v>
      </c>
      <c r="AE185" s="166" t="s">
        <v>67</v>
      </c>
      <c r="AF185" s="178"/>
      <c r="AG185" s="162" t="s">
        <v>68</v>
      </c>
      <c r="AH185" s="166">
        <f t="shared" si="25"/>
        <v>24</v>
      </c>
      <c r="AI185" s="166">
        <v>2</v>
      </c>
      <c r="AJ185" s="170">
        <f t="shared" si="26"/>
        <v>6372</v>
      </c>
      <c r="AK185" s="166">
        <f t="shared" si="27"/>
        <v>24</v>
      </c>
      <c r="AL185" s="170">
        <v>0</v>
      </c>
      <c r="AM185" s="170">
        <f t="shared" si="34"/>
        <v>960000</v>
      </c>
      <c r="AN185" s="170">
        <f t="shared" si="28"/>
        <v>0</v>
      </c>
      <c r="AO185" s="170">
        <f t="shared" si="29"/>
        <v>0</v>
      </c>
      <c r="AP185" s="170">
        <f t="shared" si="30"/>
        <v>6117120</v>
      </c>
      <c r="AR185" s="170">
        <f t="shared" si="31"/>
        <v>0</v>
      </c>
      <c r="AS185" s="170">
        <f t="shared" si="32"/>
        <v>7077120</v>
      </c>
      <c r="AT185" s="162" t="s">
        <v>147</v>
      </c>
      <c r="AU185" s="162" t="s">
        <v>148</v>
      </c>
      <c r="AV185" s="162" t="s">
        <v>149</v>
      </c>
      <c r="AW185" s="162" t="s">
        <v>551</v>
      </c>
    </row>
    <row r="186" spans="1:49" ht="25" customHeight="1" x14ac:dyDescent="0.35">
      <c r="A186" s="162">
        <v>14353</v>
      </c>
      <c r="B186" s="162" t="s">
        <v>138</v>
      </c>
      <c r="C186" s="162" t="s">
        <v>139</v>
      </c>
      <c r="D186" s="163">
        <v>1</v>
      </c>
      <c r="E186" s="163">
        <v>2025</v>
      </c>
      <c r="F186" s="163">
        <v>2025</v>
      </c>
      <c r="G186" s="162" t="s">
        <v>127</v>
      </c>
      <c r="H186" s="162" t="s">
        <v>138</v>
      </c>
      <c r="I186" s="162" t="s">
        <v>140</v>
      </c>
      <c r="J186" s="164" t="s">
        <v>758</v>
      </c>
      <c r="K186" s="162" t="s">
        <v>759</v>
      </c>
      <c r="L186" s="162" t="s">
        <v>284</v>
      </c>
      <c r="M186" s="162" t="s">
        <v>285</v>
      </c>
      <c r="N186" s="162">
        <v>5</v>
      </c>
      <c r="O186" s="162" t="s">
        <v>236</v>
      </c>
      <c r="P186" s="162" t="s">
        <v>569</v>
      </c>
      <c r="Q186" s="162" t="s">
        <v>145</v>
      </c>
      <c r="R186" s="162" t="s">
        <v>61</v>
      </c>
      <c r="S186" s="162" t="s">
        <v>107</v>
      </c>
      <c r="T186" s="162" t="s">
        <v>63</v>
      </c>
      <c r="U186" s="163">
        <v>10</v>
      </c>
      <c r="V186" s="163">
        <v>84</v>
      </c>
      <c r="W186" s="163">
        <v>12</v>
      </c>
      <c r="X186" s="166">
        <f t="shared" si="33"/>
        <v>96</v>
      </c>
      <c r="Y186" s="163">
        <v>4</v>
      </c>
      <c r="Z186" s="163" t="s">
        <v>64</v>
      </c>
      <c r="AA186" s="163" t="s">
        <v>67</v>
      </c>
      <c r="AB186" s="172" t="s">
        <v>67</v>
      </c>
      <c r="AC186" s="173" t="s">
        <v>65</v>
      </c>
      <c r="AD186" s="168" t="s">
        <v>760</v>
      </c>
      <c r="AE186" s="166" t="s">
        <v>67</v>
      </c>
      <c r="AF186" s="178"/>
      <c r="AG186" s="162" t="s">
        <v>68</v>
      </c>
      <c r="AH186" s="166">
        <f t="shared" si="25"/>
        <v>24</v>
      </c>
      <c r="AI186" s="166">
        <v>2</v>
      </c>
      <c r="AJ186" s="170">
        <f t="shared" si="26"/>
        <v>6372</v>
      </c>
      <c r="AK186" s="166">
        <f t="shared" si="27"/>
        <v>24</v>
      </c>
      <c r="AL186" s="170">
        <v>0</v>
      </c>
      <c r="AM186" s="170">
        <f t="shared" si="34"/>
        <v>960000</v>
      </c>
      <c r="AN186" s="170">
        <f t="shared" si="28"/>
        <v>0</v>
      </c>
      <c r="AO186" s="170">
        <f t="shared" si="29"/>
        <v>0</v>
      </c>
      <c r="AP186" s="170">
        <f t="shared" si="30"/>
        <v>6117120</v>
      </c>
      <c r="AR186" s="170">
        <f t="shared" si="31"/>
        <v>0</v>
      </c>
      <c r="AS186" s="170">
        <f t="shared" si="32"/>
        <v>7077120</v>
      </c>
      <c r="AT186" s="162" t="s">
        <v>147</v>
      </c>
      <c r="AU186" s="162" t="s">
        <v>148</v>
      </c>
      <c r="AV186" s="162" t="s">
        <v>149</v>
      </c>
      <c r="AW186" s="162" t="s">
        <v>551</v>
      </c>
    </row>
    <row r="187" spans="1:49" ht="25" customHeight="1" x14ac:dyDescent="0.35">
      <c r="A187" s="162">
        <v>14399</v>
      </c>
      <c r="B187" s="162" t="s">
        <v>138</v>
      </c>
      <c r="C187" s="162" t="s">
        <v>139</v>
      </c>
      <c r="D187" s="163">
        <v>1</v>
      </c>
      <c r="E187" s="163">
        <v>2025</v>
      </c>
      <c r="F187" s="163">
        <v>2025</v>
      </c>
      <c r="G187" s="162" t="s">
        <v>127</v>
      </c>
      <c r="H187" s="162" t="s">
        <v>138</v>
      </c>
      <c r="I187" s="162" t="s">
        <v>140</v>
      </c>
      <c r="J187" s="164" t="s">
        <v>758</v>
      </c>
      <c r="K187" s="162" t="s">
        <v>759</v>
      </c>
      <c r="L187" s="162" t="s">
        <v>284</v>
      </c>
      <c r="M187" s="162" t="s">
        <v>285</v>
      </c>
      <c r="N187" s="162">
        <v>8</v>
      </c>
      <c r="O187" s="162" t="s">
        <v>58</v>
      </c>
      <c r="P187" s="162" t="s">
        <v>761</v>
      </c>
      <c r="Q187" s="162" t="s">
        <v>145</v>
      </c>
      <c r="R187" s="162" t="s">
        <v>61</v>
      </c>
      <c r="S187" s="162" t="s">
        <v>107</v>
      </c>
      <c r="T187" s="162" t="s">
        <v>63</v>
      </c>
      <c r="U187" s="163">
        <v>10</v>
      </c>
      <c r="V187" s="163">
        <v>84</v>
      </c>
      <c r="W187" s="163">
        <v>12</v>
      </c>
      <c r="X187" s="166">
        <f t="shared" si="33"/>
        <v>96</v>
      </c>
      <c r="Y187" s="163">
        <v>4</v>
      </c>
      <c r="Z187" s="163" t="s">
        <v>64</v>
      </c>
      <c r="AA187" s="163" t="s">
        <v>67</v>
      </c>
      <c r="AB187" s="172" t="s">
        <v>67</v>
      </c>
      <c r="AC187" s="173" t="s">
        <v>65</v>
      </c>
      <c r="AD187" s="168" t="s">
        <v>570</v>
      </c>
      <c r="AE187" s="166" t="s">
        <v>67</v>
      </c>
      <c r="AF187" s="178"/>
      <c r="AG187" s="162" t="s">
        <v>68</v>
      </c>
      <c r="AH187" s="166">
        <f t="shared" si="25"/>
        <v>24</v>
      </c>
      <c r="AI187" s="166">
        <v>2</v>
      </c>
      <c r="AJ187" s="170">
        <f t="shared" si="26"/>
        <v>6372</v>
      </c>
      <c r="AK187" s="166">
        <f t="shared" si="27"/>
        <v>24</v>
      </c>
      <c r="AL187" s="170">
        <v>0</v>
      </c>
      <c r="AM187" s="170">
        <f t="shared" si="34"/>
        <v>960000</v>
      </c>
      <c r="AN187" s="170">
        <f t="shared" si="28"/>
        <v>0</v>
      </c>
      <c r="AO187" s="170">
        <f t="shared" si="29"/>
        <v>0</v>
      </c>
      <c r="AP187" s="170">
        <f t="shared" si="30"/>
        <v>6117120</v>
      </c>
      <c r="AR187" s="170">
        <f t="shared" si="31"/>
        <v>0</v>
      </c>
      <c r="AS187" s="170">
        <f t="shared" si="32"/>
        <v>7077120</v>
      </c>
      <c r="AT187" s="162" t="s">
        <v>549</v>
      </c>
      <c r="AU187" s="162" t="s">
        <v>550</v>
      </c>
      <c r="AV187" s="162" t="s">
        <v>149</v>
      </c>
      <c r="AW187" s="162" t="s">
        <v>551</v>
      </c>
    </row>
    <row r="188" spans="1:49" ht="25" customHeight="1" x14ac:dyDescent="0.35">
      <c r="A188" s="162">
        <v>14324</v>
      </c>
      <c r="B188" s="162" t="s">
        <v>49</v>
      </c>
      <c r="C188" s="162" t="s">
        <v>50</v>
      </c>
      <c r="D188" s="163">
        <v>4</v>
      </c>
      <c r="E188" s="163">
        <v>2025</v>
      </c>
      <c r="F188" s="163">
        <v>2025</v>
      </c>
      <c r="G188" s="162" t="s">
        <v>127</v>
      </c>
      <c r="H188" s="162" t="s">
        <v>49</v>
      </c>
      <c r="I188" s="162" t="s">
        <v>452</v>
      </c>
      <c r="J188" s="164" t="s">
        <v>762</v>
      </c>
      <c r="K188" s="162" t="s">
        <v>763</v>
      </c>
      <c r="L188" s="162" t="s">
        <v>65</v>
      </c>
      <c r="M188" s="162" t="s">
        <v>65</v>
      </c>
      <c r="N188" s="162">
        <v>3</v>
      </c>
      <c r="O188" s="162" t="s">
        <v>630</v>
      </c>
      <c r="P188" s="162" t="s">
        <v>631</v>
      </c>
      <c r="Q188" s="162" t="s">
        <v>152</v>
      </c>
      <c r="R188" s="162" t="s">
        <v>61</v>
      </c>
      <c r="S188" s="162" t="s">
        <v>107</v>
      </c>
      <c r="T188" s="162" t="s">
        <v>63</v>
      </c>
      <c r="U188" s="163">
        <v>10</v>
      </c>
      <c r="V188" s="163">
        <v>108</v>
      </c>
      <c r="W188" s="163" t="s">
        <v>65</v>
      </c>
      <c r="X188" s="166">
        <f t="shared" si="33"/>
        <v>108</v>
      </c>
      <c r="Y188" s="163">
        <v>5</v>
      </c>
      <c r="Z188" s="163" t="s">
        <v>64</v>
      </c>
      <c r="AA188" s="163" t="s">
        <v>67</v>
      </c>
      <c r="AB188" s="172" t="s">
        <v>67</v>
      </c>
      <c r="AC188" s="173" t="s">
        <v>65</v>
      </c>
      <c r="AD188" s="168" t="s">
        <v>764</v>
      </c>
      <c r="AE188" s="166" t="s">
        <v>67</v>
      </c>
      <c r="AF188" s="178"/>
      <c r="AG188" s="162" t="s">
        <v>68</v>
      </c>
      <c r="AH188" s="166">
        <f t="shared" si="25"/>
        <v>22</v>
      </c>
      <c r="AI188" s="166">
        <v>2</v>
      </c>
      <c r="AJ188" s="170">
        <f t="shared" si="26"/>
        <v>6372</v>
      </c>
      <c r="AK188" s="166">
        <f t="shared" si="27"/>
        <v>21.6</v>
      </c>
      <c r="AL188" s="170">
        <v>0</v>
      </c>
      <c r="AM188" s="170">
        <f t="shared" si="34"/>
        <v>880000</v>
      </c>
      <c r="AN188" s="170">
        <f t="shared" si="28"/>
        <v>0</v>
      </c>
      <c r="AO188" s="170">
        <f t="shared" si="29"/>
        <v>0</v>
      </c>
      <c r="AP188" s="170">
        <f t="shared" si="30"/>
        <v>6881760</v>
      </c>
      <c r="AR188" s="170">
        <f t="shared" si="31"/>
        <v>0</v>
      </c>
      <c r="AS188" s="170">
        <f t="shared" si="32"/>
        <v>7761760</v>
      </c>
      <c r="AT188" s="162" t="s">
        <v>633</v>
      </c>
      <c r="AU188" s="162" t="s">
        <v>532</v>
      </c>
      <c r="AV188" s="162" t="s">
        <v>765</v>
      </c>
      <c r="AW188" s="162" t="s">
        <v>766</v>
      </c>
    </row>
    <row r="189" spans="1:49" ht="25" customHeight="1" x14ac:dyDescent="0.35">
      <c r="A189" s="162">
        <v>14433</v>
      </c>
      <c r="B189" s="162" t="s">
        <v>309</v>
      </c>
      <c r="C189" s="175" t="s">
        <v>310</v>
      </c>
      <c r="D189" s="163">
        <v>1</v>
      </c>
      <c r="E189" s="163">
        <v>2025</v>
      </c>
      <c r="F189" s="163">
        <v>2025</v>
      </c>
      <c r="G189" s="162" t="s">
        <v>127</v>
      </c>
      <c r="H189" s="162" t="s">
        <v>309</v>
      </c>
      <c r="I189" s="162" t="s">
        <v>311</v>
      </c>
      <c r="J189" s="164" t="s">
        <v>762</v>
      </c>
      <c r="K189" s="162" t="s">
        <v>763</v>
      </c>
      <c r="L189" s="162" t="s">
        <v>65</v>
      </c>
      <c r="M189" s="162" t="s">
        <v>65</v>
      </c>
      <c r="N189" s="162">
        <v>7</v>
      </c>
      <c r="O189" s="162" t="s">
        <v>175</v>
      </c>
      <c r="P189" s="162" t="s">
        <v>319</v>
      </c>
      <c r="Q189" s="162" t="s">
        <v>132</v>
      </c>
      <c r="R189" s="162" t="s">
        <v>61</v>
      </c>
      <c r="S189" s="162" t="s">
        <v>107</v>
      </c>
      <c r="T189" s="162" t="s">
        <v>63</v>
      </c>
      <c r="U189" s="163">
        <v>15</v>
      </c>
      <c r="V189" s="163">
        <v>108</v>
      </c>
      <c r="W189" s="163" t="s">
        <v>65</v>
      </c>
      <c r="X189" s="166">
        <f t="shared" si="33"/>
        <v>108</v>
      </c>
      <c r="Y189" s="163">
        <v>4</v>
      </c>
      <c r="Z189" s="163" t="s">
        <v>64</v>
      </c>
      <c r="AA189" s="163" t="s">
        <v>67</v>
      </c>
      <c r="AB189" s="172" t="s">
        <v>67</v>
      </c>
      <c r="AC189" s="173" t="s">
        <v>65</v>
      </c>
      <c r="AD189" s="168" t="s">
        <v>767</v>
      </c>
      <c r="AE189" s="166" t="s">
        <v>67</v>
      </c>
      <c r="AF189" s="178"/>
      <c r="AG189" s="162" t="s">
        <v>68</v>
      </c>
      <c r="AH189" s="166">
        <f t="shared" si="25"/>
        <v>27</v>
      </c>
      <c r="AI189" s="166">
        <v>2</v>
      </c>
      <c r="AJ189" s="170">
        <f t="shared" si="26"/>
        <v>6372</v>
      </c>
      <c r="AK189" s="166">
        <f t="shared" si="27"/>
        <v>27</v>
      </c>
      <c r="AL189" s="170">
        <v>0</v>
      </c>
      <c r="AM189" s="170">
        <f t="shared" si="34"/>
        <v>1620000</v>
      </c>
      <c r="AN189" s="170">
        <f t="shared" si="28"/>
        <v>0</v>
      </c>
      <c r="AO189" s="170">
        <f t="shared" si="29"/>
        <v>0</v>
      </c>
      <c r="AP189" s="170">
        <f t="shared" si="30"/>
        <v>10322640</v>
      </c>
      <c r="AR189" s="170">
        <f t="shared" si="31"/>
        <v>0</v>
      </c>
      <c r="AS189" s="170">
        <f t="shared" si="32"/>
        <v>11942640</v>
      </c>
      <c r="AT189" s="162" t="s">
        <v>321</v>
      </c>
      <c r="AU189" s="162" t="s">
        <v>316</v>
      </c>
      <c r="AV189" s="162" t="s">
        <v>322</v>
      </c>
      <c r="AW189" s="162" t="s">
        <v>323</v>
      </c>
    </row>
    <row r="190" spans="1:49" ht="25" customHeight="1" x14ac:dyDescent="0.35">
      <c r="A190" s="162">
        <v>14451</v>
      </c>
      <c r="B190" s="162" t="s">
        <v>49</v>
      </c>
      <c r="C190" s="162" t="s">
        <v>50</v>
      </c>
      <c r="D190" s="163">
        <v>4</v>
      </c>
      <c r="E190" s="163">
        <v>2025</v>
      </c>
      <c r="F190" s="163">
        <v>2025</v>
      </c>
      <c r="G190" s="162" t="s">
        <v>127</v>
      </c>
      <c r="H190" s="162" t="s">
        <v>49</v>
      </c>
      <c r="I190" s="162" t="s">
        <v>452</v>
      </c>
      <c r="J190" s="164" t="s">
        <v>762</v>
      </c>
      <c r="K190" s="162" t="s">
        <v>763</v>
      </c>
      <c r="L190" s="162" t="s">
        <v>65</v>
      </c>
      <c r="M190" s="162" t="s">
        <v>65</v>
      </c>
      <c r="N190" s="162">
        <v>13</v>
      </c>
      <c r="O190" s="162" t="s">
        <v>104</v>
      </c>
      <c r="P190" s="162" t="s">
        <v>768</v>
      </c>
      <c r="Q190" s="162" t="s">
        <v>152</v>
      </c>
      <c r="R190" s="162" t="s">
        <v>61</v>
      </c>
      <c r="S190" s="162" t="s">
        <v>107</v>
      </c>
      <c r="T190" s="162" t="s">
        <v>63</v>
      </c>
      <c r="U190" s="163">
        <v>15</v>
      </c>
      <c r="V190" s="163">
        <v>108</v>
      </c>
      <c r="W190" s="163" t="s">
        <v>65</v>
      </c>
      <c r="X190" s="166">
        <f t="shared" si="33"/>
        <v>108</v>
      </c>
      <c r="Y190" s="163">
        <v>5</v>
      </c>
      <c r="Z190" s="163" t="s">
        <v>64</v>
      </c>
      <c r="AA190" s="163" t="s">
        <v>67</v>
      </c>
      <c r="AB190" s="172" t="s">
        <v>67</v>
      </c>
      <c r="AC190" s="173" t="s">
        <v>65</v>
      </c>
      <c r="AD190" s="168" t="s">
        <v>769</v>
      </c>
      <c r="AE190" s="166" t="s">
        <v>67</v>
      </c>
      <c r="AF190" s="178"/>
      <c r="AG190" s="162" t="s">
        <v>68</v>
      </c>
      <c r="AH190" s="166">
        <f t="shared" si="25"/>
        <v>22</v>
      </c>
      <c r="AI190" s="166">
        <v>2</v>
      </c>
      <c r="AJ190" s="170">
        <f t="shared" si="26"/>
        <v>6372</v>
      </c>
      <c r="AK190" s="166">
        <f t="shared" si="27"/>
        <v>21.6</v>
      </c>
      <c r="AL190" s="170">
        <v>0</v>
      </c>
      <c r="AM190" s="170">
        <f t="shared" si="34"/>
        <v>1320000</v>
      </c>
      <c r="AN190" s="170">
        <f t="shared" si="28"/>
        <v>0</v>
      </c>
      <c r="AO190" s="170">
        <f t="shared" si="29"/>
        <v>0</v>
      </c>
      <c r="AP190" s="170">
        <f t="shared" si="30"/>
        <v>10322640</v>
      </c>
      <c r="AR190" s="170">
        <f t="shared" si="31"/>
        <v>0</v>
      </c>
      <c r="AS190" s="170">
        <f t="shared" si="32"/>
        <v>11642640</v>
      </c>
      <c r="AT190" s="162" t="s">
        <v>479</v>
      </c>
      <c r="AU190" s="162" t="s">
        <v>480</v>
      </c>
      <c r="AV190" s="162" t="s">
        <v>481</v>
      </c>
      <c r="AW190" s="162" t="s">
        <v>482</v>
      </c>
    </row>
    <row r="191" spans="1:49" ht="25" customHeight="1" x14ac:dyDescent="0.35">
      <c r="A191" s="162">
        <v>14585</v>
      </c>
      <c r="B191" s="162" t="s">
        <v>125</v>
      </c>
      <c r="C191" s="162" t="s">
        <v>126</v>
      </c>
      <c r="D191" s="163">
        <v>1</v>
      </c>
      <c r="E191" s="163">
        <v>2025</v>
      </c>
      <c r="F191" s="163">
        <v>2025</v>
      </c>
      <c r="G191" s="162" t="s">
        <v>127</v>
      </c>
      <c r="H191" s="162" t="s">
        <v>125</v>
      </c>
      <c r="I191" s="162" t="s">
        <v>128</v>
      </c>
      <c r="J191" s="164" t="s">
        <v>762</v>
      </c>
      <c r="K191" s="162" t="s">
        <v>763</v>
      </c>
      <c r="L191" s="162" t="s">
        <v>65</v>
      </c>
      <c r="M191" s="162" t="s">
        <v>65</v>
      </c>
      <c r="N191" s="162">
        <v>5</v>
      </c>
      <c r="O191" s="162" t="s">
        <v>236</v>
      </c>
      <c r="P191" s="162" t="s">
        <v>770</v>
      </c>
      <c r="Q191" s="162" t="s">
        <v>152</v>
      </c>
      <c r="R191" s="162" t="s">
        <v>61</v>
      </c>
      <c r="S191" s="162" t="s">
        <v>107</v>
      </c>
      <c r="T191" s="162" t="s">
        <v>63</v>
      </c>
      <c r="U191" s="163">
        <v>10</v>
      </c>
      <c r="V191" s="163">
        <v>108</v>
      </c>
      <c r="W191" s="163" t="s">
        <v>65</v>
      </c>
      <c r="X191" s="166">
        <f t="shared" si="33"/>
        <v>108</v>
      </c>
      <c r="Y191" s="163">
        <v>4</v>
      </c>
      <c r="Z191" s="163" t="s">
        <v>64</v>
      </c>
      <c r="AA191" s="163" t="s">
        <v>67</v>
      </c>
      <c r="AB191" s="172" t="s">
        <v>67</v>
      </c>
      <c r="AC191" s="173" t="s">
        <v>65</v>
      </c>
      <c r="AD191" s="168" t="s">
        <v>771</v>
      </c>
      <c r="AE191" s="166" t="s">
        <v>67</v>
      </c>
      <c r="AF191" s="178"/>
      <c r="AG191" s="162" t="s">
        <v>68</v>
      </c>
      <c r="AH191" s="166">
        <f t="shared" si="25"/>
        <v>27</v>
      </c>
      <c r="AI191" s="166">
        <v>2</v>
      </c>
      <c r="AJ191" s="170">
        <f t="shared" si="26"/>
        <v>6372</v>
      </c>
      <c r="AK191" s="166">
        <f t="shared" si="27"/>
        <v>27</v>
      </c>
      <c r="AL191" s="170">
        <v>0</v>
      </c>
      <c r="AM191" s="170">
        <f t="shared" si="34"/>
        <v>1080000</v>
      </c>
      <c r="AN191" s="170">
        <f t="shared" si="28"/>
        <v>0</v>
      </c>
      <c r="AO191" s="170">
        <f t="shared" si="29"/>
        <v>0</v>
      </c>
      <c r="AP191" s="170">
        <f t="shared" si="30"/>
        <v>6881760</v>
      </c>
      <c r="AR191" s="170">
        <f t="shared" si="31"/>
        <v>0</v>
      </c>
      <c r="AS191" s="170">
        <f t="shared" si="32"/>
        <v>7961760</v>
      </c>
      <c r="AT191" s="162" t="s">
        <v>211</v>
      </c>
      <c r="AU191" s="162" t="s">
        <v>330</v>
      </c>
      <c r="AV191" s="162" t="s">
        <v>331</v>
      </c>
      <c r="AW191" s="162" t="s">
        <v>332</v>
      </c>
    </row>
    <row r="192" spans="1:49" ht="25" customHeight="1" x14ac:dyDescent="0.35">
      <c r="A192" s="162">
        <v>14235</v>
      </c>
      <c r="B192" s="162" t="s">
        <v>138</v>
      </c>
      <c r="C192" s="162" t="s">
        <v>139</v>
      </c>
      <c r="D192" s="163">
        <v>1</v>
      </c>
      <c r="E192" s="163">
        <v>2025</v>
      </c>
      <c r="F192" s="163">
        <v>2025</v>
      </c>
      <c r="G192" s="162" t="s">
        <v>127</v>
      </c>
      <c r="H192" s="162" t="s">
        <v>138</v>
      </c>
      <c r="I192" s="162" t="s">
        <v>140</v>
      </c>
      <c r="J192" s="164" t="s">
        <v>762</v>
      </c>
      <c r="K192" s="162" t="s">
        <v>763</v>
      </c>
      <c r="L192" s="162" t="s">
        <v>284</v>
      </c>
      <c r="M192" s="162" t="s">
        <v>285</v>
      </c>
      <c r="N192" s="162">
        <v>5</v>
      </c>
      <c r="O192" s="162" t="s">
        <v>236</v>
      </c>
      <c r="P192" s="162" t="s">
        <v>333</v>
      </c>
      <c r="Q192" s="162" t="s">
        <v>152</v>
      </c>
      <c r="R192" s="162" t="s">
        <v>61</v>
      </c>
      <c r="S192" s="162" t="s">
        <v>107</v>
      </c>
      <c r="T192" s="162" t="s">
        <v>63</v>
      </c>
      <c r="U192" s="163">
        <v>10</v>
      </c>
      <c r="V192" s="163">
        <v>108</v>
      </c>
      <c r="W192" s="163">
        <v>12</v>
      </c>
      <c r="X192" s="166">
        <f t="shared" si="33"/>
        <v>120</v>
      </c>
      <c r="Y192" s="163">
        <v>5</v>
      </c>
      <c r="Z192" s="163" t="s">
        <v>64</v>
      </c>
      <c r="AA192" s="163" t="s">
        <v>67</v>
      </c>
      <c r="AB192" s="172" t="s">
        <v>67</v>
      </c>
      <c r="AC192" s="173" t="s">
        <v>65</v>
      </c>
      <c r="AD192" s="168" t="s">
        <v>339</v>
      </c>
      <c r="AE192" s="166" t="s">
        <v>67</v>
      </c>
      <c r="AF192" s="178"/>
      <c r="AG192" s="162" t="s">
        <v>68</v>
      </c>
      <c r="AH192" s="166">
        <f t="shared" si="25"/>
        <v>24</v>
      </c>
      <c r="AI192" s="166">
        <v>2</v>
      </c>
      <c r="AJ192" s="170">
        <f t="shared" si="26"/>
        <v>6372</v>
      </c>
      <c r="AK192" s="166">
        <f t="shared" si="27"/>
        <v>24</v>
      </c>
      <c r="AL192" s="170">
        <v>0</v>
      </c>
      <c r="AM192" s="170">
        <f t="shared" si="34"/>
        <v>960000</v>
      </c>
      <c r="AN192" s="170">
        <f t="shared" si="28"/>
        <v>0</v>
      </c>
      <c r="AO192" s="170">
        <f t="shared" si="29"/>
        <v>0</v>
      </c>
      <c r="AP192" s="170">
        <f t="shared" si="30"/>
        <v>7646400</v>
      </c>
      <c r="AR192" s="170">
        <f t="shared" si="31"/>
        <v>0</v>
      </c>
      <c r="AS192" s="170">
        <f t="shared" si="32"/>
        <v>8606400</v>
      </c>
      <c r="AT192" s="162" t="s">
        <v>335</v>
      </c>
      <c r="AU192" s="162" t="s">
        <v>336</v>
      </c>
      <c r="AV192" s="162" t="s">
        <v>337</v>
      </c>
      <c r="AW192" s="162" t="s">
        <v>340</v>
      </c>
    </row>
    <row r="193" spans="1:49" ht="25" customHeight="1" x14ac:dyDescent="0.35">
      <c r="A193" s="162">
        <v>14236</v>
      </c>
      <c r="B193" s="162" t="s">
        <v>138</v>
      </c>
      <c r="C193" s="162" t="s">
        <v>139</v>
      </c>
      <c r="D193" s="163">
        <v>1</v>
      </c>
      <c r="E193" s="163">
        <v>2025</v>
      </c>
      <c r="F193" s="163">
        <v>2025</v>
      </c>
      <c r="G193" s="162" t="s">
        <v>127</v>
      </c>
      <c r="H193" s="162" t="s">
        <v>138</v>
      </c>
      <c r="I193" s="162" t="s">
        <v>140</v>
      </c>
      <c r="J193" s="164" t="s">
        <v>762</v>
      </c>
      <c r="K193" s="162" t="s">
        <v>763</v>
      </c>
      <c r="L193" s="162" t="s">
        <v>284</v>
      </c>
      <c r="M193" s="162" t="s">
        <v>285</v>
      </c>
      <c r="N193" s="162">
        <v>5</v>
      </c>
      <c r="O193" s="162" t="s">
        <v>236</v>
      </c>
      <c r="P193" s="162" t="s">
        <v>333</v>
      </c>
      <c r="Q193" s="162" t="s">
        <v>152</v>
      </c>
      <c r="R193" s="162" t="s">
        <v>61</v>
      </c>
      <c r="S193" s="162" t="s">
        <v>107</v>
      </c>
      <c r="T193" s="162" t="s">
        <v>63</v>
      </c>
      <c r="U193" s="163">
        <v>10</v>
      </c>
      <c r="V193" s="163">
        <v>108</v>
      </c>
      <c r="W193" s="163">
        <v>12</v>
      </c>
      <c r="X193" s="166">
        <f t="shared" si="33"/>
        <v>120</v>
      </c>
      <c r="Y193" s="163">
        <v>5</v>
      </c>
      <c r="Z193" s="163" t="s">
        <v>64</v>
      </c>
      <c r="AA193" s="163" t="s">
        <v>67</v>
      </c>
      <c r="AB193" s="172" t="s">
        <v>67</v>
      </c>
      <c r="AC193" s="173" t="s">
        <v>65</v>
      </c>
      <c r="AD193" s="168" t="s">
        <v>339</v>
      </c>
      <c r="AE193" s="166" t="s">
        <v>67</v>
      </c>
      <c r="AF193" s="178"/>
      <c r="AG193" s="162" t="s">
        <v>68</v>
      </c>
      <c r="AH193" s="166">
        <f t="shared" si="25"/>
        <v>24</v>
      </c>
      <c r="AI193" s="166">
        <v>2</v>
      </c>
      <c r="AJ193" s="170">
        <f t="shared" si="26"/>
        <v>6372</v>
      </c>
      <c r="AK193" s="166">
        <f t="shared" si="27"/>
        <v>24</v>
      </c>
      <c r="AL193" s="170">
        <v>0</v>
      </c>
      <c r="AM193" s="170">
        <f t="shared" si="34"/>
        <v>960000</v>
      </c>
      <c r="AN193" s="170">
        <f t="shared" si="28"/>
        <v>0</v>
      </c>
      <c r="AO193" s="170">
        <f t="shared" si="29"/>
        <v>0</v>
      </c>
      <c r="AP193" s="170">
        <f t="shared" si="30"/>
        <v>7646400</v>
      </c>
      <c r="AR193" s="170">
        <f t="shared" si="31"/>
        <v>0</v>
      </c>
      <c r="AS193" s="170">
        <f t="shared" si="32"/>
        <v>8606400</v>
      </c>
      <c r="AT193" s="162" t="s">
        <v>335</v>
      </c>
      <c r="AU193" s="162" t="s">
        <v>336</v>
      </c>
      <c r="AV193" s="162" t="s">
        <v>337</v>
      </c>
      <c r="AW193" s="162" t="s">
        <v>340</v>
      </c>
    </row>
    <row r="194" spans="1:49" ht="25" customHeight="1" x14ac:dyDescent="0.35">
      <c r="A194" s="162">
        <v>14238</v>
      </c>
      <c r="B194" s="162" t="s">
        <v>138</v>
      </c>
      <c r="C194" s="162" t="s">
        <v>139</v>
      </c>
      <c r="D194" s="163">
        <v>1</v>
      </c>
      <c r="E194" s="163">
        <v>2025</v>
      </c>
      <c r="F194" s="163">
        <v>2025</v>
      </c>
      <c r="G194" s="162" t="s">
        <v>127</v>
      </c>
      <c r="H194" s="162" t="s">
        <v>138</v>
      </c>
      <c r="I194" s="162" t="s">
        <v>140</v>
      </c>
      <c r="J194" s="164" t="s">
        <v>762</v>
      </c>
      <c r="K194" s="162" t="s">
        <v>763</v>
      </c>
      <c r="L194" s="162" t="s">
        <v>284</v>
      </c>
      <c r="M194" s="162" t="s">
        <v>285</v>
      </c>
      <c r="N194" s="162">
        <v>13</v>
      </c>
      <c r="O194" s="162" t="s">
        <v>104</v>
      </c>
      <c r="P194" s="162" t="s">
        <v>341</v>
      </c>
      <c r="Q194" s="162" t="s">
        <v>152</v>
      </c>
      <c r="R194" s="162" t="s">
        <v>61</v>
      </c>
      <c r="S194" s="162" t="s">
        <v>107</v>
      </c>
      <c r="T194" s="162" t="s">
        <v>63</v>
      </c>
      <c r="U194" s="163">
        <v>10</v>
      </c>
      <c r="V194" s="163">
        <v>108</v>
      </c>
      <c r="W194" s="163">
        <v>12</v>
      </c>
      <c r="X194" s="166">
        <f t="shared" si="33"/>
        <v>120</v>
      </c>
      <c r="Y194" s="163">
        <v>5</v>
      </c>
      <c r="Z194" s="163" t="s">
        <v>64</v>
      </c>
      <c r="AA194" s="163" t="s">
        <v>67</v>
      </c>
      <c r="AB194" s="172" t="s">
        <v>67</v>
      </c>
      <c r="AC194" s="173" t="s">
        <v>65</v>
      </c>
      <c r="AD194" s="168" t="s">
        <v>772</v>
      </c>
      <c r="AE194" s="166" t="s">
        <v>67</v>
      </c>
      <c r="AF194" s="178"/>
      <c r="AG194" s="162" t="s">
        <v>68</v>
      </c>
      <c r="AH194" s="166">
        <f t="shared" ref="AH194:AH257" si="35">ROUNDUP(AK194,0)</f>
        <v>24</v>
      </c>
      <c r="AI194" s="166">
        <v>2</v>
      </c>
      <c r="AJ194" s="170">
        <f t="shared" ref="AJ194:AJ257" si="36">IF(AI194=1,5074,IF(AI194=2,6372,IF(AI194=3,7434,"ERROR")))</f>
        <v>6372</v>
      </c>
      <c r="AK194" s="166">
        <f t="shared" ref="AK194:AK257" si="37">+(X194/Y194)</f>
        <v>24</v>
      </c>
      <c r="AL194" s="170">
        <v>0</v>
      </c>
      <c r="AM194" s="170">
        <f t="shared" si="34"/>
        <v>960000</v>
      </c>
      <c r="AN194" s="170">
        <f t="shared" ref="AN194:AN257" si="38">IF(AA194="SI",5000*AH194*U194,0)</f>
        <v>0</v>
      </c>
      <c r="AO194" s="170">
        <f t="shared" ref="AO194:AO257" si="39">IF(AB194="SI",270000*U194,0)</f>
        <v>0</v>
      </c>
      <c r="AP194" s="170">
        <f t="shared" ref="AP194:AP257" si="40">+(AJ194*X194*U194)</f>
        <v>7646400</v>
      </c>
      <c r="AR194" s="170">
        <f t="shared" ref="AR194:AR257" si="41">+(AL194*U194)</f>
        <v>0</v>
      </c>
      <c r="AS194" s="170">
        <f t="shared" ref="AS194:AS257" si="42">+(AM194+AN194+AO194+AP194+AR194)</f>
        <v>8606400</v>
      </c>
      <c r="AT194" s="162" t="s">
        <v>335</v>
      </c>
      <c r="AU194" s="162" t="s">
        <v>336</v>
      </c>
      <c r="AV194" s="162" t="s">
        <v>337</v>
      </c>
      <c r="AW194" s="162" t="s">
        <v>340</v>
      </c>
    </row>
    <row r="195" spans="1:49" ht="25" customHeight="1" x14ac:dyDescent="0.35">
      <c r="A195" s="162">
        <v>14310</v>
      </c>
      <c r="B195" s="162" t="s">
        <v>49</v>
      </c>
      <c r="C195" s="162" t="s">
        <v>50</v>
      </c>
      <c r="D195" s="163">
        <v>4</v>
      </c>
      <c r="E195" s="163">
        <v>2025</v>
      </c>
      <c r="F195" s="163">
        <v>2025</v>
      </c>
      <c r="G195" s="162" t="s">
        <v>127</v>
      </c>
      <c r="H195" s="162" t="s">
        <v>49</v>
      </c>
      <c r="I195" s="162" t="s">
        <v>452</v>
      </c>
      <c r="J195" s="164" t="s">
        <v>773</v>
      </c>
      <c r="K195" s="162" t="s">
        <v>774</v>
      </c>
      <c r="L195" s="162" t="s">
        <v>65</v>
      </c>
      <c r="M195" s="162" t="s">
        <v>65</v>
      </c>
      <c r="N195" s="162">
        <v>5</v>
      </c>
      <c r="O195" s="162" t="s">
        <v>236</v>
      </c>
      <c r="P195" s="162" t="s">
        <v>775</v>
      </c>
      <c r="Q195" s="162" t="s">
        <v>445</v>
      </c>
      <c r="R195" s="162" t="s">
        <v>61</v>
      </c>
      <c r="S195" s="162" t="s">
        <v>107</v>
      </c>
      <c r="T195" s="162" t="s">
        <v>63</v>
      </c>
      <c r="U195" s="163">
        <v>10</v>
      </c>
      <c r="V195" s="163">
        <v>100</v>
      </c>
      <c r="W195" s="163" t="s">
        <v>65</v>
      </c>
      <c r="X195" s="166">
        <f t="shared" si="33"/>
        <v>100</v>
      </c>
      <c r="Y195" s="163">
        <v>5</v>
      </c>
      <c r="Z195" s="163" t="s">
        <v>64</v>
      </c>
      <c r="AA195" s="163" t="s">
        <v>67</v>
      </c>
      <c r="AB195" s="172" t="s">
        <v>67</v>
      </c>
      <c r="AC195" s="173" t="s">
        <v>65</v>
      </c>
      <c r="AD195" s="168" t="s">
        <v>776</v>
      </c>
      <c r="AE195" s="166" t="s">
        <v>67</v>
      </c>
      <c r="AF195" s="178"/>
      <c r="AG195" s="162" t="s">
        <v>68</v>
      </c>
      <c r="AH195" s="166">
        <f t="shared" si="35"/>
        <v>20</v>
      </c>
      <c r="AI195" s="166">
        <v>1</v>
      </c>
      <c r="AJ195" s="170">
        <f t="shared" si="36"/>
        <v>5074</v>
      </c>
      <c r="AK195" s="166">
        <f t="shared" si="37"/>
        <v>20</v>
      </c>
      <c r="AL195" s="170">
        <v>0</v>
      </c>
      <c r="AM195" s="170">
        <f t="shared" si="34"/>
        <v>800000</v>
      </c>
      <c r="AN195" s="170">
        <f t="shared" si="38"/>
        <v>0</v>
      </c>
      <c r="AO195" s="170">
        <f t="shared" si="39"/>
        <v>0</v>
      </c>
      <c r="AP195" s="170">
        <f t="shared" si="40"/>
        <v>5074000</v>
      </c>
      <c r="AR195" s="170">
        <f t="shared" si="41"/>
        <v>0</v>
      </c>
      <c r="AS195" s="170">
        <f t="shared" si="42"/>
        <v>5874000</v>
      </c>
      <c r="AT195" s="162" t="s">
        <v>633</v>
      </c>
      <c r="AU195" s="162" t="s">
        <v>532</v>
      </c>
      <c r="AV195" s="162" t="s">
        <v>634</v>
      </c>
      <c r="AW195" s="162" t="s">
        <v>635</v>
      </c>
    </row>
    <row r="196" spans="1:49" ht="25" customHeight="1" x14ac:dyDescent="0.35">
      <c r="A196" s="162">
        <v>14441</v>
      </c>
      <c r="B196" s="162" t="s">
        <v>309</v>
      </c>
      <c r="C196" s="175" t="s">
        <v>310</v>
      </c>
      <c r="D196" s="163">
        <v>1</v>
      </c>
      <c r="E196" s="163">
        <v>2025</v>
      </c>
      <c r="F196" s="163">
        <v>2025</v>
      </c>
      <c r="G196" s="162" t="s">
        <v>127</v>
      </c>
      <c r="H196" s="162" t="s">
        <v>309</v>
      </c>
      <c r="I196" s="162" t="s">
        <v>311</v>
      </c>
      <c r="J196" s="164" t="s">
        <v>773</v>
      </c>
      <c r="K196" s="162" t="s">
        <v>774</v>
      </c>
      <c r="L196" s="162" t="s">
        <v>65</v>
      </c>
      <c r="M196" s="162" t="s">
        <v>65</v>
      </c>
      <c r="N196" s="162">
        <v>7</v>
      </c>
      <c r="O196" s="162" t="s">
        <v>175</v>
      </c>
      <c r="P196" s="162" t="s">
        <v>319</v>
      </c>
      <c r="Q196" s="162" t="s">
        <v>132</v>
      </c>
      <c r="R196" s="162" t="s">
        <v>61</v>
      </c>
      <c r="S196" s="162" t="s">
        <v>107</v>
      </c>
      <c r="T196" s="162" t="s">
        <v>63</v>
      </c>
      <c r="U196" s="163">
        <v>15</v>
      </c>
      <c r="V196" s="163">
        <v>100</v>
      </c>
      <c r="W196" s="163" t="s">
        <v>65</v>
      </c>
      <c r="X196" s="166">
        <f t="shared" si="33"/>
        <v>100</v>
      </c>
      <c r="Y196" s="163">
        <v>4</v>
      </c>
      <c r="Z196" s="163" t="s">
        <v>64</v>
      </c>
      <c r="AA196" s="163" t="s">
        <v>67</v>
      </c>
      <c r="AB196" s="172" t="s">
        <v>67</v>
      </c>
      <c r="AC196" s="173" t="s">
        <v>65</v>
      </c>
      <c r="AD196" s="168" t="s">
        <v>767</v>
      </c>
      <c r="AE196" s="166" t="s">
        <v>67</v>
      </c>
      <c r="AF196" s="178"/>
      <c r="AG196" s="162" t="s">
        <v>68</v>
      </c>
      <c r="AH196" s="166">
        <f t="shared" si="35"/>
        <v>25</v>
      </c>
      <c r="AI196" s="166">
        <v>1</v>
      </c>
      <c r="AJ196" s="170">
        <f t="shared" si="36"/>
        <v>5074</v>
      </c>
      <c r="AK196" s="166">
        <f t="shared" si="37"/>
        <v>25</v>
      </c>
      <c r="AL196" s="170">
        <v>0</v>
      </c>
      <c r="AM196" s="170">
        <f t="shared" si="34"/>
        <v>1500000</v>
      </c>
      <c r="AN196" s="170">
        <f t="shared" si="38"/>
        <v>0</v>
      </c>
      <c r="AO196" s="170">
        <f t="shared" si="39"/>
        <v>0</v>
      </c>
      <c r="AP196" s="170">
        <f t="shared" si="40"/>
        <v>7611000</v>
      </c>
      <c r="AR196" s="170">
        <f t="shared" si="41"/>
        <v>0</v>
      </c>
      <c r="AS196" s="170">
        <f t="shared" si="42"/>
        <v>9111000</v>
      </c>
      <c r="AT196" s="162" t="s">
        <v>315</v>
      </c>
      <c r="AU196" s="162" t="s">
        <v>316</v>
      </c>
      <c r="AV196" s="162" t="s">
        <v>322</v>
      </c>
      <c r="AW196" s="162" t="s">
        <v>323</v>
      </c>
    </row>
    <row r="197" spans="1:49" ht="25" customHeight="1" x14ac:dyDescent="0.35">
      <c r="A197" s="162">
        <v>14250</v>
      </c>
      <c r="B197" s="162" t="s">
        <v>49</v>
      </c>
      <c r="C197" s="162" t="s">
        <v>50</v>
      </c>
      <c r="D197" s="163">
        <v>4</v>
      </c>
      <c r="E197" s="163">
        <v>2025</v>
      </c>
      <c r="F197" s="163">
        <v>2025</v>
      </c>
      <c r="G197" s="162" t="s">
        <v>127</v>
      </c>
      <c r="H197" s="162" t="s">
        <v>49</v>
      </c>
      <c r="I197" s="162" t="s">
        <v>452</v>
      </c>
      <c r="J197" s="164" t="s">
        <v>777</v>
      </c>
      <c r="K197" s="162" t="s">
        <v>778</v>
      </c>
      <c r="L197" s="162" t="s">
        <v>65</v>
      </c>
      <c r="M197" s="162" t="s">
        <v>65</v>
      </c>
      <c r="N197" s="162">
        <v>13</v>
      </c>
      <c r="O197" s="162" t="s">
        <v>104</v>
      </c>
      <c r="P197" s="162" t="s">
        <v>209</v>
      </c>
      <c r="Q197" s="162" t="s">
        <v>152</v>
      </c>
      <c r="R197" s="162" t="s">
        <v>61</v>
      </c>
      <c r="S197" s="162" t="s">
        <v>107</v>
      </c>
      <c r="T197" s="162" t="s">
        <v>63</v>
      </c>
      <c r="U197" s="163">
        <v>16</v>
      </c>
      <c r="V197" s="163">
        <v>116</v>
      </c>
      <c r="W197" s="163" t="s">
        <v>65</v>
      </c>
      <c r="X197" s="166">
        <f t="shared" si="33"/>
        <v>116</v>
      </c>
      <c r="Y197" s="163">
        <v>5</v>
      </c>
      <c r="Z197" s="163" t="s">
        <v>64</v>
      </c>
      <c r="AA197" s="163" t="s">
        <v>67</v>
      </c>
      <c r="AB197" s="172" t="s">
        <v>67</v>
      </c>
      <c r="AC197" s="173" t="s">
        <v>65</v>
      </c>
      <c r="AD197" s="168" t="s">
        <v>779</v>
      </c>
      <c r="AE197" s="166" t="s">
        <v>67</v>
      </c>
      <c r="AF197" s="178"/>
      <c r="AG197" s="162" t="s">
        <v>68</v>
      </c>
      <c r="AH197" s="166">
        <f t="shared" si="35"/>
        <v>24</v>
      </c>
      <c r="AI197" s="166">
        <v>3</v>
      </c>
      <c r="AJ197" s="170">
        <f t="shared" si="36"/>
        <v>7434</v>
      </c>
      <c r="AK197" s="166">
        <f t="shared" si="37"/>
        <v>23.2</v>
      </c>
      <c r="AL197" s="170">
        <v>0</v>
      </c>
      <c r="AM197" s="170">
        <f t="shared" si="34"/>
        <v>1536000</v>
      </c>
      <c r="AN197" s="170">
        <f t="shared" si="38"/>
        <v>0</v>
      </c>
      <c r="AO197" s="170">
        <f t="shared" si="39"/>
        <v>0</v>
      </c>
      <c r="AP197" s="170">
        <f t="shared" si="40"/>
        <v>13797504</v>
      </c>
      <c r="AR197" s="170">
        <f t="shared" si="41"/>
        <v>0</v>
      </c>
      <c r="AS197" s="170">
        <f t="shared" si="42"/>
        <v>15333504</v>
      </c>
      <c r="AT197" s="162" t="s">
        <v>651</v>
      </c>
      <c r="AU197" s="162" t="s">
        <v>652</v>
      </c>
      <c r="AV197" s="162" t="s">
        <v>653</v>
      </c>
      <c r="AW197" s="162" t="s">
        <v>654</v>
      </c>
    </row>
    <row r="198" spans="1:49" ht="25" customHeight="1" x14ac:dyDescent="0.35">
      <c r="A198" s="162">
        <v>14350</v>
      </c>
      <c r="B198" s="162" t="s">
        <v>138</v>
      </c>
      <c r="C198" s="162" t="s">
        <v>139</v>
      </c>
      <c r="D198" s="163">
        <v>1</v>
      </c>
      <c r="E198" s="163">
        <v>2025</v>
      </c>
      <c r="F198" s="163">
        <v>2025</v>
      </c>
      <c r="G198" s="162" t="s">
        <v>127</v>
      </c>
      <c r="H198" s="162" t="s">
        <v>138</v>
      </c>
      <c r="I198" s="162" t="s">
        <v>140</v>
      </c>
      <c r="J198" s="164" t="s">
        <v>777</v>
      </c>
      <c r="K198" s="162" t="s">
        <v>778</v>
      </c>
      <c r="L198" s="162" t="s">
        <v>65</v>
      </c>
      <c r="M198" s="162" t="s">
        <v>65</v>
      </c>
      <c r="N198" s="162">
        <v>4</v>
      </c>
      <c r="O198" s="162" t="s">
        <v>286</v>
      </c>
      <c r="P198" s="162" t="s">
        <v>722</v>
      </c>
      <c r="Q198" s="162" t="s">
        <v>145</v>
      </c>
      <c r="R198" s="162" t="s">
        <v>61</v>
      </c>
      <c r="S198" s="162" t="s">
        <v>107</v>
      </c>
      <c r="T198" s="162" t="s">
        <v>63</v>
      </c>
      <c r="U198" s="163">
        <v>10</v>
      </c>
      <c r="V198" s="163">
        <v>116</v>
      </c>
      <c r="W198" s="163" t="s">
        <v>65</v>
      </c>
      <c r="X198" s="166">
        <f t="shared" si="33"/>
        <v>116</v>
      </c>
      <c r="Y198" s="163">
        <v>4</v>
      </c>
      <c r="Z198" s="163" t="s">
        <v>64</v>
      </c>
      <c r="AA198" s="163" t="s">
        <v>67</v>
      </c>
      <c r="AB198" s="172" t="s">
        <v>67</v>
      </c>
      <c r="AC198" s="173" t="s">
        <v>65</v>
      </c>
      <c r="AD198" s="168" t="s">
        <v>780</v>
      </c>
      <c r="AE198" s="166" t="s">
        <v>67</v>
      </c>
      <c r="AF198" s="178"/>
      <c r="AG198" s="162" t="s">
        <v>68</v>
      </c>
      <c r="AH198" s="166">
        <f t="shared" si="35"/>
        <v>29</v>
      </c>
      <c r="AI198" s="166">
        <v>3</v>
      </c>
      <c r="AJ198" s="170">
        <f t="shared" si="36"/>
        <v>7434</v>
      </c>
      <c r="AK198" s="166">
        <f t="shared" si="37"/>
        <v>29</v>
      </c>
      <c r="AL198" s="170">
        <v>0</v>
      </c>
      <c r="AM198" s="170">
        <f t="shared" si="34"/>
        <v>1160000</v>
      </c>
      <c r="AN198" s="170">
        <f t="shared" si="38"/>
        <v>0</v>
      </c>
      <c r="AO198" s="170">
        <f t="shared" si="39"/>
        <v>0</v>
      </c>
      <c r="AP198" s="170">
        <f t="shared" si="40"/>
        <v>8623440</v>
      </c>
      <c r="AR198" s="170">
        <f t="shared" si="41"/>
        <v>0</v>
      </c>
      <c r="AS198" s="170">
        <f t="shared" si="42"/>
        <v>9783440</v>
      </c>
      <c r="AT198" s="162" t="s">
        <v>147</v>
      </c>
      <c r="AU198" s="162" t="s">
        <v>148</v>
      </c>
      <c r="AV198" s="162" t="s">
        <v>149</v>
      </c>
      <c r="AW198" s="162" t="s">
        <v>551</v>
      </c>
    </row>
    <row r="199" spans="1:49" ht="25" customHeight="1" x14ac:dyDescent="0.35">
      <c r="A199" s="162">
        <v>14479</v>
      </c>
      <c r="B199" s="162" t="s">
        <v>190</v>
      </c>
      <c r="C199" s="162" t="s">
        <v>191</v>
      </c>
      <c r="D199" s="163">
        <v>1</v>
      </c>
      <c r="E199" s="163">
        <v>2025</v>
      </c>
      <c r="F199" s="163">
        <v>2025</v>
      </c>
      <c r="G199" s="162" t="s">
        <v>127</v>
      </c>
      <c r="H199" s="162" t="s">
        <v>190</v>
      </c>
      <c r="I199" s="162" t="s">
        <v>192</v>
      </c>
      <c r="J199" s="164" t="s">
        <v>781</v>
      </c>
      <c r="K199" s="162" t="s">
        <v>65</v>
      </c>
      <c r="L199" s="162" t="s">
        <v>65</v>
      </c>
      <c r="M199" s="162" t="s">
        <v>65</v>
      </c>
      <c r="N199" s="162">
        <v>6</v>
      </c>
      <c r="O199" s="162" t="s">
        <v>375</v>
      </c>
      <c r="P199" s="162" t="s">
        <v>782</v>
      </c>
      <c r="Q199" s="162" t="s">
        <v>158</v>
      </c>
      <c r="R199" s="162" t="s">
        <v>61</v>
      </c>
      <c r="S199" s="162" t="s">
        <v>107</v>
      </c>
      <c r="T199" s="162" t="s">
        <v>108</v>
      </c>
      <c r="U199" s="163">
        <v>20</v>
      </c>
      <c r="V199" s="163">
        <v>115</v>
      </c>
      <c r="W199" s="163" t="s">
        <v>65</v>
      </c>
      <c r="X199" s="166">
        <f t="shared" si="33"/>
        <v>115</v>
      </c>
      <c r="Y199" s="163">
        <v>4</v>
      </c>
      <c r="Z199" s="163" t="s">
        <v>64</v>
      </c>
      <c r="AA199" s="163" t="s">
        <v>67</v>
      </c>
      <c r="AB199" s="172" t="s">
        <v>67</v>
      </c>
      <c r="AC199" s="173" t="s">
        <v>783</v>
      </c>
      <c r="AD199" s="168" t="s">
        <v>784</v>
      </c>
      <c r="AE199" s="166" t="s">
        <v>67</v>
      </c>
      <c r="AF199" s="178"/>
      <c r="AG199" s="162" t="s">
        <v>68</v>
      </c>
      <c r="AH199" s="166">
        <f t="shared" si="35"/>
        <v>29</v>
      </c>
      <c r="AI199" s="166">
        <v>1</v>
      </c>
      <c r="AJ199" s="170">
        <f t="shared" si="36"/>
        <v>5074</v>
      </c>
      <c r="AK199" s="166">
        <f t="shared" si="37"/>
        <v>28.75</v>
      </c>
      <c r="AL199" s="170">
        <v>0</v>
      </c>
      <c r="AM199" s="170">
        <f t="shared" si="34"/>
        <v>2320000</v>
      </c>
      <c r="AN199" s="170">
        <f t="shared" si="38"/>
        <v>0</v>
      </c>
      <c r="AO199" s="170">
        <f t="shared" si="39"/>
        <v>0</v>
      </c>
      <c r="AP199" s="170">
        <f t="shared" si="40"/>
        <v>11670200</v>
      </c>
      <c r="AR199" s="170">
        <f t="shared" si="41"/>
        <v>0</v>
      </c>
      <c r="AS199" s="170">
        <f t="shared" si="42"/>
        <v>13990200</v>
      </c>
      <c r="AT199" s="162" t="s">
        <v>195</v>
      </c>
      <c r="AU199" s="162" t="s">
        <v>196</v>
      </c>
      <c r="AV199" s="162" t="s">
        <v>785</v>
      </c>
      <c r="AW199" s="162" t="s">
        <v>786</v>
      </c>
    </row>
    <row r="200" spans="1:49" ht="25" customHeight="1" x14ac:dyDescent="0.35">
      <c r="A200" s="162">
        <v>14484</v>
      </c>
      <c r="B200" s="162" t="s">
        <v>190</v>
      </c>
      <c r="C200" s="162" t="s">
        <v>191</v>
      </c>
      <c r="D200" s="163">
        <v>1</v>
      </c>
      <c r="E200" s="163">
        <v>2025</v>
      </c>
      <c r="F200" s="163">
        <v>2025</v>
      </c>
      <c r="G200" s="162" t="s">
        <v>127</v>
      </c>
      <c r="H200" s="162" t="s">
        <v>190</v>
      </c>
      <c r="I200" s="162" t="s">
        <v>192</v>
      </c>
      <c r="J200" s="164" t="s">
        <v>781</v>
      </c>
      <c r="K200" s="162" t="s">
        <v>65</v>
      </c>
      <c r="L200" s="162" t="s">
        <v>65</v>
      </c>
      <c r="M200" s="162" t="s">
        <v>65</v>
      </c>
      <c r="N200" s="162">
        <v>6</v>
      </c>
      <c r="O200" s="162" t="s">
        <v>375</v>
      </c>
      <c r="P200" s="162" t="s">
        <v>787</v>
      </c>
      <c r="Q200" s="162" t="s">
        <v>158</v>
      </c>
      <c r="R200" s="162" t="s">
        <v>61</v>
      </c>
      <c r="S200" s="162" t="s">
        <v>107</v>
      </c>
      <c r="T200" s="162" t="s">
        <v>108</v>
      </c>
      <c r="U200" s="163">
        <v>20</v>
      </c>
      <c r="V200" s="163">
        <v>115</v>
      </c>
      <c r="W200" s="163" t="s">
        <v>65</v>
      </c>
      <c r="X200" s="166">
        <f t="shared" ref="X200:X263" si="43">(SUM(V200:W200))*1</f>
        <v>115</v>
      </c>
      <c r="Y200" s="163">
        <v>3</v>
      </c>
      <c r="Z200" s="163" t="s">
        <v>64</v>
      </c>
      <c r="AA200" s="163" t="s">
        <v>67</v>
      </c>
      <c r="AB200" s="172" t="s">
        <v>67</v>
      </c>
      <c r="AC200" s="173" t="s">
        <v>783</v>
      </c>
      <c r="AD200" s="168" t="s">
        <v>788</v>
      </c>
      <c r="AE200" s="166" t="s">
        <v>67</v>
      </c>
      <c r="AF200" s="178"/>
      <c r="AG200" s="162" t="s">
        <v>68</v>
      </c>
      <c r="AH200" s="166">
        <f t="shared" si="35"/>
        <v>39</v>
      </c>
      <c r="AI200" s="166">
        <v>1</v>
      </c>
      <c r="AJ200" s="170">
        <f t="shared" si="36"/>
        <v>5074</v>
      </c>
      <c r="AK200" s="166">
        <f t="shared" si="37"/>
        <v>38.333333333333336</v>
      </c>
      <c r="AL200" s="170">
        <v>0</v>
      </c>
      <c r="AM200" s="170">
        <f t="shared" si="34"/>
        <v>3120000</v>
      </c>
      <c r="AN200" s="170">
        <f t="shared" si="38"/>
        <v>0</v>
      </c>
      <c r="AO200" s="170">
        <f t="shared" si="39"/>
        <v>0</v>
      </c>
      <c r="AP200" s="170">
        <f t="shared" si="40"/>
        <v>11670200</v>
      </c>
      <c r="AR200" s="170">
        <f t="shared" si="41"/>
        <v>0</v>
      </c>
      <c r="AS200" s="170">
        <f t="shared" si="42"/>
        <v>14790200</v>
      </c>
      <c r="AT200" s="162" t="s">
        <v>195</v>
      </c>
      <c r="AU200" s="162" t="s">
        <v>196</v>
      </c>
      <c r="AV200" s="162" t="s">
        <v>785</v>
      </c>
      <c r="AW200" s="162" t="s">
        <v>786</v>
      </c>
    </row>
    <row r="201" spans="1:49" ht="25" customHeight="1" x14ac:dyDescent="0.35">
      <c r="A201" s="162">
        <v>14485</v>
      </c>
      <c r="B201" s="162" t="s">
        <v>190</v>
      </c>
      <c r="C201" s="162" t="s">
        <v>191</v>
      </c>
      <c r="D201" s="163">
        <v>1</v>
      </c>
      <c r="E201" s="163">
        <v>2025</v>
      </c>
      <c r="F201" s="163">
        <v>2025</v>
      </c>
      <c r="G201" s="162" t="s">
        <v>127</v>
      </c>
      <c r="H201" s="162" t="s">
        <v>190</v>
      </c>
      <c r="I201" s="162" t="s">
        <v>192</v>
      </c>
      <c r="J201" s="164" t="s">
        <v>781</v>
      </c>
      <c r="K201" s="162" t="s">
        <v>65</v>
      </c>
      <c r="L201" s="162" t="s">
        <v>65</v>
      </c>
      <c r="M201" s="162" t="s">
        <v>65</v>
      </c>
      <c r="N201" s="162">
        <v>6</v>
      </c>
      <c r="O201" s="162" t="s">
        <v>375</v>
      </c>
      <c r="P201" s="162" t="s">
        <v>789</v>
      </c>
      <c r="Q201" s="162" t="s">
        <v>158</v>
      </c>
      <c r="R201" s="162" t="s">
        <v>61</v>
      </c>
      <c r="S201" s="162" t="s">
        <v>107</v>
      </c>
      <c r="T201" s="162" t="s">
        <v>108</v>
      </c>
      <c r="U201" s="163">
        <v>20</v>
      </c>
      <c r="V201" s="163">
        <v>115</v>
      </c>
      <c r="W201" s="163" t="s">
        <v>65</v>
      </c>
      <c r="X201" s="166">
        <f t="shared" si="43"/>
        <v>115</v>
      </c>
      <c r="Y201" s="163">
        <v>3</v>
      </c>
      <c r="Z201" s="163" t="s">
        <v>64</v>
      </c>
      <c r="AA201" s="163" t="s">
        <v>67</v>
      </c>
      <c r="AB201" s="172" t="s">
        <v>67</v>
      </c>
      <c r="AC201" s="173" t="s">
        <v>783</v>
      </c>
      <c r="AD201" s="168" t="s">
        <v>790</v>
      </c>
      <c r="AE201" s="166" t="s">
        <v>67</v>
      </c>
      <c r="AF201" s="178"/>
      <c r="AG201" s="162" t="s">
        <v>68</v>
      </c>
      <c r="AH201" s="166">
        <f t="shared" si="35"/>
        <v>39</v>
      </c>
      <c r="AI201" s="166">
        <v>1</v>
      </c>
      <c r="AJ201" s="170">
        <f t="shared" si="36"/>
        <v>5074</v>
      </c>
      <c r="AK201" s="166">
        <f t="shared" si="37"/>
        <v>38.333333333333336</v>
      </c>
      <c r="AL201" s="170">
        <v>0</v>
      </c>
      <c r="AM201" s="170">
        <f t="shared" si="34"/>
        <v>3120000</v>
      </c>
      <c r="AN201" s="170">
        <f t="shared" si="38"/>
        <v>0</v>
      </c>
      <c r="AO201" s="170">
        <f t="shared" si="39"/>
        <v>0</v>
      </c>
      <c r="AP201" s="170">
        <f t="shared" si="40"/>
        <v>11670200</v>
      </c>
      <c r="AR201" s="170">
        <f t="shared" si="41"/>
        <v>0</v>
      </c>
      <c r="AS201" s="170">
        <f t="shared" si="42"/>
        <v>14790200</v>
      </c>
      <c r="AT201" s="162" t="s">
        <v>195</v>
      </c>
      <c r="AU201" s="162" t="s">
        <v>196</v>
      </c>
      <c r="AV201" s="162" t="s">
        <v>785</v>
      </c>
      <c r="AW201" s="162" t="s">
        <v>786</v>
      </c>
    </row>
    <row r="202" spans="1:49" ht="25" customHeight="1" x14ac:dyDescent="0.35">
      <c r="A202" s="162">
        <v>14487</v>
      </c>
      <c r="B202" s="162" t="s">
        <v>190</v>
      </c>
      <c r="C202" s="162" t="s">
        <v>191</v>
      </c>
      <c r="D202" s="163">
        <v>1</v>
      </c>
      <c r="E202" s="163">
        <v>2025</v>
      </c>
      <c r="F202" s="163">
        <v>2025</v>
      </c>
      <c r="G202" s="162" t="s">
        <v>127</v>
      </c>
      <c r="H202" s="162" t="s">
        <v>190</v>
      </c>
      <c r="I202" s="162" t="s">
        <v>192</v>
      </c>
      <c r="J202" s="164" t="s">
        <v>781</v>
      </c>
      <c r="K202" s="162" t="s">
        <v>65</v>
      </c>
      <c r="L202" s="162" t="s">
        <v>65</v>
      </c>
      <c r="M202" s="162" t="s">
        <v>65</v>
      </c>
      <c r="N202" s="162">
        <v>6</v>
      </c>
      <c r="O202" s="162" t="s">
        <v>375</v>
      </c>
      <c r="P202" s="162" t="s">
        <v>791</v>
      </c>
      <c r="Q202" s="162" t="s">
        <v>158</v>
      </c>
      <c r="R202" s="162" t="s">
        <v>61</v>
      </c>
      <c r="S202" s="162" t="s">
        <v>107</v>
      </c>
      <c r="T202" s="162" t="s">
        <v>108</v>
      </c>
      <c r="U202" s="163">
        <v>20</v>
      </c>
      <c r="V202" s="163">
        <v>115</v>
      </c>
      <c r="W202" s="163" t="s">
        <v>65</v>
      </c>
      <c r="X202" s="166">
        <f t="shared" si="43"/>
        <v>115</v>
      </c>
      <c r="Y202" s="163">
        <v>3</v>
      </c>
      <c r="Z202" s="163" t="s">
        <v>64</v>
      </c>
      <c r="AA202" s="163" t="s">
        <v>67</v>
      </c>
      <c r="AB202" s="172" t="s">
        <v>67</v>
      </c>
      <c r="AC202" s="173" t="s">
        <v>783</v>
      </c>
      <c r="AD202" s="168" t="s">
        <v>792</v>
      </c>
      <c r="AE202" s="166" t="s">
        <v>67</v>
      </c>
      <c r="AF202" s="178"/>
      <c r="AG202" s="162" t="s">
        <v>68</v>
      </c>
      <c r="AH202" s="166">
        <f t="shared" si="35"/>
        <v>39</v>
      </c>
      <c r="AI202" s="166">
        <v>1</v>
      </c>
      <c r="AJ202" s="170">
        <f t="shared" si="36"/>
        <v>5074</v>
      </c>
      <c r="AK202" s="166">
        <f t="shared" si="37"/>
        <v>38.333333333333336</v>
      </c>
      <c r="AL202" s="170">
        <v>0</v>
      </c>
      <c r="AM202" s="170">
        <f t="shared" si="34"/>
        <v>3120000</v>
      </c>
      <c r="AN202" s="170">
        <f t="shared" si="38"/>
        <v>0</v>
      </c>
      <c r="AO202" s="170">
        <f t="shared" si="39"/>
        <v>0</v>
      </c>
      <c r="AP202" s="170">
        <f t="shared" si="40"/>
        <v>11670200</v>
      </c>
      <c r="AR202" s="170">
        <f t="shared" si="41"/>
        <v>0</v>
      </c>
      <c r="AS202" s="170">
        <f t="shared" si="42"/>
        <v>14790200</v>
      </c>
      <c r="AT202" s="162" t="s">
        <v>195</v>
      </c>
      <c r="AU202" s="162" t="s">
        <v>196</v>
      </c>
      <c r="AV202" s="162" t="s">
        <v>785</v>
      </c>
      <c r="AW202" s="162" t="s">
        <v>786</v>
      </c>
    </row>
    <row r="203" spans="1:49" ht="25" customHeight="1" x14ac:dyDescent="0.35">
      <c r="A203" s="162">
        <v>14488</v>
      </c>
      <c r="B203" s="162" t="s">
        <v>190</v>
      </c>
      <c r="C203" s="162" t="s">
        <v>191</v>
      </c>
      <c r="D203" s="163">
        <v>1</v>
      </c>
      <c r="E203" s="163">
        <v>2025</v>
      </c>
      <c r="F203" s="163">
        <v>2025</v>
      </c>
      <c r="G203" s="162" t="s">
        <v>127</v>
      </c>
      <c r="H203" s="162" t="s">
        <v>190</v>
      </c>
      <c r="I203" s="162" t="s">
        <v>192</v>
      </c>
      <c r="J203" s="164" t="s">
        <v>781</v>
      </c>
      <c r="K203" s="162" t="s">
        <v>65</v>
      </c>
      <c r="L203" s="162" t="s">
        <v>65</v>
      </c>
      <c r="M203" s="162" t="s">
        <v>65</v>
      </c>
      <c r="N203" s="162">
        <v>6</v>
      </c>
      <c r="O203" s="162" t="s">
        <v>375</v>
      </c>
      <c r="P203" s="162" t="s">
        <v>376</v>
      </c>
      <c r="Q203" s="162" t="s">
        <v>158</v>
      </c>
      <c r="R203" s="162" t="s">
        <v>61</v>
      </c>
      <c r="S203" s="162" t="s">
        <v>107</v>
      </c>
      <c r="T203" s="162" t="s">
        <v>108</v>
      </c>
      <c r="U203" s="163">
        <v>20</v>
      </c>
      <c r="V203" s="163">
        <v>115</v>
      </c>
      <c r="W203" s="163" t="s">
        <v>65</v>
      </c>
      <c r="X203" s="166">
        <f t="shared" si="43"/>
        <v>115</v>
      </c>
      <c r="Y203" s="163">
        <v>3</v>
      </c>
      <c r="Z203" s="163" t="s">
        <v>64</v>
      </c>
      <c r="AA203" s="163" t="s">
        <v>67</v>
      </c>
      <c r="AB203" s="172" t="s">
        <v>67</v>
      </c>
      <c r="AC203" s="173" t="s">
        <v>783</v>
      </c>
      <c r="AD203" s="168" t="s">
        <v>792</v>
      </c>
      <c r="AE203" s="166" t="s">
        <v>67</v>
      </c>
      <c r="AF203" s="178"/>
      <c r="AG203" s="162" t="s">
        <v>68</v>
      </c>
      <c r="AH203" s="166">
        <f t="shared" si="35"/>
        <v>39</v>
      </c>
      <c r="AI203" s="166">
        <v>1</v>
      </c>
      <c r="AJ203" s="170">
        <f t="shared" si="36"/>
        <v>5074</v>
      </c>
      <c r="AK203" s="166">
        <f t="shared" si="37"/>
        <v>38.333333333333336</v>
      </c>
      <c r="AL203" s="170">
        <v>0</v>
      </c>
      <c r="AM203" s="170">
        <f t="shared" si="34"/>
        <v>3120000</v>
      </c>
      <c r="AN203" s="170">
        <f t="shared" si="38"/>
        <v>0</v>
      </c>
      <c r="AO203" s="170">
        <f t="shared" si="39"/>
        <v>0</v>
      </c>
      <c r="AP203" s="170">
        <f t="shared" si="40"/>
        <v>11670200</v>
      </c>
      <c r="AR203" s="170">
        <f t="shared" si="41"/>
        <v>0</v>
      </c>
      <c r="AS203" s="170">
        <f t="shared" si="42"/>
        <v>14790200</v>
      </c>
      <c r="AT203" s="162" t="s">
        <v>195</v>
      </c>
      <c r="AU203" s="162" t="s">
        <v>196</v>
      </c>
      <c r="AV203" s="162" t="s">
        <v>785</v>
      </c>
      <c r="AW203" s="162" t="s">
        <v>786</v>
      </c>
    </row>
    <row r="204" spans="1:49" ht="25" customHeight="1" x14ac:dyDescent="0.35">
      <c r="A204" s="162">
        <v>14490</v>
      </c>
      <c r="B204" s="162" t="s">
        <v>190</v>
      </c>
      <c r="C204" s="162" t="s">
        <v>191</v>
      </c>
      <c r="D204" s="163">
        <v>1</v>
      </c>
      <c r="E204" s="163">
        <v>2025</v>
      </c>
      <c r="F204" s="163">
        <v>2025</v>
      </c>
      <c r="G204" s="162" t="s">
        <v>127</v>
      </c>
      <c r="H204" s="162" t="s">
        <v>190</v>
      </c>
      <c r="I204" s="162" t="s">
        <v>192</v>
      </c>
      <c r="J204" s="164" t="s">
        <v>781</v>
      </c>
      <c r="K204" s="162" t="s">
        <v>65</v>
      </c>
      <c r="L204" s="162" t="s">
        <v>65</v>
      </c>
      <c r="M204" s="162" t="s">
        <v>65</v>
      </c>
      <c r="N204" s="162">
        <v>7</v>
      </c>
      <c r="O204" s="162" t="s">
        <v>175</v>
      </c>
      <c r="P204" s="162" t="s">
        <v>793</v>
      </c>
      <c r="Q204" s="162" t="s">
        <v>158</v>
      </c>
      <c r="R204" s="162" t="s">
        <v>61</v>
      </c>
      <c r="S204" s="162" t="s">
        <v>107</v>
      </c>
      <c r="T204" s="162" t="s">
        <v>108</v>
      </c>
      <c r="U204" s="163">
        <v>20</v>
      </c>
      <c r="V204" s="163">
        <v>115</v>
      </c>
      <c r="W204" s="163" t="s">
        <v>65</v>
      </c>
      <c r="X204" s="166">
        <f t="shared" si="43"/>
        <v>115</v>
      </c>
      <c r="Y204" s="163">
        <v>3</v>
      </c>
      <c r="Z204" s="163" t="s">
        <v>64</v>
      </c>
      <c r="AA204" s="163" t="s">
        <v>67</v>
      </c>
      <c r="AB204" s="172" t="s">
        <v>67</v>
      </c>
      <c r="AC204" s="173" t="s">
        <v>783</v>
      </c>
      <c r="AD204" s="168" t="s">
        <v>792</v>
      </c>
      <c r="AE204" s="166" t="s">
        <v>67</v>
      </c>
      <c r="AF204" s="178"/>
      <c r="AG204" s="162" t="s">
        <v>68</v>
      </c>
      <c r="AH204" s="166">
        <f t="shared" si="35"/>
        <v>39</v>
      </c>
      <c r="AI204" s="166">
        <v>1</v>
      </c>
      <c r="AJ204" s="170">
        <f t="shared" si="36"/>
        <v>5074</v>
      </c>
      <c r="AK204" s="166">
        <f t="shared" si="37"/>
        <v>38.333333333333336</v>
      </c>
      <c r="AL204" s="170">
        <v>0</v>
      </c>
      <c r="AM204" s="170">
        <f t="shared" ref="AM204:AM267" si="44">IF(Z204="SI",4000*U204*AH204,0)</f>
        <v>3120000</v>
      </c>
      <c r="AN204" s="170">
        <f t="shared" si="38"/>
        <v>0</v>
      </c>
      <c r="AO204" s="170">
        <f t="shared" si="39"/>
        <v>0</v>
      </c>
      <c r="AP204" s="170">
        <f t="shared" si="40"/>
        <v>11670200</v>
      </c>
      <c r="AR204" s="170">
        <f t="shared" si="41"/>
        <v>0</v>
      </c>
      <c r="AS204" s="170">
        <f t="shared" si="42"/>
        <v>14790200</v>
      </c>
      <c r="AT204" s="162" t="s">
        <v>195</v>
      </c>
      <c r="AU204" s="162" t="s">
        <v>196</v>
      </c>
      <c r="AV204" s="162" t="s">
        <v>785</v>
      </c>
      <c r="AW204" s="162" t="s">
        <v>786</v>
      </c>
    </row>
    <row r="205" spans="1:49" ht="25" customHeight="1" x14ac:dyDescent="0.35">
      <c r="A205" s="162">
        <v>14492</v>
      </c>
      <c r="B205" s="162" t="s">
        <v>190</v>
      </c>
      <c r="C205" s="162" t="s">
        <v>191</v>
      </c>
      <c r="D205" s="163">
        <v>1</v>
      </c>
      <c r="E205" s="163">
        <v>2025</v>
      </c>
      <c r="F205" s="163">
        <v>2025</v>
      </c>
      <c r="G205" s="162" t="s">
        <v>127</v>
      </c>
      <c r="H205" s="162" t="s">
        <v>190</v>
      </c>
      <c r="I205" s="162" t="s">
        <v>192</v>
      </c>
      <c r="J205" s="164" t="s">
        <v>781</v>
      </c>
      <c r="K205" s="162" t="s">
        <v>65</v>
      </c>
      <c r="L205" s="162" t="s">
        <v>65</v>
      </c>
      <c r="M205" s="162" t="s">
        <v>65</v>
      </c>
      <c r="N205" s="162">
        <v>7</v>
      </c>
      <c r="O205" s="162" t="s">
        <v>175</v>
      </c>
      <c r="P205" s="162" t="s">
        <v>319</v>
      </c>
      <c r="Q205" s="162" t="s">
        <v>158</v>
      </c>
      <c r="R205" s="162" t="s">
        <v>61</v>
      </c>
      <c r="S205" s="162" t="s">
        <v>107</v>
      </c>
      <c r="T205" s="162" t="s">
        <v>108</v>
      </c>
      <c r="U205" s="163">
        <v>20</v>
      </c>
      <c r="V205" s="163">
        <v>115</v>
      </c>
      <c r="W205" s="163" t="s">
        <v>65</v>
      </c>
      <c r="X205" s="166">
        <f t="shared" si="43"/>
        <v>115</v>
      </c>
      <c r="Y205" s="163">
        <v>3</v>
      </c>
      <c r="Z205" s="163" t="s">
        <v>64</v>
      </c>
      <c r="AA205" s="163" t="s">
        <v>67</v>
      </c>
      <c r="AB205" s="172" t="s">
        <v>67</v>
      </c>
      <c r="AC205" s="173" t="s">
        <v>783</v>
      </c>
      <c r="AD205" s="168" t="s">
        <v>794</v>
      </c>
      <c r="AE205" s="166" t="s">
        <v>67</v>
      </c>
      <c r="AF205" s="178"/>
      <c r="AG205" s="162" t="s">
        <v>68</v>
      </c>
      <c r="AH205" s="166">
        <f t="shared" si="35"/>
        <v>39</v>
      </c>
      <c r="AI205" s="166">
        <v>1</v>
      </c>
      <c r="AJ205" s="170">
        <f t="shared" si="36"/>
        <v>5074</v>
      </c>
      <c r="AK205" s="166">
        <f t="shared" si="37"/>
        <v>38.333333333333336</v>
      </c>
      <c r="AL205" s="170">
        <v>0</v>
      </c>
      <c r="AM205" s="170">
        <f t="shared" si="44"/>
        <v>3120000</v>
      </c>
      <c r="AN205" s="170">
        <f t="shared" si="38"/>
        <v>0</v>
      </c>
      <c r="AO205" s="170">
        <f t="shared" si="39"/>
        <v>0</v>
      </c>
      <c r="AP205" s="170">
        <f t="shared" si="40"/>
        <v>11670200</v>
      </c>
      <c r="AR205" s="170">
        <f t="shared" si="41"/>
        <v>0</v>
      </c>
      <c r="AS205" s="170">
        <f t="shared" si="42"/>
        <v>14790200</v>
      </c>
      <c r="AT205" s="162" t="s">
        <v>195</v>
      </c>
      <c r="AU205" s="162" t="s">
        <v>196</v>
      </c>
      <c r="AV205" s="162" t="s">
        <v>785</v>
      </c>
      <c r="AW205" s="162" t="s">
        <v>786</v>
      </c>
    </row>
    <row r="206" spans="1:49" ht="25" customHeight="1" x14ac:dyDescent="0.35">
      <c r="A206" s="162">
        <v>14493</v>
      </c>
      <c r="B206" s="162" t="s">
        <v>190</v>
      </c>
      <c r="C206" s="162" t="s">
        <v>191</v>
      </c>
      <c r="D206" s="163">
        <v>1</v>
      </c>
      <c r="E206" s="163">
        <v>2025</v>
      </c>
      <c r="F206" s="163">
        <v>2025</v>
      </c>
      <c r="G206" s="162" t="s">
        <v>127</v>
      </c>
      <c r="H206" s="162" t="s">
        <v>190</v>
      </c>
      <c r="I206" s="162" t="s">
        <v>192</v>
      </c>
      <c r="J206" s="164" t="s">
        <v>781</v>
      </c>
      <c r="K206" s="162" t="s">
        <v>65</v>
      </c>
      <c r="L206" s="162" t="s">
        <v>65</v>
      </c>
      <c r="M206" s="162" t="s">
        <v>65</v>
      </c>
      <c r="N206" s="162">
        <v>7</v>
      </c>
      <c r="O206" s="162" t="s">
        <v>175</v>
      </c>
      <c r="P206" s="162" t="s">
        <v>319</v>
      </c>
      <c r="Q206" s="162" t="s">
        <v>158</v>
      </c>
      <c r="R206" s="162" t="s">
        <v>61</v>
      </c>
      <c r="S206" s="162" t="s">
        <v>107</v>
      </c>
      <c r="T206" s="162" t="s">
        <v>108</v>
      </c>
      <c r="U206" s="163">
        <v>20</v>
      </c>
      <c r="V206" s="163">
        <v>115</v>
      </c>
      <c r="W206" s="163" t="s">
        <v>65</v>
      </c>
      <c r="X206" s="166">
        <f t="shared" si="43"/>
        <v>115</v>
      </c>
      <c r="Y206" s="163">
        <v>3</v>
      </c>
      <c r="Z206" s="163" t="s">
        <v>64</v>
      </c>
      <c r="AA206" s="163" t="s">
        <v>67</v>
      </c>
      <c r="AB206" s="172" t="s">
        <v>67</v>
      </c>
      <c r="AC206" s="173" t="s">
        <v>783</v>
      </c>
      <c r="AD206" s="168" t="s">
        <v>794</v>
      </c>
      <c r="AE206" s="166" t="s">
        <v>67</v>
      </c>
      <c r="AF206" s="178"/>
      <c r="AG206" s="162" t="s">
        <v>68</v>
      </c>
      <c r="AH206" s="166">
        <f t="shared" si="35"/>
        <v>39</v>
      </c>
      <c r="AI206" s="166">
        <v>1</v>
      </c>
      <c r="AJ206" s="170">
        <f t="shared" si="36"/>
        <v>5074</v>
      </c>
      <c r="AK206" s="166">
        <f t="shared" si="37"/>
        <v>38.333333333333336</v>
      </c>
      <c r="AL206" s="170">
        <v>0</v>
      </c>
      <c r="AM206" s="170">
        <f t="shared" si="44"/>
        <v>3120000</v>
      </c>
      <c r="AN206" s="170">
        <f t="shared" si="38"/>
        <v>0</v>
      </c>
      <c r="AO206" s="170">
        <f t="shared" si="39"/>
        <v>0</v>
      </c>
      <c r="AP206" s="170">
        <f t="shared" si="40"/>
        <v>11670200</v>
      </c>
      <c r="AR206" s="170">
        <f t="shared" si="41"/>
        <v>0</v>
      </c>
      <c r="AS206" s="170">
        <f t="shared" si="42"/>
        <v>14790200</v>
      </c>
      <c r="AT206" s="162" t="s">
        <v>195</v>
      </c>
      <c r="AU206" s="162" t="s">
        <v>196</v>
      </c>
      <c r="AV206" s="162" t="s">
        <v>785</v>
      </c>
      <c r="AW206" s="162" t="s">
        <v>786</v>
      </c>
    </row>
    <row r="207" spans="1:49" ht="25" customHeight="1" x14ac:dyDescent="0.35">
      <c r="A207" s="162">
        <v>14511</v>
      </c>
      <c r="B207" s="162" t="s">
        <v>190</v>
      </c>
      <c r="C207" s="162" t="s">
        <v>191</v>
      </c>
      <c r="D207" s="163">
        <v>1</v>
      </c>
      <c r="E207" s="163">
        <v>2025</v>
      </c>
      <c r="F207" s="163">
        <v>2025</v>
      </c>
      <c r="G207" s="162" t="s">
        <v>127</v>
      </c>
      <c r="H207" s="162" t="s">
        <v>190</v>
      </c>
      <c r="I207" s="162" t="s">
        <v>192</v>
      </c>
      <c r="J207" s="164" t="s">
        <v>781</v>
      </c>
      <c r="K207" s="162" t="s">
        <v>65</v>
      </c>
      <c r="L207" s="162" t="s">
        <v>65</v>
      </c>
      <c r="M207" s="162" t="s">
        <v>65</v>
      </c>
      <c r="N207" s="162">
        <v>7</v>
      </c>
      <c r="O207" s="162" t="s">
        <v>175</v>
      </c>
      <c r="P207" s="162" t="s">
        <v>795</v>
      </c>
      <c r="Q207" s="162" t="s">
        <v>158</v>
      </c>
      <c r="R207" s="162" t="s">
        <v>61</v>
      </c>
      <c r="S207" s="162" t="s">
        <v>107</v>
      </c>
      <c r="T207" s="162" t="s">
        <v>108</v>
      </c>
      <c r="U207" s="163">
        <v>20</v>
      </c>
      <c r="V207" s="163">
        <v>115</v>
      </c>
      <c r="W207" s="163" t="s">
        <v>65</v>
      </c>
      <c r="X207" s="166">
        <f t="shared" si="43"/>
        <v>115</v>
      </c>
      <c r="Y207" s="163">
        <v>3</v>
      </c>
      <c r="Z207" s="163" t="s">
        <v>64</v>
      </c>
      <c r="AA207" s="163" t="s">
        <v>67</v>
      </c>
      <c r="AB207" s="172" t="s">
        <v>67</v>
      </c>
      <c r="AC207" s="173" t="s">
        <v>783</v>
      </c>
      <c r="AD207" s="168" t="s">
        <v>796</v>
      </c>
      <c r="AE207" s="166" t="s">
        <v>67</v>
      </c>
      <c r="AF207" s="178"/>
      <c r="AG207" s="162" t="s">
        <v>68</v>
      </c>
      <c r="AH207" s="166">
        <f t="shared" si="35"/>
        <v>39</v>
      </c>
      <c r="AI207" s="166">
        <v>1</v>
      </c>
      <c r="AJ207" s="170">
        <f t="shared" si="36"/>
        <v>5074</v>
      </c>
      <c r="AK207" s="166">
        <f t="shared" si="37"/>
        <v>38.333333333333336</v>
      </c>
      <c r="AL207" s="170">
        <v>0</v>
      </c>
      <c r="AM207" s="170">
        <f t="shared" si="44"/>
        <v>3120000</v>
      </c>
      <c r="AN207" s="170">
        <f t="shared" si="38"/>
        <v>0</v>
      </c>
      <c r="AO207" s="170">
        <f t="shared" si="39"/>
        <v>0</v>
      </c>
      <c r="AP207" s="170">
        <f t="shared" si="40"/>
        <v>11670200</v>
      </c>
      <c r="AR207" s="170">
        <f t="shared" si="41"/>
        <v>0</v>
      </c>
      <c r="AS207" s="170">
        <f t="shared" si="42"/>
        <v>14790200</v>
      </c>
      <c r="AT207" s="162" t="s">
        <v>195</v>
      </c>
      <c r="AU207" s="162" t="s">
        <v>196</v>
      </c>
      <c r="AV207" s="162" t="s">
        <v>785</v>
      </c>
      <c r="AW207" s="162" t="s">
        <v>786</v>
      </c>
    </row>
    <row r="208" spans="1:49" ht="25" customHeight="1" x14ac:dyDescent="0.35">
      <c r="A208" s="162">
        <v>14513</v>
      </c>
      <c r="B208" s="162" t="s">
        <v>190</v>
      </c>
      <c r="C208" s="162" t="s">
        <v>191</v>
      </c>
      <c r="D208" s="163">
        <v>1</v>
      </c>
      <c r="E208" s="163">
        <v>2025</v>
      </c>
      <c r="F208" s="163">
        <v>2025</v>
      </c>
      <c r="G208" s="162" t="s">
        <v>127</v>
      </c>
      <c r="H208" s="162" t="s">
        <v>190</v>
      </c>
      <c r="I208" s="162" t="s">
        <v>192</v>
      </c>
      <c r="J208" s="164" t="s">
        <v>781</v>
      </c>
      <c r="K208" s="162" t="s">
        <v>65</v>
      </c>
      <c r="L208" s="162" t="s">
        <v>65</v>
      </c>
      <c r="M208" s="162" t="s">
        <v>65</v>
      </c>
      <c r="N208" s="162">
        <v>7</v>
      </c>
      <c r="O208" s="162" t="s">
        <v>175</v>
      </c>
      <c r="P208" s="162" t="s">
        <v>797</v>
      </c>
      <c r="Q208" s="162" t="s">
        <v>158</v>
      </c>
      <c r="R208" s="162" t="s">
        <v>61</v>
      </c>
      <c r="S208" s="162" t="s">
        <v>107</v>
      </c>
      <c r="T208" s="162" t="s">
        <v>108</v>
      </c>
      <c r="U208" s="163">
        <v>20</v>
      </c>
      <c r="V208" s="163">
        <v>115</v>
      </c>
      <c r="W208" s="163" t="s">
        <v>65</v>
      </c>
      <c r="X208" s="166">
        <f t="shared" si="43"/>
        <v>115</v>
      </c>
      <c r="Y208" s="163">
        <v>3</v>
      </c>
      <c r="Z208" s="163" t="s">
        <v>64</v>
      </c>
      <c r="AA208" s="163" t="s">
        <v>67</v>
      </c>
      <c r="AB208" s="172" t="s">
        <v>67</v>
      </c>
      <c r="AC208" s="173" t="s">
        <v>783</v>
      </c>
      <c r="AD208" s="168" t="s">
        <v>798</v>
      </c>
      <c r="AE208" s="166" t="s">
        <v>67</v>
      </c>
      <c r="AF208" s="178"/>
      <c r="AG208" s="162" t="s">
        <v>68</v>
      </c>
      <c r="AH208" s="166">
        <f t="shared" si="35"/>
        <v>39</v>
      </c>
      <c r="AI208" s="166">
        <v>1</v>
      </c>
      <c r="AJ208" s="170">
        <f t="shared" si="36"/>
        <v>5074</v>
      </c>
      <c r="AK208" s="166">
        <f t="shared" si="37"/>
        <v>38.333333333333336</v>
      </c>
      <c r="AL208" s="170">
        <v>0</v>
      </c>
      <c r="AM208" s="170">
        <f t="shared" si="44"/>
        <v>3120000</v>
      </c>
      <c r="AN208" s="170">
        <f t="shared" si="38"/>
        <v>0</v>
      </c>
      <c r="AO208" s="170">
        <f t="shared" si="39"/>
        <v>0</v>
      </c>
      <c r="AP208" s="170">
        <f t="shared" si="40"/>
        <v>11670200</v>
      </c>
      <c r="AR208" s="170">
        <f t="shared" si="41"/>
        <v>0</v>
      </c>
      <c r="AS208" s="170">
        <f t="shared" si="42"/>
        <v>14790200</v>
      </c>
      <c r="AT208" s="162" t="s">
        <v>195</v>
      </c>
      <c r="AU208" s="162" t="s">
        <v>196</v>
      </c>
      <c r="AV208" s="162" t="s">
        <v>785</v>
      </c>
      <c r="AW208" s="162" t="s">
        <v>786</v>
      </c>
    </row>
    <row r="209" spans="1:49" ht="25" customHeight="1" x14ac:dyDescent="0.35">
      <c r="A209" s="162">
        <v>14476</v>
      </c>
      <c r="B209" s="162" t="s">
        <v>125</v>
      </c>
      <c r="C209" s="162" t="s">
        <v>126</v>
      </c>
      <c r="D209" s="163">
        <v>1</v>
      </c>
      <c r="E209" s="163">
        <v>2025</v>
      </c>
      <c r="F209" s="163">
        <v>2025</v>
      </c>
      <c r="G209" s="162" t="s">
        <v>127</v>
      </c>
      <c r="H209" s="162" t="s">
        <v>125</v>
      </c>
      <c r="I209" s="162" t="s">
        <v>128</v>
      </c>
      <c r="J209" s="164" t="s">
        <v>799</v>
      </c>
      <c r="K209" s="162" t="s">
        <v>65</v>
      </c>
      <c r="L209" s="162" t="s">
        <v>65</v>
      </c>
      <c r="M209" s="162" t="s">
        <v>65</v>
      </c>
      <c r="N209" s="162">
        <v>13</v>
      </c>
      <c r="O209" s="162" t="s">
        <v>104</v>
      </c>
      <c r="P209" s="162" t="s">
        <v>105</v>
      </c>
      <c r="Q209" s="162" t="s">
        <v>132</v>
      </c>
      <c r="R209" s="162" t="s">
        <v>61</v>
      </c>
      <c r="S209" s="162" t="s">
        <v>107</v>
      </c>
      <c r="T209" s="162" t="s">
        <v>800</v>
      </c>
      <c r="U209" s="163">
        <v>15</v>
      </c>
      <c r="V209" s="163">
        <v>125</v>
      </c>
      <c r="W209" s="163" t="s">
        <v>65</v>
      </c>
      <c r="X209" s="166">
        <f t="shared" si="43"/>
        <v>125</v>
      </c>
      <c r="Y209" s="163">
        <v>4</v>
      </c>
      <c r="Z209" s="163" t="s">
        <v>64</v>
      </c>
      <c r="AA209" s="163" t="s">
        <v>67</v>
      </c>
      <c r="AB209" s="172" t="s">
        <v>67</v>
      </c>
      <c r="AC209" s="173" t="s">
        <v>801</v>
      </c>
      <c r="AD209" s="168" t="s">
        <v>802</v>
      </c>
      <c r="AE209" s="166" t="s">
        <v>67</v>
      </c>
      <c r="AF209" s="178"/>
      <c r="AG209" s="162" t="s">
        <v>68</v>
      </c>
      <c r="AH209" s="166">
        <f t="shared" si="35"/>
        <v>32</v>
      </c>
      <c r="AI209" s="166">
        <v>1</v>
      </c>
      <c r="AJ209" s="170">
        <f t="shared" si="36"/>
        <v>5074</v>
      </c>
      <c r="AK209" s="166">
        <f t="shared" si="37"/>
        <v>31.25</v>
      </c>
      <c r="AL209" s="170">
        <v>0</v>
      </c>
      <c r="AM209" s="170">
        <f t="shared" si="44"/>
        <v>1920000</v>
      </c>
      <c r="AN209" s="170">
        <f t="shared" si="38"/>
        <v>0</v>
      </c>
      <c r="AO209" s="170">
        <f t="shared" si="39"/>
        <v>0</v>
      </c>
      <c r="AP209" s="170">
        <f t="shared" si="40"/>
        <v>9513750</v>
      </c>
      <c r="AR209" s="170">
        <f t="shared" si="41"/>
        <v>0</v>
      </c>
      <c r="AS209" s="170">
        <f t="shared" si="42"/>
        <v>11433750</v>
      </c>
      <c r="AT209" s="162" t="s">
        <v>437</v>
      </c>
      <c r="AU209" s="162" t="s">
        <v>438</v>
      </c>
      <c r="AV209" s="162" t="s">
        <v>439</v>
      </c>
      <c r="AW209" s="162" t="s">
        <v>440</v>
      </c>
    </row>
    <row r="210" spans="1:49" ht="25" customHeight="1" x14ac:dyDescent="0.35">
      <c r="A210" s="162">
        <v>14477</v>
      </c>
      <c r="B210" s="162" t="s">
        <v>125</v>
      </c>
      <c r="C210" s="162" t="s">
        <v>126</v>
      </c>
      <c r="D210" s="163">
        <v>1</v>
      </c>
      <c r="E210" s="163">
        <v>2025</v>
      </c>
      <c r="F210" s="163">
        <v>2025</v>
      </c>
      <c r="G210" s="162" t="s">
        <v>127</v>
      </c>
      <c r="H210" s="162" t="s">
        <v>125</v>
      </c>
      <c r="I210" s="162" t="s">
        <v>128</v>
      </c>
      <c r="J210" s="164" t="s">
        <v>803</v>
      </c>
      <c r="K210" s="162" t="s">
        <v>65</v>
      </c>
      <c r="L210" s="162" t="s">
        <v>65</v>
      </c>
      <c r="M210" s="162" t="s">
        <v>65</v>
      </c>
      <c r="N210" s="162">
        <v>13</v>
      </c>
      <c r="O210" s="162" t="s">
        <v>104</v>
      </c>
      <c r="P210" s="162" t="s">
        <v>105</v>
      </c>
      <c r="Q210" s="162" t="s">
        <v>462</v>
      </c>
      <c r="R210" s="162" t="s">
        <v>61</v>
      </c>
      <c r="S210" s="162" t="s">
        <v>107</v>
      </c>
      <c r="T210" s="162" t="s">
        <v>800</v>
      </c>
      <c r="U210" s="163">
        <v>15</v>
      </c>
      <c r="V210" s="163">
        <v>150</v>
      </c>
      <c r="W210" s="163" t="s">
        <v>65</v>
      </c>
      <c r="X210" s="166">
        <f t="shared" si="43"/>
        <v>150</v>
      </c>
      <c r="Y210" s="163">
        <v>4</v>
      </c>
      <c r="Z210" s="163" t="s">
        <v>64</v>
      </c>
      <c r="AA210" s="163" t="s">
        <v>67</v>
      </c>
      <c r="AB210" s="172" t="s">
        <v>67</v>
      </c>
      <c r="AC210" s="173" t="s">
        <v>804</v>
      </c>
      <c r="AD210" s="168" t="s">
        <v>805</v>
      </c>
      <c r="AE210" s="166" t="s">
        <v>67</v>
      </c>
      <c r="AF210" s="178"/>
      <c r="AG210" s="162" t="s">
        <v>68</v>
      </c>
      <c r="AH210" s="166">
        <f t="shared" si="35"/>
        <v>38</v>
      </c>
      <c r="AI210" s="166">
        <v>1</v>
      </c>
      <c r="AJ210" s="170">
        <f t="shared" si="36"/>
        <v>5074</v>
      </c>
      <c r="AK210" s="166">
        <f t="shared" si="37"/>
        <v>37.5</v>
      </c>
      <c r="AL210" s="170">
        <v>0</v>
      </c>
      <c r="AM210" s="170">
        <f t="shared" si="44"/>
        <v>2280000</v>
      </c>
      <c r="AN210" s="170">
        <f t="shared" si="38"/>
        <v>0</v>
      </c>
      <c r="AO210" s="170">
        <f t="shared" si="39"/>
        <v>0</v>
      </c>
      <c r="AP210" s="170">
        <f t="shared" si="40"/>
        <v>11416500</v>
      </c>
      <c r="AR210" s="170">
        <f t="shared" si="41"/>
        <v>0</v>
      </c>
      <c r="AS210" s="170">
        <f t="shared" si="42"/>
        <v>13696500</v>
      </c>
      <c r="AT210" s="162" t="s">
        <v>437</v>
      </c>
      <c r="AU210" s="162" t="s">
        <v>438</v>
      </c>
      <c r="AV210" s="162" t="s">
        <v>439</v>
      </c>
      <c r="AW210" s="162" t="s">
        <v>440</v>
      </c>
    </row>
    <row r="211" spans="1:49" ht="25" customHeight="1" x14ac:dyDescent="0.35">
      <c r="A211" s="162">
        <v>14296</v>
      </c>
      <c r="B211" s="162" t="s">
        <v>125</v>
      </c>
      <c r="C211" s="162" t="s">
        <v>126</v>
      </c>
      <c r="D211" s="163">
        <v>1</v>
      </c>
      <c r="E211" s="163">
        <v>2025</v>
      </c>
      <c r="F211" s="163">
        <v>2025</v>
      </c>
      <c r="G211" s="162" t="s">
        <v>127</v>
      </c>
      <c r="H211" s="162" t="s">
        <v>125</v>
      </c>
      <c r="I211" s="162" t="s">
        <v>128</v>
      </c>
      <c r="J211" s="164" t="s">
        <v>806</v>
      </c>
      <c r="K211" s="162" t="s">
        <v>65</v>
      </c>
      <c r="L211" s="162" t="s">
        <v>483</v>
      </c>
      <c r="M211" s="162" t="s">
        <v>484</v>
      </c>
      <c r="N211" s="162">
        <v>13</v>
      </c>
      <c r="O211" s="162" t="s">
        <v>104</v>
      </c>
      <c r="P211" s="162" t="s">
        <v>312</v>
      </c>
      <c r="Q211" s="162" t="s">
        <v>132</v>
      </c>
      <c r="R211" s="162" t="s">
        <v>61</v>
      </c>
      <c r="S211" s="162" t="s">
        <v>107</v>
      </c>
      <c r="T211" s="162" t="s">
        <v>446</v>
      </c>
      <c r="U211" s="163">
        <v>10</v>
      </c>
      <c r="V211" s="163">
        <v>180</v>
      </c>
      <c r="W211" s="163">
        <v>8</v>
      </c>
      <c r="X211" s="166">
        <f t="shared" si="43"/>
        <v>188</v>
      </c>
      <c r="Y211" s="163">
        <v>4</v>
      </c>
      <c r="Z211" s="163" t="s">
        <v>64</v>
      </c>
      <c r="AA211" s="163" t="s">
        <v>67</v>
      </c>
      <c r="AB211" s="172" t="s">
        <v>67</v>
      </c>
      <c r="AC211" s="173" t="s">
        <v>807</v>
      </c>
      <c r="AD211" s="168" t="s">
        <v>808</v>
      </c>
      <c r="AE211" s="166" t="s">
        <v>67</v>
      </c>
      <c r="AF211" s="178"/>
      <c r="AG211" s="162" t="s">
        <v>68</v>
      </c>
      <c r="AH211" s="166">
        <f t="shared" si="35"/>
        <v>47</v>
      </c>
      <c r="AI211" s="166">
        <v>2</v>
      </c>
      <c r="AJ211" s="170">
        <f t="shared" si="36"/>
        <v>6372</v>
      </c>
      <c r="AK211" s="166">
        <f t="shared" si="37"/>
        <v>47</v>
      </c>
      <c r="AL211" s="170">
        <v>0</v>
      </c>
      <c r="AM211" s="170">
        <f t="shared" si="44"/>
        <v>1880000</v>
      </c>
      <c r="AN211" s="170">
        <f t="shared" si="38"/>
        <v>0</v>
      </c>
      <c r="AO211" s="170">
        <f t="shared" si="39"/>
        <v>0</v>
      </c>
      <c r="AP211" s="170">
        <f t="shared" si="40"/>
        <v>11979360</v>
      </c>
      <c r="AR211" s="170">
        <f t="shared" si="41"/>
        <v>0</v>
      </c>
      <c r="AS211" s="170">
        <f t="shared" si="42"/>
        <v>13859360</v>
      </c>
      <c r="AT211" s="162" t="s">
        <v>809</v>
      </c>
      <c r="AU211" s="162" t="s">
        <v>810</v>
      </c>
      <c r="AV211" s="162" t="s">
        <v>811</v>
      </c>
      <c r="AW211" s="162" t="s">
        <v>812</v>
      </c>
    </row>
    <row r="212" spans="1:49" ht="25" customHeight="1" x14ac:dyDescent="0.35">
      <c r="A212" s="162">
        <v>14298</v>
      </c>
      <c r="B212" s="162" t="s">
        <v>125</v>
      </c>
      <c r="C212" s="162" t="s">
        <v>126</v>
      </c>
      <c r="D212" s="163">
        <v>1</v>
      </c>
      <c r="E212" s="163">
        <v>2025</v>
      </c>
      <c r="F212" s="163">
        <v>2025</v>
      </c>
      <c r="G212" s="162" t="s">
        <v>127</v>
      </c>
      <c r="H212" s="162" t="s">
        <v>125</v>
      </c>
      <c r="I212" s="162" t="s">
        <v>128</v>
      </c>
      <c r="J212" s="164" t="s">
        <v>813</v>
      </c>
      <c r="K212" s="162" t="s">
        <v>65</v>
      </c>
      <c r="L212" s="162" t="s">
        <v>814</v>
      </c>
      <c r="M212" s="162" t="s">
        <v>815</v>
      </c>
      <c r="N212" s="162">
        <v>13</v>
      </c>
      <c r="O212" s="162" t="s">
        <v>104</v>
      </c>
      <c r="P212" s="162" t="s">
        <v>312</v>
      </c>
      <c r="Q212" s="162" t="s">
        <v>132</v>
      </c>
      <c r="R212" s="162" t="s">
        <v>61</v>
      </c>
      <c r="S212" s="162" t="s">
        <v>107</v>
      </c>
      <c r="T212" s="162" t="s">
        <v>446</v>
      </c>
      <c r="U212" s="163">
        <v>15</v>
      </c>
      <c r="V212" s="163">
        <v>180</v>
      </c>
      <c r="W212" s="163">
        <v>12</v>
      </c>
      <c r="X212" s="166">
        <f t="shared" si="43"/>
        <v>192</v>
      </c>
      <c r="Y212" s="163">
        <v>4</v>
      </c>
      <c r="Z212" s="163" t="s">
        <v>64</v>
      </c>
      <c r="AA212" s="163" t="s">
        <v>67</v>
      </c>
      <c r="AB212" s="172" t="s">
        <v>67</v>
      </c>
      <c r="AC212" s="173" t="s">
        <v>816</v>
      </c>
      <c r="AD212" s="168" t="s">
        <v>808</v>
      </c>
      <c r="AE212" s="166" t="s">
        <v>67</v>
      </c>
      <c r="AF212" s="178"/>
      <c r="AG212" s="162" t="s">
        <v>68</v>
      </c>
      <c r="AH212" s="166">
        <f t="shared" si="35"/>
        <v>48</v>
      </c>
      <c r="AI212" s="166">
        <v>1</v>
      </c>
      <c r="AJ212" s="170">
        <f t="shared" si="36"/>
        <v>5074</v>
      </c>
      <c r="AK212" s="166">
        <f t="shared" si="37"/>
        <v>48</v>
      </c>
      <c r="AL212" s="170">
        <v>0</v>
      </c>
      <c r="AM212" s="170">
        <f t="shared" si="44"/>
        <v>2880000</v>
      </c>
      <c r="AN212" s="170">
        <f t="shared" si="38"/>
        <v>0</v>
      </c>
      <c r="AO212" s="170">
        <f t="shared" si="39"/>
        <v>0</v>
      </c>
      <c r="AP212" s="170">
        <f t="shared" si="40"/>
        <v>14613120</v>
      </c>
      <c r="AR212" s="170">
        <f t="shared" si="41"/>
        <v>0</v>
      </c>
      <c r="AS212" s="170">
        <f t="shared" si="42"/>
        <v>17493120</v>
      </c>
      <c r="AT212" s="162" t="s">
        <v>809</v>
      </c>
      <c r="AU212" s="162" t="s">
        <v>810</v>
      </c>
      <c r="AV212" s="162" t="s">
        <v>811</v>
      </c>
      <c r="AW212" s="162" t="s">
        <v>812</v>
      </c>
    </row>
    <row r="213" spans="1:49" ht="25" customHeight="1" x14ac:dyDescent="0.35">
      <c r="A213" s="162">
        <v>14262</v>
      </c>
      <c r="B213" s="162" t="s">
        <v>125</v>
      </c>
      <c r="C213" s="162" t="s">
        <v>126</v>
      </c>
      <c r="D213" s="163">
        <v>1</v>
      </c>
      <c r="E213" s="163">
        <v>2025</v>
      </c>
      <c r="F213" s="163">
        <v>2025</v>
      </c>
      <c r="G213" s="162" t="s">
        <v>127</v>
      </c>
      <c r="H213" s="162" t="s">
        <v>125</v>
      </c>
      <c r="I213" s="162" t="s">
        <v>128</v>
      </c>
      <c r="J213" s="164" t="s">
        <v>817</v>
      </c>
      <c r="K213" s="162" t="s">
        <v>65</v>
      </c>
      <c r="L213" s="162" t="s">
        <v>483</v>
      </c>
      <c r="M213" s="162" t="s">
        <v>484</v>
      </c>
      <c r="N213" s="162">
        <v>13</v>
      </c>
      <c r="O213" s="162" t="s">
        <v>104</v>
      </c>
      <c r="P213" s="162" t="s">
        <v>312</v>
      </c>
      <c r="Q213" s="162" t="s">
        <v>445</v>
      </c>
      <c r="R213" s="162" t="s">
        <v>61</v>
      </c>
      <c r="S213" s="162" t="s">
        <v>107</v>
      </c>
      <c r="T213" s="162" t="s">
        <v>446</v>
      </c>
      <c r="U213" s="163">
        <v>15</v>
      </c>
      <c r="V213" s="163">
        <v>180</v>
      </c>
      <c r="W213" s="163">
        <v>8</v>
      </c>
      <c r="X213" s="166">
        <f t="shared" si="43"/>
        <v>188</v>
      </c>
      <c r="Y213" s="163">
        <v>4</v>
      </c>
      <c r="Z213" s="163" t="s">
        <v>64</v>
      </c>
      <c r="AA213" s="163" t="s">
        <v>67</v>
      </c>
      <c r="AB213" s="172" t="s">
        <v>67</v>
      </c>
      <c r="AC213" s="173" t="s">
        <v>818</v>
      </c>
      <c r="AD213" s="168" t="s">
        <v>808</v>
      </c>
      <c r="AE213" s="166" t="s">
        <v>67</v>
      </c>
      <c r="AF213" s="178"/>
      <c r="AG213" s="162" t="s">
        <v>68</v>
      </c>
      <c r="AH213" s="166">
        <f t="shared" si="35"/>
        <v>47</v>
      </c>
      <c r="AI213" s="166">
        <v>2</v>
      </c>
      <c r="AJ213" s="170">
        <f t="shared" si="36"/>
        <v>6372</v>
      </c>
      <c r="AK213" s="166">
        <f t="shared" si="37"/>
        <v>47</v>
      </c>
      <c r="AL213" s="170">
        <v>0</v>
      </c>
      <c r="AM213" s="170">
        <f t="shared" si="44"/>
        <v>2820000</v>
      </c>
      <c r="AN213" s="170">
        <f t="shared" si="38"/>
        <v>0</v>
      </c>
      <c r="AO213" s="170">
        <f t="shared" si="39"/>
        <v>0</v>
      </c>
      <c r="AP213" s="170">
        <f t="shared" si="40"/>
        <v>17969040</v>
      </c>
      <c r="AR213" s="170">
        <f t="shared" si="41"/>
        <v>0</v>
      </c>
      <c r="AS213" s="170">
        <f t="shared" si="42"/>
        <v>20789040</v>
      </c>
      <c r="AT213" s="162" t="s">
        <v>809</v>
      </c>
      <c r="AU213" s="162" t="s">
        <v>810</v>
      </c>
      <c r="AV213" s="162" t="s">
        <v>811</v>
      </c>
      <c r="AW213" s="162" t="s">
        <v>812</v>
      </c>
    </row>
    <row r="214" spans="1:49" ht="25" customHeight="1" x14ac:dyDescent="0.35">
      <c r="A214" s="162">
        <v>14336</v>
      </c>
      <c r="B214" s="162" t="s">
        <v>125</v>
      </c>
      <c r="C214" s="162" t="s">
        <v>126</v>
      </c>
      <c r="D214" s="163">
        <v>1</v>
      </c>
      <c r="E214" s="163">
        <v>2025</v>
      </c>
      <c r="F214" s="163">
        <v>2025</v>
      </c>
      <c r="G214" s="162" t="s">
        <v>127</v>
      </c>
      <c r="H214" s="162" t="s">
        <v>125</v>
      </c>
      <c r="I214" s="162" t="s">
        <v>128</v>
      </c>
      <c r="J214" s="164" t="s">
        <v>819</v>
      </c>
      <c r="K214" s="162" t="s">
        <v>65</v>
      </c>
      <c r="L214" s="162" t="s">
        <v>65</v>
      </c>
      <c r="M214" s="162" t="s">
        <v>65</v>
      </c>
      <c r="N214" s="162">
        <v>13</v>
      </c>
      <c r="O214" s="162" t="s">
        <v>104</v>
      </c>
      <c r="P214" s="162" t="s">
        <v>209</v>
      </c>
      <c r="Q214" s="162" t="s">
        <v>158</v>
      </c>
      <c r="R214" s="162" t="s">
        <v>61</v>
      </c>
      <c r="S214" s="162" t="s">
        <v>107</v>
      </c>
      <c r="T214" s="162" t="s">
        <v>108</v>
      </c>
      <c r="U214" s="163">
        <v>15</v>
      </c>
      <c r="V214" s="163">
        <v>160</v>
      </c>
      <c r="W214" s="163" t="s">
        <v>65</v>
      </c>
      <c r="X214" s="166">
        <f t="shared" si="43"/>
        <v>160</v>
      </c>
      <c r="Y214" s="163">
        <v>5</v>
      </c>
      <c r="Z214" s="163" t="s">
        <v>64</v>
      </c>
      <c r="AA214" s="163" t="s">
        <v>67</v>
      </c>
      <c r="AB214" s="172" t="s">
        <v>67</v>
      </c>
      <c r="AC214" s="173" t="s">
        <v>820</v>
      </c>
      <c r="AD214" s="168" t="s">
        <v>821</v>
      </c>
      <c r="AE214" s="166" t="s">
        <v>67</v>
      </c>
      <c r="AF214" s="178"/>
      <c r="AG214" s="162" t="s">
        <v>68</v>
      </c>
      <c r="AH214" s="166">
        <f t="shared" si="35"/>
        <v>32</v>
      </c>
      <c r="AI214" s="166">
        <v>2</v>
      </c>
      <c r="AJ214" s="170">
        <f t="shared" si="36"/>
        <v>6372</v>
      </c>
      <c r="AK214" s="166">
        <f t="shared" si="37"/>
        <v>32</v>
      </c>
      <c r="AL214" s="170">
        <v>0</v>
      </c>
      <c r="AM214" s="170">
        <f t="shared" si="44"/>
        <v>1920000</v>
      </c>
      <c r="AN214" s="170">
        <f t="shared" si="38"/>
        <v>0</v>
      </c>
      <c r="AO214" s="170">
        <f t="shared" si="39"/>
        <v>0</v>
      </c>
      <c r="AP214" s="170">
        <f t="shared" si="40"/>
        <v>15292800</v>
      </c>
      <c r="AR214" s="170">
        <f t="shared" si="41"/>
        <v>0</v>
      </c>
      <c r="AS214" s="170">
        <f t="shared" si="42"/>
        <v>17212800</v>
      </c>
      <c r="AT214" s="162" t="s">
        <v>249</v>
      </c>
      <c r="AU214" s="162" t="s">
        <v>250</v>
      </c>
      <c r="AV214" s="162" t="s">
        <v>251</v>
      </c>
      <c r="AW214" s="162" t="s">
        <v>125</v>
      </c>
    </row>
    <row r="215" spans="1:49" ht="25" customHeight="1" x14ac:dyDescent="0.35">
      <c r="A215" s="162">
        <v>14340</v>
      </c>
      <c r="B215" s="162" t="s">
        <v>125</v>
      </c>
      <c r="C215" s="162" t="s">
        <v>126</v>
      </c>
      <c r="D215" s="163">
        <v>1</v>
      </c>
      <c r="E215" s="163">
        <v>2025</v>
      </c>
      <c r="F215" s="163">
        <v>2025</v>
      </c>
      <c r="G215" s="162" t="s">
        <v>127</v>
      </c>
      <c r="H215" s="162" t="s">
        <v>125</v>
      </c>
      <c r="I215" s="162" t="s">
        <v>128</v>
      </c>
      <c r="J215" s="164" t="s">
        <v>822</v>
      </c>
      <c r="K215" s="162" t="s">
        <v>65</v>
      </c>
      <c r="L215" s="162" t="s">
        <v>65</v>
      </c>
      <c r="M215" s="162" t="s">
        <v>65</v>
      </c>
      <c r="N215" s="162">
        <v>2</v>
      </c>
      <c r="O215" s="162" t="s">
        <v>143</v>
      </c>
      <c r="P215" s="162" t="s">
        <v>823</v>
      </c>
      <c r="Q215" s="162" t="s">
        <v>152</v>
      </c>
      <c r="R215" s="162" t="s">
        <v>61</v>
      </c>
      <c r="S215" s="162" t="s">
        <v>62</v>
      </c>
      <c r="T215" s="162" t="s">
        <v>108</v>
      </c>
      <c r="U215" s="163">
        <v>10</v>
      </c>
      <c r="V215" s="163">
        <v>110</v>
      </c>
      <c r="W215" s="163" t="s">
        <v>65</v>
      </c>
      <c r="X215" s="166">
        <f t="shared" si="43"/>
        <v>110</v>
      </c>
      <c r="Y215" s="163">
        <v>4</v>
      </c>
      <c r="Z215" s="163" t="s">
        <v>64</v>
      </c>
      <c r="AA215" s="163" t="s">
        <v>67</v>
      </c>
      <c r="AB215" s="172" t="s">
        <v>67</v>
      </c>
      <c r="AC215" s="173" t="s">
        <v>824</v>
      </c>
      <c r="AD215" s="168" t="s">
        <v>825</v>
      </c>
      <c r="AE215" s="166" t="s">
        <v>67</v>
      </c>
      <c r="AF215" s="178"/>
      <c r="AG215" s="162" t="s">
        <v>68</v>
      </c>
      <c r="AH215" s="166">
        <f t="shared" si="35"/>
        <v>28</v>
      </c>
      <c r="AI215" s="166">
        <v>2</v>
      </c>
      <c r="AJ215" s="170">
        <f t="shared" si="36"/>
        <v>6372</v>
      </c>
      <c r="AK215" s="166">
        <f t="shared" si="37"/>
        <v>27.5</v>
      </c>
      <c r="AL215" s="170">
        <v>0</v>
      </c>
      <c r="AM215" s="170">
        <f t="shared" si="44"/>
        <v>1120000</v>
      </c>
      <c r="AN215" s="170">
        <f t="shared" si="38"/>
        <v>0</v>
      </c>
      <c r="AO215" s="170">
        <f t="shared" si="39"/>
        <v>0</v>
      </c>
      <c r="AP215" s="170">
        <f t="shared" si="40"/>
        <v>7009200</v>
      </c>
      <c r="AR215" s="170">
        <f t="shared" si="41"/>
        <v>0</v>
      </c>
      <c r="AS215" s="170">
        <f t="shared" si="42"/>
        <v>8129200</v>
      </c>
      <c r="AT215" s="162" t="s">
        <v>249</v>
      </c>
      <c r="AU215" s="162" t="s">
        <v>250</v>
      </c>
      <c r="AV215" s="162" t="s">
        <v>251</v>
      </c>
      <c r="AW215" s="162" t="s">
        <v>125</v>
      </c>
    </row>
    <row r="216" spans="1:49" ht="25" customHeight="1" x14ac:dyDescent="0.35">
      <c r="A216" s="162">
        <v>14465</v>
      </c>
      <c r="B216" s="162" t="s">
        <v>125</v>
      </c>
      <c r="C216" s="162" t="s">
        <v>126</v>
      </c>
      <c r="D216" s="163">
        <v>1</v>
      </c>
      <c r="E216" s="163">
        <v>2025</v>
      </c>
      <c r="F216" s="163">
        <v>2025</v>
      </c>
      <c r="G216" s="162" t="s">
        <v>127</v>
      </c>
      <c r="H216" s="162" t="s">
        <v>125</v>
      </c>
      <c r="I216" s="162" t="s">
        <v>128</v>
      </c>
      <c r="J216" s="164" t="s">
        <v>826</v>
      </c>
      <c r="K216" s="162" t="s">
        <v>65</v>
      </c>
      <c r="L216" s="162" t="s">
        <v>827</v>
      </c>
      <c r="M216" s="162" t="s">
        <v>828</v>
      </c>
      <c r="N216" s="162">
        <v>13</v>
      </c>
      <c r="O216" s="162" t="s">
        <v>104</v>
      </c>
      <c r="P216" s="162" t="s">
        <v>455</v>
      </c>
      <c r="Q216" s="162" t="s">
        <v>132</v>
      </c>
      <c r="R216" s="162" t="s">
        <v>61</v>
      </c>
      <c r="S216" s="162" t="s">
        <v>107</v>
      </c>
      <c r="T216" s="162" t="s">
        <v>829</v>
      </c>
      <c r="U216" s="163">
        <v>20</v>
      </c>
      <c r="V216" s="163">
        <v>52</v>
      </c>
      <c r="W216" s="163">
        <v>10</v>
      </c>
      <c r="X216" s="166">
        <f t="shared" si="43"/>
        <v>62</v>
      </c>
      <c r="Y216" s="163">
        <v>3</v>
      </c>
      <c r="Z216" s="163" t="s">
        <v>64</v>
      </c>
      <c r="AA216" s="163" t="s">
        <v>67</v>
      </c>
      <c r="AB216" s="172" t="s">
        <v>67</v>
      </c>
      <c r="AC216" s="173" t="s">
        <v>830</v>
      </c>
      <c r="AD216" s="168" t="s">
        <v>831</v>
      </c>
      <c r="AE216" s="166" t="s">
        <v>67</v>
      </c>
      <c r="AF216" s="178"/>
      <c r="AG216" s="162" t="s">
        <v>68</v>
      </c>
      <c r="AH216" s="166">
        <f t="shared" si="35"/>
        <v>21</v>
      </c>
      <c r="AI216" s="166">
        <v>1</v>
      </c>
      <c r="AJ216" s="170">
        <f t="shared" si="36"/>
        <v>5074</v>
      </c>
      <c r="AK216" s="166">
        <f t="shared" si="37"/>
        <v>20.666666666666668</v>
      </c>
      <c r="AL216" s="170">
        <v>0</v>
      </c>
      <c r="AM216" s="170">
        <f t="shared" si="44"/>
        <v>1680000</v>
      </c>
      <c r="AN216" s="170">
        <f t="shared" si="38"/>
        <v>0</v>
      </c>
      <c r="AO216" s="170">
        <f t="shared" si="39"/>
        <v>0</v>
      </c>
      <c r="AP216" s="170">
        <f t="shared" si="40"/>
        <v>6291760</v>
      </c>
      <c r="AR216" s="170">
        <f t="shared" si="41"/>
        <v>0</v>
      </c>
      <c r="AS216" s="170">
        <f t="shared" si="42"/>
        <v>7971760</v>
      </c>
      <c r="AT216" s="162" t="s">
        <v>618</v>
      </c>
      <c r="AU216" s="162" t="s">
        <v>619</v>
      </c>
      <c r="AV216" s="162" t="s">
        <v>832</v>
      </c>
      <c r="AW216" s="162" t="s">
        <v>833</v>
      </c>
    </row>
    <row r="217" spans="1:49" ht="25" customHeight="1" x14ac:dyDescent="0.35">
      <c r="A217" s="162">
        <v>14411</v>
      </c>
      <c r="B217" s="162" t="s">
        <v>125</v>
      </c>
      <c r="C217" s="162" t="s">
        <v>126</v>
      </c>
      <c r="D217" s="163">
        <v>1</v>
      </c>
      <c r="E217" s="163">
        <v>2025</v>
      </c>
      <c r="F217" s="163">
        <v>2025</v>
      </c>
      <c r="G217" s="162" t="s">
        <v>127</v>
      </c>
      <c r="H217" s="162" t="s">
        <v>125</v>
      </c>
      <c r="I217" s="162" t="s">
        <v>128</v>
      </c>
      <c r="J217" s="164" t="s">
        <v>834</v>
      </c>
      <c r="K217" s="162" t="s">
        <v>65</v>
      </c>
      <c r="L217" s="162" t="s">
        <v>65</v>
      </c>
      <c r="M217" s="162" t="s">
        <v>65</v>
      </c>
      <c r="N217" s="162">
        <v>13</v>
      </c>
      <c r="O217" s="162" t="s">
        <v>104</v>
      </c>
      <c r="P217" s="162" t="s">
        <v>595</v>
      </c>
      <c r="Q217" s="162" t="s">
        <v>152</v>
      </c>
      <c r="R217" s="162" t="s">
        <v>61</v>
      </c>
      <c r="S217" s="162" t="s">
        <v>107</v>
      </c>
      <c r="T217" s="162" t="s">
        <v>63</v>
      </c>
      <c r="U217" s="163">
        <v>20</v>
      </c>
      <c r="V217" s="163">
        <v>200</v>
      </c>
      <c r="W217" s="163" t="s">
        <v>65</v>
      </c>
      <c r="X217" s="166">
        <f t="shared" si="43"/>
        <v>200</v>
      </c>
      <c r="Y217" s="163">
        <v>4</v>
      </c>
      <c r="Z217" s="163" t="s">
        <v>64</v>
      </c>
      <c r="AA217" s="163" t="s">
        <v>67</v>
      </c>
      <c r="AB217" s="172" t="s">
        <v>67</v>
      </c>
      <c r="AC217" s="173" t="s">
        <v>835</v>
      </c>
      <c r="AD217" s="168" t="s">
        <v>600</v>
      </c>
      <c r="AE217" s="166" t="s">
        <v>67</v>
      </c>
      <c r="AF217" s="178"/>
      <c r="AG217" s="162" t="s">
        <v>68</v>
      </c>
      <c r="AH217" s="166">
        <f t="shared" si="35"/>
        <v>50</v>
      </c>
      <c r="AI217" s="166">
        <v>2</v>
      </c>
      <c r="AJ217" s="170">
        <f t="shared" si="36"/>
        <v>6372</v>
      </c>
      <c r="AK217" s="166">
        <f t="shared" si="37"/>
        <v>50</v>
      </c>
      <c r="AL217" s="170">
        <v>0</v>
      </c>
      <c r="AM217" s="170">
        <f t="shared" si="44"/>
        <v>4000000</v>
      </c>
      <c r="AN217" s="170">
        <f t="shared" si="38"/>
        <v>0</v>
      </c>
      <c r="AO217" s="170">
        <f t="shared" si="39"/>
        <v>0</v>
      </c>
      <c r="AP217" s="170">
        <f t="shared" si="40"/>
        <v>25488000</v>
      </c>
      <c r="AR217" s="170">
        <f t="shared" si="41"/>
        <v>0</v>
      </c>
      <c r="AS217" s="170">
        <f t="shared" si="42"/>
        <v>29488000</v>
      </c>
      <c r="AT217" s="162" t="s">
        <v>601</v>
      </c>
      <c r="AU217" s="162" t="s">
        <v>602</v>
      </c>
      <c r="AV217" s="162" t="s">
        <v>603</v>
      </c>
      <c r="AW217" s="162" t="s">
        <v>476</v>
      </c>
    </row>
    <row r="218" spans="1:49" ht="25" customHeight="1" x14ac:dyDescent="0.35">
      <c r="A218" s="162">
        <v>14259</v>
      </c>
      <c r="B218" s="162" t="s">
        <v>138</v>
      </c>
      <c r="C218" s="162" t="s">
        <v>139</v>
      </c>
      <c r="D218" s="163">
        <v>1</v>
      </c>
      <c r="E218" s="163">
        <v>2025</v>
      </c>
      <c r="F218" s="163">
        <v>2025</v>
      </c>
      <c r="G218" s="162" t="s">
        <v>127</v>
      </c>
      <c r="H218" s="162" t="s">
        <v>138</v>
      </c>
      <c r="I218" s="162" t="s">
        <v>140</v>
      </c>
      <c r="J218" s="164" t="s">
        <v>836</v>
      </c>
      <c r="K218" s="162" t="s">
        <v>65</v>
      </c>
      <c r="L218" s="162" t="s">
        <v>65</v>
      </c>
      <c r="M218" s="162" t="s">
        <v>65</v>
      </c>
      <c r="N218" s="162">
        <v>13</v>
      </c>
      <c r="O218" s="162" t="s">
        <v>104</v>
      </c>
      <c r="P218" s="162" t="s">
        <v>595</v>
      </c>
      <c r="Q218" s="162" t="s">
        <v>152</v>
      </c>
      <c r="R218" s="162" t="s">
        <v>61</v>
      </c>
      <c r="S218" s="162" t="s">
        <v>107</v>
      </c>
      <c r="T218" s="162" t="s">
        <v>63</v>
      </c>
      <c r="U218" s="163">
        <v>20</v>
      </c>
      <c r="V218" s="163">
        <v>200</v>
      </c>
      <c r="W218" s="163" t="s">
        <v>65</v>
      </c>
      <c r="X218" s="166">
        <f t="shared" si="43"/>
        <v>200</v>
      </c>
      <c r="Y218" s="163">
        <v>4</v>
      </c>
      <c r="Z218" s="163" t="s">
        <v>64</v>
      </c>
      <c r="AA218" s="163" t="s">
        <v>67</v>
      </c>
      <c r="AB218" s="172" t="s">
        <v>67</v>
      </c>
      <c r="AC218" s="173" t="s">
        <v>837</v>
      </c>
      <c r="AD218" s="168" t="s">
        <v>838</v>
      </c>
      <c r="AE218" s="166" t="s">
        <v>67</v>
      </c>
      <c r="AF218" s="178"/>
      <c r="AG218" s="162" t="s">
        <v>68</v>
      </c>
      <c r="AH218" s="166">
        <f t="shared" si="35"/>
        <v>50</v>
      </c>
      <c r="AI218" s="166">
        <v>2</v>
      </c>
      <c r="AJ218" s="170">
        <f t="shared" si="36"/>
        <v>6372</v>
      </c>
      <c r="AK218" s="166">
        <f t="shared" si="37"/>
        <v>50</v>
      </c>
      <c r="AL218" s="170">
        <v>0</v>
      </c>
      <c r="AM218" s="170">
        <f t="shared" si="44"/>
        <v>4000000</v>
      </c>
      <c r="AN218" s="170">
        <f t="shared" si="38"/>
        <v>0</v>
      </c>
      <c r="AO218" s="170">
        <f t="shared" si="39"/>
        <v>0</v>
      </c>
      <c r="AP218" s="170">
        <f t="shared" si="40"/>
        <v>25488000</v>
      </c>
      <c r="AR218" s="170">
        <f t="shared" si="41"/>
        <v>0</v>
      </c>
      <c r="AS218" s="170">
        <f t="shared" si="42"/>
        <v>29488000</v>
      </c>
      <c r="AT218" s="162" t="s">
        <v>839</v>
      </c>
      <c r="AU218" s="162" t="s">
        <v>840</v>
      </c>
      <c r="AV218" s="162" t="s">
        <v>698</v>
      </c>
      <c r="AW218" s="162" t="s">
        <v>699</v>
      </c>
    </row>
    <row r="219" spans="1:49" ht="25" customHeight="1" x14ac:dyDescent="0.35">
      <c r="A219" s="162">
        <v>14294</v>
      </c>
      <c r="B219" s="162" t="s">
        <v>125</v>
      </c>
      <c r="C219" s="162" t="s">
        <v>126</v>
      </c>
      <c r="D219" s="163">
        <v>1</v>
      </c>
      <c r="E219" s="163">
        <v>2025</v>
      </c>
      <c r="F219" s="163">
        <v>2025</v>
      </c>
      <c r="G219" s="162" t="s">
        <v>127</v>
      </c>
      <c r="H219" s="162" t="s">
        <v>125</v>
      </c>
      <c r="I219" s="162" t="s">
        <v>128</v>
      </c>
      <c r="J219" s="164" t="s">
        <v>841</v>
      </c>
      <c r="K219" s="162" t="s">
        <v>65</v>
      </c>
      <c r="L219" s="162" t="s">
        <v>814</v>
      </c>
      <c r="M219" s="162" t="s">
        <v>815</v>
      </c>
      <c r="N219" s="162">
        <v>13</v>
      </c>
      <c r="O219" s="162" t="s">
        <v>104</v>
      </c>
      <c r="P219" s="162" t="s">
        <v>312</v>
      </c>
      <c r="Q219" s="162" t="s">
        <v>132</v>
      </c>
      <c r="R219" s="162" t="s">
        <v>61</v>
      </c>
      <c r="S219" s="162" t="s">
        <v>107</v>
      </c>
      <c r="T219" s="162" t="s">
        <v>446</v>
      </c>
      <c r="U219" s="163">
        <v>15</v>
      </c>
      <c r="V219" s="163">
        <v>180</v>
      </c>
      <c r="W219" s="163">
        <v>12</v>
      </c>
      <c r="X219" s="166">
        <f t="shared" si="43"/>
        <v>192</v>
      </c>
      <c r="Y219" s="163">
        <v>4</v>
      </c>
      <c r="Z219" s="163" t="s">
        <v>64</v>
      </c>
      <c r="AA219" s="163" t="s">
        <v>67</v>
      </c>
      <c r="AB219" s="172" t="s">
        <v>67</v>
      </c>
      <c r="AC219" s="173" t="s">
        <v>842</v>
      </c>
      <c r="AD219" s="168" t="s">
        <v>808</v>
      </c>
      <c r="AE219" s="166" t="s">
        <v>67</v>
      </c>
      <c r="AF219" s="178"/>
      <c r="AG219" s="162" t="s">
        <v>68</v>
      </c>
      <c r="AH219" s="166">
        <f t="shared" si="35"/>
        <v>48</v>
      </c>
      <c r="AI219" s="166">
        <v>2</v>
      </c>
      <c r="AJ219" s="170">
        <f t="shared" si="36"/>
        <v>6372</v>
      </c>
      <c r="AK219" s="166">
        <f t="shared" si="37"/>
        <v>48</v>
      </c>
      <c r="AL219" s="170">
        <v>0</v>
      </c>
      <c r="AM219" s="170">
        <f t="shared" si="44"/>
        <v>2880000</v>
      </c>
      <c r="AN219" s="170">
        <f t="shared" si="38"/>
        <v>0</v>
      </c>
      <c r="AO219" s="170">
        <f t="shared" si="39"/>
        <v>0</v>
      </c>
      <c r="AP219" s="170">
        <f t="shared" si="40"/>
        <v>18351360</v>
      </c>
      <c r="AR219" s="170">
        <f t="shared" si="41"/>
        <v>0</v>
      </c>
      <c r="AS219" s="170">
        <f t="shared" si="42"/>
        <v>21231360</v>
      </c>
      <c r="AT219" s="162" t="s">
        <v>809</v>
      </c>
      <c r="AU219" s="162" t="s">
        <v>810</v>
      </c>
      <c r="AV219" s="162" t="s">
        <v>811</v>
      </c>
      <c r="AW219" s="162" t="s">
        <v>812</v>
      </c>
    </row>
    <row r="220" spans="1:49" ht="25" customHeight="1" x14ac:dyDescent="0.35">
      <c r="A220" s="162">
        <v>14405</v>
      </c>
      <c r="B220" s="162" t="s">
        <v>125</v>
      </c>
      <c r="C220" s="162" t="s">
        <v>126</v>
      </c>
      <c r="D220" s="163">
        <v>1</v>
      </c>
      <c r="E220" s="163">
        <v>2025</v>
      </c>
      <c r="F220" s="163">
        <v>2025</v>
      </c>
      <c r="G220" s="162" t="s">
        <v>127</v>
      </c>
      <c r="H220" s="162" t="s">
        <v>125</v>
      </c>
      <c r="I220" s="162" t="s">
        <v>128</v>
      </c>
      <c r="J220" s="164" t="s">
        <v>843</v>
      </c>
      <c r="K220" s="162" t="s">
        <v>65</v>
      </c>
      <c r="L220" s="162" t="s">
        <v>65</v>
      </c>
      <c r="M220" s="162" t="s">
        <v>65</v>
      </c>
      <c r="N220" s="162">
        <v>13</v>
      </c>
      <c r="O220" s="162" t="s">
        <v>104</v>
      </c>
      <c r="P220" s="162" t="s">
        <v>844</v>
      </c>
      <c r="Q220" s="162" t="s">
        <v>462</v>
      </c>
      <c r="R220" s="162" t="s">
        <v>61</v>
      </c>
      <c r="S220" s="162" t="s">
        <v>107</v>
      </c>
      <c r="T220" s="162" t="s">
        <v>463</v>
      </c>
      <c r="U220" s="163">
        <v>20</v>
      </c>
      <c r="V220" s="163">
        <v>88</v>
      </c>
      <c r="W220" s="163" t="s">
        <v>65</v>
      </c>
      <c r="X220" s="166">
        <f t="shared" si="43"/>
        <v>88</v>
      </c>
      <c r="Y220" s="163">
        <v>4</v>
      </c>
      <c r="Z220" s="163" t="s">
        <v>64</v>
      </c>
      <c r="AA220" s="163" t="s">
        <v>67</v>
      </c>
      <c r="AB220" s="172" t="s">
        <v>67</v>
      </c>
      <c r="AC220" s="173" t="s">
        <v>845</v>
      </c>
      <c r="AD220" s="168" t="s">
        <v>846</v>
      </c>
      <c r="AE220" s="166" t="s">
        <v>67</v>
      </c>
      <c r="AF220" s="178"/>
      <c r="AG220" s="162" t="s">
        <v>68</v>
      </c>
      <c r="AH220" s="166">
        <f t="shared" si="35"/>
        <v>22</v>
      </c>
      <c r="AI220" s="166">
        <v>1</v>
      </c>
      <c r="AJ220" s="170">
        <f t="shared" si="36"/>
        <v>5074</v>
      </c>
      <c r="AK220" s="166">
        <f t="shared" si="37"/>
        <v>22</v>
      </c>
      <c r="AL220" s="170">
        <v>0</v>
      </c>
      <c r="AM220" s="170">
        <f t="shared" si="44"/>
        <v>1760000</v>
      </c>
      <c r="AN220" s="170">
        <f t="shared" si="38"/>
        <v>0</v>
      </c>
      <c r="AO220" s="170">
        <f t="shared" si="39"/>
        <v>0</v>
      </c>
      <c r="AP220" s="170">
        <f t="shared" si="40"/>
        <v>8930240</v>
      </c>
      <c r="AR220" s="170">
        <f t="shared" si="41"/>
        <v>0</v>
      </c>
      <c r="AS220" s="170">
        <f t="shared" si="42"/>
        <v>10690240</v>
      </c>
      <c r="AT220" s="162" t="s">
        <v>847</v>
      </c>
      <c r="AU220" s="162" t="s">
        <v>848</v>
      </c>
      <c r="AV220" s="162" t="s">
        <v>849</v>
      </c>
      <c r="AW220" s="162" t="s">
        <v>850</v>
      </c>
    </row>
    <row r="221" spans="1:49" ht="25" customHeight="1" x14ac:dyDescent="0.35">
      <c r="A221" s="162">
        <v>14401</v>
      </c>
      <c r="B221" s="162" t="s">
        <v>125</v>
      </c>
      <c r="C221" s="162" t="s">
        <v>126</v>
      </c>
      <c r="D221" s="163">
        <v>1</v>
      </c>
      <c r="E221" s="163">
        <v>2025</v>
      </c>
      <c r="F221" s="163">
        <v>2025</v>
      </c>
      <c r="G221" s="162" t="s">
        <v>127</v>
      </c>
      <c r="H221" s="162" t="s">
        <v>125</v>
      </c>
      <c r="I221" s="162" t="s">
        <v>128</v>
      </c>
      <c r="J221" s="164" t="s">
        <v>851</v>
      </c>
      <c r="K221" s="162" t="s">
        <v>65</v>
      </c>
      <c r="L221" s="162" t="s">
        <v>65</v>
      </c>
      <c r="M221" s="162" t="s">
        <v>65</v>
      </c>
      <c r="N221" s="162">
        <v>13</v>
      </c>
      <c r="O221" s="162" t="s">
        <v>104</v>
      </c>
      <c r="P221" s="162" t="s">
        <v>844</v>
      </c>
      <c r="Q221" s="162" t="s">
        <v>462</v>
      </c>
      <c r="R221" s="162" t="s">
        <v>61</v>
      </c>
      <c r="S221" s="162" t="s">
        <v>107</v>
      </c>
      <c r="T221" s="162" t="s">
        <v>463</v>
      </c>
      <c r="U221" s="163">
        <v>20</v>
      </c>
      <c r="V221" s="163">
        <v>45</v>
      </c>
      <c r="W221" s="163" t="s">
        <v>65</v>
      </c>
      <c r="X221" s="166">
        <f t="shared" si="43"/>
        <v>45</v>
      </c>
      <c r="Y221" s="163">
        <v>4</v>
      </c>
      <c r="Z221" s="163" t="s">
        <v>64</v>
      </c>
      <c r="AA221" s="163" t="s">
        <v>67</v>
      </c>
      <c r="AB221" s="172" t="s">
        <v>67</v>
      </c>
      <c r="AC221" s="173" t="s">
        <v>852</v>
      </c>
      <c r="AD221" s="168" t="s">
        <v>853</v>
      </c>
      <c r="AE221" s="166" t="s">
        <v>67</v>
      </c>
      <c r="AF221" s="178"/>
      <c r="AG221" s="162" t="s">
        <v>68</v>
      </c>
      <c r="AH221" s="166">
        <f t="shared" si="35"/>
        <v>12</v>
      </c>
      <c r="AI221" s="166">
        <v>2</v>
      </c>
      <c r="AJ221" s="170">
        <f t="shared" si="36"/>
        <v>6372</v>
      </c>
      <c r="AK221" s="166">
        <f t="shared" si="37"/>
        <v>11.25</v>
      </c>
      <c r="AL221" s="170">
        <v>0</v>
      </c>
      <c r="AM221" s="170">
        <f t="shared" si="44"/>
        <v>960000</v>
      </c>
      <c r="AN221" s="170">
        <f t="shared" si="38"/>
        <v>0</v>
      </c>
      <c r="AO221" s="170">
        <f t="shared" si="39"/>
        <v>0</v>
      </c>
      <c r="AP221" s="170">
        <f t="shared" si="40"/>
        <v>5734800</v>
      </c>
      <c r="AR221" s="170">
        <f t="shared" si="41"/>
        <v>0</v>
      </c>
      <c r="AS221" s="170">
        <f t="shared" si="42"/>
        <v>6694800</v>
      </c>
      <c r="AT221" s="162" t="s">
        <v>847</v>
      </c>
      <c r="AU221" s="162" t="s">
        <v>848</v>
      </c>
      <c r="AV221" s="162" t="s">
        <v>849</v>
      </c>
      <c r="AW221" s="162" t="s">
        <v>850</v>
      </c>
    </row>
    <row r="222" spans="1:49" ht="25" customHeight="1" x14ac:dyDescent="0.35">
      <c r="A222" s="162">
        <v>14302</v>
      </c>
      <c r="B222" s="162" t="s">
        <v>125</v>
      </c>
      <c r="C222" s="162" t="s">
        <v>126</v>
      </c>
      <c r="D222" s="163">
        <v>1</v>
      </c>
      <c r="E222" s="163">
        <v>2025</v>
      </c>
      <c r="F222" s="163">
        <v>2025</v>
      </c>
      <c r="G222" s="162" t="s">
        <v>127</v>
      </c>
      <c r="H222" s="162" t="s">
        <v>125</v>
      </c>
      <c r="I222" s="162" t="s">
        <v>128</v>
      </c>
      <c r="J222" s="164" t="s">
        <v>854</v>
      </c>
      <c r="K222" s="162" t="s">
        <v>65</v>
      </c>
      <c r="L222" s="162" t="s">
        <v>483</v>
      </c>
      <c r="M222" s="162" t="s">
        <v>484</v>
      </c>
      <c r="N222" s="162">
        <v>13</v>
      </c>
      <c r="O222" s="162" t="s">
        <v>104</v>
      </c>
      <c r="P222" s="162" t="s">
        <v>312</v>
      </c>
      <c r="Q222" s="162" t="s">
        <v>132</v>
      </c>
      <c r="R222" s="162" t="s">
        <v>61</v>
      </c>
      <c r="S222" s="162" t="s">
        <v>107</v>
      </c>
      <c r="T222" s="162" t="s">
        <v>855</v>
      </c>
      <c r="U222" s="163">
        <v>10</v>
      </c>
      <c r="V222" s="163">
        <v>180</v>
      </c>
      <c r="W222" s="163">
        <v>8</v>
      </c>
      <c r="X222" s="166">
        <f t="shared" si="43"/>
        <v>188</v>
      </c>
      <c r="Y222" s="163">
        <v>4</v>
      </c>
      <c r="Z222" s="163" t="s">
        <v>64</v>
      </c>
      <c r="AA222" s="163" t="s">
        <v>67</v>
      </c>
      <c r="AB222" s="172" t="s">
        <v>67</v>
      </c>
      <c r="AC222" s="173" t="s">
        <v>856</v>
      </c>
      <c r="AD222" s="168" t="s">
        <v>857</v>
      </c>
      <c r="AE222" s="166" t="s">
        <v>67</v>
      </c>
      <c r="AF222" s="178"/>
      <c r="AG222" s="162" t="s">
        <v>68</v>
      </c>
      <c r="AH222" s="166">
        <f t="shared" si="35"/>
        <v>47</v>
      </c>
      <c r="AI222" s="166">
        <v>2</v>
      </c>
      <c r="AJ222" s="170">
        <f t="shared" si="36"/>
        <v>6372</v>
      </c>
      <c r="AK222" s="166">
        <f t="shared" si="37"/>
        <v>47</v>
      </c>
      <c r="AL222" s="170">
        <v>0</v>
      </c>
      <c r="AM222" s="170">
        <f t="shared" si="44"/>
        <v>1880000</v>
      </c>
      <c r="AN222" s="170">
        <f t="shared" si="38"/>
        <v>0</v>
      </c>
      <c r="AO222" s="170">
        <f t="shared" si="39"/>
        <v>0</v>
      </c>
      <c r="AP222" s="170">
        <f t="shared" si="40"/>
        <v>11979360</v>
      </c>
      <c r="AR222" s="170">
        <f t="shared" si="41"/>
        <v>0</v>
      </c>
      <c r="AS222" s="170">
        <f t="shared" si="42"/>
        <v>13859360</v>
      </c>
      <c r="AT222" s="162" t="s">
        <v>809</v>
      </c>
      <c r="AU222" s="162" t="s">
        <v>810</v>
      </c>
      <c r="AV222" s="162" t="s">
        <v>811</v>
      </c>
      <c r="AW222" s="162" t="s">
        <v>812</v>
      </c>
    </row>
    <row r="223" spans="1:49" ht="25" customHeight="1" x14ac:dyDescent="0.35">
      <c r="A223" s="162">
        <v>14290</v>
      </c>
      <c r="B223" s="162" t="s">
        <v>125</v>
      </c>
      <c r="C223" s="162" t="s">
        <v>126</v>
      </c>
      <c r="D223" s="163">
        <v>1</v>
      </c>
      <c r="E223" s="163">
        <v>2025</v>
      </c>
      <c r="F223" s="163">
        <v>2025</v>
      </c>
      <c r="G223" s="162" t="s">
        <v>127</v>
      </c>
      <c r="H223" s="162" t="s">
        <v>125</v>
      </c>
      <c r="I223" s="162" t="s">
        <v>128</v>
      </c>
      <c r="J223" s="164" t="s">
        <v>858</v>
      </c>
      <c r="K223" s="162" t="s">
        <v>65</v>
      </c>
      <c r="L223" s="162" t="s">
        <v>814</v>
      </c>
      <c r="M223" s="162" t="s">
        <v>815</v>
      </c>
      <c r="N223" s="162">
        <v>13</v>
      </c>
      <c r="O223" s="162" t="s">
        <v>104</v>
      </c>
      <c r="P223" s="162" t="s">
        <v>312</v>
      </c>
      <c r="Q223" s="162" t="s">
        <v>445</v>
      </c>
      <c r="R223" s="162" t="s">
        <v>61</v>
      </c>
      <c r="S223" s="162" t="s">
        <v>107</v>
      </c>
      <c r="T223" s="162" t="s">
        <v>446</v>
      </c>
      <c r="U223" s="163">
        <v>15</v>
      </c>
      <c r="V223" s="163">
        <v>180</v>
      </c>
      <c r="W223" s="163">
        <v>12</v>
      </c>
      <c r="X223" s="166">
        <f t="shared" si="43"/>
        <v>192</v>
      </c>
      <c r="Y223" s="163">
        <v>4</v>
      </c>
      <c r="Z223" s="163" t="s">
        <v>64</v>
      </c>
      <c r="AA223" s="163" t="s">
        <v>67</v>
      </c>
      <c r="AB223" s="172" t="s">
        <v>67</v>
      </c>
      <c r="AC223" s="173" t="s">
        <v>859</v>
      </c>
      <c r="AD223" s="168" t="s">
        <v>860</v>
      </c>
      <c r="AE223" s="166" t="s">
        <v>67</v>
      </c>
      <c r="AF223" s="178"/>
      <c r="AG223" s="162" t="s">
        <v>68</v>
      </c>
      <c r="AH223" s="166">
        <f t="shared" si="35"/>
        <v>48</v>
      </c>
      <c r="AI223" s="166">
        <v>2</v>
      </c>
      <c r="AJ223" s="170">
        <f t="shared" si="36"/>
        <v>6372</v>
      </c>
      <c r="AK223" s="166">
        <f t="shared" si="37"/>
        <v>48</v>
      </c>
      <c r="AL223" s="170">
        <v>0</v>
      </c>
      <c r="AM223" s="170">
        <f t="shared" si="44"/>
        <v>2880000</v>
      </c>
      <c r="AN223" s="170">
        <f t="shared" si="38"/>
        <v>0</v>
      </c>
      <c r="AO223" s="170">
        <f t="shared" si="39"/>
        <v>0</v>
      </c>
      <c r="AP223" s="170">
        <f t="shared" si="40"/>
        <v>18351360</v>
      </c>
      <c r="AR223" s="170">
        <f t="shared" si="41"/>
        <v>0</v>
      </c>
      <c r="AS223" s="170">
        <f t="shared" si="42"/>
        <v>21231360</v>
      </c>
      <c r="AT223" s="162" t="s">
        <v>809</v>
      </c>
      <c r="AU223" s="162" t="s">
        <v>810</v>
      </c>
      <c r="AV223" s="162" t="s">
        <v>811</v>
      </c>
      <c r="AW223" s="162" t="s">
        <v>812</v>
      </c>
    </row>
    <row r="224" spans="1:49" ht="25" customHeight="1" x14ac:dyDescent="0.35">
      <c r="A224" s="162">
        <v>14279</v>
      </c>
      <c r="B224" s="162" t="s">
        <v>125</v>
      </c>
      <c r="C224" s="162" t="s">
        <v>126</v>
      </c>
      <c r="D224" s="163">
        <v>1</v>
      </c>
      <c r="E224" s="163">
        <v>2025</v>
      </c>
      <c r="F224" s="163">
        <v>2025</v>
      </c>
      <c r="G224" s="162" t="s">
        <v>127</v>
      </c>
      <c r="H224" s="162" t="s">
        <v>125</v>
      </c>
      <c r="I224" s="162" t="s">
        <v>128</v>
      </c>
      <c r="J224" s="164" t="s">
        <v>861</v>
      </c>
      <c r="K224" s="162" t="s">
        <v>65</v>
      </c>
      <c r="L224" s="162" t="s">
        <v>284</v>
      </c>
      <c r="M224" s="162" t="s">
        <v>285</v>
      </c>
      <c r="N224" s="162">
        <v>10</v>
      </c>
      <c r="O224" s="162" t="s">
        <v>111</v>
      </c>
      <c r="P224" s="162" t="s">
        <v>862</v>
      </c>
      <c r="Q224" s="162" t="s">
        <v>158</v>
      </c>
      <c r="R224" s="162" t="s">
        <v>61</v>
      </c>
      <c r="S224" s="162" t="s">
        <v>107</v>
      </c>
      <c r="T224" s="162" t="s">
        <v>863</v>
      </c>
      <c r="U224" s="163">
        <v>20</v>
      </c>
      <c r="V224" s="163">
        <v>224</v>
      </c>
      <c r="W224" s="163">
        <v>12</v>
      </c>
      <c r="X224" s="166">
        <f t="shared" si="43"/>
        <v>236</v>
      </c>
      <c r="Y224" s="163">
        <v>8</v>
      </c>
      <c r="Z224" s="163" t="s">
        <v>64</v>
      </c>
      <c r="AA224" s="163" t="s">
        <v>67</v>
      </c>
      <c r="AB224" s="172" t="s">
        <v>67</v>
      </c>
      <c r="AC224" s="173" t="s">
        <v>864</v>
      </c>
      <c r="AD224" s="168" t="s">
        <v>865</v>
      </c>
      <c r="AE224" s="166" t="s">
        <v>67</v>
      </c>
      <c r="AF224" s="178"/>
      <c r="AG224" s="162" t="s">
        <v>68</v>
      </c>
      <c r="AH224" s="166">
        <f t="shared" si="35"/>
        <v>30</v>
      </c>
      <c r="AI224" s="166">
        <v>2</v>
      </c>
      <c r="AJ224" s="170">
        <f t="shared" si="36"/>
        <v>6372</v>
      </c>
      <c r="AK224" s="166">
        <f t="shared" si="37"/>
        <v>29.5</v>
      </c>
      <c r="AL224" s="170">
        <v>0</v>
      </c>
      <c r="AM224" s="170">
        <f t="shared" si="44"/>
        <v>2400000</v>
      </c>
      <c r="AN224" s="170">
        <f t="shared" si="38"/>
        <v>0</v>
      </c>
      <c r="AO224" s="170">
        <f t="shared" si="39"/>
        <v>0</v>
      </c>
      <c r="AP224" s="170">
        <f t="shared" si="40"/>
        <v>30075840</v>
      </c>
      <c r="AR224" s="170">
        <f t="shared" si="41"/>
        <v>0</v>
      </c>
      <c r="AS224" s="170">
        <f t="shared" si="42"/>
        <v>32475840</v>
      </c>
      <c r="AT224" s="162" t="s">
        <v>161</v>
      </c>
      <c r="AU224" s="162" t="s">
        <v>162</v>
      </c>
      <c r="AV224" s="162" t="s">
        <v>866</v>
      </c>
      <c r="AW224" s="162" t="s">
        <v>867</v>
      </c>
    </row>
    <row r="225" spans="1:49" ht="25" customHeight="1" x14ac:dyDescent="0.35">
      <c r="A225" s="162">
        <v>14280</v>
      </c>
      <c r="B225" s="162" t="s">
        <v>125</v>
      </c>
      <c r="C225" s="162" t="s">
        <v>126</v>
      </c>
      <c r="D225" s="163">
        <v>1</v>
      </c>
      <c r="E225" s="163">
        <v>2025</v>
      </c>
      <c r="F225" s="163">
        <v>2025</v>
      </c>
      <c r="G225" s="162" t="s">
        <v>127</v>
      </c>
      <c r="H225" s="162" t="s">
        <v>125</v>
      </c>
      <c r="I225" s="162" t="s">
        <v>128</v>
      </c>
      <c r="J225" s="164" t="s">
        <v>861</v>
      </c>
      <c r="K225" s="162" t="s">
        <v>65</v>
      </c>
      <c r="L225" s="162" t="s">
        <v>284</v>
      </c>
      <c r="M225" s="162" t="s">
        <v>285</v>
      </c>
      <c r="N225" s="162">
        <v>10</v>
      </c>
      <c r="O225" s="162" t="s">
        <v>111</v>
      </c>
      <c r="P225" s="162" t="s">
        <v>868</v>
      </c>
      <c r="Q225" s="162" t="s">
        <v>158</v>
      </c>
      <c r="R225" s="162" t="s">
        <v>61</v>
      </c>
      <c r="S225" s="162" t="s">
        <v>107</v>
      </c>
      <c r="T225" s="162" t="s">
        <v>869</v>
      </c>
      <c r="U225" s="163">
        <v>20</v>
      </c>
      <c r="V225" s="163">
        <v>224</v>
      </c>
      <c r="W225" s="163">
        <v>12</v>
      </c>
      <c r="X225" s="166">
        <f t="shared" si="43"/>
        <v>236</v>
      </c>
      <c r="Y225" s="163">
        <v>8</v>
      </c>
      <c r="Z225" s="163" t="s">
        <v>64</v>
      </c>
      <c r="AA225" s="163" t="s">
        <v>67</v>
      </c>
      <c r="AB225" s="172" t="s">
        <v>67</v>
      </c>
      <c r="AC225" s="173" t="s">
        <v>864</v>
      </c>
      <c r="AD225" s="168" t="s">
        <v>870</v>
      </c>
      <c r="AE225" s="166" t="s">
        <v>67</v>
      </c>
      <c r="AF225" s="178"/>
      <c r="AG225" s="162" t="s">
        <v>68</v>
      </c>
      <c r="AH225" s="166">
        <f t="shared" si="35"/>
        <v>30</v>
      </c>
      <c r="AI225" s="166">
        <v>2</v>
      </c>
      <c r="AJ225" s="170">
        <f t="shared" si="36"/>
        <v>6372</v>
      </c>
      <c r="AK225" s="166">
        <f t="shared" si="37"/>
        <v>29.5</v>
      </c>
      <c r="AL225" s="170">
        <v>0</v>
      </c>
      <c r="AM225" s="170">
        <f t="shared" si="44"/>
        <v>2400000</v>
      </c>
      <c r="AN225" s="170">
        <f t="shared" si="38"/>
        <v>0</v>
      </c>
      <c r="AO225" s="170">
        <f t="shared" si="39"/>
        <v>0</v>
      </c>
      <c r="AP225" s="170">
        <f t="shared" si="40"/>
        <v>30075840</v>
      </c>
      <c r="AR225" s="170">
        <f t="shared" si="41"/>
        <v>0</v>
      </c>
      <c r="AS225" s="170">
        <f t="shared" si="42"/>
        <v>32475840</v>
      </c>
      <c r="AT225" s="162" t="s">
        <v>161</v>
      </c>
      <c r="AU225" s="162" t="s">
        <v>162</v>
      </c>
      <c r="AV225" s="162" t="s">
        <v>866</v>
      </c>
      <c r="AW225" s="162" t="s">
        <v>867</v>
      </c>
    </row>
    <row r="226" spans="1:49" ht="25" customHeight="1" x14ac:dyDescent="0.35">
      <c r="A226" s="162">
        <v>14281</v>
      </c>
      <c r="B226" s="162" t="s">
        <v>125</v>
      </c>
      <c r="C226" s="162" t="s">
        <v>126</v>
      </c>
      <c r="D226" s="163">
        <v>1</v>
      </c>
      <c r="E226" s="163">
        <v>2025</v>
      </c>
      <c r="F226" s="163">
        <v>2025</v>
      </c>
      <c r="G226" s="162" t="s">
        <v>127</v>
      </c>
      <c r="H226" s="162" t="s">
        <v>125</v>
      </c>
      <c r="I226" s="162" t="s">
        <v>128</v>
      </c>
      <c r="J226" s="164" t="s">
        <v>861</v>
      </c>
      <c r="K226" s="162" t="s">
        <v>65</v>
      </c>
      <c r="L226" s="162" t="s">
        <v>284</v>
      </c>
      <c r="M226" s="162" t="s">
        <v>285</v>
      </c>
      <c r="N226" s="162">
        <v>10</v>
      </c>
      <c r="O226" s="162" t="s">
        <v>111</v>
      </c>
      <c r="P226" s="162" t="s">
        <v>871</v>
      </c>
      <c r="Q226" s="162" t="s">
        <v>158</v>
      </c>
      <c r="R226" s="162" t="s">
        <v>61</v>
      </c>
      <c r="S226" s="162" t="s">
        <v>107</v>
      </c>
      <c r="T226" s="162" t="s">
        <v>872</v>
      </c>
      <c r="U226" s="163">
        <v>20</v>
      </c>
      <c r="V226" s="163">
        <v>224</v>
      </c>
      <c r="W226" s="163">
        <v>12</v>
      </c>
      <c r="X226" s="166">
        <f t="shared" si="43"/>
        <v>236</v>
      </c>
      <c r="Y226" s="163">
        <v>8</v>
      </c>
      <c r="Z226" s="163" t="s">
        <v>64</v>
      </c>
      <c r="AA226" s="163" t="s">
        <v>67</v>
      </c>
      <c r="AB226" s="172" t="s">
        <v>67</v>
      </c>
      <c r="AC226" s="173" t="s">
        <v>864</v>
      </c>
      <c r="AD226" s="168" t="s">
        <v>873</v>
      </c>
      <c r="AE226" s="166" t="s">
        <v>67</v>
      </c>
      <c r="AF226" s="178"/>
      <c r="AG226" s="162" t="s">
        <v>68</v>
      </c>
      <c r="AH226" s="166">
        <f t="shared" si="35"/>
        <v>30</v>
      </c>
      <c r="AI226" s="166">
        <v>2</v>
      </c>
      <c r="AJ226" s="170">
        <f t="shared" si="36"/>
        <v>6372</v>
      </c>
      <c r="AK226" s="166">
        <f t="shared" si="37"/>
        <v>29.5</v>
      </c>
      <c r="AL226" s="170">
        <v>0</v>
      </c>
      <c r="AM226" s="170">
        <f t="shared" si="44"/>
        <v>2400000</v>
      </c>
      <c r="AN226" s="170">
        <f t="shared" si="38"/>
        <v>0</v>
      </c>
      <c r="AO226" s="170">
        <f t="shared" si="39"/>
        <v>0</v>
      </c>
      <c r="AP226" s="170">
        <f t="shared" si="40"/>
        <v>30075840</v>
      </c>
      <c r="AR226" s="170">
        <f t="shared" si="41"/>
        <v>0</v>
      </c>
      <c r="AS226" s="170">
        <f t="shared" si="42"/>
        <v>32475840</v>
      </c>
      <c r="AT226" s="162" t="s">
        <v>161</v>
      </c>
      <c r="AU226" s="162" t="s">
        <v>162</v>
      </c>
      <c r="AV226" s="162" t="s">
        <v>866</v>
      </c>
      <c r="AW226" s="162" t="s">
        <v>867</v>
      </c>
    </row>
    <row r="227" spans="1:49" ht="25" customHeight="1" x14ac:dyDescent="0.35">
      <c r="A227" s="162">
        <v>14283</v>
      </c>
      <c r="B227" s="162" t="s">
        <v>125</v>
      </c>
      <c r="C227" s="162" t="s">
        <v>126</v>
      </c>
      <c r="D227" s="163">
        <v>1</v>
      </c>
      <c r="E227" s="163">
        <v>2025</v>
      </c>
      <c r="F227" s="163">
        <v>2025</v>
      </c>
      <c r="G227" s="162" t="s">
        <v>127</v>
      </c>
      <c r="H227" s="162" t="s">
        <v>125</v>
      </c>
      <c r="I227" s="162" t="s">
        <v>128</v>
      </c>
      <c r="J227" s="164" t="s">
        <v>861</v>
      </c>
      <c r="K227" s="162" t="s">
        <v>65</v>
      </c>
      <c r="L227" s="162" t="s">
        <v>284</v>
      </c>
      <c r="M227" s="162" t="s">
        <v>285</v>
      </c>
      <c r="N227" s="162">
        <v>10</v>
      </c>
      <c r="O227" s="162" t="s">
        <v>111</v>
      </c>
      <c r="P227" s="162" t="s">
        <v>874</v>
      </c>
      <c r="Q227" s="162" t="s">
        <v>158</v>
      </c>
      <c r="R227" s="162" t="s">
        <v>61</v>
      </c>
      <c r="S227" s="162" t="s">
        <v>107</v>
      </c>
      <c r="T227" s="162" t="s">
        <v>872</v>
      </c>
      <c r="U227" s="163">
        <v>20</v>
      </c>
      <c r="V227" s="163">
        <v>224</v>
      </c>
      <c r="W227" s="163">
        <v>12</v>
      </c>
      <c r="X227" s="166">
        <f t="shared" si="43"/>
        <v>236</v>
      </c>
      <c r="Y227" s="163">
        <v>8</v>
      </c>
      <c r="Z227" s="163" t="s">
        <v>64</v>
      </c>
      <c r="AA227" s="163" t="s">
        <v>67</v>
      </c>
      <c r="AB227" s="172" t="s">
        <v>67</v>
      </c>
      <c r="AC227" s="173" t="s">
        <v>864</v>
      </c>
      <c r="AD227" s="168" t="s">
        <v>875</v>
      </c>
      <c r="AE227" s="166" t="s">
        <v>67</v>
      </c>
      <c r="AF227" s="178"/>
      <c r="AG227" s="162" t="s">
        <v>68</v>
      </c>
      <c r="AH227" s="166">
        <f t="shared" si="35"/>
        <v>30</v>
      </c>
      <c r="AI227" s="166">
        <v>2</v>
      </c>
      <c r="AJ227" s="170">
        <f t="shared" si="36"/>
        <v>6372</v>
      </c>
      <c r="AK227" s="166">
        <f t="shared" si="37"/>
        <v>29.5</v>
      </c>
      <c r="AL227" s="170">
        <v>0</v>
      </c>
      <c r="AM227" s="170">
        <f t="shared" si="44"/>
        <v>2400000</v>
      </c>
      <c r="AN227" s="170">
        <f t="shared" si="38"/>
        <v>0</v>
      </c>
      <c r="AO227" s="170">
        <f t="shared" si="39"/>
        <v>0</v>
      </c>
      <c r="AP227" s="170">
        <f t="shared" si="40"/>
        <v>30075840</v>
      </c>
      <c r="AR227" s="170">
        <f t="shared" si="41"/>
        <v>0</v>
      </c>
      <c r="AS227" s="170">
        <f t="shared" si="42"/>
        <v>32475840</v>
      </c>
      <c r="AT227" s="162" t="s">
        <v>161</v>
      </c>
      <c r="AU227" s="162" t="s">
        <v>162</v>
      </c>
      <c r="AV227" s="162" t="s">
        <v>866</v>
      </c>
      <c r="AW227" s="162" t="s">
        <v>867</v>
      </c>
    </row>
    <row r="228" spans="1:49" ht="25" customHeight="1" x14ac:dyDescent="0.35">
      <c r="A228" s="162">
        <v>14348</v>
      </c>
      <c r="B228" s="162" t="s">
        <v>469</v>
      </c>
      <c r="C228" s="162" t="s">
        <v>470</v>
      </c>
      <c r="D228" s="163">
        <v>1</v>
      </c>
      <c r="E228" s="163">
        <v>2025</v>
      </c>
      <c r="F228" s="163">
        <v>2025</v>
      </c>
      <c r="G228" s="162" t="s">
        <v>127</v>
      </c>
      <c r="H228" s="162" t="s">
        <v>469</v>
      </c>
      <c r="I228" s="162" t="s">
        <v>471</v>
      </c>
      <c r="J228" s="164" t="s">
        <v>876</v>
      </c>
      <c r="K228" s="162" t="s">
        <v>65</v>
      </c>
      <c r="L228" s="162" t="s">
        <v>65</v>
      </c>
      <c r="M228" s="162" t="s">
        <v>65</v>
      </c>
      <c r="N228" s="162">
        <v>6</v>
      </c>
      <c r="O228" s="162" t="s">
        <v>375</v>
      </c>
      <c r="P228" s="162" t="s">
        <v>585</v>
      </c>
      <c r="Q228" s="162" t="s">
        <v>152</v>
      </c>
      <c r="R228" s="162" t="s">
        <v>61</v>
      </c>
      <c r="S228" s="162" t="s">
        <v>107</v>
      </c>
      <c r="T228" s="162" t="s">
        <v>108</v>
      </c>
      <c r="U228" s="163">
        <v>15</v>
      </c>
      <c r="V228" s="163">
        <v>90</v>
      </c>
      <c r="W228" s="163" t="s">
        <v>65</v>
      </c>
      <c r="X228" s="166">
        <f t="shared" si="43"/>
        <v>90</v>
      </c>
      <c r="Y228" s="163">
        <v>3</v>
      </c>
      <c r="Z228" s="163" t="s">
        <v>64</v>
      </c>
      <c r="AA228" s="163" t="s">
        <v>67</v>
      </c>
      <c r="AB228" s="172" t="s">
        <v>67</v>
      </c>
      <c r="AC228" s="173" t="s">
        <v>877</v>
      </c>
      <c r="AD228" s="168" t="s">
        <v>878</v>
      </c>
      <c r="AE228" s="166" t="s">
        <v>67</v>
      </c>
      <c r="AF228" s="178"/>
      <c r="AG228" s="162" t="s">
        <v>68</v>
      </c>
      <c r="AH228" s="166">
        <f t="shared" si="35"/>
        <v>30</v>
      </c>
      <c r="AI228" s="166">
        <v>2</v>
      </c>
      <c r="AJ228" s="170">
        <f t="shared" si="36"/>
        <v>6372</v>
      </c>
      <c r="AK228" s="166">
        <f t="shared" si="37"/>
        <v>30</v>
      </c>
      <c r="AL228" s="170">
        <v>0</v>
      </c>
      <c r="AM228" s="170">
        <f t="shared" si="44"/>
        <v>1800000</v>
      </c>
      <c r="AN228" s="170">
        <f t="shared" si="38"/>
        <v>0</v>
      </c>
      <c r="AO228" s="170">
        <f t="shared" si="39"/>
        <v>0</v>
      </c>
      <c r="AP228" s="170">
        <f t="shared" si="40"/>
        <v>8602200</v>
      </c>
      <c r="AR228" s="170">
        <f t="shared" si="41"/>
        <v>0</v>
      </c>
      <c r="AS228" s="170">
        <f t="shared" si="42"/>
        <v>10402200</v>
      </c>
      <c r="AT228" s="162" t="s">
        <v>879</v>
      </c>
      <c r="AU228" s="162" t="s">
        <v>474</v>
      </c>
      <c r="AV228" s="162" t="s">
        <v>880</v>
      </c>
      <c r="AW228" s="162" t="s">
        <v>881</v>
      </c>
    </row>
    <row r="229" spans="1:49" ht="25" customHeight="1" x14ac:dyDescent="0.35">
      <c r="A229" s="162">
        <v>14406</v>
      </c>
      <c r="B229" s="162" t="s">
        <v>125</v>
      </c>
      <c r="C229" s="162" t="s">
        <v>126</v>
      </c>
      <c r="D229" s="163">
        <v>1</v>
      </c>
      <c r="E229" s="163">
        <v>2025</v>
      </c>
      <c r="F229" s="163">
        <v>2025</v>
      </c>
      <c r="G229" s="162" t="s">
        <v>127</v>
      </c>
      <c r="H229" s="162" t="s">
        <v>125</v>
      </c>
      <c r="I229" s="162" t="s">
        <v>128</v>
      </c>
      <c r="J229" s="164" t="s">
        <v>882</v>
      </c>
      <c r="K229" s="162" t="s">
        <v>65</v>
      </c>
      <c r="L229" s="162" t="s">
        <v>65</v>
      </c>
      <c r="M229" s="162" t="s">
        <v>65</v>
      </c>
      <c r="N229" s="162">
        <v>13</v>
      </c>
      <c r="O229" s="162" t="s">
        <v>104</v>
      </c>
      <c r="P229" s="162" t="s">
        <v>595</v>
      </c>
      <c r="Q229" s="162" t="s">
        <v>152</v>
      </c>
      <c r="R229" s="162" t="s">
        <v>61</v>
      </c>
      <c r="S229" s="162" t="s">
        <v>107</v>
      </c>
      <c r="T229" s="162" t="s">
        <v>63</v>
      </c>
      <c r="U229" s="163">
        <v>20</v>
      </c>
      <c r="V229" s="163">
        <v>200</v>
      </c>
      <c r="W229" s="163" t="s">
        <v>65</v>
      </c>
      <c r="X229" s="166">
        <f t="shared" si="43"/>
        <v>200</v>
      </c>
      <c r="Y229" s="163">
        <v>4</v>
      </c>
      <c r="Z229" s="163" t="s">
        <v>64</v>
      </c>
      <c r="AA229" s="163" t="s">
        <v>67</v>
      </c>
      <c r="AB229" s="172" t="s">
        <v>67</v>
      </c>
      <c r="AC229" s="173" t="s">
        <v>883</v>
      </c>
      <c r="AD229" s="168" t="s">
        <v>600</v>
      </c>
      <c r="AE229" s="166" t="s">
        <v>67</v>
      </c>
      <c r="AF229" s="178"/>
      <c r="AG229" s="162" t="s">
        <v>68</v>
      </c>
      <c r="AH229" s="166">
        <f t="shared" si="35"/>
        <v>50</v>
      </c>
      <c r="AI229" s="166">
        <v>2</v>
      </c>
      <c r="AJ229" s="170">
        <f t="shared" si="36"/>
        <v>6372</v>
      </c>
      <c r="AK229" s="166">
        <f t="shared" si="37"/>
        <v>50</v>
      </c>
      <c r="AL229" s="170">
        <v>0</v>
      </c>
      <c r="AM229" s="170">
        <f t="shared" si="44"/>
        <v>4000000</v>
      </c>
      <c r="AN229" s="170">
        <f t="shared" si="38"/>
        <v>0</v>
      </c>
      <c r="AO229" s="170">
        <f t="shared" si="39"/>
        <v>0</v>
      </c>
      <c r="AP229" s="170">
        <f t="shared" si="40"/>
        <v>25488000</v>
      </c>
      <c r="AR229" s="170">
        <f t="shared" si="41"/>
        <v>0</v>
      </c>
      <c r="AS229" s="170">
        <f t="shared" si="42"/>
        <v>29488000</v>
      </c>
      <c r="AT229" s="162" t="s">
        <v>601</v>
      </c>
      <c r="AU229" s="162" t="s">
        <v>602</v>
      </c>
      <c r="AV229" s="162" t="s">
        <v>603</v>
      </c>
      <c r="AW229" s="162" t="s">
        <v>476</v>
      </c>
    </row>
    <row r="230" spans="1:49" ht="25" customHeight="1" x14ac:dyDescent="0.35">
      <c r="A230" s="162">
        <v>14407</v>
      </c>
      <c r="B230" s="162" t="s">
        <v>125</v>
      </c>
      <c r="C230" s="162" t="s">
        <v>126</v>
      </c>
      <c r="D230" s="163">
        <v>1</v>
      </c>
      <c r="E230" s="163">
        <v>2025</v>
      </c>
      <c r="F230" s="163">
        <v>2025</v>
      </c>
      <c r="G230" s="162" t="s">
        <v>127</v>
      </c>
      <c r="H230" s="162" t="s">
        <v>125</v>
      </c>
      <c r="I230" s="162" t="s">
        <v>128</v>
      </c>
      <c r="J230" s="164" t="s">
        <v>882</v>
      </c>
      <c r="K230" s="162" t="s">
        <v>65</v>
      </c>
      <c r="L230" s="162" t="s">
        <v>65</v>
      </c>
      <c r="M230" s="162" t="s">
        <v>65</v>
      </c>
      <c r="N230" s="162">
        <v>13</v>
      </c>
      <c r="O230" s="162" t="s">
        <v>104</v>
      </c>
      <c r="P230" s="162" t="s">
        <v>604</v>
      </c>
      <c r="Q230" s="162" t="s">
        <v>152</v>
      </c>
      <c r="R230" s="162" t="s">
        <v>61</v>
      </c>
      <c r="S230" s="162" t="s">
        <v>107</v>
      </c>
      <c r="T230" s="162" t="s">
        <v>63</v>
      </c>
      <c r="U230" s="163">
        <v>20</v>
      </c>
      <c r="V230" s="163">
        <v>200</v>
      </c>
      <c r="W230" s="163" t="s">
        <v>65</v>
      </c>
      <c r="X230" s="166">
        <f t="shared" si="43"/>
        <v>200</v>
      </c>
      <c r="Y230" s="163">
        <v>4</v>
      </c>
      <c r="Z230" s="163" t="s">
        <v>64</v>
      </c>
      <c r="AA230" s="163" t="s">
        <v>67</v>
      </c>
      <c r="AB230" s="172" t="s">
        <v>67</v>
      </c>
      <c r="AC230" s="173" t="s">
        <v>883</v>
      </c>
      <c r="AD230" s="168" t="s">
        <v>884</v>
      </c>
      <c r="AE230" s="166" t="s">
        <v>67</v>
      </c>
      <c r="AF230" s="178"/>
      <c r="AG230" s="162" t="s">
        <v>68</v>
      </c>
      <c r="AH230" s="166">
        <f t="shared" si="35"/>
        <v>50</v>
      </c>
      <c r="AI230" s="166">
        <v>2</v>
      </c>
      <c r="AJ230" s="170">
        <f t="shared" si="36"/>
        <v>6372</v>
      </c>
      <c r="AK230" s="166">
        <f t="shared" si="37"/>
        <v>50</v>
      </c>
      <c r="AL230" s="170">
        <v>0</v>
      </c>
      <c r="AM230" s="170">
        <f t="shared" si="44"/>
        <v>4000000</v>
      </c>
      <c r="AN230" s="170">
        <f t="shared" si="38"/>
        <v>0</v>
      </c>
      <c r="AO230" s="170">
        <f t="shared" si="39"/>
        <v>0</v>
      </c>
      <c r="AP230" s="170">
        <f t="shared" si="40"/>
        <v>25488000</v>
      </c>
      <c r="AR230" s="170">
        <f t="shared" si="41"/>
        <v>0</v>
      </c>
      <c r="AS230" s="170">
        <f t="shared" si="42"/>
        <v>29488000</v>
      </c>
      <c r="AT230" s="162" t="s">
        <v>601</v>
      </c>
      <c r="AU230" s="162" t="s">
        <v>602</v>
      </c>
      <c r="AV230" s="162" t="s">
        <v>603</v>
      </c>
      <c r="AW230" s="162" t="s">
        <v>476</v>
      </c>
    </row>
    <row r="231" spans="1:49" ht="25" customHeight="1" x14ac:dyDescent="0.35">
      <c r="A231" s="162">
        <v>14260</v>
      </c>
      <c r="B231" s="162" t="s">
        <v>138</v>
      </c>
      <c r="C231" s="162" t="s">
        <v>139</v>
      </c>
      <c r="D231" s="163">
        <v>1</v>
      </c>
      <c r="E231" s="163">
        <v>2025</v>
      </c>
      <c r="F231" s="163">
        <v>2025</v>
      </c>
      <c r="G231" s="162" t="s">
        <v>127</v>
      </c>
      <c r="H231" s="162" t="s">
        <v>138</v>
      </c>
      <c r="I231" s="162" t="s">
        <v>140</v>
      </c>
      <c r="J231" s="164" t="s">
        <v>885</v>
      </c>
      <c r="K231" s="162" t="s">
        <v>65</v>
      </c>
      <c r="L231" s="162" t="s">
        <v>65</v>
      </c>
      <c r="M231" s="162" t="s">
        <v>65</v>
      </c>
      <c r="N231" s="162">
        <v>13</v>
      </c>
      <c r="O231" s="162" t="s">
        <v>104</v>
      </c>
      <c r="P231" s="162" t="s">
        <v>886</v>
      </c>
      <c r="Q231" s="162" t="s">
        <v>152</v>
      </c>
      <c r="R231" s="162" t="s">
        <v>61</v>
      </c>
      <c r="S231" s="162" t="s">
        <v>107</v>
      </c>
      <c r="T231" s="162" t="s">
        <v>63</v>
      </c>
      <c r="U231" s="163">
        <v>20</v>
      </c>
      <c r="V231" s="163">
        <v>200</v>
      </c>
      <c r="W231" s="163" t="s">
        <v>65</v>
      </c>
      <c r="X231" s="166">
        <f t="shared" si="43"/>
        <v>200</v>
      </c>
      <c r="Y231" s="163">
        <v>4</v>
      </c>
      <c r="Z231" s="163" t="s">
        <v>64</v>
      </c>
      <c r="AA231" s="163" t="s">
        <v>67</v>
      </c>
      <c r="AB231" s="172" t="s">
        <v>67</v>
      </c>
      <c r="AC231" s="173" t="s">
        <v>887</v>
      </c>
      <c r="AD231" s="168" t="s">
        <v>750</v>
      </c>
      <c r="AE231" s="166" t="s">
        <v>67</v>
      </c>
      <c r="AF231" s="178"/>
      <c r="AG231" s="162" t="s">
        <v>68</v>
      </c>
      <c r="AH231" s="166">
        <f t="shared" si="35"/>
        <v>50</v>
      </c>
      <c r="AI231" s="166">
        <v>2</v>
      </c>
      <c r="AJ231" s="170">
        <f t="shared" si="36"/>
        <v>6372</v>
      </c>
      <c r="AK231" s="166">
        <f t="shared" si="37"/>
        <v>50</v>
      </c>
      <c r="AL231" s="170">
        <v>0</v>
      </c>
      <c r="AM231" s="170">
        <f t="shared" si="44"/>
        <v>4000000</v>
      </c>
      <c r="AN231" s="170">
        <f t="shared" si="38"/>
        <v>0</v>
      </c>
      <c r="AO231" s="170">
        <f t="shared" si="39"/>
        <v>0</v>
      </c>
      <c r="AP231" s="170">
        <f t="shared" si="40"/>
        <v>25488000</v>
      </c>
      <c r="AR231" s="170">
        <f t="shared" si="41"/>
        <v>0</v>
      </c>
      <c r="AS231" s="170">
        <f t="shared" si="42"/>
        <v>29488000</v>
      </c>
      <c r="AT231" s="162" t="s">
        <v>839</v>
      </c>
      <c r="AU231" s="162" t="s">
        <v>840</v>
      </c>
      <c r="AV231" s="162" t="s">
        <v>698</v>
      </c>
      <c r="AW231" s="162" t="s">
        <v>699</v>
      </c>
    </row>
    <row r="232" spans="1:49" ht="25" customHeight="1" x14ac:dyDescent="0.35">
      <c r="A232" s="162">
        <v>14271</v>
      </c>
      <c r="B232" s="162" t="s">
        <v>138</v>
      </c>
      <c r="C232" s="162" t="s">
        <v>139</v>
      </c>
      <c r="D232" s="163">
        <v>1</v>
      </c>
      <c r="E232" s="163">
        <v>2025</v>
      </c>
      <c r="F232" s="163">
        <v>2025</v>
      </c>
      <c r="G232" s="162" t="s">
        <v>127</v>
      </c>
      <c r="H232" s="162" t="s">
        <v>138</v>
      </c>
      <c r="I232" s="162" t="s">
        <v>140</v>
      </c>
      <c r="J232" s="164" t="s">
        <v>885</v>
      </c>
      <c r="K232" s="162" t="s">
        <v>65</v>
      </c>
      <c r="L232" s="162" t="s">
        <v>65</v>
      </c>
      <c r="M232" s="162" t="s">
        <v>65</v>
      </c>
      <c r="N232" s="162">
        <v>13</v>
      </c>
      <c r="O232" s="162" t="s">
        <v>104</v>
      </c>
      <c r="P232" s="162" t="s">
        <v>193</v>
      </c>
      <c r="Q232" s="162" t="s">
        <v>152</v>
      </c>
      <c r="R232" s="162" t="s">
        <v>61</v>
      </c>
      <c r="S232" s="162" t="s">
        <v>107</v>
      </c>
      <c r="T232" s="162" t="s">
        <v>63</v>
      </c>
      <c r="U232" s="163">
        <v>20</v>
      </c>
      <c r="V232" s="163">
        <v>200</v>
      </c>
      <c r="W232" s="163" t="s">
        <v>65</v>
      </c>
      <c r="X232" s="166">
        <f t="shared" si="43"/>
        <v>200</v>
      </c>
      <c r="Y232" s="163">
        <v>4</v>
      </c>
      <c r="Z232" s="163" t="s">
        <v>64</v>
      </c>
      <c r="AA232" s="163" t="s">
        <v>67</v>
      </c>
      <c r="AB232" s="172" t="s">
        <v>67</v>
      </c>
      <c r="AC232" s="173" t="s">
        <v>888</v>
      </c>
      <c r="AD232" s="168" t="s">
        <v>750</v>
      </c>
      <c r="AE232" s="166" t="s">
        <v>67</v>
      </c>
      <c r="AF232" s="178"/>
      <c r="AG232" s="162" t="s">
        <v>68</v>
      </c>
      <c r="AH232" s="166">
        <f t="shared" si="35"/>
        <v>50</v>
      </c>
      <c r="AI232" s="166">
        <v>2</v>
      </c>
      <c r="AJ232" s="170">
        <f t="shared" si="36"/>
        <v>6372</v>
      </c>
      <c r="AK232" s="166">
        <f t="shared" si="37"/>
        <v>50</v>
      </c>
      <c r="AL232" s="170">
        <v>0</v>
      </c>
      <c r="AM232" s="170">
        <f t="shared" si="44"/>
        <v>4000000</v>
      </c>
      <c r="AN232" s="170">
        <f t="shared" si="38"/>
        <v>0</v>
      </c>
      <c r="AO232" s="170">
        <f t="shared" si="39"/>
        <v>0</v>
      </c>
      <c r="AP232" s="170">
        <f t="shared" si="40"/>
        <v>25488000</v>
      </c>
      <c r="AR232" s="170">
        <f t="shared" si="41"/>
        <v>0</v>
      </c>
      <c r="AS232" s="170">
        <f t="shared" si="42"/>
        <v>29488000</v>
      </c>
      <c r="AT232" s="162" t="s">
        <v>839</v>
      </c>
      <c r="AU232" s="162" t="s">
        <v>840</v>
      </c>
      <c r="AV232" s="162" t="s">
        <v>698</v>
      </c>
      <c r="AW232" s="162" t="s">
        <v>699</v>
      </c>
    </row>
    <row r="233" spans="1:49" ht="25" customHeight="1" x14ac:dyDescent="0.35">
      <c r="A233" s="162">
        <v>14292</v>
      </c>
      <c r="B233" s="162" t="s">
        <v>125</v>
      </c>
      <c r="C233" s="162" t="s">
        <v>126</v>
      </c>
      <c r="D233" s="163">
        <v>1</v>
      </c>
      <c r="E233" s="163">
        <v>2025</v>
      </c>
      <c r="F233" s="163">
        <v>2025</v>
      </c>
      <c r="G233" s="162" t="s">
        <v>127</v>
      </c>
      <c r="H233" s="162" t="s">
        <v>125</v>
      </c>
      <c r="I233" s="162" t="s">
        <v>128</v>
      </c>
      <c r="J233" s="164" t="s">
        <v>889</v>
      </c>
      <c r="K233" s="162" t="s">
        <v>65</v>
      </c>
      <c r="L233" s="162" t="s">
        <v>483</v>
      </c>
      <c r="M233" s="162" t="s">
        <v>484</v>
      </c>
      <c r="N233" s="162">
        <v>13</v>
      </c>
      <c r="O233" s="162" t="s">
        <v>104</v>
      </c>
      <c r="P233" s="162" t="s">
        <v>312</v>
      </c>
      <c r="Q233" s="162" t="s">
        <v>445</v>
      </c>
      <c r="R233" s="162" t="s">
        <v>61</v>
      </c>
      <c r="S233" s="162" t="s">
        <v>107</v>
      </c>
      <c r="T233" s="162" t="s">
        <v>446</v>
      </c>
      <c r="U233" s="163">
        <v>20</v>
      </c>
      <c r="V233" s="163">
        <v>180</v>
      </c>
      <c r="W233" s="163">
        <v>8</v>
      </c>
      <c r="X233" s="166">
        <f t="shared" si="43"/>
        <v>188</v>
      </c>
      <c r="Y233" s="163">
        <v>4</v>
      </c>
      <c r="Z233" s="163" t="s">
        <v>64</v>
      </c>
      <c r="AA233" s="163" t="s">
        <v>67</v>
      </c>
      <c r="AB233" s="172" t="s">
        <v>67</v>
      </c>
      <c r="AC233" s="173" t="s">
        <v>890</v>
      </c>
      <c r="AD233" s="168" t="s">
        <v>808</v>
      </c>
      <c r="AE233" s="166" t="s">
        <v>67</v>
      </c>
      <c r="AF233" s="178"/>
      <c r="AG233" s="162" t="s">
        <v>68</v>
      </c>
      <c r="AH233" s="166">
        <f t="shared" si="35"/>
        <v>47</v>
      </c>
      <c r="AI233" s="166">
        <v>1</v>
      </c>
      <c r="AJ233" s="170">
        <f t="shared" si="36"/>
        <v>5074</v>
      </c>
      <c r="AK233" s="166">
        <f t="shared" si="37"/>
        <v>47</v>
      </c>
      <c r="AL233" s="170">
        <v>0</v>
      </c>
      <c r="AM233" s="170">
        <f t="shared" si="44"/>
        <v>3760000</v>
      </c>
      <c r="AN233" s="170">
        <f t="shared" si="38"/>
        <v>0</v>
      </c>
      <c r="AO233" s="170">
        <f t="shared" si="39"/>
        <v>0</v>
      </c>
      <c r="AP233" s="170">
        <f t="shared" si="40"/>
        <v>19078240</v>
      </c>
      <c r="AR233" s="170">
        <f t="shared" si="41"/>
        <v>0</v>
      </c>
      <c r="AS233" s="170">
        <f t="shared" si="42"/>
        <v>22838240</v>
      </c>
      <c r="AT233" s="162" t="s">
        <v>809</v>
      </c>
      <c r="AU233" s="162" t="s">
        <v>810</v>
      </c>
      <c r="AV233" s="162" t="s">
        <v>811</v>
      </c>
      <c r="AW233" s="162" t="s">
        <v>812</v>
      </c>
    </row>
    <row r="234" spans="1:49" ht="25" customHeight="1" x14ac:dyDescent="0.35">
      <c r="A234" s="162">
        <v>14521</v>
      </c>
      <c r="B234" s="162" t="s">
        <v>190</v>
      </c>
      <c r="C234" s="162" t="s">
        <v>191</v>
      </c>
      <c r="D234" s="163">
        <v>1</v>
      </c>
      <c r="E234" s="163">
        <v>2025</v>
      </c>
      <c r="F234" s="163">
        <v>2025</v>
      </c>
      <c r="G234" s="162" t="s">
        <v>127</v>
      </c>
      <c r="H234" s="162" t="s">
        <v>190</v>
      </c>
      <c r="I234" s="162" t="s">
        <v>192</v>
      </c>
      <c r="J234" s="164" t="s">
        <v>891</v>
      </c>
      <c r="K234" s="162" t="s">
        <v>65</v>
      </c>
      <c r="L234" s="162" t="s">
        <v>65</v>
      </c>
      <c r="M234" s="162" t="s">
        <v>65</v>
      </c>
      <c r="N234" s="162">
        <v>10</v>
      </c>
      <c r="O234" s="162" t="s">
        <v>111</v>
      </c>
      <c r="P234" s="162" t="s">
        <v>363</v>
      </c>
      <c r="Q234" s="162" t="s">
        <v>892</v>
      </c>
      <c r="R234" s="162" t="s">
        <v>61</v>
      </c>
      <c r="S234" s="162" t="s">
        <v>107</v>
      </c>
      <c r="T234" s="162" t="s">
        <v>108</v>
      </c>
      <c r="U234" s="163">
        <v>20</v>
      </c>
      <c r="V234" s="163">
        <v>80</v>
      </c>
      <c r="W234" s="163" t="s">
        <v>65</v>
      </c>
      <c r="X234" s="166">
        <f t="shared" si="43"/>
        <v>80</v>
      </c>
      <c r="Y234" s="163">
        <v>5</v>
      </c>
      <c r="Z234" s="163" t="s">
        <v>64</v>
      </c>
      <c r="AA234" s="163" t="s">
        <v>67</v>
      </c>
      <c r="AB234" s="172" t="s">
        <v>67</v>
      </c>
      <c r="AC234" s="173" t="s">
        <v>893</v>
      </c>
      <c r="AD234" s="168" t="s">
        <v>894</v>
      </c>
      <c r="AE234" s="166" t="s">
        <v>67</v>
      </c>
      <c r="AF234" s="178"/>
      <c r="AG234" s="162" t="s">
        <v>68</v>
      </c>
      <c r="AH234" s="166">
        <f t="shared" si="35"/>
        <v>16</v>
      </c>
      <c r="AI234" s="166">
        <v>2</v>
      </c>
      <c r="AJ234" s="170">
        <f t="shared" si="36"/>
        <v>6372</v>
      </c>
      <c r="AK234" s="166">
        <f t="shared" si="37"/>
        <v>16</v>
      </c>
      <c r="AL234" s="170">
        <v>0</v>
      </c>
      <c r="AM234" s="170">
        <f t="shared" si="44"/>
        <v>1280000</v>
      </c>
      <c r="AN234" s="170">
        <f t="shared" si="38"/>
        <v>0</v>
      </c>
      <c r="AO234" s="170">
        <f t="shared" si="39"/>
        <v>0</v>
      </c>
      <c r="AP234" s="170">
        <f t="shared" si="40"/>
        <v>10195200</v>
      </c>
      <c r="AR234" s="170">
        <f t="shared" si="41"/>
        <v>0</v>
      </c>
      <c r="AS234" s="170">
        <f t="shared" si="42"/>
        <v>11475200</v>
      </c>
      <c r="AT234" s="162" t="s">
        <v>195</v>
      </c>
      <c r="AU234" s="162" t="s">
        <v>196</v>
      </c>
      <c r="AV234" s="162" t="s">
        <v>895</v>
      </c>
      <c r="AW234" s="162" t="s">
        <v>896</v>
      </c>
    </row>
    <row r="235" spans="1:49" ht="25" customHeight="1" x14ac:dyDescent="0.35">
      <c r="A235" s="162">
        <v>14412</v>
      </c>
      <c r="B235" s="162" t="s">
        <v>125</v>
      </c>
      <c r="C235" s="162" t="s">
        <v>126</v>
      </c>
      <c r="D235" s="163">
        <v>1</v>
      </c>
      <c r="E235" s="163">
        <v>2025</v>
      </c>
      <c r="F235" s="163">
        <v>2025</v>
      </c>
      <c r="G235" s="162" t="s">
        <v>127</v>
      </c>
      <c r="H235" s="162" t="s">
        <v>125</v>
      </c>
      <c r="I235" s="162" t="s">
        <v>128</v>
      </c>
      <c r="J235" s="164" t="s">
        <v>897</v>
      </c>
      <c r="K235" s="162" t="s">
        <v>65</v>
      </c>
      <c r="L235" s="162" t="s">
        <v>65</v>
      </c>
      <c r="M235" s="162" t="s">
        <v>65</v>
      </c>
      <c r="N235" s="162">
        <v>13</v>
      </c>
      <c r="O235" s="162" t="s">
        <v>104</v>
      </c>
      <c r="P235" s="162" t="s">
        <v>595</v>
      </c>
      <c r="Q235" s="162" t="s">
        <v>152</v>
      </c>
      <c r="R235" s="162" t="s">
        <v>61</v>
      </c>
      <c r="S235" s="162" t="s">
        <v>107</v>
      </c>
      <c r="T235" s="162" t="s">
        <v>63</v>
      </c>
      <c r="U235" s="163">
        <v>20</v>
      </c>
      <c r="V235" s="163">
        <v>100</v>
      </c>
      <c r="W235" s="163" t="s">
        <v>65</v>
      </c>
      <c r="X235" s="166">
        <f t="shared" si="43"/>
        <v>100</v>
      </c>
      <c r="Y235" s="163">
        <v>4</v>
      </c>
      <c r="Z235" s="163" t="s">
        <v>64</v>
      </c>
      <c r="AA235" s="163" t="s">
        <v>67</v>
      </c>
      <c r="AB235" s="172" t="s">
        <v>67</v>
      </c>
      <c r="AC235" s="173" t="s">
        <v>898</v>
      </c>
      <c r="AD235" s="168" t="s">
        <v>600</v>
      </c>
      <c r="AE235" s="166" t="s">
        <v>67</v>
      </c>
      <c r="AF235" s="178"/>
      <c r="AG235" s="162" t="s">
        <v>68</v>
      </c>
      <c r="AH235" s="166">
        <f t="shared" si="35"/>
        <v>25</v>
      </c>
      <c r="AI235" s="166">
        <v>2</v>
      </c>
      <c r="AJ235" s="170">
        <f t="shared" si="36"/>
        <v>6372</v>
      </c>
      <c r="AK235" s="166">
        <f t="shared" si="37"/>
        <v>25</v>
      </c>
      <c r="AL235" s="170">
        <v>0</v>
      </c>
      <c r="AM235" s="170">
        <f t="shared" si="44"/>
        <v>2000000</v>
      </c>
      <c r="AN235" s="170">
        <f t="shared" si="38"/>
        <v>0</v>
      </c>
      <c r="AO235" s="170">
        <f t="shared" si="39"/>
        <v>0</v>
      </c>
      <c r="AP235" s="170">
        <f t="shared" si="40"/>
        <v>12744000</v>
      </c>
      <c r="AR235" s="170">
        <f t="shared" si="41"/>
        <v>0</v>
      </c>
      <c r="AS235" s="170">
        <f t="shared" si="42"/>
        <v>14744000</v>
      </c>
      <c r="AT235" s="162" t="s">
        <v>601</v>
      </c>
      <c r="AU235" s="162" t="s">
        <v>602</v>
      </c>
      <c r="AV235" s="162" t="s">
        <v>603</v>
      </c>
      <c r="AW235" s="162" t="s">
        <v>476</v>
      </c>
    </row>
    <row r="236" spans="1:49" ht="25" customHeight="1" x14ac:dyDescent="0.35">
      <c r="A236" s="162">
        <v>14413</v>
      </c>
      <c r="B236" s="162" t="s">
        <v>125</v>
      </c>
      <c r="C236" s="162" t="s">
        <v>126</v>
      </c>
      <c r="D236" s="163">
        <v>1</v>
      </c>
      <c r="E236" s="163">
        <v>2025</v>
      </c>
      <c r="F236" s="163">
        <v>2025</v>
      </c>
      <c r="G236" s="162" t="s">
        <v>127</v>
      </c>
      <c r="H236" s="162" t="s">
        <v>125</v>
      </c>
      <c r="I236" s="162" t="s">
        <v>128</v>
      </c>
      <c r="J236" s="164" t="s">
        <v>897</v>
      </c>
      <c r="K236" s="162" t="s">
        <v>65</v>
      </c>
      <c r="L236" s="162" t="s">
        <v>65</v>
      </c>
      <c r="M236" s="162" t="s">
        <v>65</v>
      </c>
      <c r="N236" s="162">
        <v>13</v>
      </c>
      <c r="O236" s="162" t="s">
        <v>104</v>
      </c>
      <c r="P236" s="162" t="s">
        <v>604</v>
      </c>
      <c r="Q236" s="162" t="s">
        <v>152</v>
      </c>
      <c r="R236" s="162" t="s">
        <v>61</v>
      </c>
      <c r="S236" s="162" t="s">
        <v>107</v>
      </c>
      <c r="T236" s="162" t="s">
        <v>63</v>
      </c>
      <c r="U236" s="163">
        <v>20</v>
      </c>
      <c r="V236" s="163">
        <v>100</v>
      </c>
      <c r="W236" s="163" t="s">
        <v>65</v>
      </c>
      <c r="X236" s="166">
        <f t="shared" si="43"/>
        <v>100</v>
      </c>
      <c r="Y236" s="163">
        <v>4</v>
      </c>
      <c r="Z236" s="163" t="s">
        <v>64</v>
      </c>
      <c r="AA236" s="163" t="s">
        <v>67</v>
      </c>
      <c r="AB236" s="172" t="s">
        <v>67</v>
      </c>
      <c r="AC236" s="173" t="s">
        <v>899</v>
      </c>
      <c r="AD236" s="168" t="s">
        <v>600</v>
      </c>
      <c r="AE236" s="166" t="s">
        <v>67</v>
      </c>
      <c r="AF236" s="178"/>
      <c r="AG236" s="162" t="s">
        <v>68</v>
      </c>
      <c r="AH236" s="166">
        <f t="shared" si="35"/>
        <v>25</v>
      </c>
      <c r="AI236" s="166">
        <v>2</v>
      </c>
      <c r="AJ236" s="170">
        <f t="shared" si="36"/>
        <v>6372</v>
      </c>
      <c r="AK236" s="166">
        <f t="shared" si="37"/>
        <v>25</v>
      </c>
      <c r="AL236" s="170">
        <v>0</v>
      </c>
      <c r="AM236" s="170">
        <f t="shared" si="44"/>
        <v>2000000</v>
      </c>
      <c r="AN236" s="170">
        <f t="shared" si="38"/>
        <v>0</v>
      </c>
      <c r="AO236" s="170">
        <f t="shared" si="39"/>
        <v>0</v>
      </c>
      <c r="AP236" s="170">
        <f t="shared" si="40"/>
        <v>12744000</v>
      </c>
      <c r="AR236" s="170">
        <f t="shared" si="41"/>
        <v>0</v>
      </c>
      <c r="AS236" s="170">
        <f t="shared" si="42"/>
        <v>14744000</v>
      </c>
      <c r="AT236" s="162" t="s">
        <v>601</v>
      </c>
      <c r="AU236" s="162" t="s">
        <v>602</v>
      </c>
      <c r="AV236" s="162" t="s">
        <v>603</v>
      </c>
      <c r="AW236" s="162" t="s">
        <v>476</v>
      </c>
    </row>
    <row r="237" spans="1:49" ht="25" customHeight="1" x14ac:dyDescent="0.35">
      <c r="A237" s="162">
        <v>14258</v>
      </c>
      <c r="B237" s="162" t="s">
        <v>138</v>
      </c>
      <c r="C237" s="162" t="s">
        <v>139</v>
      </c>
      <c r="D237" s="163">
        <v>1</v>
      </c>
      <c r="E237" s="163">
        <v>2025</v>
      </c>
      <c r="F237" s="163">
        <v>2025</v>
      </c>
      <c r="G237" s="162" t="s">
        <v>127</v>
      </c>
      <c r="H237" s="162" t="s">
        <v>138</v>
      </c>
      <c r="I237" s="162" t="s">
        <v>140</v>
      </c>
      <c r="J237" s="164" t="s">
        <v>900</v>
      </c>
      <c r="K237" s="162" t="s">
        <v>65</v>
      </c>
      <c r="L237" s="162" t="s">
        <v>65</v>
      </c>
      <c r="M237" s="162" t="s">
        <v>65</v>
      </c>
      <c r="N237" s="162">
        <v>13</v>
      </c>
      <c r="O237" s="162" t="s">
        <v>104</v>
      </c>
      <c r="P237" s="162" t="s">
        <v>901</v>
      </c>
      <c r="Q237" s="162" t="s">
        <v>152</v>
      </c>
      <c r="R237" s="162" t="s">
        <v>61</v>
      </c>
      <c r="S237" s="162" t="s">
        <v>107</v>
      </c>
      <c r="T237" s="162" t="s">
        <v>63</v>
      </c>
      <c r="U237" s="163">
        <v>20</v>
      </c>
      <c r="V237" s="163">
        <v>100</v>
      </c>
      <c r="W237" s="163" t="s">
        <v>65</v>
      </c>
      <c r="X237" s="166">
        <f t="shared" si="43"/>
        <v>100</v>
      </c>
      <c r="Y237" s="163">
        <v>4</v>
      </c>
      <c r="Z237" s="163" t="s">
        <v>64</v>
      </c>
      <c r="AA237" s="163" t="s">
        <v>67</v>
      </c>
      <c r="AB237" s="172" t="s">
        <v>67</v>
      </c>
      <c r="AC237" s="173" t="s">
        <v>902</v>
      </c>
      <c r="AD237" s="168" t="s">
        <v>750</v>
      </c>
      <c r="AE237" s="166" t="s">
        <v>67</v>
      </c>
      <c r="AF237" s="178"/>
      <c r="AG237" s="162" t="s">
        <v>68</v>
      </c>
      <c r="AH237" s="166">
        <f t="shared" si="35"/>
        <v>25</v>
      </c>
      <c r="AI237" s="166">
        <v>2</v>
      </c>
      <c r="AJ237" s="170">
        <f t="shared" si="36"/>
        <v>6372</v>
      </c>
      <c r="AK237" s="166">
        <f t="shared" si="37"/>
        <v>25</v>
      </c>
      <c r="AL237" s="170">
        <v>0</v>
      </c>
      <c r="AM237" s="170">
        <f t="shared" si="44"/>
        <v>2000000</v>
      </c>
      <c r="AN237" s="170">
        <f t="shared" si="38"/>
        <v>0</v>
      </c>
      <c r="AO237" s="170">
        <f t="shared" si="39"/>
        <v>0</v>
      </c>
      <c r="AP237" s="170">
        <f t="shared" si="40"/>
        <v>12744000</v>
      </c>
      <c r="AR237" s="170">
        <f t="shared" si="41"/>
        <v>0</v>
      </c>
      <c r="AS237" s="170">
        <f t="shared" si="42"/>
        <v>14744000</v>
      </c>
      <c r="AT237" s="162" t="s">
        <v>839</v>
      </c>
      <c r="AU237" s="162" t="s">
        <v>840</v>
      </c>
      <c r="AV237" s="162" t="s">
        <v>698</v>
      </c>
      <c r="AW237" s="162" t="s">
        <v>699</v>
      </c>
    </row>
    <row r="238" spans="1:49" ht="25" customHeight="1" x14ac:dyDescent="0.35">
      <c r="A238" s="162">
        <v>14272</v>
      </c>
      <c r="B238" s="162" t="s">
        <v>138</v>
      </c>
      <c r="C238" s="162" t="s">
        <v>139</v>
      </c>
      <c r="D238" s="163">
        <v>1</v>
      </c>
      <c r="E238" s="163">
        <v>2025</v>
      </c>
      <c r="F238" s="163">
        <v>2025</v>
      </c>
      <c r="G238" s="162" t="s">
        <v>127</v>
      </c>
      <c r="H238" s="162" t="s">
        <v>138</v>
      </c>
      <c r="I238" s="162" t="s">
        <v>140</v>
      </c>
      <c r="J238" s="164" t="s">
        <v>900</v>
      </c>
      <c r="K238" s="162" t="s">
        <v>65</v>
      </c>
      <c r="L238" s="162" t="s">
        <v>65</v>
      </c>
      <c r="M238" s="162" t="s">
        <v>65</v>
      </c>
      <c r="N238" s="162">
        <v>13</v>
      </c>
      <c r="O238" s="162" t="s">
        <v>104</v>
      </c>
      <c r="P238" s="162" t="s">
        <v>903</v>
      </c>
      <c r="Q238" s="162" t="s">
        <v>152</v>
      </c>
      <c r="R238" s="162" t="s">
        <v>61</v>
      </c>
      <c r="S238" s="162" t="s">
        <v>107</v>
      </c>
      <c r="T238" s="162" t="s">
        <v>63</v>
      </c>
      <c r="U238" s="163">
        <v>18</v>
      </c>
      <c r="V238" s="163">
        <v>100</v>
      </c>
      <c r="W238" s="163" t="s">
        <v>65</v>
      </c>
      <c r="X238" s="166">
        <f t="shared" si="43"/>
        <v>100</v>
      </c>
      <c r="Y238" s="163">
        <v>4</v>
      </c>
      <c r="Z238" s="163" t="s">
        <v>64</v>
      </c>
      <c r="AA238" s="163" t="s">
        <v>67</v>
      </c>
      <c r="AB238" s="172" t="s">
        <v>67</v>
      </c>
      <c r="AC238" s="173" t="s">
        <v>904</v>
      </c>
      <c r="AD238" s="168" t="s">
        <v>905</v>
      </c>
      <c r="AE238" s="166" t="s">
        <v>67</v>
      </c>
      <c r="AF238" s="178"/>
      <c r="AG238" s="162" t="s">
        <v>68</v>
      </c>
      <c r="AH238" s="166">
        <f t="shared" si="35"/>
        <v>25</v>
      </c>
      <c r="AI238" s="166">
        <v>2</v>
      </c>
      <c r="AJ238" s="170">
        <f t="shared" si="36"/>
        <v>6372</v>
      </c>
      <c r="AK238" s="166">
        <f t="shared" si="37"/>
        <v>25</v>
      </c>
      <c r="AL238" s="170">
        <v>0</v>
      </c>
      <c r="AM238" s="170">
        <f t="shared" si="44"/>
        <v>1800000</v>
      </c>
      <c r="AN238" s="170">
        <f t="shared" si="38"/>
        <v>0</v>
      </c>
      <c r="AO238" s="170">
        <f t="shared" si="39"/>
        <v>0</v>
      </c>
      <c r="AP238" s="170">
        <f t="shared" si="40"/>
        <v>11469600</v>
      </c>
      <c r="AR238" s="170">
        <f t="shared" si="41"/>
        <v>0</v>
      </c>
      <c r="AS238" s="170">
        <f t="shared" si="42"/>
        <v>13269600</v>
      </c>
      <c r="AT238" s="162" t="s">
        <v>839</v>
      </c>
      <c r="AU238" s="162" t="s">
        <v>840</v>
      </c>
      <c r="AV238" s="162" t="s">
        <v>698</v>
      </c>
      <c r="AW238" s="162" t="s">
        <v>699</v>
      </c>
    </row>
    <row r="239" spans="1:49" ht="25" customHeight="1" x14ac:dyDescent="0.35">
      <c r="A239" s="162">
        <v>14304</v>
      </c>
      <c r="B239" s="162" t="s">
        <v>125</v>
      </c>
      <c r="C239" s="162" t="s">
        <v>126</v>
      </c>
      <c r="D239" s="163">
        <v>1</v>
      </c>
      <c r="E239" s="163">
        <v>2025</v>
      </c>
      <c r="F239" s="163">
        <v>2025</v>
      </c>
      <c r="G239" s="162" t="s">
        <v>127</v>
      </c>
      <c r="H239" s="162" t="s">
        <v>125</v>
      </c>
      <c r="I239" s="162" t="s">
        <v>128</v>
      </c>
      <c r="J239" s="164" t="s">
        <v>906</v>
      </c>
      <c r="K239" s="162" t="s">
        <v>65</v>
      </c>
      <c r="L239" s="162" t="s">
        <v>65</v>
      </c>
      <c r="M239" s="162" t="s">
        <v>65</v>
      </c>
      <c r="N239" s="162">
        <v>14</v>
      </c>
      <c r="O239" s="162" t="s">
        <v>485</v>
      </c>
      <c r="P239" s="162" t="s">
        <v>486</v>
      </c>
      <c r="Q239" s="162" t="s">
        <v>152</v>
      </c>
      <c r="R239" s="162" t="s">
        <v>61</v>
      </c>
      <c r="S239" s="162" t="s">
        <v>107</v>
      </c>
      <c r="T239" s="162" t="s">
        <v>730</v>
      </c>
      <c r="U239" s="163">
        <v>20</v>
      </c>
      <c r="V239" s="163">
        <v>40</v>
      </c>
      <c r="W239" s="163" t="s">
        <v>65</v>
      </c>
      <c r="X239" s="166">
        <f t="shared" si="43"/>
        <v>40</v>
      </c>
      <c r="Y239" s="163">
        <v>3</v>
      </c>
      <c r="Z239" s="163" t="s">
        <v>64</v>
      </c>
      <c r="AA239" s="163" t="s">
        <v>67</v>
      </c>
      <c r="AB239" s="172" t="s">
        <v>67</v>
      </c>
      <c r="AC239" s="173" t="s">
        <v>907</v>
      </c>
      <c r="AD239" s="168" t="s">
        <v>908</v>
      </c>
      <c r="AE239" s="166" t="s">
        <v>67</v>
      </c>
      <c r="AF239" s="178"/>
      <c r="AG239" s="162" t="s">
        <v>68</v>
      </c>
      <c r="AH239" s="166">
        <f t="shared" si="35"/>
        <v>14</v>
      </c>
      <c r="AI239" s="166">
        <v>1</v>
      </c>
      <c r="AJ239" s="170">
        <f t="shared" si="36"/>
        <v>5074</v>
      </c>
      <c r="AK239" s="166">
        <f t="shared" si="37"/>
        <v>13.333333333333334</v>
      </c>
      <c r="AL239" s="170">
        <v>0</v>
      </c>
      <c r="AM239" s="170">
        <f t="shared" si="44"/>
        <v>1120000</v>
      </c>
      <c r="AN239" s="170">
        <f t="shared" si="38"/>
        <v>0</v>
      </c>
      <c r="AO239" s="170">
        <f t="shared" si="39"/>
        <v>0</v>
      </c>
      <c r="AP239" s="170">
        <f t="shared" si="40"/>
        <v>4059200</v>
      </c>
      <c r="AR239" s="170">
        <f t="shared" si="41"/>
        <v>0</v>
      </c>
      <c r="AS239" s="170">
        <f t="shared" si="42"/>
        <v>5179200</v>
      </c>
      <c r="AT239" s="162" t="s">
        <v>499</v>
      </c>
      <c r="AU239" s="162" t="s">
        <v>500</v>
      </c>
      <c r="AV239" s="162" t="s">
        <v>909</v>
      </c>
      <c r="AW239" s="162" t="s">
        <v>910</v>
      </c>
    </row>
    <row r="240" spans="1:49" ht="25" customHeight="1" x14ac:dyDescent="0.35">
      <c r="A240" s="162">
        <v>14306</v>
      </c>
      <c r="B240" s="162" t="s">
        <v>125</v>
      </c>
      <c r="C240" s="162" t="s">
        <v>126</v>
      </c>
      <c r="D240" s="163">
        <v>1</v>
      </c>
      <c r="E240" s="163">
        <v>2025</v>
      </c>
      <c r="F240" s="163">
        <v>2025</v>
      </c>
      <c r="G240" s="162" t="s">
        <v>127</v>
      </c>
      <c r="H240" s="162" t="s">
        <v>125</v>
      </c>
      <c r="I240" s="162" t="s">
        <v>128</v>
      </c>
      <c r="J240" s="164" t="s">
        <v>906</v>
      </c>
      <c r="K240" s="162" t="s">
        <v>65</v>
      </c>
      <c r="L240" s="162" t="s">
        <v>65</v>
      </c>
      <c r="M240" s="162" t="s">
        <v>65</v>
      </c>
      <c r="N240" s="162">
        <v>14</v>
      </c>
      <c r="O240" s="162" t="s">
        <v>485</v>
      </c>
      <c r="P240" s="162" t="s">
        <v>486</v>
      </c>
      <c r="Q240" s="162" t="s">
        <v>152</v>
      </c>
      <c r="R240" s="162" t="s">
        <v>61</v>
      </c>
      <c r="S240" s="162" t="s">
        <v>107</v>
      </c>
      <c r="T240" s="162" t="s">
        <v>730</v>
      </c>
      <c r="U240" s="163">
        <v>20</v>
      </c>
      <c r="V240" s="163">
        <v>40</v>
      </c>
      <c r="W240" s="163" t="s">
        <v>65</v>
      </c>
      <c r="X240" s="166">
        <f t="shared" si="43"/>
        <v>40</v>
      </c>
      <c r="Y240" s="163">
        <v>3</v>
      </c>
      <c r="Z240" s="163" t="s">
        <v>64</v>
      </c>
      <c r="AA240" s="163" t="s">
        <v>67</v>
      </c>
      <c r="AB240" s="172" t="s">
        <v>67</v>
      </c>
      <c r="AC240" s="173" t="s">
        <v>907</v>
      </c>
      <c r="AD240" s="168" t="s">
        <v>911</v>
      </c>
      <c r="AE240" s="166" t="s">
        <v>67</v>
      </c>
      <c r="AF240" s="178"/>
      <c r="AG240" s="162" t="s">
        <v>68</v>
      </c>
      <c r="AH240" s="166">
        <f t="shared" si="35"/>
        <v>14</v>
      </c>
      <c r="AI240" s="166">
        <v>1</v>
      </c>
      <c r="AJ240" s="170">
        <f t="shared" si="36"/>
        <v>5074</v>
      </c>
      <c r="AK240" s="166">
        <f t="shared" si="37"/>
        <v>13.333333333333334</v>
      </c>
      <c r="AL240" s="170">
        <v>0</v>
      </c>
      <c r="AM240" s="170">
        <f t="shared" si="44"/>
        <v>1120000</v>
      </c>
      <c r="AN240" s="170">
        <f t="shared" si="38"/>
        <v>0</v>
      </c>
      <c r="AO240" s="170">
        <f t="shared" si="39"/>
        <v>0</v>
      </c>
      <c r="AP240" s="170">
        <f t="shared" si="40"/>
        <v>4059200</v>
      </c>
      <c r="AR240" s="170">
        <f t="shared" si="41"/>
        <v>0</v>
      </c>
      <c r="AS240" s="170">
        <f t="shared" si="42"/>
        <v>5179200</v>
      </c>
      <c r="AT240" s="162" t="s">
        <v>499</v>
      </c>
      <c r="AU240" s="162" t="s">
        <v>500</v>
      </c>
      <c r="AV240" s="162" t="s">
        <v>909</v>
      </c>
      <c r="AW240" s="162" t="s">
        <v>910</v>
      </c>
    </row>
    <row r="241" spans="1:49" ht="25" customHeight="1" x14ac:dyDescent="0.35">
      <c r="A241" s="162">
        <v>14363</v>
      </c>
      <c r="B241" s="162" t="s">
        <v>190</v>
      </c>
      <c r="C241" s="162" t="s">
        <v>191</v>
      </c>
      <c r="D241" s="163">
        <v>1</v>
      </c>
      <c r="E241" s="163">
        <v>2025</v>
      </c>
      <c r="F241" s="163">
        <v>2025</v>
      </c>
      <c r="G241" s="162" t="s">
        <v>127</v>
      </c>
      <c r="H241" s="162" t="s">
        <v>190</v>
      </c>
      <c r="I241" s="162" t="s">
        <v>192</v>
      </c>
      <c r="J241" s="164" t="s">
        <v>670</v>
      </c>
      <c r="K241" s="162" t="s">
        <v>671</v>
      </c>
      <c r="L241" s="162" t="s">
        <v>912</v>
      </c>
      <c r="M241" s="162" t="s">
        <v>913</v>
      </c>
      <c r="N241" s="162">
        <v>5</v>
      </c>
      <c r="O241" s="162" t="s">
        <v>236</v>
      </c>
      <c r="P241" s="162" t="s">
        <v>775</v>
      </c>
      <c r="Q241" s="162" t="s">
        <v>445</v>
      </c>
      <c r="R241" s="162" t="s">
        <v>61</v>
      </c>
      <c r="S241" s="162" t="s">
        <v>62</v>
      </c>
      <c r="T241" s="162" t="s">
        <v>63</v>
      </c>
      <c r="U241" s="163">
        <v>10</v>
      </c>
      <c r="V241" s="163">
        <v>36</v>
      </c>
      <c r="W241" s="163">
        <v>12</v>
      </c>
      <c r="X241" s="166">
        <f t="shared" si="43"/>
        <v>48</v>
      </c>
      <c r="Y241" s="163">
        <v>4</v>
      </c>
      <c r="Z241" s="163" t="s">
        <v>64</v>
      </c>
      <c r="AA241" s="163" t="s">
        <v>64</v>
      </c>
      <c r="AB241" s="172" t="s">
        <v>67</v>
      </c>
      <c r="AC241" s="173" t="s">
        <v>65</v>
      </c>
      <c r="AD241" s="168" t="s">
        <v>914</v>
      </c>
      <c r="AE241" s="166" t="s">
        <v>67</v>
      </c>
      <c r="AF241" s="178"/>
      <c r="AG241" s="162" t="s">
        <v>68</v>
      </c>
      <c r="AH241" s="166">
        <f t="shared" si="35"/>
        <v>12</v>
      </c>
      <c r="AI241" s="166">
        <v>1</v>
      </c>
      <c r="AJ241" s="170">
        <f t="shared" si="36"/>
        <v>5074</v>
      </c>
      <c r="AK241" s="166">
        <f t="shared" si="37"/>
        <v>12</v>
      </c>
      <c r="AL241" s="170">
        <v>0</v>
      </c>
      <c r="AM241" s="170">
        <f t="shared" si="44"/>
        <v>480000</v>
      </c>
      <c r="AN241" s="170">
        <f t="shared" si="38"/>
        <v>600000</v>
      </c>
      <c r="AO241" s="170">
        <f t="shared" si="39"/>
        <v>0</v>
      </c>
      <c r="AP241" s="170">
        <f t="shared" si="40"/>
        <v>2435520</v>
      </c>
      <c r="AR241" s="170">
        <f t="shared" si="41"/>
        <v>0</v>
      </c>
      <c r="AS241" s="170">
        <f t="shared" si="42"/>
        <v>3515520</v>
      </c>
      <c r="AT241" s="162" t="s">
        <v>195</v>
      </c>
      <c r="AU241" s="162" t="s">
        <v>196</v>
      </c>
      <c r="AV241" s="162" t="s">
        <v>915</v>
      </c>
      <c r="AW241" s="162" t="s">
        <v>916</v>
      </c>
    </row>
    <row r="242" spans="1:49" ht="25" customHeight="1" x14ac:dyDescent="0.35">
      <c r="A242" s="162">
        <v>14527</v>
      </c>
      <c r="B242" s="162" t="s">
        <v>190</v>
      </c>
      <c r="C242" s="162" t="s">
        <v>191</v>
      </c>
      <c r="D242" s="163">
        <v>1</v>
      </c>
      <c r="E242" s="163">
        <v>2025</v>
      </c>
      <c r="F242" s="163">
        <v>2025</v>
      </c>
      <c r="G242" s="162" t="s">
        <v>127</v>
      </c>
      <c r="H242" s="162" t="s">
        <v>190</v>
      </c>
      <c r="I242" s="162" t="s">
        <v>192</v>
      </c>
      <c r="J242" s="164" t="s">
        <v>74</v>
      </c>
      <c r="K242" s="162" t="s">
        <v>75</v>
      </c>
      <c r="L242" s="162" t="s">
        <v>415</v>
      </c>
      <c r="M242" s="162" t="s">
        <v>416</v>
      </c>
      <c r="N242" s="162">
        <v>13</v>
      </c>
      <c r="O242" s="162" t="s">
        <v>104</v>
      </c>
      <c r="P242" s="162" t="s">
        <v>209</v>
      </c>
      <c r="Q242" s="162" t="s">
        <v>152</v>
      </c>
      <c r="R242" s="162" t="s">
        <v>61</v>
      </c>
      <c r="S242" s="162" t="s">
        <v>62</v>
      </c>
      <c r="T242" s="162" t="s">
        <v>917</v>
      </c>
      <c r="U242" s="163">
        <v>14</v>
      </c>
      <c r="V242" s="163">
        <v>160</v>
      </c>
      <c r="W242" s="163">
        <v>15</v>
      </c>
      <c r="X242" s="166">
        <f t="shared" si="43"/>
        <v>175</v>
      </c>
      <c r="Y242" s="163">
        <v>4</v>
      </c>
      <c r="Z242" s="163" t="s">
        <v>64</v>
      </c>
      <c r="AA242" s="163" t="s">
        <v>67</v>
      </c>
      <c r="AB242" s="172" t="s">
        <v>67</v>
      </c>
      <c r="AC242" s="173" t="s">
        <v>65</v>
      </c>
      <c r="AD242" s="168" t="s">
        <v>918</v>
      </c>
      <c r="AE242" s="166" t="s">
        <v>67</v>
      </c>
      <c r="AF242" s="178"/>
      <c r="AG242" s="162" t="s">
        <v>68</v>
      </c>
      <c r="AH242" s="166">
        <f t="shared" si="35"/>
        <v>44</v>
      </c>
      <c r="AI242" s="166">
        <v>2</v>
      </c>
      <c r="AJ242" s="170">
        <f t="shared" si="36"/>
        <v>6372</v>
      </c>
      <c r="AK242" s="166">
        <f t="shared" si="37"/>
        <v>43.75</v>
      </c>
      <c r="AL242" s="170">
        <v>0</v>
      </c>
      <c r="AM242" s="170">
        <f t="shared" si="44"/>
        <v>2464000</v>
      </c>
      <c r="AN242" s="170">
        <f t="shared" si="38"/>
        <v>0</v>
      </c>
      <c r="AO242" s="170">
        <f t="shared" si="39"/>
        <v>0</v>
      </c>
      <c r="AP242" s="170">
        <f t="shared" si="40"/>
        <v>15611400</v>
      </c>
      <c r="AR242" s="170">
        <f t="shared" si="41"/>
        <v>0</v>
      </c>
      <c r="AS242" s="170">
        <f t="shared" si="42"/>
        <v>18075400</v>
      </c>
      <c r="AT242" s="162" t="s">
        <v>919</v>
      </c>
      <c r="AU242" s="162" t="s">
        <v>920</v>
      </c>
      <c r="AV242" s="162" t="s">
        <v>921</v>
      </c>
      <c r="AW242" s="162" t="s">
        <v>922</v>
      </c>
    </row>
    <row r="243" spans="1:49" ht="25" customHeight="1" x14ac:dyDescent="0.35">
      <c r="A243" s="162">
        <v>14526</v>
      </c>
      <c r="B243" s="162" t="s">
        <v>190</v>
      </c>
      <c r="C243" s="162" t="s">
        <v>191</v>
      </c>
      <c r="D243" s="163">
        <v>1</v>
      </c>
      <c r="E243" s="163">
        <v>2025</v>
      </c>
      <c r="F243" s="163">
        <v>2025</v>
      </c>
      <c r="G243" s="162" t="s">
        <v>127</v>
      </c>
      <c r="H243" s="162" t="s">
        <v>190</v>
      </c>
      <c r="I243" s="162" t="s">
        <v>192</v>
      </c>
      <c r="J243" s="164" t="s">
        <v>923</v>
      </c>
      <c r="K243" s="162" t="s">
        <v>65</v>
      </c>
      <c r="L243" s="162" t="s">
        <v>415</v>
      </c>
      <c r="M243" s="162" t="s">
        <v>416</v>
      </c>
      <c r="N243" s="162">
        <v>13</v>
      </c>
      <c r="O243" s="162" t="s">
        <v>104</v>
      </c>
      <c r="P243" s="162" t="s">
        <v>151</v>
      </c>
      <c r="Q243" s="162" t="s">
        <v>152</v>
      </c>
      <c r="R243" s="162" t="s">
        <v>61</v>
      </c>
      <c r="S243" s="162" t="s">
        <v>62</v>
      </c>
      <c r="T243" s="162" t="s">
        <v>495</v>
      </c>
      <c r="U243" s="163">
        <v>17</v>
      </c>
      <c r="V243" s="163">
        <v>66</v>
      </c>
      <c r="W243" s="163">
        <v>15</v>
      </c>
      <c r="X243" s="166">
        <f t="shared" si="43"/>
        <v>81</v>
      </c>
      <c r="Y243" s="163">
        <v>4</v>
      </c>
      <c r="Z243" s="163" t="s">
        <v>64</v>
      </c>
      <c r="AA243" s="163" t="s">
        <v>67</v>
      </c>
      <c r="AB243" s="172" t="s">
        <v>67</v>
      </c>
      <c r="AC243" s="173" t="s">
        <v>924</v>
      </c>
      <c r="AD243" s="168" t="s">
        <v>925</v>
      </c>
      <c r="AE243" s="166" t="s">
        <v>67</v>
      </c>
      <c r="AF243" s="178"/>
      <c r="AG243" s="162" t="s">
        <v>68</v>
      </c>
      <c r="AH243" s="166">
        <f t="shared" si="35"/>
        <v>21</v>
      </c>
      <c r="AI243" s="166">
        <v>2</v>
      </c>
      <c r="AJ243" s="170">
        <f t="shared" si="36"/>
        <v>6372</v>
      </c>
      <c r="AK243" s="166">
        <f t="shared" si="37"/>
        <v>20.25</v>
      </c>
      <c r="AL243" s="170">
        <v>0</v>
      </c>
      <c r="AM243" s="170">
        <f t="shared" si="44"/>
        <v>1428000</v>
      </c>
      <c r="AN243" s="170">
        <f t="shared" si="38"/>
        <v>0</v>
      </c>
      <c r="AO243" s="170">
        <f t="shared" si="39"/>
        <v>0</v>
      </c>
      <c r="AP243" s="170">
        <f t="shared" si="40"/>
        <v>8774244</v>
      </c>
      <c r="AR243" s="170">
        <f t="shared" si="41"/>
        <v>0</v>
      </c>
      <c r="AS243" s="170">
        <f t="shared" si="42"/>
        <v>10202244</v>
      </c>
      <c r="AT243" s="162" t="s">
        <v>919</v>
      </c>
      <c r="AU243" s="162" t="s">
        <v>920</v>
      </c>
      <c r="AV243" s="162" t="s">
        <v>921</v>
      </c>
      <c r="AW243" s="162" t="s">
        <v>922</v>
      </c>
    </row>
    <row r="244" spans="1:49" ht="25" customHeight="1" x14ac:dyDescent="0.35">
      <c r="A244" s="162">
        <v>14375</v>
      </c>
      <c r="B244" s="162" t="s">
        <v>190</v>
      </c>
      <c r="C244" s="162" t="s">
        <v>191</v>
      </c>
      <c r="D244" s="163">
        <v>1</v>
      </c>
      <c r="E244" s="163">
        <v>2025</v>
      </c>
      <c r="F244" s="163">
        <v>2025</v>
      </c>
      <c r="G244" s="162" t="s">
        <v>127</v>
      </c>
      <c r="H244" s="162" t="s">
        <v>190</v>
      </c>
      <c r="I244" s="162" t="s">
        <v>192</v>
      </c>
      <c r="J244" s="164" t="s">
        <v>926</v>
      </c>
      <c r="K244" s="162" t="s">
        <v>927</v>
      </c>
      <c r="L244" s="162" t="s">
        <v>928</v>
      </c>
      <c r="M244" s="162" t="s">
        <v>929</v>
      </c>
      <c r="N244" s="162">
        <v>13</v>
      </c>
      <c r="O244" s="162" t="s">
        <v>104</v>
      </c>
      <c r="P244" s="162" t="s">
        <v>193</v>
      </c>
      <c r="Q244" s="162" t="s">
        <v>152</v>
      </c>
      <c r="R244" s="162" t="s">
        <v>61</v>
      </c>
      <c r="S244" s="162" t="s">
        <v>62</v>
      </c>
      <c r="T244" s="162" t="s">
        <v>63</v>
      </c>
      <c r="U244" s="163">
        <v>20</v>
      </c>
      <c r="V244" s="163">
        <v>110</v>
      </c>
      <c r="W244" s="163">
        <v>12</v>
      </c>
      <c r="X244" s="166">
        <f t="shared" si="43"/>
        <v>122</v>
      </c>
      <c r="Y244" s="163">
        <v>5</v>
      </c>
      <c r="Z244" s="163" t="s">
        <v>64</v>
      </c>
      <c r="AA244" s="163" t="s">
        <v>67</v>
      </c>
      <c r="AB244" s="172" t="s">
        <v>67</v>
      </c>
      <c r="AC244" s="173" t="s">
        <v>65</v>
      </c>
      <c r="AD244" s="168" t="s">
        <v>930</v>
      </c>
      <c r="AE244" s="166" t="s">
        <v>67</v>
      </c>
      <c r="AF244" s="178"/>
      <c r="AG244" s="162" t="s">
        <v>68</v>
      </c>
      <c r="AH244" s="166">
        <f t="shared" si="35"/>
        <v>25</v>
      </c>
      <c r="AI244" s="166">
        <v>3</v>
      </c>
      <c r="AJ244" s="170">
        <f t="shared" si="36"/>
        <v>7434</v>
      </c>
      <c r="AK244" s="166">
        <f t="shared" si="37"/>
        <v>24.4</v>
      </c>
      <c r="AL244" s="170">
        <v>0</v>
      </c>
      <c r="AM244" s="170">
        <f t="shared" si="44"/>
        <v>2000000</v>
      </c>
      <c r="AN244" s="170">
        <f t="shared" si="38"/>
        <v>0</v>
      </c>
      <c r="AO244" s="170">
        <f t="shared" si="39"/>
        <v>0</v>
      </c>
      <c r="AP244" s="170">
        <f t="shared" si="40"/>
        <v>18138960</v>
      </c>
      <c r="AR244" s="170">
        <f t="shared" si="41"/>
        <v>0</v>
      </c>
      <c r="AS244" s="170">
        <f t="shared" si="42"/>
        <v>20138960</v>
      </c>
      <c r="AT244" s="162" t="s">
        <v>195</v>
      </c>
      <c r="AU244" s="162" t="s">
        <v>196</v>
      </c>
      <c r="AV244" s="162" t="s">
        <v>197</v>
      </c>
      <c r="AW244" s="162" t="s">
        <v>198</v>
      </c>
    </row>
    <row r="245" spans="1:49" ht="25" customHeight="1" x14ac:dyDescent="0.35">
      <c r="A245" s="162">
        <v>14300</v>
      </c>
      <c r="B245" s="162" t="s">
        <v>138</v>
      </c>
      <c r="C245" s="162" t="s">
        <v>139</v>
      </c>
      <c r="D245" s="163">
        <v>1</v>
      </c>
      <c r="E245" s="163">
        <v>2025</v>
      </c>
      <c r="F245" s="163">
        <v>2025</v>
      </c>
      <c r="G245" s="162" t="s">
        <v>127</v>
      </c>
      <c r="H245" s="162" t="s">
        <v>138</v>
      </c>
      <c r="I245" s="162" t="s">
        <v>140</v>
      </c>
      <c r="J245" s="164" t="s">
        <v>931</v>
      </c>
      <c r="K245" s="162" t="s">
        <v>932</v>
      </c>
      <c r="L245" s="162" t="s">
        <v>814</v>
      </c>
      <c r="M245" s="162" t="s">
        <v>815</v>
      </c>
      <c r="N245" s="162">
        <v>8</v>
      </c>
      <c r="O245" s="162" t="s">
        <v>58</v>
      </c>
      <c r="P245" s="162" t="s">
        <v>933</v>
      </c>
      <c r="Q245" s="162" t="s">
        <v>132</v>
      </c>
      <c r="R245" s="162" t="s">
        <v>61</v>
      </c>
      <c r="S245" s="162" t="s">
        <v>62</v>
      </c>
      <c r="T245" s="162" t="s">
        <v>63</v>
      </c>
      <c r="U245" s="163">
        <v>20</v>
      </c>
      <c r="V245" s="163">
        <v>160</v>
      </c>
      <c r="W245" s="163">
        <v>12</v>
      </c>
      <c r="X245" s="166">
        <f t="shared" si="43"/>
        <v>172</v>
      </c>
      <c r="Y245" s="163">
        <v>6</v>
      </c>
      <c r="Z245" s="163" t="s">
        <v>64</v>
      </c>
      <c r="AA245" s="163" t="s">
        <v>67</v>
      </c>
      <c r="AB245" s="172" t="s">
        <v>67</v>
      </c>
      <c r="AC245" s="173" t="s">
        <v>65</v>
      </c>
      <c r="AD245" s="168" t="s">
        <v>934</v>
      </c>
      <c r="AE245" s="166" t="s">
        <v>67</v>
      </c>
      <c r="AF245" s="178"/>
      <c r="AG245" s="162" t="s">
        <v>68</v>
      </c>
      <c r="AH245" s="166">
        <f t="shared" si="35"/>
        <v>29</v>
      </c>
      <c r="AI245" s="166">
        <v>2</v>
      </c>
      <c r="AJ245" s="170">
        <f t="shared" si="36"/>
        <v>6372</v>
      </c>
      <c r="AK245" s="166">
        <f t="shared" si="37"/>
        <v>28.666666666666668</v>
      </c>
      <c r="AL245" s="170">
        <v>0</v>
      </c>
      <c r="AM245" s="170">
        <f t="shared" si="44"/>
        <v>2320000</v>
      </c>
      <c r="AN245" s="170">
        <f t="shared" si="38"/>
        <v>0</v>
      </c>
      <c r="AO245" s="170">
        <f t="shared" si="39"/>
        <v>0</v>
      </c>
      <c r="AP245" s="170">
        <f t="shared" si="40"/>
        <v>21919680</v>
      </c>
      <c r="AR245" s="170">
        <f t="shared" si="41"/>
        <v>0</v>
      </c>
      <c r="AS245" s="170">
        <f t="shared" si="42"/>
        <v>24239680</v>
      </c>
      <c r="AT245" s="162" t="s">
        <v>935</v>
      </c>
      <c r="AU245" s="162" t="s">
        <v>936</v>
      </c>
      <c r="AV245" s="162" t="s">
        <v>937</v>
      </c>
      <c r="AW245" s="162" t="s">
        <v>938</v>
      </c>
    </row>
    <row r="246" spans="1:49" ht="25" customHeight="1" x14ac:dyDescent="0.35">
      <c r="A246" s="162">
        <v>14446</v>
      </c>
      <c r="B246" s="162" t="s">
        <v>125</v>
      </c>
      <c r="C246" s="162" t="s">
        <v>126</v>
      </c>
      <c r="D246" s="163">
        <v>1</v>
      </c>
      <c r="E246" s="163">
        <v>2025</v>
      </c>
      <c r="F246" s="163">
        <v>2025</v>
      </c>
      <c r="G246" s="162" t="s">
        <v>127</v>
      </c>
      <c r="H246" s="162" t="s">
        <v>125</v>
      </c>
      <c r="I246" s="162" t="s">
        <v>128</v>
      </c>
      <c r="J246" s="164" t="s">
        <v>939</v>
      </c>
      <c r="K246" s="162" t="s">
        <v>940</v>
      </c>
      <c r="L246" s="162" t="s">
        <v>56</v>
      </c>
      <c r="M246" s="162" t="s">
        <v>57</v>
      </c>
      <c r="N246" s="162">
        <v>10</v>
      </c>
      <c r="O246" s="162" t="s">
        <v>111</v>
      </c>
      <c r="P246" s="162" t="s">
        <v>112</v>
      </c>
      <c r="Q246" s="162" t="s">
        <v>152</v>
      </c>
      <c r="R246" s="162" t="s">
        <v>61</v>
      </c>
      <c r="S246" s="162" t="s">
        <v>62</v>
      </c>
      <c r="T246" s="162" t="s">
        <v>63</v>
      </c>
      <c r="U246" s="163">
        <v>10</v>
      </c>
      <c r="V246" s="163">
        <v>120</v>
      </c>
      <c r="W246" s="163">
        <v>12</v>
      </c>
      <c r="X246" s="166">
        <f t="shared" si="43"/>
        <v>132</v>
      </c>
      <c r="Y246" s="163">
        <v>4</v>
      </c>
      <c r="Z246" s="163" t="s">
        <v>64</v>
      </c>
      <c r="AA246" s="163" t="s">
        <v>67</v>
      </c>
      <c r="AB246" s="163" t="s">
        <v>64</v>
      </c>
      <c r="AC246" s="173" t="s">
        <v>65</v>
      </c>
      <c r="AD246" s="168" t="s">
        <v>941</v>
      </c>
      <c r="AE246" s="166" t="s">
        <v>67</v>
      </c>
      <c r="AF246" s="178"/>
      <c r="AG246" s="162" t="s">
        <v>68</v>
      </c>
      <c r="AH246" s="166">
        <f t="shared" si="35"/>
        <v>33</v>
      </c>
      <c r="AI246" s="166">
        <v>2</v>
      </c>
      <c r="AJ246" s="170">
        <f t="shared" si="36"/>
        <v>6372</v>
      </c>
      <c r="AK246" s="166">
        <f t="shared" si="37"/>
        <v>33</v>
      </c>
      <c r="AL246" s="170">
        <v>0</v>
      </c>
      <c r="AM246" s="170">
        <f t="shared" si="44"/>
        <v>1320000</v>
      </c>
      <c r="AN246" s="170">
        <f t="shared" si="38"/>
        <v>0</v>
      </c>
      <c r="AO246" s="170">
        <f t="shared" si="39"/>
        <v>2700000</v>
      </c>
      <c r="AP246" s="170">
        <f t="shared" si="40"/>
        <v>8411040</v>
      </c>
      <c r="AR246" s="170">
        <f t="shared" si="41"/>
        <v>0</v>
      </c>
      <c r="AS246" s="170">
        <f t="shared" si="42"/>
        <v>12431040</v>
      </c>
      <c r="AT246" s="162" t="s">
        <v>172</v>
      </c>
      <c r="AU246" s="162" t="s">
        <v>173</v>
      </c>
      <c r="AV246" s="162" t="s">
        <v>267</v>
      </c>
      <c r="AW246" s="162" t="s">
        <v>268</v>
      </c>
    </row>
    <row r="247" spans="1:49" ht="25" customHeight="1" x14ac:dyDescent="0.35">
      <c r="A247" s="162">
        <v>14362</v>
      </c>
      <c r="B247" s="162" t="s">
        <v>190</v>
      </c>
      <c r="C247" s="162" t="s">
        <v>191</v>
      </c>
      <c r="D247" s="163">
        <v>1</v>
      </c>
      <c r="E247" s="163">
        <v>2025</v>
      </c>
      <c r="F247" s="163">
        <v>2025</v>
      </c>
      <c r="G247" s="162" t="s">
        <v>127</v>
      </c>
      <c r="H247" s="162" t="s">
        <v>190</v>
      </c>
      <c r="I247" s="162" t="s">
        <v>192</v>
      </c>
      <c r="J247" s="164" t="s">
        <v>942</v>
      </c>
      <c r="K247" s="162" t="s">
        <v>943</v>
      </c>
      <c r="L247" s="162" t="s">
        <v>56</v>
      </c>
      <c r="M247" s="162" t="s">
        <v>57</v>
      </c>
      <c r="N247" s="162">
        <v>13</v>
      </c>
      <c r="O247" s="162" t="s">
        <v>104</v>
      </c>
      <c r="P247" s="162" t="s">
        <v>209</v>
      </c>
      <c r="Q247" s="162" t="s">
        <v>445</v>
      </c>
      <c r="R247" s="162" t="s">
        <v>61</v>
      </c>
      <c r="S247" s="162" t="s">
        <v>62</v>
      </c>
      <c r="T247" s="162" t="s">
        <v>63</v>
      </c>
      <c r="U247" s="163">
        <v>12</v>
      </c>
      <c r="V247" s="163">
        <v>112</v>
      </c>
      <c r="W247" s="163">
        <v>12</v>
      </c>
      <c r="X247" s="166">
        <f t="shared" si="43"/>
        <v>124</v>
      </c>
      <c r="Y247" s="163">
        <v>4</v>
      </c>
      <c r="Z247" s="163" t="s">
        <v>64</v>
      </c>
      <c r="AA247" s="163" t="s">
        <v>64</v>
      </c>
      <c r="AB247" s="163" t="s">
        <v>64</v>
      </c>
      <c r="AC247" s="173" t="s">
        <v>65</v>
      </c>
      <c r="AD247" s="168" t="s">
        <v>944</v>
      </c>
      <c r="AE247" s="166" t="s">
        <v>67</v>
      </c>
      <c r="AF247" s="178"/>
      <c r="AG247" s="162" t="s">
        <v>68</v>
      </c>
      <c r="AH247" s="166">
        <f t="shared" si="35"/>
        <v>31</v>
      </c>
      <c r="AI247" s="166">
        <v>2</v>
      </c>
      <c r="AJ247" s="170">
        <f t="shared" si="36"/>
        <v>6372</v>
      </c>
      <c r="AK247" s="166">
        <f t="shared" si="37"/>
        <v>31</v>
      </c>
      <c r="AL247" s="170">
        <v>0</v>
      </c>
      <c r="AM247" s="170">
        <f t="shared" si="44"/>
        <v>1488000</v>
      </c>
      <c r="AN247" s="170">
        <f t="shared" si="38"/>
        <v>1860000</v>
      </c>
      <c r="AO247" s="170">
        <f t="shared" si="39"/>
        <v>3240000</v>
      </c>
      <c r="AP247" s="170">
        <f t="shared" si="40"/>
        <v>9481536</v>
      </c>
      <c r="AR247" s="170">
        <f t="shared" si="41"/>
        <v>0</v>
      </c>
      <c r="AS247" s="170">
        <f t="shared" si="42"/>
        <v>16069536</v>
      </c>
      <c r="AT247" s="162" t="s">
        <v>195</v>
      </c>
      <c r="AU247" s="162" t="s">
        <v>196</v>
      </c>
      <c r="AV247" s="162" t="s">
        <v>915</v>
      </c>
      <c r="AW247" s="162" t="s">
        <v>916</v>
      </c>
    </row>
    <row r="248" spans="1:49" ht="25" customHeight="1" x14ac:dyDescent="0.35">
      <c r="A248" s="162">
        <v>14421</v>
      </c>
      <c r="B248" s="162" t="s">
        <v>125</v>
      </c>
      <c r="C248" s="162" t="s">
        <v>126</v>
      </c>
      <c r="D248" s="163">
        <v>1</v>
      </c>
      <c r="E248" s="163">
        <v>2025</v>
      </c>
      <c r="F248" s="163">
        <v>2025</v>
      </c>
      <c r="G248" s="162" t="s">
        <v>127</v>
      </c>
      <c r="H248" s="162" t="s">
        <v>125</v>
      </c>
      <c r="I248" s="162" t="s">
        <v>128</v>
      </c>
      <c r="J248" s="164" t="s">
        <v>552</v>
      </c>
      <c r="K248" s="162" t="s">
        <v>553</v>
      </c>
      <c r="L248" s="162" t="s">
        <v>56</v>
      </c>
      <c r="M248" s="162" t="s">
        <v>57</v>
      </c>
      <c r="N248" s="162">
        <v>13</v>
      </c>
      <c r="O248" s="162" t="s">
        <v>104</v>
      </c>
      <c r="P248" s="162" t="s">
        <v>203</v>
      </c>
      <c r="Q248" s="162" t="s">
        <v>152</v>
      </c>
      <c r="R248" s="162" t="s">
        <v>61</v>
      </c>
      <c r="S248" s="162" t="s">
        <v>62</v>
      </c>
      <c r="T248" s="162" t="s">
        <v>945</v>
      </c>
      <c r="U248" s="163">
        <v>13</v>
      </c>
      <c r="V248" s="163">
        <v>80</v>
      </c>
      <c r="W248" s="163">
        <v>12</v>
      </c>
      <c r="X248" s="166">
        <f t="shared" si="43"/>
        <v>92</v>
      </c>
      <c r="Y248" s="163">
        <v>4</v>
      </c>
      <c r="Z248" s="163" t="s">
        <v>64</v>
      </c>
      <c r="AA248" s="163" t="s">
        <v>67</v>
      </c>
      <c r="AB248" s="163" t="s">
        <v>64</v>
      </c>
      <c r="AC248" s="173" t="s">
        <v>65</v>
      </c>
      <c r="AD248" s="168" t="s">
        <v>946</v>
      </c>
      <c r="AE248" s="166" t="s">
        <v>67</v>
      </c>
      <c r="AF248" s="178"/>
      <c r="AG248" s="162" t="s">
        <v>68</v>
      </c>
      <c r="AH248" s="166">
        <f t="shared" si="35"/>
        <v>23</v>
      </c>
      <c r="AI248" s="166">
        <v>2</v>
      </c>
      <c r="AJ248" s="170">
        <f t="shared" si="36"/>
        <v>6372</v>
      </c>
      <c r="AK248" s="166">
        <f t="shared" si="37"/>
        <v>23</v>
      </c>
      <c r="AL248" s="170">
        <v>0</v>
      </c>
      <c r="AM248" s="170">
        <f t="shared" si="44"/>
        <v>1196000</v>
      </c>
      <c r="AN248" s="170">
        <f t="shared" si="38"/>
        <v>0</v>
      </c>
      <c r="AO248" s="170">
        <f t="shared" si="39"/>
        <v>3510000</v>
      </c>
      <c r="AP248" s="170">
        <f t="shared" si="40"/>
        <v>7620912</v>
      </c>
      <c r="AR248" s="170">
        <f t="shared" si="41"/>
        <v>0</v>
      </c>
      <c r="AS248" s="170">
        <f t="shared" si="42"/>
        <v>12326912</v>
      </c>
      <c r="AT248" s="162" t="s">
        <v>809</v>
      </c>
      <c r="AU248" s="162" t="s">
        <v>810</v>
      </c>
      <c r="AV248" s="162" t="s">
        <v>947</v>
      </c>
      <c r="AW248" s="162" t="s">
        <v>948</v>
      </c>
    </row>
    <row r="249" spans="1:49" ht="25" customHeight="1" x14ac:dyDescent="0.35">
      <c r="A249" s="162">
        <v>14255</v>
      </c>
      <c r="B249" s="162" t="s">
        <v>138</v>
      </c>
      <c r="C249" s="162" t="s">
        <v>139</v>
      </c>
      <c r="D249" s="163">
        <v>1</v>
      </c>
      <c r="E249" s="163">
        <v>2025</v>
      </c>
      <c r="F249" s="163">
        <v>2025</v>
      </c>
      <c r="G249" s="162" t="s">
        <v>127</v>
      </c>
      <c r="H249" s="162" t="s">
        <v>138</v>
      </c>
      <c r="I249" s="162" t="s">
        <v>140</v>
      </c>
      <c r="J249" s="164" t="s">
        <v>82</v>
      </c>
      <c r="K249" s="162" t="s">
        <v>83</v>
      </c>
      <c r="L249" s="162" t="s">
        <v>56</v>
      </c>
      <c r="M249" s="162" t="s">
        <v>57</v>
      </c>
      <c r="N249" s="162">
        <v>4</v>
      </c>
      <c r="O249" s="162" t="s">
        <v>286</v>
      </c>
      <c r="P249" s="162" t="s">
        <v>287</v>
      </c>
      <c r="Q249" s="162" t="s">
        <v>152</v>
      </c>
      <c r="R249" s="162" t="s">
        <v>61</v>
      </c>
      <c r="S249" s="162" t="s">
        <v>62</v>
      </c>
      <c r="T249" s="162" t="s">
        <v>288</v>
      </c>
      <c r="U249" s="163">
        <v>20</v>
      </c>
      <c r="V249" s="163">
        <v>120</v>
      </c>
      <c r="W249" s="163">
        <v>12</v>
      </c>
      <c r="X249" s="166">
        <f t="shared" si="43"/>
        <v>132</v>
      </c>
      <c r="Y249" s="163">
        <v>4</v>
      </c>
      <c r="Z249" s="163" t="s">
        <v>64</v>
      </c>
      <c r="AA249" s="163" t="s">
        <v>67</v>
      </c>
      <c r="AB249" s="163" t="s">
        <v>64</v>
      </c>
      <c r="AC249" s="173" t="s">
        <v>65</v>
      </c>
      <c r="AD249" s="168" t="s">
        <v>949</v>
      </c>
      <c r="AE249" s="166" t="s">
        <v>67</v>
      </c>
      <c r="AF249" s="178"/>
      <c r="AG249" s="162" t="s">
        <v>68</v>
      </c>
      <c r="AH249" s="166">
        <f t="shared" si="35"/>
        <v>33</v>
      </c>
      <c r="AI249" s="166">
        <v>2</v>
      </c>
      <c r="AJ249" s="170">
        <f t="shared" si="36"/>
        <v>6372</v>
      </c>
      <c r="AK249" s="166">
        <f t="shared" si="37"/>
        <v>33</v>
      </c>
      <c r="AL249" s="170">
        <v>0</v>
      </c>
      <c r="AM249" s="170">
        <f t="shared" si="44"/>
        <v>2640000</v>
      </c>
      <c r="AN249" s="170">
        <f t="shared" si="38"/>
        <v>0</v>
      </c>
      <c r="AO249" s="170">
        <f t="shared" si="39"/>
        <v>5400000</v>
      </c>
      <c r="AP249" s="170">
        <f t="shared" si="40"/>
        <v>16822080</v>
      </c>
      <c r="AR249" s="170">
        <f t="shared" si="41"/>
        <v>0</v>
      </c>
      <c r="AS249" s="170">
        <f t="shared" si="42"/>
        <v>24862080</v>
      </c>
      <c r="AT249" s="162" t="s">
        <v>290</v>
      </c>
      <c r="AU249" s="162" t="s">
        <v>291</v>
      </c>
      <c r="AV249" s="162" t="s">
        <v>950</v>
      </c>
      <c r="AW249" s="162" t="s">
        <v>295</v>
      </c>
    </row>
    <row r="250" spans="1:49" ht="25" customHeight="1" x14ac:dyDescent="0.35">
      <c r="A250" s="162">
        <v>14297</v>
      </c>
      <c r="B250" s="162" t="s">
        <v>309</v>
      </c>
      <c r="C250" s="175" t="s">
        <v>310</v>
      </c>
      <c r="D250" s="163">
        <v>1</v>
      </c>
      <c r="E250" s="163">
        <v>2025</v>
      </c>
      <c r="F250" s="163">
        <v>2025</v>
      </c>
      <c r="G250" s="162" t="s">
        <v>127</v>
      </c>
      <c r="H250" s="162" t="s">
        <v>309</v>
      </c>
      <c r="I250" s="162" t="s">
        <v>311</v>
      </c>
      <c r="J250" s="164" t="s">
        <v>82</v>
      </c>
      <c r="K250" s="162" t="s">
        <v>83</v>
      </c>
      <c r="L250" s="162" t="s">
        <v>56</v>
      </c>
      <c r="M250" s="162" t="s">
        <v>57</v>
      </c>
      <c r="N250" s="162">
        <v>7</v>
      </c>
      <c r="O250" s="162" t="s">
        <v>175</v>
      </c>
      <c r="P250" s="162" t="s">
        <v>951</v>
      </c>
      <c r="Q250" s="162" t="s">
        <v>132</v>
      </c>
      <c r="R250" s="162" t="s">
        <v>61</v>
      </c>
      <c r="S250" s="162" t="s">
        <v>62</v>
      </c>
      <c r="T250" s="162" t="s">
        <v>63</v>
      </c>
      <c r="U250" s="163">
        <v>12</v>
      </c>
      <c r="V250" s="163">
        <v>120</v>
      </c>
      <c r="W250" s="163">
        <v>12</v>
      </c>
      <c r="X250" s="166">
        <f t="shared" si="43"/>
        <v>132</v>
      </c>
      <c r="Y250" s="163">
        <v>4</v>
      </c>
      <c r="Z250" s="163" t="s">
        <v>64</v>
      </c>
      <c r="AA250" s="163" t="s">
        <v>67</v>
      </c>
      <c r="AB250" s="163" t="s">
        <v>64</v>
      </c>
      <c r="AC250" s="173" t="s">
        <v>65</v>
      </c>
      <c r="AD250" s="168" t="s">
        <v>952</v>
      </c>
      <c r="AE250" s="166" t="s">
        <v>67</v>
      </c>
      <c r="AF250" s="178"/>
      <c r="AG250" s="162" t="s">
        <v>68</v>
      </c>
      <c r="AH250" s="166">
        <f t="shared" si="35"/>
        <v>33</v>
      </c>
      <c r="AI250" s="166">
        <v>2</v>
      </c>
      <c r="AJ250" s="170">
        <f t="shared" si="36"/>
        <v>6372</v>
      </c>
      <c r="AK250" s="166">
        <f t="shared" si="37"/>
        <v>33</v>
      </c>
      <c r="AL250" s="170">
        <v>0</v>
      </c>
      <c r="AM250" s="170">
        <f t="shared" si="44"/>
        <v>1584000</v>
      </c>
      <c r="AN250" s="170">
        <f t="shared" si="38"/>
        <v>0</v>
      </c>
      <c r="AO250" s="170">
        <f t="shared" si="39"/>
        <v>3240000</v>
      </c>
      <c r="AP250" s="170">
        <f t="shared" si="40"/>
        <v>10093248</v>
      </c>
      <c r="AR250" s="170">
        <f t="shared" si="41"/>
        <v>0</v>
      </c>
      <c r="AS250" s="170">
        <f t="shared" si="42"/>
        <v>14917248</v>
      </c>
      <c r="AT250" s="162" t="s">
        <v>953</v>
      </c>
      <c r="AU250" s="162" t="s">
        <v>954</v>
      </c>
      <c r="AV250" s="162" t="s">
        <v>955</v>
      </c>
      <c r="AW250" s="162" t="s">
        <v>956</v>
      </c>
    </row>
    <row r="251" spans="1:49" ht="25" customHeight="1" x14ac:dyDescent="0.35">
      <c r="A251" s="162">
        <v>14417</v>
      </c>
      <c r="B251" s="162" t="s">
        <v>309</v>
      </c>
      <c r="C251" s="175" t="s">
        <v>310</v>
      </c>
      <c r="D251" s="163">
        <v>1</v>
      </c>
      <c r="E251" s="163">
        <v>2025</v>
      </c>
      <c r="F251" s="163">
        <v>2025</v>
      </c>
      <c r="G251" s="162" t="s">
        <v>127</v>
      </c>
      <c r="H251" s="162" t="s">
        <v>309</v>
      </c>
      <c r="I251" s="162" t="s">
        <v>311</v>
      </c>
      <c r="J251" s="164" t="s">
        <v>82</v>
      </c>
      <c r="K251" s="162" t="s">
        <v>83</v>
      </c>
      <c r="L251" s="162" t="s">
        <v>56</v>
      </c>
      <c r="M251" s="162" t="s">
        <v>57</v>
      </c>
      <c r="N251" s="162">
        <v>13</v>
      </c>
      <c r="O251" s="162" t="s">
        <v>104</v>
      </c>
      <c r="P251" s="162" t="s">
        <v>312</v>
      </c>
      <c r="Q251" s="162" t="s">
        <v>132</v>
      </c>
      <c r="R251" s="162" t="s">
        <v>61</v>
      </c>
      <c r="S251" s="162" t="s">
        <v>62</v>
      </c>
      <c r="T251" s="162" t="s">
        <v>63</v>
      </c>
      <c r="U251" s="163">
        <v>15</v>
      </c>
      <c r="V251" s="163">
        <v>120</v>
      </c>
      <c r="W251" s="163">
        <v>12</v>
      </c>
      <c r="X251" s="166">
        <f t="shared" si="43"/>
        <v>132</v>
      </c>
      <c r="Y251" s="163">
        <v>4</v>
      </c>
      <c r="Z251" s="163" t="s">
        <v>64</v>
      </c>
      <c r="AA251" s="163" t="s">
        <v>67</v>
      </c>
      <c r="AB251" s="163" t="s">
        <v>64</v>
      </c>
      <c r="AC251" s="173" t="s">
        <v>65</v>
      </c>
      <c r="AD251" s="168" t="s">
        <v>957</v>
      </c>
      <c r="AE251" s="166" t="s">
        <v>67</v>
      </c>
      <c r="AF251" s="178"/>
      <c r="AG251" s="162" t="s">
        <v>68</v>
      </c>
      <c r="AH251" s="166">
        <f t="shared" si="35"/>
        <v>33</v>
      </c>
      <c r="AI251" s="166">
        <v>2</v>
      </c>
      <c r="AJ251" s="170">
        <f t="shared" si="36"/>
        <v>6372</v>
      </c>
      <c r="AK251" s="166">
        <f t="shared" si="37"/>
        <v>33</v>
      </c>
      <c r="AL251" s="170">
        <v>0</v>
      </c>
      <c r="AM251" s="170">
        <f t="shared" si="44"/>
        <v>1980000</v>
      </c>
      <c r="AN251" s="170">
        <f t="shared" si="38"/>
        <v>0</v>
      </c>
      <c r="AO251" s="170">
        <f t="shared" si="39"/>
        <v>4050000</v>
      </c>
      <c r="AP251" s="170">
        <f t="shared" si="40"/>
        <v>12616560</v>
      </c>
      <c r="AR251" s="170">
        <f t="shared" si="41"/>
        <v>0</v>
      </c>
      <c r="AS251" s="170">
        <f t="shared" si="42"/>
        <v>18646560</v>
      </c>
      <c r="AT251" s="162" t="s">
        <v>321</v>
      </c>
      <c r="AU251" s="162" t="s">
        <v>316</v>
      </c>
      <c r="AV251" s="162" t="s">
        <v>317</v>
      </c>
      <c r="AW251" s="162" t="s">
        <v>318</v>
      </c>
    </row>
    <row r="252" spans="1:49" ht="25" customHeight="1" x14ac:dyDescent="0.35">
      <c r="A252" s="162">
        <v>14444</v>
      </c>
      <c r="B252" s="162" t="s">
        <v>125</v>
      </c>
      <c r="C252" s="162" t="s">
        <v>126</v>
      </c>
      <c r="D252" s="163">
        <v>1</v>
      </c>
      <c r="E252" s="163">
        <v>2025</v>
      </c>
      <c r="F252" s="163">
        <v>2025</v>
      </c>
      <c r="G252" s="162" t="s">
        <v>127</v>
      </c>
      <c r="H252" s="162" t="s">
        <v>125</v>
      </c>
      <c r="I252" s="162" t="s">
        <v>128</v>
      </c>
      <c r="J252" s="164" t="s">
        <v>82</v>
      </c>
      <c r="K252" s="162" t="s">
        <v>83</v>
      </c>
      <c r="L252" s="162" t="s">
        <v>56</v>
      </c>
      <c r="M252" s="162" t="s">
        <v>57</v>
      </c>
      <c r="N252" s="162">
        <v>8</v>
      </c>
      <c r="O252" s="162" t="s">
        <v>58</v>
      </c>
      <c r="P252" s="162" t="s">
        <v>262</v>
      </c>
      <c r="Q252" s="162" t="s">
        <v>152</v>
      </c>
      <c r="R252" s="162" t="s">
        <v>61</v>
      </c>
      <c r="S252" s="162" t="s">
        <v>62</v>
      </c>
      <c r="T252" s="162" t="s">
        <v>63</v>
      </c>
      <c r="U252" s="163">
        <v>10</v>
      </c>
      <c r="V252" s="163">
        <v>120</v>
      </c>
      <c r="W252" s="163">
        <v>12</v>
      </c>
      <c r="X252" s="166">
        <f t="shared" si="43"/>
        <v>132</v>
      </c>
      <c r="Y252" s="163">
        <v>4</v>
      </c>
      <c r="Z252" s="163" t="s">
        <v>64</v>
      </c>
      <c r="AA252" s="163" t="s">
        <v>67</v>
      </c>
      <c r="AB252" s="163" t="s">
        <v>64</v>
      </c>
      <c r="AC252" s="173" t="s">
        <v>65</v>
      </c>
      <c r="AD252" s="168" t="s">
        <v>958</v>
      </c>
      <c r="AE252" s="166" t="s">
        <v>67</v>
      </c>
      <c r="AF252" s="178"/>
      <c r="AG252" s="162" t="s">
        <v>68</v>
      </c>
      <c r="AH252" s="166">
        <f t="shared" si="35"/>
        <v>33</v>
      </c>
      <c r="AI252" s="166">
        <v>2</v>
      </c>
      <c r="AJ252" s="170">
        <f t="shared" si="36"/>
        <v>6372</v>
      </c>
      <c r="AK252" s="166">
        <f t="shared" si="37"/>
        <v>33</v>
      </c>
      <c r="AL252" s="170">
        <v>0</v>
      </c>
      <c r="AM252" s="170">
        <f t="shared" si="44"/>
        <v>1320000</v>
      </c>
      <c r="AN252" s="170">
        <f t="shared" si="38"/>
        <v>0</v>
      </c>
      <c r="AO252" s="170">
        <f t="shared" si="39"/>
        <v>2700000</v>
      </c>
      <c r="AP252" s="170">
        <f t="shared" si="40"/>
        <v>8411040</v>
      </c>
      <c r="AR252" s="170">
        <f t="shared" si="41"/>
        <v>0</v>
      </c>
      <c r="AS252" s="170">
        <f t="shared" si="42"/>
        <v>12431040</v>
      </c>
      <c r="AT252" s="162" t="s">
        <v>172</v>
      </c>
      <c r="AU252" s="162" t="s">
        <v>173</v>
      </c>
      <c r="AV252" s="162" t="s">
        <v>959</v>
      </c>
      <c r="AW252" s="162" t="s">
        <v>265</v>
      </c>
    </row>
    <row r="253" spans="1:49" ht="25" customHeight="1" x14ac:dyDescent="0.35">
      <c r="A253" s="162">
        <v>14325</v>
      </c>
      <c r="B253" s="162" t="s">
        <v>125</v>
      </c>
      <c r="C253" s="162" t="s">
        <v>126</v>
      </c>
      <c r="D253" s="163">
        <v>1</v>
      </c>
      <c r="E253" s="163">
        <v>2025</v>
      </c>
      <c r="F253" s="163">
        <v>2025</v>
      </c>
      <c r="G253" s="162" t="s">
        <v>127</v>
      </c>
      <c r="H253" s="162" t="s">
        <v>125</v>
      </c>
      <c r="I253" s="162" t="s">
        <v>128</v>
      </c>
      <c r="J253" s="164" t="s">
        <v>960</v>
      </c>
      <c r="K253" s="162" t="s">
        <v>961</v>
      </c>
      <c r="L253" s="162" t="s">
        <v>56</v>
      </c>
      <c r="M253" s="162" t="s">
        <v>57</v>
      </c>
      <c r="N253" s="162">
        <v>13</v>
      </c>
      <c r="O253" s="162" t="s">
        <v>104</v>
      </c>
      <c r="P253" s="162" t="s">
        <v>209</v>
      </c>
      <c r="Q253" s="162" t="s">
        <v>152</v>
      </c>
      <c r="R253" s="162" t="s">
        <v>61</v>
      </c>
      <c r="S253" s="162" t="s">
        <v>62</v>
      </c>
      <c r="T253" s="162" t="s">
        <v>63</v>
      </c>
      <c r="U253" s="163">
        <v>10</v>
      </c>
      <c r="V253" s="163">
        <v>240</v>
      </c>
      <c r="W253" s="163">
        <v>12</v>
      </c>
      <c r="X253" s="166">
        <f t="shared" si="43"/>
        <v>252</v>
      </c>
      <c r="Y253" s="163">
        <v>4</v>
      </c>
      <c r="Z253" s="163" t="s">
        <v>64</v>
      </c>
      <c r="AA253" s="163" t="s">
        <v>67</v>
      </c>
      <c r="AB253" s="163" t="s">
        <v>64</v>
      </c>
      <c r="AC253" s="173" t="s">
        <v>65</v>
      </c>
      <c r="AD253" s="168" t="s">
        <v>962</v>
      </c>
      <c r="AE253" s="166" t="s">
        <v>67</v>
      </c>
      <c r="AF253" s="178"/>
      <c r="AG253" s="162" t="s">
        <v>68</v>
      </c>
      <c r="AH253" s="166">
        <f t="shared" si="35"/>
        <v>63</v>
      </c>
      <c r="AI253" s="166">
        <v>2</v>
      </c>
      <c r="AJ253" s="170">
        <f t="shared" si="36"/>
        <v>6372</v>
      </c>
      <c r="AK253" s="166">
        <f t="shared" si="37"/>
        <v>63</v>
      </c>
      <c r="AL253" s="170">
        <v>0</v>
      </c>
      <c r="AM253" s="170">
        <f t="shared" si="44"/>
        <v>2520000</v>
      </c>
      <c r="AN253" s="170">
        <f t="shared" si="38"/>
        <v>0</v>
      </c>
      <c r="AO253" s="170">
        <f t="shared" si="39"/>
        <v>2700000</v>
      </c>
      <c r="AP253" s="170">
        <f t="shared" si="40"/>
        <v>16057440</v>
      </c>
      <c r="AR253" s="170">
        <f t="shared" si="41"/>
        <v>0</v>
      </c>
      <c r="AS253" s="170">
        <f t="shared" si="42"/>
        <v>21277440</v>
      </c>
      <c r="AT253" s="162" t="s">
        <v>809</v>
      </c>
      <c r="AU253" s="162" t="s">
        <v>810</v>
      </c>
      <c r="AV253" s="162" t="s">
        <v>963</v>
      </c>
      <c r="AW253" s="162" t="s">
        <v>964</v>
      </c>
    </row>
    <row r="254" spans="1:49" ht="25" customHeight="1" x14ac:dyDescent="0.35">
      <c r="A254" s="162">
        <v>14225</v>
      </c>
      <c r="B254" s="162" t="s">
        <v>138</v>
      </c>
      <c r="C254" s="162" t="s">
        <v>139</v>
      </c>
      <c r="D254" s="163">
        <v>1</v>
      </c>
      <c r="E254" s="163">
        <v>2025</v>
      </c>
      <c r="F254" s="163">
        <v>2025</v>
      </c>
      <c r="G254" s="162" t="s">
        <v>127</v>
      </c>
      <c r="H254" s="162" t="s">
        <v>138</v>
      </c>
      <c r="I254" s="162" t="s">
        <v>140</v>
      </c>
      <c r="J254" s="164" t="s">
        <v>572</v>
      </c>
      <c r="K254" s="162" t="s">
        <v>573</v>
      </c>
      <c r="L254" s="162" t="s">
        <v>56</v>
      </c>
      <c r="M254" s="162" t="s">
        <v>57</v>
      </c>
      <c r="N254" s="162">
        <v>13</v>
      </c>
      <c r="O254" s="162" t="s">
        <v>104</v>
      </c>
      <c r="P254" s="162" t="s">
        <v>209</v>
      </c>
      <c r="Q254" s="162" t="s">
        <v>965</v>
      </c>
      <c r="R254" s="162" t="s">
        <v>61</v>
      </c>
      <c r="S254" s="162" t="s">
        <v>62</v>
      </c>
      <c r="T254" s="162" t="s">
        <v>63</v>
      </c>
      <c r="U254" s="163">
        <v>10</v>
      </c>
      <c r="V254" s="163">
        <v>90</v>
      </c>
      <c r="W254" s="163">
        <v>12</v>
      </c>
      <c r="X254" s="166">
        <f t="shared" si="43"/>
        <v>102</v>
      </c>
      <c r="Y254" s="163">
        <v>4</v>
      </c>
      <c r="Z254" s="163" t="s">
        <v>64</v>
      </c>
      <c r="AA254" s="163" t="s">
        <v>64</v>
      </c>
      <c r="AB254" s="172" t="s">
        <v>67</v>
      </c>
      <c r="AC254" s="173" t="s">
        <v>65</v>
      </c>
      <c r="AD254" s="168" t="s">
        <v>966</v>
      </c>
      <c r="AE254" s="166" t="s">
        <v>67</v>
      </c>
      <c r="AF254" s="178"/>
      <c r="AG254" s="162" t="s">
        <v>68</v>
      </c>
      <c r="AH254" s="166">
        <f t="shared" si="35"/>
        <v>26</v>
      </c>
      <c r="AI254" s="166">
        <v>2</v>
      </c>
      <c r="AJ254" s="170">
        <f t="shared" si="36"/>
        <v>6372</v>
      </c>
      <c r="AK254" s="166">
        <f t="shared" si="37"/>
        <v>25.5</v>
      </c>
      <c r="AL254" s="170">
        <v>0</v>
      </c>
      <c r="AM254" s="170">
        <f t="shared" si="44"/>
        <v>1040000</v>
      </c>
      <c r="AN254" s="170">
        <f t="shared" si="38"/>
        <v>1300000</v>
      </c>
      <c r="AO254" s="170">
        <f t="shared" si="39"/>
        <v>0</v>
      </c>
      <c r="AP254" s="170">
        <f t="shared" si="40"/>
        <v>6499440</v>
      </c>
      <c r="AR254" s="170">
        <f t="shared" si="41"/>
        <v>0</v>
      </c>
      <c r="AS254" s="170">
        <f t="shared" si="42"/>
        <v>8839440</v>
      </c>
      <c r="AT254" s="162" t="s">
        <v>967</v>
      </c>
      <c r="AU254" s="162" t="s">
        <v>968</v>
      </c>
      <c r="AV254" s="162" t="s">
        <v>969</v>
      </c>
      <c r="AW254" s="162" t="s">
        <v>970</v>
      </c>
    </row>
    <row r="255" spans="1:49" ht="25" customHeight="1" x14ac:dyDescent="0.35">
      <c r="A255" s="162">
        <v>14247</v>
      </c>
      <c r="B255" s="162" t="s">
        <v>138</v>
      </c>
      <c r="C255" s="162" t="s">
        <v>139</v>
      </c>
      <c r="D255" s="163">
        <v>1</v>
      </c>
      <c r="E255" s="163">
        <v>2025</v>
      </c>
      <c r="F255" s="163">
        <v>2025</v>
      </c>
      <c r="G255" s="162" t="s">
        <v>127</v>
      </c>
      <c r="H255" s="162" t="s">
        <v>138</v>
      </c>
      <c r="I255" s="162" t="s">
        <v>140</v>
      </c>
      <c r="J255" s="164" t="s">
        <v>572</v>
      </c>
      <c r="K255" s="162" t="s">
        <v>573</v>
      </c>
      <c r="L255" s="162" t="s">
        <v>56</v>
      </c>
      <c r="M255" s="162" t="s">
        <v>57</v>
      </c>
      <c r="N255" s="162">
        <v>13</v>
      </c>
      <c r="O255" s="162" t="s">
        <v>104</v>
      </c>
      <c r="P255" s="162" t="s">
        <v>209</v>
      </c>
      <c r="Q255" s="162" t="s">
        <v>152</v>
      </c>
      <c r="R255" s="162" t="s">
        <v>61</v>
      </c>
      <c r="S255" s="162" t="s">
        <v>62</v>
      </c>
      <c r="T255" s="162" t="s">
        <v>497</v>
      </c>
      <c r="U255" s="163">
        <v>15</v>
      </c>
      <c r="V255" s="163">
        <v>90</v>
      </c>
      <c r="W255" s="163">
        <v>12</v>
      </c>
      <c r="X255" s="166">
        <f t="shared" si="43"/>
        <v>102</v>
      </c>
      <c r="Y255" s="163">
        <v>4</v>
      </c>
      <c r="Z255" s="163" t="s">
        <v>64</v>
      </c>
      <c r="AA255" s="163" t="s">
        <v>67</v>
      </c>
      <c r="AB255" s="163" t="s">
        <v>64</v>
      </c>
      <c r="AC255" s="173" t="s">
        <v>65</v>
      </c>
      <c r="AD255" s="168" t="s">
        <v>971</v>
      </c>
      <c r="AE255" s="166" t="s">
        <v>67</v>
      </c>
      <c r="AF255" s="178"/>
      <c r="AG255" s="162" t="s">
        <v>68</v>
      </c>
      <c r="AH255" s="166">
        <f t="shared" si="35"/>
        <v>26</v>
      </c>
      <c r="AI255" s="166">
        <v>2</v>
      </c>
      <c r="AJ255" s="170">
        <f t="shared" si="36"/>
        <v>6372</v>
      </c>
      <c r="AK255" s="166">
        <f t="shared" si="37"/>
        <v>25.5</v>
      </c>
      <c r="AL255" s="170">
        <v>0</v>
      </c>
      <c r="AM255" s="170">
        <f t="shared" si="44"/>
        <v>1560000</v>
      </c>
      <c r="AN255" s="170">
        <f t="shared" si="38"/>
        <v>0</v>
      </c>
      <c r="AO255" s="170">
        <f t="shared" si="39"/>
        <v>4050000</v>
      </c>
      <c r="AP255" s="170">
        <f t="shared" si="40"/>
        <v>9749160</v>
      </c>
      <c r="AR255" s="170">
        <f t="shared" si="41"/>
        <v>0</v>
      </c>
      <c r="AS255" s="170">
        <f t="shared" si="42"/>
        <v>15359160</v>
      </c>
      <c r="AT255" s="162" t="s">
        <v>972</v>
      </c>
      <c r="AU255" s="162" t="s">
        <v>840</v>
      </c>
      <c r="AV255" s="162" t="s">
        <v>973</v>
      </c>
      <c r="AW255" s="162" t="s">
        <v>974</v>
      </c>
    </row>
    <row r="256" spans="1:49" ht="25" customHeight="1" x14ac:dyDescent="0.35">
      <c r="A256" s="162">
        <v>14316</v>
      </c>
      <c r="B256" s="162" t="s">
        <v>49</v>
      </c>
      <c r="C256" s="162" t="s">
        <v>50</v>
      </c>
      <c r="D256" s="163">
        <v>4</v>
      </c>
      <c r="E256" s="163">
        <v>2025</v>
      </c>
      <c r="F256" s="163">
        <v>2025</v>
      </c>
      <c r="G256" s="162" t="s">
        <v>127</v>
      </c>
      <c r="H256" s="162" t="s">
        <v>49</v>
      </c>
      <c r="I256" s="162" t="s">
        <v>452</v>
      </c>
      <c r="J256" s="164" t="s">
        <v>572</v>
      </c>
      <c r="K256" s="162" t="s">
        <v>573</v>
      </c>
      <c r="L256" s="162" t="s">
        <v>56</v>
      </c>
      <c r="M256" s="162" t="s">
        <v>57</v>
      </c>
      <c r="N256" s="162">
        <v>13</v>
      </c>
      <c r="O256" s="162" t="s">
        <v>104</v>
      </c>
      <c r="P256" s="162" t="s">
        <v>209</v>
      </c>
      <c r="Q256" s="162" t="s">
        <v>152</v>
      </c>
      <c r="R256" s="162" t="s">
        <v>61</v>
      </c>
      <c r="S256" s="162" t="s">
        <v>62</v>
      </c>
      <c r="T256" s="162" t="s">
        <v>63</v>
      </c>
      <c r="U256" s="163">
        <v>15</v>
      </c>
      <c r="V256" s="163">
        <v>90</v>
      </c>
      <c r="W256" s="163">
        <v>12</v>
      </c>
      <c r="X256" s="166">
        <f t="shared" si="43"/>
        <v>102</v>
      </c>
      <c r="Y256" s="163">
        <v>5</v>
      </c>
      <c r="Z256" s="163" t="s">
        <v>64</v>
      </c>
      <c r="AA256" s="163" t="s">
        <v>67</v>
      </c>
      <c r="AB256" s="163" t="s">
        <v>64</v>
      </c>
      <c r="AC256" s="173" t="s">
        <v>65</v>
      </c>
      <c r="AD256" s="168" t="s">
        <v>975</v>
      </c>
      <c r="AE256" s="166" t="s">
        <v>67</v>
      </c>
      <c r="AF256" s="178"/>
      <c r="AG256" s="162" t="s">
        <v>68</v>
      </c>
      <c r="AH256" s="166">
        <f t="shared" si="35"/>
        <v>21</v>
      </c>
      <c r="AI256" s="166">
        <v>2</v>
      </c>
      <c r="AJ256" s="170">
        <f t="shared" si="36"/>
        <v>6372</v>
      </c>
      <c r="AK256" s="166">
        <f t="shared" si="37"/>
        <v>20.399999999999999</v>
      </c>
      <c r="AL256" s="170">
        <v>0</v>
      </c>
      <c r="AM256" s="170">
        <f t="shared" si="44"/>
        <v>1260000</v>
      </c>
      <c r="AN256" s="170">
        <f t="shared" si="38"/>
        <v>0</v>
      </c>
      <c r="AO256" s="170">
        <f t="shared" si="39"/>
        <v>4050000</v>
      </c>
      <c r="AP256" s="170">
        <f t="shared" si="40"/>
        <v>9749160</v>
      </c>
      <c r="AR256" s="170">
        <f t="shared" si="41"/>
        <v>0</v>
      </c>
      <c r="AS256" s="170">
        <f t="shared" si="42"/>
        <v>15059160</v>
      </c>
      <c r="AT256" s="162" t="s">
        <v>531</v>
      </c>
      <c r="AU256" s="162" t="s">
        <v>532</v>
      </c>
      <c r="AV256" s="162" t="s">
        <v>976</v>
      </c>
      <c r="AW256" s="162" t="s">
        <v>977</v>
      </c>
    </row>
    <row r="257" spans="1:49" ht="25" customHeight="1" x14ac:dyDescent="0.35">
      <c r="A257" s="162">
        <v>14366</v>
      </c>
      <c r="B257" s="162" t="s">
        <v>190</v>
      </c>
      <c r="C257" s="162" t="s">
        <v>191</v>
      </c>
      <c r="D257" s="163">
        <v>1</v>
      </c>
      <c r="E257" s="163">
        <v>2025</v>
      </c>
      <c r="F257" s="163">
        <v>2025</v>
      </c>
      <c r="G257" s="162" t="s">
        <v>127</v>
      </c>
      <c r="H257" s="162" t="s">
        <v>190</v>
      </c>
      <c r="I257" s="162" t="s">
        <v>192</v>
      </c>
      <c r="J257" s="164" t="s">
        <v>572</v>
      </c>
      <c r="K257" s="162" t="s">
        <v>573</v>
      </c>
      <c r="L257" s="162" t="s">
        <v>56</v>
      </c>
      <c r="M257" s="162" t="s">
        <v>57</v>
      </c>
      <c r="N257" s="162">
        <v>10</v>
      </c>
      <c r="O257" s="162" t="s">
        <v>111</v>
      </c>
      <c r="P257" s="162" t="s">
        <v>112</v>
      </c>
      <c r="Q257" s="162" t="s">
        <v>445</v>
      </c>
      <c r="R257" s="162" t="s">
        <v>61</v>
      </c>
      <c r="S257" s="162" t="s">
        <v>62</v>
      </c>
      <c r="T257" s="162" t="s">
        <v>63</v>
      </c>
      <c r="U257" s="163">
        <v>10</v>
      </c>
      <c r="V257" s="163">
        <v>90</v>
      </c>
      <c r="W257" s="163">
        <v>12</v>
      </c>
      <c r="X257" s="166">
        <f t="shared" si="43"/>
        <v>102</v>
      </c>
      <c r="Y257" s="163">
        <v>4</v>
      </c>
      <c r="Z257" s="163" t="s">
        <v>64</v>
      </c>
      <c r="AA257" s="163" t="s">
        <v>64</v>
      </c>
      <c r="AB257" s="163" t="s">
        <v>64</v>
      </c>
      <c r="AC257" s="173" t="s">
        <v>65</v>
      </c>
      <c r="AD257" s="168" t="s">
        <v>978</v>
      </c>
      <c r="AE257" s="166" t="s">
        <v>67</v>
      </c>
      <c r="AF257" s="178"/>
      <c r="AG257" s="162" t="s">
        <v>68</v>
      </c>
      <c r="AH257" s="166">
        <f t="shared" si="35"/>
        <v>26</v>
      </c>
      <c r="AI257" s="166">
        <v>2</v>
      </c>
      <c r="AJ257" s="170">
        <f t="shared" si="36"/>
        <v>6372</v>
      </c>
      <c r="AK257" s="166">
        <f t="shared" si="37"/>
        <v>25.5</v>
      </c>
      <c r="AL257" s="170">
        <v>0</v>
      </c>
      <c r="AM257" s="170">
        <f t="shared" si="44"/>
        <v>1040000</v>
      </c>
      <c r="AN257" s="170">
        <f t="shared" si="38"/>
        <v>1300000</v>
      </c>
      <c r="AO257" s="170">
        <f t="shared" si="39"/>
        <v>2700000</v>
      </c>
      <c r="AP257" s="170">
        <f t="shared" si="40"/>
        <v>6499440</v>
      </c>
      <c r="AR257" s="170">
        <f t="shared" si="41"/>
        <v>0</v>
      </c>
      <c r="AS257" s="170">
        <f t="shared" si="42"/>
        <v>11539440</v>
      </c>
      <c r="AT257" s="162" t="s">
        <v>195</v>
      </c>
      <c r="AU257" s="162" t="s">
        <v>196</v>
      </c>
      <c r="AV257" s="162" t="s">
        <v>915</v>
      </c>
      <c r="AW257" s="162" t="s">
        <v>916</v>
      </c>
    </row>
    <row r="258" spans="1:49" ht="25" customHeight="1" x14ac:dyDescent="0.35">
      <c r="A258" s="162">
        <v>14463</v>
      </c>
      <c r="B258" s="162" t="s">
        <v>49</v>
      </c>
      <c r="C258" s="162" t="s">
        <v>50</v>
      </c>
      <c r="D258" s="163">
        <v>4</v>
      </c>
      <c r="E258" s="163">
        <v>2025</v>
      </c>
      <c r="F258" s="163">
        <v>2025</v>
      </c>
      <c r="G258" s="162" t="s">
        <v>127</v>
      </c>
      <c r="H258" s="162" t="s">
        <v>49</v>
      </c>
      <c r="I258" s="162" t="s">
        <v>452</v>
      </c>
      <c r="J258" s="164" t="s">
        <v>572</v>
      </c>
      <c r="K258" s="162" t="s">
        <v>573</v>
      </c>
      <c r="L258" s="162" t="s">
        <v>56</v>
      </c>
      <c r="M258" s="162" t="s">
        <v>57</v>
      </c>
      <c r="N258" s="162">
        <v>8</v>
      </c>
      <c r="O258" s="162" t="s">
        <v>58</v>
      </c>
      <c r="P258" s="162" t="s">
        <v>979</v>
      </c>
      <c r="Q258" s="162" t="s">
        <v>152</v>
      </c>
      <c r="R258" s="162" t="s">
        <v>61</v>
      </c>
      <c r="S258" s="162" t="s">
        <v>62</v>
      </c>
      <c r="T258" s="162" t="s">
        <v>63</v>
      </c>
      <c r="U258" s="163">
        <v>15</v>
      </c>
      <c r="V258" s="163">
        <v>90</v>
      </c>
      <c r="W258" s="163">
        <v>12</v>
      </c>
      <c r="X258" s="166">
        <f t="shared" si="43"/>
        <v>102</v>
      </c>
      <c r="Y258" s="163">
        <v>5</v>
      </c>
      <c r="Z258" s="163" t="s">
        <v>64</v>
      </c>
      <c r="AA258" s="163" t="s">
        <v>67</v>
      </c>
      <c r="AB258" s="163" t="s">
        <v>64</v>
      </c>
      <c r="AC258" s="173" t="s">
        <v>65</v>
      </c>
      <c r="AD258" s="168" t="s">
        <v>980</v>
      </c>
      <c r="AE258" s="166" t="s">
        <v>67</v>
      </c>
      <c r="AF258" s="178"/>
      <c r="AG258" s="162" t="s">
        <v>68</v>
      </c>
      <c r="AH258" s="166">
        <f t="shared" ref="AH258:AH321" si="45">ROUNDUP(AK258,0)</f>
        <v>21</v>
      </c>
      <c r="AI258" s="166">
        <v>2</v>
      </c>
      <c r="AJ258" s="170">
        <f t="shared" ref="AJ258:AJ321" si="46">IF(AI258=1,5074,IF(AI258=2,6372,IF(AI258=3,7434,"ERROR")))</f>
        <v>6372</v>
      </c>
      <c r="AK258" s="166">
        <f t="shared" ref="AK258:AK321" si="47">+(X258/Y258)</f>
        <v>20.399999999999999</v>
      </c>
      <c r="AL258" s="170">
        <v>0</v>
      </c>
      <c r="AM258" s="170">
        <f t="shared" si="44"/>
        <v>1260000</v>
      </c>
      <c r="AN258" s="170">
        <f t="shared" ref="AN258:AN321" si="48">IF(AA258="SI",5000*AH258*U258,0)</f>
        <v>0</v>
      </c>
      <c r="AO258" s="170">
        <f t="shared" ref="AO258:AO321" si="49">IF(AB258="SI",270000*U258,0)</f>
        <v>4050000</v>
      </c>
      <c r="AP258" s="170">
        <f t="shared" ref="AP258:AP321" si="50">+(AJ258*X258*U258)</f>
        <v>9749160</v>
      </c>
      <c r="AR258" s="170">
        <f t="shared" ref="AR258:AR321" si="51">+(AL258*U258)</f>
        <v>0</v>
      </c>
      <c r="AS258" s="170">
        <f t="shared" ref="AS258:AS321" si="52">+(AM258+AN258+AO258+AP258+AR258)</f>
        <v>15059160</v>
      </c>
      <c r="AT258" s="162" t="s">
        <v>479</v>
      </c>
      <c r="AU258" s="162" t="s">
        <v>480</v>
      </c>
      <c r="AV258" s="162" t="s">
        <v>981</v>
      </c>
      <c r="AW258" s="162" t="s">
        <v>482</v>
      </c>
    </row>
    <row r="259" spans="1:49" ht="25" customHeight="1" x14ac:dyDescent="0.35">
      <c r="A259" s="179">
        <v>14256</v>
      </c>
      <c r="B259" s="179" t="s">
        <v>138</v>
      </c>
      <c r="C259" s="162" t="s">
        <v>139</v>
      </c>
      <c r="D259" s="163">
        <v>1</v>
      </c>
      <c r="E259" s="163">
        <v>2025</v>
      </c>
      <c r="F259" s="163">
        <v>2025</v>
      </c>
      <c r="G259" s="162" t="s">
        <v>127</v>
      </c>
      <c r="H259" s="179" t="s">
        <v>138</v>
      </c>
      <c r="I259" s="179" t="s">
        <v>140</v>
      </c>
      <c r="J259" s="164" t="s">
        <v>580</v>
      </c>
      <c r="K259" s="179" t="s">
        <v>581</v>
      </c>
      <c r="L259" s="179" t="s">
        <v>56</v>
      </c>
      <c r="M259" s="179" t="s">
        <v>57</v>
      </c>
      <c r="N259" s="162">
        <v>13</v>
      </c>
      <c r="O259" s="179" t="s">
        <v>104</v>
      </c>
      <c r="P259" s="179" t="s">
        <v>209</v>
      </c>
      <c r="Q259" s="179" t="s">
        <v>152</v>
      </c>
      <c r="R259" s="179" t="s">
        <v>61</v>
      </c>
      <c r="S259" s="179" t="s">
        <v>62</v>
      </c>
      <c r="T259" s="179" t="s">
        <v>495</v>
      </c>
      <c r="U259" s="180">
        <v>18</v>
      </c>
      <c r="V259" s="180">
        <v>100</v>
      </c>
      <c r="W259" s="180">
        <v>12</v>
      </c>
      <c r="X259" s="166">
        <f t="shared" si="43"/>
        <v>112</v>
      </c>
      <c r="Y259" s="180">
        <v>4</v>
      </c>
      <c r="Z259" s="180" t="s">
        <v>64</v>
      </c>
      <c r="AA259" s="180" t="s">
        <v>67</v>
      </c>
      <c r="AB259" s="180" t="s">
        <v>64</v>
      </c>
      <c r="AC259" s="173" t="s">
        <v>65</v>
      </c>
      <c r="AD259" s="168" t="s">
        <v>982</v>
      </c>
      <c r="AE259" s="166" t="s">
        <v>67</v>
      </c>
      <c r="AF259" s="178"/>
      <c r="AG259" s="179" t="s">
        <v>68</v>
      </c>
      <c r="AH259" s="166">
        <f t="shared" si="45"/>
        <v>28</v>
      </c>
      <c r="AI259" s="166">
        <v>1</v>
      </c>
      <c r="AJ259" s="170">
        <f t="shared" si="46"/>
        <v>5074</v>
      </c>
      <c r="AK259" s="166">
        <f t="shared" si="47"/>
        <v>28</v>
      </c>
      <c r="AL259" s="170">
        <v>0</v>
      </c>
      <c r="AM259" s="170">
        <f t="shared" si="44"/>
        <v>2016000</v>
      </c>
      <c r="AN259" s="170">
        <f t="shared" si="48"/>
        <v>0</v>
      </c>
      <c r="AO259" s="170">
        <f t="shared" si="49"/>
        <v>4860000</v>
      </c>
      <c r="AP259" s="170">
        <f t="shared" si="50"/>
        <v>10229184</v>
      </c>
      <c r="AR259" s="170">
        <f t="shared" si="51"/>
        <v>0</v>
      </c>
      <c r="AS259" s="170">
        <f t="shared" si="52"/>
        <v>17105184</v>
      </c>
      <c r="AT259" s="179" t="s">
        <v>972</v>
      </c>
      <c r="AU259" s="179" t="s">
        <v>840</v>
      </c>
      <c r="AV259" s="179" t="s">
        <v>973</v>
      </c>
      <c r="AW259" s="179" t="s">
        <v>983</v>
      </c>
    </row>
    <row r="260" spans="1:49" ht="25" customHeight="1" x14ac:dyDescent="0.35">
      <c r="A260" s="162">
        <v>14237</v>
      </c>
      <c r="B260" s="162" t="s">
        <v>138</v>
      </c>
      <c r="C260" s="162" t="s">
        <v>139</v>
      </c>
      <c r="D260" s="163">
        <v>1</v>
      </c>
      <c r="E260" s="163">
        <v>2025</v>
      </c>
      <c r="F260" s="163">
        <v>2025</v>
      </c>
      <c r="G260" s="162" t="s">
        <v>127</v>
      </c>
      <c r="H260" s="162" t="s">
        <v>138</v>
      </c>
      <c r="I260" s="162" t="s">
        <v>140</v>
      </c>
      <c r="J260" s="164" t="s">
        <v>593</v>
      </c>
      <c r="K260" s="162" t="s">
        <v>594</v>
      </c>
      <c r="L260" s="162" t="s">
        <v>56</v>
      </c>
      <c r="M260" s="162" t="s">
        <v>57</v>
      </c>
      <c r="N260" s="162">
        <v>13</v>
      </c>
      <c r="O260" s="162" t="s">
        <v>104</v>
      </c>
      <c r="P260" s="162" t="s">
        <v>203</v>
      </c>
      <c r="Q260" s="162" t="s">
        <v>152</v>
      </c>
      <c r="R260" s="162" t="s">
        <v>61</v>
      </c>
      <c r="S260" s="162" t="s">
        <v>62</v>
      </c>
      <c r="T260" s="162" t="s">
        <v>984</v>
      </c>
      <c r="U260" s="163">
        <v>12</v>
      </c>
      <c r="V260" s="163">
        <v>150</v>
      </c>
      <c r="W260" s="163">
        <v>12</v>
      </c>
      <c r="X260" s="166">
        <f t="shared" si="43"/>
        <v>162</v>
      </c>
      <c r="Y260" s="163">
        <v>4</v>
      </c>
      <c r="Z260" s="163" t="s">
        <v>64</v>
      </c>
      <c r="AA260" s="163" t="s">
        <v>67</v>
      </c>
      <c r="AB260" s="163" t="s">
        <v>64</v>
      </c>
      <c r="AC260" s="173" t="s">
        <v>65</v>
      </c>
      <c r="AD260" s="168" t="s">
        <v>985</v>
      </c>
      <c r="AE260" s="166" t="s">
        <v>67</v>
      </c>
      <c r="AF260" s="178"/>
      <c r="AG260" s="162" t="s">
        <v>68</v>
      </c>
      <c r="AH260" s="166">
        <f t="shared" si="45"/>
        <v>41</v>
      </c>
      <c r="AI260" s="166">
        <v>2</v>
      </c>
      <c r="AJ260" s="170">
        <f t="shared" si="46"/>
        <v>6372</v>
      </c>
      <c r="AK260" s="166">
        <f t="shared" si="47"/>
        <v>40.5</v>
      </c>
      <c r="AL260" s="170">
        <v>0</v>
      </c>
      <c r="AM260" s="170">
        <f t="shared" si="44"/>
        <v>1968000</v>
      </c>
      <c r="AN260" s="170">
        <f t="shared" si="48"/>
        <v>0</v>
      </c>
      <c r="AO260" s="170">
        <f t="shared" si="49"/>
        <v>3240000</v>
      </c>
      <c r="AP260" s="170">
        <f t="shared" si="50"/>
        <v>12387168</v>
      </c>
      <c r="AR260" s="170">
        <f t="shared" si="51"/>
        <v>0</v>
      </c>
      <c r="AS260" s="170">
        <f t="shared" si="52"/>
        <v>17595168</v>
      </c>
      <c r="AT260" s="162" t="s">
        <v>335</v>
      </c>
      <c r="AU260" s="162" t="s">
        <v>336</v>
      </c>
      <c r="AV260" s="162" t="s">
        <v>337</v>
      </c>
      <c r="AW260" s="162" t="s">
        <v>338</v>
      </c>
    </row>
    <row r="261" spans="1:49" ht="25" customHeight="1" x14ac:dyDescent="0.35">
      <c r="A261" s="162">
        <v>14222</v>
      </c>
      <c r="B261" s="162" t="s">
        <v>190</v>
      </c>
      <c r="C261" s="162" t="s">
        <v>191</v>
      </c>
      <c r="D261" s="163">
        <v>1</v>
      </c>
      <c r="E261" s="163">
        <v>2025</v>
      </c>
      <c r="F261" s="163">
        <v>2025</v>
      </c>
      <c r="G261" s="162" t="s">
        <v>127</v>
      </c>
      <c r="H261" s="162" t="s">
        <v>190</v>
      </c>
      <c r="I261" s="162" t="s">
        <v>192</v>
      </c>
      <c r="J261" s="164" t="s">
        <v>74</v>
      </c>
      <c r="K261" s="162" t="s">
        <v>75</v>
      </c>
      <c r="L261" s="162" t="s">
        <v>56</v>
      </c>
      <c r="M261" s="162" t="s">
        <v>57</v>
      </c>
      <c r="N261" s="162">
        <v>15</v>
      </c>
      <c r="O261" s="162" t="s">
        <v>301</v>
      </c>
      <c r="P261" s="162" t="s">
        <v>302</v>
      </c>
      <c r="Q261" s="162" t="s">
        <v>445</v>
      </c>
      <c r="R261" s="162" t="s">
        <v>61</v>
      </c>
      <c r="S261" s="162" t="s">
        <v>62</v>
      </c>
      <c r="T261" s="162" t="s">
        <v>63</v>
      </c>
      <c r="U261" s="163">
        <v>10</v>
      </c>
      <c r="V261" s="163">
        <v>160</v>
      </c>
      <c r="W261" s="163">
        <v>12</v>
      </c>
      <c r="X261" s="166">
        <f t="shared" si="43"/>
        <v>172</v>
      </c>
      <c r="Y261" s="163">
        <v>4</v>
      </c>
      <c r="Z261" s="163" t="s">
        <v>64</v>
      </c>
      <c r="AA261" s="163" t="s">
        <v>64</v>
      </c>
      <c r="AB261" s="163" t="s">
        <v>64</v>
      </c>
      <c r="AC261" s="173" t="s">
        <v>65</v>
      </c>
      <c r="AD261" s="168" t="s">
        <v>986</v>
      </c>
      <c r="AE261" s="166" t="s">
        <v>67</v>
      </c>
      <c r="AF261" s="178"/>
      <c r="AG261" s="162" t="s">
        <v>68</v>
      </c>
      <c r="AH261" s="166">
        <f t="shared" si="45"/>
        <v>43</v>
      </c>
      <c r="AI261" s="166">
        <v>2</v>
      </c>
      <c r="AJ261" s="170">
        <f t="shared" si="46"/>
        <v>6372</v>
      </c>
      <c r="AK261" s="166">
        <f t="shared" si="47"/>
        <v>43</v>
      </c>
      <c r="AL261" s="170">
        <v>0</v>
      </c>
      <c r="AM261" s="170">
        <f t="shared" si="44"/>
        <v>1720000</v>
      </c>
      <c r="AN261" s="170">
        <f t="shared" si="48"/>
        <v>2150000</v>
      </c>
      <c r="AO261" s="170">
        <f t="shared" si="49"/>
        <v>2700000</v>
      </c>
      <c r="AP261" s="170">
        <f t="shared" si="50"/>
        <v>10959840</v>
      </c>
      <c r="AR261" s="170">
        <f t="shared" si="51"/>
        <v>0</v>
      </c>
      <c r="AS261" s="170">
        <f t="shared" si="52"/>
        <v>17529840</v>
      </c>
      <c r="AT261" s="162" t="s">
        <v>987</v>
      </c>
      <c r="AU261" s="162" t="s">
        <v>810</v>
      </c>
      <c r="AV261" s="162" t="s">
        <v>988</v>
      </c>
      <c r="AW261" s="162" t="s">
        <v>964</v>
      </c>
    </row>
    <row r="262" spans="1:49" ht="25" customHeight="1" x14ac:dyDescent="0.35">
      <c r="A262" s="162">
        <v>14435</v>
      </c>
      <c r="B262" s="162" t="s">
        <v>125</v>
      </c>
      <c r="C262" s="162" t="s">
        <v>126</v>
      </c>
      <c r="D262" s="163">
        <v>1</v>
      </c>
      <c r="E262" s="163">
        <v>2025</v>
      </c>
      <c r="F262" s="163">
        <v>2025</v>
      </c>
      <c r="G262" s="162" t="s">
        <v>127</v>
      </c>
      <c r="H262" s="162" t="s">
        <v>125</v>
      </c>
      <c r="I262" s="162" t="s">
        <v>128</v>
      </c>
      <c r="J262" s="164" t="s">
        <v>74</v>
      </c>
      <c r="K262" s="162" t="s">
        <v>75</v>
      </c>
      <c r="L262" s="162" t="s">
        <v>56</v>
      </c>
      <c r="M262" s="162" t="s">
        <v>57</v>
      </c>
      <c r="N262" s="162">
        <v>10</v>
      </c>
      <c r="O262" s="162" t="s">
        <v>111</v>
      </c>
      <c r="P262" s="162" t="s">
        <v>221</v>
      </c>
      <c r="Q262" s="162" t="s">
        <v>152</v>
      </c>
      <c r="R262" s="162" t="s">
        <v>61</v>
      </c>
      <c r="S262" s="162" t="s">
        <v>62</v>
      </c>
      <c r="T262" s="162" t="s">
        <v>63</v>
      </c>
      <c r="U262" s="163">
        <v>10</v>
      </c>
      <c r="V262" s="163">
        <v>160</v>
      </c>
      <c r="W262" s="163">
        <v>12</v>
      </c>
      <c r="X262" s="166">
        <f t="shared" si="43"/>
        <v>172</v>
      </c>
      <c r="Y262" s="163">
        <v>4</v>
      </c>
      <c r="Z262" s="163" t="s">
        <v>64</v>
      </c>
      <c r="AA262" s="163" t="s">
        <v>67</v>
      </c>
      <c r="AB262" s="163" t="s">
        <v>64</v>
      </c>
      <c r="AC262" s="173" t="s">
        <v>65</v>
      </c>
      <c r="AD262" s="168" t="s">
        <v>989</v>
      </c>
      <c r="AE262" s="166" t="s">
        <v>67</v>
      </c>
      <c r="AF262" s="178"/>
      <c r="AG262" s="162" t="s">
        <v>68</v>
      </c>
      <c r="AH262" s="166">
        <f t="shared" si="45"/>
        <v>43</v>
      </c>
      <c r="AI262" s="166">
        <v>2</v>
      </c>
      <c r="AJ262" s="170">
        <f t="shared" si="46"/>
        <v>6372</v>
      </c>
      <c r="AK262" s="166">
        <f t="shared" si="47"/>
        <v>43</v>
      </c>
      <c r="AL262" s="170">
        <v>0</v>
      </c>
      <c r="AM262" s="170">
        <f t="shared" si="44"/>
        <v>1720000</v>
      </c>
      <c r="AN262" s="170">
        <f t="shared" si="48"/>
        <v>0</v>
      </c>
      <c r="AO262" s="170">
        <f t="shared" si="49"/>
        <v>2700000</v>
      </c>
      <c r="AP262" s="170">
        <f t="shared" si="50"/>
        <v>10959840</v>
      </c>
      <c r="AR262" s="170">
        <f t="shared" si="51"/>
        <v>0</v>
      </c>
      <c r="AS262" s="170">
        <f t="shared" si="52"/>
        <v>15379840</v>
      </c>
      <c r="AT262" s="162" t="s">
        <v>172</v>
      </c>
      <c r="AU262" s="162" t="s">
        <v>173</v>
      </c>
      <c r="AV262" s="162" t="s">
        <v>990</v>
      </c>
      <c r="AW262" s="162" t="s">
        <v>991</v>
      </c>
    </row>
    <row r="263" spans="1:49" ht="25" customHeight="1" x14ac:dyDescent="0.35">
      <c r="A263" s="162">
        <v>14393</v>
      </c>
      <c r="B263" s="162" t="s">
        <v>125</v>
      </c>
      <c r="C263" s="162" t="s">
        <v>126</v>
      </c>
      <c r="D263" s="163">
        <v>1</v>
      </c>
      <c r="E263" s="163">
        <v>2025</v>
      </c>
      <c r="F263" s="163">
        <v>2025</v>
      </c>
      <c r="G263" s="162" t="s">
        <v>127</v>
      </c>
      <c r="H263" s="162" t="s">
        <v>125</v>
      </c>
      <c r="I263" s="162" t="s">
        <v>128</v>
      </c>
      <c r="J263" s="164" t="s">
        <v>992</v>
      </c>
      <c r="K263" s="162" t="s">
        <v>993</v>
      </c>
      <c r="L263" s="162" t="s">
        <v>56</v>
      </c>
      <c r="M263" s="162" t="s">
        <v>57</v>
      </c>
      <c r="N263" s="162">
        <v>9</v>
      </c>
      <c r="O263" s="162" t="s">
        <v>118</v>
      </c>
      <c r="P263" s="162" t="s">
        <v>252</v>
      </c>
      <c r="Q263" s="162" t="s">
        <v>152</v>
      </c>
      <c r="R263" s="162" t="s">
        <v>61</v>
      </c>
      <c r="S263" s="162" t="s">
        <v>62</v>
      </c>
      <c r="T263" s="162" t="s">
        <v>63</v>
      </c>
      <c r="U263" s="163">
        <v>15</v>
      </c>
      <c r="V263" s="163">
        <v>160</v>
      </c>
      <c r="W263" s="163">
        <v>12</v>
      </c>
      <c r="X263" s="166">
        <f t="shared" si="43"/>
        <v>172</v>
      </c>
      <c r="Y263" s="163">
        <v>4</v>
      </c>
      <c r="Z263" s="163" t="s">
        <v>64</v>
      </c>
      <c r="AA263" s="163" t="s">
        <v>67</v>
      </c>
      <c r="AB263" s="163" t="s">
        <v>64</v>
      </c>
      <c r="AC263" s="173" t="s">
        <v>65</v>
      </c>
      <c r="AD263" s="168" t="s">
        <v>253</v>
      </c>
      <c r="AE263" s="166" t="s">
        <v>67</v>
      </c>
      <c r="AF263" s="178"/>
      <c r="AG263" s="162" t="s">
        <v>68</v>
      </c>
      <c r="AH263" s="166">
        <f t="shared" si="45"/>
        <v>43</v>
      </c>
      <c r="AI263" s="166">
        <v>3</v>
      </c>
      <c r="AJ263" s="170">
        <f t="shared" si="46"/>
        <v>7434</v>
      </c>
      <c r="AK263" s="166">
        <f t="shared" si="47"/>
        <v>43</v>
      </c>
      <c r="AL263" s="170">
        <v>0</v>
      </c>
      <c r="AM263" s="170">
        <f t="shared" si="44"/>
        <v>2580000</v>
      </c>
      <c r="AN263" s="170">
        <f t="shared" si="48"/>
        <v>0</v>
      </c>
      <c r="AO263" s="170">
        <f t="shared" si="49"/>
        <v>4050000</v>
      </c>
      <c r="AP263" s="170">
        <f t="shared" si="50"/>
        <v>19179720</v>
      </c>
      <c r="AR263" s="170">
        <f t="shared" si="51"/>
        <v>0</v>
      </c>
      <c r="AS263" s="170">
        <f t="shared" si="52"/>
        <v>25809720</v>
      </c>
      <c r="AT263" s="162" t="s">
        <v>254</v>
      </c>
      <c r="AU263" s="162" t="s">
        <v>255</v>
      </c>
      <c r="AV263" s="162" t="s">
        <v>256</v>
      </c>
      <c r="AW263" s="162" t="s">
        <v>257</v>
      </c>
    </row>
    <row r="264" spans="1:49" ht="25" customHeight="1" x14ac:dyDescent="0.35">
      <c r="A264" s="162">
        <v>14301</v>
      </c>
      <c r="B264" s="162" t="s">
        <v>49</v>
      </c>
      <c r="C264" s="162" t="s">
        <v>50</v>
      </c>
      <c r="D264" s="163">
        <v>4</v>
      </c>
      <c r="E264" s="163">
        <v>2025</v>
      </c>
      <c r="F264" s="163">
        <v>2025</v>
      </c>
      <c r="G264" s="162" t="s">
        <v>127</v>
      </c>
      <c r="H264" s="162" t="s">
        <v>49</v>
      </c>
      <c r="I264" s="162" t="s">
        <v>452</v>
      </c>
      <c r="J264" s="164" t="s">
        <v>994</v>
      </c>
      <c r="K264" s="162" t="s">
        <v>995</v>
      </c>
      <c r="L264" s="162" t="s">
        <v>56</v>
      </c>
      <c r="M264" s="162" t="s">
        <v>57</v>
      </c>
      <c r="N264" s="162">
        <v>5</v>
      </c>
      <c r="O264" s="162" t="s">
        <v>236</v>
      </c>
      <c r="P264" s="162" t="s">
        <v>996</v>
      </c>
      <c r="Q264" s="162" t="s">
        <v>586</v>
      </c>
      <c r="R264" s="162" t="s">
        <v>61</v>
      </c>
      <c r="S264" s="162" t="s">
        <v>62</v>
      </c>
      <c r="T264" s="162" t="s">
        <v>63</v>
      </c>
      <c r="U264" s="163">
        <v>15</v>
      </c>
      <c r="V264" s="163">
        <v>110</v>
      </c>
      <c r="W264" s="163">
        <v>12</v>
      </c>
      <c r="X264" s="166">
        <f t="shared" ref="X264:X327" si="53">(SUM(V264:W264))*1</f>
        <v>122</v>
      </c>
      <c r="Y264" s="163">
        <v>5</v>
      </c>
      <c r="Z264" s="163" t="s">
        <v>64</v>
      </c>
      <c r="AA264" s="163" t="s">
        <v>67</v>
      </c>
      <c r="AB264" s="163" t="s">
        <v>64</v>
      </c>
      <c r="AC264" s="173" t="s">
        <v>65</v>
      </c>
      <c r="AD264" s="168" t="s">
        <v>997</v>
      </c>
      <c r="AE264" s="166" t="s">
        <v>67</v>
      </c>
      <c r="AF264" s="178"/>
      <c r="AG264" s="162" t="s">
        <v>68</v>
      </c>
      <c r="AH264" s="166">
        <f t="shared" si="45"/>
        <v>25</v>
      </c>
      <c r="AI264" s="166">
        <v>2</v>
      </c>
      <c r="AJ264" s="170">
        <f t="shared" si="46"/>
        <v>6372</v>
      </c>
      <c r="AK264" s="166">
        <f t="shared" si="47"/>
        <v>24.4</v>
      </c>
      <c r="AL264" s="170">
        <v>0</v>
      </c>
      <c r="AM264" s="170">
        <f t="shared" si="44"/>
        <v>1500000</v>
      </c>
      <c r="AN264" s="170">
        <f t="shared" si="48"/>
        <v>0</v>
      </c>
      <c r="AO264" s="170">
        <f t="shared" si="49"/>
        <v>4050000</v>
      </c>
      <c r="AP264" s="170">
        <f t="shared" si="50"/>
        <v>11660760</v>
      </c>
      <c r="AR264" s="170">
        <f t="shared" si="51"/>
        <v>0</v>
      </c>
      <c r="AS264" s="170">
        <f t="shared" si="52"/>
        <v>17210760</v>
      </c>
      <c r="AT264" s="162" t="s">
        <v>633</v>
      </c>
      <c r="AU264" s="162" t="s">
        <v>532</v>
      </c>
      <c r="AV264" s="162" t="s">
        <v>588</v>
      </c>
      <c r="AW264" s="162" t="s">
        <v>589</v>
      </c>
    </row>
    <row r="265" spans="1:49" ht="25" customHeight="1" x14ac:dyDescent="0.35">
      <c r="A265" s="162">
        <v>14303</v>
      </c>
      <c r="B265" s="162" t="s">
        <v>49</v>
      </c>
      <c r="C265" s="162" t="s">
        <v>50</v>
      </c>
      <c r="D265" s="163">
        <v>4</v>
      </c>
      <c r="E265" s="163">
        <v>2025</v>
      </c>
      <c r="F265" s="163">
        <v>2025</v>
      </c>
      <c r="G265" s="162" t="s">
        <v>127</v>
      </c>
      <c r="H265" s="162" t="s">
        <v>49</v>
      </c>
      <c r="I265" s="162" t="s">
        <v>452</v>
      </c>
      <c r="J265" s="164" t="s">
        <v>994</v>
      </c>
      <c r="K265" s="162" t="s">
        <v>995</v>
      </c>
      <c r="L265" s="162" t="s">
        <v>56</v>
      </c>
      <c r="M265" s="162" t="s">
        <v>57</v>
      </c>
      <c r="N265" s="162">
        <v>14</v>
      </c>
      <c r="O265" s="162" t="s">
        <v>485</v>
      </c>
      <c r="P265" s="162" t="s">
        <v>998</v>
      </c>
      <c r="Q265" s="162" t="s">
        <v>586</v>
      </c>
      <c r="R265" s="162" t="s">
        <v>61</v>
      </c>
      <c r="S265" s="162" t="s">
        <v>62</v>
      </c>
      <c r="T265" s="162" t="s">
        <v>63</v>
      </c>
      <c r="U265" s="163">
        <v>20</v>
      </c>
      <c r="V265" s="163">
        <v>110</v>
      </c>
      <c r="W265" s="163">
        <v>12</v>
      </c>
      <c r="X265" s="166">
        <f t="shared" si="53"/>
        <v>122</v>
      </c>
      <c r="Y265" s="163">
        <v>5</v>
      </c>
      <c r="Z265" s="163" t="s">
        <v>64</v>
      </c>
      <c r="AA265" s="163" t="s">
        <v>67</v>
      </c>
      <c r="AB265" s="163" t="s">
        <v>64</v>
      </c>
      <c r="AC265" s="173" t="s">
        <v>65</v>
      </c>
      <c r="AD265" s="168" t="s">
        <v>999</v>
      </c>
      <c r="AE265" s="166" t="s">
        <v>67</v>
      </c>
      <c r="AF265" s="178"/>
      <c r="AG265" s="162" t="s">
        <v>68</v>
      </c>
      <c r="AH265" s="166">
        <f t="shared" si="45"/>
        <v>25</v>
      </c>
      <c r="AI265" s="166">
        <v>2</v>
      </c>
      <c r="AJ265" s="170">
        <f t="shared" si="46"/>
        <v>6372</v>
      </c>
      <c r="AK265" s="166">
        <f t="shared" si="47"/>
        <v>24.4</v>
      </c>
      <c r="AL265" s="170">
        <v>0</v>
      </c>
      <c r="AM265" s="170">
        <f t="shared" si="44"/>
        <v>2000000</v>
      </c>
      <c r="AN265" s="170">
        <f t="shared" si="48"/>
        <v>0</v>
      </c>
      <c r="AO265" s="170">
        <f t="shared" si="49"/>
        <v>5400000</v>
      </c>
      <c r="AP265" s="170">
        <f t="shared" si="50"/>
        <v>15547680</v>
      </c>
      <c r="AR265" s="170">
        <f t="shared" si="51"/>
        <v>0</v>
      </c>
      <c r="AS265" s="170">
        <f t="shared" si="52"/>
        <v>22947680</v>
      </c>
      <c r="AT265" s="162" t="s">
        <v>633</v>
      </c>
      <c r="AU265" s="162" t="s">
        <v>532</v>
      </c>
      <c r="AV265" s="162" t="s">
        <v>588</v>
      </c>
      <c r="AW265" s="162" t="s">
        <v>589</v>
      </c>
    </row>
    <row r="266" spans="1:49" ht="25" customHeight="1" x14ac:dyDescent="0.35">
      <c r="A266" s="162">
        <v>14438</v>
      </c>
      <c r="B266" s="162" t="s">
        <v>125</v>
      </c>
      <c r="C266" s="162" t="s">
        <v>126</v>
      </c>
      <c r="D266" s="163">
        <v>1</v>
      </c>
      <c r="E266" s="163">
        <v>2025</v>
      </c>
      <c r="F266" s="163">
        <v>2025</v>
      </c>
      <c r="G266" s="162" t="s">
        <v>127</v>
      </c>
      <c r="H266" s="162" t="s">
        <v>125</v>
      </c>
      <c r="I266" s="162" t="s">
        <v>128</v>
      </c>
      <c r="J266" s="164" t="s">
        <v>1000</v>
      </c>
      <c r="K266" s="162" t="s">
        <v>1001</v>
      </c>
      <c r="L266" s="162" t="s">
        <v>56</v>
      </c>
      <c r="M266" s="162" t="s">
        <v>57</v>
      </c>
      <c r="N266" s="162">
        <v>10</v>
      </c>
      <c r="O266" s="162" t="s">
        <v>111</v>
      </c>
      <c r="P266" s="162" t="s">
        <v>221</v>
      </c>
      <c r="Q266" s="162" t="s">
        <v>152</v>
      </c>
      <c r="R266" s="162" t="s">
        <v>61</v>
      </c>
      <c r="S266" s="162" t="s">
        <v>62</v>
      </c>
      <c r="T266" s="162" t="s">
        <v>63</v>
      </c>
      <c r="U266" s="163">
        <v>10</v>
      </c>
      <c r="V266" s="163">
        <v>180</v>
      </c>
      <c r="W266" s="163">
        <v>12</v>
      </c>
      <c r="X266" s="166">
        <f t="shared" si="53"/>
        <v>192</v>
      </c>
      <c r="Y266" s="163">
        <v>4</v>
      </c>
      <c r="Z266" s="163" t="s">
        <v>64</v>
      </c>
      <c r="AA266" s="163" t="s">
        <v>67</v>
      </c>
      <c r="AB266" s="163" t="s">
        <v>64</v>
      </c>
      <c r="AC266" s="173" t="s">
        <v>65</v>
      </c>
      <c r="AD266" s="168" t="s">
        <v>1002</v>
      </c>
      <c r="AE266" s="166" t="s">
        <v>67</v>
      </c>
      <c r="AF266" s="178"/>
      <c r="AG266" s="162" t="s">
        <v>68</v>
      </c>
      <c r="AH266" s="166">
        <f t="shared" si="45"/>
        <v>48</v>
      </c>
      <c r="AI266" s="166">
        <v>2</v>
      </c>
      <c r="AJ266" s="170">
        <f t="shared" si="46"/>
        <v>6372</v>
      </c>
      <c r="AK266" s="166">
        <f t="shared" si="47"/>
        <v>48</v>
      </c>
      <c r="AL266" s="170">
        <v>0</v>
      </c>
      <c r="AM266" s="170">
        <f t="shared" si="44"/>
        <v>1920000</v>
      </c>
      <c r="AN266" s="170">
        <f t="shared" si="48"/>
        <v>0</v>
      </c>
      <c r="AO266" s="170">
        <f t="shared" si="49"/>
        <v>2700000</v>
      </c>
      <c r="AP266" s="170">
        <f t="shared" si="50"/>
        <v>12234240</v>
      </c>
      <c r="AR266" s="170">
        <f t="shared" si="51"/>
        <v>0</v>
      </c>
      <c r="AS266" s="170">
        <f t="shared" si="52"/>
        <v>16854240</v>
      </c>
      <c r="AT266" s="162" t="s">
        <v>172</v>
      </c>
      <c r="AU266" s="162" t="s">
        <v>173</v>
      </c>
      <c r="AV266" s="162" t="s">
        <v>990</v>
      </c>
      <c r="AW266" s="162" t="s">
        <v>991</v>
      </c>
    </row>
    <row r="267" spans="1:49" ht="25" customHeight="1" x14ac:dyDescent="0.35">
      <c r="A267" s="162">
        <v>14305</v>
      </c>
      <c r="B267" s="162" t="s">
        <v>49</v>
      </c>
      <c r="C267" s="162" t="s">
        <v>50</v>
      </c>
      <c r="D267" s="163">
        <v>4</v>
      </c>
      <c r="E267" s="163">
        <v>2025</v>
      </c>
      <c r="F267" s="163">
        <v>2025</v>
      </c>
      <c r="G267" s="162" t="s">
        <v>127</v>
      </c>
      <c r="H267" s="162" t="s">
        <v>49</v>
      </c>
      <c r="I267" s="162" t="s">
        <v>452</v>
      </c>
      <c r="J267" s="164" t="s">
        <v>1003</v>
      </c>
      <c r="K267" s="162" t="s">
        <v>1004</v>
      </c>
      <c r="L267" s="162" t="s">
        <v>56</v>
      </c>
      <c r="M267" s="162" t="s">
        <v>57</v>
      </c>
      <c r="N267" s="162">
        <v>1</v>
      </c>
      <c r="O267" s="162" t="s">
        <v>443</v>
      </c>
      <c r="P267" s="162" t="s">
        <v>1005</v>
      </c>
      <c r="Q267" s="162" t="s">
        <v>586</v>
      </c>
      <c r="R267" s="162" t="s">
        <v>61</v>
      </c>
      <c r="S267" s="162" t="s">
        <v>62</v>
      </c>
      <c r="T267" s="162" t="s">
        <v>63</v>
      </c>
      <c r="U267" s="163">
        <v>10</v>
      </c>
      <c r="V267" s="163">
        <v>100</v>
      </c>
      <c r="W267" s="163">
        <v>12</v>
      </c>
      <c r="X267" s="166">
        <f t="shared" si="53"/>
        <v>112</v>
      </c>
      <c r="Y267" s="163">
        <v>5</v>
      </c>
      <c r="Z267" s="163" t="s">
        <v>64</v>
      </c>
      <c r="AA267" s="163" t="s">
        <v>67</v>
      </c>
      <c r="AB267" s="163" t="s">
        <v>64</v>
      </c>
      <c r="AC267" s="173" t="s">
        <v>65</v>
      </c>
      <c r="AD267" s="168" t="s">
        <v>1006</v>
      </c>
      <c r="AE267" s="166" t="s">
        <v>67</v>
      </c>
      <c r="AF267" s="178"/>
      <c r="AG267" s="162" t="s">
        <v>68</v>
      </c>
      <c r="AH267" s="166">
        <f t="shared" si="45"/>
        <v>23</v>
      </c>
      <c r="AI267" s="166">
        <v>2</v>
      </c>
      <c r="AJ267" s="170">
        <f t="shared" si="46"/>
        <v>6372</v>
      </c>
      <c r="AK267" s="166">
        <f t="shared" si="47"/>
        <v>22.4</v>
      </c>
      <c r="AL267" s="170">
        <v>0</v>
      </c>
      <c r="AM267" s="170">
        <f t="shared" si="44"/>
        <v>920000</v>
      </c>
      <c r="AN267" s="170">
        <f t="shared" si="48"/>
        <v>0</v>
      </c>
      <c r="AO267" s="170">
        <f t="shared" si="49"/>
        <v>2700000</v>
      </c>
      <c r="AP267" s="170">
        <f t="shared" si="50"/>
        <v>7136640</v>
      </c>
      <c r="AR267" s="170">
        <f t="shared" si="51"/>
        <v>0</v>
      </c>
      <c r="AS267" s="170">
        <f t="shared" si="52"/>
        <v>10756640</v>
      </c>
      <c r="AT267" s="162" t="s">
        <v>531</v>
      </c>
      <c r="AU267" s="162" t="s">
        <v>532</v>
      </c>
      <c r="AV267" s="162" t="s">
        <v>588</v>
      </c>
      <c r="AW267" s="162" t="s">
        <v>589</v>
      </c>
    </row>
    <row r="268" spans="1:49" ht="25" customHeight="1" x14ac:dyDescent="0.35">
      <c r="A268" s="162">
        <v>14307</v>
      </c>
      <c r="B268" s="162" t="s">
        <v>49</v>
      </c>
      <c r="C268" s="162" t="s">
        <v>50</v>
      </c>
      <c r="D268" s="163">
        <v>4</v>
      </c>
      <c r="E268" s="163">
        <v>2025</v>
      </c>
      <c r="F268" s="163">
        <v>2025</v>
      </c>
      <c r="G268" s="162" t="s">
        <v>127</v>
      </c>
      <c r="H268" s="162" t="s">
        <v>49</v>
      </c>
      <c r="I268" s="162" t="s">
        <v>452</v>
      </c>
      <c r="J268" s="164" t="s">
        <v>1003</v>
      </c>
      <c r="K268" s="162" t="s">
        <v>1004</v>
      </c>
      <c r="L268" s="162" t="s">
        <v>56</v>
      </c>
      <c r="M268" s="162" t="s">
        <v>57</v>
      </c>
      <c r="N268" s="162">
        <v>13</v>
      </c>
      <c r="O268" s="162" t="s">
        <v>104</v>
      </c>
      <c r="P268" s="162" t="s">
        <v>203</v>
      </c>
      <c r="Q268" s="162" t="s">
        <v>586</v>
      </c>
      <c r="R268" s="162" t="s">
        <v>61</v>
      </c>
      <c r="S268" s="162" t="s">
        <v>62</v>
      </c>
      <c r="T268" s="162" t="s">
        <v>63</v>
      </c>
      <c r="U268" s="163">
        <v>10</v>
      </c>
      <c r="V268" s="163">
        <v>100</v>
      </c>
      <c r="W268" s="163">
        <v>12</v>
      </c>
      <c r="X268" s="166">
        <f t="shared" si="53"/>
        <v>112</v>
      </c>
      <c r="Y268" s="163">
        <v>5</v>
      </c>
      <c r="Z268" s="163" t="s">
        <v>64</v>
      </c>
      <c r="AA268" s="163" t="s">
        <v>67</v>
      </c>
      <c r="AB268" s="163" t="s">
        <v>64</v>
      </c>
      <c r="AC268" s="173" t="s">
        <v>65</v>
      </c>
      <c r="AD268" s="168" t="s">
        <v>1007</v>
      </c>
      <c r="AE268" s="166" t="s">
        <v>67</v>
      </c>
      <c r="AF268" s="178"/>
      <c r="AG268" s="162" t="s">
        <v>68</v>
      </c>
      <c r="AH268" s="166">
        <f t="shared" si="45"/>
        <v>23</v>
      </c>
      <c r="AI268" s="166">
        <v>2</v>
      </c>
      <c r="AJ268" s="170">
        <f t="shared" si="46"/>
        <v>6372</v>
      </c>
      <c r="AK268" s="166">
        <f t="shared" si="47"/>
        <v>22.4</v>
      </c>
      <c r="AL268" s="170">
        <v>0</v>
      </c>
      <c r="AM268" s="170">
        <f t="shared" ref="AM268:AM331" si="54">IF(Z268="SI",4000*U268*AH268,0)</f>
        <v>920000</v>
      </c>
      <c r="AN268" s="170">
        <f t="shared" si="48"/>
        <v>0</v>
      </c>
      <c r="AO268" s="170">
        <f t="shared" si="49"/>
        <v>2700000</v>
      </c>
      <c r="AP268" s="170">
        <f t="shared" si="50"/>
        <v>7136640</v>
      </c>
      <c r="AR268" s="170">
        <f t="shared" si="51"/>
        <v>0</v>
      </c>
      <c r="AS268" s="170">
        <f t="shared" si="52"/>
        <v>10756640</v>
      </c>
      <c r="AT268" s="162" t="s">
        <v>531</v>
      </c>
      <c r="AU268" s="162" t="s">
        <v>532</v>
      </c>
      <c r="AV268" s="162" t="s">
        <v>588</v>
      </c>
      <c r="AW268" s="162" t="s">
        <v>589</v>
      </c>
    </row>
    <row r="269" spans="1:49" ht="25" customHeight="1" x14ac:dyDescent="0.35">
      <c r="A269" s="162">
        <v>14244</v>
      </c>
      <c r="B269" s="162" t="s">
        <v>138</v>
      </c>
      <c r="C269" s="162" t="s">
        <v>139</v>
      </c>
      <c r="D269" s="163">
        <v>1</v>
      </c>
      <c r="E269" s="163">
        <v>2025</v>
      </c>
      <c r="F269" s="163">
        <v>2025</v>
      </c>
      <c r="G269" s="162" t="s">
        <v>127</v>
      </c>
      <c r="H269" s="162" t="s">
        <v>138</v>
      </c>
      <c r="I269" s="162" t="s">
        <v>140</v>
      </c>
      <c r="J269" s="164" t="s">
        <v>1008</v>
      </c>
      <c r="K269" s="162" t="s">
        <v>1009</v>
      </c>
      <c r="L269" s="162" t="s">
        <v>56</v>
      </c>
      <c r="M269" s="162" t="s">
        <v>57</v>
      </c>
      <c r="N269" s="162">
        <v>4</v>
      </c>
      <c r="O269" s="162" t="s">
        <v>286</v>
      </c>
      <c r="P269" s="162" t="s">
        <v>287</v>
      </c>
      <c r="Q269" s="162" t="s">
        <v>152</v>
      </c>
      <c r="R269" s="162" t="s">
        <v>61</v>
      </c>
      <c r="S269" s="162" t="s">
        <v>62</v>
      </c>
      <c r="T269" s="162" t="s">
        <v>288</v>
      </c>
      <c r="U269" s="163">
        <v>20</v>
      </c>
      <c r="V269" s="163">
        <v>150</v>
      </c>
      <c r="W269" s="163">
        <v>12</v>
      </c>
      <c r="X269" s="166">
        <f t="shared" si="53"/>
        <v>162</v>
      </c>
      <c r="Y269" s="163">
        <v>4</v>
      </c>
      <c r="Z269" s="163" t="s">
        <v>64</v>
      </c>
      <c r="AA269" s="163" t="s">
        <v>67</v>
      </c>
      <c r="AB269" s="163" t="s">
        <v>64</v>
      </c>
      <c r="AC269" s="173" t="s">
        <v>65</v>
      </c>
      <c r="AD269" s="168" t="s">
        <v>1010</v>
      </c>
      <c r="AE269" s="166" t="s">
        <v>67</v>
      </c>
      <c r="AF269" s="178"/>
      <c r="AG269" s="162" t="s">
        <v>68</v>
      </c>
      <c r="AH269" s="166">
        <f t="shared" si="45"/>
        <v>41</v>
      </c>
      <c r="AI269" s="166">
        <v>3</v>
      </c>
      <c r="AJ269" s="170">
        <f t="shared" si="46"/>
        <v>7434</v>
      </c>
      <c r="AK269" s="166">
        <f t="shared" si="47"/>
        <v>40.5</v>
      </c>
      <c r="AL269" s="170">
        <v>0</v>
      </c>
      <c r="AM269" s="170">
        <f t="shared" si="54"/>
        <v>3280000</v>
      </c>
      <c r="AN269" s="170">
        <f t="shared" si="48"/>
        <v>0</v>
      </c>
      <c r="AO269" s="170">
        <f t="shared" si="49"/>
        <v>5400000</v>
      </c>
      <c r="AP269" s="170">
        <f t="shared" si="50"/>
        <v>24086160</v>
      </c>
      <c r="AR269" s="170">
        <f t="shared" si="51"/>
        <v>0</v>
      </c>
      <c r="AS269" s="170">
        <f t="shared" si="52"/>
        <v>32766160</v>
      </c>
      <c r="AT269" s="162" t="s">
        <v>290</v>
      </c>
      <c r="AU269" s="162" t="s">
        <v>291</v>
      </c>
      <c r="AV269" s="162" t="s">
        <v>292</v>
      </c>
      <c r="AW269" s="162" t="s">
        <v>295</v>
      </c>
    </row>
    <row r="270" spans="1:49" ht="25" customHeight="1" x14ac:dyDescent="0.35">
      <c r="A270" s="162">
        <v>14268</v>
      </c>
      <c r="B270" s="162" t="s">
        <v>138</v>
      </c>
      <c r="C270" s="162" t="s">
        <v>139</v>
      </c>
      <c r="D270" s="163">
        <v>1</v>
      </c>
      <c r="E270" s="163">
        <v>2025</v>
      </c>
      <c r="F270" s="163">
        <v>2025</v>
      </c>
      <c r="G270" s="162" t="s">
        <v>127</v>
      </c>
      <c r="H270" s="162" t="s">
        <v>138</v>
      </c>
      <c r="I270" s="162" t="s">
        <v>140</v>
      </c>
      <c r="J270" s="164" t="s">
        <v>1008</v>
      </c>
      <c r="K270" s="162" t="s">
        <v>1009</v>
      </c>
      <c r="L270" s="162" t="s">
        <v>56</v>
      </c>
      <c r="M270" s="162" t="s">
        <v>57</v>
      </c>
      <c r="N270" s="162">
        <v>4</v>
      </c>
      <c r="O270" s="162" t="s">
        <v>286</v>
      </c>
      <c r="P270" s="162" t="s">
        <v>287</v>
      </c>
      <c r="Q270" s="162" t="s">
        <v>152</v>
      </c>
      <c r="R270" s="162" t="s">
        <v>61</v>
      </c>
      <c r="S270" s="162" t="s">
        <v>62</v>
      </c>
      <c r="T270" s="162" t="s">
        <v>288</v>
      </c>
      <c r="U270" s="163">
        <v>20</v>
      </c>
      <c r="V270" s="163">
        <v>150</v>
      </c>
      <c r="W270" s="163">
        <v>12</v>
      </c>
      <c r="X270" s="166">
        <f t="shared" si="53"/>
        <v>162</v>
      </c>
      <c r="Y270" s="163">
        <v>4</v>
      </c>
      <c r="Z270" s="163" t="s">
        <v>64</v>
      </c>
      <c r="AA270" s="163" t="s">
        <v>67</v>
      </c>
      <c r="AB270" s="163" t="s">
        <v>64</v>
      </c>
      <c r="AC270" s="173" t="s">
        <v>65</v>
      </c>
      <c r="AD270" s="168" t="s">
        <v>1011</v>
      </c>
      <c r="AE270" s="166" t="s">
        <v>67</v>
      </c>
      <c r="AF270" s="178"/>
      <c r="AG270" s="162" t="s">
        <v>68</v>
      </c>
      <c r="AH270" s="166">
        <f t="shared" si="45"/>
        <v>41</v>
      </c>
      <c r="AI270" s="166">
        <v>3</v>
      </c>
      <c r="AJ270" s="170">
        <f t="shared" si="46"/>
        <v>7434</v>
      </c>
      <c r="AK270" s="166">
        <f t="shared" si="47"/>
        <v>40.5</v>
      </c>
      <c r="AL270" s="170">
        <v>0</v>
      </c>
      <c r="AM270" s="170">
        <f t="shared" si="54"/>
        <v>3280000</v>
      </c>
      <c r="AN270" s="170">
        <f t="shared" si="48"/>
        <v>0</v>
      </c>
      <c r="AO270" s="170">
        <f t="shared" si="49"/>
        <v>5400000</v>
      </c>
      <c r="AP270" s="170">
        <f t="shared" si="50"/>
        <v>24086160</v>
      </c>
      <c r="AR270" s="170">
        <f t="shared" si="51"/>
        <v>0</v>
      </c>
      <c r="AS270" s="170">
        <f t="shared" si="52"/>
        <v>32766160</v>
      </c>
      <c r="AT270" s="162" t="s">
        <v>290</v>
      </c>
      <c r="AU270" s="162" t="s">
        <v>291</v>
      </c>
      <c r="AV270" s="162" t="s">
        <v>292</v>
      </c>
      <c r="AW270" s="162" t="s">
        <v>295</v>
      </c>
    </row>
    <row r="271" spans="1:49" ht="25" customHeight="1" x14ac:dyDescent="0.35">
      <c r="A271" s="162">
        <v>14227</v>
      </c>
      <c r="B271" s="162" t="s">
        <v>138</v>
      </c>
      <c r="C271" s="162" t="s">
        <v>139</v>
      </c>
      <c r="D271" s="163">
        <v>1</v>
      </c>
      <c r="E271" s="163">
        <v>2025</v>
      </c>
      <c r="F271" s="163">
        <v>2025</v>
      </c>
      <c r="G271" s="162" t="s">
        <v>127</v>
      </c>
      <c r="H271" s="162" t="s">
        <v>138</v>
      </c>
      <c r="I271" s="162" t="s">
        <v>140</v>
      </c>
      <c r="J271" s="164" t="s">
        <v>1012</v>
      </c>
      <c r="K271" s="162" t="s">
        <v>1013</v>
      </c>
      <c r="L271" s="162" t="s">
        <v>56</v>
      </c>
      <c r="M271" s="162" t="s">
        <v>57</v>
      </c>
      <c r="N271" s="162">
        <v>14</v>
      </c>
      <c r="O271" s="162" t="s">
        <v>485</v>
      </c>
      <c r="P271" s="162" t="s">
        <v>496</v>
      </c>
      <c r="Q271" s="162" t="s">
        <v>965</v>
      </c>
      <c r="R271" s="162" t="s">
        <v>61</v>
      </c>
      <c r="S271" s="162" t="s">
        <v>62</v>
      </c>
      <c r="T271" s="162" t="s">
        <v>63</v>
      </c>
      <c r="U271" s="163">
        <v>10</v>
      </c>
      <c r="V271" s="163">
        <v>70</v>
      </c>
      <c r="W271" s="163">
        <v>12</v>
      </c>
      <c r="X271" s="166">
        <f t="shared" si="53"/>
        <v>82</v>
      </c>
      <c r="Y271" s="163">
        <v>4</v>
      </c>
      <c r="Z271" s="163" t="s">
        <v>64</v>
      </c>
      <c r="AA271" s="163" t="s">
        <v>64</v>
      </c>
      <c r="AB271" s="172" t="s">
        <v>67</v>
      </c>
      <c r="AC271" s="173" t="s">
        <v>65</v>
      </c>
      <c r="AD271" s="168" t="s">
        <v>1014</v>
      </c>
      <c r="AE271" s="166" t="s">
        <v>67</v>
      </c>
      <c r="AF271" s="178"/>
      <c r="AG271" s="162" t="s">
        <v>68</v>
      </c>
      <c r="AH271" s="166">
        <f t="shared" si="45"/>
        <v>21</v>
      </c>
      <c r="AI271" s="166">
        <v>2</v>
      </c>
      <c r="AJ271" s="170">
        <f t="shared" si="46"/>
        <v>6372</v>
      </c>
      <c r="AK271" s="166">
        <f t="shared" si="47"/>
        <v>20.5</v>
      </c>
      <c r="AL271" s="170">
        <v>0</v>
      </c>
      <c r="AM271" s="170">
        <f t="shared" si="54"/>
        <v>840000</v>
      </c>
      <c r="AN271" s="170">
        <f t="shared" si="48"/>
        <v>1050000</v>
      </c>
      <c r="AO271" s="170">
        <f t="shared" si="49"/>
        <v>0</v>
      </c>
      <c r="AP271" s="170">
        <f t="shared" si="50"/>
        <v>5225040</v>
      </c>
      <c r="AR271" s="170">
        <f t="shared" si="51"/>
        <v>0</v>
      </c>
      <c r="AS271" s="170">
        <f t="shared" si="52"/>
        <v>7115040</v>
      </c>
      <c r="AT271" s="162" t="s">
        <v>967</v>
      </c>
      <c r="AU271" s="162" t="s">
        <v>968</v>
      </c>
      <c r="AV271" s="162" t="s">
        <v>969</v>
      </c>
      <c r="AW271" s="162" t="s">
        <v>1015</v>
      </c>
    </row>
    <row r="272" spans="1:49" ht="25" customHeight="1" x14ac:dyDescent="0.35">
      <c r="A272" s="162">
        <v>14273</v>
      </c>
      <c r="B272" s="162" t="s">
        <v>125</v>
      </c>
      <c r="C272" s="162" t="s">
        <v>126</v>
      </c>
      <c r="D272" s="163">
        <v>1</v>
      </c>
      <c r="E272" s="163">
        <v>2025</v>
      </c>
      <c r="F272" s="163">
        <v>2025</v>
      </c>
      <c r="G272" s="162" t="s">
        <v>127</v>
      </c>
      <c r="H272" s="162" t="s">
        <v>125</v>
      </c>
      <c r="I272" s="162" t="s">
        <v>128</v>
      </c>
      <c r="J272" s="164" t="s">
        <v>614</v>
      </c>
      <c r="K272" s="162" t="s">
        <v>615</v>
      </c>
      <c r="L272" s="162" t="s">
        <v>56</v>
      </c>
      <c r="M272" s="162" t="s">
        <v>57</v>
      </c>
      <c r="N272" s="162">
        <v>13</v>
      </c>
      <c r="O272" s="162" t="s">
        <v>104</v>
      </c>
      <c r="P272" s="162" t="s">
        <v>209</v>
      </c>
      <c r="Q272" s="162" t="s">
        <v>445</v>
      </c>
      <c r="R272" s="162" t="s">
        <v>61</v>
      </c>
      <c r="S272" s="162" t="s">
        <v>62</v>
      </c>
      <c r="T272" s="162" t="s">
        <v>108</v>
      </c>
      <c r="U272" s="163">
        <v>11</v>
      </c>
      <c r="V272" s="163">
        <v>100</v>
      </c>
      <c r="W272" s="163">
        <v>12</v>
      </c>
      <c r="X272" s="166">
        <f t="shared" si="53"/>
        <v>112</v>
      </c>
      <c r="Y272" s="163">
        <v>3</v>
      </c>
      <c r="Z272" s="163" t="s">
        <v>64</v>
      </c>
      <c r="AA272" s="163" t="s">
        <v>67</v>
      </c>
      <c r="AB272" s="163" t="s">
        <v>64</v>
      </c>
      <c r="AC272" s="173" t="s">
        <v>65</v>
      </c>
      <c r="AD272" s="168" t="s">
        <v>1016</v>
      </c>
      <c r="AE272" s="166" t="s">
        <v>67</v>
      </c>
      <c r="AF272" s="178"/>
      <c r="AG272" s="162" t="s">
        <v>68</v>
      </c>
      <c r="AH272" s="166">
        <f t="shared" si="45"/>
        <v>38</v>
      </c>
      <c r="AI272" s="166">
        <v>2</v>
      </c>
      <c r="AJ272" s="170">
        <f t="shared" si="46"/>
        <v>6372</v>
      </c>
      <c r="AK272" s="166">
        <f t="shared" si="47"/>
        <v>37.333333333333336</v>
      </c>
      <c r="AL272" s="170">
        <v>0</v>
      </c>
      <c r="AM272" s="170">
        <f t="shared" si="54"/>
        <v>1672000</v>
      </c>
      <c r="AN272" s="170">
        <f t="shared" si="48"/>
        <v>0</v>
      </c>
      <c r="AO272" s="170">
        <f t="shared" si="49"/>
        <v>2970000</v>
      </c>
      <c r="AP272" s="170">
        <f t="shared" si="50"/>
        <v>7850304</v>
      </c>
      <c r="AR272" s="170">
        <f t="shared" si="51"/>
        <v>0</v>
      </c>
      <c r="AS272" s="170">
        <f t="shared" si="52"/>
        <v>12492304</v>
      </c>
      <c r="AT272" s="162" t="s">
        <v>499</v>
      </c>
      <c r="AU272" s="162" t="s">
        <v>500</v>
      </c>
      <c r="AV272" s="162" t="s">
        <v>1017</v>
      </c>
      <c r="AW272" s="162" t="s">
        <v>1018</v>
      </c>
    </row>
    <row r="273" spans="1:49" ht="25" customHeight="1" x14ac:dyDescent="0.35">
      <c r="A273" s="162">
        <v>14308</v>
      </c>
      <c r="B273" s="162" t="s">
        <v>49</v>
      </c>
      <c r="C273" s="162" t="s">
        <v>50</v>
      </c>
      <c r="D273" s="163">
        <v>4</v>
      </c>
      <c r="E273" s="163">
        <v>2025</v>
      </c>
      <c r="F273" s="163">
        <v>2025</v>
      </c>
      <c r="G273" s="162" t="s">
        <v>127</v>
      </c>
      <c r="H273" s="162" t="s">
        <v>49</v>
      </c>
      <c r="I273" s="162" t="s">
        <v>452</v>
      </c>
      <c r="J273" s="164" t="s">
        <v>614</v>
      </c>
      <c r="K273" s="162" t="s">
        <v>615</v>
      </c>
      <c r="L273" s="162" t="s">
        <v>56</v>
      </c>
      <c r="M273" s="162" t="s">
        <v>57</v>
      </c>
      <c r="N273" s="162">
        <v>5</v>
      </c>
      <c r="O273" s="162" t="s">
        <v>236</v>
      </c>
      <c r="P273" s="162" t="s">
        <v>1019</v>
      </c>
      <c r="Q273" s="162" t="s">
        <v>586</v>
      </c>
      <c r="R273" s="162" t="s">
        <v>61</v>
      </c>
      <c r="S273" s="162" t="s">
        <v>62</v>
      </c>
      <c r="T273" s="162" t="s">
        <v>63</v>
      </c>
      <c r="U273" s="163">
        <v>14</v>
      </c>
      <c r="V273" s="163">
        <v>100</v>
      </c>
      <c r="W273" s="163">
        <v>12</v>
      </c>
      <c r="X273" s="166">
        <f t="shared" si="53"/>
        <v>112</v>
      </c>
      <c r="Y273" s="163">
        <v>5</v>
      </c>
      <c r="Z273" s="163" t="s">
        <v>64</v>
      </c>
      <c r="AA273" s="163" t="s">
        <v>67</v>
      </c>
      <c r="AB273" s="163" t="s">
        <v>64</v>
      </c>
      <c r="AC273" s="173" t="s">
        <v>65</v>
      </c>
      <c r="AD273" s="168" t="s">
        <v>1020</v>
      </c>
      <c r="AE273" s="166" t="s">
        <v>67</v>
      </c>
      <c r="AF273" s="178"/>
      <c r="AG273" s="162" t="s">
        <v>68</v>
      </c>
      <c r="AH273" s="166">
        <f t="shared" si="45"/>
        <v>23</v>
      </c>
      <c r="AI273" s="166">
        <v>2</v>
      </c>
      <c r="AJ273" s="170">
        <f t="shared" si="46"/>
        <v>6372</v>
      </c>
      <c r="AK273" s="166">
        <f t="shared" si="47"/>
        <v>22.4</v>
      </c>
      <c r="AL273" s="170">
        <v>0</v>
      </c>
      <c r="AM273" s="170">
        <f t="shared" si="54"/>
        <v>1288000</v>
      </c>
      <c r="AN273" s="170">
        <f t="shared" si="48"/>
        <v>0</v>
      </c>
      <c r="AO273" s="170">
        <f t="shared" si="49"/>
        <v>3780000</v>
      </c>
      <c r="AP273" s="170">
        <f t="shared" si="50"/>
        <v>9991296</v>
      </c>
      <c r="AR273" s="170">
        <f t="shared" si="51"/>
        <v>0</v>
      </c>
      <c r="AS273" s="170">
        <f t="shared" si="52"/>
        <v>15059296</v>
      </c>
      <c r="AT273" s="162" t="s">
        <v>633</v>
      </c>
      <c r="AU273" s="162" t="s">
        <v>532</v>
      </c>
      <c r="AV273" s="162" t="s">
        <v>588</v>
      </c>
      <c r="AW273" s="162" t="s">
        <v>1021</v>
      </c>
    </row>
    <row r="274" spans="1:49" ht="25" customHeight="1" x14ac:dyDescent="0.35">
      <c r="A274" s="162">
        <v>14309</v>
      </c>
      <c r="B274" s="162" t="s">
        <v>49</v>
      </c>
      <c r="C274" s="162" t="s">
        <v>50</v>
      </c>
      <c r="D274" s="163">
        <v>4</v>
      </c>
      <c r="E274" s="163">
        <v>2025</v>
      </c>
      <c r="F274" s="163">
        <v>2025</v>
      </c>
      <c r="G274" s="162" t="s">
        <v>127</v>
      </c>
      <c r="H274" s="162" t="s">
        <v>49</v>
      </c>
      <c r="I274" s="162" t="s">
        <v>452</v>
      </c>
      <c r="J274" s="164" t="s">
        <v>614</v>
      </c>
      <c r="K274" s="162" t="s">
        <v>615</v>
      </c>
      <c r="L274" s="162" t="s">
        <v>56</v>
      </c>
      <c r="M274" s="162" t="s">
        <v>57</v>
      </c>
      <c r="N274" s="162">
        <v>10</v>
      </c>
      <c r="O274" s="162" t="s">
        <v>111</v>
      </c>
      <c r="P274" s="162" t="s">
        <v>874</v>
      </c>
      <c r="Q274" s="162" t="s">
        <v>586</v>
      </c>
      <c r="R274" s="162" t="s">
        <v>61</v>
      </c>
      <c r="S274" s="162" t="s">
        <v>62</v>
      </c>
      <c r="T274" s="162" t="s">
        <v>63</v>
      </c>
      <c r="U274" s="163">
        <v>12</v>
      </c>
      <c r="V274" s="163">
        <v>100</v>
      </c>
      <c r="W274" s="163">
        <v>12</v>
      </c>
      <c r="X274" s="166">
        <f t="shared" si="53"/>
        <v>112</v>
      </c>
      <c r="Y274" s="163">
        <v>5</v>
      </c>
      <c r="Z274" s="163" t="s">
        <v>64</v>
      </c>
      <c r="AA274" s="163" t="s">
        <v>67</v>
      </c>
      <c r="AB274" s="163" t="s">
        <v>64</v>
      </c>
      <c r="AC274" s="173" t="s">
        <v>65</v>
      </c>
      <c r="AD274" s="168" t="s">
        <v>1022</v>
      </c>
      <c r="AE274" s="166" t="s">
        <v>67</v>
      </c>
      <c r="AF274" s="178"/>
      <c r="AG274" s="162" t="s">
        <v>68</v>
      </c>
      <c r="AH274" s="166">
        <f t="shared" si="45"/>
        <v>23</v>
      </c>
      <c r="AI274" s="166">
        <v>2</v>
      </c>
      <c r="AJ274" s="170">
        <f t="shared" si="46"/>
        <v>6372</v>
      </c>
      <c r="AK274" s="166">
        <f t="shared" si="47"/>
        <v>22.4</v>
      </c>
      <c r="AL274" s="170">
        <v>0</v>
      </c>
      <c r="AM274" s="170">
        <f t="shared" si="54"/>
        <v>1104000</v>
      </c>
      <c r="AN274" s="170">
        <f t="shared" si="48"/>
        <v>0</v>
      </c>
      <c r="AO274" s="170">
        <f t="shared" si="49"/>
        <v>3240000</v>
      </c>
      <c r="AP274" s="170">
        <f t="shared" si="50"/>
        <v>8563968</v>
      </c>
      <c r="AR274" s="170">
        <f t="shared" si="51"/>
        <v>0</v>
      </c>
      <c r="AS274" s="170">
        <f t="shared" si="52"/>
        <v>12907968</v>
      </c>
      <c r="AT274" s="162" t="s">
        <v>531</v>
      </c>
      <c r="AU274" s="162" t="s">
        <v>1023</v>
      </c>
      <c r="AV274" s="162" t="s">
        <v>588</v>
      </c>
      <c r="AW274" s="162" t="s">
        <v>589</v>
      </c>
    </row>
    <row r="275" spans="1:49" ht="25" customHeight="1" x14ac:dyDescent="0.35">
      <c r="A275" s="162">
        <v>14523</v>
      </c>
      <c r="B275" s="162" t="s">
        <v>190</v>
      </c>
      <c r="C275" s="162" t="s">
        <v>191</v>
      </c>
      <c r="D275" s="163">
        <v>1</v>
      </c>
      <c r="E275" s="163">
        <v>2025</v>
      </c>
      <c r="F275" s="163">
        <v>2025</v>
      </c>
      <c r="G275" s="162" t="s">
        <v>127</v>
      </c>
      <c r="H275" s="162" t="s">
        <v>190</v>
      </c>
      <c r="I275" s="162" t="s">
        <v>192</v>
      </c>
      <c r="J275" s="164" t="s">
        <v>614</v>
      </c>
      <c r="K275" s="162" t="s">
        <v>615</v>
      </c>
      <c r="L275" s="162" t="s">
        <v>56</v>
      </c>
      <c r="M275" s="162" t="s">
        <v>57</v>
      </c>
      <c r="N275" s="162">
        <v>12</v>
      </c>
      <c r="O275" s="162" t="s">
        <v>747</v>
      </c>
      <c r="P275" s="162" t="s">
        <v>1024</v>
      </c>
      <c r="Q275" s="162" t="s">
        <v>586</v>
      </c>
      <c r="R275" s="162" t="s">
        <v>61</v>
      </c>
      <c r="S275" s="162" t="s">
        <v>62</v>
      </c>
      <c r="T275" s="162" t="s">
        <v>63</v>
      </c>
      <c r="U275" s="163">
        <v>20</v>
      </c>
      <c r="V275" s="163">
        <v>100</v>
      </c>
      <c r="W275" s="163">
        <v>12</v>
      </c>
      <c r="X275" s="166">
        <f t="shared" si="53"/>
        <v>112</v>
      </c>
      <c r="Y275" s="163">
        <v>4</v>
      </c>
      <c r="Z275" s="163" t="s">
        <v>64</v>
      </c>
      <c r="AA275" s="163" t="s">
        <v>64</v>
      </c>
      <c r="AB275" s="163" t="s">
        <v>64</v>
      </c>
      <c r="AC275" s="173" t="s">
        <v>65</v>
      </c>
      <c r="AD275" s="168" t="s">
        <v>1025</v>
      </c>
      <c r="AE275" s="166" t="s">
        <v>67</v>
      </c>
      <c r="AF275" s="178"/>
      <c r="AG275" s="162" t="s">
        <v>68</v>
      </c>
      <c r="AH275" s="166">
        <f t="shared" si="45"/>
        <v>28</v>
      </c>
      <c r="AI275" s="166">
        <v>2</v>
      </c>
      <c r="AJ275" s="170">
        <f t="shared" si="46"/>
        <v>6372</v>
      </c>
      <c r="AK275" s="166">
        <f t="shared" si="47"/>
        <v>28</v>
      </c>
      <c r="AL275" s="170">
        <v>0</v>
      </c>
      <c r="AM275" s="170">
        <f t="shared" si="54"/>
        <v>2240000</v>
      </c>
      <c r="AN275" s="170">
        <f t="shared" si="48"/>
        <v>2800000</v>
      </c>
      <c r="AO275" s="170">
        <f t="shared" si="49"/>
        <v>5400000</v>
      </c>
      <c r="AP275" s="170">
        <f t="shared" si="50"/>
        <v>14273280</v>
      </c>
      <c r="AR275" s="170">
        <f t="shared" si="51"/>
        <v>0</v>
      </c>
      <c r="AS275" s="170">
        <f t="shared" si="52"/>
        <v>24713280</v>
      </c>
      <c r="AT275" s="162" t="s">
        <v>919</v>
      </c>
      <c r="AU275" s="162" t="s">
        <v>920</v>
      </c>
      <c r="AV275" s="162" t="s">
        <v>1026</v>
      </c>
      <c r="AW275" s="162" t="s">
        <v>589</v>
      </c>
    </row>
    <row r="276" spans="1:49" ht="25" customHeight="1" x14ac:dyDescent="0.35">
      <c r="A276" s="162">
        <v>14524</v>
      </c>
      <c r="B276" s="162" t="s">
        <v>190</v>
      </c>
      <c r="C276" s="162" t="s">
        <v>191</v>
      </c>
      <c r="D276" s="163">
        <v>1</v>
      </c>
      <c r="E276" s="163">
        <v>2025</v>
      </c>
      <c r="F276" s="163">
        <v>2025</v>
      </c>
      <c r="G276" s="162" t="s">
        <v>127</v>
      </c>
      <c r="H276" s="162" t="s">
        <v>190</v>
      </c>
      <c r="I276" s="162" t="s">
        <v>192</v>
      </c>
      <c r="J276" s="164" t="s">
        <v>614</v>
      </c>
      <c r="K276" s="162" t="s">
        <v>615</v>
      </c>
      <c r="L276" s="162" t="s">
        <v>56</v>
      </c>
      <c r="M276" s="162" t="s">
        <v>57</v>
      </c>
      <c r="N276" s="162">
        <v>8</v>
      </c>
      <c r="O276" s="162" t="s">
        <v>58</v>
      </c>
      <c r="P276" s="162" t="s">
        <v>1027</v>
      </c>
      <c r="Q276" s="162" t="s">
        <v>586</v>
      </c>
      <c r="R276" s="162" t="s">
        <v>61</v>
      </c>
      <c r="S276" s="162" t="s">
        <v>62</v>
      </c>
      <c r="T276" s="162" t="s">
        <v>63</v>
      </c>
      <c r="U276" s="163">
        <v>20</v>
      </c>
      <c r="V276" s="163">
        <v>100</v>
      </c>
      <c r="W276" s="163">
        <v>12</v>
      </c>
      <c r="X276" s="166">
        <f t="shared" si="53"/>
        <v>112</v>
      </c>
      <c r="Y276" s="163">
        <v>4</v>
      </c>
      <c r="Z276" s="163" t="s">
        <v>64</v>
      </c>
      <c r="AA276" s="163" t="s">
        <v>64</v>
      </c>
      <c r="AB276" s="163" t="s">
        <v>64</v>
      </c>
      <c r="AC276" s="173" t="s">
        <v>65</v>
      </c>
      <c r="AD276" s="168" t="s">
        <v>1028</v>
      </c>
      <c r="AE276" s="166" t="s">
        <v>67</v>
      </c>
      <c r="AF276" s="178"/>
      <c r="AG276" s="162" t="s">
        <v>68</v>
      </c>
      <c r="AH276" s="166">
        <f t="shared" si="45"/>
        <v>28</v>
      </c>
      <c r="AI276" s="166">
        <v>2</v>
      </c>
      <c r="AJ276" s="170">
        <f t="shared" si="46"/>
        <v>6372</v>
      </c>
      <c r="AK276" s="166">
        <f t="shared" si="47"/>
        <v>28</v>
      </c>
      <c r="AL276" s="170">
        <v>0</v>
      </c>
      <c r="AM276" s="170">
        <f t="shared" si="54"/>
        <v>2240000</v>
      </c>
      <c r="AN276" s="170">
        <f t="shared" si="48"/>
        <v>2800000</v>
      </c>
      <c r="AO276" s="170">
        <f t="shared" si="49"/>
        <v>5400000</v>
      </c>
      <c r="AP276" s="170">
        <f t="shared" si="50"/>
        <v>14273280</v>
      </c>
      <c r="AR276" s="170">
        <f t="shared" si="51"/>
        <v>0</v>
      </c>
      <c r="AS276" s="170">
        <f t="shared" si="52"/>
        <v>24713280</v>
      </c>
      <c r="AT276" s="162" t="s">
        <v>919</v>
      </c>
      <c r="AU276" s="162" t="s">
        <v>920</v>
      </c>
      <c r="AV276" s="162" t="s">
        <v>1026</v>
      </c>
      <c r="AW276" s="162" t="s">
        <v>589</v>
      </c>
    </row>
    <row r="277" spans="1:49" ht="25" customHeight="1" x14ac:dyDescent="0.35">
      <c r="A277" s="162">
        <v>14226</v>
      </c>
      <c r="B277" s="162" t="s">
        <v>138</v>
      </c>
      <c r="C277" s="162" t="s">
        <v>139</v>
      </c>
      <c r="D277" s="163">
        <v>1</v>
      </c>
      <c r="E277" s="163">
        <v>2025</v>
      </c>
      <c r="F277" s="163">
        <v>2025</v>
      </c>
      <c r="G277" s="162" t="s">
        <v>127</v>
      </c>
      <c r="H277" s="162" t="s">
        <v>138</v>
      </c>
      <c r="I277" s="162" t="s">
        <v>140</v>
      </c>
      <c r="J277" s="164" t="s">
        <v>1029</v>
      </c>
      <c r="K277" s="162" t="s">
        <v>1030</v>
      </c>
      <c r="L277" s="162" t="s">
        <v>56</v>
      </c>
      <c r="M277" s="162" t="s">
        <v>57</v>
      </c>
      <c r="N277" s="162">
        <v>9</v>
      </c>
      <c r="O277" s="162" t="s">
        <v>118</v>
      </c>
      <c r="P277" s="162" t="s">
        <v>672</v>
      </c>
      <c r="Q277" s="162" t="s">
        <v>965</v>
      </c>
      <c r="R277" s="162" t="s">
        <v>61</v>
      </c>
      <c r="S277" s="162" t="s">
        <v>62</v>
      </c>
      <c r="T277" s="162" t="s">
        <v>63</v>
      </c>
      <c r="U277" s="163">
        <v>10</v>
      </c>
      <c r="V277" s="163">
        <v>115</v>
      </c>
      <c r="W277" s="163">
        <v>12</v>
      </c>
      <c r="X277" s="166">
        <f t="shared" si="53"/>
        <v>127</v>
      </c>
      <c r="Y277" s="163">
        <v>4</v>
      </c>
      <c r="Z277" s="163" t="s">
        <v>64</v>
      </c>
      <c r="AA277" s="163" t="s">
        <v>64</v>
      </c>
      <c r="AB277" s="172" t="s">
        <v>67</v>
      </c>
      <c r="AC277" s="173" t="s">
        <v>65</v>
      </c>
      <c r="AD277" s="168" t="s">
        <v>1031</v>
      </c>
      <c r="AE277" s="166" t="s">
        <v>67</v>
      </c>
      <c r="AF277" s="178"/>
      <c r="AG277" s="162" t="s">
        <v>68</v>
      </c>
      <c r="AH277" s="166">
        <f t="shared" si="45"/>
        <v>32</v>
      </c>
      <c r="AI277" s="166">
        <v>2</v>
      </c>
      <c r="AJ277" s="170">
        <f t="shared" si="46"/>
        <v>6372</v>
      </c>
      <c r="AK277" s="166">
        <f t="shared" si="47"/>
        <v>31.75</v>
      </c>
      <c r="AL277" s="170">
        <v>0</v>
      </c>
      <c r="AM277" s="170">
        <f t="shared" si="54"/>
        <v>1280000</v>
      </c>
      <c r="AN277" s="170">
        <f t="shared" si="48"/>
        <v>1600000</v>
      </c>
      <c r="AO277" s="170">
        <f t="shared" si="49"/>
        <v>0</v>
      </c>
      <c r="AP277" s="170">
        <f t="shared" si="50"/>
        <v>8092440</v>
      </c>
      <c r="AR277" s="170">
        <f t="shared" si="51"/>
        <v>0</v>
      </c>
      <c r="AS277" s="170">
        <f t="shared" si="52"/>
        <v>10972440</v>
      </c>
      <c r="AT277" s="162" t="s">
        <v>967</v>
      </c>
      <c r="AU277" s="162" t="s">
        <v>968</v>
      </c>
      <c r="AV277" s="162" t="s">
        <v>969</v>
      </c>
      <c r="AW277" s="162" t="s">
        <v>1015</v>
      </c>
    </row>
    <row r="278" spans="1:49" ht="25" customHeight="1" x14ac:dyDescent="0.35">
      <c r="A278" s="162">
        <v>14364</v>
      </c>
      <c r="B278" s="162" t="s">
        <v>190</v>
      </c>
      <c r="C278" s="162" t="s">
        <v>191</v>
      </c>
      <c r="D278" s="163">
        <v>1</v>
      </c>
      <c r="E278" s="163">
        <v>2025</v>
      </c>
      <c r="F278" s="163">
        <v>2025</v>
      </c>
      <c r="G278" s="162" t="s">
        <v>127</v>
      </c>
      <c r="H278" s="162" t="s">
        <v>190</v>
      </c>
      <c r="I278" s="162" t="s">
        <v>192</v>
      </c>
      <c r="J278" s="164" t="s">
        <v>89</v>
      </c>
      <c r="K278" s="162" t="s">
        <v>90</v>
      </c>
      <c r="L278" s="162" t="s">
        <v>56</v>
      </c>
      <c r="M278" s="162" t="s">
        <v>57</v>
      </c>
      <c r="N278" s="162">
        <v>7</v>
      </c>
      <c r="O278" s="162" t="s">
        <v>175</v>
      </c>
      <c r="P278" s="162" t="s">
        <v>319</v>
      </c>
      <c r="Q278" s="162" t="s">
        <v>445</v>
      </c>
      <c r="R278" s="162" t="s">
        <v>61</v>
      </c>
      <c r="S278" s="162" t="s">
        <v>62</v>
      </c>
      <c r="T278" s="162" t="s">
        <v>63</v>
      </c>
      <c r="U278" s="163">
        <v>10</v>
      </c>
      <c r="V278" s="163">
        <v>172</v>
      </c>
      <c r="W278" s="163">
        <v>12</v>
      </c>
      <c r="X278" s="166">
        <f t="shared" si="53"/>
        <v>184</v>
      </c>
      <c r="Y278" s="163">
        <v>4</v>
      </c>
      <c r="Z278" s="163" t="s">
        <v>64</v>
      </c>
      <c r="AA278" s="163" t="s">
        <v>64</v>
      </c>
      <c r="AB278" s="163" t="s">
        <v>64</v>
      </c>
      <c r="AC278" s="173" t="s">
        <v>65</v>
      </c>
      <c r="AD278" s="168" t="s">
        <v>1032</v>
      </c>
      <c r="AE278" s="166" t="s">
        <v>67</v>
      </c>
      <c r="AF278" s="178"/>
      <c r="AG278" s="162" t="s">
        <v>68</v>
      </c>
      <c r="AH278" s="166">
        <f t="shared" si="45"/>
        <v>46</v>
      </c>
      <c r="AI278" s="166">
        <v>2</v>
      </c>
      <c r="AJ278" s="170">
        <f t="shared" si="46"/>
        <v>6372</v>
      </c>
      <c r="AK278" s="166">
        <f t="shared" si="47"/>
        <v>46</v>
      </c>
      <c r="AL278" s="170">
        <v>0</v>
      </c>
      <c r="AM278" s="170">
        <f t="shared" si="54"/>
        <v>1840000</v>
      </c>
      <c r="AN278" s="170">
        <f t="shared" si="48"/>
        <v>2300000</v>
      </c>
      <c r="AO278" s="170">
        <f t="shared" si="49"/>
        <v>2700000</v>
      </c>
      <c r="AP278" s="170">
        <f t="shared" si="50"/>
        <v>11724480</v>
      </c>
      <c r="AR278" s="170">
        <f t="shared" si="51"/>
        <v>0</v>
      </c>
      <c r="AS278" s="170">
        <f t="shared" si="52"/>
        <v>18564480</v>
      </c>
      <c r="AT278" s="162" t="s">
        <v>195</v>
      </c>
      <c r="AU278" s="162" t="s">
        <v>196</v>
      </c>
      <c r="AV278" s="162" t="s">
        <v>915</v>
      </c>
      <c r="AW278" s="162" t="s">
        <v>916</v>
      </c>
    </row>
    <row r="279" spans="1:49" ht="25" customHeight="1" x14ac:dyDescent="0.35">
      <c r="A279" s="162">
        <v>14394</v>
      </c>
      <c r="B279" s="162" t="s">
        <v>125</v>
      </c>
      <c r="C279" s="162" t="s">
        <v>126</v>
      </c>
      <c r="D279" s="163">
        <v>1</v>
      </c>
      <c r="E279" s="163">
        <v>2025</v>
      </c>
      <c r="F279" s="163">
        <v>2025</v>
      </c>
      <c r="G279" s="162" t="s">
        <v>127</v>
      </c>
      <c r="H279" s="162" t="s">
        <v>125</v>
      </c>
      <c r="I279" s="162" t="s">
        <v>128</v>
      </c>
      <c r="J279" s="164" t="s">
        <v>1033</v>
      </c>
      <c r="K279" s="162" t="s">
        <v>1034</v>
      </c>
      <c r="L279" s="162" t="s">
        <v>56</v>
      </c>
      <c r="M279" s="162" t="s">
        <v>57</v>
      </c>
      <c r="N279" s="162">
        <v>9</v>
      </c>
      <c r="O279" s="162" t="s">
        <v>118</v>
      </c>
      <c r="P279" s="162" t="s">
        <v>252</v>
      </c>
      <c r="Q279" s="162" t="s">
        <v>152</v>
      </c>
      <c r="R279" s="162" t="s">
        <v>61</v>
      </c>
      <c r="S279" s="162" t="s">
        <v>62</v>
      </c>
      <c r="T279" s="162" t="s">
        <v>63</v>
      </c>
      <c r="U279" s="163">
        <v>15</v>
      </c>
      <c r="V279" s="163">
        <v>195</v>
      </c>
      <c r="W279" s="163">
        <v>12</v>
      </c>
      <c r="X279" s="166">
        <f t="shared" si="53"/>
        <v>207</v>
      </c>
      <c r="Y279" s="163">
        <v>4</v>
      </c>
      <c r="Z279" s="163" t="s">
        <v>64</v>
      </c>
      <c r="AA279" s="163" t="s">
        <v>67</v>
      </c>
      <c r="AB279" s="163" t="s">
        <v>64</v>
      </c>
      <c r="AC279" s="173" t="s">
        <v>65</v>
      </c>
      <c r="AD279" s="168" t="s">
        <v>253</v>
      </c>
      <c r="AE279" s="166" t="s">
        <v>67</v>
      </c>
      <c r="AF279" s="178"/>
      <c r="AG279" s="162" t="s">
        <v>68</v>
      </c>
      <c r="AH279" s="166">
        <f t="shared" si="45"/>
        <v>52</v>
      </c>
      <c r="AI279" s="166">
        <v>2</v>
      </c>
      <c r="AJ279" s="170">
        <f t="shared" si="46"/>
        <v>6372</v>
      </c>
      <c r="AK279" s="166">
        <f t="shared" si="47"/>
        <v>51.75</v>
      </c>
      <c r="AL279" s="170">
        <v>0</v>
      </c>
      <c r="AM279" s="170">
        <f t="shared" si="54"/>
        <v>3120000</v>
      </c>
      <c r="AN279" s="170">
        <f t="shared" si="48"/>
        <v>0</v>
      </c>
      <c r="AO279" s="170">
        <f t="shared" si="49"/>
        <v>4050000</v>
      </c>
      <c r="AP279" s="170">
        <f t="shared" si="50"/>
        <v>19785060</v>
      </c>
      <c r="AR279" s="170">
        <f t="shared" si="51"/>
        <v>0</v>
      </c>
      <c r="AS279" s="170">
        <f t="shared" si="52"/>
        <v>26955060</v>
      </c>
      <c r="AT279" s="162" t="s">
        <v>254</v>
      </c>
      <c r="AU279" s="162" t="s">
        <v>255</v>
      </c>
      <c r="AV279" s="162" t="s">
        <v>256</v>
      </c>
      <c r="AW279" s="162" t="s">
        <v>257</v>
      </c>
    </row>
    <row r="280" spans="1:49" ht="25" customHeight="1" x14ac:dyDescent="0.35">
      <c r="A280" s="162">
        <v>14293</v>
      </c>
      <c r="B280" s="162" t="s">
        <v>49</v>
      </c>
      <c r="C280" s="162" t="s">
        <v>50</v>
      </c>
      <c r="D280" s="163">
        <v>4</v>
      </c>
      <c r="E280" s="163">
        <v>2025</v>
      </c>
      <c r="F280" s="163">
        <v>2025</v>
      </c>
      <c r="G280" s="162" t="s">
        <v>127</v>
      </c>
      <c r="H280" s="162" t="s">
        <v>49</v>
      </c>
      <c r="I280" s="162" t="s">
        <v>452</v>
      </c>
      <c r="J280" s="164" t="s">
        <v>1035</v>
      </c>
      <c r="K280" s="162" t="s">
        <v>1036</v>
      </c>
      <c r="L280" s="162" t="s">
        <v>56</v>
      </c>
      <c r="M280" s="162" t="s">
        <v>57</v>
      </c>
      <c r="N280" s="162">
        <v>13</v>
      </c>
      <c r="O280" s="162" t="s">
        <v>104</v>
      </c>
      <c r="P280" s="162" t="s">
        <v>455</v>
      </c>
      <c r="Q280" s="162" t="s">
        <v>152</v>
      </c>
      <c r="R280" s="162" t="s">
        <v>61</v>
      </c>
      <c r="S280" s="162" t="s">
        <v>62</v>
      </c>
      <c r="T280" s="162" t="s">
        <v>63</v>
      </c>
      <c r="U280" s="163">
        <v>15</v>
      </c>
      <c r="V280" s="163">
        <v>140</v>
      </c>
      <c r="W280" s="163">
        <v>12</v>
      </c>
      <c r="X280" s="166">
        <f t="shared" si="53"/>
        <v>152</v>
      </c>
      <c r="Y280" s="163">
        <v>5</v>
      </c>
      <c r="Z280" s="163" t="s">
        <v>64</v>
      </c>
      <c r="AA280" s="163" t="s">
        <v>67</v>
      </c>
      <c r="AB280" s="163" t="s">
        <v>64</v>
      </c>
      <c r="AC280" s="173" t="s">
        <v>65</v>
      </c>
      <c r="AD280" s="168" t="s">
        <v>1037</v>
      </c>
      <c r="AE280" s="166" t="s">
        <v>67</v>
      </c>
      <c r="AF280" s="178"/>
      <c r="AG280" s="162" t="s">
        <v>68</v>
      </c>
      <c r="AH280" s="166">
        <f t="shared" si="45"/>
        <v>31</v>
      </c>
      <c r="AI280" s="166">
        <v>1</v>
      </c>
      <c r="AJ280" s="170">
        <f t="shared" si="46"/>
        <v>5074</v>
      </c>
      <c r="AK280" s="166">
        <f t="shared" si="47"/>
        <v>30.4</v>
      </c>
      <c r="AL280" s="170">
        <v>0</v>
      </c>
      <c r="AM280" s="170">
        <f t="shared" si="54"/>
        <v>1860000</v>
      </c>
      <c r="AN280" s="170">
        <f t="shared" si="48"/>
        <v>0</v>
      </c>
      <c r="AO280" s="170">
        <f t="shared" si="49"/>
        <v>4050000</v>
      </c>
      <c r="AP280" s="170">
        <f t="shared" si="50"/>
        <v>11568720</v>
      </c>
      <c r="AR280" s="170">
        <f t="shared" si="51"/>
        <v>0</v>
      </c>
      <c r="AS280" s="170">
        <f t="shared" si="52"/>
        <v>17478720</v>
      </c>
      <c r="AT280" s="162" t="s">
        <v>633</v>
      </c>
      <c r="AU280" s="162" t="s">
        <v>532</v>
      </c>
      <c r="AV280" s="162" t="s">
        <v>976</v>
      </c>
      <c r="AW280" s="162" t="s">
        <v>977</v>
      </c>
    </row>
    <row r="281" spans="1:49" ht="25" customHeight="1" x14ac:dyDescent="0.35">
      <c r="A281" s="162">
        <v>14429</v>
      </c>
      <c r="B281" s="162" t="s">
        <v>125</v>
      </c>
      <c r="C281" s="162" t="s">
        <v>126</v>
      </c>
      <c r="D281" s="163">
        <v>1</v>
      </c>
      <c r="E281" s="163">
        <v>2025</v>
      </c>
      <c r="F281" s="163">
        <v>2025</v>
      </c>
      <c r="G281" s="162" t="s">
        <v>127</v>
      </c>
      <c r="H281" s="162" t="s">
        <v>125</v>
      </c>
      <c r="I281" s="162" t="s">
        <v>128</v>
      </c>
      <c r="J281" s="164" t="s">
        <v>1038</v>
      </c>
      <c r="K281" s="162" t="s">
        <v>1039</v>
      </c>
      <c r="L281" s="162" t="s">
        <v>56</v>
      </c>
      <c r="M281" s="162" t="s">
        <v>57</v>
      </c>
      <c r="N281" s="162">
        <v>6</v>
      </c>
      <c r="O281" s="162" t="s">
        <v>375</v>
      </c>
      <c r="P281" s="162" t="s">
        <v>1040</v>
      </c>
      <c r="Q281" s="162" t="s">
        <v>152</v>
      </c>
      <c r="R281" s="162" t="s">
        <v>61</v>
      </c>
      <c r="S281" s="162" t="s">
        <v>62</v>
      </c>
      <c r="T281" s="162" t="s">
        <v>63</v>
      </c>
      <c r="U281" s="163">
        <v>10</v>
      </c>
      <c r="V281" s="163">
        <v>120</v>
      </c>
      <c r="W281" s="163">
        <v>12</v>
      </c>
      <c r="X281" s="166">
        <f t="shared" si="53"/>
        <v>132</v>
      </c>
      <c r="Y281" s="163">
        <v>4</v>
      </c>
      <c r="Z281" s="163" t="s">
        <v>64</v>
      </c>
      <c r="AA281" s="163" t="s">
        <v>67</v>
      </c>
      <c r="AB281" s="163" t="s">
        <v>64</v>
      </c>
      <c r="AC281" s="173" t="s">
        <v>65</v>
      </c>
      <c r="AD281" s="168" t="s">
        <v>1041</v>
      </c>
      <c r="AE281" s="166" t="s">
        <v>67</v>
      </c>
      <c r="AF281" s="178"/>
      <c r="AG281" s="162" t="s">
        <v>68</v>
      </c>
      <c r="AH281" s="166">
        <f t="shared" si="45"/>
        <v>33</v>
      </c>
      <c r="AI281" s="166">
        <v>1</v>
      </c>
      <c r="AJ281" s="170">
        <f t="shared" si="46"/>
        <v>5074</v>
      </c>
      <c r="AK281" s="166">
        <f t="shared" si="47"/>
        <v>33</v>
      </c>
      <c r="AL281" s="170">
        <v>0</v>
      </c>
      <c r="AM281" s="170">
        <f t="shared" si="54"/>
        <v>1320000</v>
      </c>
      <c r="AN281" s="170">
        <f t="shared" si="48"/>
        <v>0</v>
      </c>
      <c r="AO281" s="170">
        <f t="shared" si="49"/>
        <v>2700000</v>
      </c>
      <c r="AP281" s="170">
        <f t="shared" si="50"/>
        <v>6697680</v>
      </c>
      <c r="AR281" s="170">
        <f t="shared" si="51"/>
        <v>0</v>
      </c>
      <c r="AS281" s="170">
        <f t="shared" si="52"/>
        <v>10717680</v>
      </c>
      <c r="AT281" s="162" t="s">
        <v>172</v>
      </c>
      <c r="AU281" s="162" t="s">
        <v>173</v>
      </c>
      <c r="AV281" s="162" t="s">
        <v>1042</v>
      </c>
      <c r="AW281" s="162" t="s">
        <v>1043</v>
      </c>
    </row>
    <row r="282" spans="1:49" ht="25" customHeight="1" x14ac:dyDescent="0.35">
      <c r="A282" s="162">
        <v>14442</v>
      </c>
      <c r="B282" s="162" t="s">
        <v>49</v>
      </c>
      <c r="C282" s="162" t="s">
        <v>50</v>
      </c>
      <c r="D282" s="163">
        <v>4</v>
      </c>
      <c r="E282" s="163">
        <v>2025</v>
      </c>
      <c r="F282" s="163">
        <v>2025</v>
      </c>
      <c r="G282" s="162" t="s">
        <v>127</v>
      </c>
      <c r="H282" s="162" t="s">
        <v>49</v>
      </c>
      <c r="I282" s="162" t="s">
        <v>452</v>
      </c>
      <c r="J282" s="164" t="s">
        <v>54</v>
      </c>
      <c r="K282" s="162" t="s">
        <v>55</v>
      </c>
      <c r="L282" s="162" t="s">
        <v>56</v>
      </c>
      <c r="M282" s="162" t="s">
        <v>57</v>
      </c>
      <c r="N282" s="162">
        <v>4</v>
      </c>
      <c r="O282" s="162" t="s">
        <v>286</v>
      </c>
      <c r="P282" s="162" t="s">
        <v>1044</v>
      </c>
      <c r="Q282" s="162" t="s">
        <v>152</v>
      </c>
      <c r="R282" s="162" t="s">
        <v>61</v>
      </c>
      <c r="S282" s="162" t="s">
        <v>62</v>
      </c>
      <c r="T282" s="162" t="s">
        <v>63</v>
      </c>
      <c r="U282" s="163">
        <v>15</v>
      </c>
      <c r="V282" s="163">
        <v>100</v>
      </c>
      <c r="W282" s="163">
        <v>12</v>
      </c>
      <c r="X282" s="166">
        <f t="shared" si="53"/>
        <v>112</v>
      </c>
      <c r="Y282" s="163">
        <v>5</v>
      </c>
      <c r="Z282" s="163" t="s">
        <v>64</v>
      </c>
      <c r="AA282" s="163" t="s">
        <v>67</v>
      </c>
      <c r="AB282" s="163" t="s">
        <v>64</v>
      </c>
      <c r="AC282" s="173" t="s">
        <v>65</v>
      </c>
      <c r="AD282" s="168" t="s">
        <v>1045</v>
      </c>
      <c r="AE282" s="166" t="s">
        <v>67</v>
      </c>
      <c r="AF282" s="178"/>
      <c r="AG282" s="162" t="s">
        <v>68</v>
      </c>
      <c r="AH282" s="166">
        <f t="shared" si="45"/>
        <v>23</v>
      </c>
      <c r="AI282" s="166">
        <v>1</v>
      </c>
      <c r="AJ282" s="170">
        <f t="shared" si="46"/>
        <v>5074</v>
      </c>
      <c r="AK282" s="166">
        <f t="shared" si="47"/>
        <v>22.4</v>
      </c>
      <c r="AL282" s="170">
        <v>0</v>
      </c>
      <c r="AM282" s="170">
        <f t="shared" si="54"/>
        <v>1380000</v>
      </c>
      <c r="AN282" s="170">
        <f t="shared" si="48"/>
        <v>0</v>
      </c>
      <c r="AO282" s="170">
        <f t="shared" si="49"/>
        <v>4050000</v>
      </c>
      <c r="AP282" s="170">
        <f t="shared" si="50"/>
        <v>8524320</v>
      </c>
      <c r="AR282" s="170">
        <f t="shared" si="51"/>
        <v>0</v>
      </c>
      <c r="AS282" s="170">
        <f t="shared" si="52"/>
        <v>13954320</v>
      </c>
      <c r="AT282" s="162" t="s">
        <v>479</v>
      </c>
      <c r="AU282" s="162" t="s">
        <v>480</v>
      </c>
      <c r="AV282" s="162" t="s">
        <v>481</v>
      </c>
      <c r="AW282" s="162" t="s">
        <v>482</v>
      </c>
    </row>
    <row r="283" spans="1:49" ht="25" customHeight="1" x14ac:dyDescent="0.35">
      <c r="A283" s="162">
        <v>14454</v>
      </c>
      <c r="B283" s="162" t="s">
        <v>49</v>
      </c>
      <c r="C283" s="162" t="s">
        <v>50</v>
      </c>
      <c r="D283" s="163">
        <v>4</v>
      </c>
      <c r="E283" s="163">
        <v>2025</v>
      </c>
      <c r="F283" s="163">
        <v>2025</v>
      </c>
      <c r="G283" s="162" t="s">
        <v>127</v>
      </c>
      <c r="H283" s="162" t="s">
        <v>49</v>
      </c>
      <c r="I283" s="162" t="s">
        <v>452</v>
      </c>
      <c r="J283" s="164" t="s">
        <v>54</v>
      </c>
      <c r="K283" s="162" t="s">
        <v>55</v>
      </c>
      <c r="L283" s="162" t="s">
        <v>56</v>
      </c>
      <c r="M283" s="162" t="s">
        <v>57</v>
      </c>
      <c r="N283" s="162">
        <v>7</v>
      </c>
      <c r="O283" s="162" t="s">
        <v>175</v>
      </c>
      <c r="P283" s="162" t="s">
        <v>756</v>
      </c>
      <c r="Q283" s="162" t="s">
        <v>152</v>
      </c>
      <c r="R283" s="162" t="s">
        <v>61</v>
      </c>
      <c r="S283" s="162" t="s">
        <v>62</v>
      </c>
      <c r="T283" s="162" t="s">
        <v>63</v>
      </c>
      <c r="U283" s="163">
        <v>10</v>
      </c>
      <c r="V283" s="163">
        <v>100</v>
      </c>
      <c r="W283" s="163">
        <v>12</v>
      </c>
      <c r="X283" s="166">
        <f t="shared" si="53"/>
        <v>112</v>
      </c>
      <c r="Y283" s="163">
        <v>5</v>
      </c>
      <c r="Z283" s="163" t="s">
        <v>64</v>
      </c>
      <c r="AA283" s="163" t="s">
        <v>67</v>
      </c>
      <c r="AB283" s="163" t="s">
        <v>64</v>
      </c>
      <c r="AC283" s="173" t="s">
        <v>65</v>
      </c>
      <c r="AD283" s="168" t="s">
        <v>1046</v>
      </c>
      <c r="AE283" s="166" t="s">
        <v>67</v>
      </c>
      <c r="AF283" s="178"/>
      <c r="AG283" s="162" t="s">
        <v>68</v>
      </c>
      <c r="AH283" s="166">
        <f t="shared" si="45"/>
        <v>23</v>
      </c>
      <c r="AI283" s="166">
        <v>1</v>
      </c>
      <c r="AJ283" s="170">
        <f t="shared" si="46"/>
        <v>5074</v>
      </c>
      <c r="AK283" s="166">
        <f t="shared" si="47"/>
        <v>22.4</v>
      </c>
      <c r="AL283" s="170">
        <v>0</v>
      </c>
      <c r="AM283" s="170">
        <f t="shared" si="54"/>
        <v>920000</v>
      </c>
      <c r="AN283" s="170">
        <f t="shared" si="48"/>
        <v>0</v>
      </c>
      <c r="AO283" s="170">
        <f t="shared" si="49"/>
        <v>2700000</v>
      </c>
      <c r="AP283" s="170">
        <f t="shared" si="50"/>
        <v>5682880</v>
      </c>
      <c r="AR283" s="170">
        <f t="shared" si="51"/>
        <v>0</v>
      </c>
      <c r="AS283" s="170">
        <f t="shared" si="52"/>
        <v>9302880</v>
      </c>
      <c r="AT283" s="162" t="s">
        <v>479</v>
      </c>
      <c r="AU283" s="162" t="s">
        <v>480</v>
      </c>
      <c r="AV283" s="162" t="s">
        <v>481</v>
      </c>
      <c r="AW283" s="162" t="s">
        <v>482</v>
      </c>
    </row>
    <row r="284" spans="1:49" ht="25" customHeight="1" x14ac:dyDescent="0.35">
      <c r="A284" s="162">
        <v>14450</v>
      </c>
      <c r="B284" s="162" t="s">
        <v>125</v>
      </c>
      <c r="C284" s="162" t="s">
        <v>126</v>
      </c>
      <c r="D284" s="163">
        <v>1</v>
      </c>
      <c r="E284" s="163">
        <v>2025</v>
      </c>
      <c r="F284" s="163">
        <v>2025</v>
      </c>
      <c r="G284" s="162" t="s">
        <v>127</v>
      </c>
      <c r="H284" s="162" t="s">
        <v>125</v>
      </c>
      <c r="I284" s="162" t="s">
        <v>128</v>
      </c>
      <c r="J284" s="164" t="s">
        <v>1047</v>
      </c>
      <c r="K284" s="162" t="s">
        <v>1048</v>
      </c>
      <c r="L284" s="162" t="s">
        <v>56</v>
      </c>
      <c r="M284" s="162" t="s">
        <v>57</v>
      </c>
      <c r="N284" s="162">
        <v>8</v>
      </c>
      <c r="O284" s="162" t="s">
        <v>58</v>
      </c>
      <c r="P284" s="162" t="s">
        <v>199</v>
      </c>
      <c r="Q284" s="162" t="s">
        <v>152</v>
      </c>
      <c r="R284" s="162" t="s">
        <v>61</v>
      </c>
      <c r="S284" s="162" t="s">
        <v>62</v>
      </c>
      <c r="T284" s="162" t="s">
        <v>63</v>
      </c>
      <c r="U284" s="163">
        <v>10</v>
      </c>
      <c r="V284" s="163">
        <v>260</v>
      </c>
      <c r="W284" s="163">
        <v>12</v>
      </c>
      <c r="X284" s="166">
        <f t="shared" si="53"/>
        <v>272</v>
      </c>
      <c r="Y284" s="163">
        <v>4</v>
      </c>
      <c r="Z284" s="163" t="s">
        <v>64</v>
      </c>
      <c r="AA284" s="163" t="s">
        <v>67</v>
      </c>
      <c r="AB284" s="163" t="s">
        <v>64</v>
      </c>
      <c r="AC284" s="173" t="s">
        <v>65</v>
      </c>
      <c r="AD284" s="168" t="s">
        <v>1049</v>
      </c>
      <c r="AE284" s="166" t="s">
        <v>67</v>
      </c>
      <c r="AF284" s="178"/>
      <c r="AG284" s="162" t="s">
        <v>68</v>
      </c>
      <c r="AH284" s="166">
        <f t="shared" si="45"/>
        <v>68</v>
      </c>
      <c r="AI284" s="166">
        <v>3</v>
      </c>
      <c r="AJ284" s="170">
        <f t="shared" si="46"/>
        <v>7434</v>
      </c>
      <c r="AK284" s="166">
        <f t="shared" si="47"/>
        <v>68</v>
      </c>
      <c r="AL284" s="170">
        <v>0</v>
      </c>
      <c r="AM284" s="170">
        <f t="shared" si="54"/>
        <v>2720000</v>
      </c>
      <c r="AN284" s="170">
        <f t="shared" si="48"/>
        <v>0</v>
      </c>
      <c r="AO284" s="170">
        <f t="shared" si="49"/>
        <v>2700000</v>
      </c>
      <c r="AP284" s="170">
        <f t="shared" si="50"/>
        <v>20220480</v>
      </c>
      <c r="AR284" s="170">
        <f t="shared" si="51"/>
        <v>0</v>
      </c>
      <c r="AS284" s="170">
        <f t="shared" si="52"/>
        <v>25640480</v>
      </c>
      <c r="AT284" s="162" t="s">
        <v>172</v>
      </c>
      <c r="AU284" s="162" t="s">
        <v>173</v>
      </c>
      <c r="AV284" s="162" t="s">
        <v>1050</v>
      </c>
      <c r="AW284" s="162" t="s">
        <v>202</v>
      </c>
    </row>
    <row r="285" spans="1:49" ht="25" customHeight="1" x14ac:dyDescent="0.35">
      <c r="A285" s="162">
        <v>14497</v>
      </c>
      <c r="B285" s="162" t="s">
        <v>49</v>
      </c>
      <c r="C285" s="162" t="s">
        <v>50</v>
      </c>
      <c r="D285" s="163">
        <v>4</v>
      </c>
      <c r="E285" s="163">
        <v>2025</v>
      </c>
      <c r="F285" s="163">
        <v>2025</v>
      </c>
      <c r="G285" s="162" t="s">
        <v>127</v>
      </c>
      <c r="H285" s="162" t="s">
        <v>49</v>
      </c>
      <c r="I285" s="162" t="s">
        <v>452</v>
      </c>
      <c r="J285" s="164" t="s">
        <v>1047</v>
      </c>
      <c r="K285" s="162" t="s">
        <v>1048</v>
      </c>
      <c r="L285" s="162" t="s">
        <v>56</v>
      </c>
      <c r="M285" s="162" t="s">
        <v>57</v>
      </c>
      <c r="N285" s="162">
        <v>13</v>
      </c>
      <c r="O285" s="162" t="s">
        <v>104</v>
      </c>
      <c r="P285" s="162" t="s">
        <v>582</v>
      </c>
      <c r="Q285" s="162" t="s">
        <v>152</v>
      </c>
      <c r="R285" s="162" t="s">
        <v>61</v>
      </c>
      <c r="S285" s="162" t="s">
        <v>62</v>
      </c>
      <c r="T285" s="162" t="s">
        <v>63</v>
      </c>
      <c r="U285" s="163">
        <v>10</v>
      </c>
      <c r="V285" s="163">
        <v>260</v>
      </c>
      <c r="W285" s="163">
        <v>12</v>
      </c>
      <c r="X285" s="166">
        <f t="shared" si="53"/>
        <v>272</v>
      </c>
      <c r="Y285" s="163">
        <v>5</v>
      </c>
      <c r="Z285" s="163" t="s">
        <v>64</v>
      </c>
      <c r="AA285" s="163" t="s">
        <v>67</v>
      </c>
      <c r="AB285" s="163" t="s">
        <v>64</v>
      </c>
      <c r="AC285" s="173" t="s">
        <v>65</v>
      </c>
      <c r="AD285" s="168" t="s">
        <v>1051</v>
      </c>
      <c r="AE285" s="166" t="s">
        <v>67</v>
      </c>
      <c r="AF285" s="178"/>
      <c r="AG285" s="162" t="s">
        <v>68</v>
      </c>
      <c r="AH285" s="166">
        <f t="shared" si="45"/>
        <v>55</v>
      </c>
      <c r="AI285" s="166">
        <v>3</v>
      </c>
      <c r="AJ285" s="170">
        <f t="shared" si="46"/>
        <v>7434</v>
      </c>
      <c r="AK285" s="166">
        <f t="shared" si="47"/>
        <v>54.4</v>
      </c>
      <c r="AL285" s="170">
        <v>0</v>
      </c>
      <c r="AM285" s="170">
        <f t="shared" si="54"/>
        <v>2200000</v>
      </c>
      <c r="AN285" s="170">
        <f t="shared" si="48"/>
        <v>0</v>
      </c>
      <c r="AO285" s="170">
        <f t="shared" si="49"/>
        <v>2700000</v>
      </c>
      <c r="AP285" s="170">
        <f t="shared" si="50"/>
        <v>20220480</v>
      </c>
      <c r="AR285" s="170">
        <f t="shared" si="51"/>
        <v>0</v>
      </c>
      <c r="AS285" s="170">
        <f t="shared" si="52"/>
        <v>25120480</v>
      </c>
      <c r="AT285" s="162" t="s">
        <v>479</v>
      </c>
      <c r="AU285" s="162" t="s">
        <v>480</v>
      </c>
      <c r="AV285" s="162" t="s">
        <v>481</v>
      </c>
      <c r="AW285" s="162" t="s">
        <v>482</v>
      </c>
    </row>
    <row r="286" spans="1:49" ht="25" customHeight="1" x14ac:dyDescent="0.35">
      <c r="A286" s="162">
        <v>14418</v>
      </c>
      <c r="B286" s="162" t="s">
        <v>125</v>
      </c>
      <c r="C286" s="162" t="s">
        <v>126</v>
      </c>
      <c r="D286" s="163">
        <v>1</v>
      </c>
      <c r="E286" s="163">
        <v>2025</v>
      </c>
      <c r="F286" s="163">
        <v>2025</v>
      </c>
      <c r="G286" s="162" t="s">
        <v>127</v>
      </c>
      <c r="H286" s="162" t="s">
        <v>125</v>
      </c>
      <c r="I286" s="162" t="s">
        <v>128</v>
      </c>
      <c r="J286" s="164" t="s">
        <v>677</v>
      </c>
      <c r="K286" s="162" t="s">
        <v>678</v>
      </c>
      <c r="L286" s="162" t="s">
        <v>56</v>
      </c>
      <c r="M286" s="162" t="s">
        <v>57</v>
      </c>
      <c r="N286" s="162">
        <v>13</v>
      </c>
      <c r="O286" s="162" t="s">
        <v>104</v>
      </c>
      <c r="P286" s="162" t="s">
        <v>203</v>
      </c>
      <c r="Q286" s="162" t="s">
        <v>152</v>
      </c>
      <c r="R286" s="162" t="s">
        <v>61</v>
      </c>
      <c r="S286" s="162" t="s">
        <v>62</v>
      </c>
      <c r="T286" s="162" t="s">
        <v>945</v>
      </c>
      <c r="U286" s="163">
        <v>20</v>
      </c>
      <c r="V286" s="163">
        <v>40</v>
      </c>
      <c r="W286" s="163">
        <v>12</v>
      </c>
      <c r="X286" s="166">
        <f t="shared" si="53"/>
        <v>52</v>
      </c>
      <c r="Y286" s="163">
        <v>4</v>
      </c>
      <c r="Z286" s="163" t="s">
        <v>64</v>
      </c>
      <c r="AA286" s="163" t="s">
        <v>67</v>
      </c>
      <c r="AB286" s="172" t="s">
        <v>67</v>
      </c>
      <c r="AC286" s="173" t="s">
        <v>65</v>
      </c>
      <c r="AD286" s="168" t="s">
        <v>1052</v>
      </c>
      <c r="AE286" s="166" t="s">
        <v>67</v>
      </c>
      <c r="AF286" s="178"/>
      <c r="AG286" s="162" t="s">
        <v>68</v>
      </c>
      <c r="AH286" s="166">
        <f t="shared" si="45"/>
        <v>13</v>
      </c>
      <c r="AI286" s="166">
        <v>3</v>
      </c>
      <c r="AJ286" s="170">
        <f t="shared" si="46"/>
        <v>7434</v>
      </c>
      <c r="AK286" s="166">
        <f t="shared" si="47"/>
        <v>13</v>
      </c>
      <c r="AL286" s="170">
        <v>0</v>
      </c>
      <c r="AM286" s="170">
        <f t="shared" si="54"/>
        <v>1040000</v>
      </c>
      <c r="AN286" s="170">
        <f t="shared" si="48"/>
        <v>0</v>
      </c>
      <c r="AO286" s="170">
        <f t="shared" si="49"/>
        <v>0</v>
      </c>
      <c r="AP286" s="170">
        <f t="shared" si="50"/>
        <v>7731360</v>
      </c>
      <c r="AR286" s="170">
        <f t="shared" si="51"/>
        <v>0</v>
      </c>
      <c r="AS286" s="170">
        <f t="shared" si="52"/>
        <v>8771360</v>
      </c>
      <c r="AT286" s="162" t="s">
        <v>809</v>
      </c>
      <c r="AU286" s="162" t="s">
        <v>810</v>
      </c>
      <c r="AV286" s="162" t="s">
        <v>947</v>
      </c>
      <c r="AW286" s="162" t="s">
        <v>948</v>
      </c>
    </row>
    <row r="287" spans="1:49" ht="25" customHeight="1" x14ac:dyDescent="0.35">
      <c r="A287" s="162">
        <v>14482</v>
      </c>
      <c r="B287" s="162" t="s">
        <v>49</v>
      </c>
      <c r="C287" s="162" t="s">
        <v>50</v>
      </c>
      <c r="D287" s="163">
        <v>4</v>
      </c>
      <c r="E287" s="163">
        <v>2025</v>
      </c>
      <c r="F287" s="163">
        <v>2025</v>
      </c>
      <c r="G287" s="162" t="s">
        <v>127</v>
      </c>
      <c r="H287" s="162" t="s">
        <v>49</v>
      </c>
      <c r="I287" s="162" t="s">
        <v>452</v>
      </c>
      <c r="J287" s="164" t="s">
        <v>716</v>
      </c>
      <c r="K287" s="162" t="s">
        <v>717</v>
      </c>
      <c r="L287" s="162" t="s">
        <v>56</v>
      </c>
      <c r="M287" s="162" t="s">
        <v>57</v>
      </c>
      <c r="N287" s="162">
        <v>8</v>
      </c>
      <c r="O287" s="162" t="s">
        <v>58</v>
      </c>
      <c r="P287" s="162" t="s">
        <v>91</v>
      </c>
      <c r="Q287" s="162" t="s">
        <v>152</v>
      </c>
      <c r="R287" s="162" t="s">
        <v>61</v>
      </c>
      <c r="S287" s="162" t="s">
        <v>62</v>
      </c>
      <c r="T287" s="162" t="s">
        <v>63</v>
      </c>
      <c r="U287" s="163">
        <v>15</v>
      </c>
      <c r="V287" s="163">
        <v>120</v>
      </c>
      <c r="W287" s="163">
        <v>12</v>
      </c>
      <c r="X287" s="166">
        <f t="shared" si="53"/>
        <v>132</v>
      </c>
      <c r="Y287" s="163">
        <v>5</v>
      </c>
      <c r="Z287" s="163" t="s">
        <v>64</v>
      </c>
      <c r="AA287" s="163" t="s">
        <v>67</v>
      </c>
      <c r="AB287" s="163" t="s">
        <v>64</v>
      </c>
      <c r="AC287" s="173" t="s">
        <v>65</v>
      </c>
      <c r="AD287" s="168" t="s">
        <v>1053</v>
      </c>
      <c r="AE287" s="166" t="s">
        <v>67</v>
      </c>
      <c r="AF287" s="178"/>
      <c r="AG287" s="162" t="s">
        <v>68</v>
      </c>
      <c r="AH287" s="166">
        <f t="shared" si="45"/>
        <v>27</v>
      </c>
      <c r="AI287" s="166">
        <v>2</v>
      </c>
      <c r="AJ287" s="170">
        <f t="shared" si="46"/>
        <v>6372</v>
      </c>
      <c r="AK287" s="166">
        <f t="shared" si="47"/>
        <v>26.4</v>
      </c>
      <c r="AL287" s="170">
        <v>0</v>
      </c>
      <c r="AM287" s="170">
        <f t="shared" si="54"/>
        <v>1620000</v>
      </c>
      <c r="AN287" s="170">
        <f t="shared" si="48"/>
        <v>0</v>
      </c>
      <c r="AO287" s="170">
        <f t="shared" si="49"/>
        <v>4050000</v>
      </c>
      <c r="AP287" s="170">
        <f t="shared" si="50"/>
        <v>12616560</v>
      </c>
      <c r="AR287" s="170">
        <f t="shared" si="51"/>
        <v>0</v>
      </c>
      <c r="AS287" s="170">
        <f t="shared" si="52"/>
        <v>18286560</v>
      </c>
      <c r="AT287" s="162" t="s">
        <v>479</v>
      </c>
      <c r="AU287" s="162" t="s">
        <v>480</v>
      </c>
      <c r="AV287" s="162" t="s">
        <v>481</v>
      </c>
      <c r="AW287" s="162" t="s">
        <v>482</v>
      </c>
    </row>
    <row r="288" spans="1:49" ht="25" customHeight="1" x14ac:dyDescent="0.35">
      <c r="A288" s="162">
        <v>14216</v>
      </c>
      <c r="B288" s="162" t="s">
        <v>138</v>
      </c>
      <c r="C288" s="162" t="s">
        <v>139</v>
      </c>
      <c r="D288" s="163">
        <v>1</v>
      </c>
      <c r="E288" s="163">
        <v>2025</v>
      </c>
      <c r="F288" s="163">
        <v>2025</v>
      </c>
      <c r="G288" s="162" t="s">
        <v>127</v>
      </c>
      <c r="H288" s="162" t="s">
        <v>138</v>
      </c>
      <c r="I288" s="162" t="s">
        <v>140</v>
      </c>
      <c r="J288" s="164" t="s">
        <v>1054</v>
      </c>
      <c r="K288" s="162" t="s">
        <v>1055</v>
      </c>
      <c r="L288" s="162" t="s">
        <v>56</v>
      </c>
      <c r="M288" s="162" t="s">
        <v>57</v>
      </c>
      <c r="N288" s="162">
        <v>2</v>
      </c>
      <c r="O288" s="162" t="s">
        <v>143</v>
      </c>
      <c r="P288" s="162" t="s">
        <v>144</v>
      </c>
      <c r="Q288" s="162" t="s">
        <v>445</v>
      </c>
      <c r="R288" s="162" t="s">
        <v>61</v>
      </c>
      <c r="S288" s="162" t="s">
        <v>62</v>
      </c>
      <c r="T288" s="162" t="s">
        <v>63</v>
      </c>
      <c r="U288" s="163">
        <v>10</v>
      </c>
      <c r="V288" s="163">
        <v>110</v>
      </c>
      <c r="W288" s="163">
        <v>12</v>
      </c>
      <c r="X288" s="166">
        <f t="shared" si="53"/>
        <v>122</v>
      </c>
      <c r="Y288" s="163">
        <v>4</v>
      </c>
      <c r="Z288" s="163" t="s">
        <v>64</v>
      </c>
      <c r="AA288" s="163" t="s">
        <v>64</v>
      </c>
      <c r="AB288" s="163" t="s">
        <v>64</v>
      </c>
      <c r="AC288" s="173" t="s">
        <v>65</v>
      </c>
      <c r="AD288" s="168" t="s">
        <v>1056</v>
      </c>
      <c r="AE288" s="166" t="s">
        <v>67</v>
      </c>
      <c r="AF288" s="178"/>
      <c r="AG288" s="162" t="s">
        <v>68</v>
      </c>
      <c r="AH288" s="166">
        <f t="shared" si="45"/>
        <v>31</v>
      </c>
      <c r="AI288" s="166">
        <v>3</v>
      </c>
      <c r="AJ288" s="170">
        <f t="shared" si="46"/>
        <v>7434</v>
      </c>
      <c r="AK288" s="166">
        <f t="shared" si="47"/>
        <v>30.5</v>
      </c>
      <c r="AL288" s="170">
        <v>0</v>
      </c>
      <c r="AM288" s="170">
        <f t="shared" si="54"/>
        <v>1240000</v>
      </c>
      <c r="AN288" s="170">
        <f t="shared" si="48"/>
        <v>1550000</v>
      </c>
      <c r="AO288" s="170">
        <f t="shared" si="49"/>
        <v>2700000</v>
      </c>
      <c r="AP288" s="170">
        <f t="shared" si="50"/>
        <v>9069480</v>
      </c>
      <c r="AR288" s="170">
        <f t="shared" si="51"/>
        <v>0</v>
      </c>
      <c r="AS288" s="170">
        <f t="shared" si="52"/>
        <v>14559480</v>
      </c>
      <c r="AT288" s="162" t="s">
        <v>967</v>
      </c>
      <c r="AU288" s="162" t="s">
        <v>968</v>
      </c>
      <c r="AV288" s="162" t="s">
        <v>969</v>
      </c>
      <c r="AW288" s="162" t="s">
        <v>1015</v>
      </c>
    </row>
    <row r="289" spans="1:49" ht="25" customHeight="1" x14ac:dyDescent="0.35">
      <c r="A289" s="162">
        <v>14361</v>
      </c>
      <c r="B289" s="162" t="s">
        <v>190</v>
      </c>
      <c r="C289" s="162" t="s">
        <v>191</v>
      </c>
      <c r="D289" s="163">
        <v>1</v>
      </c>
      <c r="E289" s="163">
        <v>2025</v>
      </c>
      <c r="F289" s="163">
        <v>2025</v>
      </c>
      <c r="G289" s="162" t="s">
        <v>127</v>
      </c>
      <c r="H289" s="162" t="s">
        <v>190</v>
      </c>
      <c r="I289" s="162" t="s">
        <v>192</v>
      </c>
      <c r="J289" s="164" t="s">
        <v>931</v>
      </c>
      <c r="K289" s="162" t="s">
        <v>932</v>
      </c>
      <c r="L289" s="162" t="s">
        <v>56</v>
      </c>
      <c r="M289" s="162" t="s">
        <v>57</v>
      </c>
      <c r="N289" s="162">
        <v>13</v>
      </c>
      <c r="O289" s="162" t="s">
        <v>104</v>
      </c>
      <c r="P289" s="162" t="s">
        <v>209</v>
      </c>
      <c r="Q289" s="162" t="s">
        <v>445</v>
      </c>
      <c r="R289" s="162" t="s">
        <v>61</v>
      </c>
      <c r="S289" s="162" t="s">
        <v>62</v>
      </c>
      <c r="T289" s="162" t="s">
        <v>63</v>
      </c>
      <c r="U289" s="163">
        <v>12</v>
      </c>
      <c r="V289" s="163">
        <v>160</v>
      </c>
      <c r="W289" s="163">
        <v>12</v>
      </c>
      <c r="X289" s="166">
        <f t="shared" si="53"/>
        <v>172</v>
      </c>
      <c r="Y289" s="163">
        <v>4</v>
      </c>
      <c r="Z289" s="163" t="s">
        <v>64</v>
      </c>
      <c r="AA289" s="163" t="s">
        <v>64</v>
      </c>
      <c r="AB289" s="163" t="s">
        <v>64</v>
      </c>
      <c r="AC289" s="173" t="s">
        <v>65</v>
      </c>
      <c r="AD289" s="168" t="s">
        <v>1057</v>
      </c>
      <c r="AE289" s="166" t="s">
        <v>67</v>
      </c>
      <c r="AF289" s="178"/>
      <c r="AG289" s="162" t="s">
        <v>68</v>
      </c>
      <c r="AH289" s="166">
        <f t="shared" si="45"/>
        <v>43</v>
      </c>
      <c r="AI289" s="166">
        <v>2</v>
      </c>
      <c r="AJ289" s="170">
        <f t="shared" si="46"/>
        <v>6372</v>
      </c>
      <c r="AK289" s="166">
        <f t="shared" si="47"/>
        <v>43</v>
      </c>
      <c r="AL289" s="170">
        <v>0</v>
      </c>
      <c r="AM289" s="170">
        <f t="shared" si="54"/>
        <v>2064000</v>
      </c>
      <c r="AN289" s="170">
        <f t="shared" si="48"/>
        <v>2580000</v>
      </c>
      <c r="AO289" s="170">
        <f t="shared" si="49"/>
        <v>3240000</v>
      </c>
      <c r="AP289" s="170">
        <f t="shared" si="50"/>
        <v>13151808</v>
      </c>
      <c r="AR289" s="170">
        <f t="shared" si="51"/>
        <v>0</v>
      </c>
      <c r="AS289" s="170">
        <f t="shared" si="52"/>
        <v>21035808</v>
      </c>
      <c r="AT289" s="162" t="s">
        <v>195</v>
      </c>
      <c r="AU289" s="162" t="s">
        <v>196</v>
      </c>
      <c r="AV289" s="162" t="s">
        <v>915</v>
      </c>
      <c r="AW289" s="162" t="s">
        <v>916</v>
      </c>
    </row>
    <row r="290" spans="1:49" ht="25" customHeight="1" x14ac:dyDescent="0.35">
      <c r="A290" s="162">
        <v>14365</v>
      </c>
      <c r="B290" s="162" t="s">
        <v>190</v>
      </c>
      <c r="C290" s="162" t="s">
        <v>191</v>
      </c>
      <c r="D290" s="163">
        <v>1</v>
      </c>
      <c r="E290" s="163">
        <v>2025</v>
      </c>
      <c r="F290" s="163">
        <v>2025</v>
      </c>
      <c r="G290" s="162" t="s">
        <v>127</v>
      </c>
      <c r="H290" s="162" t="s">
        <v>190</v>
      </c>
      <c r="I290" s="162" t="s">
        <v>192</v>
      </c>
      <c r="J290" s="164" t="s">
        <v>931</v>
      </c>
      <c r="K290" s="162" t="s">
        <v>932</v>
      </c>
      <c r="L290" s="162" t="s">
        <v>56</v>
      </c>
      <c r="M290" s="162" t="s">
        <v>57</v>
      </c>
      <c r="N290" s="162">
        <v>8</v>
      </c>
      <c r="O290" s="162" t="s">
        <v>58</v>
      </c>
      <c r="P290" s="162" t="s">
        <v>71</v>
      </c>
      <c r="Q290" s="162" t="s">
        <v>445</v>
      </c>
      <c r="R290" s="162" t="s">
        <v>61</v>
      </c>
      <c r="S290" s="162" t="s">
        <v>62</v>
      </c>
      <c r="T290" s="162" t="s">
        <v>63</v>
      </c>
      <c r="U290" s="163">
        <v>10</v>
      </c>
      <c r="V290" s="163">
        <v>160</v>
      </c>
      <c r="W290" s="163">
        <v>12</v>
      </c>
      <c r="X290" s="166">
        <f t="shared" si="53"/>
        <v>172</v>
      </c>
      <c r="Y290" s="163">
        <v>4</v>
      </c>
      <c r="Z290" s="163" t="s">
        <v>64</v>
      </c>
      <c r="AA290" s="163" t="s">
        <v>64</v>
      </c>
      <c r="AB290" s="163" t="s">
        <v>64</v>
      </c>
      <c r="AC290" s="173" t="s">
        <v>65</v>
      </c>
      <c r="AD290" s="168" t="s">
        <v>1058</v>
      </c>
      <c r="AE290" s="166" t="s">
        <v>67</v>
      </c>
      <c r="AF290" s="178"/>
      <c r="AG290" s="162" t="s">
        <v>68</v>
      </c>
      <c r="AH290" s="166">
        <f t="shared" si="45"/>
        <v>43</v>
      </c>
      <c r="AI290" s="166">
        <v>2</v>
      </c>
      <c r="AJ290" s="170">
        <f t="shared" si="46"/>
        <v>6372</v>
      </c>
      <c r="AK290" s="166">
        <f t="shared" si="47"/>
        <v>43</v>
      </c>
      <c r="AL290" s="170">
        <v>0</v>
      </c>
      <c r="AM290" s="170">
        <f t="shared" si="54"/>
        <v>1720000</v>
      </c>
      <c r="AN290" s="170">
        <f t="shared" si="48"/>
        <v>2150000</v>
      </c>
      <c r="AO290" s="170">
        <f t="shared" si="49"/>
        <v>2700000</v>
      </c>
      <c r="AP290" s="170">
        <f t="shared" si="50"/>
        <v>10959840</v>
      </c>
      <c r="AR290" s="170">
        <f t="shared" si="51"/>
        <v>0</v>
      </c>
      <c r="AS290" s="170">
        <f t="shared" si="52"/>
        <v>17529840</v>
      </c>
      <c r="AT290" s="162" t="s">
        <v>195</v>
      </c>
      <c r="AU290" s="162" t="s">
        <v>196</v>
      </c>
      <c r="AV290" s="162" t="s">
        <v>915</v>
      </c>
      <c r="AW290" s="162" t="s">
        <v>916</v>
      </c>
    </row>
    <row r="291" spans="1:49" ht="25" customHeight="1" x14ac:dyDescent="0.35">
      <c r="A291" s="162">
        <v>14254</v>
      </c>
      <c r="B291" s="162" t="s">
        <v>138</v>
      </c>
      <c r="C291" s="162" t="s">
        <v>139</v>
      </c>
      <c r="D291" s="163">
        <v>1</v>
      </c>
      <c r="E291" s="163">
        <v>2025</v>
      </c>
      <c r="F291" s="163">
        <v>2025</v>
      </c>
      <c r="G291" s="162" t="s">
        <v>127</v>
      </c>
      <c r="H291" s="162" t="s">
        <v>138</v>
      </c>
      <c r="I291" s="162" t="s">
        <v>140</v>
      </c>
      <c r="J291" s="164" t="s">
        <v>1059</v>
      </c>
      <c r="K291" s="162" t="s">
        <v>1060</v>
      </c>
      <c r="L291" s="162" t="s">
        <v>56</v>
      </c>
      <c r="M291" s="162" t="s">
        <v>57</v>
      </c>
      <c r="N291" s="162">
        <v>4</v>
      </c>
      <c r="O291" s="162" t="s">
        <v>286</v>
      </c>
      <c r="P291" s="162" t="s">
        <v>287</v>
      </c>
      <c r="Q291" s="162" t="s">
        <v>152</v>
      </c>
      <c r="R291" s="162" t="s">
        <v>61</v>
      </c>
      <c r="S291" s="162" t="s">
        <v>62</v>
      </c>
      <c r="T291" s="162" t="s">
        <v>288</v>
      </c>
      <c r="U291" s="163">
        <v>20</v>
      </c>
      <c r="V291" s="163">
        <v>150</v>
      </c>
      <c r="W291" s="163">
        <v>12</v>
      </c>
      <c r="X291" s="166">
        <f t="shared" si="53"/>
        <v>162</v>
      </c>
      <c r="Y291" s="163">
        <v>4</v>
      </c>
      <c r="Z291" s="163" t="s">
        <v>64</v>
      </c>
      <c r="AA291" s="163" t="s">
        <v>67</v>
      </c>
      <c r="AB291" s="163" t="s">
        <v>64</v>
      </c>
      <c r="AC291" s="173" t="s">
        <v>65</v>
      </c>
      <c r="AD291" s="168" t="s">
        <v>1061</v>
      </c>
      <c r="AE291" s="166" t="s">
        <v>67</v>
      </c>
      <c r="AF291" s="178"/>
      <c r="AG291" s="162" t="s">
        <v>68</v>
      </c>
      <c r="AH291" s="166">
        <f t="shared" si="45"/>
        <v>41</v>
      </c>
      <c r="AI291" s="166">
        <v>2</v>
      </c>
      <c r="AJ291" s="170">
        <f t="shared" si="46"/>
        <v>6372</v>
      </c>
      <c r="AK291" s="166">
        <f t="shared" si="47"/>
        <v>40.5</v>
      </c>
      <c r="AL291" s="170">
        <v>0</v>
      </c>
      <c r="AM291" s="170">
        <f t="shared" si="54"/>
        <v>3280000</v>
      </c>
      <c r="AN291" s="170">
        <f t="shared" si="48"/>
        <v>0</v>
      </c>
      <c r="AO291" s="170">
        <f t="shared" si="49"/>
        <v>5400000</v>
      </c>
      <c r="AP291" s="170">
        <f t="shared" si="50"/>
        <v>20645280</v>
      </c>
      <c r="AR291" s="170">
        <f t="shared" si="51"/>
        <v>0</v>
      </c>
      <c r="AS291" s="170">
        <f t="shared" si="52"/>
        <v>29325280</v>
      </c>
      <c r="AT291" s="162" t="s">
        <v>290</v>
      </c>
      <c r="AU291" s="162" t="s">
        <v>291</v>
      </c>
      <c r="AV291" s="162" t="s">
        <v>292</v>
      </c>
      <c r="AW291" s="162" t="s">
        <v>295</v>
      </c>
    </row>
    <row r="292" spans="1:49" ht="25" customHeight="1" x14ac:dyDescent="0.35">
      <c r="A292" s="162">
        <v>14359</v>
      </c>
      <c r="B292" s="162" t="s">
        <v>190</v>
      </c>
      <c r="C292" s="162" t="s">
        <v>191</v>
      </c>
      <c r="D292" s="163">
        <v>1</v>
      </c>
      <c r="E292" s="163">
        <v>2025</v>
      </c>
      <c r="F292" s="163">
        <v>2025</v>
      </c>
      <c r="G292" s="162" t="s">
        <v>127</v>
      </c>
      <c r="H292" s="162" t="s">
        <v>190</v>
      </c>
      <c r="I292" s="162" t="s">
        <v>192</v>
      </c>
      <c r="J292" s="164" t="s">
        <v>1059</v>
      </c>
      <c r="K292" s="162" t="s">
        <v>1060</v>
      </c>
      <c r="L292" s="162" t="s">
        <v>56</v>
      </c>
      <c r="M292" s="162" t="s">
        <v>57</v>
      </c>
      <c r="N292" s="162">
        <v>4</v>
      </c>
      <c r="O292" s="162" t="s">
        <v>286</v>
      </c>
      <c r="P292" s="162" t="s">
        <v>1044</v>
      </c>
      <c r="Q292" s="162" t="s">
        <v>445</v>
      </c>
      <c r="R292" s="162" t="s">
        <v>61</v>
      </c>
      <c r="S292" s="162" t="s">
        <v>62</v>
      </c>
      <c r="T292" s="162" t="s">
        <v>63</v>
      </c>
      <c r="U292" s="163">
        <v>10</v>
      </c>
      <c r="V292" s="163">
        <v>150</v>
      </c>
      <c r="W292" s="163">
        <v>12</v>
      </c>
      <c r="X292" s="166">
        <f t="shared" si="53"/>
        <v>162</v>
      </c>
      <c r="Y292" s="163">
        <v>4</v>
      </c>
      <c r="Z292" s="163" t="s">
        <v>64</v>
      </c>
      <c r="AA292" s="163" t="s">
        <v>64</v>
      </c>
      <c r="AB292" s="163" t="s">
        <v>64</v>
      </c>
      <c r="AC292" s="173" t="s">
        <v>65</v>
      </c>
      <c r="AD292" s="168" t="s">
        <v>1062</v>
      </c>
      <c r="AE292" s="166" t="s">
        <v>67</v>
      </c>
      <c r="AF292" s="178"/>
      <c r="AG292" s="162" t="s">
        <v>68</v>
      </c>
      <c r="AH292" s="166">
        <f t="shared" si="45"/>
        <v>41</v>
      </c>
      <c r="AI292" s="166">
        <v>2</v>
      </c>
      <c r="AJ292" s="170">
        <f t="shared" si="46"/>
        <v>6372</v>
      </c>
      <c r="AK292" s="166">
        <f t="shared" si="47"/>
        <v>40.5</v>
      </c>
      <c r="AL292" s="170">
        <v>0</v>
      </c>
      <c r="AM292" s="170">
        <f t="shared" si="54"/>
        <v>1640000</v>
      </c>
      <c r="AN292" s="170">
        <f t="shared" si="48"/>
        <v>2050000</v>
      </c>
      <c r="AO292" s="170">
        <f t="shared" si="49"/>
        <v>2700000</v>
      </c>
      <c r="AP292" s="170">
        <f t="shared" si="50"/>
        <v>10322640</v>
      </c>
      <c r="AR292" s="170">
        <f t="shared" si="51"/>
        <v>0</v>
      </c>
      <c r="AS292" s="170">
        <f t="shared" si="52"/>
        <v>16712640</v>
      </c>
      <c r="AT292" s="162" t="s">
        <v>195</v>
      </c>
      <c r="AU292" s="162" t="s">
        <v>196</v>
      </c>
      <c r="AV292" s="162" t="s">
        <v>915</v>
      </c>
      <c r="AW292" s="162" t="s">
        <v>916</v>
      </c>
    </row>
    <row r="293" spans="1:49" ht="25" customHeight="1" x14ac:dyDescent="0.35">
      <c r="A293" s="162">
        <v>14424</v>
      </c>
      <c r="B293" s="162" t="s">
        <v>309</v>
      </c>
      <c r="C293" s="175" t="s">
        <v>310</v>
      </c>
      <c r="D293" s="163">
        <v>1</v>
      </c>
      <c r="E293" s="163">
        <v>2025</v>
      </c>
      <c r="F293" s="163">
        <v>2025</v>
      </c>
      <c r="G293" s="162" t="s">
        <v>127</v>
      </c>
      <c r="H293" s="162" t="s">
        <v>309</v>
      </c>
      <c r="I293" s="162" t="s">
        <v>311</v>
      </c>
      <c r="J293" s="164" t="s">
        <v>1059</v>
      </c>
      <c r="K293" s="162" t="s">
        <v>1060</v>
      </c>
      <c r="L293" s="162" t="s">
        <v>56</v>
      </c>
      <c r="M293" s="162" t="s">
        <v>57</v>
      </c>
      <c r="N293" s="162">
        <v>7</v>
      </c>
      <c r="O293" s="162" t="s">
        <v>175</v>
      </c>
      <c r="P293" s="162" t="s">
        <v>319</v>
      </c>
      <c r="Q293" s="162" t="s">
        <v>132</v>
      </c>
      <c r="R293" s="162" t="s">
        <v>61</v>
      </c>
      <c r="S293" s="162" t="s">
        <v>62</v>
      </c>
      <c r="T293" s="162" t="s">
        <v>63</v>
      </c>
      <c r="U293" s="163">
        <v>15</v>
      </c>
      <c r="V293" s="163">
        <v>150</v>
      </c>
      <c r="W293" s="163">
        <v>12</v>
      </c>
      <c r="X293" s="166">
        <f t="shared" si="53"/>
        <v>162</v>
      </c>
      <c r="Y293" s="163">
        <v>4</v>
      </c>
      <c r="Z293" s="163" t="s">
        <v>64</v>
      </c>
      <c r="AA293" s="163" t="s">
        <v>67</v>
      </c>
      <c r="AB293" s="163" t="s">
        <v>64</v>
      </c>
      <c r="AC293" s="173" t="s">
        <v>65</v>
      </c>
      <c r="AD293" s="168" t="s">
        <v>1063</v>
      </c>
      <c r="AE293" s="166" t="s">
        <v>67</v>
      </c>
      <c r="AF293" s="178"/>
      <c r="AG293" s="162" t="s">
        <v>68</v>
      </c>
      <c r="AH293" s="166">
        <f t="shared" si="45"/>
        <v>41</v>
      </c>
      <c r="AI293" s="166">
        <v>2</v>
      </c>
      <c r="AJ293" s="170">
        <f t="shared" si="46"/>
        <v>6372</v>
      </c>
      <c r="AK293" s="166">
        <f t="shared" si="47"/>
        <v>40.5</v>
      </c>
      <c r="AL293" s="170">
        <v>0</v>
      </c>
      <c r="AM293" s="170">
        <f t="shared" si="54"/>
        <v>2460000</v>
      </c>
      <c r="AN293" s="170">
        <f t="shared" si="48"/>
        <v>0</v>
      </c>
      <c r="AO293" s="170">
        <f t="shared" si="49"/>
        <v>4050000</v>
      </c>
      <c r="AP293" s="170">
        <f t="shared" si="50"/>
        <v>15483960</v>
      </c>
      <c r="AR293" s="170">
        <f t="shared" si="51"/>
        <v>0</v>
      </c>
      <c r="AS293" s="170">
        <f t="shared" si="52"/>
        <v>21993960</v>
      </c>
      <c r="AT293" s="162" t="s">
        <v>321</v>
      </c>
      <c r="AU293" s="162" t="s">
        <v>316</v>
      </c>
      <c r="AV293" s="162" t="s">
        <v>322</v>
      </c>
      <c r="AW293" s="162" t="s">
        <v>323</v>
      </c>
    </row>
    <row r="294" spans="1:49" ht="25" customHeight="1" x14ac:dyDescent="0.35">
      <c r="A294" s="162">
        <v>14462</v>
      </c>
      <c r="B294" s="162" t="s">
        <v>309</v>
      </c>
      <c r="C294" s="175" t="s">
        <v>310</v>
      </c>
      <c r="D294" s="163">
        <v>1</v>
      </c>
      <c r="E294" s="163">
        <v>2025</v>
      </c>
      <c r="F294" s="163">
        <v>2025</v>
      </c>
      <c r="G294" s="162" t="s">
        <v>127</v>
      </c>
      <c r="H294" s="162" t="s">
        <v>309</v>
      </c>
      <c r="I294" s="162" t="s">
        <v>311</v>
      </c>
      <c r="J294" s="164" t="s">
        <v>1059</v>
      </c>
      <c r="K294" s="162" t="s">
        <v>1060</v>
      </c>
      <c r="L294" s="162" t="s">
        <v>56</v>
      </c>
      <c r="M294" s="162" t="s">
        <v>57</v>
      </c>
      <c r="N294" s="162">
        <v>8</v>
      </c>
      <c r="O294" s="162" t="s">
        <v>58</v>
      </c>
      <c r="P294" s="162" t="s">
        <v>71</v>
      </c>
      <c r="Q294" s="162" t="s">
        <v>132</v>
      </c>
      <c r="R294" s="162" t="s">
        <v>61</v>
      </c>
      <c r="S294" s="162" t="s">
        <v>62</v>
      </c>
      <c r="T294" s="162" t="s">
        <v>63</v>
      </c>
      <c r="U294" s="163">
        <v>15</v>
      </c>
      <c r="V294" s="163">
        <v>150</v>
      </c>
      <c r="W294" s="163">
        <v>12</v>
      </c>
      <c r="X294" s="166">
        <f t="shared" si="53"/>
        <v>162</v>
      </c>
      <c r="Y294" s="163">
        <v>4</v>
      </c>
      <c r="Z294" s="163" t="s">
        <v>64</v>
      </c>
      <c r="AA294" s="163" t="s">
        <v>67</v>
      </c>
      <c r="AB294" s="163" t="s">
        <v>64</v>
      </c>
      <c r="AC294" s="173" t="s">
        <v>65</v>
      </c>
      <c r="AD294" s="168" t="s">
        <v>1064</v>
      </c>
      <c r="AE294" s="166" t="s">
        <v>67</v>
      </c>
      <c r="AF294" s="178"/>
      <c r="AG294" s="162" t="s">
        <v>68</v>
      </c>
      <c r="AH294" s="166">
        <f t="shared" si="45"/>
        <v>41</v>
      </c>
      <c r="AI294" s="166">
        <v>2</v>
      </c>
      <c r="AJ294" s="170">
        <f t="shared" si="46"/>
        <v>6372</v>
      </c>
      <c r="AK294" s="166">
        <f t="shared" si="47"/>
        <v>40.5</v>
      </c>
      <c r="AL294" s="170">
        <v>0</v>
      </c>
      <c r="AM294" s="170">
        <f t="shared" si="54"/>
        <v>2460000</v>
      </c>
      <c r="AN294" s="170">
        <f t="shared" si="48"/>
        <v>0</v>
      </c>
      <c r="AO294" s="170">
        <f t="shared" si="49"/>
        <v>4050000</v>
      </c>
      <c r="AP294" s="170">
        <f t="shared" si="50"/>
        <v>15483960</v>
      </c>
      <c r="AR294" s="170">
        <f t="shared" si="51"/>
        <v>0</v>
      </c>
      <c r="AS294" s="170">
        <f t="shared" si="52"/>
        <v>21993960</v>
      </c>
      <c r="AT294" s="162" t="s">
        <v>321</v>
      </c>
      <c r="AU294" s="162" t="s">
        <v>316</v>
      </c>
      <c r="AV294" s="162" t="s">
        <v>1065</v>
      </c>
      <c r="AW294" s="162" t="s">
        <v>1066</v>
      </c>
    </row>
    <row r="295" spans="1:49" ht="25" customHeight="1" x14ac:dyDescent="0.35">
      <c r="A295" s="162">
        <v>14239</v>
      </c>
      <c r="B295" s="162" t="s">
        <v>138</v>
      </c>
      <c r="C295" s="162" t="s">
        <v>139</v>
      </c>
      <c r="D295" s="163">
        <v>1</v>
      </c>
      <c r="E295" s="163">
        <v>2025</v>
      </c>
      <c r="F295" s="163">
        <v>2025</v>
      </c>
      <c r="G295" s="162" t="s">
        <v>127</v>
      </c>
      <c r="H295" s="162" t="s">
        <v>138</v>
      </c>
      <c r="I295" s="162" t="s">
        <v>140</v>
      </c>
      <c r="J295" s="164" t="s">
        <v>740</v>
      </c>
      <c r="K295" s="162" t="s">
        <v>741</v>
      </c>
      <c r="L295" s="162" t="s">
        <v>56</v>
      </c>
      <c r="M295" s="162" t="s">
        <v>57</v>
      </c>
      <c r="N295" s="162">
        <v>5</v>
      </c>
      <c r="O295" s="162" t="s">
        <v>236</v>
      </c>
      <c r="P295" s="162" t="s">
        <v>333</v>
      </c>
      <c r="Q295" s="162" t="s">
        <v>152</v>
      </c>
      <c r="R295" s="162" t="s">
        <v>61</v>
      </c>
      <c r="S295" s="162" t="s">
        <v>62</v>
      </c>
      <c r="T295" s="162" t="s">
        <v>63</v>
      </c>
      <c r="U295" s="163">
        <v>10</v>
      </c>
      <c r="V295" s="163">
        <v>95</v>
      </c>
      <c r="W295" s="163">
        <v>12</v>
      </c>
      <c r="X295" s="166">
        <f t="shared" si="53"/>
        <v>107</v>
      </c>
      <c r="Y295" s="163">
        <v>5</v>
      </c>
      <c r="Z295" s="163" t="s">
        <v>64</v>
      </c>
      <c r="AA295" s="163" t="s">
        <v>67</v>
      </c>
      <c r="AB295" s="163" t="s">
        <v>67</v>
      </c>
      <c r="AC295" s="173" t="s">
        <v>65</v>
      </c>
      <c r="AD295" s="168" t="s">
        <v>1067</v>
      </c>
      <c r="AE295" s="166" t="s">
        <v>67</v>
      </c>
      <c r="AF295" s="178"/>
      <c r="AG295" s="162" t="s">
        <v>68</v>
      </c>
      <c r="AH295" s="166">
        <f t="shared" si="45"/>
        <v>22</v>
      </c>
      <c r="AI295" s="166">
        <v>2</v>
      </c>
      <c r="AJ295" s="170">
        <f t="shared" si="46"/>
        <v>6372</v>
      </c>
      <c r="AK295" s="166">
        <f t="shared" si="47"/>
        <v>21.4</v>
      </c>
      <c r="AL295" s="170">
        <v>0</v>
      </c>
      <c r="AM295" s="170">
        <f t="shared" si="54"/>
        <v>880000</v>
      </c>
      <c r="AN295" s="170">
        <f t="shared" si="48"/>
        <v>0</v>
      </c>
      <c r="AO295" s="170">
        <f t="shared" si="49"/>
        <v>0</v>
      </c>
      <c r="AP295" s="170">
        <f t="shared" si="50"/>
        <v>6818040</v>
      </c>
      <c r="AR295" s="170">
        <f t="shared" si="51"/>
        <v>0</v>
      </c>
      <c r="AS295" s="170">
        <f t="shared" si="52"/>
        <v>7698040</v>
      </c>
      <c r="AT295" s="162" t="s">
        <v>335</v>
      </c>
      <c r="AU295" s="162" t="s">
        <v>336</v>
      </c>
      <c r="AV295" s="162" t="s">
        <v>337</v>
      </c>
      <c r="AW295" s="162" t="s">
        <v>340</v>
      </c>
    </row>
    <row r="296" spans="1:49" ht="25" customHeight="1" x14ac:dyDescent="0.35">
      <c r="A296" s="162">
        <v>14240</v>
      </c>
      <c r="B296" s="162" t="s">
        <v>138</v>
      </c>
      <c r="C296" s="162" t="s">
        <v>139</v>
      </c>
      <c r="D296" s="163">
        <v>1</v>
      </c>
      <c r="E296" s="163">
        <v>2025</v>
      </c>
      <c r="F296" s="163">
        <v>2025</v>
      </c>
      <c r="G296" s="162" t="s">
        <v>127</v>
      </c>
      <c r="H296" s="162" t="s">
        <v>138</v>
      </c>
      <c r="I296" s="162" t="s">
        <v>140</v>
      </c>
      <c r="J296" s="164" t="s">
        <v>740</v>
      </c>
      <c r="K296" s="162" t="s">
        <v>741</v>
      </c>
      <c r="L296" s="162" t="s">
        <v>56</v>
      </c>
      <c r="M296" s="162" t="s">
        <v>57</v>
      </c>
      <c r="N296" s="162">
        <v>5</v>
      </c>
      <c r="O296" s="162" t="s">
        <v>236</v>
      </c>
      <c r="P296" s="162" t="s">
        <v>333</v>
      </c>
      <c r="Q296" s="162" t="s">
        <v>152</v>
      </c>
      <c r="R296" s="162" t="s">
        <v>61</v>
      </c>
      <c r="S296" s="162" t="s">
        <v>62</v>
      </c>
      <c r="T296" s="162" t="s">
        <v>63</v>
      </c>
      <c r="U296" s="163">
        <v>10</v>
      </c>
      <c r="V296" s="163">
        <v>95</v>
      </c>
      <c r="W296" s="163">
        <v>12</v>
      </c>
      <c r="X296" s="166">
        <f t="shared" si="53"/>
        <v>107</v>
      </c>
      <c r="Y296" s="163">
        <v>5</v>
      </c>
      <c r="Z296" s="163" t="s">
        <v>64</v>
      </c>
      <c r="AA296" s="163" t="s">
        <v>67</v>
      </c>
      <c r="AB296" s="163" t="s">
        <v>64</v>
      </c>
      <c r="AC296" s="173" t="s">
        <v>65</v>
      </c>
      <c r="AD296" s="168" t="s">
        <v>339</v>
      </c>
      <c r="AE296" s="166" t="s">
        <v>67</v>
      </c>
      <c r="AF296" s="178"/>
      <c r="AG296" s="162" t="s">
        <v>68</v>
      </c>
      <c r="AH296" s="166">
        <f t="shared" si="45"/>
        <v>22</v>
      </c>
      <c r="AI296" s="166">
        <v>2</v>
      </c>
      <c r="AJ296" s="170">
        <f t="shared" si="46"/>
        <v>6372</v>
      </c>
      <c r="AK296" s="166">
        <f t="shared" si="47"/>
        <v>21.4</v>
      </c>
      <c r="AL296" s="170">
        <v>0</v>
      </c>
      <c r="AM296" s="170">
        <f t="shared" si="54"/>
        <v>880000</v>
      </c>
      <c r="AN296" s="170">
        <f t="shared" si="48"/>
        <v>0</v>
      </c>
      <c r="AO296" s="170">
        <f t="shared" si="49"/>
        <v>2700000</v>
      </c>
      <c r="AP296" s="170">
        <f t="shared" si="50"/>
        <v>6818040</v>
      </c>
      <c r="AR296" s="170">
        <f t="shared" si="51"/>
        <v>0</v>
      </c>
      <c r="AS296" s="170">
        <f t="shared" si="52"/>
        <v>10398040</v>
      </c>
      <c r="AT296" s="162" t="s">
        <v>335</v>
      </c>
      <c r="AU296" s="162" t="s">
        <v>336</v>
      </c>
      <c r="AV296" s="162" t="s">
        <v>337</v>
      </c>
      <c r="AW296" s="162" t="s">
        <v>338</v>
      </c>
    </row>
    <row r="297" spans="1:49" ht="25" customHeight="1" x14ac:dyDescent="0.35">
      <c r="A297" s="162">
        <v>14241</v>
      </c>
      <c r="B297" s="162" t="s">
        <v>138</v>
      </c>
      <c r="C297" s="162" t="s">
        <v>139</v>
      </c>
      <c r="D297" s="163">
        <v>1</v>
      </c>
      <c r="E297" s="163">
        <v>2025</v>
      </c>
      <c r="F297" s="163">
        <v>2025</v>
      </c>
      <c r="G297" s="162" t="s">
        <v>127</v>
      </c>
      <c r="H297" s="162" t="s">
        <v>138</v>
      </c>
      <c r="I297" s="162" t="s">
        <v>140</v>
      </c>
      <c r="J297" s="164" t="s">
        <v>740</v>
      </c>
      <c r="K297" s="162" t="s">
        <v>741</v>
      </c>
      <c r="L297" s="162" t="s">
        <v>56</v>
      </c>
      <c r="M297" s="162" t="s">
        <v>57</v>
      </c>
      <c r="N297" s="162">
        <v>13</v>
      </c>
      <c r="O297" s="162" t="s">
        <v>104</v>
      </c>
      <c r="P297" s="162" t="s">
        <v>209</v>
      </c>
      <c r="Q297" s="162" t="s">
        <v>152</v>
      </c>
      <c r="R297" s="162" t="s">
        <v>61</v>
      </c>
      <c r="S297" s="162" t="s">
        <v>62</v>
      </c>
      <c r="T297" s="162" t="s">
        <v>63</v>
      </c>
      <c r="U297" s="163">
        <v>10</v>
      </c>
      <c r="V297" s="163">
        <v>95</v>
      </c>
      <c r="W297" s="163">
        <v>12</v>
      </c>
      <c r="X297" s="166">
        <f t="shared" si="53"/>
        <v>107</v>
      </c>
      <c r="Y297" s="163">
        <v>5</v>
      </c>
      <c r="Z297" s="163" t="s">
        <v>64</v>
      </c>
      <c r="AA297" s="163" t="s">
        <v>67</v>
      </c>
      <c r="AB297" s="163" t="s">
        <v>64</v>
      </c>
      <c r="AC297" s="173" t="s">
        <v>65</v>
      </c>
      <c r="AD297" s="168" t="s">
        <v>339</v>
      </c>
      <c r="AE297" s="166" t="s">
        <v>67</v>
      </c>
      <c r="AF297" s="178"/>
      <c r="AG297" s="162" t="s">
        <v>68</v>
      </c>
      <c r="AH297" s="166">
        <f t="shared" si="45"/>
        <v>22</v>
      </c>
      <c r="AI297" s="166">
        <v>2</v>
      </c>
      <c r="AJ297" s="170">
        <f t="shared" si="46"/>
        <v>6372</v>
      </c>
      <c r="AK297" s="166">
        <f t="shared" si="47"/>
        <v>21.4</v>
      </c>
      <c r="AL297" s="170">
        <v>0</v>
      </c>
      <c r="AM297" s="170">
        <f t="shared" si="54"/>
        <v>880000</v>
      </c>
      <c r="AN297" s="170">
        <f t="shared" si="48"/>
        <v>0</v>
      </c>
      <c r="AO297" s="170">
        <f t="shared" si="49"/>
        <v>2700000</v>
      </c>
      <c r="AP297" s="170">
        <f t="shared" si="50"/>
        <v>6818040</v>
      </c>
      <c r="AR297" s="170">
        <f t="shared" si="51"/>
        <v>0</v>
      </c>
      <c r="AS297" s="170">
        <f t="shared" si="52"/>
        <v>10398040</v>
      </c>
      <c r="AT297" s="162" t="s">
        <v>335</v>
      </c>
      <c r="AU297" s="162" t="s">
        <v>336</v>
      </c>
      <c r="AV297" s="162" t="s">
        <v>337</v>
      </c>
      <c r="AW297" s="162" t="s">
        <v>340</v>
      </c>
    </row>
    <row r="298" spans="1:49" ht="25" customHeight="1" x14ac:dyDescent="0.35">
      <c r="A298" s="162">
        <v>14242</v>
      </c>
      <c r="B298" s="162" t="s">
        <v>138</v>
      </c>
      <c r="C298" s="162" t="s">
        <v>139</v>
      </c>
      <c r="D298" s="163">
        <v>1</v>
      </c>
      <c r="E298" s="163">
        <v>2025</v>
      </c>
      <c r="F298" s="163">
        <v>2025</v>
      </c>
      <c r="G298" s="162" t="s">
        <v>127</v>
      </c>
      <c r="H298" s="162" t="s">
        <v>138</v>
      </c>
      <c r="I298" s="162" t="s">
        <v>140</v>
      </c>
      <c r="J298" s="164" t="s">
        <v>740</v>
      </c>
      <c r="K298" s="162" t="s">
        <v>741</v>
      </c>
      <c r="L298" s="162" t="s">
        <v>56</v>
      </c>
      <c r="M298" s="162" t="s">
        <v>57</v>
      </c>
      <c r="N298" s="162">
        <v>13</v>
      </c>
      <c r="O298" s="162" t="s">
        <v>104</v>
      </c>
      <c r="P298" s="162" t="s">
        <v>341</v>
      </c>
      <c r="Q298" s="162" t="s">
        <v>152</v>
      </c>
      <c r="R298" s="162" t="s">
        <v>61</v>
      </c>
      <c r="S298" s="162" t="s">
        <v>62</v>
      </c>
      <c r="T298" s="162" t="s">
        <v>63</v>
      </c>
      <c r="U298" s="163">
        <v>10</v>
      </c>
      <c r="V298" s="163">
        <v>95</v>
      </c>
      <c r="W298" s="163">
        <v>12</v>
      </c>
      <c r="X298" s="166">
        <f t="shared" si="53"/>
        <v>107</v>
      </c>
      <c r="Y298" s="163">
        <v>5</v>
      </c>
      <c r="Z298" s="163" t="s">
        <v>64</v>
      </c>
      <c r="AA298" s="163" t="s">
        <v>67</v>
      </c>
      <c r="AB298" s="163" t="s">
        <v>64</v>
      </c>
      <c r="AC298" s="173" t="s">
        <v>65</v>
      </c>
      <c r="AD298" s="168" t="s">
        <v>339</v>
      </c>
      <c r="AE298" s="166" t="s">
        <v>67</v>
      </c>
      <c r="AF298" s="178"/>
      <c r="AG298" s="162" t="s">
        <v>68</v>
      </c>
      <c r="AH298" s="166">
        <f t="shared" si="45"/>
        <v>22</v>
      </c>
      <c r="AI298" s="166">
        <v>2</v>
      </c>
      <c r="AJ298" s="170">
        <f t="shared" si="46"/>
        <v>6372</v>
      </c>
      <c r="AK298" s="166">
        <f t="shared" si="47"/>
        <v>21.4</v>
      </c>
      <c r="AL298" s="170">
        <v>0</v>
      </c>
      <c r="AM298" s="170">
        <f t="shared" si="54"/>
        <v>880000</v>
      </c>
      <c r="AN298" s="170">
        <f t="shared" si="48"/>
        <v>0</v>
      </c>
      <c r="AO298" s="170">
        <f t="shared" si="49"/>
        <v>2700000</v>
      </c>
      <c r="AP298" s="170">
        <f t="shared" si="50"/>
        <v>6818040</v>
      </c>
      <c r="AR298" s="170">
        <f t="shared" si="51"/>
        <v>0</v>
      </c>
      <c r="AS298" s="170">
        <f t="shared" si="52"/>
        <v>10398040</v>
      </c>
      <c r="AT298" s="162" t="s">
        <v>335</v>
      </c>
      <c r="AU298" s="162" t="s">
        <v>336</v>
      </c>
      <c r="AV298" s="162" t="s">
        <v>337</v>
      </c>
      <c r="AW298" s="162" t="s">
        <v>338</v>
      </c>
    </row>
    <row r="299" spans="1:49" ht="25" customHeight="1" x14ac:dyDescent="0.35">
      <c r="A299" s="162">
        <v>14334</v>
      </c>
      <c r="B299" s="162" t="s">
        <v>125</v>
      </c>
      <c r="C299" s="162" t="s">
        <v>126</v>
      </c>
      <c r="D299" s="163">
        <v>1</v>
      </c>
      <c r="E299" s="163">
        <v>2025</v>
      </c>
      <c r="F299" s="163">
        <v>2025</v>
      </c>
      <c r="G299" s="162" t="s">
        <v>127</v>
      </c>
      <c r="H299" s="162" t="s">
        <v>125</v>
      </c>
      <c r="I299" s="162" t="s">
        <v>128</v>
      </c>
      <c r="J299" s="164" t="s">
        <v>740</v>
      </c>
      <c r="K299" s="162" t="s">
        <v>741</v>
      </c>
      <c r="L299" s="162" t="s">
        <v>56</v>
      </c>
      <c r="M299" s="162" t="s">
        <v>57</v>
      </c>
      <c r="N299" s="162">
        <v>5</v>
      </c>
      <c r="O299" s="162" t="s">
        <v>236</v>
      </c>
      <c r="P299" s="162" t="s">
        <v>237</v>
      </c>
      <c r="Q299" s="162" t="s">
        <v>152</v>
      </c>
      <c r="R299" s="162" t="s">
        <v>61</v>
      </c>
      <c r="S299" s="162" t="s">
        <v>62</v>
      </c>
      <c r="T299" s="162" t="s">
        <v>63</v>
      </c>
      <c r="U299" s="163">
        <v>10</v>
      </c>
      <c r="V299" s="163">
        <v>95</v>
      </c>
      <c r="W299" s="163">
        <v>12</v>
      </c>
      <c r="X299" s="166">
        <f t="shared" si="53"/>
        <v>107</v>
      </c>
      <c r="Y299" s="163">
        <v>4</v>
      </c>
      <c r="Z299" s="163" t="s">
        <v>64</v>
      </c>
      <c r="AA299" s="163" t="s">
        <v>67</v>
      </c>
      <c r="AB299" s="163" t="s">
        <v>64</v>
      </c>
      <c r="AC299" s="173" t="s">
        <v>65</v>
      </c>
      <c r="AD299" s="168" t="s">
        <v>1068</v>
      </c>
      <c r="AE299" s="166" t="s">
        <v>67</v>
      </c>
      <c r="AF299" s="178"/>
      <c r="AG299" s="162" t="s">
        <v>68</v>
      </c>
      <c r="AH299" s="166">
        <f t="shared" si="45"/>
        <v>27</v>
      </c>
      <c r="AI299" s="166">
        <v>2</v>
      </c>
      <c r="AJ299" s="170">
        <f t="shared" si="46"/>
        <v>6372</v>
      </c>
      <c r="AK299" s="166">
        <f t="shared" si="47"/>
        <v>26.75</v>
      </c>
      <c r="AL299" s="170">
        <v>0</v>
      </c>
      <c r="AM299" s="170">
        <f t="shared" si="54"/>
        <v>1080000</v>
      </c>
      <c r="AN299" s="170">
        <f t="shared" si="48"/>
        <v>0</v>
      </c>
      <c r="AO299" s="170">
        <f t="shared" si="49"/>
        <v>2700000</v>
      </c>
      <c r="AP299" s="170">
        <f t="shared" si="50"/>
        <v>6818040</v>
      </c>
      <c r="AR299" s="170">
        <f t="shared" si="51"/>
        <v>0</v>
      </c>
      <c r="AS299" s="170">
        <f t="shared" si="52"/>
        <v>10598040</v>
      </c>
      <c r="AT299" s="162" t="s">
        <v>240</v>
      </c>
      <c r="AU299" s="162" t="s">
        <v>1069</v>
      </c>
      <c r="AV299" s="162" t="s">
        <v>1070</v>
      </c>
      <c r="AW299" s="162" t="s">
        <v>1071</v>
      </c>
    </row>
    <row r="300" spans="1:49" ht="25" customHeight="1" x14ac:dyDescent="0.35">
      <c r="A300" s="162">
        <v>14282</v>
      </c>
      <c r="B300" s="162" t="s">
        <v>49</v>
      </c>
      <c r="C300" s="162" t="s">
        <v>50</v>
      </c>
      <c r="D300" s="163">
        <v>4</v>
      </c>
      <c r="E300" s="163">
        <v>2025</v>
      </c>
      <c r="F300" s="163">
        <v>2025</v>
      </c>
      <c r="G300" s="162" t="s">
        <v>127</v>
      </c>
      <c r="H300" s="162" t="s">
        <v>49</v>
      </c>
      <c r="I300" s="162" t="s">
        <v>452</v>
      </c>
      <c r="J300" s="164" t="s">
        <v>1072</v>
      </c>
      <c r="K300" s="162" t="s">
        <v>1073</v>
      </c>
      <c r="L300" s="162" t="s">
        <v>56</v>
      </c>
      <c r="M300" s="162" t="s">
        <v>57</v>
      </c>
      <c r="N300" s="162">
        <v>7</v>
      </c>
      <c r="O300" s="162" t="s">
        <v>175</v>
      </c>
      <c r="P300" s="162" t="s">
        <v>176</v>
      </c>
      <c r="Q300" s="162" t="s">
        <v>586</v>
      </c>
      <c r="R300" s="162" t="s">
        <v>61</v>
      </c>
      <c r="S300" s="162" t="s">
        <v>62</v>
      </c>
      <c r="T300" s="162" t="s">
        <v>63</v>
      </c>
      <c r="U300" s="163">
        <v>20</v>
      </c>
      <c r="V300" s="163">
        <v>140</v>
      </c>
      <c r="W300" s="163">
        <v>12</v>
      </c>
      <c r="X300" s="166">
        <f t="shared" si="53"/>
        <v>152</v>
      </c>
      <c r="Y300" s="163">
        <v>5</v>
      </c>
      <c r="Z300" s="163" t="s">
        <v>64</v>
      </c>
      <c r="AA300" s="163" t="s">
        <v>67</v>
      </c>
      <c r="AB300" s="163" t="s">
        <v>64</v>
      </c>
      <c r="AC300" s="173" t="s">
        <v>65</v>
      </c>
      <c r="AD300" s="168" t="s">
        <v>1074</v>
      </c>
      <c r="AE300" s="166" t="s">
        <v>67</v>
      </c>
      <c r="AF300" s="178"/>
      <c r="AG300" s="162" t="s">
        <v>68</v>
      </c>
      <c r="AH300" s="166">
        <f t="shared" si="45"/>
        <v>31</v>
      </c>
      <c r="AI300" s="166">
        <v>2</v>
      </c>
      <c r="AJ300" s="170">
        <f t="shared" si="46"/>
        <v>6372</v>
      </c>
      <c r="AK300" s="166">
        <f t="shared" si="47"/>
        <v>30.4</v>
      </c>
      <c r="AL300" s="170">
        <v>0</v>
      </c>
      <c r="AM300" s="170">
        <f t="shared" si="54"/>
        <v>2480000</v>
      </c>
      <c r="AN300" s="170">
        <f t="shared" si="48"/>
        <v>0</v>
      </c>
      <c r="AO300" s="170">
        <f t="shared" si="49"/>
        <v>5400000</v>
      </c>
      <c r="AP300" s="170">
        <f t="shared" si="50"/>
        <v>19370880</v>
      </c>
      <c r="AR300" s="170">
        <f t="shared" si="51"/>
        <v>0</v>
      </c>
      <c r="AS300" s="170">
        <f t="shared" si="52"/>
        <v>27250880</v>
      </c>
      <c r="AT300" s="162" t="s">
        <v>633</v>
      </c>
      <c r="AU300" s="162" t="s">
        <v>532</v>
      </c>
      <c r="AV300" s="162" t="s">
        <v>588</v>
      </c>
      <c r="AW300" s="162" t="s">
        <v>589</v>
      </c>
    </row>
    <row r="301" spans="1:49" ht="25" customHeight="1" x14ac:dyDescent="0.35">
      <c r="A301" s="162">
        <v>14322</v>
      </c>
      <c r="B301" s="162" t="s">
        <v>49</v>
      </c>
      <c r="C301" s="162" t="s">
        <v>50</v>
      </c>
      <c r="D301" s="163">
        <v>4</v>
      </c>
      <c r="E301" s="163">
        <v>2025</v>
      </c>
      <c r="F301" s="163">
        <v>2025</v>
      </c>
      <c r="G301" s="162" t="s">
        <v>127</v>
      </c>
      <c r="H301" s="162" t="s">
        <v>49</v>
      </c>
      <c r="I301" s="162" t="s">
        <v>452</v>
      </c>
      <c r="J301" s="164" t="s">
        <v>1072</v>
      </c>
      <c r="K301" s="162" t="s">
        <v>1073</v>
      </c>
      <c r="L301" s="162" t="s">
        <v>56</v>
      </c>
      <c r="M301" s="162" t="s">
        <v>57</v>
      </c>
      <c r="N301" s="162">
        <v>8</v>
      </c>
      <c r="O301" s="162" t="s">
        <v>58</v>
      </c>
      <c r="P301" s="162" t="s">
        <v>1075</v>
      </c>
      <c r="Q301" s="162" t="s">
        <v>586</v>
      </c>
      <c r="R301" s="162" t="s">
        <v>61</v>
      </c>
      <c r="S301" s="162" t="s">
        <v>62</v>
      </c>
      <c r="T301" s="162" t="s">
        <v>63</v>
      </c>
      <c r="U301" s="163">
        <v>15</v>
      </c>
      <c r="V301" s="163">
        <v>140</v>
      </c>
      <c r="W301" s="163">
        <v>12</v>
      </c>
      <c r="X301" s="166">
        <f t="shared" si="53"/>
        <v>152</v>
      </c>
      <c r="Y301" s="163">
        <v>5</v>
      </c>
      <c r="Z301" s="163" t="s">
        <v>64</v>
      </c>
      <c r="AA301" s="163" t="s">
        <v>67</v>
      </c>
      <c r="AB301" s="163" t="s">
        <v>64</v>
      </c>
      <c r="AC301" s="173" t="s">
        <v>65</v>
      </c>
      <c r="AD301" s="168" t="s">
        <v>1076</v>
      </c>
      <c r="AE301" s="166" t="s">
        <v>67</v>
      </c>
      <c r="AF301" s="178"/>
      <c r="AG301" s="162" t="s">
        <v>68</v>
      </c>
      <c r="AH301" s="166">
        <f t="shared" si="45"/>
        <v>31</v>
      </c>
      <c r="AI301" s="166">
        <v>2</v>
      </c>
      <c r="AJ301" s="170">
        <f t="shared" si="46"/>
        <v>6372</v>
      </c>
      <c r="AK301" s="166">
        <f t="shared" si="47"/>
        <v>30.4</v>
      </c>
      <c r="AL301" s="170">
        <v>0</v>
      </c>
      <c r="AM301" s="170">
        <f t="shared" si="54"/>
        <v>1860000</v>
      </c>
      <c r="AN301" s="170">
        <f t="shared" si="48"/>
        <v>0</v>
      </c>
      <c r="AO301" s="170">
        <f t="shared" si="49"/>
        <v>4050000</v>
      </c>
      <c r="AP301" s="170">
        <f t="shared" si="50"/>
        <v>14528160</v>
      </c>
      <c r="AR301" s="170">
        <f t="shared" si="51"/>
        <v>0</v>
      </c>
      <c r="AS301" s="170">
        <f t="shared" si="52"/>
        <v>20438160</v>
      </c>
      <c r="AT301" s="162" t="s">
        <v>633</v>
      </c>
      <c r="AU301" s="162" t="s">
        <v>532</v>
      </c>
      <c r="AV301" s="162" t="s">
        <v>588</v>
      </c>
      <c r="AW301" s="162" t="s">
        <v>589</v>
      </c>
    </row>
    <row r="302" spans="1:49" ht="25" customHeight="1" x14ac:dyDescent="0.35">
      <c r="A302" s="162">
        <v>14525</v>
      </c>
      <c r="B302" s="162" t="s">
        <v>190</v>
      </c>
      <c r="C302" s="162" t="s">
        <v>191</v>
      </c>
      <c r="D302" s="163">
        <v>1</v>
      </c>
      <c r="E302" s="163">
        <v>2025</v>
      </c>
      <c r="F302" s="163">
        <v>2025</v>
      </c>
      <c r="G302" s="162" t="s">
        <v>127</v>
      </c>
      <c r="H302" s="162" t="s">
        <v>190</v>
      </c>
      <c r="I302" s="162" t="s">
        <v>192</v>
      </c>
      <c r="J302" s="164" t="s">
        <v>1072</v>
      </c>
      <c r="K302" s="162" t="s">
        <v>1073</v>
      </c>
      <c r="L302" s="162" t="s">
        <v>56</v>
      </c>
      <c r="M302" s="162" t="s">
        <v>57</v>
      </c>
      <c r="N302" s="162">
        <v>9</v>
      </c>
      <c r="O302" s="162" t="s">
        <v>118</v>
      </c>
      <c r="P302" s="162" t="s">
        <v>1077</v>
      </c>
      <c r="Q302" s="162" t="s">
        <v>586</v>
      </c>
      <c r="R302" s="162" t="s">
        <v>61</v>
      </c>
      <c r="S302" s="162" t="s">
        <v>62</v>
      </c>
      <c r="T302" s="162" t="s">
        <v>63</v>
      </c>
      <c r="U302" s="163">
        <v>15</v>
      </c>
      <c r="V302" s="163">
        <v>140</v>
      </c>
      <c r="W302" s="163">
        <v>12</v>
      </c>
      <c r="X302" s="166">
        <f t="shared" si="53"/>
        <v>152</v>
      </c>
      <c r="Y302" s="163">
        <v>4</v>
      </c>
      <c r="Z302" s="163" t="s">
        <v>64</v>
      </c>
      <c r="AA302" s="163" t="s">
        <v>64</v>
      </c>
      <c r="AB302" s="163" t="s">
        <v>64</v>
      </c>
      <c r="AC302" s="173" t="s">
        <v>65</v>
      </c>
      <c r="AD302" s="168" t="s">
        <v>1078</v>
      </c>
      <c r="AE302" s="166" t="s">
        <v>67</v>
      </c>
      <c r="AF302" s="178"/>
      <c r="AG302" s="162" t="s">
        <v>68</v>
      </c>
      <c r="AH302" s="166">
        <f t="shared" si="45"/>
        <v>38</v>
      </c>
      <c r="AI302" s="166">
        <v>2</v>
      </c>
      <c r="AJ302" s="170">
        <f t="shared" si="46"/>
        <v>6372</v>
      </c>
      <c r="AK302" s="166">
        <f t="shared" si="47"/>
        <v>38</v>
      </c>
      <c r="AL302" s="170">
        <v>0</v>
      </c>
      <c r="AM302" s="170">
        <f t="shared" si="54"/>
        <v>2280000</v>
      </c>
      <c r="AN302" s="170">
        <f t="shared" si="48"/>
        <v>2850000</v>
      </c>
      <c r="AO302" s="170">
        <f t="shared" si="49"/>
        <v>4050000</v>
      </c>
      <c r="AP302" s="170">
        <f t="shared" si="50"/>
        <v>14528160</v>
      </c>
      <c r="AR302" s="170">
        <f t="shared" si="51"/>
        <v>0</v>
      </c>
      <c r="AS302" s="170">
        <f t="shared" si="52"/>
        <v>23708160</v>
      </c>
      <c r="AT302" s="162" t="s">
        <v>919</v>
      </c>
      <c r="AU302" s="162" t="s">
        <v>920</v>
      </c>
      <c r="AV302" s="162" t="s">
        <v>1026</v>
      </c>
      <c r="AW302" s="162" t="s">
        <v>589</v>
      </c>
    </row>
    <row r="303" spans="1:49" ht="25" customHeight="1" x14ac:dyDescent="0.35">
      <c r="A303" s="162">
        <v>14266</v>
      </c>
      <c r="B303" s="162" t="s">
        <v>125</v>
      </c>
      <c r="C303" s="162" t="s">
        <v>126</v>
      </c>
      <c r="D303" s="163">
        <v>1</v>
      </c>
      <c r="E303" s="163">
        <v>2025</v>
      </c>
      <c r="F303" s="163">
        <v>2025</v>
      </c>
      <c r="G303" s="162" t="s">
        <v>127</v>
      </c>
      <c r="H303" s="162" t="s">
        <v>125</v>
      </c>
      <c r="I303" s="162" t="s">
        <v>128</v>
      </c>
      <c r="J303" s="164" t="s">
        <v>79</v>
      </c>
      <c r="K303" s="162" t="s">
        <v>80</v>
      </c>
      <c r="L303" s="162" t="s">
        <v>56</v>
      </c>
      <c r="M303" s="162" t="s">
        <v>57</v>
      </c>
      <c r="N303" s="162">
        <v>13</v>
      </c>
      <c r="O303" s="162" t="s">
        <v>104</v>
      </c>
      <c r="P303" s="162" t="s">
        <v>209</v>
      </c>
      <c r="Q303" s="162" t="s">
        <v>152</v>
      </c>
      <c r="R303" s="162" t="s">
        <v>61</v>
      </c>
      <c r="S303" s="162" t="s">
        <v>62</v>
      </c>
      <c r="T303" s="162" t="s">
        <v>63</v>
      </c>
      <c r="U303" s="163">
        <v>11</v>
      </c>
      <c r="V303" s="163">
        <v>110</v>
      </c>
      <c r="W303" s="163">
        <v>12</v>
      </c>
      <c r="X303" s="166">
        <f t="shared" si="53"/>
        <v>122</v>
      </c>
      <c r="Y303" s="163">
        <v>3</v>
      </c>
      <c r="Z303" s="163" t="s">
        <v>64</v>
      </c>
      <c r="AA303" s="163" t="s">
        <v>67</v>
      </c>
      <c r="AB303" s="163" t="s">
        <v>64</v>
      </c>
      <c r="AC303" s="173" t="s">
        <v>65</v>
      </c>
      <c r="AD303" s="168" t="s">
        <v>1079</v>
      </c>
      <c r="AE303" s="166" t="s">
        <v>67</v>
      </c>
      <c r="AF303" s="178"/>
      <c r="AG303" s="162" t="s">
        <v>68</v>
      </c>
      <c r="AH303" s="166">
        <f t="shared" si="45"/>
        <v>41</v>
      </c>
      <c r="AI303" s="166">
        <v>2</v>
      </c>
      <c r="AJ303" s="170">
        <f t="shared" si="46"/>
        <v>6372</v>
      </c>
      <c r="AK303" s="166">
        <f t="shared" si="47"/>
        <v>40.666666666666664</v>
      </c>
      <c r="AL303" s="170">
        <v>0</v>
      </c>
      <c r="AM303" s="170">
        <f t="shared" si="54"/>
        <v>1804000</v>
      </c>
      <c r="AN303" s="170">
        <f t="shared" si="48"/>
        <v>0</v>
      </c>
      <c r="AO303" s="170">
        <f t="shared" si="49"/>
        <v>2970000</v>
      </c>
      <c r="AP303" s="170">
        <f t="shared" si="50"/>
        <v>8551224</v>
      </c>
      <c r="AR303" s="170">
        <f t="shared" si="51"/>
        <v>0</v>
      </c>
      <c r="AS303" s="170">
        <f t="shared" si="52"/>
        <v>13325224</v>
      </c>
      <c r="AT303" s="162" t="s">
        <v>499</v>
      </c>
      <c r="AU303" s="162" t="s">
        <v>500</v>
      </c>
      <c r="AV303" s="162" t="s">
        <v>1080</v>
      </c>
      <c r="AW303" s="162" t="s">
        <v>1081</v>
      </c>
    </row>
    <row r="304" spans="1:49" ht="25" customHeight="1" x14ac:dyDescent="0.35">
      <c r="A304" s="162">
        <v>14267</v>
      </c>
      <c r="B304" s="162" t="s">
        <v>138</v>
      </c>
      <c r="C304" s="162" t="s">
        <v>139</v>
      </c>
      <c r="D304" s="163">
        <v>1</v>
      </c>
      <c r="E304" s="163">
        <v>2025</v>
      </c>
      <c r="F304" s="163">
        <v>2025</v>
      </c>
      <c r="G304" s="162" t="s">
        <v>127</v>
      </c>
      <c r="H304" s="162" t="s">
        <v>138</v>
      </c>
      <c r="I304" s="162" t="s">
        <v>140</v>
      </c>
      <c r="J304" s="164" t="s">
        <v>79</v>
      </c>
      <c r="K304" s="162" t="s">
        <v>80</v>
      </c>
      <c r="L304" s="162" t="s">
        <v>56</v>
      </c>
      <c r="M304" s="162" t="s">
        <v>57</v>
      </c>
      <c r="N304" s="162">
        <v>4</v>
      </c>
      <c r="O304" s="162" t="s">
        <v>286</v>
      </c>
      <c r="P304" s="162" t="s">
        <v>287</v>
      </c>
      <c r="Q304" s="162" t="s">
        <v>152</v>
      </c>
      <c r="R304" s="162" t="s">
        <v>61</v>
      </c>
      <c r="S304" s="162" t="s">
        <v>62</v>
      </c>
      <c r="T304" s="162" t="s">
        <v>288</v>
      </c>
      <c r="U304" s="163">
        <v>20</v>
      </c>
      <c r="V304" s="163">
        <v>110</v>
      </c>
      <c r="W304" s="163">
        <v>12</v>
      </c>
      <c r="X304" s="166">
        <f t="shared" si="53"/>
        <v>122</v>
      </c>
      <c r="Y304" s="163">
        <v>4</v>
      </c>
      <c r="Z304" s="163" t="s">
        <v>64</v>
      </c>
      <c r="AA304" s="163" t="s">
        <v>67</v>
      </c>
      <c r="AB304" s="163" t="s">
        <v>64</v>
      </c>
      <c r="AC304" s="173" t="s">
        <v>65</v>
      </c>
      <c r="AD304" s="168" t="s">
        <v>1082</v>
      </c>
      <c r="AE304" s="166" t="s">
        <v>67</v>
      </c>
      <c r="AF304" s="178"/>
      <c r="AG304" s="162" t="s">
        <v>68</v>
      </c>
      <c r="AH304" s="166">
        <f t="shared" si="45"/>
        <v>31</v>
      </c>
      <c r="AI304" s="166">
        <v>2</v>
      </c>
      <c r="AJ304" s="170">
        <f t="shared" si="46"/>
        <v>6372</v>
      </c>
      <c r="AK304" s="166">
        <f t="shared" si="47"/>
        <v>30.5</v>
      </c>
      <c r="AL304" s="170">
        <v>0</v>
      </c>
      <c r="AM304" s="170">
        <f t="shared" si="54"/>
        <v>2480000</v>
      </c>
      <c r="AN304" s="170">
        <f t="shared" si="48"/>
        <v>0</v>
      </c>
      <c r="AO304" s="170">
        <f t="shared" si="49"/>
        <v>5400000</v>
      </c>
      <c r="AP304" s="170">
        <f t="shared" si="50"/>
        <v>15547680</v>
      </c>
      <c r="AR304" s="170">
        <f t="shared" si="51"/>
        <v>0</v>
      </c>
      <c r="AS304" s="170">
        <f t="shared" si="52"/>
        <v>23427680</v>
      </c>
      <c r="AT304" s="162" t="s">
        <v>290</v>
      </c>
      <c r="AU304" s="162" t="s">
        <v>291</v>
      </c>
      <c r="AV304" s="162" t="s">
        <v>292</v>
      </c>
      <c r="AW304" s="162" t="s">
        <v>295</v>
      </c>
    </row>
    <row r="305" spans="1:49" ht="25" customHeight="1" x14ac:dyDescent="0.35">
      <c r="A305" s="162">
        <v>14314</v>
      </c>
      <c r="B305" s="162" t="s">
        <v>309</v>
      </c>
      <c r="C305" s="175" t="s">
        <v>310</v>
      </c>
      <c r="D305" s="163">
        <v>1</v>
      </c>
      <c r="E305" s="163">
        <v>2025</v>
      </c>
      <c r="F305" s="163">
        <v>2025</v>
      </c>
      <c r="G305" s="162" t="s">
        <v>127</v>
      </c>
      <c r="H305" s="162" t="s">
        <v>309</v>
      </c>
      <c r="I305" s="162" t="s">
        <v>311</v>
      </c>
      <c r="J305" s="164" t="s">
        <v>79</v>
      </c>
      <c r="K305" s="162" t="s">
        <v>80</v>
      </c>
      <c r="L305" s="162" t="s">
        <v>56</v>
      </c>
      <c r="M305" s="162" t="s">
        <v>57</v>
      </c>
      <c r="N305" s="162">
        <v>3</v>
      </c>
      <c r="O305" s="162" t="s">
        <v>630</v>
      </c>
      <c r="P305" s="162" t="s">
        <v>631</v>
      </c>
      <c r="Q305" s="162" t="s">
        <v>132</v>
      </c>
      <c r="R305" s="162" t="s">
        <v>61</v>
      </c>
      <c r="S305" s="162" t="s">
        <v>62</v>
      </c>
      <c r="T305" s="162" t="s">
        <v>63</v>
      </c>
      <c r="U305" s="163">
        <v>15</v>
      </c>
      <c r="V305" s="163">
        <v>110</v>
      </c>
      <c r="W305" s="163">
        <v>12</v>
      </c>
      <c r="X305" s="166">
        <f t="shared" si="53"/>
        <v>122</v>
      </c>
      <c r="Y305" s="163">
        <v>4</v>
      </c>
      <c r="Z305" s="163" t="s">
        <v>64</v>
      </c>
      <c r="AA305" s="163" t="s">
        <v>67</v>
      </c>
      <c r="AB305" s="163" t="s">
        <v>64</v>
      </c>
      <c r="AC305" s="173" t="s">
        <v>65</v>
      </c>
      <c r="AD305" s="168" t="s">
        <v>1083</v>
      </c>
      <c r="AE305" s="166" t="s">
        <v>67</v>
      </c>
      <c r="AF305" s="178"/>
      <c r="AG305" s="162" t="s">
        <v>68</v>
      </c>
      <c r="AH305" s="166">
        <f t="shared" si="45"/>
        <v>31</v>
      </c>
      <c r="AI305" s="166">
        <v>2</v>
      </c>
      <c r="AJ305" s="170">
        <f t="shared" si="46"/>
        <v>6372</v>
      </c>
      <c r="AK305" s="166">
        <f t="shared" si="47"/>
        <v>30.5</v>
      </c>
      <c r="AL305" s="170">
        <v>0</v>
      </c>
      <c r="AM305" s="170">
        <f t="shared" si="54"/>
        <v>1860000</v>
      </c>
      <c r="AN305" s="170">
        <f t="shared" si="48"/>
        <v>0</v>
      </c>
      <c r="AO305" s="170">
        <f t="shared" si="49"/>
        <v>4050000</v>
      </c>
      <c r="AP305" s="170">
        <f t="shared" si="50"/>
        <v>11660760</v>
      </c>
      <c r="AR305" s="170">
        <f t="shared" si="51"/>
        <v>0</v>
      </c>
      <c r="AS305" s="170">
        <f t="shared" si="52"/>
        <v>17570760</v>
      </c>
      <c r="AT305" s="162" t="s">
        <v>315</v>
      </c>
      <c r="AU305" s="162" t="s">
        <v>316</v>
      </c>
      <c r="AV305" s="162" t="s">
        <v>1084</v>
      </c>
      <c r="AW305" s="162" t="s">
        <v>1085</v>
      </c>
    </row>
    <row r="306" spans="1:49" ht="25" customHeight="1" x14ac:dyDescent="0.35">
      <c r="A306" s="162">
        <v>14329</v>
      </c>
      <c r="B306" s="162" t="s">
        <v>125</v>
      </c>
      <c r="C306" s="162" t="s">
        <v>126</v>
      </c>
      <c r="D306" s="163">
        <v>1</v>
      </c>
      <c r="E306" s="163">
        <v>2025</v>
      </c>
      <c r="F306" s="163">
        <v>2025</v>
      </c>
      <c r="G306" s="162" t="s">
        <v>127</v>
      </c>
      <c r="H306" s="162" t="s">
        <v>125</v>
      </c>
      <c r="I306" s="162" t="s">
        <v>128</v>
      </c>
      <c r="J306" s="164" t="s">
        <v>79</v>
      </c>
      <c r="K306" s="162" t="s">
        <v>80</v>
      </c>
      <c r="L306" s="162" t="s">
        <v>56</v>
      </c>
      <c r="M306" s="162" t="s">
        <v>57</v>
      </c>
      <c r="N306" s="162">
        <v>5</v>
      </c>
      <c r="O306" s="162" t="s">
        <v>236</v>
      </c>
      <c r="P306" s="162" t="s">
        <v>237</v>
      </c>
      <c r="Q306" s="162" t="s">
        <v>152</v>
      </c>
      <c r="R306" s="162" t="s">
        <v>61</v>
      </c>
      <c r="S306" s="162" t="s">
        <v>62</v>
      </c>
      <c r="T306" s="162" t="s">
        <v>63</v>
      </c>
      <c r="U306" s="163">
        <v>10</v>
      </c>
      <c r="V306" s="163">
        <v>110</v>
      </c>
      <c r="W306" s="163">
        <v>12</v>
      </c>
      <c r="X306" s="166">
        <f t="shared" si="53"/>
        <v>122</v>
      </c>
      <c r="Y306" s="163">
        <v>4</v>
      </c>
      <c r="Z306" s="163" t="s">
        <v>64</v>
      </c>
      <c r="AA306" s="163" t="s">
        <v>67</v>
      </c>
      <c r="AB306" s="163" t="s">
        <v>64</v>
      </c>
      <c r="AC306" s="173" t="s">
        <v>65</v>
      </c>
      <c r="AD306" s="168" t="s">
        <v>1086</v>
      </c>
      <c r="AE306" s="166" t="s">
        <v>67</v>
      </c>
      <c r="AF306" s="178"/>
      <c r="AG306" s="162" t="s">
        <v>68</v>
      </c>
      <c r="AH306" s="166">
        <f t="shared" si="45"/>
        <v>31</v>
      </c>
      <c r="AI306" s="166">
        <v>2</v>
      </c>
      <c r="AJ306" s="170">
        <f t="shared" si="46"/>
        <v>6372</v>
      </c>
      <c r="AK306" s="166">
        <f t="shared" si="47"/>
        <v>30.5</v>
      </c>
      <c r="AL306" s="170">
        <v>0</v>
      </c>
      <c r="AM306" s="170">
        <f t="shared" si="54"/>
        <v>1240000</v>
      </c>
      <c r="AN306" s="170">
        <f t="shared" si="48"/>
        <v>0</v>
      </c>
      <c r="AO306" s="170">
        <f t="shared" si="49"/>
        <v>2700000</v>
      </c>
      <c r="AP306" s="170">
        <f t="shared" si="50"/>
        <v>7773840</v>
      </c>
      <c r="AR306" s="170">
        <f t="shared" si="51"/>
        <v>0</v>
      </c>
      <c r="AS306" s="170">
        <f t="shared" si="52"/>
        <v>11713840</v>
      </c>
      <c r="AT306" s="162" t="s">
        <v>240</v>
      </c>
      <c r="AU306" s="162" t="s">
        <v>1087</v>
      </c>
      <c r="AV306" s="162" t="s">
        <v>1088</v>
      </c>
      <c r="AW306" s="162" t="s">
        <v>243</v>
      </c>
    </row>
    <row r="307" spans="1:49" ht="25" customHeight="1" x14ac:dyDescent="0.35">
      <c r="A307" s="162">
        <v>14330</v>
      </c>
      <c r="B307" s="162" t="s">
        <v>125</v>
      </c>
      <c r="C307" s="162" t="s">
        <v>126</v>
      </c>
      <c r="D307" s="163">
        <v>1</v>
      </c>
      <c r="E307" s="163">
        <v>2025</v>
      </c>
      <c r="F307" s="163">
        <v>2025</v>
      </c>
      <c r="G307" s="162" t="s">
        <v>127</v>
      </c>
      <c r="H307" s="162" t="s">
        <v>125</v>
      </c>
      <c r="I307" s="162" t="s">
        <v>128</v>
      </c>
      <c r="J307" s="164" t="s">
        <v>79</v>
      </c>
      <c r="K307" s="162" t="s">
        <v>80</v>
      </c>
      <c r="L307" s="162" t="s">
        <v>56</v>
      </c>
      <c r="M307" s="162" t="s">
        <v>57</v>
      </c>
      <c r="N307" s="162">
        <v>2</v>
      </c>
      <c r="O307" s="162" t="s">
        <v>143</v>
      </c>
      <c r="P307" s="162" t="s">
        <v>244</v>
      </c>
      <c r="Q307" s="162" t="s">
        <v>152</v>
      </c>
      <c r="R307" s="162" t="s">
        <v>61</v>
      </c>
      <c r="S307" s="162" t="s">
        <v>62</v>
      </c>
      <c r="T307" s="162" t="s">
        <v>63</v>
      </c>
      <c r="U307" s="163">
        <v>10</v>
      </c>
      <c r="V307" s="163">
        <v>110</v>
      </c>
      <c r="W307" s="163">
        <v>12</v>
      </c>
      <c r="X307" s="166">
        <f t="shared" si="53"/>
        <v>122</v>
      </c>
      <c r="Y307" s="163">
        <v>4</v>
      </c>
      <c r="Z307" s="163" t="s">
        <v>64</v>
      </c>
      <c r="AA307" s="163" t="s">
        <v>67</v>
      </c>
      <c r="AB307" s="163" t="s">
        <v>64</v>
      </c>
      <c r="AC307" s="173" t="s">
        <v>65</v>
      </c>
      <c r="AD307" s="168" t="s">
        <v>1089</v>
      </c>
      <c r="AE307" s="166" t="s">
        <v>67</v>
      </c>
      <c r="AF307" s="178"/>
      <c r="AG307" s="162" t="s">
        <v>68</v>
      </c>
      <c r="AH307" s="166">
        <f t="shared" si="45"/>
        <v>31</v>
      </c>
      <c r="AI307" s="166">
        <v>2</v>
      </c>
      <c r="AJ307" s="170">
        <f t="shared" si="46"/>
        <v>6372</v>
      </c>
      <c r="AK307" s="166">
        <f t="shared" si="47"/>
        <v>30.5</v>
      </c>
      <c r="AL307" s="170">
        <v>0</v>
      </c>
      <c r="AM307" s="170">
        <f t="shared" si="54"/>
        <v>1240000</v>
      </c>
      <c r="AN307" s="170">
        <f t="shared" si="48"/>
        <v>0</v>
      </c>
      <c r="AO307" s="170">
        <f t="shared" si="49"/>
        <v>2700000</v>
      </c>
      <c r="AP307" s="170">
        <f t="shared" si="50"/>
        <v>7773840</v>
      </c>
      <c r="AR307" s="170">
        <f t="shared" si="51"/>
        <v>0</v>
      </c>
      <c r="AS307" s="170">
        <f t="shared" si="52"/>
        <v>11713840</v>
      </c>
      <c r="AT307" s="162" t="s">
        <v>240</v>
      </c>
      <c r="AU307" s="162" t="s">
        <v>1087</v>
      </c>
      <c r="AV307" s="162" t="s">
        <v>1090</v>
      </c>
      <c r="AW307" s="162" t="s">
        <v>247</v>
      </c>
    </row>
    <row r="308" spans="1:49" ht="25" customHeight="1" x14ac:dyDescent="0.35">
      <c r="A308" s="162">
        <v>14360</v>
      </c>
      <c r="B308" s="162" t="s">
        <v>190</v>
      </c>
      <c r="C308" s="162" t="s">
        <v>191</v>
      </c>
      <c r="D308" s="163">
        <v>1</v>
      </c>
      <c r="E308" s="163">
        <v>2025</v>
      </c>
      <c r="F308" s="163">
        <v>2025</v>
      </c>
      <c r="G308" s="162" t="s">
        <v>127</v>
      </c>
      <c r="H308" s="162" t="s">
        <v>190</v>
      </c>
      <c r="I308" s="162" t="s">
        <v>192</v>
      </c>
      <c r="J308" s="164" t="s">
        <v>79</v>
      </c>
      <c r="K308" s="162" t="s">
        <v>80</v>
      </c>
      <c r="L308" s="162" t="s">
        <v>56</v>
      </c>
      <c r="M308" s="162" t="s">
        <v>57</v>
      </c>
      <c r="N308" s="162">
        <v>13</v>
      </c>
      <c r="O308" s="162" t="s">
        <v>104</v>
      </c>
      <c r="P308" s="162" t="s">
        <v>209</v>
      </c>
      <c r="Q308" s="162" t="s">
        <v>445</v>
      </c>
      <c r="R308" s="162" t="s">
        <v>61</v>
      </c>
      <c r="S308" s="162" t="s">
        <v>62</v>
      </c>
      <c r="T308" s="162" t="s">
        <v>63</v>
      </c>
      <c r="U308" s="163">
        <v>12</v>
      </c>
      <c r="V308" s="163">
        <v>110</v>
      </c>
      <c r="W308" s="163">
        <v>12</v>
      </c>
      <c r="X308" s="166">
        <f t="shared" si="53"/>
        <v>122</v>
      </c>
      <c r="Y308" s="163">
        <v>4</v>
      </c>
      <c r="Z308" s="163" t="s">
        <v>64</v>
      </c>
      <c r="AA308" s="163" t="s">
        <v>64</v>
      </c>
      <c r="AB308" s="163" t="s">
        <v>64</v>
      </c>
      <c r="AC308" s="173" t="s">
        <v>65</v>
      </c>
      <c r="AD308" s="168" t="s">
        <v>1057</v>
      </c>
      <c r="AE308" s="166" t="s">
        <v>67</v>
      </c>
      <c r="AF308" s="178"/>
      <c r="AG308" s="162" t="s">
        <v>68</v>
      </c>
      <c r="AH308" s="166">
        <f t="shared" si="45"/>
        <v>31</v>
      </c>
      <c r="AI308" s="166">
        <v>2</v>
      </c>
      <c r="AJ308" s="170">
        <f t="shared" si="46"/>
        <v>6372</v>
      </c>
      <c r="AK308" s="166">
        <f t="shared" si="47"/>
        <v>30.5</v>
      </c>
      <c r="AL308" s="170">
        <v>0</v>
      </c>
      <c r="AM308" s="170">
        <f t="shared" si="54"/>
        <v>1488000</v>
      </c>
      <c r="AN308" s="170">
        <f t="shared" si="48"/>
        <v>1860000</v>
      </c>
      <c r="AO308" s="170">
        <f t="shared" si="49"/>
        <v>3240000</v>
      </c>
      <c r="AP308" s="170">
        <f t="shared" si="50"/>
        <v>9328608</v>
      </c>
      <c r="AR308" s="170">
        <f t="shared" si="51"/>
        <v>0</v>
      </c>
      <c r="AS308" s="170">
        <f t="shared" si="52"/>
        <v>15916608</v>
      </c>
      <c r="AT308" s="162" t="s">
        <v>195</v>
      </c>
      <c r="AU308" s="162" t="s">
        <v>196</v>
      </c>
      <c r="AV308" s="162" t="s">
        <v>915</v>
      </c>
      <c r="AW308" s="162" t="s">
        <v>916</v>
      </c>
    </row>
    <row r="309" spans="1:49" ht="25" customHeight="1" x14ac:dyDescent="0.35">
      <c r="A309" s="162">
        <v>14420</v>
      </c>
      <c r="B309" s="162" t="s">
        <v>309</v>
      </c>
      <c r="C309" s="175" t="s">
        <v>310</v>
      </c>
      <c r="D309" s="163">
        <v>1</v>
      </c>
      <c r="E309" s="163">
        <v>2025</v>
      </c>
      <c r="F309" s="163">
        <v>2025</v>
      </c>
      <c r="G309" s="162" t="s">
        <v>127</v>
      </c>
      <c r="H309" s="162" t="s">
        <v>309</v>
      </c>
      <c r="I309" s="162" t="s">
        <v>311</v>
      </c>
      <c r="J309" s="164" t="s">
        <v>79</v>
      </c>
      <c r="K309" s="162" t="s">
        <v>80</v>
      </c>
      <c r="L309" s="162" t="s">
        <v>56</v>
      </c>
      <c r="M309" s="162" t="s">
        <v>57</v>
      </c>
      <c r="N309" s="162">
        <v>13</v>
      </c>
      <c r="O309" s="162" t="s">
        <v>104</v>
      </c>
      <c r="P309" s="162" t="s">
        <v>312</v>
      </c>
      <c r="Q309" s="162" t="s">
        <v>132</v>
      </c>
      <c r="R309" s="162" t="s">
        <v>61</v>
      </c>
      <c r="S309" s="162" t="s">
        <v>62</v>
      </c>
      <c r="T309" s="162" t="s">
        <v>63</v>
      </c>
      <c r="U309" s="163">
        <v>15</v>
      </c>
      <c r="V309" s="163">
        <v>110</v>
      </c>
      <c r="W309" s="163">
        <v>12</v>
      </c>
      <c r="X309" s="166">
        <f t="shared" si="53"/>
        <v>122</v>
      </c>
      <c r="Y309" s="163">
        <v>4</v>
      </c>
      <c r="Z309" s="163" t="s">
        <v>64</v>
      </c>
      <c r="AA309" s="163" t="s">
        <v>67</v>
      </c>
      <c r="AB309" s="163" t="s">
        <v>64</v>
      </c>
      <c r="AC309" s="173" t="s">
        <v>65</v>
      </c>
      <c r="AD309" s="168" t="s">
        <v>957</v>
      </c>
      <c r="AE309" s="166" t="s">
        <v>67</v>
      </c>
      <c r="AF309" s="178"/>
      <c r="AG309" s="162" t="s">
        <v>68</v>
      </c>
      <c r="AH309" s="166">
        <f t="shared" si="45"/>
        <v>31</v>
      </c>
      <c r="AI309" s="166">
        <v>2</v>
      </c>
      <c r="AJ309" s="170">
        <f t="shared" si="46"/>
        <v>6372</v>
      </c>
      <c r="AK309" s="166">
        <f t="shared" si="47"/>
        <v>30.5</v>
      </c>
      <c r="AL309" s="170">
        <v>0</v>
      </c>
      <c r="AM309" s="170">
        <f t="shared" si="54"/>
        <v>1860000</v>
      </c>
      <c r="AN309" s="170">
        <f t="shared" si="48"/>
        <v>0</v>
      </c>
      <c r="AO309" s="170">
        <f t="shared" si="49"/>
        <v>4050000</v>
      </c>
      <c r="AP309" s="170">
        <f t="shared" si="50"/>
        <v>11660760</v>
      </c>
      <c r="AR309" s="170">
        <f t="shared" si="51"/>
        <v>0</v>
      </c>
      <c r="AS309" s="170">
        <f t="shared" si="52"/>
        <v>17570760</v>
      </c>
      <c r="AT309" s="162" t="s">
        <v>321</v>
      </c>
      <c r="AU309" s="162" t="s">
        <v>316</v>
      </c>
      <c r="AV309" s="162" t="s">
        <v>317</v>
      </c>
      <c r="AW309" s="162" t="s">
        <v>318</v>
      </c>
    </row>
    <row r="310" spans="1:49" ht="25" customHeight="1" x14ac:dyDescent="0.35">
      <c r="A310" s="162">
        <v>14453</v>
      </c>
      <c r="B310" s="162" t="s">
        <v>125</v>
      </c>
      <c r="C310" s="162" t="s">
        <v>126</v>
      </c>
      <c r="D310" s="163">
        <v>1</v>
      </c>
      <c r="E310" s="163">
        <v>2025</v>
      </c>
      <c r="F310" s="163">
        <v>2025</v>
      </c>
      <c r="G310" s="162" t="s">
        <v>127</v>
      </c>
      <c r="H310" s="162" t="s">
        <v>125</v>
      </c>
      <c r="I310" s="162" t="s">
        <v>128</v>
      </c>
      <c r="J310" s="164" t="s">
        <v>79</v>
      </c>
      <c r="K310" s="162" t="s">
        <v>80</v>
      </c>
      <c r="L310" s="162" t="s">
        <v>56</v>
      </c>
      <c r="M310" s="162" t="s">
        <v>57</v>
      </c>
      <c r="N310" s="162">
        <v>13</v>
      </c>
      <c r="O310" s="162" t="s">
        <v>104</v>
      </c>
      <c r="P310" s="162" t="s">
        <v>455</v>
      </c>
      <c r="Q310" s="162" t="s">
        <v>563</v>
      </c>
      <c r="R310" s="162" t="s">
        <v>61</v>
      </c>
      <c r="S310" s="162" t="s">
        <v>62</v>
      </c>
      <c r="T310" s="162" t="s">
        <v>63</v>
      </c>
      <c r="U310" s="163">
        <v>10</v>
      </c>
      <c r="V310" s="163">
        <v>110</v>
      </c>
      <c r="W310" s="163">
        <v>12</v>
      </c>
      <c r="X310" s="166">
        <f t="shared" si="53"/>
        <v>122</v>
      </c>
      <c r="Y310" s="163">
        <v>4</v>
      </c>
      <c r="Z310" s="163" t="s">
        <v>67</v>
      </c>
      <c r="AA310" s="163" t="s">
        <v>67</v>
      </c>
      <c r="AB310" s="163" t="s">
        <v>64</v>
      </c>
      <c r="AC310" s="173" t="s">
        <v>65</v>
      </c>
      <c r="AD310" s="168" t="s">
        <v>564</v>
      </c>
      <c r="AE310" s="166" t="s">
        <v>67</v>
      </c>
      <c r="AF310" s="178"/>
      <c r="AG310" s="162" t="s">
        <v>68</v>
      </c>
      <c r="AH310" s="166">
        <f t="shared" si="45"/>
        <v>31</v>
      </c>
      <c r="AI310" s="166">
        <v>2</v>
      </c>
      <c r="AJ310" s="170">
        <f t="shared" si="46"/>
        <v>6372</v>
      </c>
      <c r="AK310" s="166">
        <f t="shared" si="47"/>
        <v>30.5</v>
      </c>
      <c r="AL310" s="170">
        <v>0</v>
      </c>
      <c r="AM310" s="170">
        <f t="shared" si="54"/>
        <v>0</v>
      </c>
      <c r="AN310" s="170">
        <f t="shared" si="48"/>
        <v>0</v>
      </c>
      <c r="AO310" s="170">
        <f t="shared" si="49"/>
        <v>2700000</v>
      </c>
      <c r="AP310" s="170">
        <f t="shared" si="50"/>
        <v>7773840</v>
      </c>
      <c r="AR310" s="170">
        <f t="shared" si="51"/>
        <v>0</v>
      </c>
      <c r="AS310" s="170">
        <f t="shared" si="52"/>
        <v>10473840</v>
      </c>
      <c r="AT310" s="162" t="s">
        <v>565</v>
      </c>
      <c r="AU310" s="162" t="s">
        <v>566</v>
      </c>
      <c r="AV310" s="162" t="s">
        <v>567</v>
      </c>
      <c r="AW310" s="162" t="s">
        <v>568</v>
      </c>
    </row>
    <row r="311" spans="1:49" ht="25" customHeight="1" x14ac:dyDescent="0.35">
      <c r="A311" s="162">
        <v>14464</v>
      </c>
      <c r="B311" s="162" t="s">
        <v>309</v>
      </c>
      <c r="C311" s="175" t="s">
        <v>310</v>
      </c>
      <c r="D311" s="163">
        <v>1</v>
      </c>
      <c r="E311" s="163">
        <v>2025</v>
      </c>
      <c r="F311" s="163">
        <v>2025</v>
      </c>
      <c r="G311" s="162" t="s">
        <v>127</v>
      </c>
      <c r="H311" s="162" t="s">
        <v>309</v>
      </c>
      <c r="I311" s="162" t="s">
        <v>311</v>
      </c>
      <c r="J311" s="164" t="s">
        <v>79</v>
      </c>
      <c r="K311" s="162" t="s">
        <v>80</v>
      </c>
      <c r="L311" s="162" t="s">
        <v>56</v>
      </c>
      <c r="M311" s="162" t="s">
        <v>57</v>
      </c>
      <c r="N311" s="162">
        <v>9</v>
      </c>
      <c r="O311" s="162" t="s">
        <v>118</v>
      </c>
      <c r="P311" s="162" t="s">
        <v>672</v>
      </c>
      <c r="Q311" s="162" t="s">
        <v>132</v>
      </c>
      <c r="R311" s="162" t="s">
        <v>61</v>
      </c>
      <c r="S311" s="162" t="s">
        <v>62</v>
      </c>
      <c r="T311" s="162" t="s">
        <v>63</v>
      </c>
      <c r="U311" s="163">
        <v>20</v>
      </c>
      <c r="V311" s="163">
        <v>110</v>
      </c>
      <c r="W311" s="163">
        <v>12</v>
      </c>
      <c r="X311" s="166">
        <f t="shared" si="53"/>
        <v>122</v>
      </c>
      <c r="Y311" s="163">
        <v>4</v>
      </c>
      <c r="Z311" s="163" t="s">
        <v>64</v>
      </c>
      <c r="AA311" s="163" t="s">
        <v>67</v>
      </c>
      <c r="AB311" s="163" t="s">
        <v>64</v>
      </c>
      <c r="AC311" s="173" t="s">
        <v>65</v>
      </c>
      <c r="AD311" s="168" t="s">
        <v>1091</v>
      </c>
      <c r="AE311" s="166" t="s">
        <v>67</v>
      </c>
      <c r="AF311" s="178"/>
      <c r="AG311" s="162" t="s">
        <v>68</v>
      </c>
      <c r="AH311" s="166">
        <f t="shared" si="45"/>
        <v>31</v>
      </c>
      <c r="AI311" s="166">
        <v>2</v>
      </c>
      <c r="AJ311" s="170">
        <f t="shared" si="46"/>
        <v>6372</v>
      </c>
      <c r="AK311" s="166">
        <f t="shared" si="47"/>
        <v>30.5</v>
      </c>
      <c r="AL311" s="170">
        <v>0</v>
      </c>
      <c r="AM311" s="170">
        <f t="shared" si="54"/>
        <v>2480000</v>
      </c>
      <c r="AN311" s="170">
        <f t="shared" si="48"/>
        <v>0</v>
      </c>
      <c r="AO311" s="170">
        <f t="shared" si="49"/>
        <v>5400000</v>
      </c>
      <c r="AP311" s="170">
        <f t="shared" si="50"/>
        <v>15547680</v>
      </c>
      <c r="AR311" s="170">
        <f t="shared" si="51"/>
        <v>0</v>
      </c>
      <c r="AS311" s="170">
        <f t="shared" si="52"/>
        <v>23427680</v>
      </c>
      <c r="AT311" s="162" t="s">
        <v>315</v>
      </c>
      <c r="AU311" s="162" t="s">
        <v>316</v>
      </c>
      <c r="AV311" s="162" t="s">
        <v>1092</v>
      </c>
      <c r="AW311" s="162" t="s">
        <v>675</v>
      </c>
    </row>
    <row r="312" spans="1:49" ht="25" customHeight="1" x14ac:dyDescent="0.35">
      <c r="A312" s="162">
        <v>14434</v>
      </c>
      <c r="B312" s="162" t="s">
        <v>125</v>
      </c>
      <c r="C312" s="162" t="s">
        <v>126</v>
      </c>
      <c r="D312" s="163">
        <v>1</v>
      </c>
      <c r="E312" s="163">
        <v>2025</v>
      </c>
      <c r="F312" s="163">
        <v>2025</v>
      </c>
      <c r="G312" s="162" t="s">
        <v>127</v>
      </c>
      <c r="H312" s="162" t="s">
        <v>125</v>
      </c>
      <c r="I312" s="162" t="s">
        <v>128</v>
      </c>
      <c r="J312" s="164" t="s">
        <v>762</v>
      </c>
      <c r="K312" s="162" t="s">
        <v>763</v>
      </c>
      <c r="L312" s="162" t="s">
        <v>56</v>
      </c>
      <c r="M312" s="162" t="s">
        <v>57</v>
      </c>
      <c r="N312" s="162">
        <v>3</v>
      </c>
      <c r="O312" s="162" t="s">
        <v>630</v>
      </c>
      <c r="P312" s="162" t="s">
        <v>1093</v>
      </c>
      <c r="Q312" s="162" t="s">
        <v>152</v>
      </c>
      <c r="R312" s="162" t="s">
        <v>61</v>
      </c>
      <c r="S312" s="162" t="s">
        <v>62</v>
      </c>
      <c r="T312" s="162" t="s">
        <v>63</v>
      </c>
      <c r="U312" s="163">
        <v>10</v>
      </c>
      <c r="V312" s="163">
        <v>108</v>
      </c>
      <c r="W312" s="163">
        <v>12</v>
      </c>
      <c r="X312" s="166">
        <f t="shared" si="53"/>
        <v>120</v>
      </c>
      <c r="Y312" s="163">
        <v>4</v>
      </c>
      <c r="Z312" s="163" t="s">
        <v>64</v>
      </c>
      <c r="AA312" s="163" t="s">
        <v>67</v>
      </c>
      <c r="AB312" s="163" t="s">
        <v>64</v>
      </c>
      <c r="AC312" s="173" t="s">
        <v>65</v>
      </c>
      <c r="AD312" s="168" t="s">
        <v>1094</v>
      </c>
      <c r="AE312" s="166" t="s">
        <v>67</v>
      </c>
      <c r="AF312" s="178"/>
      <c r="AG312" s="162" t="s">
        <v>68</v>
      </c>
      <c r="AH312" s="166">
        <f t="shared" si="45"/>
        <v>30</v>
      </c>
      <c r="AI312" s="166">
        <v>2</v>
      </c>
      <c r="AJ312" s="170">
        <f t="shared" si="46"/>
        <v>6372</v>
      </c>
      <c r="AK312" s="166">
        <f t="shared" si="47"/>
        <v>30</v>
      </c>
      <c r="AL312" s="170">
        <v>0</v>
      </c>
      <c r="AM312" s="170">
        <f t="shared" si="54"/>
        <v>1200000</v>
      </c>
      <c r="AN312" s="170">
        <f t="shared" si="48"/>
        <v>0</v>
      </c>
      <c r="AO312" s="170">
        <f t="shared" si="49"/>
        <v>2700000</v>
      </c>
      <c r="AP312" s="170">
        <f t="shared" si="50"/>
        <v>7646400</v>
      </c>
      <c r="AR312" s="170">
        <f t="shared" si="51"/>
        <v>0</v>
      </c>
      <c r="AS312" s="170">
        <f t="shared" si="52"/>
        <v>11546400</v>
      </c>
      <c r="AT312" s="162" t="s">
        <v>172</v>
      </c>
      <c r="AU312" s="162" t="s">
        <v>173</v>
      </c>
      <c r="AV312" s="162" t="s">
        <v>1095</v>
      </c>
      <c r="AW312" s="162" t="s">
        <v>1096</v>
      </c>
    </row>
    <row r="313" spans="1:49" ht="25" customHeight="1" x14ac:dyDescent="0.35">
      <c r="A313" s="162">
        <v>14448</v>
      </c>
      <c r="B313" s="162" t="s">
        <v>125</v>
      </c>
      <c r="C313" s="162" t="s">
        <v>126</v>
      </c>
      <c r="D313" s="163">
        <v>1</v>
      </c>
      <c r="E313" s="163">
        <v>2025</v>
      </c>
      <c r="F313" s="163">
        <v>2025</v>
      </c>
      <c r="G313" s="162" t="s">
        <v>127</v>
      </c>
      <c r="H313" s="162" t="s">
        <v>125</v>
      </c>
      <c r="I313" s="162" t="s">
        <v>128</v>
      </c>
      <c r="J313" s="164" t="s">
        <v>762</v>
      </c>
      <c r="K313" s="162" t="s">
        <v>763</v>
      </c>
      <c r="L313" s="162" t="s">
        <v>56</v>
      </c>
      <c r="M313" s="162" t="s">
        <v>57</v>
      </c>
      <c r="N313" s="162">
        <v>5</v>
      </c>
      <c r="O313" s="162" t="s">
        <v>236</v>
      </c>
      <c r="P313" s="162" t="s">
        <v>1097</v>
      </c>
      <c r="Q313" s="162" t="s">
        <v>152</v>
      </c>
      <c r="R313" s="162" t="s">
        <v>61</v>
      </c>
      <c r="S313" s="162" t="s">
        <v>62</v>
      </c>
      <c r="T313" s="162" t="s">
        <v>63</v>
      </c>
      <c r="U313" s="163">
        <v>10</v>
      </c>
      <c r="V313" s="163">
        <v>108</v>
      </c>
      <c r="W313" s="163">
        <v>12</v>
      </c>
      <c r="X313" s="166">
        <f t="shared" si="53"/>
        <v>120</v>
      </c>
      <c r="Y313" s="163">
        <v>4</v>
      </c>
      <c r="Z313" s="163" t="s">
        <v>64</v>
      </c>
      <c r="AA313" s="163" t="s">
        <v>67</v>
      </c>
      <c r="AB313" s="163" t="s">
        <v>64</v>
      </c>
      <c r="AC313" s="173" t="s">
        <v>65</v>
      </c>
      <c r="AD313" s="168" t="s">
        <v>1098</v>
      </c>
      <c r="AE313" s="166" t="s">
        <v>67</v>
      </c>
      <c r="AF313" s="178"/>
      <c r="AG313" s="162" t="s">
        <v>68</v>
      </c>
      <c r="AH313" s="166">
        <f t="shared" si="45"/>
        <v>30</v>
      </c>
      <c r="AI313" s="166">
        <v>2</v>
      </c>
      <c r="AJ313" s="170">
        <f t="shared" si="46"/>
        <v>6372</v>
      </c>
      <c r="AK313" s="166">
        <f t="shared" si="47"/>
        <v>30</v>
      </c>
      <c r="AL313" s="170">
        <v>0</v>
      </c>
      <c r="AM313" s="170">
        <f t="shared" si="54"/>
        <v>1200000</v>
      </c>
      <c r="AN313" s="170">
        <f t="shared" si="48"/>
        <v>0</v>
      </c>
      <c r="AO313" s="170">
        <f t="shared" si="49"/>
        <v>2700000</v>
      </c>
      <c r="AP313" s="170">
        <f t="shared" si="50"/>
        <v>7646400</v>
      </c>
      <c r="AR313" s="170">
        <f t="shared" si="51"/>
        <v>0</v>
      </c>
      <c r="AS313" s="170">
        <f t="shared" si="52"/>
        <v>11546400</v>
      </c>
      <c r="AT313" s="162" t="s">
        <v>172</v>
      </c>
      <c r="AU313" s="162" t="s">
        <v>173</v>
      </c>
      <c r="AV313" s="162" t="s">
        <v>1099</v>
      </c>
      <c r="AW313" s="162" t="s">
        <v>1100</v>
      </c>
    </row>
    <row r="314" spans="1:49" ht="25" customHeight="1" x14ac:dyDescent="0.35">
      <c r="A314" s="162">
        <v>14471</v>
      </c>
      <c r="B314" s="162" t="s">
        <v>190</v>
      </c>
      <c r="C314" s="162" t="s">
        <v>191</v>
      </c>
      <c r="D314" s="163">
        <v>1</v>
      </c>
      <c r="E314" s="163">
        <v>2025</v>
      </c>
      <c r="F314" s="163">
        <v>2025</v>
      </c>
      <c r="G314" s="162" t="s">
        <v>127</v>
      </c>
      <c r="H314" s="162" t="s">
        <v>190</v>
      </c>
      <c r="I314" s="162" t="s">
        <v>192</v>
      </c>
      <c r="J314" s="164" t="s">
        <v>1101</v>
      </c>
      <c r="K314" s="162" t="s">
        <v>65</v>
      </c>
      <c r="L314" s="162" t="s">
        <v>56</v>
      </c>
      <c r="M314" s="162" t="s">
        <v>57</v>
      </c>
      <c r="N314" s="162">
        <v>13</v>
      </c>
      <c r="O314" s="162" t="s">
        <v>104</v>
      </c>
      <c r="P314" s="162" t="s">
        <v>455</v>
      </c>
      <c r="Q314" s="162" t="s">
        <v>152</v>
      </c>
      <c r="R314" s="162" t="s">
        <v>61</v>
      </c>
      <c r="S314" s="162" t="s">
        <v>62</v>
      </c>
      <c r="T314" s="162" t="s">
        <v>495</v>
      </c>
      <c r="U314" s="163">
        <v>15</v>
      </c>
      <c r="V314" s="163">
        <v>122</v>
      </c>
      <c r="W314" s="163">
        <v>12</v>
      </c>
      <c r="X314" s="166">
        <f t="shared" si="53"/>
        <v>134</v>
      </c>
      <c r="Y314" s="163">
        <v>4</v>
      </c>
      <c r="Z314" s="163" t="s">
        <v>64</v>
      </c>
      <c r="AA314" s="163" t="s">
        <v>67</v>
      </c>
      <c r="AB314" s="163" t="s">
        <v>67</v>
      </c>
      <c r="AC314" s="173" t="s">
        <v>1102</v>
      </c>
      <c r="AD314" s="168" t="s">
        <v>1103</v>
      </c>
      <c r="AE314" s="166" t="s">
        <v>67</v>
      </c>
      <c r="AF314" s="178"/>
      <c r="AG314" s="162" t="s">
        <v>68</v>
      </c>
      <c r="AH314" s="166">
        <f t="shared" si="45"/>
        <v>34</v>
      </c>
      <c r="AI314" s="166">
        <v>2</v>
      </c>
      <c r="AJ314" s="170">
        <f t="shared" si="46"/>
        <v>6372</v>
      </c>
      <c r="AK314" s="166">
        <f t="shared" si="47"/>
        <v>33.5</v>
      </c>
      <c r="AL314" s="170">
        <v>0</v>
      </c>
      <c r="AM314" s="170">
        <f t="shared" si="54"/>
        <v>2040000</v>
      </c>
      <c r="AN314" s="170">
        <f t="shared" si="48"/>
        <v>0</v>
      </c>
      <c r="AO314" s="170">
        <f t="shared" si="49"/>
        <v>0</v>
      </c>
      <c r="AP314" s="170">
        <f t="shared" si="50"/>
        <v>12807720</v>
      </c>
      <c r="AR314" s="170">
        <f t="shared" si="51"/>
        <v>0</v>
      </c>
      <c r="AS314" s="170">
        <f t="shared" si="52"/>
        <v>14847720</v>
      </c>
      <c r="AT314" s="162" t="s">
        <v>195</v>
      </c>
      <c r="AU314" s="162" t="s">
        <v>196</v>
      </c>
      <c r="AV314" s="162" t="s">
        <v>921</v>
      </c>
      <c r="AW314" s="162" t="s">
        <v>922</v>
      </c>
    </row>
    <row r="315" spans="1:49" ht="25" customHeight="1" x14ac:dyDescent="0.35">
      <c r="A315" s="162">
        <v>14472</v>
      </c>
      <c r="B315" s="162" t="s">
        <v>190</v>
      </c>
      <c r="C315" s="162" t="s">
        <v>191</v>
      </c>
      <c r="D315" s="163">
        <v>1</v>
      </c>
      <c r="E315" s="163">
        <v>2025</v>
      </c>
      <c r="F315" s="163">
        <v>2025</v>
      </c>
      <c r="G315" s="162" t="s">
        <v>127</v>
      </c>
      <c r="H315" s="162" t="s">
        <v>190</v>
      </c>
      <c r="I315" s="162" t="s">
        <v>192</v>
      </c>
      <c r="J315" s="164" t="s">
        <v>1101</v>
      </c>
      <c r="K315" s="162" t="s">
        <v>65</v>
      </c>
      <c r="L315" s="162" t="s">
        <v>56</v>
      </c>
      <c r="M315" s="162" t="s">
        <v>57</v>
      </c>
      <c r="N315" s="162">
        <v>13</v>
      </c>
      <c r="O315" s="162" t="s">
        <v>104</v>
      </c>
      <c r="P315" s="162" t="s">
        <v>455</v>
      </c>
      <c r="Q315" s="162" t="s">
        <v>152</v>
      </c>
      <c r="R315" s="162" t="s">
        <v>61</v>
      </c>
      <c r="S315" s="162" t="s">
        <v>62</v>
      </c>
      <c r="T315" s="162" t="s">
        <v>917</v>
      </c>
      <c r="U315" s="163">
        <v>15</v>
      </c>
      <c r="V315" s="163">
        <v>122</v>
      </c>
      <c r="W315" s="163">
        <v>12</v>
      </c>
      <c r="X315" s="166">
        <f t="shared" si="53"/>
        <v>134</v>
      </c>
      <c r="Y315" s="163">
        <v>4</v>
      </c>
      <c r="Z315" s="163" t="s">
        <v>64</v>
      </c>
      <c r="AA315" s="163" t="s">
        <v>67</v>
      </c>
      <c r="AB315" s="163" t="s">
        <v>67</v>
      </c>
      <c r="AC315" s="173" t="s">
        <v>1102</v>
      </c>
      <c r="AD315" s="168" t="s">
        <v>1103</v>
      </c>
      <c r="AE315" s="166" t="s">
        <v>67</v>
      </c>
      <c r="AF315" s="178"/>
      <c r="AG315" s="162" t="s">
        <v>68</v>
      </c>
      <c r="AH315" s="166">
        <f t="shared" si="45"/>
        <v>34</v>
      </c>
      <c r="AI315" s="166">
        <v>2</v>
      </c>
      <c r="AJ315" s="170">
        <f t="shared" si="46"/>
        <v>6372</v>
      </c>
      <c r="AK315" s="166">
        <f t="shared" si="47"/>
        <v>33.5</v>
      </c>
      <c r="AL315" s="170">
        <v>0</v>
      </c>
      <c r="AM315" s="170">
        <f t="shared" si="54"/>
        <v>2040000</v>
      </c>
      <c r="AN315" s="170">
        <f t="shared" si="48"/>
        <v>0</v>
      </c>
      <c r="AO315" s="170">
        <f t="shared" si="49"/>
        <v>0</v>
      </c>
      <c r="AP315" s="170">
        <f t="shared" si="50"/>
        <v>12807720</v>
      </c>
      <c r="AR315" s="170">
        <f t="shared" si="51"/>
        <v>0</v>
      </c>
      <c r="AS315" s="170">
        <f t="shared" si="52"/>
        <v>14847720</v>
      </c>
      <c r="AT315" s="162" t="s">
        <v>195</v>
      </c>
      <c r="AU315" s="162" t="s">
        <v>196</v>
      </c>
      <c r="AV315" s="162" t="s">
        <v>921</v>
      </c>
      <c r="AW315" s="162" t="s">
        <v>922</v>
      </c>
    </row>
    <row r="316" spans="1:49" ht="25" customHeight="1" x14ac:dyDescent="0.35">
      <c r="A316" s="162">
        <v>14473</v>
      </c>
      <c r="B316" s="162" t="s">
        <v>190</v>
      </c>
      <c r="C316" s="162" t="s">
        <v>191</v>
      </c>
      <c r="D316" s="163">
        <v>1</v>
      </c>
      <c r="E316" s="163">
        <v>2025</v>
      </c>
      <c r="F316" s="163">
        <v>2025</v>
      </c>
      <c r="G316" s="162" t="s">
        <v>127</v>
      </c>
      <c r="H316" s="162" t="s">
        <v>190</v>
      </c>
      <c r="I316" s="162" t="s">
        <v>192</v>
      </c>
      <c r="J316" s="164" t="s">
        <v>1101</v>
      </c>
      <c r="K316" s="162" t="s">
        <v>65</v>
      </c>
      <c r="L316" s="162" t="s">
        <v>56</v>
      </c>
      <c r="M316" s="162" t="s">
        <v>57</v>
      </c>
      <c r="N316" s="162">
        <v>13</v>
      </c>
      <c r="O316" s="162" t="s">
        <v>104</v>
      </c>
      <c r="P316" s="162" t="s">
        <v>455</v>
      </c>
      <c r="Q316" s="162" t="s">
        <v>152</v>
      </c>
      <c r="R316" s="162" t="s">
        <v>61</v>
      </c>
      <c r="S316" s="162" t="s">
        <v>62</v>
      </c>
      <c r="T316" s="162" t="s">
        <v>497</v>
      </c>
      <c r="U316" s="163">
        <v>15</v>
      </c>
      <c r="V316" s="163">
        <v>122</v>
      </c>
      <c r="W316" s="163">
        <v>12</v>
      </c>
      <c r="X316" s="166">
        <f t="shared" si="53"/>
        <v>134</v>
      </c>
      <c r="Y316" s="163">
        <v>4</v>
      </c>
      <c r="Z316" s="163" t="s">
        <v>64</v>
      </c>
      <c r="AA316" s="163" t="s">
        <v>67</v>
      </c>
      <c r="AB316" s="163" t="s">
        <v>67</v>
      </c>
      <c r="AC316" s="173" t="s">
        <v>1102</v>
      </c>
      <c r="AD316" s="168" t="s">
        <v>1103</v>
      </c>
      <c r="AE316" s="166" t="s">
        <v>67</v>
      </c>
      <c r="AF316" s="178"/>
      <c r="AG316" s="162" t="s">
        <v>68</v>
      </c>
      <c r="AH316" s="166">
        <f t="shared" si="45"/>
        <v>34</v>
      </c>
      <c r="AI316" s="166">
        <v>2</v>
      </c>
      <c r="AJ316" s="170">
        <f t="shared" si="46"/>
        <v>6372</v>
      </c>
      <c r="AK316" s="166">
        <f t="shared" si="47"/>
        <v>33.5</v>
      </c>
      <c r="AL316" s="170">
        <v>0</v>
      </c>
      <c r="AM316" s="170">
        <f t="shared" si="54"/>
        <v>2040000</v>
      </c>
      <c r="AN316" s="170">
        <f t="shared" si="48"/>
        <v>0</v>
      </c>
      <c r="AO316" s="170">
        <f t="shared" si="49"/>
        <v>0</v>
      </c>
      <c r="AP316" s="170">
        <f t="shared" si="50"/>
        <v>12807720</v>
      </c>
      <c r="AR316" s="170">
        <f t="shared" si="51"/>
        <v>0</v>
      </c>
      <c r="AS316" s="170">
        <f t="shared" si="52"/>
        <v>14847720</v>
      </c>
      <c r="AT316" s="162" t="s">
        <v>195</v>
      </c>
      <c r="AU316" s="162" t="s">
        <v>196</v>
      </c>
      <c r="AV316" s="162" t="s">
        <v>921</v>
      </c>
      <c r="AW316" s="162" t="s">
        <v>1104</v>
      </c>
    </row>
    <row r="317" spans="1:49" ht="25" customHeight="1" x14ac:dyDescent="0.35">
      <c r="A317" s="162">
        <v>14474</v>
      </c>
      <c r="B317" s="162" t="s">
        <v>190</v>
      </c>
      <c r="C317" s="162" t="s">
        <v>191</v>
      </c>
      <c r="D317" s="163">
        <v>1</v>
      </c>
      <c r="E317" s="163">
        <v>2025</v>
      </c>
      <c r="F317" s="163">
        <v>2025</v>
      </c>
      <c r="G317" s="162" t="s">
        <v>127</v>
      </c>
      <c r="H317" s="162" t="s">
        <v>190</v>
      </c>
      <c r="I317" s="162" t="s">
        <v>192</v>
      </c>
      <c r="J317" s="164" t="s">
        <v>1101</v>
      </c>
      <c r="K317" s="162" t="s">
        <v>65</v>
      </c>
      <c r="L317" s="162" t="s">
        <v>56</v>
      </c>
      <c r="M317" s="162" t="s">
        <v>57</v>
      </c>
      <c r="N317" s="162">
        <v>13</v>
      </c>
      <c r="O317" s="162" t="s">
        <v>104</v>
      </c>
      <c r="P317" s="162" t="s">
        <v>455</v>
      </c>
      <c r="Q317" s="162" t="s">
        <v>152</v>
      </c>
      <c r="R317" s="162" t="s">
        <v>61</v>
      </c>
      <c r="S317" s="162" t="s">
        <v>62</v>
      </c>
      <c r="T317" s="162" t="s">
        <v>1105</v>
      </c>
      <c r="U317" s="163">
        <v>15</v>
      </c>
      <c r="V317" s="163">
        <v>122</v>
      </c>
      <c r="W317" s="163">
        <v>12</v>
      </c>
      <c r="X317" s="166">
        <f t="shared" si="53"/>
        <v>134</v>
      </c>
      <c r="Y317" s="163">
        <v>4</v>
      </c>
      <c r="Z317" s="163" t="s">
        <v>64</v>
      </c>
      <c r="AA317" s="163" t="s">
        <v>67</v>
      </c>
      <c r="AB317" s="163" t="s">
        <v>67</v>
      </c>
      <c r="AC317" s="173" t="s">
        <v>1102</v>
      </c>
      <c r="AD317" s="168" t="s">
        <v>1103</v>
      </c>
      <c r="AE317" s="166" t="s">
        <v>67</v>
      </c>
      <c r="AF317" s="178"/>
      <c r="AG317" s="162" t="s">
        <v>68</v>
      </c>
      <c r="AH317" s="166">
        <f t="shared" si="45"/>
        <v>34</v>
      </c>
      <c r="AI317" s="166">
        <v>2</v>
      </c>
      <c r="AJ317" s="170">
        <f t="shared" si="46"/>
        <v>6372</v>
      </c>
      <c r="AK317" s="166">
        <f t="shared" si="47"/>
        <v>33.5</v>
      </c>
      <c r="AL317" s="170">
        <v>0</v>
      </c>
      <c r="AM317" s="170">
        <f t="shared" si="54"/>
        <v>2040000</v>
      </c>
      <c r="AN317" s="170">
        <f t="shared" si="48"/>
        <v>0</v>
      </c>
      <c r="AO317" s="170">
        <f t="shared" si="49"/>
        <v>0</v>
      </c>
      <c r="AP317" s="170">
        <f t="shared" si="50"/>
        <v>12807720</v>
      </c>
      <c r="AR317" s="170">
        <f t="shared" si="51"/>
        <v>0</v>
      </c>
      <c r="AS317" s="170">
        <f t="shared" si="52"/>
        <v>14847720</v>
      </c>
      <c r="AT317" s="162" t="s">
        <v>195</v>
      </c>
      <c r="AU317" s="162" t="s">
        <v>196</v>
      </c>
      <c r="AV317" s="162" t="s">
        <v>921</v>
      </c>
      <c r="AW317" s="162" t="s">
        <v>922</v>
      </c>
    </row>
    <row r="318" spans="1:49" ht="25" customHeight="1" x14ac:dyDescent="0.35">
      <c r="A318" s="162">
        <v>14328</v>
      </c>
      <c r="B318" s="162" t="s">
        <v>125</v>
      </c>
      <c r="C318" s="162" t="s">
        <v>126</v>
      </c>
      <c r="D318" s="163">
        <v>1</v>
      </c>
      <c r="E318" s="163">
        <v>2025</v>
      </c>
      <c r="F318" s="163">
        <v>2025</v>
      </c>
      <c r="G318" s="162" t="s">
        <v>127</v>
      </c>
      <c r="H318" s="162" t="s">
        <v>125</v>
      </c>
      <c r="I318" s="162" t="s">
        <v>128</v>
      </c>
      <c r="J318" s="164" t="s">
        <v>1106</v>
      </c>
      <c r="K318" s="162" t="s">
        <v>65</v>
      </c>
      <c r="L318" s="162" t="s">
        <v>56</v>
      </c>
      <c r="M318" s="162" t="s">
        <v>57</v>
      </c>
      <c r="N318" s="162">
        <v>13</v>
      </c>
      <c r="O318" s="162" t="s">
        <v>104</v>
      </c>
      <c r="P318" s="162" t="s">
        <v>455</v>
      </c>
      <c r="Q318" s="162" t="s">
        <v>152</v>
      </c>
      <c r="R318" s="162" t="s">
        <v>61</v>
      </c>
      <c r="S318" s="162" t="s">
        <v>62</v>
      </c>
      <c r="T318" s="162" t="s">
        <v>495</v>
      </c>
      <c r="U318" s="163">
        <v>15</v>
      </c>
      <c r="V318" s="163">
        <v>148</v>
      </c>
      <c r="W318" s="163">
        <v>12</v>
      </c>
      <c r="X318" s="166">
        <f t="shared" si="53"/>
        <v>160</v>
      </c>
      <c r="Y318" s="163">
        <v>4</v>
      </c>
      <c r="Z318" s="163" t="s">
        <v>64</v>
      </c>
      <c r="AA318" s="163" t="s">
        <v>67</v>
      </c>
      <c r="AB318" s="163" t="s">
        <v>67</v>
      </c>
      <c r="AC318" s="173" t="s">
        <v>1107</v>
      </c>
      <c r="AD318" s="168" t="s">
        <v>1108</v>
      </c>
      <c r="AE318" s="166" t="s">
        <v>67</v>
      </c>
      <c r="AF318" s="178"/>
      <c r="AG318" s="162" t="s">
        <v>68</v>
      </c>
      <c r="AH318" s="166">
        <f t="shared" si="45"/>
        <v>40</v>
      </c>
      <c r="AI318" s="166">
        <v>2</v>
      </c>
      <c r="AJ318" s="170">
        <f t="shared" si="46"/>
        <v>6372</v>
      </c>
      <c r="AK318" s="166">
        <f t="shared" si="47"/>
        <v>40</v>
      </c>
      <c r="AL318" s="170">
        <v>0</v>
      </c>
      <c r="AM318" s="170">
        <f t="shared" si="54"/>
        <v>2400000</v>
      </c>
      <c r="AN318" s="170">
        <f t="shared" si="48"/>
        <v>0</v>
      </c>
      <c r="AO318" s="170">
        <f t="shared" si="49"/>
        <v>0</v>
      </c>
      <c r="AP318" s="170">
        <f t="shared" si="50"/>
        <v>15292800</v>
      </c>
      <c r="AR318" s="170">
        <f t="shared" si="51"/>
        <v>0</v>
      </c>
      <c r="AS318" s="170">
        <f t="shared" si="52"/>
        <v>17692800</v>
      </c>
      <c r="AT318" s="162" t="s">
        <v>809</v>
      </c>
      <c r="AU318" s="162" t="s">
        <v>810</v>
      </c>
      <c r="AV318" s="162" t="s">
        <v>1109</v>
      </c>
      <c r="AW318" s="162" t="s">
        <v>974</v>
      </c>
    </row>
    <row r="319" spans="1:49" ht="25" customHeight="1" x14ac:dyDescent="0.35">
      <c r="A319" s="162">
        <v>14425</v>
      </c>
      <c r="B319" s="162" t="s">
        <v>190</v>
      </c>
      <c r="C319" s="162" t="s">
        <v>191</v>
      </c>
      <c r="D319" s="163">
        <v>1</v>
      </c>
      <c r="E319" s="163">
        <v>2025</v>
      </c>
      <c r="F319" s="163">
        <v>2025</v>
      </c>
      <c r="G319" s="162" t="s">
        <v>127</v>
      </c>
      <c r="H319" s="162" t="s">
        <v>190</v>
      </c>
      <c r="I319" s="162" t="s">
        <v>192</v>
      </c>
      <c r="J319" s="164" t="s">
        <v>1110</v>
      </c>
      <c r="K319" s="162" t="s">
        <v>65</v>
      </c>
      <c r="L319" s="162" t="s">
        <v>56</v>
      </c>
      <c r="M319" s="162" t="s">
        <v>57</v>
      </c>
      <c r="N319" s="162">
        <v>13</v>
      </c>
      <c r="O319" s="162" t="s">
        <v>104</v>
      </c>
      <c r="P319" s="162" t="s">
        <v>455</v>
      </c>
      <c r="Q319" s="162" t="s">
        <v>152</v>
      </c>
      <c r="R319" s="162" t="s">
        <v>61</v>
      </c>
      <c r="S319" s="162" t="s">
        <v>62</v>
      </c>
      <c r="T319" s="162" t="s">
        <v>917</v>
      </c>
      <c r="U319" s="163">
        <v>15</v>
      </c>
      <c r="V319" s="163">
        <v>116</v>
      </c>
      <c r="W319" s="163">
        <v>12</v>
      </c>
      <c r="X319" s="166">
        <f t="shared" si="53"/>
        <v>128</v>
      </c>
      <c r="Y319" s="163">
        <v>4</v>
      </c>
      <c r="Z319" s="163" t="s">
        <v>64</v>
      </c>
      <c r="AA319" s="163" t="s">
        <v>67</v>
      </c>
      <c r="AB319" s="163" t="s">
        <v>67</v>
      </c>
      <c r="AC319" s="173" t="s">
        <v>1111</v>
      </c>
      <c r="AD319" s="168" t="s">
        <v>918</v>
      </c>
      <c r="AE319" s="166" t="s">
        <v>67</v>
      </c>
      <c r="AF319" s="178"/>
      <c r="AG319" s="162" t="s">
        <v>68</v>
      </c>
      <c r="AH319" s="166">
        <f t="shared" si="45"/>
        <v>32</v>
      </c>
      <c r="AI319" s="166">
        <v>1</v>
      </c>
      <c r="AJ319" s="170">
        <f t="shared" si="46"/>
        <v>5074</v>
      </c>
      <c r="AK319" s="166">
        <f t="shared" si="47"/>
        <v>32</v>
      </c>
      <c r="AL319" s="170">
        <v>0</v>
      </c>
      <c r="AM319" s="170">
        <f t="shared" si="54"/>
        <v>1920000</v>
      </c>
      <c r="AN319" s="170">
        <f t="shared" si="48"/>
        <v>0</v>
      </c>
      <c r="AO319" s="170">
        <f t="shared" si="49"/>
        <v>0</v>
      </c>
      <c r="AP319" s="170">
        <f t="shared" si="50"/>
        <v>9742080</v>
      </c>
      <c r="AR319" s="170">
        <f t="shared" si="51"/>
        <v>0</v>
      </c>
      <c r="AS319" s="170">
        <f t="shared" si="52"/>
        <v>11662080</v>
      </c>
      <c r="AT319" s="162" t="s">
        <v>195</v>
      </c>
      <c r="AU319" s="162" t="s">
        <v>196</v>
      </c>
      <c r="AV319" s="162" t="s">
        <v>921</v>
      </c>
      <c r="AW319" s="162" t="s">
        <v>922</v>
      </c>
    </row>
    <row r="320" spans="1:49" ht="25" customHeight="1" x14ac:dyDescent="0.35">
      <c r="A320" s="162">
        <v>14467</v>
      </c>
      <c r="B320" s="162" t="s">
        <v>190</v>
      </c>
      <c r="C320" s="162" t="s">
        <v>191</v>
      </c>
      <c r="D320" s="163">
        <v>1</v>
      </c>
      <c r="E320" s="163">
        <v>2025</v>
      </c>
      <c r="F320" s="163">
        <v>2025</v>
      </c>
      <c r="G320" s="162" t="s">
        <v>127</v>
      </c>
      <c r="H320" s="162" t="s">
        <v>190</v>
      </c>
      <c r="I320" s="162" t="s">
        <v>192</v>
      </c>
      <c r="J320" s="164" t="s">
        <v>1112</v>
      </c>
      <c r="K320" s="162" t="s">
        <v>65</v>
      </c>
      <c r="L320" s="162" t="s">
        <v>56</v>
      </c>
      <c r="M320" s="162" t="s">
        <v>57</v>
      </c>
      <c r="N320" s="162">
        <v>13</v>
      </c>
      <c r="O320" s="162" t="s">
        <v>104</v>
      </c>
      <c r="P320" s="162" t="s">
        <v>455</v>
      </c>
      <c r="Q320" s="162" t="s">
        <v>152</v>
      </c>
      <c r="R320" s="162" t="s">
        <v>61</v>
      </c>
      <c r="S320" s="162" t="s">
        <v>62</v>
      </c>
      <c r="T320" s="162" t="s">
        <v>497</v>
      </c>
      <c r="U320" s="163">
        <v>15</v>
      </c>
      <c r="V320" s="163">
        <v>116</v>
      </c>
      <c r="W320" s="163">
        <v>12</v>
      </c>
      <c r="X320" s="166">
        <f t="shared" si="53"/>
        <v>128</v>
      </c>
      <c r="Y320" s="163">
        <v>4</v>
      </c>
      <c r="Z320" s="163" t="s">
        <v>64</v>
      </c>
      <c r="AA320" s="163" t="s">
        <v>67</v>
      </c>
      <c r="AB320" s="163" t="s">
        <v>64</v>
      </c>
      <c r="AC320" s="173" t="s">
        <v>1113</v>
      </c>
      <c r="AD320" s="168" t="s">
        <v>918</v>
      </c>
      <c r="AE320" s="166" t="s">
        <v>67</v>
      </c>
      <c r="AF320" s="178"/>
      <c r="AG320" s="162" t="s">
        <v>68</v>
      </c>
      <c r="AH320" s="166">
        <f t="shared" si="45"/>
        <v>32</v>
      </c>
      <c r="AI320" s="166">
        <v>1</v>
      </c>
      <c r="AJ320" s="170">
        <f t="shared" si="46"/>
        <v>5074</v>
      </c>
      <c r="AK320" s="166">
        <f t="shared" si="47"/>
        <v>32</v>
      </c>
      <c r="AL320" s="170">
        <v>0</v>
      </c>
      <c r="AM320" s="170">
        <f t="shared" si="54"/>
        <v>1920000</v>
      </c>
      <c r="AN320" s="170">
        <f t="shared" si="48"/>
        <v>0</v>
      </c>
      <c r="AO320" s="170">
        <f t="shared" si="49"/>
        <v>4050000</v>
      </c>
      <c r="AP320" s="170">
        <f t="shared" si="50"/>
        <v>9742080</v>
      </c>
      <c r="AR320" s="170">
        <f t="shared" si="51"/>
        <v>0</v>
      </c>
      <c r="AS320" s="170">
        <f t="shared" si="52"/>
        <v>15712080</v>
      </c>
      <c r="AT320" s="162" t="s">
        <v>195</v>
      </c>
      <c r="AU320" s="162" t="s">
        <v>196</v>
      </c>
      <c r="AV320" s="162" t="s">
        <v>921</v>
      </c>
      <c r="AW320" s="162" t="s">
        <v>922</v>
      </c>
    </row>
    <row r="321" spans="1:49" ht="25" customHeight="1" x14ac:dyDescent="0.35">
      <c r="A321" s="162">
        <v>14468</v>
      </c>
      <c r="B321" s="162" t="s">
        <v>190</v>
      </c>
      <c r="C321" s="162" t="s">
        <v>191</v>
      </c>
      <c r="D321" s="163">
        <v>1</v>
      </c>
      <c r="E321" s="163">
        <v>2025</v>
      </c>
      <c r="F321" s="163">
        <v>2025</v>
      </c>
      <c r="G321" s="162" t="s">
        <v>127</v>
      </c>
      <c r="H321" s="162" t="s">
        <v>190</v>
      </c>
      <c r="I321" s="162" t="s">
        <v>192</v>
      </c>
      <c r="J321" s="164" t="s">
        <v>1112</v>
      </c>
      <c r="K321" s="162" t="s">
        <v>65</v>
      </c>
      <c r="L321" s="162" t="s">
        <v>56</v>
      </c>
      <c r="M321" s="162" t="s">
        <v>57</v>
      </c>
      <c r="N321" s="162">
        <v>13</v>
      </c>
      <c r="O321" s="162" t="s">
        <v>104</v>
      </c>
      <c r="P321" s="162" t="s">
        <v>455</v>
      </c>
      <c r="Q321" s="162" t="s">
        <v>152</v>
      </c>
      <c r="R321" s="162" t="s">
        <v>61</v>
      </c>
      <c r="S321" s="162" t="s">
        <v>62</v>
      </c>
      <c r="T321" s="162" t="s">
        <v>917</v>
      </c>
      <c r="U321" s="163">
        <v>15</v>
      </c>
      <c r="V321" s="163">
        <v>116</v>
      </c>
      <c r="W321" s="163">
        <v>12</v>
      </c>
      <c r="X321" s="166">
        <f t="shared" si="53"/>
        <v>128</v>
      </c>
      <c r="Y321" s="163">
        <v>4</v>
      </c>
      <c r="Z321" s="163" t="s">
        <v>64</v>
      </c>
      <c r="AA321" s="163" t="s">
        <v>67</v>
      </c>
      <c r="AB321" s="163" t="s">
        <v>64</v>
      </c>
      <c r="AC321" s="173" t="s">
        <v>1113</v>
      </c>
      <c r="AD321" s="168" t="s">
        <v>918</v>
      </c>
      <c r="AE321" s="166" t="s">
        <v>67</v>
      </c>
      <c r="AF321" s="178"/>
      <c r="AG321" s="162" t="s">
        <v>68</v>
      </c>
      <c r="AH321" s="166">
        <f t="shared" si="45"/>
        <v>32</v>
      </c>
      <c r="AI321" s="166">
        <v>1</v>
      </c>
      <c r="AJ321" s="170">
        <f t="shared" si="46"/>
        <v>5074</v>
      </c>
      <c r="AK321" s="166">
        <f t="shared" si="47"/>
        <v>32</v>
      </c>
      <c r="AL321" s="170">
        <v>0</v>
      </c>
      <c r="AM321" s="170">
        <f t="shared" si="54"/>
        <v>1920000</v>
      </c>
      <c r="AN321" s="170">
        <f t="shared" si="48"/>
        <v>0</v>
      </c>
      <c r="AO321" s="170">
        <f t="shared" si="49"/>
        <v>4050000</v>
      </c>
      <c r="AP321" s="170">
        <f t="shared" si="50"/>
        <v>9742080</v>
      </c>
      <c r="AR321" s="170">
        <f t="shared" si="51"/>
        <v>0</v>
      </c>
      <c r="AS321" s="170">
        <f t="shared" si="52"/>
        <v>15712080</v>
      </c>
      <c r="AT321" s="162" t="s">
        <v>195</v>
      </c>
      <c r="AU321" s="162" t="s">
        <v>196</v>
      </c>
      <c r="AV321" s="162" t="s">
        <v>921</v>
      </c>
      <c r="AW321" s="162" t="s">
        <v>922</v>
      </c>
    </row>
    <row r="322" spans="1:49" ht="25" customHeight="1" x14ac:dyDescent="0.35">
      <c r="A322" s="162">
        <v>14469</v>
      </c>
      <c r="B322" s="162" t="s">
        <v>190</v>
      </c>
      <c r="C322" s="162" t="s">
        <v>191</v>
      </c>
      <c r="D322" s="163">
        <v>1</v>
      </c>
      <c r="E322" s="163">
        <v>2025</v>
      </c>
      <c r="F322" s="163">
        <v>2025</v>
      </c>
      <c r="G322" s="162" t="s">
        <v>127</v>
      </c>
      <c r="H322" s="162" t="s">
        <v>190</v>
      </c>
      <c r="I322" s="162" t="s">
        <v>192</v>
      </c>
      <c r="J322" s="164" t="s">
        <v>1112</v>
      </c>
      <c r="K322" s="162" t="s">
        <v>65</v>
      </c>
      <c r="L322" s="162" t="s">
        <v>56</v>
      </c>
      <c r="M322" s="162" t="s">
        <v>57</v>
      </c>
      <c r="N322" s="162">
        <v>13</v>
      </c>
      <c r="O322" s="162" t="s">
        <v>104</v>
      </c>
      <c r="P322" s="162" t="s">
        <v>209</v>
      </c>
      <c r="Q322" s="162" t="s">
        <v>152</v>
      </c>
      <c r="R322" s="162" t="s">
        <v>61</v>
      </c>
      <c r="S322" s="162" t="s">
        <v>62</v>
      </c>
      <c r="T322" s="162" t="s">
        <v>917</v>
      </c>
      <c r="U322" s="163">
        <v>15</v>
      </c>
      <c r="V322" s="163">
        <v>116</v>
      </c>
      <c r="W322" s="163">
        <v>12</v>
      </c>
      <c r="X322" s="166">
        <f t="shared" si="53"/>
        <v>128</v>
      </c>
      <c r="Y322" s="163">
        <v>4</v>
      </c>
      <c r="Z322" s="163" t="s">
        <v>64</v>
      </c>
      <c r="AA322" s="163" t="s">
        <v>67</v>
      </c>
      <c r="AB322" s="163" t="s">
        <v>67</v>
      </c>
      <c r="AC322" s="173" t="s">
        <v>1113</v>
      </c>
      <c r="AD322" s="168" t="s">
        <v>918</v>
      </c>
      <c r="AE322" s="166" t="s">
        <v>67</v>
      </c>
      <c r="AF322" s="178"/>
      <c r="AG322" s="162" t="s">
        <v>68</v>
      </c>
      <c r="AH322" s="166">
        <f t="shared" ref="AH322:AH374" si="55">ROUNDUP(AK322,0)</f>
        <v>32</v>
      </c>
      <c r="AI322" s="166">
        <v>1</v>
      </c>
      <c r="AJ322" s="170">
        <f t="shared" ref="AJ322:AJ385" si="56">IF(AI322=1,5074,IF(AI322=2,6372,IF(AI322=3,7434,"ERROR")))</f>
        <v>5074</v>
      </c>
      <c r="AK322" s="166">
        <f t="shared" ref="AK322:AK374" si="57">+(X322/Y322)</f>
        <v>32</v>
      </c>
      <c r="AL322" s="170">
        <v>0</v>
      </c>
      <c r="AM322" s="170">
        <f t="shared" si="54"/>
        <v>1920000</v>
      </c>
      <c r="AN322" s="170">
        <f t="shared" ref="AN322:AN385" si="58">IF(AA322="SI",5000*AH322*U322,0)</f>
        <v>0</v>
      </c>
      <c r="AO322" s="170">
        <f t="shared" ref="AO322:AO385" si="59">IF(AB322="SI",270000*U322,0)</f>
        <v>0</v>
      </c>
      <c r="AP322" s="170">
        <f t="shared" ref="AP322:AP385" si="60">+(AJ322*X322*U322)</f>
        <v>9742080</v>
      </c>
      <c r="AR322" s="170">
        <f t="shared" ref="AR322:AR360" si="61">+(AL322*U322)</f>
        <v>0</v>
      </c>
      <c r="AS322" s="170">
        <f t="shared" ref="AS322:AS360" si="62">+(AM322+AN322+AO322+AP322+AR322)</f>
        <v>11662080</v>
      </c>
      <c r="AT322" s="162" t="s">
        <v>195</v>
      </c>
      <c r="AU322" s="162" t="s">
        <v>196</v>
      </c>
      <c r="AV322" s="162" t="s">
        <v>921</v>
      </c>
      <c r="AW322" s="162" t="s">
        <v>922</v>
      </c>
    </row>
    <row r="323" spans="1:49" ht="25" customHeight="1" x14ac:dyDescent="0.35">
      <c r="A323" s="162">
        <v>14257</v>
      </c>
      <c r="B323" s="162" t="s">
        <v>138</v>
      </c>
      <c r="C323" s="162" t="s">
        <v>139</v>
      </c>
      <c r="D323" s="163">
        <v>1</v>
      </c>
      <c r="E323" s="163">
        <v>2025</v>
      </c>
      <c r="F323" s="163">
        <v>2025</v>
      </c>
      <c r="G323" s="162" t="s">
        <v>127</v>
      </c>
      <c r="H323" s="162" t="s">
        <v>138</v>
      </c>
      <c r="I323" s="162" t="s">
        <v>140</v>
      </c>
      <c r="J323" s="164" t="s">
        <v>923</v>
      </c>
      <c r="K323" s="162" t="s">
        <v>65</v>
      </c>
      <c r="L323" s="162" t="s">
        <v>56</v>
      </c>
      <c r="M323" s="162" t="s">
        <v>57</v>
      </c>
      <c r="N323" s="162">
        <v>13</v>
      </c>
      <c r="O323" s="162" t="s">
        <v>104</v>
      </c>
      <c r="P323" s="162" t="s">
        <v>209</v>
      </c>
      <c r="Q323" s="162" t="s">
        <v>152</v>
      </c>
      <c r="R323" s="162" t="s">
        <v>61</v>
      </c>
      <c r="S323" s="162" t="s">
        <v>62</v>
      </c>
      <c r="T323" s="162" t="s">
        <v>1105</v>
      </c>
      <c r="U323" s="163">
        <v>16</v>
      </c>
      <c r="V323" s="163">
        <v>78</v>
      </c>
      <c r="W323" s="163">
        <v>12</v>
      </c>
      <c r="X323" s="166">
        <f t="shared" si="53"/>
        <v>90</v>
      </c>
      <c r="Y323" s="163">
        <v>4</v>
      </c>
      <c r="Z323" s="163" t="s">
        <v>64</v>
      </c>
      <c r="AA323" s="163" t="s">
        <v>67</v>
      </c>
      <c r="AB323" s="172" t="s">
        <v>67</v>
      </c>
      <c r="AC323" s="173" t="s">
        <v>924</v>
      </c>
      <c r="AD323" s="168" t="s">
        <v>1114</v>
      </c>
      <c r="AE323" s="166" t="s">
        <v>67</v>
      </c>
      <c r="AF323" s="178"/>
      <c r="AG323" s="162" t="s">
        <v>68</v>
      </c>
      <c r="AH323" s="166">
        <f t="shared" si="55"/>
        <v>23</v>
      </c>
      <c r="AI323" s="166">
        <v>2</v>
      </c>
      <c r="AJ323" s="170">
        <f t="shared" si="56"/>
        <v>6372</v>
      </c>
      <c r="AK323" s="166">
        <f t="shared" si="57"/>
        <v>22.5</v>
      </c>
      <c r="AL323" s="170">
        <v>0</v>
      </c>
      <c r="AM323" s="170">
        <f t="shared" si="54"/>
        <v>1472000</v>
      </c>
      <c r="AN323" s="170">
        <f t="shared" si="58"/>
        <v>0</v>
      </c>
      <c r="AO323" s="170">
        <f t="shared" si="59"/>
        <v>0</v>
      </c>
      <c r="AP323" s="170">
        <f t="shared" si="60"/>
        <v>9175680</v>
      </c>
      <c r="AR323" s="170">
        <f t="shared" si="61"/>
        <v>0</v>
      </c>
      <c r="AS323" s="170">
        <f t="shared" si="62"/>
        <v>10647680</v>
      </c>
      <c r="AT323" s="162" t="s">
        <v>972</v>
      </c>
      <c r="AU323" s="162" t="s">
        <v>840</v>
      </c>
      <c r="AV323" s="162" t="s">
        <v>973</v>
      </c>
      <c r="AW323" s="162" t="s">
        <v>983</v>
      </c>
    </row>
    <row r="324" spans="1:49" ht="25" customHeight="1" x14ac:dyDescent="0.35">
      <c r="A324" s="162">
        <v>14398</v>
      </c>
      <c r="B324" s="162" t="s">
        <v>190</v>
      </c>
      <c r="C324" s="162" t="s">
        <v>191</v>
      </c>
      <c r="D324" s="163">
        <v>1</v>
      </c>
      <c r="E324" s="163">
        <v>2025</v>
      </c>
      <c r="F324" s="163">
        <v>2025</v>
      </c>
      <c r="G324" s="162" t="s">
        <v>127</v>
      </c>
      <c r="H324" s="162" t="s">
        <v>190</v>
      </c>
      <c r="I324" s="162" t="s">
        <v>192</v>
      </c>
      <c r="J324" s="164" t="s">
        <v>1115</v>
      </c>
      <c r="K324" s="162" t="s">
        <v>65</v>
      </c>
      <c r="L324" s="162" t="s">
        <v>56</v>
      </c>
      <c r="M324" s="162" t="s">
        <v>57</v>
      </c>
      <c r="N324" s="162">
        <v>13</v>
      </c>
      <c r="O324" s="162" t="s">
        <v>104</v>
      </c>
      <c r="P324" s="162" t="s">
        <v>151</v>
      </c>
      <c r="Q324" s="162" t="s">
        <v>152</v>
      </c>
      <c r="R324" s="162" t="s">
        <v>61</v>
      </c>
      <c r="S324" s="162" t="s">
        <v>62</v>
      </c>
      <c r="T324" s="162" t="s">
        <v>497</v>
      </c>
      <c r="U324" s="163">
        <v>12</v>
      </c>
      <c r="V324" s="163">
        <v>80</v>
      </c>
      <c r="W324" s="163">
        <v>12</v>
      </c>
      <c r="X324" s="166">
        <f t="shared" si="53"/>
        <v>92</v>
      </c>
      <c r="Y324" s="163">
        <v>4</v>
      </c>
      <c r="Z324" s="163" t="s">
        <v>64</v>
      </c>
      <c r="AA324" s="163" t="s">
        <v>67</v>
      </c>
      <c r="AB324" s="163" t="s">
        <v>67</v>
      </c>
      <c r="AC324" s="173" t="s">
        <v>1116</v>
      </c>
      <c r="AD324" s="168" t="s">
        <v>1117</v>
      </c>
      <c r="AE324" s="166" t="s">
        <v>67</v>
      </c>
      <c r="AF324" s="178"/>
      <c r="AG324" s="162" t="s">
        <v>68</v>
      </c>
      <c r="AH324" s="166">
        <f t="shared" si="55"/>
        <v>23</v>
      </c>
      <c r="AI324" s="166">
        <v>2</v>
      </c>
      <c r="AJ324" s="170">
        <f t="shared" si="56"/>
        <v>6372</v>
      </c>
      <c r="AK324" s="166">
        <f t="shared" si="57"/>
        <v>23</v>
      </c>
      <c r="AL324" s="170">
        <v>0</v>
      </c>
      <c r="AM324" s="170">
        <f t="shared" si="54"/>
        <v>1104000</v>
      </c>
      <c r="AN324" s="170">
        <f t="shared" si="58"/>
        <v>0</v>
      </c>
      <c r="AO324" s="170">
        <f t="shared" si="59"/>
        <v>0</v>
      </c>
      <c r="AP324" s="170">
        <f t="shared" si="60"/>
        <v>7034688</v>
      </c>
      <c r="AR324" s="170">
        <f t="shared" si="61"/>
        <v>0</v>
      </c>
      <c r="AS324" s="170">
        <f t="shared" si="62"/>
        <v>8138688</v>
      </c>
      <c r="AT324" s="162" t="s">
        <v>195</v>
      </c>
      <c r="AU324" s="162" t="s">
        <v>196</v>
      </c>
      <c r="AV324" s="162" t="s">
        <v>921</v>
      </c>
      <c r="AW324" s="162" t="s">
        <v>922</v>
      </c>
    </row>
    <row r="325" spans="1:49" ht="25" customHeight="1" x14ac:dyDescent="0.35">
      <c r="A325" s="162">
        <v>14382</v>
      </c>
      <c r="B325" s="162" t="s">
        <v>190</v>
      </c>
      <c r="C325" s="162" t="s">
        <v>191</v>
      </c>
      <c r="D325" s="163">
        <v>1</v>
      </c>
      <c r="E325" s="163">
        <v>2025</v>
      </c>
      <c r="F325" s="163">
        <v>2025</v>
      </c>
      <c r="G325" s="162" t="s">
        <v>127</v>
      </c>
      <c r="H325" s="162" t="s">
        <v>190</v>
      </c>
      <c r="I325" s="162" t="s">
        <v>192</v>
      </c>
      <c r="J325" s="164" t="s">
        <v>1118</v>
      </c>
      <c r="K325" s="162" t="s">
        <v>65</v>
      </c>
      <c r="L325" s="162" t="s">
        <v>56</v>
      </c>
      <c r="M325" s="162" t="s">
        <v>57</v>
      </c>
      <c r="N325" s="162">
        <v>13</v>
      </c>
      <c r="O325" s="162" t="s">
        <v>104</v>
      </c>
      <c r="P325" s="162" t="s">
        <v>151</v>
      </c>
      <c r="Q325" s="162" t="s">
        <v>152</v>
      </c>
      <c r="R325" s="162" t="s">
        <v>61</v>
      </c>
      <c r="S325" s="162" t="s">
        <v>62</v>
      </c>
      <c r="T325" s="162" t="s">
        <v>1105</v>
      </c>
      <c r="U325" s="163">
        <v>12</v>
      </c>
      <c r="V325" s="163">
        <v>60</v>
      </c>
      <c r="W325" s="163">
        <v>12</v>
      </c>
      <c r="X325" s="166">
        <f t="shared" si="53"/>
        <v>72</v>
      </c>
      <c r="Y325" s="163">
        <v>4</v>
      </c>
      <c r="Z325" s="163" t="s">
        <v>64</v>
      </c>
      <c r="AA325" s="163" t="s">
        <v>67</v>
      </c>
      <c r="AB325" s="172" t="s">
        <v>67</v>
      </c>
      <c r="AC325" s="173" t="s">
        <v>1119</v>
      </c>
      <c r="AD325" s="168" t="s">
        <v>1117</v>
      </c>
      <c r="AE325" s="166" t="s">
        <v>67</v>
      </c>
      <c r="AF325" s="178"/>
      <c r="AG325" s="162" t="s">
        <v>68</v>
      </c>
      <c r="AH325" s="166">
        <f t="shared" si="55"/>
        <v>18</v>
      </c>
      <c r="AI325" s="166">
        <v>2</v>
      </c>
      <c r="AJ325" s="170">
        <f t="shared" si="56"/>
        <v>6372</v>
      </c>
      <c r="AK325" s="166">
        <f t="shared" si="57"/>
        <v>18</v>
      </c>
      <c r="AL325" s="170">
        <v>0</v>
      </c>
      <c r="AM325" s="170">
        <f t="shared" si="54"/>
        <v>864000</v>
      </c>
      <c r="AN325" s="170">
        <f t="shared" si="58"/>
        <v>0</v>
      </c>
      <c r="AO325" s="170">
        <f t="shared" si="59"/>
        <v>0</v>
      </c>
      <c r="AP325" s="170">
        <f t="shared" si="60"/>
        <v>5505408</v>
      </c>
      <c r="AR325" s="170">
        <f t="shared" si="61"/>
        <v>0</v>
      </c>
      <c r="AS325" s="170">
        <f t="shared" si="62"/>
        <v>6369408</v>
      </c>
      <c r="AT325" s="162" t="s">
        <v>195</v>
      </c>
      <c r="AU325" s="162" t="s">
        <v>196</v>
      </c>
      <c r="AV325" s="162" t="s">
        <v>921</v>
      </c>
      <c r="AW325" s="162" t="s">
        <v>922</v>
      </c>
    </row>
    <row r="326" spans="1:49" ht="25" customHeight="1" x14ac:dyDescent="0.35">
      <c r="A326" s="162">
        <v>14491</v>
      </c>
      <c r="B326" s="162" t="s">
        <v>49</v>
      </c>
      <c r="C326" s="162" t="s">
        <v>50</v>
      </c>
      <c r="D326" s="163">
        <v>4</v>
      </c>
      <c r="E326" s="163">
        <v>2025</v>
      </c>
      <c r="F326" s="163">
        <v>2025</v>
      </c>
      <c r="G326" s="162" t="s">
        <v>127</v>
      </c>
      <c r="H326" s="162" t="s">
        <v>49</v>
      </c>
      <c r="I326" s="162" t="s">
        <v>452</v>
      </c>
      <c r="J326" s="164" t="s">
        <v>1120</v>
      </c>
      <c r="K326" s="162" t="s">
        <v>65</v>
      </c>
      <c r="L326" s="162" t="s">
        <v>56</v>
      </c>
      <c r="M326" s="162" t="s">
        <v>57</v>
      </c>
      <c r="N326" s="162">
        <v>13</v>
      </c>
      <c r="O326" s="162" t="s">
        <v>104</v>
      </c>
      <c r="P326" s="162" t="s">
        <v>768</v>
      </c>
      <c r="Q326" s="162" t="s">
        <v>152</v>
      </c>
      <c r="R326" s="162" t="s">
        <v>61</v>
      </c>
      <c r="S326" s="162" t="s">
        <v>62</v>
      </c>
      <c r="T326" s="162" t="s">
        <v>63</v>
      </c>
      <c r="U326" s="163">
        <v>15</v>
      </c>
      <c r="V326" s="163">
        <v>80</v>
      </c>
      <c r="W326" s="163">
        <v>12</v>
      </c>
      <c r="X326" s="166">
        <f t="shared" si="53"/>
        <v>92</v>
      </c>
      <c r="Y326" s="163">
        <v>5</v>
      </c>
      <c r="Z326" s="163" t="s">
        <v>64</v>
      </c>
      <c r="AA326" s="163" t="s">
        <v>67</v>
      </c>
      <c r="AB326" s="163" t="s">
        <v>64</v>
      </c>
      <c r="AC326" s="173" t="s">
        <v>1121</v>
      </c>
      <c r="AD326" s="168" t="s">
        <v>769</v>
      </c>
      <c r="AE326" s="166" t="s">
        <v>67</v>
      </c>
      <c r="AF326" s="178"/>
      <c r="AG326" s="162" t="s">
        <v>68</v>
      </c>
      <c r="AH326" s="166">
        <f t="shared" si="55"/>
        <v>19</v>
      </c>
      <c r="AI326" s="166">
        <v>1</v>
      </c>
      <c r="AJ326" s="170">
        <f t="shared" si="56"/>
        <v>5074</v>
      </c>
      <c r="AK326" s="166">
        <f t="shared" si="57"/>
        <v>18.399999999999999</v>
      </c>
      <c r="AL326" s="170">
        <v>0</v>
      </c>
      <c r="AM326" s="170">
        <f t="shared" si="54"/>
        <v>1140000</v>
      </c>
      <c r="AN326" s="170">
        <f t="shared" si="58"/>
        <v>0</v>
      </c>
      <c r="AO326" s="170">
        <f t="shared" si="59"/>
        <v>4050000</v>
      </c>
      <c r="AP326" s="170">
        <f t="shared" si="60"/>
        <v>7002120</v>
      </c>
      <c r="AR326" s="170">
        <f t="shared" si="61"/>
        <v>0</v>
      </c>
      <c r="AS326" s="170">
        <f t="shared" si="62"/>
        <v>12192120</v>
      </c>
      <c r="AT326" s="162" t="s">
        <v>479</v>
      </c>
      <c r="AU326" s="162" t="s">
        <v>480</v>
      </c>
      <c r="AV326" s="162" t="s">
        <v>481</v>
      </c>
      <c r="AW326" s="162" t="s">
        <v>482</v>
      </c>
    </row>
    <row r="327" spans="1:49" ht="25" customHeight="1" x14ac:dyDescent="0.35">
      <c r="A327" s="162">
        <v>14486</v>
      </c>
      <c r="B327" s="162" t="s">
        <v>49</v>
      </c>
      <c r="C327" s="162" t="s">
        <v>50</v>
      </c>
      <c r="D327" s="163">
        <v>4</v>
      </c>
      <c r="E327" s="163">
        <v>2025</v>
      </c>
      <c r="F327" s="163">
        <v>2025</v>
      </c>
      <c r="G327" s="162" t="s">
        <v>127</v>
      </c>
      <c r="H327" s="162" t="s">
        <v>49</v>
      </c>
      <c r="I327" s="162" t="s">
        <v>452</v>
      </c>
      <c r="J327" s="164" t="s">
        <v>1122</v>
      </c>
      <c r="K327" s="162" t="s">
        <v>65</v>
      </c>
      <c r="L327" s="162" t="s">
        <v>56</v>
      </c>
      <c r="M327" s="162" t="s">
        <v>57</v>
      </c>
      <c r="N327" s="162">
        <v>13</v>
      </c>
      <c r="O327" s="162" t="s">
        <v>104</v>
      </c>
      <c r="P327" s="162" t="s">
        <v>341</v>
      </c>
      <c r="Q327" s="162" t="s">
        <v>152</v>
      </c>
      <c r="R327" s="162" t="s">
        <v>61</v>
      </c>
      <c r="S327" s="162" t="s">
        <v>62</v>
      </c>
      <c r="T327" s="162" t="s">
        <v>63</v>
      </c>
      <c r="U327" s="163">
        <v>15</v>
      </c>
      <c r="V327" s="163">
        <v>80</v>
      </c>
      <c r="W327" s="163">
        <v>12</v>
      </c>
      <c r="X327" s="166">
        <f t="shared" si="53"/>
        <v>92</v>
      </c>
      <c r="Y327" s="163">
        <v>5</v>
      </c>
      <c r="Z327" s="163" t="s">
        <v>64</v>
      </c>
      <c r="AA327" s="163" t="s">
        <v>67</v>
      </c>
      <c r="AB327" s="163" t="s">
        <v>64</v>
      </c>
      <c r="AC327" s="173" t="s">
        <v>1121</v>
      </c>
      <c r="AD327" s="168" t="s">
        <v>1123</v>
      </c>
      <c r="AE327" s="166" t="s">
        <v>67</v>
      </c>
      <c r="AF327" s="178"/>
      <c r="AG327" s="162" t="s">
        <v>68</v>
      </c>
      <c r="AH327" s="166">
        <f t="shared" si="55"/>
        <v>19</v>
      </c>
      <c r="AI327" s="166">
        <v>1</v>
      </c>
      <c r="AJ327" s="170">
        <f t="shared" si="56"/>
        <v>5074</v>
      </c>
      <c r="AK327" s="166">
        <f t="shared" si="57"/>
        <v>18.399999999999999</v>
      </c>
      <c r="AL327" s="170">
        <v>0</v>
      </c>
      <c r="AM327" s="170">
        <f t="shared" si="54"/>
        <v>1140000</v>
      </c>
      <c r="AN327" s="170">
        <f t="shared" si="58"/>
        <v>0</v>
      </c>
      <c r="AO327" s="170">
        <f t="shared" si="59"/>
        <v>4050000</v>
      </c>
      <c r="AP327" s="170">
        <f t="shared" si="60"/>
        <v>7002120</v>
      </c>
      <c r="AR327" s="170">
        <f t="shared" si="61"/>
        <v>0</v>
      </c>
      <c r="AS327" s="170">
        <f t="shared" si="62"/>
        <v>12192120</v>
      </c>
      <c r="AT327" s="162" t="s">
        <v>479</v>
      </c>
      <c r="AU327" s="162" t="s">
        <v>480</v>
      </c>
      <c r="AV327" s="162" t="s">
        <v>481</v>
      </c>
      <c r="AW327" s="162" t="s">
        <v>482</v>
      </c>
    </row>
    <row r="328" spans="1:49" ht="25" customHeight="1" x14ac:dyDescent="0.35">
      <c r="A328" s="162">
        <v>14489</v>
      </c>
      <c r="B328" s="162" t="s">
        <v>49</v>
      </c>
      <c r="C328" s="162" t="s">
        <v>50</v>
      </c>
      <c r="D328" s="163">
        <v>4</v>
      </c>
      <c r="E328" s="163">
        <v>2025</v>
      </c>
      <c r="F328" s="163">
        <v>2025</v>
      </c>
      <c r="G328" s="162" t="s">
        <v>127</v>
      </c>
      <c r="H328" s="162" t="s">
        <v>49</v>
      </c>
      <c r="I328" s="162" t="s">
        <v>452</v>
      </c>
      <c r="J328" s="164" t="s">
        <v>1122</v>
      </c>
      <c r="K328" s="162" t="s">
        <v>65</v>
      </c>
      <c r="L328" s="162" t="s">
        <v>56</v>
      </c>
      <c r="M328" s="162" t="s">
        <v>57</v>
      </c>
      <c r="N328" s="162">
        <v>13</v>
      </c>
      <c r="O328" s="162" t="s">
        <v>104</v>
      </c>
      <c r="P328" s="162" t="s">
        <v>1124</v>
      </c>
      <c r="Q328" s="162" t="s">
        <v>152</v>
      </c>
      <c r="R328" s="162" t="s">
        <v>61</v>
      </c>
      <c r="S328" s="162" t="s">
        <v>62</v>
      </c>
      <c r="T328" s="162" t="s">
        <v>63</v>
      </c>
      <c r="U328" s="163">
        <v>15</v>
      </c>
      <c r="V328" s="163">
        <v>80</v>
      </c>
      <c r="W328" s="163">
        <v>12</v>
      </c>
      <c r="X328" s="166">
        <f t="shared" ref="X328:X350" si="63">(SUM(V328:W328))*1</f>
        <v>92</v>
      </c>
      <c r="Y328" s="163">
        <v>5</v>
      </c>
      <c r="Z328" s="163" t="s">
        <v>64</v>
      </c>
      <c r="AA328" s="163" t="s">
        <v>67</v>
      </c>
      <c r="AB328" s="163" t="s">
        <v>64</v>
      </c>
      <c r="AC328" s="173" t="s">
        <v>1125</v>
      </c>
      <c r="AD328" s="168" t="s">
        <v>1126</v>
      </c>
      <c r="AE328" s="166" t="s">
        <v>67</v>
      </c>
      <c r="AF328" s="178"/>
      <c r="AG328" s="162" t="s">
        <v>68</v>
      </c>
      <c r="AH328" s="166">
        <f t="shared" si="55"/>
        <v>19</v>
      </c>
      <c r="AI328" s="166">
        <v>1</v>
      </c>
      <c r="AJ328" s="170">
        <f t="shared" si="56"/>
        <v>5074</v>
      </c>
      <c r="AK328" s="166">
        <f t="shared" si="57"/>
        <v>18.399999999999999</v>
      </c>
      <c r="AL328" s="170">
        <v>0</v>
      </c>
      <c r="AM328" s="170">
        <f t="shared" si="54"/>
        <v>1140000</v>
      </c>
      <c r="AN328" s="170">
        <f t="shared" si="58"/>
        <v>0</v>
      </c>
      <c r="AO328" s="170">
        <f t="shared" si="59"/>
        <v>4050000</v>
      </c>
      <c r="AP328" s="170">
        <f t="shared" si="60"/>
        <v>7002120</v>
      </c>
      <c r="AR328" s="170">
        <f t="shared" si="61"/>
        <v>0</v>
      </c>
      <c r="AS328" s="170">
        <f t="shared" si="62"/>
        <v>12192120</v>
      </c>
      <c r="AT328" s="162" t="s">
        <v>479</v>
      </c>
      <c r="AU328" s="162" t="s">
        <v>480</v>
      </c>
      <c r="AV328" s="162" t="s">
        <v>481</v>
      </c>
      <c r="AW328" s="162" t="s">
        <v>482</v>
      </c>
    </row>
    <row r="329" spans="1:49" ht="25" customHeight="1" x14ac:dyDescent="0.35">
      <c r="A329" s="162">
        <v>14494</v>
      </c>
      <c r="B329" s="162" t="s">
        <v>49</v>
      </c>
      <c r="C329" s="162" t="s">
        <v>50</v>
      </c>
      <c r="D329" s="163">
        <v>4</v>
      </c>
      <c r="E329" s="163">
        <v>2025</v>
      </c>
      <c r="F329" s="163">
        <v>2025</v>
      </c>
      <c r="G329" s="162" t="s">
        <v>127</v>
      </c>
      <c r="H329" s="162" t="s">
        <v>49</v>
      </c>
      <c r="I329" s="162" t="s">
        <v>452</v>
      </c>
      <c r="J329" s="164" t="s">
        <v>1122</v>
      </c>
      <c r="K329" s="162" t="s">
        <v>65</v>
      </c>
      <c r="L329" s="162" t="s">
        <v>56</v>
      </c>
      <c r="M329" s="162" t="s">
        <v>57</v>
      </c>
      <c r="N329" s="162">
        <v>13</v>
      </c>
      <c r="O329" s="162" t="s">
        <v>104</v>
      </c>
      <c r="P329" s="162" t="s">
        <v>1127</v>
      </c>
      <c r="Q329" s="162" t="s">
        <v>152</v>
      </c>
      <c r="R329" s="162" t="s">
        <v>61</v>
      </c>
      <c r="S329" s="162" t="s">
        <v>62</v>
      </c>
      <c r="T329" s="162" t="s">
        <v>63</v>
      </c>
      <c r="U329" s="163">
        <v>15</v>
      </c>
      <c r="V329" s="163">
        <v>80</v>
      </c>
      <c r="W329" s="163">
        <v>12</v>
      </c>
      <c r="X329" s="166">
        <f t="shared" si="63"/>
        <v>92</v>
      </c>
      <c r="Y329" s="163">
        <v>5</v>
      </c>
      <c r="Z329" s="163" t="s">
        <v>64</v>
      </c>
      <c r="AA329" s="163" t="s">
        <v>67</v>
      </c>
      <c r="AB329" s="163" t="s">
        <v>64</v>
      </c>
      <c r="AC329" s="173" t="s">
        <v>1125</v>
      </c>
      <c r="AD329" s="168" t="s">
        <v>1128</v>
      </c>
      <c r="AE329" s="166" t="s">
        <v>67</v>
      </c>
      <c r="AF329" s="178"/>
      <c r="AG329" s="162" t="s">
        <v>68</v>
      </c>
      <c r="AH329" s="166">
        <f t="shared" si="55"/>
        <v>19</v>
      </c>
      <c r="AI329" s="166">
        <v>1</v>
      </c>
      <c r="AJ329" s="170">
        <f t="shared" si="56"/>
        <v>5074</v>
      </c>
      <c r="AK329" s="166">
        <f t="shared" si="57"/>
        <v>18.399999999999999</v>
      </c>
      <c r="AL329" s="170">
        <v>0</v>
      </c>
      <c r="AM329" s="170">
        <f t="shared" si="54"/>
        <v>1140000</v>
      </c>
      <c r="AN329" s="170">
        <f t="shared" si="58"/>
        <v>0</v>
      </c>
      <c r="AO329" s="170">
        <f t="shared" si="59"/>
        <v>4050000</v>
      </c>
      <c r="AP329" s="170">
        <f t="shared" si="60"/>
        <v>7002120</v>
      </c>
      <c r="AR329" s="170">
        <f t="shared" si="61"/>
        <v>0</v>
      </c>
      <c r="AS329" s="170">
        <f t="shared" si="62"/>
        <v>12192120</v>
      </c>
      <c r="AT329" s="162" t="s">
        <v>479</v>
      </c>
      <c r="AU329" s="162" t="s">
        <v>480</v>
      </c>
      <c r="AV329" s="162" t="s">
        <v>481</v>
      </c>
      <c r="AW329" s="162" t="s">
        <v>482</v>
      </c>
    </row>
    <row r="330" spans="1:49" ht="25" customHeight="1" x14ac:dyDescent="0.35">
      <c r="A330" s="162">
        <v>14447</v>
      </c>
      <c r="B330" s="162" t="s">
        <v>49</v>
      </c>
      <c r="C330" s="162" t="s">
        <v>50</v>
      </c>
      <c r="D330" s="163">
        <v>4</v>
      </c>
      <c r="E330" s="163">
        <v>2025</v>
      </c>
      <c r="F330" s="163">
        <v>2025</v>
      </c>
      <c r="G330" s="162" t="s">
        <v>127</v>
      </c>
      <c r="H330" s="162" t="s">
        <v>49</v>
      </c>
      <c r="I330" s="162" t="s">
        <v>452</v>
      </c>
      <c r="J330" s="164" t="s">
        <v>1129</v>
      </c>
      <c r="K330" s="162" t="s">
        <v>65</v>
      </c>
      <c r="L330" s="162" t="s">
        <v>56</v>
      </c>
      <c r="M330" s="162" t="s">
        <v>57</v>
      </c>
      <c r="N330" s="162">
        <v>5</v>
      </c>
      <c r="O330" s="162" t="s">
        <v>236</v>
      </c>
      <c r="P330" s="162" t="s">
        <v>1130</v>
      </c>
      <c r="Q330" s="162" t="s">
        <v>152</v>
      </c>
      <c r="R330" s="162" t="s">
        <v>61</v>
      </c>
      <c r="S330" s="162" t="s">
        <v>62</v>
      </c>
      <c r="T330" s="162" t="s">
        <v>63</v>
      </c>
      <c r="U330" s="163">
        <v>15</v>
      </c>
      <c r="V330" s="163">
        <v>108</v>
      </c>
      <c r="W330" s="163">
        <v>12</v>
      </c>
      <c r="X330" s="166">
        <f t="shared" si="63"/>
        <v>120</v>
      </c>
      <c r="Y330" s="163">
        <v>5</v>
      </c>
      <c r="Z330" s="163" t="s">
        <v>64</v>
      </c>
      <c r="AA330" s="163" t="s">
        <v>67</v>
      </c>
      <c r="AB330" s="163" t="s">
        <v>64</v>
      </c>
      <c r="AC330" s="173" t="s">
        <v>1131</v>
      </c>
      <c r="AD330" s="168" t="s">
        <v>1132</v>
      </c>
      <c r="AE330" s="166" t="s">
        <v>67</v>
      </c>
      <c r="AF330" s="178"/>
      <c r="AG330" s="162" t="s">
        <v>68</v>
      </c>
      <c r="AH330" s="166">
        <f t="shared" si="55"/>
        <v>24</v>
      </c>
      <c r="AI330" s="166">
        <v>1</v>
      </c>
      <c r="AJ330" s="170">
        <f t="shared" si="56"/>
        <v>5074</v>
      </c>
      <c r="AK330" s="166">
        <f t="shared" si="57"/>
        <v>24</v>
      </c>
      <c r="AL330" s="170">
        <v>0</v>
      </c>
      <c r="AM330" s="170">
        <f t="shared" si="54"/>
        <v>1440000</v>
      </c>
      <c r="AN330" s="170">
        <f t="shared" si="58"/>
        <v>0</v>
      </c>
      <c r="AO330" s="170">
        <f t="shared" si="59"/>
        <v>4050000</v>
      </c>
      <c r="AP330" s="170">
        <f t="shared" si="60"/>
        <v>9133200</v>
      </c>
      <c r="AR330" s="170">
        <f t="shared" si="61"/>
        <v>0</v>
      </c>
      <c r="AS330" s="170">
        <f t="shared" si="62"/>
        <v>14623200</v>
      </c>
      <c r="AT330" s="162" t="s">
        <v>479</v>
      </c>
      <c r="AU330" s="162" t="s">
        <v>480</v>
      </c>
      <c r="AV330" s="162" t="s">
        <v>481</v>
      </c>
      <c r="AW330" s="162" t="s">
        <v>482</v>
      </c>
    </row>
    <row r="331" spans="1:49" ht="25" customHeight="1" x14ac:dyDescent="0.35">
      <c r="A331" s="162">
        <v>14243</v>
      </c>
      <c r="B331" s="162" t="s">
        <v>138</v>
      </c>
      <c r="C331" s="162" t="s">
        <v>139</v>
      </c>
      <c r="D331" s="163">
        <v>1</v>
      </c>
      <c r="E331" s="163">
        <v>2025</v>
      </c>
      <c r="F331" s="163">
        <v>2025</v>
      </c>
      <c r="G331" s="162" t="s">
        <v>127</v>
      </c>
      <c r="H331" s="162" t="s">
        <v>138</v>
      </c>
      <c r="I331" s="162" t="s">
        <v>140</v>
      </c>
      <c r="J331" s="164" t="s">
        <v>1133</v>
      </c>
      <c r="K331" s="162" t="s">
        <v>65</v>
      </c>
      <c r="L331" s="162" t="s">
        <v>56</v>
      </c>
      <c r="M331" s="162" t="s">
        <v>57</v>
      </c>
      <c r="N331" s="162">
        <v>5</v>
      </c>
      <c r="O331" s="162" t="s">
        <v>236</v>
      </c>
      <c r="P331" s="162" t="s">
        <v>333</v>
      </c>
      <c r="Q331" s="162" t="s">
        <v>152</v>
      </c>
      <c r="R331" s="162" t="s">
        <v>61</v>
      </c>
      <c r="S331" s="162" t="s">
        <v>62</v>
      </c>
      <c r="T331" s="162" t="s">
        <v>63</v>
      </c>
      <c r="U331" s="163">
        <v>10</v>
      </c>
      <c r="V331" s="163">
        <v>175</v>
      </c>
      <c r="W331" s="163">
        <v>12</v>
      </c>
      <c r="X331" s="166">
        <f t="shared" si="63"/>
        <v>187</v>
      </c>
      <c r="Y331" s="163">
        <v>5</v>
      </c>
      <c r="Z331" s="163" t="s">
        <v>64</v>
      </c>
      <c r="AA331" s="163" t="s">
        <v>67</v>
      </c>
      <c r="AB331" s="163" t="s">
        <v>64</v>
      </c>
      <c r="AC331" s="173" t="s">
        <v>1134</v>
      </c>
      <c r="AD331" s="168" t="s">
        <v>1135</v>
      </c>
      <c r="AE331" s="166" t="s">
        <v>67</v>
      </c>
      <c r="AF331" s="178"/>
      <c r="AG331" s="162" t="s">
        <v>68</v>
      </c>
      <c r="AH331" s="166">
        <f t="shared" si="55"/>
        <v>38</v>
      </c>
      <c r="AI331" s="166">
        <v>2</v>
      </c>
      <c r="AJ331" s="170">
        <f t="shared" si="56"/>
        <v>6372</v>
      </c>
      <c r="AK331" s="166">
        <f t="shared" si="57"/>
        <v>37.4</v>
      </c>
      <c r="AL331" s="170">
        <v>0</v>
      </c>
      <c r="AM331" s="170">
        <f t="shared" si="54"/>
        <v>1520000</v>
      </c>
      <c r="AN331" s="170">
        <f t="shared" si="58"/>
        <v>0</v>
      </c>
      <c r="AO331" s="170">
        <f t="shared" si="59"/>
        <v>2700000</v>
      </c>
      <c r="AP331" s="170">
        <f t="shared" si="60"/>
        <v>11915640</v>
      </c>
      <c r="AR331" s="170">
        <f t="shared" si="61"/>
        <v>0</v>
      </c>
      <c r="AS331" s="170">
        <f t="shared" si="62"/>
        <v>16135640</v>
      </c>
      <c r="AT331" s="162" t="s">
        <v>335</v>
      </c>
      <c r="AU331" s="162" t="s">
        <v>336</v>
      </c>
      <c r="AV331" s="162" t="s">
        <v>1136</v>
      </c>
      <c r="AW331" s="162" t="s">
        <v>340</v>
      </c>
    </row>
    <row r="332" spans="1:49" ht="25" customHeight="1" x14ac:dyDescent="0.35">
      <c r="A332" s="162">
        <v>14507</v>
      </c>
      <c r="B332" s="162" t="s">
        <v>138</v>
      </c>
      <c r="C332" s="162" t="s">
        <v>139</v>
      </c>
      <c r="D332" s="163">
        <v>1</v>
      </c>
      <c r="E332" s="163">
        <v>2025</v>
      </c>
      <c r="F332" s="163">
        <v>2025</v>
      </c>
      <c r="G332" s="162" t="s">
        <v>127</v>
      </c>
      <c r="H332" s="162" t="s">
        <v>138</v>
      </c>
      <c r="I332" s="162" t="s">
        <v>140</v>
      </c>
      <c r="J332" s="164" t="s">
        <v>1133</v>
      </c>
      <c r="K332" s="162" t="s">
        <v>65</v>
      </c>
      <c r="L332" s="162" t="s">
        <v>56</v>
      </c>
      <c r="M332" s="162" t="s">
        <v>57</v>
      </c>
      <c r="N332" s="162">
        <v>5</v>
      </c>
      <c r="O332" s="162" t="s">
        <v>236</v>
      </c>
      <c r="P332" s="162" t="s">
        <v>1137</v>
      </c>
      <c r="Q332" s="162" t="s">
        <v>152</v>
      </c>
      <c r="R332" s="162" t="s">
        <v>61</v>
      </c>
      <c r="S332" s="162" t="s">
        <v>62</v>
      </c>
      <c r="T332" s="162" t="s">
        <v>63</v>
      </c>
      <c r="U332" s="163">
        <v>10</v>
      </c>
      <c r="V332" s="163">
        <v>175</v>
      </c>
      <c r="W332" s="163">
        <v>12</v>
      </c>
      <c r="X332" s="166">
        <f t="shared" si="63"/>
        <v>187</v>
      </c>
      <c r="Y332" s="163">
        <v>5</v>
      </c>
      <c r="Z332" s="163" t="s">
        <v>64</v>
      </c>
      <c r="AA332" s="163" t="s">
        <v>67</v>
      </c>
      <c r="AB332" s="163" t="s">
        <v>64</v>
      </c>
      <c r="AC332" s="173" t="s">
        <v>1138</v>
      </c>
      <c r="AD332" s="168" t="s">
        <v>1139</v>
      </c>
      <c r="AE332" s="166" t="s">
        <v>67</v>
      </c>
      <c r="AF332" s="178"/>
      <c r="AG332" s="162" t="s">
        <v>68</v>
      </c>
      <c r="AH332" s="166">
        <f t="shared" si="55"/>
        <v>38</v>
      </c>
      <c r="AI332" s="166">
        <v>2</v>
      </c>
      <c r="AJ332" s="170">
        <f t="shared" si="56"/>
        <v>6372</v>
      </c>
      <c r="AK332" s="166">
        <f t="shared" si="57"/>
        <v>37.4</v>
      </c>
      <c r="AL332" s="170">
        <v>0</v>
      </c>
      <c r="AM332" s="170">
        <f t="shared" ref="AM332:AM395" si="64">IF(Z332="SI",4000*U332*AH332,0)</f>
        <v>1520000</v>
      </c>
      <c r="AN332" s="170">
        <f t="shared" si="58"/>
        <v>0</v>
      </c>
      <c r="AO332" s="170">
        <f t="shared" si="59"/>
        <v>2700000</v>
      </c>
      <c r="AP332" s="170">
        <f t="shared" si="60"/>
        <v>11915640</v>
      </c>
      <c r="AR332" s="170">
        <f t="shared" si="61"/>
        <v>0</v>
      </c>
      <c r="AS332" s="170">
        <f t="shared" si="62"/>
        <v>16135640</v>
      </c>
      <c r="AT332" s="162" t="s">
        <v>335</v>
      </c>
      <c r="AU332" s="162" t="s">
        <v>336</v>
      </c>
      <c r="AV332" s="162" t="s">
        <v>1140</v>
      </c>
      <c r="AW332" s="162" t="s">
        <v>340</v>
      </c>
    </row>
    <row r="333" spans="1:49" ht="25" customHeight="1" x14ac:dyDescent="0.35">
      <c r="A333" s="162">
        <v>14510</v>
      </c>
      <c r="B333" s="162" t="s">
        <v>138</v>
      </c>
      <c r="C333" s="162" t="s">
        <v>139</v>
      </c>
      <c r="D333" s="163">
        <v>1</v>
      </c>
      <c r="E333" s="163">
        <v>2025</v>
      </c>
      <c r="F333" s="163">
        <v>2025</v>
      </c>
      <c r="G333" s="162" t="s">
        <v>127</v>
      </c>
      <c r="H333" s="162" t="s">
        <v>138</v>
      </c>
      <c r="I333" s="162" t="s">
        <v>140</v>
      </c>
      <c r="J333" s="164" t="s">
        <v>1133</v>
      </c>
      <c r="K333" s="162" t="s">
        <v>65</v>
      </c>
      <c r="L333" s="162" t="s">
        <v>56</v>
      </c>
      <c r="M333" s="162" t="s">
        <v>57</v>
      </c>
      <c r="N333" s="162">
        <v>13</v>
      </c>
      <c r="O333" s="162" t="s">
        <v>104</v>
      </c>
      <c r="P333" s="162" t="s">
        <v>209</v>
      </c>
      <c r="Q333" s="162" t="s">
        <v>152</v>
      </c>
      <c r="R333" s="162" t="s">
        <v>61</v>
      </c>
      <c r="S333" s="162" t="s">
        <v>62</v>
      </c>
      <c r="T333" s="162" t="s">
        <v>63</v>
      </c>
      <c r="U333" s="163">
        <v>10</v>
      </c>
      <c r="V333" s="163">
        <v>175</v>
      </c>
      <c r="W333" s="163">
        <v>12</v>
      </c>
      <c r="X333" s="166">
        <f t="shared" si="63"/>
        <v>187</v>
      </c>
      <c r="Y333" s="163">
        <v>5</v>
      </c>
      <c r="Z333" s="163" t="s">
        <v>64</v>
      </c>
      <c r="AA333" s="163" t="s">
        <v>67</v>
      </c>
      <c r="AB333" s="163" t="s">
        <v>64</v>
      </c>
      <c r="AC333" s="173" t="s">
        <v>1138</v>
      </c>
      <c r="AD333" s="168" t="s">
        <v>1139</v>
      </c>
      <c r="AE333" s="166" t="s">
        <v>67</v>
      </c>
      <c r="AF333" s="178"/>
      <c r="AG333" s="162" t="s">
        <v>68</v>
      </c>
      <c r="AH333" s="166">
        <f t="shared" si="55"/>
        <v>38</v>
      </c>
      <c r="AI333" s="166">
        <v>2</v>
      </c>
      <c r="AJ333" s="170">
        <f t="shared" si="56"/>
        <v>6372</v>
      </c>
      <c r="AK333" s="166">
        <f t="shared" si="57"/>
        <v>37.4</v>
      </c>
      <c r="AL333" s="170">
        <v>0</v>
      </c>
      <c r="AM333" s="170">
        <f t="shared" si="64"/>
        <v>1520000</v>
      </c>
      <c r="AN333" s="170">
        <f t="shared" si="58"/>
        <v>0</v>
      </c>
      <c r="AO333" s="170">
        <f t="shared" si="59"/>
        <v>2700000</v>
      </c>
      <c r="AP333" s="170">
        <f t="shared" si="60"/>
        <v>11915640</v>
      </c>
      <c r="AR333" s="170">
        <f t="shared" si="61"/>
        <v>0</v>
      </c>
      <c r="AS333" s="170">
        <f t="shared" si="62"/>
        <v>16135640</v>
      </c>
      <c r="AT333" s="162" t="s">
        <v>335</v>
      </c>
      <c r="AU333" s="162" t="s">
        <v>336</v>
      </c>
      <c r="AV333" s="162" t="s">
        <v>1141</v>
      </c>
      <c r="AW333" s="162" t="s">
        <v>338</v>
      </c>
    </row>
    <row r="334" spans="1:49" ht="25" customHeight="1" x14ac:dyDescent="0.35">
      <c r="A334" s="162">
        <v>14512</v>
      </c>
      <c r="B334" s="162" t="s">
        <v>138</v>
      </c>
      <c r="C334" s="162" t="s">
        <v>139</v>
      </c>
      <c r="D334" s="163">
        <v>1</v>
      </c>
      <c r="E334" s="163">
        <v>2025</v>
      </c>
      <c r="F334" s="163">
        <v>2025</v>
      </c>
      <c r="G334" s="162" t="s">
        <v>127</v>
      </c>
      <c r="H334" s="162" t="s">
        <v>138</v>
      </c>
      <c r="I334" s="162" t="s">
        <v>140</v>
      </c>
      <c r="J334" s="164" t="s">
        <v>1133</v>
      </c>
      <c r="K334" s="162" t="s">
        <v>65</v>
      </c>
      <c r="L334" s="162" t="s">
        <v>56</v>
      </c>
      <c r="M334" s="162" t="s">
        <v>57</v>
      </c>
      <c r="N334" s="162">
        <v>13</v>
      </c>
      <c r="O334" s="162" t="s">
        <v>104</v>
      </c>
      <c r="P334" s="162" t="s">
        <v>341</v>
      </c>
      <c r="Q334" s="162" t="s">
        <v>152</v>
      </c>
      <c r="R334" s="162" t="s">
        <v>61</v>
      </c>
      <c r="S334" s="162" t="s">
        <v>62</v>
      </c>
      <c r="T334" s="162" t="s">
        <v>63</v>
      </c>
      <c r="U334" s="163">
        <v>10</v>
      </c>
      <c r="V334" s="163">
        <v>187</v>
      </c>
      <c r="W334" s="163">
        <v>12</v>
      </c>
      <c r="X334" s="166">
        <f t="shared" si="63"/>
        <v>199</v>
      </c>
      <c r="Y334" s="163">
        <v>5</v>
      </c>
      <c r="Z334" s="163" t="s">
        <v>64</v>
      </c>
      <c r="AA334" s="163" t="s">
        <v>67</v>
      </c>
      <c r="AB334" s="163" t="s">
        <v>64</v>
      </c>
      <c r="AC334" s="173" t="s">
        <v>1142</v>
      </c>
      <c r="AD334" s="168" t="s">
        <v>1139</v>
      </c>
      <c r="AE334" s="166" t="s">
        <v>67</v>
      </c>
      <c r="AF334" s="178"/>
      <c r="AG334" s="162" t="s">
        <v>68</v>
      </c>
      <c r="AH334" s="166">
        <f t="shared" si="55"/>
        <v>40</v>
      </c>
      <c r="AI334" s="166">
        <v>2</v>
      </c>
      <c r="AJ334" s="170">
        <f t="shared" si="56"/>
        <v>6372</v>
      </c>
      <c r="AK334" s="166">
        <f t="shared" si="57"/>
        <v>39.799999999999997</v>
      </c>
      <c r="AL334" s="170">
        <v>0</v>
      </c>
      <c r="AM334" s="170">
        <f t="shared" si="64"/>
        <v>1600000</v>
      </c>
      <c r="AN334" s="170">
        <f t="shared" si="58"/>
        <v>0</v>
      </c>
      <c r="AO334" s="170">
        <f t="shared" si="59"/>
        <v>2700000</v>
      </c>
      <c r="AP334" s="170">
        <f t="shared" si="60"/>
        <v>12680280</v>
      </c>
      <c r="AR334" s="170">
        <f t="shared" si="61"/>
        <v>0</v>
      </c>
      <c r="AS334" s="170">
        <f t="shared" si="62"/>
        <v>16980280</v>
      </c>
      <c r="AT334" s="162" t="s">
        <v>335</v>
      </c>
      <c r="AU334" s="162" t="s">
        <v>336</v>
      </c>
      <c r="AV334" s="162" t="s">
        <v>1141</v>
      </c>
      <c r="AW334" s="162" t="s">
        <v>340</v>
      </c>
    </row>
    <row r="335" spans="1:49" ht="25" customHeight="1" x14ac:dyDescent="0.35">
      <c r="A335" s="162">
        <v>14475</v>
      </c>
      <c r="B335" s="162" t="s">
        <v>190</v>
      </c>
      <c r="C335" s="162" t="s">
        <v>191</v>
      </c>
      <c r="D335" s="163">
        <v>1</v>
      </c>
      <c r="E335" s="163">
        <v>2025</v>
      </c>
      <c r="F335" s="163">
        <v>2025</v>
      </c>
      <c r="G335" s="162" t="s">
        <v>127</v>
      </c>
      <c r="H335" s="162" t="s">
        <v>190</v>
      </c>
      <c r="I335" s="162" t="s">
        <v>192</v>
      </c>
      <c r="J335" s="164" t="s">
        <v>1143</v>
      </c>
      <c r="K335" s="162" t="s">
        <v>65</v>
      </c>
      <c r="L335" s="162" t="s">
        <v>56</v>
      </c>
      <c r="M335" s="162" t="s">
        <v>57</v>
      </c>
      <c r="N335" s="162">
        <v>13</v>
      </c>
      <c r="O335" s="162" t="s">
        <v>104</v>
      </c>
      <c r="P335" s="162" t="s">
        <v>209</v>
      </c>
      <c r="Q335" s="162" t="s">
        <v>152</v>
      </c>
      <c r="R335" s="162" t="s">
        <v>61</v>
      </c>
      <c r="S335" s="162" t="s">
        <v>62</v>
      </c>
      <c r="T335" s="162" t="s">
        <v>495</v>
      </c>
      <c r="U335" s="163">
        <v>12</v>
      </c>
      <c r="V335" s="163">
        <v>60</v>
      </c>
      <c r="W335" s="163">
        <v>12</v>
      </c>
      <c r="X335" s="166">
        <f t="shared" si="63"/>
        <v>72</v>
      </c>
      <c r="Y335" s="163">
        <v>4</v>
      </c>
      <c r="Z335" s="163" t="s">
        <v>64</v>
      </c>
      <c r="AA335" s="163" t="s">
        <v>67</v>
      </c>
      <c r="AB335" s="172" t="s">
        <v>67</v>
      </c>
      <c r="AC335" s="173" t="s">
        <v>1144</v>
      </c>
      <c r="AD335" s="168" t="s">
        <v>1145</v>
      </c>
      <c r="AE335" s="166" t="s">
        <v>67</v>
      </c>
      <c r="AF335" s="178"/>
      <c r="AG335" s="162" t="s">
        <v>68</v>
      </c>
      <c r="AH335" s="166">
        <f t="shared" si="55"/>
        <v>18</v>
      </c>
      <c r="AI335" s="166">
        <v>2</v>
      </c>
      <c r="AJ335" s="170">
        <f t="shared" si="56"/>
        <v>6372</v>
      </c>
      <c r="AK335" s="166">
        <f t="shared" si="57"/>
        <v>18</v>
      </c>
      <c r="AL335" s="170">
        <v>0</v>
      </c>
      <c r="AM335" s="170">
        <f t="shared" si="64"/>
        <v>864000</v>
      </c>
      <c r="AN335" s="170">
        <f t="shared" si="58"/>
        <v>0</v>
      </c>
      <c r="AO335" s="170">
        <f t="shared" si="59"/>
        <v>0</v>
      </c>
      <c r="AP335" s="170">
        <f t="shared" si="60"/>
        <v>5505408</v>
      </c>
      <c r="AR335" s="170">
        <f t="shared" si="61"/>
        <v>0</v>
      </c>
      <c r="AS335" s="170">
        <f t="shared" si="62"/>
        <v>6369408</v>
      </c>
      <c r="AT335" s="162" t="s">
        <v>195</v>
      </c>
      <c r="AU335" s="162" t="s">
        <v>196</v>
      </c>
      <c r="AV335" s="162" t="s">
        <v>921</v>
      </c>
      <c r="AW335" s="162" t="s">
        <v>922</v>
      </c>
    </row>
    <row r="336" spans="1:49" ht="25" customHeight="1" x14ac:dyDescent="0.35">
      <c r="A336" s="162">
        <v>14478</v>
      </c>
      <c r="B336" s="162" t="s">
        <v>190</v>
      </c>
      <c r="C336" s="162" t="s">
        <v>191</v>
      </c>
      <c r="D336" s="163">
        <v>1</v>
      </c>
      <c r="E336" s="163">
        <v>2025</v>
      </c>
      <c r="F336" s="163">
        <v>2025</v>
      </c>
      <c r="G336" s="162" t="s">
        <v>127</v>
      </c>
      <c r="H336" s="162" t="s">
        <v>190</v>
      </c>
      <c r="I336" s="162" t="s">
        <v>192</v>
      </c>
      <c r="J336" s="164" t="s">
        <v>1143</v>
      </c>
      <c r="K336" s="162" t="s">
        <v>65</v>
      </c>
      <c r="L336" s="162" t="s">
        <v>56</v>
      </c>
      <c r="M336" s="162" t="s">
        <v>57</v>
      </c>
      <c r="N336" s="162">
        <v>13</v>
      </c>
      <c r="O336" s="162" t="s">
        <v>104</v>
      </c>
      <c r="P336" s="162" t="s">
        <v>209</v>
      </c>
      <c r="Q336" s="162" t="s">
        <v>152</v>
      </c>
      <c r="R336" s="162" t="s">
        <v>61</v>
      </c>
      <c r="S336" s="162" t="s">
        <v>62</v>
      </c>
      <c r="T336" s="162" t="s">
        <v>917</v>
      </c>
      <c r="U336" s="163">
        <v>12</v>
      </c>
      <c r="V336" s="163">
        <v>60</v>
      </c>
      <c r="W336" s="163">
        <v>12</v>
      </c>
      <c r="X336" s="166">
        <f t="shared" si="63"/>
        <v>72</v>
      </c>
      <c r="Y336" s="163">
        <v>4</v>
      </c>
      <c r="Z336" s="163" t="s">
        <v>64</v>
      </c>
      <c r="AA336" s="163" t="s">
        <v>67</v>
      </c>
      <c r="AB336" s="172" t="s">
        <v>67</v>
      </c>
      <c r="AC336" s="173" t="s">
        <v>1144</v>
      </c>
      <c r="AD336" s="168" t="s">
        <v>1145</v>
      </c>
      <c r="AE336" s="166" t="s">
        <v>67</v>
      </c>
      <c r="AF336" s="178"/>
      <c r="AG336" s="162" t="s">
        <v>68</v>
      </c>
      <c r="AH336" s="166">
        <f t="shared" si="55"/>
        <v>18</v>
      </c>
      <c r="AI336" s="166">
        <v>2</v>
      </c>
      <c r="AJ336" s="170">
        <f t="shared" si="56"/>
        <v>6372</v>
      </c>
      <c r="AK336" s="166">
        <f t="shared" si="57"/>
        <v>18</v>
      </c>
      <c r="AL336" s="170">
        <v>0</v>
      </c>
      <c r="AM336" s="170">
        <f t="shared" si="64"/>
        <v>864000</v>
      </c>
      <c r="AN336" s="170">
        <f t="shared" si="58"/>
        <v>0</v>
      </c>
      <c r="AO336" s="170">
        <f t="shared" si="59"/>
        <v>0</v>
      </c>
      <c r="AP336" s="170">
        <f t="shared" si="60"/>
        <v>5505408</v>
      </c>
      <c r="AR336" s="170">
        <f t="shared" si="61"/>
        <v>0</v>
      </c>
      <c r="AS336" s="170">
        <f t="shared" si="62"/>
        <v>6369408</v>
      </c>
      <c r="AT336" s="162" t="s">
        <v>195</v>
      </c>
      <c r="AU336" s="162" t="s">
        <v>196</v>
      </c>
      <c r="AV336" s="162" t="s">
        <v>921</v>
      </c>
      <c r="AW336" s="162" t="s">
        <v>922</v>
      </c>
    </row>
    <row r="337" spans="1:49" ht="25" customHeight="1" x14ac:dyDescent="0.35">
      <c r="A337" s="162">
        <v>14249</v>
      </c>
      <c r="B337" s="162" t="s">
        <v>138</v>
      </c>
      <c r="C337" s="162" t="s">
        <v>139</v>
      </c>
      <c r="D337" s="163">
        <v>1</v>
      </c>
      <c r="E337" s="163">
        <v>2025</v>
      </c>
      <c r="F337" s="163">
        <v>2025</v>
      </c>
      <c r="G337" s="162" t="s">
        <v>127</v>
      </c>
      <c r="H337" s="162" t="s">
        <v>138</v>
      </c>
      <c r="I337" s="162" t="s">
        <v>140</v>
      </c>
      <c r="J337" s="164" t="s">
        <v>1146</v>
      </c>
      <c r="K337" s="162" t="s">
        <v>65</v>
      </c>
      <c r="L337" s="162" t="s">
        <v>56</v>
      </c>
      <c r="M337" s="162" t="s">
        <v>57</v>
      </c>
      <c r="N337" s="162">
        <v>4</v>
      </c>
      <c r="O337" s="162" t="s">
        <v>286</v>
      </c>
      <c r="P337" s="162" t="s">
        <v>679</v>
      </c>
      <c r="Q337" s="162" t="s">
        <v>152</v>
      </c>
      <c r="R337" s="162" t="s">
        <v>61</v>
      </c>
      <c r="S337" s="162" t="s">
        <v>62</v>
      </c>
      <c r="T337" s="162" t="s">
        <v>288</v>
      </c>
      <c r="U337" s="163">
        <v>20</v>
      </c>
      <c r="V337" s="163">
        <v>162</v>
      </c>
      <c r="W337" s="163">
        <v>12</v>
      </c>
      <c r="X337" s="166">
        <f t="shared" si="63"/>
        <v>174</v>
      </c>
      <c r="Y337" s="163">
        <v>4</v>
      </c>
      <c r="Z337" s="163" t="s">
        <v>64</v>
      </c>
      <c r="AA337" s="163" t="s">
        <v>67</v>
      </c>
      <c r="AB337" s="163" t="s">
        <v>64</v>
      </c>
      <c r="AC337" s="173" t="s">
        <v>1147</v>
      </c>
      <c r="AD337" s="168" t="s">
        <v>1148</v>
      </c>
      <c r="AE337" s="166" t="s">
        <v>67</v>
      </c>
      <c r="AF337" s="178"/>
      <c r="AG337" s="162" t="s">
        <v>68</v>
      </c>
      <c r="AH337" s="166">
        <f t="shared" si="55"/>
        <v>44</v>
      </c>
      <c r="AI337" s="166">
        <v>2</v>
      </c>
      <c r="AJ337" s="170">
        <f t="shared" si="56"/>
        <v>6372</v>
      </c>
      <c r="AK337" s="166">
        <f t="shared" si="57"/>
        <v>43.5</v>
      </c>
      <c r="AL337" s="170">
        <v>0</v>
      </c>
      <c r="AM337" s="170">
        <f t="shared" si="64"/>
        <v>3520000</v>
      </c>
      <c r="AN337" s="170">
        <f t="shared" si="58"/>
        <v>0</v>
      </c>
      <c r="AO337" s="170">
        <f t="shared" si="59"/>
        <v>5400000</v>
      </c>
      <c r="AP337" s="170">
        <f t="shared" si="60"/>
        <v>22174560</v>
      </c>
      <c r="AR337" s="170">
        <f t="shared" si="61"/>
        <v>0</v>
      </c>
      <c r="AS337" s="170">
        <f t="shared" si="62"/>
        <v>31094560</v>
      </c>
      <c r="AT337" s="162" t="s">
        <v>290</v>
      </c>
      <c r="AU337" s="162" t="s">
        <v>291</v>
      </c>
      <c r="AV337" s="162" t="s">
        <v>950</v>
      </c>
      <c r="AW337" s="162" t="s">
        <v>293</v>
      </c>
    </row>
    <row r="338" spans="1:49" ht="25" customHeight="1" x14ac:dyDescent="0.35">
      <c r="A338" s="162">
        <v>14380</v>
      </c>
      <c r="B338" s="162" t="s">
        <v>190</v>
      </c>
      <c r="C338" s="162" t="s">
        <v>191</v>
      </c>
      <c r="D338" s="163">
        <v>1</v>
      </c>
      <c r="E338" s="163">
        <v>2025</v>
      </c>
      <c r="F338" s="163">
        <v>2025</v>
      </c>
      <c r="G338" s="162" t="s">
        <v>127</v>
      </c>
      <c r="H338" s="162" t="s">
        <v>190</v>
      </c>
      <c r="I338" s="162" t="s">
        <v>192</v>
      </c>
      <c r="J338" s="164" t="s">
        <v>1149</v>
      </c>
      <c r="K338" s="162" t="s">
        <v>65</v>
      </c>
      <c r="L338" s="162" t="s">
        <v>56</v>
      </c>
      <c r="M338" s="162" t="s">
        <v>57</v>
      </c>
      <c r="N338" s="162">
        <v>13</v>
      </c>
      <c r="O338" s="162" t="s">
        <v>104</v>
      </c>
      <c r="P338" s="162" t="s">
        <v>209</v>
      </c>
      <c r="Q338" s="162" t="s">
        <v>152</v>
      </c>
      <c r="R338" s="162" t="s">
        <v>61</v>
      </c>
      <c r="S338" s="162" t="s">
        <v>62</v>
      </c>
      <c r="T338" s="162" t="s">
        <v>497</v>
      </c>
      <c r="U338" s="163">
        <v>15</v>
      </c>
      <c r="V338" s="163">
        <v>24</v>
      </c>
      <c r="W338" s="163">
        <v>12</v>
      </c>
      <c r="X338" s="166">
        <f t="shared" si="63"/>
        <v>36</v>
      </c>
      <c r="Y338" s="163">
        <v>4</v>
      </c>
      <c r="Z338" s="163" t="s">
        <v>64</v>
      </c>
      <c r="AA338" s="163" t="s">
        <v>67</v>
      </c>
      <c r="AB338" s="172" t="s">
        <v>67</v>
      </c>
      <c r="AC338" s="173" t="s">
        <v>1150</v>
      </c>
      <c r="AD338" s="168" t="s">
        <v>1151</v>
      </c>
      <c r="AE338" s="166" t="s">
        <v>67</v>
      </c>
      <c r="AF338" s="178"/>
      <c r="AG338" s="162" t="s">
        <v>68</v>
      </c>
      <c r="AH338" s="166">
        <f t="shared" si="55"/>
        <v>9</v>
      </c>
      <c r="AI338" s="166">
        <v>1</v>
      </c>
      <c r="AJ338" s="170">
        <f t="shared" si="56"/>
        <v>5074</v>
      </c>
      <c r="AK338" s="166">
        <f t="shared" si="57"/>
        <v>9</v>
      </c>
      <c r="AL338" s="170">
        <v>0</v>
      </c>
      <c r="AM338" s="170">
        <f t="shared" si="64"/>
        <v>540000</v>
      </c>
      <c r="AN338" s="170">
        <f t="shared" si="58"/>
        <v>0</v>
      </c>
      <c r="AO338" s="170">
        <f t="shared" si="59"/>
        <v>0</v>
      </c>
      <c r="AP338" s="170">
        <f t="shared" si="60"/>
        <v>2739960</v>
      </c>
      <c r="AR338" s="170">
        <f t="shared" si="61"/>
        <v>0</v>
      </c>
      <c r="AS338" s="170">
        <f t="shared" si="62"/>
        <v>3279960</v>
      </c>
      <c r="AT338" s="162" t="s">
        <v>195</v>
      </c>
      <c r="AU338" s="162" t="s">
        <v>196</v>
      </c>
      <c r="AV338" s="162" t="s">
        <v>921</v>
      </c>
      <c r="AW338" s="162" t="s">
        <v>922</v>
      </c>
    </row>
    <row r="339" spans="1:49" ht="25" customHeight="1" x14ac:dyDescent="0.35">
      <c r="A339" s="162">
        <v>14381</v>
      </c>
      <c r="B339" s="162" t="s">
        <v>190</v>
      </c>
      <c r="C339" s="162" t="s">
        <v>191</v>
      </c>
      <c r="D339" s="163">
        <v>1</v>
      </c>
      <c r="E339" s="163">
        <v>2025</v>
      </c>
      <c r="F339" s="163">
        <v>2025</v>
      </c>
      <c r="G339" s="162" t="s">
        <v>127</v>
      </c>
      <c r="H339" s="162" t="s">
        <v>190</v>
      </c>
      <c r="I339" s="162" t="s">
        <v>192</v>
      </c>
      <c r="J339" s="164" t="s">
        <v>1149</v>
      </c>
      <c r="K339" s="162" t="s">
        <v>65</v>
      </c>
      <c r="L339" s="162" t="s">
        <v>56</v>
      </c>
      <c r="M339" s="162" t="s">
        <v>57</v>
      </c>
      <c r="N339" s="162">
        <v>13</v>
      </c>
      <c r="O339" s="162" t="s">
        <v>104</v>
      </c>
      <c r="P339" s="162" t="s">
        <v>209</v>
      </c>
      <c r="Q339" s="162" t="s">
        <v>152</v>
      </c>
      <c r="R339" s="162" t="s">
        <v>61</v>
      </c>
      <c r="S339" s="162" t="s">
        <v>62</v>
      </c>
      <c r="T339" s="162" t="s">
        <v>1105</v>
      </c>
      <c r="U339" s="163">
        <v>15</v>
      </c>
      <c r="V339" s="163">
        <v>24</v>
      </c>
      <c r="W339" s="163">
        <v>12</v>
      </c>
      <c r="X339" s="166">
        <f t="shared" si="63"/>
        <v>36</v>
      </c>
      <c r="Y339" s="163">
        <v>4</v>
      </c>
      <c r="Z339" s="163" t="s">
        <v>64</v>
      </c>
      <c r="AA339" s="163" t="s">
        <v>67</v>
      </c>
      <c r="AB339" s="172" t="s">
        <v>67</v>
      </c>
      <c r="AC339" s="173" t="s">
        <v>1150</v>
      </c>
      <c r="AD339" s="168" t="s">
        <v>1152</v>
      </c>
      <c r="AE339" s="166" t="s">
        <v>67</v>
      </c>
      <c r="AF339" s="178"/>
      <c r="AG339" s="162" t="s">
        <v>68</v>
      </c>
      <c r="AH339" s="166">
        <f t="shared" si="55"/>
        <v>9</v>
      </c>
      <c r="AI339" s="166">
        <v>1</v>
      </c>
      <c r="AJ339" s="170">
        <f t="shared" si="56"/>
        <v>5074</v>
      </c>
      <c r="AK339" s="166">
        <f t="shared" si="57"/>
        <v>9</v>
      </c>
      <c r="AL339" s="170">
        <v>0</v>
      </c>
      <c r="AM339" s="170">
        <f t="shared" si="64"/>
        <v>540000</v>
      </c>
      <c r="AN339" s="170">
        <f t="shared" si="58"/>
        <v>0</v>
      </c>
      <c r="AO339" s="170">
        <f t="shared" si="59"/>
        <v>0</v>
      </c>
      <c r="AP339" s="170">
        <f t="shared" si="60"/>
        <v>2739960</v>
      </c>
      <c r="AR339" s="170">
        <f t="shared" si="61"/>
        <v>0</v>
      </c>
      <c r="AS339" s="170">
        <f t="shared" si="62"/>
        <v>3279960</v>
      </c>
      <c r="AT339" s="162" t="s">
        <v>195</v>
      </c>
      <c r="AU339" s="162" t="s">
        <v>196</v>
      </c>
      <c r="AV339" s="162" t="s">
        <v>921</v>
      </c>
      <c r="AW339" s="162" t="s">
        <v>922</v>
      </c>
    </row>
    <row r="340" spans="1:49" ht="25" customHeight="1" x14ac:dyDescent="0.35">
      <c r="A340" s="162">
        <v>14274</v>
      </c>
      <c r="B340" s="162" t="s">
        <v>125</v>
      </c>
      <c r="C340" s="162" t="s">
        <v>126</v>
      </c>
      <c r="D340" s="163">
        <v>1</v>
      </c>
      <c r="E340" s="163">
        <v>2025</v>
      </c>
      <c r="F340" s="163">
        <v>2025</v>
      </c>
      <c r="G340" s="162" t="s">
        <v>127</v>
      </c>
      <c r="H340" s="162" t="s">
        <v>125</v>
      </c>
      <c r="I340" s="162" t="s">
        <v>128</v>
      </c>
      <c r="J340" s="164" t="s">
        <v>1153</v>
      </c>
      <c r="K340" s="162" t="s">
        <v>65</v>
      </c>
      <c r="L340" s="162" t="s">
        <v>56</v>
      </c>
      <c r="M340" s="162" t="s">
        <v>57</v>
      </c>
      <c r="N340" s="162">
        <v>2</v>
      </c>
      <c r="O340" s="162" t="s">
        <v>143</v>
      </c>
      <c r="P340" s="162" t="s">
        <v>165</v>
      </c>
      <c r="Q340" s="162" t="s">
        <v>152</v>
      </c>
      <c r="R340" s="162" t="s">
        <v>61</v>
      </c>
      <c r="S340" s="162" t="s">
        <v>62</v>
      </c>
      <c r="T340" s="162" t="s">
        <v>63</v>
      </c>
      <c r="U340" s="163">
        <v>20</v>
      </c>
      <c r="V340" s="163">
        <v>200</v>
      </c>
      <c r="W340" s="163">
        <v>12</v>
      </c>
      <c r="X340" s="166">
        <f t="shared" si="63"/>
        <v>212</v>
      </c>
      <c r="Y340" s="163">
        <v>3</v>
      </c>
      <c r="Z340" s="163" t="s">
        <v>64</v>
      </c>
      <c r="AA340" s="163" t="s">
        <v>67</v>
      </c>
      <c r="AB340" s="163" t="s">
        <v>64</v>
      </c>
      <c r="AC340" s="173" t="s">
        <v>1154</v>
      </c>
      <c r="AD340" s="168" t="s">
        <v>1155</v>
      </c>
      <c r="AE340" s="166" t="s">
        <v>67</v>
      </c>
      <c r="AF340" s="178"/>
      <c r="AG340" s="162" t="s">
        <v>68</v>
      </c>
      <c r="AH340" s="166">
        <f t="shared" si="55"/>
        <v>71</v>
      </c>
      <c r="AI340" s="166">
        <v>3</v>
      </c>
      <c r="AJ340" s="170">
        <f t="shared" si="56"/>
        <v>7434</v>
      </c>
      <c r="AK340" s="166">
        <f t="shared" si="57"/>
        <v>70.666666666666671</v>
      </c>
      <c r="AL340" s="170">
        <v>0</v>
      </c>
      <c r="AM340" s="170">
        <f t="shared" si="64"/>
        <v>5680000</v>
      </c>
      <c r="AN340" s="170">
        <f t="shared" si="58"/>
        <v>0</v>
      </c>
      <c r="AO340" s="170">
        <f t="shared" si="59"/>
        <v>5400000</v>
      </c>
      <c r="AP340" s="170">
        <f t="shared" si="60"/>
        <v>31520160</v>
      </c>
      <c r="AR340" s="170">
        <f t="shared" si="61"/>
        <v>0</v>
      </c>
      <c r="AS340" s="170">
        <f t="shared" si="62"/>
        <v>42600160</v>
      </c>
      <c r="AT340" s="162" t="s">
        <v>167</v>
      </c>
      <c r="AU340" s="162" t="s">
        <v>168</v>
      </c>
      <c r="AV340" s="162" t="s">
        <v>169</v>
      </c>
      <c r="AW340" s="162" t="s">
        <v>1156</v>
      </c>
    </row>
    <row r="341" spans="1:49" ht="25" customHeight="1" x14ac:dyDescent="0.35">
      <c r="A341" s="162">
        <v>14287</v>
      </c>
      <c r="B341" s="162" t="s">
        <v>125</v>
      </c>
      <c r="C341" s="162" t="s">
        <v>126</v>
      </c>
      <c r="D341" s="163">
        <v>1</v>
      </c>
      <c r="E341" s="163">
        <v>2025</v>
      </c>
      <c r="F341" s="163">
        <v>2025</v>
      </c>
      <c r="G341" s="162" t="s">
        <v>127</v>
      </c>
      <c r="H341" s="162" t="s">
        <v>125</v>
      </c>
      <c r="I341" s="162" t="s">
        <v>128</v>
      </c>
      <c r="J341" s="164" t="s">
        <v>1157</v>
      </c>
      <c r="K341" s="162" t="s">
        <v>65</v>
      </c>
      <c r="L341" s="162" t="s">
        <v>56</v>
      </c>
      <c r="M341" s="162" t="s">
        <v>57</v>
      </c>
      <c r="N341" s="162">
        <v>2</v>
      </c>
      <c r="O341" s="162" t="s">
        <v>143</v>
      </c>
      <c r="P341" s="162" t="s">
        <v>1158</v>
      </c>
      <c r="Q341" s="162" t="s">
        <v>152</v>
      </c>
      <c r="R341" s="162" t="s">
        <v>61</v>
      </c>
      <c r="S341" s="162" t="s">
        <v>62</v>
      </c>
      <c r="T341" s="162" t="s">
        <v>63</v>
      </c>
      <c r="U341" s="163">
        <v>20</v>
      </c>
      <c r="V341" s="163">
        <v>200</v>
      </c>
      <c r="W341" s="163">
        <v>12</v>
      </c>
      <c r="X341" s="166">
        <f t="shared" si="63"/>
        <v>212</v>
      </c>
      <c r="Y341" s="163">
        <v>3</v>
      </c>
      <c r="Z341" s="163" t="s">
        <v>64</v>
      </c>
      <c r="AA341" s="163" t="s">
        <v>67</v>
      </c>
      <c r="AB341" s="163" t="s">
        <v>64</v>
      </c>
      <c r="AC341" s="173" t="s">
        <v>1159</v>
      </c>
      <c r="AD341" s="168" t="s">
        <v>1160</v>
      </c>
      <c r="AE341" s="166" t="s">
        <v>67</v>
      </c>
      <c r="AF341" s="178"/>
      <c r="AG341" s="162" t="s">
        <v>68</v>
      </c>
      <c r="AH341" s="166">
        <f t="shared" si="55"/>
        <v>71</v>
      </c>
      <c r="AI341" s="166">
        <v>3</v>
      </c>
      <c r="AJ341" s="170">
        <f t="shared" si="56"/>
        <v>7434</v>
      </c>
      <c r="AK341" s="166">
        <f t="shared" si="57"/>
        <v>70.666666666666671</v>
      </c>
      <c r="AL341" s="170">
        <v>0</v>
      </c>
      <c r="AM341" s="170">
        <f t="shared" si="64"/>
        <v>5680000</v>
      </c>
      <c r="AN341" s="170">
        <f t="shared" si="58"/>
        <v>0</v>
      </c>
      <c r="AO341" s="170">
        <f t="shared" si="59"/>
        <v>5400000</v>
      </c>
      <c r="AP341" s="170">
        <f t="shared" si="60"/>
        <v>31520160</v>
      </c>
      <c r="AR341" s="170">
        <f t="shared" si="61"/>
        <v>0</v>
      </c>
      <c r="AS341" s="170">
        <f t="shared" si="62"/>
        <v>42600160</v>
      </c>
      <c r="AT341" s="162" t="s">
        <v>167</v>
      </c>
      <c r="AU341" s="162" t="s">
        <v>168</v>
      </c>
      <c r="AV341" s="162" t="s">
        <v>1161</v>
      </c>
      <c r="AW341" s="162" t="s">
        <v>1162</v>
      </c>
    </row>
    <row r="342" spans="1:49" ht="25" customHeight="1" x14ac:dyDescent="0.35">
      <c r="A342" s="162">
        <v>14400</v>
      </c>
      <c r="B342" s="162" t="s">
        <v>190</v>
      </c>
      <c r="C342" s="162" t="s">
        <v>191</v>
      </c>
      <c r="D342" s="163">
        <v>1</v>
      </c>
      <c r="E342" s="163">
        <v>2025</v>
      </c>
      <c r="F342" s="163">
        <v>2025</v>
      </c>
      <c r="G342" s="162" t="s">
        <v>127</v>
      </c>
      <c r="H342" s="162" t="s">
        <v>190</v>
      </c>
      <c r="I342" s="162" t="s">
        <v>192</v>
      </c>
      <c r="J342" s="164" t="s">
        <v>1163</v>
      </c>
      <c r="K342" s="162" t="s">
        <v>65</v>
      </c>
      <c r="L342" s="162" t="s">
        <v>56</v>
      </c>
      <c r="M342" s="162" t="s">
        <v>57</v>
      </c>
      <c r="N342" s="162">
        <v>13</v>
      </c>
      <c r="O342" s="162" t="s">
        <v>104</v>
      </c>
      <c r="P342" s="162" t="s">
        <v>151</v>
      </c>
      <c r="Q342" s="162" t="s">
        <v>152</v>
      </c>
      <c r="R342" s="162" t="s">
        <v>61</v>
      </c>
      <c r="S342" s="162" t="s">
        <v>62</v>
      </c>
      <c r="T342" s="162" t="s">
        <v>495</v>
      </c>
      <c r="U342" s="163">
        <v>12</v>
      </c>
      <c r="V342" s="163">
        <v>100</v>
      </c>
      <c r="W342" s="163">
        <v>12</v>
      </c>
      <c r="X342" s="166">
        <f t="shared" si="63"/>
        <v>112</v>
      </c>
      <c r="Y342" s="163">
        <v>4</v>
      </c>
      <c r="Z342" s="163" t="s">
        <v>64</v>
      </c>
      <c r="AA342" s="163" t="s">
        <v>67</v>
      </c>
      <c r="AB342" s="163" t="s">
        <v>67</v>
      </c>
      <c r="AC342" s="173" t="s">
        <v>1164</v>
      </c>
      <c r="AD342" s="168" t="s">
        <v>1165</v>
      </c>
      <c r="AE342" s="166" t="s">
        <v>67</v>
      </c>
      <c r="AF342" s="178"/>
      <c r="AG342" s="162" t="s">
        <v>68</v>
      </c>
      <c r="AH342" s="166">
        <f t="shared" si="55"/>
        <v>28</v>
      </c>
      <c r="AI342" s="166">
        <v>2</v>
      </c>
      <c r="AJ342" s="170">
        <f t="shared" si="56"/>
        <v>6372</v>
      </c>
      <c r="AK342" s="166">
        <f t="shared" si="57"/>
        <v>28</v>
      </c>
      <c r="AL342" s="170">
        <v>0</v>
      </c>
      <c r="AM342" s="170">
        <f t="shared" si="64"/>
        <v>1344000</v>
      </c>
      <c r="AN342" s="170">
        <f t="shared" si="58"/>
        <v>0</v>
      </c>
      <c r="AO342" s="170">
        <f t="shared" si="59"/>
        <v>0</v>
      </c>
      <c r="AP342" s="170">
        <f t="shared" si="60"/>
        <v>8563968</v>
      </c>
      <c r="AR342" s="170">
        <f t="shared" si="61"/>
        <v>0</v>
      </c>
      <c r="AS342" s="170">
        <f t="shared" si="62"/>
        <v>9907968</v>
      </c>
      <c r="AT342" s="162" t="s">
        <v>195</v>
      </c>
      <c r="AU342" s="162" t="s">
        <v>196</v>
      </c>
      <c r="AV342" s="162" t="s">
        <v>921</v>
      </c>
      <c r="AW342" s="162" t="s">
        <v>922</v>
      </c>
    </row>
    <row r="343" spans="1:49" ht="25" customHeight="1" x14ac:dyDescent="0.35">
      <c r="A343" s="162">
        <v>14403</v>
      </c>
      <c r="B343" s="162" t="s">
        <v>190</v>
      </c>
      <c r="C343" s="162" t="s">
        <v>191</v>
      </c>
      <c r="D343" s="163">
        <v>1</v>
      </c>
      <c r="E343" s="163">
        <v>2025</v>
      </c>
      <c r="F343" s="163">
        <v>2025</v>
      </c>
      <c r="G343" s="162" t="s">
        <v>127</v>
      </c>
      <c r="H343" s="162" t="s">
        <v>190</v>
      </c>
      <c r="I343" s="162" t="s">
        <v>192</v>
      </c>
      <c r="J343" s="164" t="s">
        <v>1163</v>
      </c>
      <c r="K343" s="162" t="s">
        <v>65</v>
      </c>
      <c r="L343" s="162" t="s">
        <v>56</v>
      </c>
      <c r="M343" s="162" t="s">
        <v>57</v>
      </c>
      <c r="N343" s="162">
        <v>13</v>
      </c>
      <c r="O343" s="162" t="s">
        <v>104</v>
      </c>
      <c r="P343" s="162" t="s">
        <v>151</v>
      </c>
      <c r="Q343" s="162" t="s">
        <v>152</v>
      </c>
      <c r="R343" s="162" t="s">
        <v>61</v>
      </c>
      <c r="S343" s="162" t="s">
        <v>62</v>
      </c>
      <c r="T343" s="162" t="s">
        <v>917</v>
      </c>
      <c r="U343" s="163">
        <v>12</v>
      </c>
      <c r="V343" s="163">
        <v>100</v>
      </c>
      <c r="W343" s="163">
        <v>12</v>
      </c>
      <c r="X343" s="166">
        <f t="shared" si="63"/>
        <v>112</v>
      </c>
      <c r="Y343" s="163">
        <v>4</v>
      </c>
      <c r="Z343" s="163" t="s">
        <v>64</v>
      </c>
      <c r="AA343" s="163" t="s">
        <v>67</v>
      </c>
      <c r="AB343" s="163" t="s">
        <v>67</v>
      </c>
      <c r="AC343" s="173" t="s">
        <v>1164</v>
      </c>
      <c r="AD343" s="168" t="s">
        <v>1165</v>
      </c>
      <c r="AE343" s="166" t="s">
        <v>67</v>
      </c>
      <c r="AF343" s="178"/>
      <c r="AG343" s="162" t="s">
        <v>68</v>
      </c>
      <c r="AH343" s="166">
        <f t="shared" si="55"/>
        <v>28</v>
      </c>
      <c r="AI343" s="166">
        <v>2</v>
      </c>
      <c r="AJ343" s="170">
        <f t="shared" si="56"/>
        <v>6372</v>
      </c>
      <c r="AK343" s="166">
        <f t="shared" si="57"/>
        <v>28</v>
      </c>
      <c r="AL343" s="170">
        <v>0</v>
      </c>
      <c r="AM343" s="170">
        <f t="shared" si="64"/>
        <v>1344000</v>
      </c>
      <c r="AN343" s="170">
        <f t="shared" si="58"/>
        <v>0</v>
      </c>
      <c r="AO343" s="170">
        <f t="shared" si="59"/>
        <v>0</v>
      </c>
      <c r="AP343" s="170">
        <f t="shared" si="60"/>
        <v>8563968</v>
      </c>
      <c r="AR343" s="170">
        <f t="shared" si="61"/>
        <v>0</v>
      </c>
      <c r="AS343" s="170">
        <f t="shared" si="62"/>
        <v>9907968</v>
      </c>
      <c r="AT343" s="162" t="s">
        <v>195</v>
      </c>
      <c r="AU343" s="162" t="s">
        <v>196</v>
      </c>
      <c r="AV343" s="162" t="s">
        <v>921</v>
      </c>
      <c r="AW343" s="162" t="s">
        <v>922</v>
      </c>
    </row>
    <row r="344" spans="1:49" ht="25" customHeight="1" x14ac:dyDescent="0.35">
      <c r="A344" s="162">
        <v>14408</v>
      </c>
      <c r="B344" s="162" t="s">
        <v>190</v>
      </c>
      <c r="C344" s="162" t="s">
        <v>191</v>
      </c>
      <c r="D344" s="163">
        <v>1</v>
      </c>
      <c r="E344" s="163">
        <v>2025</v>
      </c>
      <c r="F344" s="163">
        <v>2025</v>
      </c>
      <c r="G344" s="162" t="s">
        <v>127</v>
      </c>
      <c r="H344" s="162" t="s">
        <v>190</v>
      </c>
      <c r="I344" s="162" t="s">
        <v>192</v>
      </c>
      <c r="J344" s="164" t="s">
        <v>1163</v>
      </c>
      <c r="K344" s="162" t="s">
        <v>65</v>
      </c>
      <c r="L344" s="162" t="s">
        <v>56</v>
      </c>
      <c r="M344" s="162" t="s">
        <v>57</v>
      </c>
      <c r="N344" s="162">
        <v>13</v>
      </c>
      <c r="O344" s="162" t="s">
        <v>104</v>
      </c>
      <c r="P344" s="162" t="s">
        <v>151</v>
      </c>
      <c r="Q344" s="162" t="s">
        <v>152</v>
      </c>
      <c r="R344" s="162" t="s">
        <v>61</v>
      </c>
      <c r="S344" s="162" t="s">
        <v>62</v>
      </c>
      <c r="T344" s="162" t="s">
        <v>495</v>
      </c>
      <c r="U344" s="163">
        <v>12</v>
      </c>
      <c r="V344" s="163">
        <v>100</v>
      </c>
      <c r="W344" s="163">
        <v>12</v>
      </c>
      <c r="X344" s="166">
        <f t="shared" si="63"/>
        <v>112</v>
      </c>
      <c r="Y344" s="163">
        <v>4</v>
      </c>
      <c r="Z344" s="163" t="s">
        <v>64</v>
      </c>
      <c r="AA344" s="163" t="s">
        <v>67</v>
      </c>
      <c r="AB344" s="163" t="s">
        <v>67</v>
      </c>
      <c r="AC344" s="173" t="s">
        <v>1164</v>
      </c>
      <c r="AD344" s="168" t="s">
        <v>1165</v>
      </c>
      <c r="AE344" s="166" t="s">
        <v>67</v>
      </c>
      <c r="AF344" s="178"/>
      <c r="AG344" s="162" t="s">
        <v>68</v>
      </c>
      <c r="AH344" s="166">
        <f t="shared" si="55"/>
        <v>28</v>
      </c>
      <c r="AI344" s="166">
        <v>2</v>
      </c>
      <c r="AJ344" s="170">
        <f t="shared" si="56"/>
        <v>6372</v>
      </c>
      <c r="AK344" s="166">
        <f t="shared" si="57"/>
        <v>28</v>
      </c>
      <c r="AL344" s="170">
        <v>0</v>
      </c>
      <c r="AM344" s="170">
        <f t="shared" si="64"/>
        <v>1344000</v>
      </c>
      <c r="AN344" s="170">
        <f t="shared" si="58"/>
        <v>0</v>
      </c>
      <c r="AO344" s="170">
        <f t="shared" si="59"/>
        <v>0</v>
      </c>
      <c r="AP344" s="170">
        <f t="shared" si="60"/>
        <v>8563968</v>
      </c>
      <c r="AR344" s="170">
        <f t="shared" si="61"/>
        <v>0</v>
      </c>
      <c r="AS344" s="170">
        <f t="shared" si="62"/>
        <v>9907968</v>
      </c>
      <c r="AT344" s="162" t="s">
        <v>195</v>
      </c>
      <c r="AU344" s="162" t="s">
        <v>196</v>
      </c>
      <c r="AV344" s="162" t="s">
        <v>921</v>
      </c>
      <c r="AW344" s="162" t="s">
        <v>922</v>
      </c>
    </row>
    <row r="345" spans="1:49" ht="25" customHeight="1" x14ac:dyDescent="0.35">
      <c r="A345" s="162">
        <v>14410</v>
      </c>
      <c r="B345" s="162" t="s">
        <v>190</v>
      </c>
      <c r="C345" s="162" t="s">
        <v>191</v>
      </c>
      <c r="D345" s="163">
        <v>1</v>
      </c>
      <c r="E345" s="163">
        <v>2025</v>
      </c>
      <c r="F345" s="163">
        <v>2025</v>
      </c>
      <c r="G345" s="162" t="s">
        <v>127</v>
      </c>
      <c r="H345" s="162" t="s">
        <v>190</v>
      </c>
      <c r="I345" s="162" t="s">
        <v>192</v>
      </c>
      <c r="J345" s="164" t="s">
        <v>1163</v>
      </c>
      <c r="K345" s="162" t="s">
        <v>65</v>
      </c>
      <c r="L345" s="162" t="s">
        <v>56</v>
      </c>
      <c r="M345" s="162" t="s">
        <v>57</v>
      </c>
      <c r="N345" s="162">
        <v>13</v>
      </c>
      <c r="O345" s="162" t="s">
        <v>104</v>
      </c>
      <c r="P345" s="162" t="s">
        <v>151</v>
      </c>
      <c r="Q345" s="162" t="s">
        <v>152</v>
      </c>
      <c r="R345" s="162" t="s">
        <v>61</v>
      </c>
      <c r="S345" s="162" t="s">
        <v>62</v>
      </c>
      <c r="T345" s="162" t="s">
        <v>917</v>
      </c>
      <c r="U345" s="163">
        <v>12</v>
      </c>
      <c r="V345" s="163">
        <v>100</v>
      </c>
      <c r="W345" s="163">
        <v>12</v>
      </c>
      <c r="X345" s="166">
        <f t="shared" si="63"/>
        <v>112</v>
      </c>
      <c r="Y345" s="163">
        <v>4</v>
      </c>
      <c r="Z345" s="163" t="s">
        <v>64</v>
      </c>
      <c r="AA345" s="163" t="s">
        <v>67</v>
      </c>
      <c r="AB345" s="163" t="s">
        <v>67</v>
      </c>
      <c r="AC345" s="173" t="s">
        <v>1164</v>
      </c>
      <c r="AD345" s="168" t="s">
        <v>1165</v>
      </c>
      <c r="AE345" s="166" t="s">
        <v>67</v>
      </c>
      <c r="AF345" s="178"/>
      <c r="AG345" s="162" t="s">
        <v>68</v>
      </c>
      <c r="AH345" s="166">
        <f t="shared" si="55"/>
        <v>28</v>
      </c>
      <c r="AI345" s="166">
        <v>2</v>
      </c>
      <c r="AJ345" s="170">
        <f t="shared" si="56"/>
        <v>6372</v>
      </c>
      <c r="AK345" s="166">
        <f t="shared" si="57"/>
        <v>28</v>
      </c>
      <c r="AL345" s="170">
        <v>0</v>
      </c>
      <c r="AM345" s="170">
        <f t="shared" si="64"/>
        <v>1344000</v>
      </c>
      <c r="AN345" s="170">
        <f t="shared" si="58"/>
        <v>0</v>
      </c>
      <c r="AO345" s="170">
        <f t="shared" si="59"/>
        <v>0</v>
      </c>
      <c r="AP345" s="170">
        <f t="shared" si="60"/>
        <v>8563968</v>
      </c>
      <c r="AR345" s="170">
        <f t="shared" si="61"/>
        <v>0</v>
      </c>
      <c r="AS345" s="170">
        <f t="shared" si="62"/>
        <v>9907968</v>
      </c>
      <c r="AT345" s="162" t="s">
        <v>195</v>
      </c>
      <c r="AU345" s="162" t="s">
        <v>196</v>
      </c>
      <c r="AV345" s="162" t="s">
        <v>921</v>
      </c>
      <c r="AW345" s="162" t="s">
        <v>922</v>
      </c>
    </row>
    <row r="346" spans="1:49" ht="25" customHeight="1" x14ac:dyDescent="0.35">
      <c r="A346" s="162">
        <v>14416</v>
      </c>
      <c r="B346" s="162" t="s">
        <v>125</v>
      </c>
      <c r="C346" s="162" t="s">
        <v>126</v>
      </c>
      <c r="D346" s="163">
        <v>1</v>
      </c>
      <c r="E346" s="163">
        <v>2025</v>
      </c>
      <c r="F346" s="163">
        <v>2025</v>
      </c>
      <c r="G346" s="162" t="s">
        <v>127</v>
      </c>
      <c r="H346" s="162" t="s">
        <v>125</v>
      </c>
      <c r="I346" s="162" t="s">
        <v>128</v>
      </c>
      <c r="J346" s="164" t="s">
        <v>1166</v>
      </c>
      <c r="K346" s="162" t="s">
        <v>65</v>
      </c>
      <c r="L346" s="162" t="s">
        <v>56</v>
      </c>
      <c r="M346" s="162" t="s">
        <v>57</v>
      </c>
      <c r="N346" s="162">
        <v>14</v>
      </c>
      <c r="O346" s="162" t="s">
        <v>485</v>
      </c>
      <c r="P346" s="162" t="s">
        <v>486</v>
      </c>
      <c r="Q346" s="162" t="s">
        <v>462</v>
      </c>
      <c r="R346" s="162" t="s">
        <v>61</v>
      </c>
      <c r="S346" s="162" t="s">
        <v>62</v>
      </c>
      <c r="T346" s="162" t="s">
        <v>1167</v>
      </c>
      <c r="U346" s="163">
        <v>20</v>
      </c>
      <c r="V346" s="163">
        <v>116</v>
      </c>
      <c r="W346" s="163">
        <v>12</v>
      </c>
      <c r="X346" s="166">
        <f t="shared" si="63"/>
        <v>128</v>
      </c>
      <c r="Y346" s="163">
        <v>7</v>
      </c>
      <c r="Z346" s="163" t="s">
        <v>64</v>
      </c>
      <c r="AA346" s="163" t="s">
        <v>67</v>
      </c>
      <c r="AB346" s="163" t="s">
        <v>64</v>
      </c>
      <c r="AC346" s="173" t="s">
        <v>1168</v>
      </c>
      <c r="AD346" s="168" t="s">
        <v>1169</v>
      </c>
      <c r="AE346" s="166" t="s">
        <v>67</v>
      </c>
      <c r="AF346" s="178"/>
      <c r="AG346" s="162" t="s">
        <v>68</v>
      </c>
      <c r="AH346" s="166">
        <f t="shared" si="55"/>
        <v>19</v>
      </c>
      <c r="AI346" s="166">
        <v>2</v>
      </c>
      <c r="AJ346" s="170">
        <f t="shared" si="56"/>
        <v>6372</v>
      </c>
      <c r="AK346" s="166">
        <f t="shared" si="57"/>
        <v>18.285714285714285</v>
      </c>
      <c r="AL346" s="170">
        <v>0</v>
      </c>
      <c r="AM346" s="170">
        <f t="shared" si="64"/>
        <v>1520000</v>
      </c>
      <c r="AN346" s="170">
        <f t="shared" si="58"/>
        <v>0</v>
      </c>
      <c r="AO346" s="170">
        <f t="shared" si="59"/>
        <v>5400000</v>
      </c>
      <c r="AP346" s="170">
        <f t="shared" si="60"/>
        <v>16312320</v>
      </c>
      <c r="AR346" s="170">
        <f t="shared" si="61"/>
        <v>0</v>
      </c>
      <c r="AS346" s="170">
        <f t="shared" si="62"/>
        <v>23232320</v>
      </c>
      <c r="AT346" s="162" t="s">
        <v>489</v>
      </c>
      <c r="AU346" s="162" t="s">
        <v>490</v>
      </c>
      <c r="AV346" s="162" t="s">
        <v>491</v>
      </c>
      <c r="AW346" s="162" t="s">
        <v>1170</v>
      </c>
    </row>
    <row r="347" spans="1:49" ht="25" customHeight="1" x14ac:dyDescent="0.35">
      <c r="A347" s="162">
        <v>14230</v>
      </c>
      <c r="B347" s="162" t="s">
        <v>138</v>
      </c>
      <c r="C347" s="162" t="s">
        <v>139</v>
      </c>
      <c r="D347" s="163">
        <v>1</v>
      </c>
      <c r="E347" s="163">
        <v>2025</v>
      </c>
      <c r="F347" s="163">
        <v>2025</v>
      </c>
      <c r="G347" s="162" t="s">
        <v>127</v>
      </c>
      <c r="H347" s="162" t="s">
        <v>138</v>
      </c>
      <c r="I347" s="162" t="s">
        <v>140</v>
      </c>
      <c r="J347" s="164" t="s">
        <v>1171</v>
      </c>
      <c r="K347" s="162" t="s">
        <v>65</v>
      </c>
      <c r="L347" s="162" t="s">
        <v>56</v>
      </c>
      <c r="M347" s="162" t="s">
        <v>57</v>
      </c>
      <c r="N347" s="162">
        <v>6</v>
      </c>
      <c r="O347" s="162" t="s">
        <v>375</v>
      </c>
      <c r="P347" s="162" t="s">
        <v>1172</v>
      </c>
      <c r="Q347" s="162" t="s">
        <v>152</v>
      </c>
      <c r="R347" s="162" t="s">
        <v>61</v>
      </c>
      <c r="S347" s="162" t="s">
        <v>62</v>
      </c>
      <c r="T347" s="162" t="s">
        <v>1173</v>
      </c>
      <c r="U347" s="163">
        <v>15</v>
      </c>
      <c r="V347" s="163">
        <v>200</v>
      </c>
      <c r="W347" s="163">
        <v>12</v>
      </c>
      <c r="X347" s="166">
        <f t="shared" si="63"/>
        <v>212</v>
      </c>
      <c r="Y347" s="163">
        <v>7</v>
      </c>
      <c r="Z347" s="163" t="s">
        <v>64</v>
      </c>
      <c r="AA347" s="163" t="s">
        <v>67</v>
      </c>
      <c r="AB347" s="163" t="s">
        <v>64</v>
      </c>
      <c r="AC347" s="173" t="s">
        <v>1174</v>
      </c>
      <c r="AD347" s="168" t="s">
        <v>1175</v>
      </c>
      <c r="AE347" s="166" t="s">
        <v>67</v>
      </c>
      <c r="AF347" s="178"/>
      <c r="AG347" s="162" t="s">
        <v>68</v>
      </c>
      <c r="AH347" s="166">
        <f t="shared" si="55"/>
        <v>31</v>
      </c>
      <c r="AI347" s="166">
        <v>2</v>
      </c>
      <c r="AJ347" s="170">
        <f t="shared" si="56"/>
        <v>6372</v>
      </c>
      <c r="AK347" s="166">
        <f t="shared" si="57"/>
        <v>30.285714285714285</v>
      </c>
      <c r="AL347" s="170">
        <v>0</v>
      </c>
      <c r="AM347" s="170">
        <f t="shared" si="64"/>
        <v>1860000</v>
      </c>
      <c r="AN347" s="170">
        <f t="shared" si="58"/>
        <v>0</v>
      </c>
      <c r="AO347" s="170">
        <f t="shared" si="59"/>
        <v>4050000</v>
      </c>
      <c r="AP347" s="170">
        <f t="shared" si="60"/>
        <v>20262960</v>
      </c>
      <c r="AR347" s="170">
        <f t="shared" si="61"/>
        <v>0</v>
      </c>
      <c r="AS347" s="170">
        <f t="shared" si="62"/>
        <v>26172960</v>
      </c>
      <c r="AT347" s="162" t="s">
        <v>1176</v>
      </c>
      <c r="AU347" s="162" t="s">
        <v>1177</v>
      </c>
      <c r="AV347" s="162" t="s">
        <v>1178</v>
      </c>
      <c r="AW347" s="162" t="s">
        <v>1179</v>
      </c>
    </row>
    <row r="348" spans="1:49" ht="25" customHeight="1" x14ac:dyDescent="0.35">
      <c r="A348" s="162">
        <v>14229</v>
      </c>
      <c r="B348" s="162" t="s">
        <v>138</v>
      </c>
      <c r="C348" s="162" t="s">
        <v>139</v>
      </c>
      <c r="D348" s="163">
        <v>1</v>
      </c>
      <c r="E348" s="163">
        <v>2025</v>
      </c>
      <c r="F348" s="163">
        <v>2025</v>
      </c>
      <c r="G348" s="162" t="s">
        <v>127</v>
      </c>
      <c r="H348" s="162" t="s">
        <v>138</v>
      </c>
      <c r="I348" s="162" t="s">
        <v>140</v>
      </c>
      <c r="J348" s="164" t="s">
        <v>1180</v>
      </c>
      <c r="K348" s="162" t="s">
        <v>65</v>
      </c>
      <c r="L348" s="162" t="s">
        <v>56</v>
      </c>
      <c r="M348" s="162" t="s">
        <v>57</v>
      </c>
      <c r="N348" s="162">
        <v>6</v>
      </c>
      <c r="O348" s="162" t="s">
        <v>375</v>
      </c>
      <c r="P348" s="162" t="s">
        <v>1172</v>
      </c>
      <c r="Q348" s="162" t="s">
        <v>152</v>
      </c>
      <c r="R348" s="162" t="s">
        <v>61</v>
      </c>
      <c r="S348" s="162" t="s">
        <v>62</v>
      </c>
      <c r="T348" s="162" t="s">
        <v>1181</v>
      </c>
      <c r="U348" s="163">
        <v>15</v>
      </c>
      <c r="V348" s="163">
        <v>250</v>
      </c>
      <c r="W348" s="163">
        <v>12</v>
      </c>
      <c r="X348" s="166">
        <f t="shared" si="63"/>
        <v>262</v>
      </c>
      <c r="Y348" s="163">
        <v>7</v>
      </c>
      <c r="Z348" s="163" t="s">
        <v>64</v>
      </c>
      <c r="AA348" s="163" t="s">
        <v>67</v>
      </c>
      <c r="AB348" s="163" t="s">
        <v>64</v>
      </c>
      <c r="AC348" s="173" t="s">
        <v>1182</v>
      </c>
      <c r="AD348" s="168" t="s">
        <v>1183</v>
      </c>
      <c r="AE348" s="166" t="s">
        <v>67</v>
      </c>
      <c r="AF348" s="178"/>
      <c r="AG348" s="162" t="s">
        <v>68</v>
      </c>
      <c r="AH348" s="166">
        <f t="shared" si="55"/>
        <v>38</v>
      </c>
      <c r="AI348" s="166">
        <v>2</v>
      </c>
      <c r="AJ348" s="170">
        <f t="shared" si="56"/>
        <v>6372</v>
      </c>
      <c r="AK348" s="166">
        <f t="shared" si="57"/>
        <v>37.428571428571431</v>
      </c>
      <c r="AL348" s="170">
        <v>0</v>
      </c>
      <c r="AM348" s="170">
        <f t="shared" si="64"/>
        <v>2280000</v>
      </c>
      <c r="AN348" s="170">
        <f t="shared" si="58"/>
        <v>0</v>
      </c>
      <c r="AO348" s="170">
        <f t="shared" si="59"/>
        <v>4050000</v>
      </c>
      <c r="AP348" s="170">
        <f t="shared" si="60"/>
        <v>25041960</v>
      </c>
      <c r="AR348" s="170">
        <f t="shared" si="61"/>
        <v>0</v>
      </c>
      <c r="AS348" s="170">
        <f t="shared" si="62"/>
        <v>31371960</v>
      </c>
      <c r="AT348" s="162" t="s">
        <v>1176</v>
      </c>
      <c r="AU348" s="162" t="s">
        <v>1177</v>
      </c>
      <c r="AV348" s="162" t="s">
        <v>1178</v>
      </c>
      <c r="AW348" s="162" t="s">
        <v>1179</v>
      </c>
    </row>
    <row r="349" spans="1:49" ht="25" customHeight="1" x14ac:dyDescent="0.35">
      <c r="A349" s="162">
        <v>14228</v>
      </c>
      <c r="B349" s="162" t="s">
        <v>138</v>
      </c>
      <c r="C349" s="162" t="s">
        <v>139</v>
      </c>
      <c r="D349" s="163">
        <v>1</v>
      </c>
      <c r="E349" s="163">
        <v>2025</v>
      </c>
      <c r="F349" s="163">
        <v>2025</v>
      </c>
      <c r="G349" s="162" t="s">
        <v>127</v>
      </c>
      <c r="H349" s="162" t="s">
        <v>138</v>
      </c>
      <c r="I349" s="162" t="s">
        <v>140</v>
      </c>
      <c r="J349" s="164" t="s">
        <v>1184</v>
      </c>
      <c r="K349" s="162" t="s">
        <v>65</v>
      </c>
      <c r="L349" s="162" t="s">
        <v>56</v>
      </c>
      <c r="M349" s="162" t="s">
        <v>57</v>
      </c>
      <c r="N349" s="162">
        <v>6</v>
      </c>
      <c r="O349" s="162" t="s">
        <v>375</v>
      </c>
      <c r="P349" s="162" t="s">
        <v>1172</v>
      </c>
      <c r="Q349" s="162" t="s">
        <v>152</v>
      </c>
      <c r="R349" s="162" t="s">
        <v>61</v>
      </c>
      <c r="S349" s="162" t="s">
        <v>62</v>
      </c>
      <c r="T349" s="162" t="s">
        <v>1185</v>
      </c>
      <c r="U349" s="163">
        <v>20</v>
      </c>
      <c r="V349" s="163">
        <v>300</v>
      </c>
      <c r="W349" s="163">
        <v>12</v>
      </c>
      <c r="X349" s="166">
        <f t="shared" si="63"/>
        <v>312</v>
      </c>
      <c r="Y349" s="163">
        <v>7</v>
      </c>
      <c r="Z349" s="163" t="s">
        <v>64</v>
      </c>
      <c r="AA349" s="163" t="s">
        <v>67</v>
      </c>
      <c r="AB349" s="163" t="s">
        <v>64</v>
      </c>
      <c r="AC349" s="173" t="s">
        <v>1186</v>
      </c>
      <c r="AD349" s="168" t="s">
        <v>1187</v>
      </c>
      <c r="AE349" s="166" t="s">
        <v>67</v>
      </c>
      <c r="AF349" s="178"/>
      <c r="AG349" s="162" t="s">
        <v>68</v>
      </c>
      <c r="AH349" s="166">
        <f t="shared" si="55"/>
        <v>45</v>
      </c>
      <c r="AI349" s="166">
        <v>2</v>
      </c>
      <c r="AJ349" s="170">
        <f t="shared" si="56"/>
        <v>6372</v>
      </c>
      <c r="AK349" s="166">
        <f t="shared" si="57"/>
        <v>44.571428571428569</v>
      </c>
      <c r="AL349" s="170">
        <v>0</v>
      </c>
      <c r="AM349" s="170">
        <f t="shared" si="64"/>
        <v>3600000</v>
      </c>
      <c r="AN349" s="170">
        <f t="shared" si="58"/>
        <v>0</v>
      </c>
      <c r="AO349" s="170">
        <f t="shared" si="59"/>
        <v>5400000</v>
      </c>
      <c r="AP349" s="170">
        <f t="shared" si="60"/>
        <v>39761280</v>
      </c>
      <c r="AR349" s="170">
        <f t="shared" si="61"/>
        <v>0</v>
      </c>
      <c r="AS349" s="170">
        <f t="shared" si="62"/>
        <v>48761280</v>
      </c>
      <c r="AT349" s="162" t="s">
        <v>1176</v>
      </c>
      <c r="AU349" s="162" t="s">
        <v>1177</v>
      </c>
      <c r="AV349" s="162" t="s">
        <v>1178</v>
      </c>
      <c r="AW349" s="162" t="s">
        <v>1179</v>
      </c>
    </row>
    <row r="350" spans="1:49" ht="25" customHeight="1" x14ac:dyDescent="0.35">
      <c r="A350" s="162">
        <v>14498</v>
      </c>
      <c r="B350" s="162" t="s">
        <v>49</v>
      </c>
      <c r="C350" s="162" t="s">
        <v>50</v>
      </c>
      <c r="D350" s="163">
        <v>4</v>
      </c>
      <c r="E350" s="163">
        <v>2025</v>
      </c>
      <c r="F350" s="163">
        <v>2025</v>
      </c>
      <c r="G350" s="162" t="s">
        <v>127</v>
      </c>
      <c r="H350" s="162" t="s">
        <v>49</v>
      </c>
      <c r="I350" s="162" t="s">
        <v>452</v>
      </c>
      <c r="J350" s="164" t="s">
        <v>1188</v>
      </c>
      <c r="K350" s="162" t="s">
        <v>65</v>
      </c>
      <c r="L350" s="162" t="s">
        <v>56</v>
      </c>
      <c r="M350" s="162" t="s">
        <v>57</v>
      </c>
      <c r="N350" s="162">
        <v>14</v>
      </c>
      <c r="O350" s="162" t="s">
        <v>485</v>
      </c>
      <c r="P350" s="162" t="s">
        <v>486</v>
      </c>
      <c r="Q350" s="162" t="s">
        <v>152</v>
      </c>
      <c r="R350" s="162" t="s">
        <v>61</v>
      </c>
      <c r="S350" s="162" t="s">
        <v>62</v>
      </c>
      <c r="T350" s="162" t="s">
        <v>63</v>
      </c>
      <c r="U350" s="163">
        <v>13</v>
      </c>
      <c r="V350" s="163">
        <v>120</v>
      </c>
      <c r="W350" s="163">
        <v>12</v>
      </c>
      <c r="X350" s="166">
        <f t="shared" si="63"/>
        <v>132</v>
      </c>
      <c r="Y350" s="163">
        <v>5</v>
      </c>
      <c r="Z350" s="163" t="s">
        <v>64</v>
      </c>
      <c r="AA350" s="163" t="s">
        <v>67</v>
      </c>
      <c r="AB350" s="163" t="s">
        <v>64</v>
      </c>
      <c r="AC350" s="173" t="s">
        <v>1189</v>
      </c>
      <c r="AD350" s="168" t="s">
        <v>1190</v>
      </c>
      <c r="AE350" s="166" t="s">
        <v>67</v>
      </c>
      <c r="AF350" s="178"/>
      <c r="AG350" s="162" t="s">
        <v>68</v>
      </c>
      <c r="AH350" s="166">
        <f t="shared" si="55"/>
        <v>27</v>
      </c>
      <c r="AI350" s="166">
        <v>1</v>
      </c>
      <c r="AJ350" s="170">
        <f t="shared" si="56"/>
        <v>5074</v>
      </c>
      <c r="AK350" s="166">
        <f t="shared" si="57"/>
        <v>26.4</v>
      </c>
      <c r="AL350" s="170">
        <v>0</v>
      </c>
      <c r="AM350" s="170">
        <f t="shared" si="64"/>
        <v>1404000</v>
      </c>
      <c r="AN350" s="170">
        <f t="shared" si="58"/>
        <v>0</v>
      </c>
      <c r="AO350" s="170">
        <f t="shared" si="59"/>
        <v>3510000</v>
      </c>
      <c r="AP350" s="170">
        <f t="shared" si="60"/>
        <v>8706984</v>
      </c>
      <c r="AR350" s="170">
        <f t="shared" si="61"/>
        <v>0</v>
      </c>
      <c r="AS350" s="170">
        <f t="shared" si="62"/>
        <v>13620984</v>
      </c>
      <c r="AT350" s="162" t="s">
        <v>1191</v>
      </c>
      <c r="AU350" s="162" t="s">
        <v>1192</v>
      </c>
      <c r="AV350" s="162" t="s">
        <v>1193</v>
      </c>
      <c r="AW350" s="162" t="s">
        <v>1194</v>
      </c>
    </row>
    <row r="351" spans="1:49" ht="25" customHeight="1" x14ac:dyDescent="0.35">
      <c r="A351" s="162">
        <v>14499</v>
      </c>
      <c r="B351" s="162" t="s">
        <v>49</v>
      </c>
      <c r="C351" s="162" t="s">
        <v>50</v>
      </c>
      <c r="D351" s="163">
        <v>4</v>
      </c>
      <c r="E351" s="163">
        <v>2025</v>
      </c>
      <c r="F351" s="163">
        <v>2025</v>
      </c>
      <c r="G351" s="162" t="s">
        <v>127</v>
      </c>
      <c r="H351" s="162" t="s">
        <v>49</v>
      </c>
      <c r="I351" s="162" t="s">
        <v>452</v>
      </c>
      <c r="J351" s="164" t="s">
        <v>1195</v>
      </c>
      <c r="K351" s="162" t="s">
        <v>65</v>
      </c>
      <c r="L351" s="162" t="s">
        <v>56</v>
      </c>
      <c r="M351" s="162" t="s">
        <v>57</v>
      </c>
      <c r="N351" s="162">
        <v>14</v>
      </c>
      <c r="O351" s="162" t="s">
        <v>485</v>
      </c>
      <c r="P351" s="162" t="s">
        <v>1196</v>
      </c>
      <c r="Q351" s="162" t="s">
        <v>152</v>
      </c>
      <c r="R351" s="162" t="s">
        <v>61</v>
      </c>
      <c r="S351" s="162" t="s">
        <v>62</v>
      </c>
      <c r="T351" s="162" t="s">
        <v>63</v>
      </c>
      <c r="U351" s="163">
        <v>10</v>
      </c>
      <c r="V351" s="163">
        <v>120</v>
      </c>
      <c r="W351" s="163">
        <v>12</v>
      </c>
      <c r="X351" s="166">
        <f>((SUM(V351:W351))*1)*1</f>
        <v>132</v>
      </c>
      <c r="Y351" s="163">
        <v>5</v>
      </c>
      <c r="Z351" s="163" t="s">
        <v>64</v>
      </c>
      <c r="AA351" s="163" t="s">
        <v>67</v>
      </c>
      <c r="AB351" s="163" t="s">
        <v>64</v>
      </c>
      <c r="AC351" s="173" t="s">
        <v>1189</v>
      </c>
      <c r="AD351" s="168" t="s">
        <v>1197</v>
      </c>
      <c r="AE351" s="166" t="s">
        <v>67</v>
      </c>
      <c r="AF351" s="178"/>
      <c r="AG351" s="162" t="s">
        <v>68</v>
      </c>
      <c r="AH351" s="166">
        <f t="shared" si="55"/>
        <v>27</v>
      </c>
      <c r="AI351" s="166">
        <v>1</v>
      </c>
      <c r="AJ351" s="170">
        <f t="shared" si="56"/>
        <v>5074</v>
      </c>
      <c r="AK351" s="166">
        <f t="shared" si="57"/>
        <v>26.4</v>
      </c>
      <c r="AL351" s="170">
        <v>0</v>
      </c>
      <c r="AM351" s="170">
        <f t="shared" si="64"/>
        <v>1080000</v>
      </c>
      <c r="AN351" s="170">
        <f t="shared" si="58"/>
        <v>0</v>
      </c>
      <c r="AO351" s="170">
        <f t="shared" si="59"/>
        <v>2700000</v>
      </c>
      <c r="AP351" s="170">
        <f t="shared" si="60"/>
        <v>6697680</v>
      </c>
      <c r="AR351" s="170">
        <f t="shared" si="61"/>
        <v>0</v>
      </c>
      <c r="AS351" s="170">
        <f t="shared" si="62"/>
        <v>10477680</v>
      </c>
      <c r="AT351" s="162" t="s">
        <v>1191</v>
      </c>
      <c r="AU351" s="162" t="s">
        <v>1192</v>
      </c>
      <c r="AV351" s="162" t="s">
        <v>1193</v>
      </c>
      <c r="AW351" s="162" t="s">
        <v>1194</v>
      </c>
    </row>
    <row r="352" spans="1:49" ht="25" customHeight="1" x14ac:dyDescent="0.35">
      <c r="A352" s="162">
        <v>14326</v>
      </c>
      <c r="B352" s="162" t="s">
        <v>469</v>
      </c>
      <c r="C352" s="162" t="s">
        <v>470</v>
      </c>
      <c r="D352" s="163">
        <v>1</v>
      </c>
      <c r="E352" s="163">
        <v>2025</v>
      </c>
      <c r="F352" s="163">
        <v>2025</v>
      </c>
      <c r="G352" s="162" t="s">
        <v>127</v>
      </c>
      <c r="H352" s="162" t="s">
        <v>469</v>
      </c>
      <c r="I352" s="162" t="s">
        <v>471</v>
      </c>
      <c r="J352" s="164" t="s">
        <v>1198</v>
      </c>
      <c r="K352" s="162" t="s">
        <v>65</v>
      </c>
      <c r="L352" s="162" t="s">
        <v>56</v>
      </c>
      <c r="M352" s="162" t="s">
        <v>57</v>
      </c>
      <c r="N352" s="162">
        <v>6</v>
      </c>
      <c r="O352" s="162" t="s">
        <v>375</v>
      </c>
      <c r="P352" s="162" t="s">
        <v>1199</v>
      </c>
      <c r="Q352" s="162" t="s">
        <v>152</v>
      </c>
      <c r="R352" s="162" t="s">
        <v>61</v>
      </c>
      <c r="S352" s="162" t="s">
        <v>62</v>
      </c>
      <c r="T352" s="162" t="s">
        <v>108</v>
      </c>
      <c r="U352" s="163">
        <v>15</v>
      </c>
      <c r="V352" s="163">
        <v>168</v>
      </c>
      <c r="W352" s="163">
        <v>12</v>
      </c>
      <c r="X352" s="166">
        <f>((SUM(V352:W352))*1)*1</f>
        <v>180</v>
      </c>
      <c r="Y352" s="163">
        <v>4</v>
      </c>
      <c r="Z352" s="163" t="s">
        <v>64</v>
      </c>
      <c r="AA352" s="163" t="s">
        <v>67</v>
      </c>
      <c r="AB352" s="163" t="s">
        <v>64</v>
      </c>
      <c r="AC352" s="173" t="s">
        <v>1200</v>
      </c>
      <c r="AD352" s="168" t="s">
        <v>1201</v>
      </c>
      <c r="AE352" s="166" t="s">
        <v>67</v>
      </c>
      <c r="AF352" s="178"/>
      <c r="AG352" s="162" t="s">
        <v>68</v>
      </c>
      <c r="AH352" s="166">
        <f t="shared" si="55"/>
        <v>45</v>
      </c>
      <c r="AI352" s="166">
        <v>2</v>
      </c>
      <c r="AJ352" s="170">
        <f t="shared" si="56"/>
        <v>6372</v>
      </c>
      <c r="AK352" s="166">
        <f t="shared" si="57"/>
        <v>45</v>
      </c>
      <c r="AL352" s="170">
        <v>0</v>
      </c>
      <c r="AM352" s="170">
        <f t="shared" si="64"/>
        <v>2700000</v>
      </c>
      <c r="AN352" s="170">
        <f t="shared" si="58"/>
        <v>0</v>
      </c>
      <c r="AO352" s="170">
        <f t="shared" si="59"/>
        <v>4050000</v>
      </c>
      <c r="AP352" s="170">
        <f t="shared" si="60"/>
        <v>17204400</v>
      </c>
      <c r="AR352" s="170">
        <f t="shared" si="61"/>
        <v>0</v>
      </c>
      <c r="AS352" s="170">
        <f t="shared" si="62"/>
        <v>23954400</v>
      </c>
      <c r="AT352" s="162" t="s">
        <v>1202</v>
      </c>
      <c r="AU352" s="162" t="s">
        <v>1203</v>
      </c>
      <c r="AV352" s="162" t="s">
        <v>1204</v>
      </c>
      <c r="AW352" s="162" t="s">
        <v>1205</v>
      </c>
    </row>
    <row r="353" spans="1:49" ht="25" customHeight="1" x14ac:dyDescent="0.35">
      <c r="A353" s="162">
        <v>14343</v>
      </c>
      <c r="B353" s="162" t="s">
        <v>469</v>
      </c>
      <c r="C353" s="162" t="s">
        <v>470</v>
      </c>
      <c r="D353" s="163">
        <v>1</v>
      </c>
      <c r="E353" s="163">
        <v>2025</v>
      </c>
      <c r="F353" s="163">
        <v>2025</v>
      </c>
      <c r="G353" s="162" t="s">
        <v>127</v>
      </c>
      <c r="H353" s="162" t="s">
        <v>469</v>
      </c>
      <c r="I353" s="162" t="s">
        <v>471</v>
      </c>
      <c r="J353" s="164" t="s">
        <v>1206</v>
      </c>
      <c r="K353" s="162" t="s">
        <v>65</v>
      </c>
      <c r="L353" s="162" t="s">
        <v>56</v>
      </c>
      <c r="M353" s="162" t="s">
        <v>57</v>
      </c>
      <c r="N353" s="162">
        <v>6</v>
      </c>
      <c r="O353" s="162" t="s">
        <v>375</v>
      </c>
      <c r="P353" s="162" t="s">
        <v>1207</v>
      </c>
      <c r="Q353" s="162" t="s">
        <v>152</v>
      </c>
      <c r="R353" s="162" t="s">
        <v>61</v>
      </c>
      <c r="S353" s="162" t="s">
        <v>62</v>
      </c>
      <c r="T353" s="162" t="s">
        <v>1208</v>
      </c>
      <c r="U353" s="163">
        <v>15</v>
      </c>
      <c r="V353" s="163">
        <v>168</v>
      </c>
      <c r="W353" s="163">
        <v>12</v>
      </c>
      <c r="X353" s="166">
        <f>((SUM(V353:W353))*1)*1</f>
        <v>180</v>
      </c>
      <c r="Y353" s="163">
        <v>4</v>
      </c>
      <c r="Z353" s="163" t="s">
        <v>64</v>
      </c>
      <c r="AA353" s="163" t="s">
        <v>67</v>
      </c>
      <c r="AB353" s="163" t="s">
        <v>64</v>
      </c>
      <c r="AC353" s="173" t="s">
        <v>1209</v>
      </c>
      <c r="AD353" s="168" t="s">
        <v>1210</v>
      </c>
      <c r="AE353" s="166" t="s">
        <v>67</v>
      </c>
      <c r="AF353" s="178"/>
      <c r="AG353" s="162" t="s">
        <v>68</v>
      </c>
      <c r="AH353" s="166">
        <f t="shared" si="55"/>
        <v>45</v>
      </c>
      <c r="AI353" s="166">
        <v>2</v>
      </c>
      <c r="AJ353" s="170">
        <f t="shared" si="56"/>
        <v>6372</v>
      </c>
      <c r="AK353" s="166">
        <f t="shared" si="57"/>
        <v>45</v>
      </c>
      <c r="AL353" s="170">
        <v>0</v>
      </c>
      <c r="AM353" s="170">
        <f t="shared" si="64"/>
        <v>2700000</v>
      </c>
      <c r="AN353" s="170">
        <f t="shared" si="58"/>
        <v>0</v>
      </c>
      <c r="AO353" s="170">
        <f t="shared" si="59"/>
        <v>4050000</v>
      </c>
      <c r="AP353" s="170">
        <f t="shared" si="60"/>
        <v>17204400</v>
      </c>
      <c r="AR353" s="170">
        <f t="shared" si="61"/>
        <v>0</v>
      </c>
      <c r="AS353" s="170">
        <f t="shared" si="62"/>
        <v>23954400</v>
      </c>
      <c r="AT353" s="162" t="s">
        <v>1202</v>
      </c>
      <c r="AU353" s="162" t="s">
        <v>1203</v>
      </c>
      <c r="AV353" s="162" t="s">
        <v>1211</v>
      </c>
      <c r="AW353" s="162" t="s">
        <v>1212</v>
      </c>
    </row>
    <row r="354" spans="1:49" ht="25" customHeight="1" x14ac:dyDescent="0.35">
      <c r="A354" s="162">
        <v>14356</v>
      </c>
      <c r="B354" s="162" t="s">
        <v>469</v>
      </c>
      <c r="C354" s="162" t="s">
        <v>470</v>
      </c>
      <c r="D354" s="163">
        <v>1</v>
      </c>
      <c r="E354" s="163">
        <v>2025</v>
      </c>
      <c r="F354" s="163">
        <v>2025</v>
      </c>
      <c r="G354" s="162" t="s">
        <v>127</v>
      </c>
      <c r="H354" s="162" t="s">
        <v>469</v>
      </c>
      <c r="I354" s="162" t="s">
        <v>471</v>
      </c>
      <c r="J354" s="164" t="s">
        <v>1206</v>
      </c>
      <c r="K354" s="162" t="s">
        <v>65</v>
      </c>
      <c r="L354" s="162" t="s">
        <v>56</v>
      </c>
      <c r="M354" s="162" t="s">
        <v>57</v>
      </c>
      <c r="N354" s="162">
        <v>6</v>
      </c>
      <c r="O354" s="162" t="s">
        <v>375</v>
      </c>
      <c r="P354" s="162" t="s">
        <v>1213</v>
      </c>
      <c r="Q354" s="162" t="s">
        <v>152</v>
      </c>
      <c r="R354" s="162" t="s">
        <v>61</v>
      </c>
      <c r="S354" s="162" t="s">
        <v>62</v>
      </c>
      <c r="T354" s="162" t="s">
        <v>1214</v>
      </c>
      <c r="U354" s="163">
        <v>15</v>
      </c>
      <c r="V354" s="163">
        <v>168</v>
      </c>
      <c r="W354" s="163">
        <v>12</v>
      </c>
      <c r="X354" s="166">
        <f>((SUM(V354:W354))*1)*1</f>
        <v>180</v>
      </c>
      <c r="Y354" s="163">
        <v>4</v>
      </c>
      <c r="Z354" s="163" t="s">
        <v>64</v>
      </c>
      <c r="AA354" s="163" t="s">
        <v>67</v>
      </c>
      <c r="AB354" s="163" t="s">
        <v>64</v>
      </c>
      <c r="AC354" s="173" t="s">
        <v>1209</v>
      </c>
      <c r="AD354" s="168" t="s">
        <v>1215</v>
      </c>
      <c r="AE354" s="166" t="s">
        <v>67</v>
      </c>
      <c r="AF354" s="178"/>
      <c r="AG354" s="162" t="s">
        <v>68</v>
      </c>
      <c r="AH354" s="166">
        <f t="shared" si="55"/>
        <v>45</v>
      </c>
      <c r="AI354" s="166">
        <v>2</v>
      </c>
      <c r="AJ354" s="170">
        <f t="shared" si="56"/>
        <v>6372</v>
      </c>
      <c r="AK354" s="166">
        <f t="shared" si="57"/>
        <v>45</v>
      </c>
      <c r="AL354" s="170">
        <v>0</v>
      </c>
      <c r="AM354" s="170">
        <f t="shared" si="64"/>
        <v>2700000</v>
      </c>
      <c r="AN354" s="170">
        <f t="shared" si="58"/>
        <v>0</v>
      </c>
      <c r="AO354" s="170">
        <f t="shared" si="59"/>
        <v>4050000</v>
      </c>
      <c r="AP354" s="170">
        <f t="shared" si="60"/>
        <v>17204400</v>
      </c>
      <c r="AR354" s="170">
        <f t="shared" si="61"/>
        <v>0</v>
      </c>
      <c r="AS354" s="170">
        <f t="shared" si="62"/>
        <v>23954400</v>
      </c>
      <c r="AT354" s="162" t="s">
        <v>1216</v>
      </c>
      <c r="AU354" s="162" t="s">
        <v>1217</v>
      </c>
      <c r="AV354" s="162" t="s">
        <v>1218</v>
      </c>
      <c r="AW354" s="162" t="s">
        <v>1217</v>
      </c>
    </row>
    <row r="355" spans="1:49" ht="25" customHeight="1" x14ac:dyDescent="0.35">
      <c r="A355" s="162">
        <v>14466</v>
      </c>
      <c r="B355" s="162" t="s">
        <v>125</v>
      </c>
      <c r="C355" s="162" t="s">
        <v>126</v>
      </c>
      <c r="D355" s="163">
        <v>1</v>
      </c>
      <c r="E355" s="163">
        <v>2025</v>
      </c>
      <c r="F355" s="163">
        <v>2025</v>
      </c>
      <c r="G355" s="162" t="s">
        <v>127</v>
      </c>
      <c r="H355" s="162" t="s">
        <v>125</v>
      </c>
      <c r="I355" s="162" t="s">
        <v>128</v>
      </c>
      <c r="J355" s="164" t="s">
        <v>826</v>
      </c>
      <c r="K355" s="162" t="s">
        <v>65</v>
      </c>
      <c r="L355" s="162" t="s">
        <v>483</v>
      </c>
      <c r="M355" s="162" t="s">
        <v>484</v>
      </c>
      <c r="N355" s="162">
        <v>13</v>
      </c>
      <c r="O355" s="162" t="s">
        <v>104</v>
      </c>
      <c r="P355" s="162" t="s">
        <v>726</v>
      </c>
      <c r="Q355" s="162" t="s">
        <v>152</v>
      </c>
      <c r="R355" s="162" t="s">
        <v>61</v>
      </c>
      <c r="S355" s="162" t="s">
        <v>62</v>
      </c>
      <c r="T355" s="162" t="s">
        <v>829</v>
      </c>
      <c r="U355" s="163">
        <v>20</v>
      </c>
      <c r="V355" s="163">
        <v>50</v>
      </c>
      <c r="W355" s="163">
        <v>8</v>
      </c>
      <c r="X355" s="166">
        <f>((SUM(V355:W355))*1)*1</f>
        <v>58</v>
      </c>
      <c r="Y355" s="163">
        <v>3</v>
      </c>
      <c r="Z355" s="163" t="s">
        <v>64</v>
      </c>
      <c r="AA355" s="163" t="s">
        <v>67</v>
      </c>
      <c r="AB355" s="172" t="s">
        <v>67</v>
      </c>
      <c r="AC355" s="173" t="s">
        <v>830</v>
      </c>
      <c r="AD355" s="168" t="s">
        <v>1219</v>
      </c>
      <c r="AE355" s="166" t="s">
        <v>67</v>
      </c>
      <c r="AF355" s="178"/>
      <c r="AG355" s="162" t="s">
        <v>68</v>
      </c>
      <c r="AH355" s="166">
        <f t="shared" si="55"/>
        <v>20</v>
      </c>
      <c r="AI355" s="166">
        <v>1</v>
      </c>
      <c r="AJ355" s="170">
        <f t="shared" si="56"/>
        <v>5074</v>
      </c>
      <c r="AK355" s="166">
        <f t="shared" si="57"/>
        <v>19.333333333333332</v>
      </c>
      <c r="AL355" s="170">
        <v>0</v>
      </c>
      <c r="AM355" s="170">
        <f t="shared" si="64"/>
        <v>1600000</v>
      </c>
      <c r="AN355" s="170">
        <f t="shared" si="58"/>
        <v>0</v>
      </c>
      <c r="AO355" s="170">
        <f t="shared" si="59"/>
        <v>0</v>
      </c>
      <c r="AP355" s="170">
        <f t="shared" si="60"/>
        <v>5885840</v>
      </c>
      <c r="AR355" s="170">
        <f t="shared" si="61"/>
        <v>0</v>
      </c>
      <c r="AS355" s="170">
        <f t="shared" si="62"/>
        <v>7485840</v>
      </c>
      <c r="AT355" s="162" t="s">
        <v>618</v>
      </c>
      <c r="AU355" s="162" t="s">
        <v>619</v>
      </c>
      <c r="AV355" s="162" t="s">
        <v>1220</v>
      </c>
      <c r="AW355" s="162" t="s">
        <v>1221</v>
      </c>
    </row>
    <row r="356" spans="1:49" ht="20.149999999999999" customHeight="1" x14ac:dyDescent="0.35">
      <c r="A356" s="176">
        <v>14633</v>
      </c>
      <c r="B356" s="162" t="s">
        <v>49</v>
      </c>
      <c r="C356" s="162" t="s">
        <v>50</v>
      </c>
      <c r="D356" s="177">
        <v>4</v>
      </c>
      <c r="E356" s="163">
        <v>2025</v>
      </c>
      <c r="F356" s="176">
        <v>2005</v>
      </c>
      <c r="G356" s="176" t="s">
        <v>51</v>
      </c>
      <c r="H356" s="176" t="s">
        <v>52</v>
      </c>
      <c r="I356" s="176" t="s">
        <v>53</v>
      </c>
      <c r="J356" s="176" t="s">
        <v>711</v>
      </c>
      <c r="K356" s="176" t="s">
        <v>712</v>
      </c>
      <c r="L356" s="176" t="s">
        <v>56</v>
      </c>
      <c r="M356" s="176" t="s">
        <v>57</v>
      </c>
      <c r="N356" s="176">
        <v>16</v>
      </c>
      <c r="O356" s="176" t="s">
        <v>343</v>
      </c>
      <c r="P356" s="176" t="s">
        <v>353</v>
      </c>
      <c r="Q356" s="176" t="s">
        <v>120</v>
      </c>
      <c r="R356" s="176" t="s">
        <v>61</v>
      </c>
      <c r="S356" s="176" t="s">
        <v>62</v>
      </c>
      <c r="T356" s="176" t="s">
        <v>63</v>
      </c>
      <c r="U356" s="177">
        <v>15</v>
      </c>
      <c r="V356" s="177">
        <v>150</v>
      </c>
      <c r="W356" s="177">
        <v>12</v>
      </c>
      <c r="X356" s="177">
        <f>SUM(V356:W356)</f>
        <v>162</v>
      </c>
      <c r="Y356" s="177">
        <v>4</v>
      </c>
      <c r="Z356" s="177" t="s">
        <v>64</v>
      </c>
      <c r="AA356" s="177" t="s">
        <v>64</v>
      </c>
      <c r="AB356" s="176" t="s">
        <v>64</v>
      </c>
      <c r="AC356" s="176"/>
      <c r="AD356" s="176" t="s">
        <v>1222</v>
      </c>
      <c r="AE356" s="176" t="s">
        <v>67</v>
      </c>
      <c r="AF356" s="176"/>
      <c r="AG356" s="176" t="s">
        <v>68</v>
      </c>
      <c r="AH356" s="177">
        <f t="shared" si="55"/>
        <v>41</v>
      </c>
      <c r="AI356" s="177">
        <v>2</v>
      </c>
      <c r="AJ356" s="170">
        <f t="shared" si="56"/>
        <v>6372</v>
      </c>
      <c r="AK356" s="177">
        <f t="shared" si="57"/>
        <v>40.5</v>
      </c>
      <c r="AL356" s="170">
        <v>0</v>
      </c>
      <c r="AM356" s="170">
        <f t="shared" si="64"/>
        <v>2460000</v>
      </c>
      <c r="AN356" s="170">
        <f t="shared" si="58"/>
        <v>3075000</v>
      </c>
      <c r="AO356" s="170">
        <f t="shared" si="59"/>
        <v>4050000</v>
      </c>
      <c r="AP356" s="170">
        <f t="shared" si="60"/>
        <v>15483960</v>
      </c>
      <c r="AR356" s="170">
        <f t="shared" si="61"/>
        <v>0</v>
      </c>
      <c r="AS356" s="170">
        <f t="shared" si="62"/>
        <v>25068960</v>
      </c>
    </row>
    <row r="357" spans="1:49" ht="20.149999999999999" customHeight="1" x14ac:dyDescent="0.35">
      <c r="A357" s="176">
        <v>14656</v>
      </c>
      <c r="B357" s="162" t="s">
        <v>49</v>
      </c>
      <c r="C357" s="162" t="s">
        <v>50</v>
      </c>
      <c r="D357" s="177">
        <v>4</v>
      </c>
      <c r="E357" s="163">
        <v>2025</v>
      </c>
      <c r="F357" s="176">
        <v>2005</v>
      </c>
      <c r="G357" s="176" t="s">
        <v>51</v>
      </c>
      <c r="H357" s="176" t="s">
        <v>52</v>
      </c>
      <c r="I357" s="176" t="s">
        <v>53</v>
      </c>
      <c r="J357" s="176" t="s">
        <v>711</v>
      </c>
      <c r="K357" s="176" t="s">
        <v>712</v>
      </c>
      <c r="L357" s="176" t="s">
        <v>56</v>
      </c>
      <c r="M357" s="176" t="s">
        <v>57</v>
      </c>
      <c r="N357" s="176">
        <v>16</v>
      </c>
      <c r="O357" s="176" t="s">
        <v>343</v>
      </c>
      <c r="P357" s="176" t="s">
        <v>353</v>
      </c>
      <c r="Q357" s="176" t="s">
        <v>120</v>
      </c>
      <c r="R357" s="176" t="s">
        <v>61</v>
      </c>
      <c r="S357" s="176" t="s">
        <v>62</v>
      </c>
      <c r="T357" s="176" t="s">
        <v>63</v>
      </c>
      <c r="U357" s="177">
        <v>15</v>
      </c>
      <c r="V357" s="177">
        <v>150</v>
      </c>
      <c r="W357" s="177">
        <v>12</v>
      </c>
      <c r="X357" s="177">
        <f>SUM(V357:W357)</f>
        <v>162</v>
      </c>
      <c r="Y357" s="177">
        <v>4</v>
      </c>
      <c r="Z357" s="177" t="s">
        <v>64</v>
      </c>
      <c r="AA357" s="177" t="s">
        <v>64</v>
      </c>
      <c r="AB357" s="176" t="s">
        <v>64</v>
      </c>
      <c r="AC357" s="176"/>
      <c r="AD357" s="176" t="s">
        <v>1222</v>
      </c>
      <c r="AE357" s="176" t="s">
        <v>67</v>
      </c>
      <c r="AF357" s="176"/>
      <c r="AG357" s="176" t="s">
        <v>68</v>
      </c>
      <c r="AH357" s="177">
        <f t="shared" si="55"/>
        <v>41</v>
      </c>
      <c r="AI357" s="177">
        <v>2</v>
      </c>
      <c r="AJ357" s="170">
        <f t="shared" si="56"/>
        <v>6372</v>
      </c>
      <c r="AK357" s="177">
        <f t="shared" si="57"/>
        <v>40.5</v>
      </c>
      <c r="AL357" s="170">
        <v>0</v>
      </c>
      <c r="AM357" s="170">
        <f t="shared" si="64"/>
        <v>2460000</v>
      </c>
      <c r="AN357" s="170">
        <f t="shared" si="58"/>
        <v>3075000</v>
      </c>
      <c r="AO357" s="170">
        <f t="shared" si="59"/>
        <v>4050000</v>
      </c>
      <c r="AP357" s="170">
        <f t="shared" si="60"/>
        <v>15483960</v>
      </c>
      <c r="AR357" s="170">
        <f t="shared" si="61"/>
        <v>0</v>
      </c>
      <c r="AS357" s="170">
        <f t="shared" si="62"/>
        <v>25068960</v>
      </c>
    </row>
    <row r="358" spans="1:49" ht="20.149999999999999" customHeight="1" x14ac:dyDescent="0.35">
      <c r="A358" s="176">
        <v>14657</v>
      </c>
      <c r="B358" s="162" t="s">
        <v>49</v>
      </c>
      <c r="C358" s="162" t="s">
        <v>50</v>
      </c>
      <c r="D358" s="177">
        <v>4</v>
      </c>
      <c r="E358" s="163">
        <v>2025</v>
      </c>
      <c r="F358" s="176">
        <v>2005</v>
      </c>
      <c r="G358" s="176" t="s">
        <v>51</v>
      </c>
      <c r="H358" s="176" t="s">
        <v>52</v>
      </c>
      <c r="I358" s="176" t="s">
        <v>53</v>
      </c>
      <c r="J358" s="176" t="s">
        <v>711</v>
      </c>
      <c r="K358" s="176" t="s">
        <v>712</v>
      </c>
      <c r="L358" s="176" t="s">
        <v>56</v>
      </c>
      <c r="M358" s="176" t="s">
        <v>57</v>
      </c>
      <c r="N358" s="176">
        <v>16</v>
      </c>
      <c r="O358" s="176" t="s">
        <v>343</v>
      </c>
      <c r="P358" s="176" t="s">
        <v>1223</v>
      </c>
      <c r="Q358" s="176" t="s">
        <v>120</v>
      </c>
      <c r="R358" s="176" t="s">
        <v>61</v>
      </c>
      <c r="S358" s="176" t="s">
        <v>62</v>
      </c>
      <c r="T358" s="176" t="s">
        <v>63</v>
      </c>
      <c r="U358" s="177">
        <v>15</v>
      </c>
      <c r="V358" s="177">
        <v>150</v>
      </c>
      <c r="W358" s="177">
        <v>12</v>
      </c>
      <c r="X358" s="177">
        <f>SUM(V358:W358)</f>
        <v>162</v>
      </c>
      <c r="Y358" s="177">
        <v>4</v>
      </c>
      <c r="Z358" s="177" t="s">
        <v>64</v>
      </c>
      <c r="AA358" s="177" t="s">
        <v>64</v>
      </c>
      <c r="AB358" s="176" t="s">
        <v>64</v>
      </c>
      <c r="AC358" s="176"/>
      <c r="AD358" s="176" t="s">
        <v>1224</v>
      </c>
      <c r="AE358" s="176" t="s">
        <v>67</v>
      </c>
      <c r="AF358" s="176"/>
      <c r="AG358" s="176" t="s">
        <v>68</v>
      </c>
      <c r="AH358" s="177">
        <f t="shared" si="55"/>
        <v>41</v>
      </c>
      <c r="AI358" s="177">
        <v>2</v>
      </c>
      <c r="AJ358" s="170">
        <f t="shared" si="56"/>
        <v>6372</v>
      </c>
      <c r="AK358" s="177">
        <f t="shared" si="57"/>
        <v>40.5</v>
      </c>
      <c r="AL358" s="170">
        <v>0</v>
      </c>
      <c r="AM358" s="170">
        <f t="shared" si="64"/>
        <v>2460000</v>
      </c>
      <c r="AN358" s="170">
        <f t="shared" si="58"/>
        <v>3075000</v>
      </c>
      <c r="AO358" s="170">
        <f t="shared" si="59"/>
        <v>4050000</v>
      </c>
      <c r="AP358" s="170">
        <f t="shared" si="60"/>
        <v>15483960</v>
      </c>
      <c r="AR358" s="170">
        <f t="shared" si="61"/>
        <v>0</v>
      </c>
      <c r="AS358" s="170">
        <f t="shared" si="62"/>
        <v>25068960</v>
      </c>
    </row>
    <row r="359" spans="1:49" ht="20.149999999999999" customHeight="1" x14ac:dyDescent="0.35">
      <c r="A359" s="176">
        <v>14658</v>
      </c>
      <c r="B359" s="162" t="s">
        <v>49</v>
      </c>
      <c r="C359" s="162" t="s">
        <v>50</v>
      </c>
      <c r="D359" s="177">
        <v>4</v>
      </c>
      <c r="E359" s="163">
        <v>2025</v>
      </c>
      <c r="F359" s="176">
        <v>2005</v>
      </c>
      <c r="G359" s="176" t="s">
        <v>51</v>
      </c>
      <c r="H359" s="176" t="s">
        <v>52</v>
      </c>
      <c r="I359" s="176" t="s">
        <v>53</v>
      </c>
      <c r="J359" s="176" t="s">
        <v>711</v>
      </c>
      <c r="K359" s="176" t="s">
        <v>712</v>
      </c>
      <c r="L359" s="176" t="s">
        <v>56</v>
      </c>
      <c r="M359" s="176" t="s">
        <v>57</v>
      </c>
      <c r="N359" s="176">
        <v>16</v>
      </c>
      <c r="O359" s="176" t="s">
        <v>343</v>
      </c>
      <c r="P359" s="176" t="s">
        <v>358</v>
      </c>
      <c r="Q359" s="176" t="s">
        <v>120</v>
      </c>
      <c r="R359" s="176" t="s">
        <v>61</v>
      </c>
      <c r="S359" s="176" t="s">
        <v>62</v>
      </c>
      <c r="T359" s="176" t="s">
        <v>63</v>
      </c>
      <c r="U359" s="177">
        <v>15</v>
      </c>
      <c r="V359" s="177">
        <v>150</v>
      </c>
      <c r="W359" s="177">
        <v>12</v>
      </c>
      <c r="X359" s="177">
        <f>SUM(V359:W359)</f>
        <v>162</v>
      </c>
      <c r="Y359" s="177">
        <v>4</v>
      </c>
      <c r="Z359" s="177" t="s">
        <v>64</v>
      </c>
      <c r="AA359" s="177" t="s">
        <v>64</v>
      </c>
      <c r="AB359" s="176" t="s">
        <v>64</v>
      </c>
      <c r="AC359" s="176"/>
      <c r="AD359" s="176" t="s">
        <v>1225</v>
      </c>
      <c r="AE359" s="176" t="s">
        <v>67</v>
      </c>
      <c r="AF359" s="176"/>
      <c r="AG359" s="176" t="s">
        <v>68</v>
      </c>
      <c r="AH359" s="177">
        <f t="shared" si="55"/>
        <v>41</v>
      </c>
      <c r="AI359" s="177">
        <v>2</v>
      </c>
      <c r="AJ359" s="170">
        <f t="shared" si="56"/>
        <v>6372</v>
      </c>
      <c r="AK359" s="177">
        <f t="shared" si="57"/>
        <v>40.5</v>
      </c>
      <c r="AL359" s="170">
        <v>0</v>
      </c>
      <c r="AM359" s="170">
        <f t="shared" si="64"/>
        <v>2460000</v>
      </c>
      <c r="AN359" s="170">
        <f t="shared" si="58"/>
        <v>3075000</v>
      </c>
      <c r="AO359" s="170">
        <f t="shared" si="59"/>
        <v>4050000</v>
      </c>
      <c r="AP359" s="170">
        <f t="shared" si="60"/>
        <v>15483960</v>
      </c>
      <c r="AR359" s="170">
        <f t="shared" si="61"/>
        <v>0</v>
      </c>
      <c r="AS359" s="170">
        <f t="shared" si="62"/>
        <v>25068960</v>
      </c>
    </row>
    <row r="360" spans="1:49" ht="20.149999999999999" customHeight="1" x14ac:dyDescent="0.35">
      <c r="A360" s="176">
        <v>14660</v>
      </c>
      <c r="B360" s="162" t="s">
        <v>49</v>
      </c>
      <c r="C360" s="162" t="s">
        <v>50</v>
      </c>
      <c r="D360" s="177">
        <v>4</v>
      </c>
      <c r="E360" s="163">
        <v>2025</v>
      </c>
      <c r="F360" s="176">
        <v>2005</v>
      </c>
      <c r="G360" s="176" t="s">
        <v>51</v>
      </c>
      <c r="H360" s="176" t="s">
        <v>52</v>
      </c>
      <c r="I360" s="176" t="s">
        <v>53</v>
      </c>
      <c r="J360" s="176" t="s">
        <v>356</v>
      </c>
      <c r="K360" s="176" t="s">
        <v>357</v>
      </c>
      <c r="L360" s="176" t="s">
        <v>56</v>
      </c>
      <c r="M360" s="176" t="s">
        <v>57</v>
      </c>
      <c r="N360" s="176">
        <v>16</v>
      </c>
      <c r="O360" s="176" t="s">
        <v>343</v>
      </c>
      <c r="P360" s="176" t="s">
        <v>1226</v>
      </c>
      <c r="Q360" s="176" t="s">
        <v>120</v>
      </c>
      <c r="R360" s="176" t="s">
        <v>61</v>
      </c>
      <c r="S360" s="176" t="s">
        <v>62</v>
      </c>
      <c r="T360" s="176" t="s">
        <v>63</v>
      </c>
      <c r="U360" s="177">
        <v>15</v>
      </c>
      <c r="V360" s="177">
        <v>190</v>
      </c>
      <c r="W360" s="177">
        <v>12</v>
      </c>
      <c r="X360" s="177">
        <f>SUM(V360:W360)</f>
        <v>202</v>
      </c>
      <c r="Y360" s="177">
        <v>4</v>
      </c>
      <c r="Z360" s="177" t="s">
        <v>64</v>
      </c>
      <c r="AA360" s="177" t="s">
        <v>64</v>
      </c>
      <c r="AB360" s="176" t="s">
        <v>64</v>
      </c>
      <c r="AC360" s="176"/>
      <c r="AD360" s="176" t="s">
        <v>1227</v>
      </c>
      <c r="AE360" s="177" t="s">
        <v>64</v>
      </c>
      <c r="AF360" s="176" t="s">
        <v>360</v>
      </c>
      <c r="AG360" s="176" t="s">
        <v>68</v>
      </c>
      <c r="AH360" s="177">
        <f t="shared" si="55"/>
        <v>51</v>
      </c>
      <c r="AI360" s="177">
        <v>2</v>
      </c>
      <c r="AJ360" s="170">
        <f t="shared" si="56"/>
        <v>6372</v>
      </c>
      <c r="AK360" s="177">
        <f t="shared" si="57"/>
        <v>50.5</v>
      </c>
      <c r="AL360" s="170">
        <v>300000</v>
      </c>
      <c r="AM360" s="170">
        <f t="shared" si="64"/>
        <v>3060000</v>
      </c>
      <c r="AN360" s="170">
        <f t="shared" si="58"/>
        <v>3825000</v>
      </c>
      <c r="AO360" s="170">
        <f t="shared" si="59"/>
        <v>4050000</v>
      </c>
      <c r="AP360" s="170">
        <f t="shared" si="60"/>
        <v>19307160</v>
      </c>
      <c r="AR360" s="170">
        <f t="shared" si="61"/>
        <v>4500000</v>
      </c>
      <c r="AS360" s="170">
        <f t="shared" si="62"/>
        <v>34742160</v>
      </c>
    </row>
    <row r="361" spans="1:49" ht="20.149999999999999" customHeight="1" x14ac:dyDescent="0.35">
      <c r="A361" s="171">
        <v>14542</v>
      </c>
      <c r="B361" s="171" t="s">
        <v>116</v>
      </c>
      <c r="C361" s="171" t="s">
        <v>117</v>
      </c>
      <c r="D361" s="166">
        <v>1</v>
      </c>
      <c r="E361" s="166">
        <v>2025</v>
      </c>
      <c r="F361" s="166">
        <v>2025</v>
      </c>
      <c r="G361" s="164" t="s">
        <v>51</v>
      </c>
      <c r="H361" s="171" t="s">
        <v>52</v>
      </c>
      <c r="I361" s="171" t="s">
        <v>53</v>
      </c>
      <c r="J361" s="164" t="s">
        <v>1047</v>
      </c>
      <c r="K361" s="171" t="s">
        <v>1048</v>
      </c>
      <c r="L361" s="171" t="s">
        <v>56</v>
      </c>
      <c r="M361" s="171" t="s">
        <v>57</v>
      </c>
      <c r="N361" s="171">
        <v>9</v>
      </c>
      <c r="O361" s="171" t="s">
        <v>118</v>
      </c>
      <c r="P361" s="171" t="s">
        <v>1228</v>
      </c>
      <c r="Q361" s="171" t="s">
        <v>120</v>
      </c>
      <c r="R361" s="171" t="s">
        <v>61</v>
      </c>
      <c r="S361" s="171" t="s">
        <v>62</v>
      </c>
      <c r="T361" s="171" t="s">
        <v>63</v>
      </c>
      <c r="U361" s="172">
        <v>20</v>
      </c>
      <c r="V361" s="172">
        <v>260</v>
      </c>
      <c r="W361" s="172">
        <v>12</v>
      </c>
      <c r="X361" s="166">
        <f>(SUM(V361:W361))*1</f>
        <v>272</v>
      </c>
      <c r="Y361" s="172">
        <v>4</v>
      </c>
      <c r="Z361" s="172" t="s">
        <v>64</v>
      </c>
      <c r="AA361" s="172" t="s">
        <v>64</v>
      </c>
      <c r="AB361" s="172" t="s">
        <v>64</v>
      </c>
      <c r="AC361" s="173"/>
      <c r="AD361" s="168" t="s">
        <v>1229</v>
      </c>
      <c r="AE361" s="172" t="s">
        <v>64</v>
      </c>
      <c r="AF361" s="173" t="s">
        <v>1230</v>
      </c>
      <c r="AG361" s="171" t="s">
        <v>122</v>
      </c>
      <c r="AH361" s="166">
        <f t="shared" si="55"/>
        <v>68</v>
      </c>
      <c r="AI361" s="166">
        <v>2</v>
      </c>
      <c r="AJ361" s="170">
        <f t="shared" si="56"/>
        <v>6372</v>
      </c>
      <c r="AK361" s="166">
        <f t="shared" si="57"/>
        <v>68</v>
      </c>
      <c r="AL361" s="170">
        <v>300000</v>
      </c>
      <c r="AM361" s="170">
        <f t="shared" si="64"/>
        <v>5440000</v>
      </c>
      <c r="AN361" s="170">
        <f t="shared" si="58"/>
        <v>6800000</v>
      </c>
      <c r="AO361" s="170">
        <f t="shared" si="59"/>
        <v>5400000</v>
      </c>
      <c r="AP361" s="170">
        <f t="shared" si="60"/>
        <v>34663680</v>
      </c>
      <c r="AR361" s="170">
        <f>+(AL361*U361)</f>
        <v>6000000</v>
      </c>
      <c r="AS361" s="170">
        <f>+(AM361+AN361+AO361+AP361+AR361)</f>
        <v>58303680</v>
      </c>
    </row>
    <row r="362" spans="1:49" ht="20.149999999999999" customHeight="1" x14ac:dyDescent="0.35">
      <c r="A362" s="181">
        <v>14661</v>
      </c>
      <c r="B362" s="162" t="s">
        <v>49</v>
      </c>
      <c r="C362" s="162" t="s">
        <v>50</v>
      </c>
      <c r="D362" s="177">
        <v>4</v>
      </c>
      <c r="E362" s="163">
        <v>2025</v>
      </c>
      <c r="F362" s="181">
        <v>2005</v>
      </c>
      <c r="G362" s="181" t="s">
        <v>51</v>
      </c>
      <c r="H362" s="181" t="s">
        <v>52</v>
      </c>
      <c r="I362" s="181" t="s">
        <v>53</v>
      </c>
      <c r="J362" s="181" t="s">
        <v>1231</v>
      </c>
      <c r="K362" s="181" t="s">
        <v>1232</v>
      </c>
      <c r="L362" s="181" t="s">
        <v>56</v>
      </c>
      <c r="M362" s="181" t="s">
        <v>57</v>
      </c>
      <c r="N362" s="181">
        <v>16</v>
      </c>
      <c r="O362" s="181" t="s">
        <v>343</v>
      </c>
      <c r="P362" s="181" t="s">
        <v>1233</v>
      </c>
      <c r="Q362" s="181" t="s">
        <v>120</v>
      </c>
      <c r="R362" s="181" t="s">
        <v>61</v>
      </c>
      <c r="S362" s="181" t="s">
        <v>62</v>
      </c>
      <c r="T362" s="181" t="s">
        <v>63</v>
      </c>
      <c r="U362" s="182">
        <v>15</v>
      </c>
      <c r="V362" s="182">
        <v>150</v>
      </c>
      <c r="W362" s="182">
        <v>12</v>
      </c>
      <c r="X362" s="182">
        <f t="shared" ref="X362:X372" si="65">SUM(V362:W362)</f>
        <v>162</v>
      </c>
      <c r="Y362" s="182">
        <v>4</v>
      </c>
      <c r="Z362" s="182" t="s">
        <v>64</v>
      </c>
      <c r="AA362" s="182" t="s">
        <v>64</v>
      </c>
      <c r="AB362" s="181" t="s">
        <v>64</v>
      </c>
      <c r="AC362" s="176"/>
      <c r="AD362" s="181" t="s">
        <v>1234</v>
      </c>
      <c r="AE362" s="181" t="s">
        <v>67</v>
      </c>
      <c r="AF362" s="181"/>
      <c r="AG362" s="181" t="s">
        <v>68</v>
      </c>
      <c r="AH362" s="182">
        <f t="shared" si="55"/>
        <v>41</v>
      </c>
      <c r="AI362" s="182">
        <v>2</v>
      </c>
      <c r="AJ362" s="170">
        <f t="shared" si="56"/>
        <v>6372</v>
      </c>
      <c r="AK362" s="182">
        <f t="shared" si="57"/>
        <v>40.5</v>
      </c>
      <c r="AL362" s="170">
        <v>0</v>
      </c>
      <c r="AM362" s="170">
        <f t="shared" si="64"/>
        <v>2460000</v>
      </c>
      <c r="AN362" s="170">
        <f t="shared" si="58"/>
        <v>3075000</v>
      </c>
      <c r="AO362" s="170">
        <f t="shared" si="59"/>
        <v>4050000</v>
      </c>
      <c r="AP362" s="170">
        <f t="shared" si="60"/>
        <v>15483960</v>
      </c>
      <c r="AR362" s="170">
        <f t="shared" ref="AR362:AR372" si="66">+(AL362*U362)</f>
        <v>0</v>
      </c>
      <c r="AS362" s="170">
        <f t="shared" ref="AS362:AS372" si="67">+(AM362+AN362+AO362+AP362+AR362)</f>
        <v>25068960</v>
      </c>
    </row>
    <row r="363" spans="1:49" ht="20.149999999999999" customHeight="1" x14ac:dyDescent="0.35">
      <c r="A363" s="181">
        <v>14662</v>
      </c>
      <c r="B363" s="162" t="s">
        <v>49</v>
      </c>
      <c r="C363" s="162" t="s">
        <v>50</v>
      </c>
      <c r="D363" s="177">
        <v>4</v>
      </c>
      <c r="E363" s="163">
        <v>2025</v>
      </c>
      <c r="F363" s="181">
        <v>2005</v>
      </c>
      <c r="G363" s="181" t="s">
        <v>51</v>
      </c>
      <c r="H363" s="181" t="s">
        <v>52</v>
      </c>
      <c r="I363" s="181" t="s">
        <v>53</v>
      </c>
      <c r="J363" s="181" t="s">
        <v>1231</v>
      </c>
      <c r="K363" s="181" t="s">
        <v>1232</v>
      </c>
      <c r="L363" s="181" t="s">
        <v>56</v>
      </c>
      <c r="M363" s="181" t="s">
        <v>57</v>
      </c>
      <c r="N363" s="181">
        <v>16</v>
      </c>
      <c r="O363" s="181" t="s">
        <v>343</v>
      </c>
      <c r="P363" s="181" t="s">
        <v>1235</v>
      </c>
      <c r="Q363" s="181" t="s">
        <v>120</v>
      </c>
      <c r="R363" s="181" t="s">
        <v>61</v>
      </c>
      <c r="S363" s="181" t="s">
        <v>62</v>
      </c>
      <c r="T363" s="181" t="s">
        <v>63</v>
      </c>
      <c r="U363" s="182">
        <v>15</v>
      </c>
      <c r="V363" s="182">
        <v>150</v>
      </c>
      <c r="W363" s="182">
        <v>12</v>
      </c>
      <c r="X363" s="182">
        <f t="shared" si="65"/>
        <v>162</v>
      </c>
      <c r="Y363" s="182">
        <v>4</v>
      </c>
      <c r="Z363" s="182" t="s">
        <v>64</v>
      </c>
      <c r="AA363" s="182" t="s">
        <v>64</v>
      </c>
      <c r="AB363" s="181" t="s">
        <v>64</v>
      </c>
      <c r="AC363" s="176"/>
      <c r="AD363" s="181" t="s">
        <v>1236</v>
      </c>
      <c r="AE363" s="181" t="s">
        <v>67</v>
      </c>
      <c r="AF363" s="181"/>
      <c r="AG363" s="181" t="s">
        <v>68</v>
      </c>
      <c r="AH363" s="182">
        <f t="shared" si="55"/>
        <v>41</v>
      </c>
      <c r="AI363" s="182">
        <v>2</v>
      </c>
      <c r="AJ363" s="170">
        <f t="shared" si="56"/>
        <v>6372</v>
      </c>
      <c r="AK363" s="182">
        <f t="shared" si="57"/>
        <v>40.5</v>
      </c>
      <c r="AL363" s="170">
        <v>0</v>
      </c>
      <c r="AM363" s="170">
        <f t="shared" si="64"/>
        <v>2460000</v>
      </c>
      <c r="AN363" s="170">
        <f t="shared" si="58"/>
        <v>3075000</v>
      </c>
      <c r="AO363" s="170">
        <f t="shared" si="59"/>
        <v>4050000</v>
      </c>
      <c r="AP363" s="170">
        <f t="shared" si="60"/>
        <v>15483960</v>
      </c>
      <c r="AR363" s="170">
        <f t="shared" si="66"/>
        <v>0</v>
      </c>
      <c r="AS363" s="170">
        <f t="shared" si="67"/>
        <v>25068960</v>
      </c>
    </row>
    <row r="364" spans="1:49" ht="20.149999999999999" customHeight="1" x14ac:dyDescent="0.35">
      <c r="A364" s="181">
        <v>14663</v>
      </c>
      <c r="B364" s="162" t="s">
        <v>49</v>
      </c>
      <c r="C364" s="162" t="s">
        <v>50</v>
      </c>
      <c r="D364" s="177">
        <v>4</v>
      </c>
      <c r="E364" s="163">
        <v>2025</v>
      </c>
      <c r="F364" s="181">
        <v>2005</v>
      </c>
      <c r="G364" s="181" t="s">
        <v>51</v>
      </c>
      <c r="H364" s="181" t="s">
        <v>52</v>
      </c>
      <c r="I364" s="181" t="s">
        <v>53</v>
      </c>
      <c r="J364" s="181" t="s">
        <v>1231</v>
      </c>
      <c r="K364" s="181" t="s">
        <v>1232</v>
      </c>
      <c r="L364" s="181" t="s">
        <v>56</v>
      </c>
      <c r="M364" s="181" t="s">
        <v>57</v>
      </c>
      <c r="N364" s="181">
        <v>16</v>
      </c>
      <c r="O364" s="181" t="s">
        <v>343</v>
      </c>
      <c r="P364" s="181" t="s">
        <v>1237</v>
      </c>
      <c r="Q364" s="181" t="s">
        <v>120</v>
      </c>
      <c r="R364" s="181" t="s">
        <v>61</v>
      </c>
      <c r="S364" s="181" t="s">
        <v>62</v>
      </c>
      <c r="T364" s="181" t="s">
        <v>63</v>
      </c>
      <c r="U364" s="182">
        <v>15</v>
      </c>
      <c r="V364" s="182">
        <v>150</v>
      </c>
      <c r="W364" s="182">
        <v>12</v>
      </c>
      <c r="X364" s="182">
        <f t="shared" si="65"/>
        <v>162</v>
      </c>
      <c r="Y364" s="182">
        <v>4</v>
      </c>
      <c r="Z364" s="182" t="s">
        <v>64</v>
      </c>
      <c r="AA364" s="182" t="s">
        <v>64</v>
      </c>
      <c r="AB364" s="181" t="s">
        <v>64</v>
      </c>
      <c r="AC364" s="176"/>
      <c r="AD364" s="181" t="s">
        <v>1238</v>
      </c>
      <c r="AE364" s="181" t="s">
        <v>67</v>
      </c>
      <c r="AF364" s="181"/>
      <c r="AG364" s="181" t="s">
        <v>68</v>
      </c>
      <c r="AH364" s="182">
        <f t="shared" si="55"/>
        <v>41</v>
      </c>
      <c r="AI364" s="182">
        <v>2</v>
      </c>
      <c r="AJ364" s="170">
        <f t="shared" si="56"/>
        <v>6372</v>
      </c>
      <c r="AK364" s="182">
        <f t="shared" si="57"/>
        <v>40.5</v>
      </c>
      <c r="AL364" s="170">
        <v>0</v>
      </c>
      <c r="AM364" s="170">
        <f t="shared" si="64"/>
        <v>2460000</v>
      </c>
      <c r="AN364" s="170">
        <f t="shared" si="58"/>
        <v>3075000</v>
      </c>
      <c r="AO364" s="170">
        <f t="shared" si="59"/>
        <v>4050000</v>
      </c>
      <c r="AP364" s="170">
        <f t="shared" si="60"/>
        <v>15483960</v>
      </c>
      <c r="AR364" s="170">
        <f t="shared" si="66"/>
        <v>0</v>
      </c>
      <c r="AS364" s="170">
        <f t="shared" si="67"/>
        <v>25068960</v>
      </c>
    </row>
    <row r="365" spans="1:49" ht="20.149999999999999" customHeight="1" x14ac:dyDescent="0.35">
      <c r="A365" s="181">
        <v>14664</v>
      </c>
      <c r="B365" s="162" t="s">
        <v>49</v>
      </c>
      <c r="C365" s="162" t="s">
        <v>50</v>
      </c>
      <c r="D365" s="177">
        <v>4</v>
      </c>
      <c r="E365" s="163">
        <v>2025</v>
      </c>
      <c r="F365" s="181">
        <v>2005</v>
      </c>
      <c r="G365" s="181" t="s">
        <v>51</v>
      </c>
      <c r="H365" s="181" t="s">
        <v>52</v>
      </c>
      <c r="I365" s="181" t="s">
        <v>53</v>
      </c>
      <c r="J365" s="181" t="s">
        <v>511</v>
      </c>
      <c r="K365" s="181" t="s">
        <v>512</v>
      </c>
      <c r="L365" s="181" t="s">
        <v>56</v>
      </c>
      <c r="M365" s="181" t="s">
        <v>57</v>
      </c>
      <c r="N365" s="181">
        <v>16</v>
      </c>
      <c r="O365" s="181" t="s">
        <v>343</v>
      </c>
      <c r="P365" s="181" t="s">
        <v>1239</v>
      </c>
      <c r="Q365" s="181" t="s">
        <v>120</v>
      </c>
      <c r="R365" s="181" t="s">
        <v>61</v>
      </c>
      <c r="S365" s="181" t="s">
        <v>62</v>
      </c>
      <c r="T365" s="181" t="s">
        <v>63</v>
      </c>
      <c r="U365" s="182">
        <v>15</v>
      </c>
      <c r="V365" s="182">
        <v>120</v>
      </c>
      <c r="W365" s="182">
        <v>12</v>
      </c>
      <c r="X365" s="182">
        <f t="shared" si="65"/>
        <v>132</v>
      </c>
      <c r="Y365" s="182">
        <v>4</v>
      </c>
      <c r="Z365" s="182" t="s">
        <v>64</v>
      </c>
      <c r="AA365" s="182" t="s">
        <v>64</v>
      </c>
      <c r="AB365" s="181" t="s">
        <v>64</v>
      </c>
      <c r="AC365" s="176"/>
      <c r="AD365" s="181" t="s">
        <v>1240</v>
      </c>
      <c r="AE365" s="181" t="s">
        <v>67</v>
      </c>
      <c r="AF365" s="181"/>
      <c r="AG365" s="181" t="s">
        <v>68</v>
      </c>
      <c r="AH365" s="182">
        <f t="shared" si="55"/>
        <v>33</v>
      </c>
      <c r="AI365" s="182">
        <v>2</v>
      </c>
      <c r="AJ365" s="170">
        <f t="shared" si="56"/>
        <v>6372</v>
      </c>
      <c r="AK365" s="182">
        <f t="shared" si="57"/>
        <v>33</v>
      </c>
      <c r="AL365" s="170">
        <v>0</v>
      </c>
      <c r="AM365" s="170">
        <f t="shared" si="64"/>
        <v>1980000</v>
      </c>
      <c r="AN365" s="170">
        <f t="shared" si="58"/>
        <v>2475000</v>
      </c>
      <c r="AO365" s="170">
        <f t="shared" si="59"/>
        <v>4050000</v>
      </c>
      <c r="AP365" s="170">
        <f t="shared" si="60"/>
        <v>12616560</v>
      </c>
      <c r="AR365" s="170">
        <f t="shared" si="66"/>
        <v>0</v>
      </c>
      <c r="AS365" s="170">
        <f t="shared" si="67"/>
        <v>21121560</v>
      </c>
    </row>
    <row r="366" spans="1:49" ht="20.149999999999999" customHeight="1" x14ac:dyDescent="0.35">
      <c r="A366" s="176">
        <v>14665</v>
      </c>
      <c r="B366" s="162" t="s">
        <v>49</v>
      </c>
      <c r="C366" s="162" t="s">
        <v>50</v>
      </c>
      <c r="D366" s="177">
        <v>4</v>
      </c>
      <c r="E366" s="163">
        <v>2025</v>
      </c>
      <c r="F366" s="176">
        <v>2005</v>
      </c>
      <c r="G366" s="176" t="s">
        <v>51</v>
      </c>
      <c r="H366" s="176" t="s">
        <v>52</v>
      </c>
      <c r="I366" s="176" t="s">
        <v>53</v>
      </c>
      <c r="J366" s="176" t="s">
        <v>960</v>
      </c>
      <c r="K366" s="176" t="s">
        <v>961</v>
      </c>
      <c r="L366" s="176" t="s">
        <v>56</v>
      </c>
      <c r="M366" s="176" t="s">
        <v>57</v>
      </c>
      <c r="N366" s="176">
        <v>16</v>
      </c>
      <c r="O366" s="176" t="s">
        <v>343</v>
      </c>
      <c r="P366" s="176" t="s">
        <v>1241</v>
      </c>
      <c r="Q366" s="176" t="s">
        <v>120</v>
      </c>
      <c r="R366" s="176" t="s">
        <v>61</v>
      </c>
      <c r="S366" s="176" t="s">
        <v>62</v>
      </c>
      <c r="T366" s="176" t="s">
        <v>63</v>
      </c>
      <c r="U366" s="177">
        <v>15</v>
      </c>
      <c r="V366" s="177">
        <v>240</v>
      </c>
      <c r="W366" s="177">
        <v>12</v>
      </c>
      <c r="X366" s="177">
        <f t="shared" si="65"/>
        <v>252</v>
      </c>
      <c r="Y366" s="177">
        <v>4</v>
      </c>
      <c r="Z366" s="177" t="s">
        <v>64</v>
      </c>
      <c r="AA366" s="177" t="s">
        <v>64</v>
      </c>
      <c r="AB366" s="176" t="s">
        <v>64</v>
      </c>
      <c r="AC366" s="176"/>
      <c r="AD366" s="176" t="s">
        <v>1242</v>
      </c>
      <c r="AE366" s="176" t="s">
        <v>67</v>
      </c>
      <c r="AF366" s="176"/>
      <c r="AG366" s="176" t="s">
        <v>68</v>
      </c>
      <c r="AH366" s="177">
        <f t="shared" si="55"/>
        <v>63</v>
      </c>
      <c r="AI366" s="177">
        <v>2</v>
      </c>
      <c r="AJ366" s="170">
        <f t="shared" si="56"/>
        <v>6372</v>
      </c>
      <c r="AK366" s="177">
        <f t="shared" si="57"/>
        <v>63</v>
      </c>
      <c r="AL366" s="170">
        <v>0</v>
      </c>
      <c r="AM366" s="170">
        <f t="shared" si="64"/>
        <v>3780000</v>
      </c>
      <c r="AN366" s="170">
        <f t="shared" si="58"/>
        <v>4725000</v>
      </c>
      <c r="AO366" s="170">
        <f t="shared" si="59"/>
        <v>4050000</v>
      </c>
      <c r="AP366" s="170">
        <f t="shared" si="60"/>
        <v>24086160</v>
      </c>
      <c r="AR366" s="170">
        <f t="shared" si="66"/>
        <v>0</v>
      </c>
      <c r="AS366" s="170">
        <f t="shared" si="67"/>
        <v>36641160</v>
      </c>
    </row>
    <row r="367" spans="1:49" ht="20.149999999999999" customHeight="1" x14ac:dyDescent="0.35">
      <c r="A367" s="176">
        <v>14666</v>
      </c>
      <c r="B367" s="162" t="s">
        <v>49</v>
      </c>
      <c r="C367" s="162" t="s">
        <v>50</v>
      </c>
      <c r="D367" s="177">
        <v>4</v>
      </c>
      <c r="E367" s="163">
        <v>2025</v>
      </c>
      <c r="F367" s="176">
        <v>2005</v>
      </c>
      <c r="G367" s="176" t="s">
        <v>51</v>
      </c>
      <c r="H367" s="176" t="s">
        <v>52</v>
      </c>
      <c r="I367" s="176" t="s">
        <v>53</v>
      </c>
      <c r="J367" s="176" t="s">
        <v>54</v>
      </c>
      <c r="K367" s="176" t="s">
        <v>55</v>
      </c>
      <c r="L367" s="176" t="s">
        <v>56</v>
      </c>
      <c r="M367" s="176" t="s">
        <v>57</v>
      </c>
      <c r="N367" s="176">
        <v>16</v>
      </c>
      <c r="O367" s="176" t="s">
        <v>343</v>
      </c>
      <c r="P367" s="176" t="s">
        <v>1243</v>
      </c>
      <c r="Q367" s="176" t="s">
        <v>1244</v>
      </c>
      <c r="R367" s="176" t="s">
        <v>61</v>
      </c>
      <c r="S367" s="176" t="s">
        <v>62</v>
      </c>
      <c r="T367" s="176" t="s">
        <v>63</v>
      </c>
      <c r="U367" s="177">
        <v>15</v>
      </c>
      <c r="V367" s="177">
        <v>100</v>
      </c>
      <c r="W367" s="177">
        <v>12</v>
      </c>
      <c r="X367" s="177">
        <f t="shared" si="65"/>
        <v>112</v>
      </c>
      <c r="Y367" s="177">
        <v>4</v>
      </c>
      <c r="Z367" s="177" t="s">
        <v>64</v>
      </c>
      <c r="AA367" s="177" t="s">
        <v>64</v>
      </c>
      <c r="AB367" s="176" t="s">
        <v>64</v>
      </c>
      <c r="AC367" s="176"/>
      <c r="AD367" s="176" t="s">
        <v>1245</v>
      </c>
      <c r="AE367" s="176" t="s">
        <v>67</v>
      </c>
      <c r="AF367" s="176"/>
      <c r="AG367" s="176" t="s">
        <v>68</v>
      </c>
      <c r="AH367" s="177">
        <f t="shared" si="55"/>
        <v>28</v>
      </c>
      <c r="AI367" s="177">
        <v>1</v>
      </c>
      <c r="AJ367" s="170">
        <f t="shared" si="56"/>
        <v>5074</v>
      </c>
      <c r="AK367" s="177">
        <f t="shared" si="57"/>
        <v>28</v>
      </c>
      <c r="AL367" s="170">
        <v>0</v>
      </c>
      <c r="AM367" s="170">
        <f t="shared" si="64"/>
        <v>1680000</v>
      </c>
      <c r="AN367" s="170">
        <f t="shared" si="58"/>
        <v>2100000</v>
      </c>
      <c r="AO367" s="170">
        <f t="shared" si="59"/>
        <v>4050000</v>
      </c>
      <c r="AP367" s="170">
        <f t="shared" si="60"/>
        <v>8524320</v>
      </c>
      <c r="AR367" s="170">
        <f t="shared" si="66"/>
        <v>0</v>
      </c>
      <c r="AS367" s="170">
        <f t="shared" si="67"/>
        <v>16354320</v>
      </c>
    </row>
    <row r="368" spans="1:49" ht="20.149999999999999" customHeight="1" x14ac:dyDescent="0.35">
      <c r="A368" s="176">
        <v>14667</v>
      </c>
      <c r="B368" s="162" t="s">
        <v>49</v>
      </c>
      <c r="C368" s="162" t="s">
        <v>50</v>
      </c>
      <c r="D368" s="177">
        <v>4</v>
      </c>
      <c r="E368" s="163">
        <v>2025</v>
      </c>
      <c r="F368" s="176">
        <v>2005</v>
      </c>
      <c r="G368" s="176" t="s">
        <v>51</v>
      </c>
      <c r="H368" s="176" t="s">
        <v>52</v>
      </c>
      <c r="I368" s="176" t="s">
        <v>53</v>
      </c>
      <c r="J368" s="176" t="s">
        <v>54</v>
      </c>
      <c r="K368" s="176" t="s">
        <v>55</v>
      </c>
      <c r="L368" s="176" t="s">
        <v>56</v>
      </c>
      <c r="M368" s="176" t="s">
        <v>57</v>
      </c>
      <c r="N368" s="176">
        <v>16</v>
      </c>
      <c r="O368" s="176" t="s">
        <v>343</v>
      </c>
      <c r="P368" s="176" t="s">
        <v>1243</v>
      </c>
      <c r="Q368" s="176" t="s">
        <v>1244</v>
      </c>
      <c r="R368" s="176" t="s">
        <v>61</v>
      </c>
      <c r="S368" s="176" t="s">
        <v>62</v>
      </c>
      <c r="T368" s="176" t="s">
        <v>63</v>
      </c>
      <c r="U368" s="177">
        <v>15</v>
      </c>
      <c r="V368" s="177">
        <v>100</v>
      </c>
      <c r="W368" s="177">
        <v>12</v>
      </c>
      <c r="X368" s="177">
        <f t="shared" si="65"/>
        <v>112</v>
      </c>
      <c r="Y368" s="177">
        <v>4</v>
      </c>
      <c r="Z368" s="177" t="s">
        <v>64</v>
      </c>
      <c r="AA368" s="177" t="s">
        <v>64</v>
      </c>
      <c r="AB368" s="176" t="s">
        <v>64</v>
      </c>
      <c r="AC368" s="176"/>
      <c r="AD368" s="176" t="s">
        <v>1246</v>
      </c>
      <c r="AE368" s="176" t="s">
        <v>67</v>
      </c>
      <c r="AF368" s="176"/>
      <c r="AG368" s="176" t="s">
        <v>68</v>
      </c>
      <c r="AH368" s="177">
        <f t="shared" si="55"/>
        <v>28</v>
      </c>
      <c r="AI368" s="177">
        <v>1</v>
      </c>
      <c r="AJ368" s="170">
        <f t="shared" si="56"/>
        <v>5074</v>
      </c>
      <c r="AK368" s="177">
        <f t="shared" si="57"/>
        <v>28</v>
      </c>
      <c r="AL368" s="170">
        <v>0</v>
      </c>
      <c r="AM368" s="170">
        <f t="shared" si="64"/>
        <v>1680000</v>
      </c>
      <c r="AN368" s="170">
        <f t="shared" si="58"/>
        <v>2100000</v>
      </c>
      <c r="AO368" s="170">
        <f t="shared" si="59"/>
        <v>4050000</v>
      </c>
      <c r="AP368" s="170">
        <f t="shared" si="60"/>
        <v>8524320</v>
      </c>
      <c r="AR368" s="170">
        <f t="shared" si="66"/>
        <v>0</v>
      </c>
      <c r="AS368" s="170">
        <f t="shared" si="67"/>
        <v>16354320</v>
      </c>
    </row>
    <row r="369" spans="1:49" ht="20.149999999999999" customHeight="1" x14ac:dyDescent="0.35">
      <c r="A369" s="176">
        <v>14668</v>
      </c>
      <c r="B369" s="162" t="s">
        <v>49</v>
      </c>
      <c r="C369" s="162" t="s">
        <v>50</v>
      </c>
      <c r="D369" s="177">
        <v>4</v>
      </c>
      <c r="E369" s="163">
        <v>2025</v>
      </c>
      <c r="F369" s="176">
        <v>2005</v>
      </c>
      <c r="G369" s="176" t="s">
        <v>51</v>
      </c>
      <c r="H369" s="176" t="s">
        <v>52</v>
      </c>
      <c r="I369" s="176" t="s">
        <v>53</v>
      </c>
      <c r="J369" s="176" t="s">
        <v>762</v>
      </c>
      <c r="K369" s="176" t="s">
        <v>763</v>
      </c>
      <c r="L369" s="176" t="s">
        <v>56</v>
      </c>
      <c r="M369" s="176" t="s">
        <v>57</v>
      </c>
      <c r="N369" s="176">
        <v>16</v>
      </c>
      <c r="O369" s="176" t="s">
        <v>343</v>
      </c>
      <c r="P369" s="176" t="s">
        <v>1247</v>
      </c>
      <c r="Q369" s="176" t="s">
        <v>120</v>
      </c>
      <c r="R369" s="176" t="s">
        <v>61</v>
      </c>
      <c r="S369" s="176" t="s">
        <v>62</v>
      </c>
      <c r="T369" s="176" t="s">
        <v>63</v>
      </c>
      <c r="U369" s="177">
        <v>15</v>
      </c>
      <c r="V369" s="177">
        <v>108</v>
      </c>
      <c r="W369" s="177">
        <v>12</v>
      </c>
      <c r="X369" s="177">
        <f t="shared" si="65"/>
        <v>120</v>
      </c>
      <c r="Y369" s="177">
        <v>4</v>
      </c>
      <c r="Z369" s="177" t="s">
        <v>64</v>
      </c>
      <c r="AA369" s="177" t="s">
        <v>64</v>
      </c>
      <c r="AB369" s="176" t="s">
        <v>64</v>
      </c>
      <c r="AC369" s="176"/>
      <c r="AD369" s="176" t="s">
        <v>1248</v>
      </c>
      <c r="AE369" s="176" t="s">
        <v>67</v>
      </c>
      <c r="AF369" s="176"/>
      <c r="AG369" s="176" t="s">
        <v>68</v>
      </c>
      <c r="AH369" s="177">
        <f t="shared" si="55"/>
        <v>30</v>
      </c>
      <c r="AI369" s="177">
        <v>2</v>
      </c>
      <c r="AJ369" s="170">
        <f t="shared" si="56"/>
        <v>6372</v>
      </c>
      <c r="AK369" s="177">
        <f t="shared" si="57"/>
        <v>30</v>
      </c>
      <c r="AL369" s="170">
        <v>0</v>
      </c>
      <c r="AM369" s="170">
        <f t="shared" si="64"/>
        <v>1800000</v>
      </c>
      <c r="AN369" s="170">
        <f t="shared" si="58"/>
        <v>2250000</v>
      </c>
      <c r="AO369" s="170">
        <f t="shared" si="59"/>
        <v>4050000</v>
      </c>
      <c r="AP369" s="170">
        <f t="shared" si="60"/>
        <v>11469600</v>
      </c>
      <c r="AR369" s="170">
        <f t="shared" si="66"/>
        <v>0</v>
      </c>
      <c r="AS369" s="170">
        <f t="shared" si="67"/>
        <v>19569600</v>
      </c>
    </row>
    <row r="370" spans="1:49" ht="20.149999999999999" customHeight="1" x14ac:dyDescent="0.35">
      <c r="A370" s="176">
        <v>14669</v>
      </c>
      <c r="B370" s="162" t="s">
        <v>49</v>
      </c>
      <c r="C370" s="162" t="s">
        <v>50</v>
      </c>
      <c r="D370" s="177">
        <v>4</v>
      </c>
      <c r="E370" s="163">
        <v>2025</v>
      </c>
      <c r="F370" s="176">
        <v>2005</v>
      </c>
      <c r="G370" s="176" t="s">
        <v>51</v>
      </c>
      <c r="H370" s="176" t="s">
        <v>52</v>
      </c>
      <c r="I370" s="176" t="s">
        <v>53</v>
      </c>
      <c r="J370" s="176" t="s">
        <v>762</v>
      </c>
      <c r="K370" s="176" t="s">
        <v>763</v>
      </c>
      <c r="L370" s="176" t="s">
        <v>56</v>
      </c>
      <c r="M370" s="176" t="s">
        <v>57</v>
      </c>
      <c r="N370" s="176">
        <v>16</v>
      </c>
      <c r="O370" s="176" t="s">
        <v>343</v>
      </c>
      <c r="P370" s="176" t="s">
        <v>1241</v>
      </c>
      <c r="Q370" s="176" t="s">
        <v>120</v>
      </c>
      <c r="R370" s="176" t="s">
        <v>61</v>
      </c>
      <c r="S370" s="176" t="s">
        <v>62</v>
      </c>
      <c r="T370" s="176" t="s">
        <v>63</v>
      </c>
      <c r="U370" s="177">
        <v>15</v>
      </c>
      <c r="V370" s="177">
        <v>108</v>
      </c>
      <c r="W370" s="177">
        <v>12</v>
      </c>
      <c r="X370" s="177">
        <f t="shared" si="65"/>
        <v>120</v>
      </c>
      <c r="Y370" s="177">
        <v>4</v>
      </c>
      <c r="Z370" s="177" t="s">
        <v>64</v>
      </c>
      <c r="AA370" s="177" t="s">
        <v>64</v>
      </c>
      <c r="AB370" s="176" t="s">
        <v>64</v>
      </c>
      <c r="AC370" s="176"/>
      <c r="AD370" s="176" t="s">
        <v>1249</v>
      </c>
      <c r="AE370" s="176" t="s">
        <v>67</v>
      </c>
      <c r="AF370" s="176"/>
      <c r="AG370" s="176" t="s">
        <v>68</v>
      </c>
      <c r="AH370" s="177">
        <f t="shared" si="55"/>
        <v>30</v>
      </c>
      <c r="AI370" s="177">
        <v>2</v>
      </c>
      <c r="AJ370" s="170">
        <f t="shared" si="56"/>
        <v>6372</v>
      </c>
      <c r="AK370" s="177">
        <f t="shared" si="57"/>
        <v>30</v>
      </c>
      <c r="AL370" s="170">
        <v>0</v>
      </c>
      <c r="AM370" s="170">
        <f t="shared" si="64"/>
        <v>1800000</v>
      </c>
      <c r="AN370" s="170">
        <f t="shared" si="58"/>
        <v>2250000</v>
      </c>
      <c r="AO370" s="170">
        <f t="shared" si="59"/>
        <v>4050000</v>
      </c>
      <c r="AP370" s="170">
        <f t="shared" si="60"/>
        <v>11469600</v>
      </c>
      <c r="AR370" s="170">
        <f t="shared" si="66"/>
        <v>0</v>
      </c>
      <c r="AS370" s="170">
        <f t="shared" si="67"/>
        <v>19569600</v>
      </c>
    </row>
    <row r="371" spans="1:49" ht="20.149999999999999" customHeight="1" x14ac:dyDescent="0.35">
      <c r="A371" s="176">
        <v>14871</v>
      </c>
      <c r="B371" s="162" t="s">
        <v>49</v>
      </c>
      <c r="C371" s="162" t="s">
        <v>50</v>
      </c>
      <c r="D371" s="177">
        <v>4</v>
      </c>
      <c r="E371" s="163">
        <v>2025</v>
      </c>
      <c r="F371" s="176">
        <v>2005</v>
      </c>
      <c r="G371" s="176" t="s">
        <v>51</v>
      </c>
      <c r="H371" s="176" t="s">
        <v>52</v>
      </c>
      <c r="I371" s="176" t="s">
        <v>53</v>
      </c>
      <c r="J371" s="176" t="s">
        <v>614</v>
      </c>
      <c r="K371" s="176" t="s">
        <v>615</v>
      </c>
      <c r="L371" s="176" t="s">
        <v>56</v>
      </c>
      <c r="M371" s="176" t="s">
        <v>57</v>
      </c>
      <c r="N371" s="176">
        <v>16</v>
      </c>
      <c r="O371" s="176" t="s">
        <v>343</v>
      </c>
      <c r="P371" s="176" t="s">
        <v>1239</v>
      </c>
      <c r="Q371" s="176" t="s">
        <v>120</v>
      </c>
      <c r="R371" s="176" t="s">
        <v>61</v>
      </c>
      <c r="S371" s="176" t="s">
        <v>62</v>
      </c>
      <c r="T371" s="176" t="s">
        <v>63</v>
      </c>
      <c r="U371" s="177">
        <v>15</v>
      </c>
      <c r="V371" s="177">
        <v>100</v>
      </c>
      <c r="W371" s="177">
        <v>12</v>
      </c>
      <c r="X371" s="177">
        <f t="shared" si="65"/>
        <v>112</v>
      </c>
      <c r="Y371" s="177">
        <v>4</v>
      </c>
      <c r="Z371" s="177" t="s">
        <v>64</v>
      </c>
      <c r="AA371" s="177" t="s">
        <v>64</v>
      </c>
      <c r="AB371" s="176" t="s">
        <v>64</v>
      </c>
      <c r="AC371" s="176"/>
      <c r="AD371" s="176" t="s">
        <v>1250</v>
      </c>
      <c r="AE371" s="176" t="s">
        <v>67</v>
      </c>
      <c r="AF371" s="176"/>
      <c r="AG371" s="176" t="s">
        <v>68</v>
      </c>
      <c r="AH371" s="177">
        <f t="shared" si="55"/>
        <v>28</v>
      </c>
      <c r="AI371" s="177">
        <v>2</v>
      </c>
      <c r="AJ371" s="170">
        <f t="shared" si="56"/>
        <v>6372</v>
      </c>
      <c r="AK371" s="177">
        <f t="shared" si="57"/>
        <v>28</v>
      </c>
      <c r="AL371" s="170">
        <v>0</v>
      </c>
      <c r="AM371" s="170">
        <f t="shared" si="64"/>
        <v>1680000</v>
      </c>
      <c r="AN371" s="170">
        <f t="shared" si="58"/>
        <v>2100000</v>
      </c>
      <c r="AO371" s="170">
        <f t="shared" si="59"/>
        <v>4050000</v>
      </c>
      <c r="AP371" s="170">
        <f t="shared" si="60"/>
        <v>10704960</v>
      </c>
      <c r="AR371" s="170">
        <f t="shared" si="66"/>
        <v>0</v>
      </c>
      <c r="AS371" s="170">
        <f t="shared" si="67"/>
        <v>18534960</v>
      </c>
    </row>
    <row r="372" spans="1:49" ht="20.149999999999999" customHeight="1" x14ac:dyDescent="0.35">
      <c r="A372" s="176">
        <v>14873</v>
      </c>
      <c r="B372" s="162" t="s">
        <v>49</v>
      </c>
      <c r="C372" s="162" t="s">
        <v>50</v>
      </c>
      <c r="D372" s="177">
        <v>4</v>
      </c>
      <c r="E372" s="163">
        <v>2025</v>
      </c>
      <c r="F372" s="176">
        <v>2005</v>
      </c>
      <c r="G372" s="176" t="s">
        <v>51</v>
      </c>
      <c r="H372" s="176" t="s">
        <v>52</v>
      </c>
      <c r="I372" s="176" t="s">
        <v>53</v>
      </c>
      <c r="J372" s="176" t="s">
        <v>82</v>
      </c>
      <c r="K372" s="176" t="s">
        <v>83</v>
      </c>
      <c r="L372" s="176" t="s">
        <v>56</v>
      </c>
      <c r="M372" s="176" t="s">
        <v>57</v>
      </c>
      <c r="N372" s="176">
        <v>16</v>
      </c>
      <c r="O372" s="176" t="s">
        <v>343</v>
      </c>
      <c r="P372" s="176" t="s">
        <v>1239</v>
      </c>
      <c r="Q372" s="176" t="s">
        <v>120</v>
      </c>
      <c r="R372" s="176" t="s">
        <v>61</v>
      </c>
      <c r="S372" s="176" t="s">
        <v>62</v>
      </c>
      <c r="T372" s="176" t="s">
        <v>63</v>
      </c>
      <c r="U372" s="177">
        <v>15</v>
      </c>
      <c r="V372" s="177">
        <v>120</v>
      </c>
      <c r="W372" s="177">
        <v>12</v>
      </c>
      <c r="X372" s="177">
        <f t="shared" si="65"/>
        <v>132</v>
      </c>
      <c r="Y372" s="177">
        <v>4</v>
      </c>
      <c r="Z372" s="177" t="s">
        <v>64</v>
      </c>
      <c r="AA372" s="177" t="s">
        <v>64</v>
      </c>
      <c r="AB372" s="176" t="s">
        <v>64</v>
      </c>
      <c r="AC372" s="176"/>
      <c r="AD372" s="176" t="s">
        <v>1251</v>
      </c>
      <c r="AE372" s="176" t="s">
        <v>67</v>
      </c>
      <c r="AF372" s="176"/>
      <c r="AG372" s="176" t="s">
        <v>68</v>
      </c>
      <c r="AH372" s="177">
        <f t="shared" si="55"/>
        <v>33</v>
      </c>
      <c r="AI372" s="177">
        <v>2</v>
      </c>
      <c r="AJ372" s="170">
        <f t="shared" si="56"/>
        <v>6372</v>
      </c>
      <c r="AK372" s="177">
        <f t="shared" si="57"/>
        <v>33</v>
      </c>
      <c r="AL372" s="170">
        <v>0</v>
      </c>
      <c r="AM372" s="170">
        <f t="shared" si="64"/>
        <v>1980000</v>
      </c>
      <c r="AN372" s="170">
        <f t="shared" si="58"/>
        <v>2475000</v>
      </c>
      <c r="AO372" s="170">
        <f t="shared" si="59"/>
        <v>4050000</v>
      </c>
      <c r="AP372" s="170">
        <f t="shared" si="60"/>
        <v>12616560</v>
      </c>
      <c r="AR372" s="170">
        <f t="shared" si="66"/>
        <v>0</v>
      </c>
      <c r="AS372" s="170">
        <f t="shared" si="67"/>
        <v>21121560</v>
      </c>
    </row>
    <row r="373" spans="1:49" ht="20.149999999999999" customHeight="1" x14ac:dyDescent="0.35">
      <c r="A373" s="171">
        <v>14543</v>
      </c>
      <c r="B373" s="171" t="s">
        <v>116</v>
      </c>
      <c r="C373" s="171" t="s">
        <v>117</v>
      </c>
      <c r="D373" s="166">
        <v>1</v>
      </c>
      <c r="E373" s="166">
        <v>2025</v>
      </c>
      <c r="F373" s="166">
        <v>2025</v>
      </c>
      <c r="G373" s="164" t="s">
        <v>51</v>
      </c>
      <c r="H373" s="171" t="s">
        <v>52</v>
      </c>
      <c r="I373" s="171" t="s">
        <v>53</v>
      </c>
      <c r="J373" s="164" t="s">
        <v>1047</v>
      </c>
      <c r="K373" s="171" t="s">
        <v>1048</v>
      </c>
      <c r="L373" s="171" t="s">
        <v>56</v>
      </c>
      <c r="M373" s="171" t="s">
        <v>57</v>
      </c>
      <c r="N373" s="171">
        <v>9</v>
      </c>
      <c r="O373" s="171" t="s">
        <v>118</v>
      </c>
      <c r="P373" s="171" t="s">
        <v>1252</v>
      </c>
      <c r="Q373" s="171" t="s">
        <v>120</v>
      </c>
      <c r="R373" s="171" t="s">
        <v>61</v>
      </c>
      <c r="S373" s="171" t="s">
        <v>62</v>
      </c>
      <c r="T373" s="171" t="s">
        <v>63</v>
      </c>
      <c r="U373" s="172">
        <v>20</v>
      </c>
      <c r="V373" s="172">
        <v>260</v>
      </c>
      <c r="W373" s="172">
        <v>12</v>
      </c>
      <c r="X373" s="166">
        <f>(SUM(V373:W373))*1</f>
        <v>272</v>
      </c>
      <c r="Y373" s="172">
        <v>4</v>
      </c>
      <c r="Z373" s="172" t="s">
        <v>64</v>
      </c>
      <c r="AA373" s="172" t="s">
        <v>64</v>
      </c>
      <c r="AB373" s="172" t="s">
        <v>64</v>
      </c>
      <c r="AC373" s="173"/>
      <c r="AD373" s="168" t="s">
        <v>1229</v>
      </c>
      <c r="AE373" s="172" t="s">
        <v>64</v>
      </c>
      <c r="AF373" s="173" t="s">
        <v>1230</v>
      </c>
      <c r="AG373" s="171" t="s">
        <v>122</v>
      </c>
      <c r="AH373" s="166">
        <f t="shared" si="55"/>
        <v>68</v>
      </c>
      <c r="AI373" s="166">
        <v>2</v>
      </c>
      <c r="AJ373" s="170">
        <f t="shared" si="56"/>
        <v>6372</v>
      </c>
      <c r="AK373" s="166">
        <f t="shared" si="57"/>
        <v>68</v>
      </c>
      <c r="AL373" s="170">
        <v>300000</v>
      </c>
      <c r="AM373" s="170">
        <f t="shared" si="64"/>
        <v>5440000</v>
      </c>
      <c r="AN373" s="170">
        <f t="shared" si="58"/>
        <v>6800000</v>
      </c>
      <c r="AO373" s="170">
        <f t="shared" si="59"/>
        <v>5400000</v>
      </c>
      <c r="AP373" s="170">
        <f t="shared" si="60"/>
        <v>34663680</v>
      </c>
      <c r="AR373" s="170">
        <f>+(AL373*U373)</f>
        <v>6000000</v>
      </c>
      <c r="AS373" s="170">
        <f>+(AM373+AN373+AO373+AP373+AR373)</f>
        <v>58303680</v>
      </c>
    </row>
    <row r="374" spans="1:49" ht="20.149999999999999" customHeight="1" x14ac:dyDescent="0.35">
      <c r="A374" s="162">
        <v>14519</v>
      </c>
      <c r="B374" s="162" t="s">
        <v>190</v>
      </c>
      <c r="C374" s="162" t="s">
        <v>191</v>
      </c>
      <c r="D374" s="163">
        <v>1</v>
      </c>
      <c r="E374" s="163">
        <v>2025</v>
      </c>
      <c r="F374" s="163">
        <v>2025</v>
      </c>
      <c r="G374" s="162" t="s">
        <v>127</v>
      </c>
      <c r="H374" s="162" t="s">
        <v>190</v>
      </c>
      <c r="I374" s="162" t="s">
        <v>192</v>
      </c>
      <c r="J374" s="164" t="s">
        <v>306</v>
      </c>
      <c r="K374" s="162" t="s">
        <v>307</v>
      </c>
      <c r="L374" s="162" t="s">
        <v>65</v>
      </c>
      <c r="M374" s="162" t="s">
        <v>65</v>
      </c>
      <c r="N374" s="162">
        <v>8</v>
      </c>
      <c r="O374" s="162" t="s">
        <v>58</v>
      </c>
      <c r="P374" s="162" t="s">
        <v>114</v>
      </c>
      <c r="Q374" s="162" t="s">
        <v>152</v>
      </c>
      <c r="R374" s="162" t="s">
        <v>61</v>
      </c>
      <c r="S374" s="162" t="s">
        <v>107</v>
      </c>
      <c r="T374" s="162" t="s">
        <v>63</v>
      </c>
      <c r="U374" s="163">
        <v>15</v>
      </c>
      <c r="V374" s="163">
        <v>176</v>
      </c>
      <c r="W374" s="163" t="s">
        <v>65</v>
      </c>
      <c r="X374" s="166">
        <f>(SUM(V374:W374))*1</f>
        <v>176</v>
      </c>
      <c r="Y374" s="163">
        <v>5</v>
      </c>
      <c r="Z374" s="163" t="s">
        <v>64</v>
      </c>
      <c r="AA374" s="163" t="s">
        <v>67</v>
      </c>
      <c r="AB374" s="172" t="s">
        <v>67</v>
      </c>
      <c r="AC374" s="173" t="s">
        <v>65</v>
      </c>
      <c r="AD374" s="168" t="s">
        <v>1253</v>
      </c>
      <c r="AE374" s="166" t="s">
        <v>64</v>
      </c>
      <c r="AF374" s="168" t="s">
        <v>1254</v>
      </c>
      <c r="AG374" s="162" t="s">
        <v>68</v>
      </c>
      <c r="AH374" s="166">
        <f t="shared" si="55"/>
        <v>36</v>
      </c>
      <c r="AI374" s="166">
        <v>3</v>
      </c>
      <c r="AJ374" s="170">
        <f t="shared" si="56"/>
        <v>7434</v>
      </c>
      <c r="AK374" s="166">
        <f t="shared" si="57"/>
        <v>35.200000000000003</v>
      </c>
      <c r="AL374" s="170">
        <v>60000</v>
      </c>
      <c r="AM374" s="170">
        <f t="shared" si="64"/>
        <v>2160000</v>
      </c>
      <c r="AN374" s="170">
        <f t="shared" si="58"/>
        <v>0</v>
      </c>
      <c r="AO374" s="170">
        <f t="shared" si="59"/>
        <v>0</v>
      </c>
      <c r="AP374" s="170">
        <f t="shared" si="60"/>
        <v>19625760</v>
      </c>
      <c r="AR374" s="170">
        <f>+(AL374*U374)</f>
        <v>900000</v>
      </c>
      <c r="AS374" s="170">
        <f>+(AM374+AN374+AO374+AP374+AR374)</f>
        <v>22685760</v>
      </c>
      <c r="AT374" s="162" t="s">
        <v>195</v>
      </c>
      <c r="AU374" s="162" t="s">
        <v>196</v>
      </c>
      <c r="AV374" s="162" t="s">
        <v>280</v>
      </c>
      <c r="AW374" s="162" t="s">
        <v>281</v>
      </c>
    </row>
    <row r="375" spans="1:49" ht="20.149999999999999" customHeight="1" x14ac:dyDescent="0.35">
      <c r="A375" s="166">
        <v>14631</v>
      </c>
      <c r="B375" s="162" t="s">
        <v>49</v>
      </c>
      <c r="C375" s="162" t="s">
        <v>50</v>
      </c>
      <c r="D375" s="166">
        <v>4</v>
      </c>
      <c r="E375" s="166">
        <v>2025</v>
      </c>
      <c r="F375" s="166">
        <v>2025</v>
      </c>
      <c r="G375" s="164" t="s">
        <v>51</v>
      </c>
      <c r="H375" s="183" t="s">
        <v>52</v>
      </c>
      <c r="I375" s="164" t="s">
        <v>53</v>
      </c>
      <c r="J375" s="164" t="s">
        <v>1255</v>
      </c>
      <c r="K375" s="168" t="s">
        <v>1256</v>
      </c>
      <c r="N375" s="166">
        <v>6</v>
      </c>
      <c r="O375" s="168" t="s">
        <v>375</v>
      </c>
      <c r="P375" s="164" t="s">
        <v>417</v>
      </c>
      <c r="Q375" s="164" t="s">
        <v>1257</v>
      </c>
      <c r="R375" s="164" t="s">
        <v>61</v>
      </c>
      <c r="S375" s="168" t="s">
        <v>107</v>
      </c>
      <c r="T375" s="164" t="s">
        <v>108</v>
      </c>
      <c r="U375" s="166">
        <v>15</v>
      </c>
      <c r="V375" s="166">
        <v>80</v>
      </c>
      <c r="X375" s="166">
        <v>80</v>
      </c>
      <c r="Y375" s="166">
        <v>3</v>
      </c>
      <c r="Z375" s="166" t="s">
        <v>64</v>
      </c>
      <c r="AA375" s="166" t="s">
        <v>64</v>
      </c>
      <c r="AB375" s="166" t="s">
        <v>65</v>
      </c>
      <c r="AC375" s="166" t="s">
        <v>65</v>
      </c>
      <c r="AD375" s="168" t="s">
        <v>1258</v>
      </c>
      <c r="AE375" s="166" t="s">
        <v>67</v>
      </c>
      <c r="AG375" s="164" t="s">
        <v>68</v>
      </c>
      <c r="AH375" s="166">
        <v>27</v>
      </c>
      <c r="AI375" s="166">
        <v>2</v>
      </c>
      <c r="AJ375" s="170">
        <f t="shared" si="56"/>
        <v>6372</v>
      </c>
      <c r="AK375" s="184">
        <v>26.666666666666668</v>
      </c>
      <c r="AL375" s="170">
        <v>0</v>
      </c>
      <c r="AM375" s="170">
        <f t="shared" si="64"/>
        <v>1620000</v>
      </c>
      <c r="AN375" s="170">
        <f t="shared" si="58"/>
        <v>2025000</v>
      </c>
      <c r="AO375" s="170">
        <f t="shared" si="59"/>
        <v>0</v>
      </c>
      <c r="AP375" s="170">
        <f t="shared" si="60"/>
        <v>7646400</v>
      </c>
      <c r="AQ375" s="170" t="s">
        <v>65</v>
      </c>
      <c r="AR375" s="170">
        <f t="shared" ref="AR375:AR395" si="68">+(AL375*U375)</f>
        <v>0</v>
      </c>
      <c r="AS375" s="170">
        <f t="shared" ref="AS375:AS395" si="69">+(AM375+AN375+AO375+AP375+AR375)</f>
        <v>11291400</v>
      </c>
    </row>
    <row r="376" spans="1:49" ht="20.149999999999999" customHeight="1" x14ac:dyDescent="0.35">
      <c r="A376" s="166">
        <v>14632</v>
      </c>
      <c r="B376" s="162" t="s">
        <v>49</v>
      </c>
      <c r="C376" s="162" t="s">
        <v>50</v>
      </c>
      <c r="D376" s="166">
        <v>4</v>
      </c>
      <c r="E376" s="166">
        <v>2025</v>
      </c>
      <c r="F376" s="166">
        <v>2025</v>
      </c>
      <c r="G376" s="164" t="s">
        <v>51</v>
      </c>
      <c r="H376" s="183" t="s">
        <v>52</v>
      </c>
      <c r="I376" s="164" t="s">
        <v>53</v>
      </c>
      <c r="J376" s="164" t="s">
        <v>129</v>
      </c>
      <c r="K376" s="168" t="s">
        <v>130</v>
      </c>
      <c r="L376" s="168" t="s">
        <v>483</v>
      </c>
      <c r="M376" s="164" t="s">
        <v>484</v>
      </c>
      <c r="N376" s="166">
        <v>6</v>
      </c>
      <c r="O376" s="168" t="s">
        <v>375</v>
      </c>
      <c r="P376" s="164" t="s">
        <v>376</v>
      </c>
      <c r="Q376" s="164" t="s">
        <v>1259</v>
      </c>
      <c r="R376" s="164" t="s">
        <v>61</v>
      </c>
      <c r="S376" s="168" t="s">
        <v>107</v>
      </c>
      <c r="T376" s="164" t="s">
        <v>63</v>
      </c>
      <c r="U376" s="166">
        <v>10</v>
      </c>
      <c r="V376" s="166">
        <v>176</v>
      </c>
      <c r="W376" s="166">
        <v>8</v>
      </c>
      <c r="X376" s="166">
        <v>184</v>
      </c>
      <c r="Y376" s="166">
        <v>3</v>
      </c>
      <c r="Z376" s="166" t="s">
        <v>64</v>
      </c>
      <c r="AA376" s="166" t="s">
        <v>64</v>
      </c>
      <c r="AB376" s="166" t="s">
        <v>65</v>
      </c>
      <c r="AC376" s="166" t="s">
        <v>65</v>
      </c>
      <c r="AD376" s="168" t="s">
        <v>1260</v>
      </c>
      <c r="AE376" s="166" t="s">
        <v>67</v>
      </c>
      <c r="AG376" s="164" t="s">
        <v>68</v>
      </c>
      <c r="AH376" s="166">
        <v>62</v>
      </c>
      <c r="AI376" s="166">
        <v>2</v>
      </c>
      <c r="AJ376" s="170">
        <f t="shared" si="56"/>
        <v>6372</v>
      </c>
      <c r="AK376" s="184">
        <v>61.333333333333336</v>
      </c>
      <c r="AL376" s="170">
        <v>0</v>
      </c>
      <c r="AM376" s="170">
        <f t="shared" si="64"/>
        <v>2480000</v>
      </c>
      <c r="AN376" s="170">
        <f t="shared" si="58"/>
        <v>3100000</v>
      </c>
      <c r="AO376" s="170">
        <f t="shared" si="59"/>
        <v>0</v>
      </c>
      <c r="AP376" s="170">
        <f t="shared" si="60"/>
        <v>11724480</v>
      </c>
      <c r="AQ376" s="170" t="s">
        <v>65</v>
      </c>
      <c r="AR376" s="170">
        <f t="shared" si="68"/>
        <v>0</v>
      </c>
      <c r="AS376" s="170">
        <f t="shared" si="69"/>
        <v>17304480</v>
      </c>
    </row>
    <row r="377" spans="1:49" ht="20.149999999999999" customHeight="1" x14ac:dyDescent="0.35">
      <c r="A377" s="166">
        <v>14634</v>
      </c>
      <c r="B377" s="162" t="s">
        <v>49</v>
      </c>
      <c r="C377" s="162" t="s">
        <v>50</v>
      </c>
      <c r="D377" s="166">
        <v>4</v>
      </c>
      <c r="E377" s="166">
        <v>2025</v>
      </c>
      <c r="F377" s="166">
        <v>2025</v>
      </c>
      <c r="G377" s="164" t="s">
        <v>51</v>
      </c>
      <c r="H377" s="183" t="s">
        <v>52</v>
      </c>
      <c r="I377" s="164" t="s">
        <v>53</v>
      </c>
      <c r="J377" s="164" t="s">
        <v>1261</v>
      </c>
      <c r="K377" s="168" t="s">
        <v>1262</v>
      </c>
      <c r="N377" s="166">
        <v>6</v>
      </c>
      <c r="O377" s="168" t="s">
        <v>375</v>
      </c>
      <c r="P377" s="164" t="s">
        <v>1263</v>
      </c>
      <c r="Q377" s="164" t="s">
        <v>120</v>
      </c>
      <c r="R377" s="164" t="s">
        <v>61</v>
      </c>
      <c r="S377" s="168" t="s">
        <v>107</v>
      </c>
      <c r="T377" s="164" t="s">
        <v>63</v>
      </c>
      <c r="U377" s="166">
        <v>15</v>
      </c>
      <c r="V377" s="166">
        <v>160</v>
      </c>
      <c r="X377" s="166">
        <v>160</v>
      </c>
      <c r="Y377" s="166">
        <v>3</v>
      </c>
      <c r="Z377" s="166" t="s">
        <v>64</v>
      </c>
      <c r="AA377" s="166" t="s">
        <v>64</v>
      </c>
      <c r="AB377" s="166" t="s">
        <v>65</v>
      </c>
      <c r="AC377" s="166" t="s">
        <v>65</v>
      </c>
      <c r="AD377" s="168" t="s">
        <v>1264</v>
      </c>
      <c r="AE377" s="166" t="s">
        <v>67</v>
      </c>
      <c r="AG377" s="164" t="s">
        <v>68</v>
      </c>
      <c r="AH377" s="166">
        <v>54</v>
      </c>
      <c r="AI377" s="166">
        <v>3</v>
      </c>
      <c r="AJ377" s="170">
        <f t="shared" si="56"/>
        <v>7434</v>
      </c>
      <c r="AK377" s="184">
        <v>53.333333333333336</v>
      </c>
      <c r="AL377" s="170">
        <v>0</v>
      </c>
      <c r="AM377" s="170">
        <f t="shared" si="64"/>
        <v>3240000</v>
      </c>
      <c r="AN377" s="170">
        <f t="shared" si="58"/>
        <v>4050000</v>
      </c>
      <c r="AO377" s="170">
        <f t="shared" si="59"/>
        <v>0</v>
      </c>
      <c r="AP377" s="170">
        <f t="shared" si="60"/>
        <v>17841600</v>
      </c>
      <c r="AQ377" s="170" t="s">
        <v>65</v>
      </c>
      <c r="AR377" s="170">
        <f t="shared" si="68"/>
        <v>0</v>
      </c>
      <c r="AS377" s="170">
        <f t="shared" si="69"/>
        <v>25131600</v>
      </c>
    </row>
    <row r="378" spans="1:49" ht="20.149999999999999" customHeight="1" x14ac:dyDescent="0.35">
      <c r="A378" s="166">
        <v>15124</v>
      </c>
      <c r="B378" s="162" t="s">
        <v>49</v>
      </c>
      <c r="C378" s="162" t="s">
        <v>50</v>
      </c>
      <c r="D378" s="166">
        <v>4</v>
      </c>
      <c r="E378" s="166">
        <v>2025</v>
      </c>
      <c r="F378" s="166">
        <v>2025</v>
      </c>
      <c r="G378" s="164" t="s">
        <v>51</v>
      </c>
      <c r="H378" s="183" t="s">
        <v>52</v>
      </c>
      <c r="I378" s="164" t="s">
        <v>53</v>
      </c>
      <c r="J378" s="164" t="s">
        <v>453</v>
      </c>
      <c r="K378" s="168" t="s">
        <v>454</v>
      </c>
      <c r="N378" s="166">
        <v>6</v>
      </c>
      <c r="O378" s="168" t="s">
        <v>375</v>
      </c>
      <c r="P378" s="164" t="s">
        <v>1265</v>
      </c>
      <c r="Q378" s="164" t="s">
        <v>1266</v>
      </c>
      <c r="R378" s="164" t="s">
        <v>61</v>
      </c>
      <c r="S378" s="168" t="s">
        <v>107</v>
      </c>
      <c r="T378" s="164" t="s">
        <v>108</v>
      </c>
      <c r="U378" s="166">
        <v>15</v>
      </c>
      <c r="V378" s="166">
        <v>20</v>
      </c>
      <c r="X378" s="166">
        <v>20</v>
      </c>
      <c r="Y378" s="166">
        <v>3</v>
      </c>
      <c r="Z378" s="166" t="s">
        <v>64</v>
      </c>
      <c r="AA378" s="166" t="s">
        <v>64</v>
      </c>
      <c r="AB378" s="166" t="s">
        <v>65</v>
      </c>
      <c r="AC378" s="166" t="s">
        <v>65</v>
      </c>
      <c r="AD378" s="168" t="s">
        <v>1267</v>
      </c>
      <c r="AE378" s="166" t="s">
        <v>67</v>
      </c>
      <c r="AG378" s="164" t="s">
        <v>68</v>
      </c>
      <c r="AH378" s="166">
        <v>7</v>
      </c>
      <c r="AI378" s="166">
        <v>1</v>
      </c>
      <c r="AJ378" s="170">
        <f t="shared" si="56"/>
        <v>5074</v>
      </c>
      <c r="AK378" s="184">
        <v>6.666666666666667</v>
      </c>
      <c r="AL378" s="170">
        <v>0</v>
      </c>
      <c r="AM378" s="170">
        <f t="shared" si="64"/>
        <v>420000</v>
      </c>
      <c r="AN378" s="170">
        <f t="shared" si="58"/>
        <v>525000</v>
      </c>
      <c r="AO378" s="170">
        <f t="shared" si="59"/>
        <v>0</v>
      </c>
      <c r="AP378" s="170">
        <f t="shared" si="60"/>
        <v>1522200</v>
      </c>
      <c r="AQ378" s="170" t="s">
        <v>65</v>
      </c>
      <c r="AR378" s="170">
        <f t="shared" si="68"/>
        <v>0</v>
      </c>
      <c r="AS378" s="170">
        <f t="shared" si="69"/>
        <v>2467200</v>
      </c>
    </row>
    <row r="379" spans="1:49" ht="20.149999999999999" customHeight="1" x14ac:dyDescent="0.35">
      <c r="A379" s="166">
        <v>15294</v>
      </c>
      <c r="B379" s="162" t="s">
        <v>49</v>
      </c>
      <c r="C379" s="162" t="s">
        <v>50</v>
      </c>
      <c r="D379" s="166">
        <v>4</v>
      </c>
      <c r="E379" s="166">
        <v>2025</v>
      </c>
      <c r="F379" s="166">
        <v>2025</v>
      </c>
      <c r="G379" s="164" t="s">
        <v>51</v>
      </c>
      <c r="H379" s="183" t="s">
        <v>52</v>
      </c>
      <c r="I379" s="164" t="s">
        <v>53</v>
      </c>
      <c r="J379" s="164" t="s">
        <v>1268</v>
      </c>
      <c r="K379" s="168" t="s">
        <v>1269</v>
      </c>
      <c r="N379" s="166">
        <v>6</v>
      </c>
      <c r="O379" s="168" t="s">
        <v>375</v>
      </c>
      <c r="P379" s="164" t="s">
        <v>789</v>
      </c>
      <c r="Q379" s="164" t="s">
        <v>120</v>
      </c>
      <c r="R379" s="164" t="s">
        <v>61</v>
      </c>
      <c r="S379" s="168" t="s">
        <v>107</v>
      </c>
      <c r="T379" s="164" t="s">
        <v>63</v>
      </c>
      <c r="U379" s="185">
        <v>10</v>
      </c>
      <c r="V379" s="166">
        <v>70</v>
      </c>
      <c r="X379" s="166">
        <v>70</v>
      </c>
      <c r="Y379" s="166">
        <v>3</v>
      </c>
      <c r="Z379" s="166" t="s">
        <v>64</v>
      </c>
      <c r="AA379" s="166" t="s">
        <v>64</v>
      </c>
      <c r="AB379" s="166" t="s">
        <v>65</v>
      </c>
      <c r="AC379" s="166" t="s">
        <v>65</v>
      </c>
      <c r="AD379" s="168" t="s">
        <v>1270</v>
      </c>
      <c r="AE379" s="166" t="s">
        <v>67</v>
      </c>
      <c r="AG379" s="164" t="s">
        <v>122</v>
      </c>
      <c r="AH379" s="166">
        <v>24</v>
      </c>
      <c r="AI379" s="166">
        <v>1</v>
      </c>
      <c r="AJ379" s="170">
        <f t="shared" si="56"/>
        <v>5074</v>
      </c>
      <c r="AK379" s="184">
        <v>23.333333333333332</v>
      </c>
      <c r="AL379" s="170">
        <v>0</v>
      </c>
      <c r="AM379" s="170">
        <f t="shared" si="64"/>
        <v>960000</v>
      </c>
      <c r="AN379" s="170">
        <f t="shared" si="58"/>
        <v>1200000</v>
      </c>
      <c r="AO379" s="170">
        <f t="shared" si="59"/>
        <v>0</v>
      </c>
      <c r="AP379" s="170">
        <f t="shared" si="60"/>
        <v>3551800</v>
      </c>
      <c r="AQ379" s="170" t="s">
        <v>65</v>
      </c>
      <c r="AR379" s="170">
        <f t="shared" si="68"/>
        <v>0</v>
      </c>
      <c r="AS379" s="170">
        <f t="shared" si="69"/>
        <v>5711800</v>
      </c>
    </row>
    <row r="380" spans="1:49" ht="20.149999999999999" customHeight="1" x14ac:dyDescent="0.35">
      <c r="A380" s="166">
        <v>15355</v>
      </c>
      <c r="B380" s="162" t="s">
        <v>49</v>
      </c>
      <c r="C380" s="162" t="s">
        <v>50</v>
      </c>
      <c r="D380" s="166">
        <v>4</v>
      </c>
      <c r="E380" s="166">
        <v>2025</v>
      </c>
      <c r="F380" s="166">
        <v>2025</v>
      </c>
      <c r="G380" s="164" t="s">
        <v>51</v>
      </c>
      <c r="H380" s="183" t="s">
        <v>52</v>
      </c>
      <c r="I380" s="164" t="s">
        <v>53</v>
      </c>
      <c r="J380" s="164" t="s">
        <v>1268</v>
      </c>
      <c r="K380" s="168" t="s">
        <v>1269</v>
      </c>
      <c r="N380" s="166">
        <v>6</v>
      </c>
      <c r="O380" s="168" t="s">
        <v>375</v>
      </c>
      <c r="P380" s="164" t="s">
        <v>1271</v>
      </c>
      <c r="Q380" s="164" t="s">
        <v>120</v>
      </c>
      <c r="R380" s="164" t="s">
        <v>61</v>
      </c>
      <c r="S380" s="168" t="s">
        <v>107</v>
      </c>
      <c r="T380" s="164" t="s">
        <v>108</v>
      </c>
      <c r="U380" s="166">
        <v>10</v>
      </c>
      <c r="V380" s="166">
        <v>70</v>
      </c>
      <c r="X380" s="166">
        <v>70</v>
      </c>
      <c r="Y380" s="166">
        <v>3</v>
      </c>
      <c r="Z380" s="166" t="s">
        <v>64</v>
      </c>
      <c r="AA380" s="166" t="s">
        <v>64</v>
      </c>
      <c r="AB380" s="166" t="s">
        <v>65</v>
      </c>
      <c r="AC380" s="166" t="s">
        <v>65</v>
      </c>
      <c r="AD380" s="168" t="s">
        <v>1272</v>
      </c>
      <c r="AE380" s="166" t="s">
        <v>67</v>
      </c>
      <c r="AG380" s="164" t="s">
        <v>122</v>
      </c>
      <c r="AH380" s="166">
        <v>24</v>
      </c>
      <c r="AI380" s="166">
        <v>1</v>
      </c>
      <c r="AJ380" s="170">
        <f t="shared" si="56"/>
        <v>5074</v>
      </c>
      <c r="AK380" s="184">
        <v>23.333333333333332</v>
      </c>
      <c r="AL380" s="170">
        <v>0</v>
      </c>
      <c r="AM380" s="170">
        <f t="shared" si="64"/>
        <v>960000</v>
      </c>
      <c r="AN380" s="170">
        <f t="shared" si="58"/>
        <v>1200000</v>
      </c>
      <c r="AO380" s="170">
        <f t="shared" si="59"/>
        <v>0</v>
      </c>
      <c r="AP380" s="170">
        <f t="shared" si="60"/>
        <v>3551800</v>
      </c>
      <c r="AQ380" s="170" t="s">
        <v>65</v>
      </c>
      <c r="AR380" s="170">
        <f t="shared" si="68"/>
        <v>0</v>
      </c>
      <c r="AS380" s="170">
        <f t="shared" si="69"/>
        <v>5711800</v>
      </c>
    </row>
    <row r="381" spans="1:49" ht="20.149999999999999" customHeight="1" x14ac:dyDescent="0.35">
      <c r="A381" s="166">
        <v>15359</v>
      </c>
      <c r="B381" s="162" t="s">
        <v>49</v>
      </c>
      <c r="C381" s="162" t="s">
        <v>50</v>
      </c>
      <c r="D381" s="166">
        <v>4</v>
      </c>
      <c r="E381" s="166">
        <v>2025</v>
      </c>
      <c r="F381" s="166">
        <v>2025</v>
      </c>
      <c r="G381" s="164" t="s">
        <v>51</v>
      </c>
      <c r="H381" s="183" t="s">
        <v>52</v>
      </c>
      <c r="I381" s="164" t="s">
        <v>53</v>
      </c>
      <c r="J381" s="164" t="s">
        <v>1273</v>
      </c>
      <c r="K381" s="168" t="s">
        <v>1274</v>
      </c>
      <c r="N381" s="166">
        <v>6</v>
      </c>
      <c r="O381" s="168" t="s">
        <v>375</v>
      </c>
      <c r="P381" s="164" t="s">
        <v>1275</v>
      </c>
      <c r="Q381" s="164" t="s">
        <v>120</v>
      </c>
      <c r="R381" s="164" t="s">
        <v>61</v>
      </c>
      <c r="S381" s="168" t="s">
        <v>107</v>
      </c>
      <c r="T381" s="164" t="s">
        <v>63</v>
      </c>
      <c r="U381" s="185">
        <v>12</v>
      </c>
      <c r="V381" s="166">
        <v>40</v>
      </c>
      <c r="X381" s="166">
        <v>40</v>
      </c>
      <c r="Y381" s="166">
        <v>3</v>
      </c>
      <c r="Z381" s="166" t="s">
        <v>64</v>
      </c>
      <c r="AA381" s="166" t="s">
        <v>64</v>
      </c>
      <c r="AB381" s="166" t="s">
        <v>65</v>
      </c>
      <c r="AC381" s="166" t="s">
        <v>65</v>
      </c>
      <c r="AD381" s="168" t="s">
        <v>1276</v>
      </c>
      <c r="AE381" s="166" t="s">
        <v>67</v>
      </c>
      <c r="AG381" s="164" t="s">
        <v>122</v>
      </c>
      <c r="AH381" s="166">
        <v>14</v>
      </c>
      <c r="AI381" s="166">
        <v>1</v>
      </c>
      <c r="AJ381" s="170">
        <f t="shared" si="56"/>
        <v>5074</v>
      </c>
      <c r="AK381" s="184">
        <v>13.333333333333334</v>
      </c>
      <c r="AL381" s="170">
        <v>0</v>
      </c>
      <c r="AM381" s="170">
        <f t="shared" si="64"/>
        <v>672000</v>
      </c>
      <c r="AN381" s="170">
        <f t="shared" si="58"/>
        <v>840000</v>
      </c>
      <c r="AO381" s="170">
        <f t="shared" si="59"/>
        <v>0</v>
      </c>
      <c r="AP381" s="170">
        <f t="shared" si="60"/>
        <v>2435520</v>
      </c>
      <c r="AQ381" s="170" t="s">
        <v>65</v>
      </c>
      <c r="AR381" s="170">
        <f t="shared" si="68"/>
        <v>0</v>
      </c>
      <c r="AS381" s="170">
        <f t="shared" si="69"/>
        <v>3947520</v>
      </c>
    </row>
    <row r="382" spans="1:49" ht="20.149999999999999" customHeight="1" x14ac:dyDescent="0.35">
      <c r="A382" s="166">
        <v>15364</v>
      </c>
      <c r="B382" s="162" t="s">
        <v>49</v>
      </c>
      <c r="C382" s="162" t="s">
        <v>50</v>
      </c>
      <c r="D382" s="166">
        <v>4</v>
      </c>
      <c r="E382" s="166">
        <v>2025</v>
      </c>
      <c r="F382" s="166">
        <v>2025</v>
      </c>
      <c r="G382" s="164" t="s">
        <v>51</v>
      </c>
      <c r="H382" s="183" t="s">
        <v>52</v>
      </c>
      <c r="I382" s="164" t="s">
        <v>53</v>
      </c>
      <c r="J382" s="164" t="s">
        <v>182</v>
      </c>
      <c r="K382" s="168" t="s">
        <v>183</v>
      </c>
      <c r="N382" s="166">
        <v>6</v>
      </c>
      <c r="O382" s="168" t="s">
        <v>375</v>
      </c>
      <c r="P382" s="164" t="s">
        <v>376</v>
      </c>
      <c r="Q382" s="164" t="s">
        <v>120</v>
      </c>
      <c r="R382" s="164" t="s">
        <v>61</v>
      </c>
      <c r="S382" s="168" t="s">
        <v>107</v>
      </c>
      <c r="T382" s="164" t="s">
        <v>63</v>
      </c>
      <c r="U382" s="166">
        <v>15</v>
      </c>
      <c r="V382" s="166">
        <v>90</v>
      </c>
      <c r="X382" s="166">
        <v>90</v>
      </c>
      <c r="Y382" s="166">
        <v>3</v>
      </c>
      <c r="Z382" s="166" t="s">
        <v>64</v>
      </c>
      <c r="AA382" s="166" t="s">
        <v>64</v>
      </c>
      <c r="AB382" s="166" t="s">
        <v>65</v>
      </c>
      <c r="AC382" s="166" t="s">
        <v>65</v>
      </c>
      <c r="AD382" s="168" t="s">
        <v>1277</v>
      </c>
      <c r="AE382" s="166" t="s">
        <v>67</v>
      </c>
      <c r="AG382" s="164" t="s">
        <v>122</v>
      </c>
      <c r="AH382" s="166">
        <v>30</v>
      </c>
      <c r="AI382" s="166">
        <v>2</v>
      </c>
      <c r="AJ382" s="170">
        <f t="shared" si="56"/>
        <v>6372</v>
      </c>
      <c r="AK382" s="184">
        <v>30</v>
      </c>
      <c r="AL382" s="170">
        <v>0</v>
      </c>
      <c r="AM382" s="170">
        <f t="shared" si="64"/>
        <v>1800000</v>
      </c>
      <c r="AN382" s="170">
        <f t="shared" si="58"/>
        <v>2250000</v>
      </c>
      <c r="AO382" s="170">
        <f t="shared" si="59"/>
        <v>0</v>
      </c>
      <c r="AP382" s="170">
        <f t="shared" si="60"/>
        <v>8602200</v>
      </c>
      <c r="AQ382" s="170" t="s">
        <v>65</v>
      </c>
      <c r="AR382" s="170">
        <f t="shared" si="68"/>
        <v>0</v>
      </c>
      <c r="AS382" s="170">
        <f t="shared" si="69"/>
        <v>12652200</v>
      </c>
    </row>
    <row r="383" spans="1:49" ht="20.149999999999999" customHeight="1" x14ac:dyDescent="0.35">
      <c r="A383" s="166">
        <v>15366</v>
      </c>
      <c r="B383" s="162" t="s">
        <v>49</v>
      </c>
      <c r="C383" s="162" t="s">
        <v>50</v>
      </c>
      <c r="D383" s="166">
        <v>4</v>
      </c>
      <c r="E383" s="166">
        <v>2025</v>
      </c>
      <c r="F383" s="166">
        <v>2025</v>
      </c>
      <c r="G383" s="164" t="s">
        <v>51</v>
      </c>
      <c r="H383" s="183" t="s">
        <v>52</v>
      </c>
      <c r="I383" s="164" t="s">
        <v>53</v>
      </c>
      <c r="J383" s="164" t="s">
        <v>182</v>
      </c>
      <c r="K383" s="168" t="s">
        <v>183</v>
      </c>
      <c r="N383" s="166">
        <v>6</v>
      </c>
      <c r="O383" s="168" t="s">
        <v>375</v>
      </c>
      <c r="P383" s="164" t="s">
        <v>782</v>
      </c>
      <c r="Q383" s="164" t="s">
        <v>120</v>
      </c>
      <c r="R383" s="164" t="s">
        <v>61</v>
      </c>
      <c r="S383" s="168" t="s">
        <v>107</v>
      </c>
      <c r="T383" s="164" t="s">
        <v>63</v>
      </c>
      <c r="U383" s="166">
        <v>15</v>
      </c>
      <c r="V383" s="166">
        <v>90</v>
      </c>
      <c r="X383" s="166">
        <v>90</v>
      </c>
      <c r="Y383" s="166">
        <v>3</v>
      </c>
      <c r="Z383" s="166" t="s">
        <v>64</v>
      </c>
      <c r="AA383" s="166" t="s">
        <v>64</v>
      </c>
      <c r="AB383" s="166" t="s">
        <v>65</v>
      </c>
      <c r="AC383" s="166" t="s">
        <v>65</v>
      </c>
      <c r="AD383" s="168" t="s">
        <v>1277</v>
      </c>
      <c r="AE383" s="166" t="s">
        <v>67</v>
      </c>
      <c r="AG383" s="164" t="s">
        <v>122</v>
      </c>
      <c r="AH383" s="166">
        <v>30</v>
      </c>
      <c r="AI383" s="166">
        <v>2</v>
      </c>
      <c r="AJ383" s="170">
        <f t="shared" si="56"/>
        <v>6372</v>
      </c>
      <c r="AK383" s="184">
        <v>30</v>
      </c>
      <c r="AL383" s="170">
        <v>0</v>
      </c>
      <c r="AM383" s="170">
        <f t="shared" si="64"/>
        <v>1800000</v>
      </c>
      <c r="AN383" s="170">
        <f t="shared" si="58"/>
        <v>2250000</v>
      </c>
      <c r="AO383" s="170">
        <f t="shared" si="59"/>
        <v>0</v>
      </c>
      <c r="AP383" s="170">
        <f t="shared" si="60"/>
        <v>8602200</v>
      </c>
      <c r="AQ383" s="170" t="s">
        <v>65</v>
      </c>
      <c r="AR383" s="170">
        <f t="shared" si="68"/>
        <v>0</v>
      </c>
      <c r="AS383" s="170">
        <f t="shared" si="69"/>
        <v>12652200</v>
      </c>
    </row>
    <row r="384" spans="1:49" ht="20.149999999999999" customHeight="1" x14ac:dyDescent="0.35">
      <c r="A384" s="166">
        <v>15368</v>
      </c>
      <c r="B384" s="162" t="s">
        <v>49</v>
      </c>
      <c r="C384" s="162" t="s">
        <v>50</v>
      </c>
      <c r="D384" s="166">
        <v>4</v>
      </c>
      <c r="E384" s="166">
        <v>2025</v>
      </c>
      <c r="F384" s="166">
        <v>2025</v>
      </c>
      <c r="G384" s="164" t="s">
        <v>51</v>
      </c>
      <c r="H384" s="183" t="s">
        <v>52</v>
      </c>
      <c r="I384" s="164" t="s">
        <v>53</v>
      </c>
      <c r="J384" s="164" t="s">
        <v>182</v>
      </c>
      <c r="K384" s="168" t="s">
        <v>183</v>
      </c>
      <c r="N384" s="166">
        <v>6</v>
      </c>
      <c r="O384" s="168" t="s">
        <v>375</v>
      </c>
      <c r="P384" s="164" t="s">
        <v>1040</v>
      </c>
      <c r="Q384" s="164" t="s">
        <v>120</v>
      </c>
      <c r="R384" s="164" t="s">
        <v>61</v>
      </c>
      <c r="S384" s="168" t="s">
        <v>107</v>
      </c>
      <c r="T384" s="164" t="s">
        <v>108</v>
      </c>
      <c r="U384" s="166">
        <v>15</v>
      </c>
      <c r="V384" s="166">
        <v>90</v>
      </c>
      <c r="X384" s="166">
        <v>90</v>
      </c>
      <c r="Y384" s="166">
        <v>3</v>
      </c>
      <c r="Z384" s="166" t="s">
        <v>64</v>
      </c>
      <c r="AA384" s="166" t="s">
        <v>64</v>
      </c>
      <c r="AB384" s="166" t="s">
        <v>65</v>
      </c>
      <c r="AC384" s="166" t="s">
        <v>65</v>
      </c>
      <c r="AD384" s="168" t="s">
        <v>1277</v>
      </c>
      <c r="AE384" s="166" t="s">
        <v>67</v>
      </c>
      <c r="AG384" s="164" t="s">
        <v>122</v>
      </c>
      <c r="AH384" s="166">
        <v>30</v>
      </c>
      <c r="AI384" s="166">
        <v>2</v>
      </c>
      <c r="AJ384" s="170">
        <f t="shared" si="56"/>
        <v>6372</v>
      </c>
      <c r="AK384" s="184">
        <v>30</v>
      </c>
      <c r="AL384" s="170">
        <v>0</v>
      </c>
      <c r="AM384" s="170">
        <f t="shared" si="64"/>
        <v>1800000</v>
      </c>
      <c r="AN384" s="170">
        <f t="shared" si="58"/>
        <v>2250000</v>
      </c>
      <c r="AO384" s="170">
        <f t="shared" si="59"/>
        <v>0</v>
      </c>
      <c r="AP384" s="170">
        <f t="shared" si="60"/>
        <v>8602200</v>
      </c>
      <c r="AQ384" s="170" t="s">
        <v>65</v>
      </c>
      <c r="AR384" s="170">
        <f t="shared" si="68"/>
        <v>0</v>
      </c>
      <c r="AS384" s="170">
        <f t="shared" si="69"/>
        <v>12652200</v>
      </c>
    </row>
    <row r="385" spans="1:45" ht="20.149999999999999" customHeight="1" x14ac:dyDescent="0.35">
      <c r="A385" s="166">
        <v>15371</v>
      </c>
      <c r="B385" s="162" t="s">
        <v>49</v>
      </c>
      <c r="C385" s="162" t="s">
        <v>50</v>
      </c>
      <c r="D385" s="166">
        <v>4</v>
      </c>
      <c r="E385" s="166">
        <v>2025</v>
      </c>
      <c r="F385" s="166">
        <v>2025</v>
      </c>
      <c r="G385" s="164" t="s">
        <v>51</v>
      </c>
      <c r="H385" s="183" t="s">
        <v>52</v>
      </c>
      <c r="I385" s="164" t="s">
        <v>53</v>
      </c>
      <c r="J385" s="164" t="s">
        <v>182</v>
      </c>
      <c r="K385" s="168" t="s">
        <v>183</v>
      </c>
      <c r="N385" s="166">
        <v>6</v>
      </c>
      <c r="O385" s="168" t="s">
        <v>375</v>
      </c>
      <c r="P385" s="164" t="s">
        <v>1213</v>
      </c>
      <c r="Q385" s="164" t="s">
        <v>120</v>
      </c>
      <c r="R385" s="164" t="s">
        <v>61</v>
      </c>
      <c r="S385" s="168" t="s">
        <v>107</v>
      </c>
      <c r="T385" s="164" t="s">
        <v>108</v>
      </c>
      <c r="U385" s="166">
        <v>15</v>
      </c>
      <c r="V385" s="166">
        <v>90</v>
      </c>
      <c r="X385" s="166">
        <v>90</v>
      </c>
      <c r="Y385" s="166">
        <v>3</v>
      </c>
      <c r="Z385" s="166" t="s">
        <v>64</v>
      </c>
      <c r="AA385" s="166" t="s">
        <v>64</v>
      </c>
      <c r="AB385" s="166" t="s">
        <v>65</v>
      </c>
      <c r="AC385" s="166" t="s">
        <v>65</v>
      </c>
      <c r="AD385" s="168" t="s">
        <v>1277</v>
      </c>
      <c r="AE385" s="166" t="s">
        <v>67</v>
      </c>
      <c r="AG385" s="164" t="s">
        <v>122</v>
      </c>
      <c r="AH385" s="166">
        <v>30</v>
      </c>
      <c r="AI385" s="166">
        <v>2</v>
      </c>
      <c r="AJ385" s="170">
        <f t="shared" si="56"/>
        <v>6372</v>
      </c>
      <c r="AK385" s="184">
        <v>30</v>
      </c>
      <c r="AL385" s="170">
        <v>0</v>
      </c>
      <c r="AM385" s="170">
        <f t="shared" si="64"/>
        <v>1800000</v>
      </c>
      <c r="AN385" s="170">
        <f t="shared" si="58"/>
        <v>2250000</v>
      </c>
      <c r="AO385" s="170">
        <f t="shared" si="59"/>
        <v>0</v>
      </c>
      <c r="AP385" s="170">
        <f t="shared" si="60"/>
        <v>8602200</v>
      </c>
      <c r="AQ385" s="170" t="s">
        <v>65</v>
      </c>
      <c r="AR385" s="170">
        <f t="shared" si="68"/>
        <v>0</v>
      </c>
      <c r="AS385" s="170">
        <f t="shared" si="69"/>
        <v>12652200</v>
      </c>
    </row>
    <row r="386" spans="1:45" ht="20.149999999999999" customHeight="1" x14ac:dyDescent="0.35">
      <c r="A386" s="166">
        <v>15373</v>
      </c>
      <c r="B386" s="162" t="s">
        <v>49</v>
      </c>
      <c r="C386" s="162" t="s">
        <v>50</v>
      </c>
      <c r="D386" s="166">
        <v>4</v>
      </c>
      <c r="E386" s="166">
        <v>2025</v>
      </c>
      <c r="F386" s="166">
        <v>2025</v>
      </c>
      <c r="G386" s="164" t="s">
        <v>51</v>
      </c>
      <c r="H386" s="183" t="s">
        <v>52</v>
      </c>
      <c r="I386" s="164" t="s">
        <v>53</v>
      </c>
      <c r="J386" s="164" t="s">
        <v>182</v>
      </c>
      <c r="K386" s="168" t="s">
        <v>183</v>
      </c>
      <c r="N386" s="166">
        <v>6</v>
      </c>
      <c r="O386" s="168" t="s">
        <v>375</v>
      </c>
      <c r="P386" s="164" t="s">
        <v>1278</v>
      </c>
      <c r="Q386" s="164" t="s">
        <v>120</v>
      </c>
      <c r="R386" s="164" t="s">
        <v>61</v>
      </c>
      <c r="S386" s="168" t="s">
        <v>107</v>
      </c>
      <c r="T386" s="164" t="s">
        <v>1279</v>
      </c>
      <c r="U386" s="166">
        <v>15</v>
      </c>
      <c r="V386" s="166">
        <v>90</v>
      </c>
      <c r="X386" s="166">
        <v>90</v>
      </c>
      <c r="Y386" s="166">
        <v>3</v>
      </c>
      <c r="Z386" s="166" t="s">
        <v>64</v>
      </c>
      <c r="AA386" s="166" t="s">
        <v>64</v>
      </c>
      <c r="AB386" s="166" t="s">
        <v>65</v>
      </c>
      <c r="AC386" s="166" t="s">
        <v>65</v>
      </c>
      <c r="AD386" s="168" t="s">
        <v>1277</v>
      </c>
      <c r="AE386" s="166" t="s">
        <v>67</v>
      </c>
      <c r="AG386" s="164" t="s">
        <v>122</v>
      </c>
      <c r="AH386" s="166">
        <v>30</v>
      </c>
      <c r="AI386" s="166">
        <v>2</v>
      </c>
      <c r="AJ386" s="170">
        <f t="shared" ref="AJ386:AJ395" si="70">IF(AI386=1,5074,IF(AI386=2,6372,IF(AI386=3,7434,"ERROR")))</f>
        <v>6372</v>
      </c>
      <c r="AK386" s="184">
        <v>30</v>
      </c>
      <c r="AL386" s="170">
        <v>0</v>
      </c>
      <c r="AM386" s="170">
        <f t="shared" si="64"/>
        <v>1800000</v>
      </c>
      <c r="AN386" s="170">
        <f t="shared" ref="AN386:AN395" si="71">IF(AA386="SI",5000*AH386*U386,0)</f>
        <v>2250000</v>
      </c>
      <c r="AO386" s="170">
        <f t="shared" ref="AO386:AO395" si="72">IF(AB386="SI",270000*U386,0)</f>
        <v>0</v>
      </c>
      <c r="AP386" s="170">
        <f t="shared" ref="AP386:AP395" si="73">+(AJ386*X386*U386)</f>
        <v>8602200</v>
      </c>
      <c r="AQ386" s="170" t="s">
        <v>65</v>
      </c>
      <c r="AR386" s="170">
        <f t="shared" si="68"/>
        <v>0</v>
      </c>
      <c r="AS386" s="170">
        <f t="shared" si="69"/>
        <v>12652200</v>
      </c>
    </row>
    <row r="387" spans="1:45" ht="20.149999999999999" customHeight="1" x14ac:dyDescent="0.35">
      <c r="A387" s="166">
        <v>15375</v>
      </c>
      <c r="B387" s="162" t="s">
        <v>49</v>
      </c>
      <c r="C387" s="162" t="s">
        <v>50</v>
      </c>
      <c r="D387" s="166">
        <v>4</v>
      </c>
      <c r="E387" s="166">
        <v>2025</v>
      </c>
      <c r="F387" s="166">
        <v>2025</v>
      </c>
      <c r="G387" s="164" t="s">
        <v>51</v>
      </c>
      <c r="H387" s="183" t="s">
        <v>52</v>
      </c>
      <c r="I387" s="164" t="s">
        <v>53</v>
      </c>
      <c r="J387" s="164" t="s">
        <v>182</v>
      </c>
      <c r="K387" s="168" t="s">
        <v>183</v>
      </c>
      <c r="N387" s="166">
        <v>6</v>
      </c>
      <c r="O387" s="168" t="s">
        <v>375</v>
      </c>
      <c r="P387" s="164" t="s">
        <v>1280</v>
      </c>
      <c r="Q387" s="164" t="s">
        <v>120</v>
      </c>
      <c r="R387" s="164" t="s">
        <v>61</v>
      </c>
      <c r="S387" s="168" t="s">
        <v>107</v>
      </c>
      <c r="T387" s="164" t="s">
        <v>108</v>
      </c>
      <c r="U387" s="166">
        <v>15</v>
      </c>
      <c r="V387" s="166">
        <v>90</v>
      </c>
      <c r="X387" s="166">
        <v>90</v>
      </c>
      <c r="Y387" s="166">
        <v>3</v>
      </c>
      <c r="Z387" s="166" t="s">
        <v>64</v>
      </c>
      <c r="AA387" s="166" t="s">
        <v>64</v>
      </c>
      <c r="AB387" s="166" t="s">
        <v>65</v>
      </c>
      <c r="AD387" s="168" t="s">
        <v>1277</v>
      </c>
      <c r="AE387" s="166" t="s">
        <v>67</v>
      </c>
      <c r="AG387" s="164" t="s">
        <v>122</v>
      </c>
      <c r="AH387" s="166">
        <v>30</v>
      </c>
      <c r="AI387" s="166">
        <v>2</v>
      </c>
      <c r="AJ387" s="170">
        <f t="shared" si="70"/>
        <v>6372</v>
      </c>
      <c r="AK387" s="184">
        <v>30</v>
      </c>
      <c r="AL387" s="170">
        <v>0</v>
      </c>
      <c r="AM387" s="170">
        <f t="shared" si="64"/>
        <v>1800000</v>
      </c>
      <c r="AN387" s="170">
        <f t="shared" si="71"/>
        <v>2250000</v>
      </c>
      <c r="AO387" s="170">
        <f t="shared" si="72"/>
        <v>0</v>
      </c>
      <c r="AP387" s="170">
        <f t="shared" si="73"/>
        <v>8602200</v>
      </c>
      <c r="AQ387" s="170" t="s">
        <v>65</v>
      </c>
      <c r="AR387" s="170">
        <f t="shared" si="68"/>
        <v>0</v>
      </c>
      <c r="AS387" s="170">
        <f t="shared" si="69"/>
        <v>12652200</v>
      </c>
    </row>
    <row r="388" spans="1:45" ht="20.149999999999999" customHeight="1" x14ac:dyDescent="0.35">
      <c r="A388" s="166">
        <v>15387</v>
      </c>
      <c r="B388" s="162" t="s">
        <v>49</v>
      </c>
      <c r="C388" s="162" t="s">
        <v>50</v>
      </c>
      <c r="D388" s="166">
        <v>4</v>
      </c>
      <c r="E388" s="166">
        <v>2025</v>
      </c>
      <c r="F388" s="166">
        <v>2025</v>
      </c>
      <c r="G388" s="164" t="s">
        <v>51</v>
      </c>
      <c r="H388" s="183" t="s">
        <v>52</v>
      </c>
      <c r="I388" s="164" t="s">
        <v>53</v>
      </c>
      <c r="J388" s="164" t="s">
        <v>1281</v>
      </c>
      <c r="N388" s="166">
        <v>6</v>
      </c>
      <c r="O388" s="168" t="s">
        <v>375</v>
      </c>
      <c r="P388" s="164" t="s">
        <v>376</v>
      </c>
      <c r="Q388" s="164" t="s">
        <v>60</v>
      </c>
      <c r="R388" s="164" t="s">
        <v>61</v>
      </c>
      <c r="S388" s="168" t="s">
        <v>107</v>
      </c>
      <c r="T388" s="164" t="s">
        <v>159</v>
      </c>
      <c r="U388" s="166">
        <v>15</v>
      </c>
      <c r="V388" s="166">
        <v>45</v>
      </c>
      <c r="X388" s="166">
        <v>45</v>
      </c>
      <c r="Y388" s="166">
        <v>3</v>
      </c>
      <c r="Z388" s="166" t="s">
        <v>64</v>
      </c>
      <c r="AA388" s="166" t="s">
        <v>64</v>
      </c>
      <c r="AB388" s="166" t="s">
        <v>65</v>
      </c>
      <c r="AC388" s="168" t="s">
        <v>1282</v>
      </c>
      <c r="AD388" s="168" t="s">
        <v>1283</v>
      </c>
      <c r="AE388" s="166" t="s">
        <v>67</v>
      </c>
      <c r="AG388" s="164" t="s">
        <v>68</v>
      </c>
      <c r="AH388" s="166">
        <v>15</v>
      </c>
      <c r="AI388" s="166">
        <v>3</v>
      </c>
      <c r="AJ388" s="170">
        <f t="shared" si="70"/>
        <v>7434</v>
      </c>
      <c r="AK388" s="184">
        <v>15</v>
      </c>
      <c r="AL388" s="170">
        <v>0</v>
      </c>
      <c r="AM388" s="170">
        <f t="shared" si="64"/>
        <v>900000</v>
      </c>
      <c r="AN388" s="170">
        <f t="shared" si="71"/>
        <v>1125000</v>
      </c>
      <c r="AO388" s="170">
        <f t="shared" si="72"/>
        <v>0</v>
      </c>
      <c r="AP388" s="170">
        <f t="shared" si="73"/>
        <v>5017950</v>
      </c>
      <c r="AQ388" s="170" t="s">
        <v>65</v>
      </c>
      <c r="AR388" s="170">
        <f t="shared" si="68"/>
        <v>0</v>
      </c>
      <c r="AS388" s="170">
        <f t="shared" si="69"/>
        <v>7042950</v>
      </c>
    </row>
    <row r="389" spans="1:45" ht="20.149999999999999" customHeight="1" x14ac:dyDescent="0.35">
      <c r="A389" s="166">
        <v>14637</v>
      </c>
      <c r="B389" s="162" t="s">
        <v>49</v>
      </c>
      <c r="C389" s="162" t="s">
        <v>50</v>
      </c>
      <c r="D389" s="166">
        <v>4</v>
      </c>
      <c r="E389" s="166">
        <v>2025</v>
      </c>
      <c r="F389" s="166">
        <v>2025</v>
      </c>
      <c r="G389" s="164" t="s">
        <v>51</v>
      </c>
      <c r="H389" s="183" t="s">
        <v>52</v>
      </c>
      <c r="I389" s="164" t="s">
        <v>53</v>
      </c>
      <c r="J389" s="164" t="s">
        <v>1284</v>
      </c>
      <c r="K389" s="168" t="s">
        <v>1285</v>
      </c>
      <c r="N389" s="166">
        <v>13</v>
      </c>
      <c r="O389" s="168" t="s">
        <v>104</v>
      </c>
      <c r="P389" s="164" t="s">
        <v>455</v>
      </c>
      <c r="Q389" s="164" t="s">
        <v>120</v>
      </c>
      <c r="R389" s="164" t="s">
        <v>61</v>
      </c>
      <c r="S389" s="168" t="s">
        <v>107</v>
      </c>
      <c r="T389" s="164" t="s">
        <v>108</v>
      </c>
      <c r="U389" s="166">
        <v>20</v>
      </c>
      <c r="V389" s="166">
        <v>240</v>
      </c>
      <c r="X389" s="166">
        <v>240</v>
      </c>
      <c r="Y389" s="166">
        <v>4</v>
      </c>
      <c r="Z389" s="166" t="s">
        <v>64</v>
      </c>
      <c r="AA389" s="166" t="s">
        <v>64</v>
      </c>
      <c r="AB389" s="166" t="s">
        <v>65</v>
      </c>
      <c r="AD389" s="168" t="s">
        <v>1286</v>
      </c>
      <c r="AE389" s="166" t="s">
        <v>67</v>
      </c>
      <c r="AG389" s="164" t="s">
        <v>122</v>
      </c>
      <c r="AH389" s="166">
        <v>60</v>
      </c>
      <c r="AI389" s="166">
        <v>1</v>
      </c>
      <c r="AJ389" s="170">
        <f t="shared" si="70"/>
        <v>5074</v>
      </c>
      <c r="AK389" s="184">
        <v>60</v>
      </c>
      <c r="AL389" s="170">
        <v>0</v>
      </c>
      <c r="AM389" s="170">
        <f t="shared" si="64"/>
        <v>4800000</v>
      </c>
      <c r="AN389" s="170">
        <f t="shared" si="71"/>
        <v>6000000</v>
      </c>
      <c r="AO389" s="170">
        <f t="shared" si="72"/>
        <v>0</v>
      </c>
      <c r="AP389" s="170">
        <f t="shared" si="73"/>
        <v>24355200</v>
      </c>
      <c r="AR389" s="170">
        <f t="shared" si="68"/>
        <v>0</v>
      </c>
      <c r="AS389" s="170">
        <f t="shared" si="69"/>
        <v>35155200</v>
      </c>
    </row>
    <row r="390" spans="1:45" ht="20.149999999999999" customHeight="1" x14ac:dyDescent="0.35">
      <c r="A390" s="166">
        <v>14638</v>
      </c>
      <c r="B390" s="162" t="s">
        <v>49</v>
      </c>
      <c r="C390" s="162" t="s">
        <v>50</v>
      </c>
      <c r="D390" s="166">
        <v>4</v>
      </c>
      <c r="E390" s="166">
        <v>2025</v>
      </c>
      <c r="F390" s="166">
        <v>2025</v>
      </c>
      <c r="G390" s="164" t="s">
        <v>51</v>
      </c>
      <c r="H390" s="183" t="s">
        <v>52</v>
      </c>
      <c r="I390" s="164" t="s">
        <v>53</v>
      </c>
      <c r="J390" s="164" t="s">
        <v>1287</v>
      </c>
      <c r="K390" s="168" t="s">
        <v>1288</v>
      </c>
      <c r="N390" s="166">
        <v>13</v>
      </c>
      <c r="O390" s="168" t="s">
        <v>104</v>
      </c>
      <c r="P390" s="164" t="s">
        <v>341</v>
      </c>
      <c r="Q390" s="164" t="s">
        <v>120</v>
      </c>
      <c r="R390" s="164" t="s">
        <v>61</v>
      </c>
      <c r="S390" s="168" t="s">
        <v>107</v>
      </c>
      <c r="T390" s="164" t="s">
        <v>108</v>
      </c>
      <c r="U390" s="166">
        <v>15</v>
      </c>
      <c r="V390" s="166">
        <v>80</v>
      </c>
      <c r="X390" s="166">
        <v>80</v>
      </c>
      <c r="Y390" s="166">
        <v>4</v>
      </c>
      <c r="Z390" s="166" t="s">
        <v>64</v>
      </c>
      <c r="AA390" s="166" t="s">
        <v>64</v>
      </c>
      <c r="AB390" s="166" t="s">
        <v>65</v>
      </c>
      <c r="AD390" s="168" t="s">
        <v>1286</v>
      </c>
      <c r="AE390" s="166" t="s">
        <v>67</v>
      </c>
      <c r="AG390" s="164" t="s">
        <v>122</v>
      </c>
      <c r="AH390" s="166">
        <v>20</v>
      </c>
      <c r="AI390" s="166">
        <v>2</v>
      </c>
      <c r="AJ390" s="170">
        <f t="shared" si="70"/>
        <v>6372</v>
      </c>
      <c r="AK390" s="184">
        <v>20</v>
      </c>
      <c r="AL390" s="170">
        <v>0</v>
      </c>
      <c r="AM390" s="170">
        <f t="shared" si="64"/>
        <v>1200000</v>
      </c>
      <c r="AN390" s="170">
        <f t="shared" si="71"/>
        <v>1500000</v>
      </c>
      <c r="AO390" s="170">
        <f t="shared" si="72"/>
        <v>0</v>
      </c>
      <c r="AP390" s="170">
        <f t="shared" si="73"/>
        <v>7646400</v>
      </c>
      <c r="AR390" s="170">
        <f t="shared" si="68"/>
        <v>0</v>
      </c>
      <c r="AS390" s="170">
        <f t="shared" si="69"/>
        <v>10346400</v>
      </c>
    </row>
    <row r="391" spans="1:45" ht="20.149999999999999" customHeight="1" x14ac:dyDescent="0.35">
      <c r="A391" s="166">
        <v>14639</v>
      </c>
      <c r="B391" s="162" t="s">
        <v>49</v>
      </c>
      <c r="C391" s="162" t="s">
        <v>50</v>
      </c>
      <c r="D391" s="166">
        <v>4</v>
      </c>
      <c r="E391" s="166">
        <v>2025</v>
      </c>
      <c r="F391" s="166">
        <v>2025</v>
      </c>
      <c r="G391" s="164" t="s">
        <v>51</v>
      </c>
      <c r="H391" s="183" t="s">
        <v>52</v>
      </c>
      <c r="I391" s="164" t="s">
        <v>53</v>
      </c>
      <c r="J391" s="164" t="s">
        <v>732</v>
      </c>
      <c r="K391" s="168" t="s">
        <v>733</v>
      </c>
      <c r="N391" s="166">
        <v>13</v>
      </c>
      <c r="O391" s="168" t="s">
        <v>104</v>
      </c>
      <c r="P391" s="164" t="s">
        <v>434</v>
      </c>
      <c r="Q391" s="164" t="s">
        <v>120</v>
      </c>
      <c r="R391" s="164" t="s">
        <v>61</v>
      </c>
      <c r="S391" s="168" t="s">
        <v>107</v>
      </c>
      <c r="T391" s="164" t="s">
        <v>108</v>
      </c>
      <c r="U391" s="166">
        <v>20</v>
      </c>
      <c r="V391" s="166">
        <v>80</v>
      </c>
      <c r="X391" s="166">
        <v>80</v>
      </c>
      <c r="Y391" s="166">
        <v>4</v>
      </c>
      <c r="Z391" s="166" t="s">
        <v>64</v>
      </c>
      <c r="AA391" s="166" t="s">
        <v>64</v>
      </c>
      <c r="AB391" s="166" t="s">
        <v>65</v>
      </c>
      <c r="AD391" s="168" t="s">
        <v>1289</v>
      </c>
      <c r="AE391" s="166" t="s">
        <v>67</v>
      </c>
      <c r="AG391" s="164" t="s">
        <v>122</v>
      </c>
      <c r="AH391" s="166">
        <v>20</v>
      </c>
      <c r="AI391" s="166">
        <v>1</v>
      </c>
      <c r="AJ391" s="170">
        <f t="shared" si="70"/>
        <v>5074</v>
      </c>
      <c r="AK391" s="184">
        <v>20</v>
      </c>
      <c r="AL391" s="170">
        <v>0</v>
      </c>
      <c r="AM391" s="170">
        <f t="shared" si="64"/>
        <v>1600000</v>
      </c>
      <c r="AN391" s="170">
        <f t="shared" si="71"/>
        <v>2000000</v>
      </c>
      <c r="AO391" s="170">
        <f t="shared" si="72"/>
        <v>0</v>
      </c>
      <c r="AP391" s="170">
        <f t="shared" si="73"/>
        <v>8118400</v>
      </c>
      <c r="AR391" s="170">
        <f t="shared" si="68"/>
        <v>0</v>
      </c>
      <c r="AS391" s="170">
        <f t="shared" si="69"/>
        <v>11718400</v>
      </c>
    </row>
    <row r="392" spans="1:45" ht="20.149999999999999" customHeight="1" x14ac:dyDescent="0.35">
      <c r="A392" s="166">
        <v>14640</v>
      </c>
      <c r="B392" s="162" t="s">
        <v>49</v>
      </c>
      <c r="C392" s="162" t="s">
        <v>50</v>
      </c>
      <c r="D392" s="166">
        <v>4</v>
      </c>
      <c r="E392" s="166">
        <v>2025</v>
      </c>
      <c r="F392" s="166">
        <v>2025</v>
      </c>
      <c r="G392" s="164" t="s">
        <v>51</v>
      </c>
      <c r="H392" s="183" t="s">
        <v>52</v>
      </c>
      <c r="I392" s="164" t="s">
        <v>53</v>
      </c>
      <c r="J392" s="164" t="s">
        <v>1290</v>
      </c>
      <c r="K392" s="168" t="s">
        <v>1291</v>
      </c>
      <c r="N392" s="166">
        <v>13</v>
      </c>
      <c r="O392" s="168" t="s">
        <v>104</v>
      </c>
      <c r="P392" s="164" t="s">
        <v>151</v>
      </c>
      <c r="Q392" s="164" t="s">
        <v>120</v>
      </c>
      <c r="R392" s="164" t="s">
        <v>61</v>
      </c>
      <c r="S392" s="168" t="s">
        <v>107</v>
      </c>
      <c r="T392" s="164" t="s">
        <v>108</v>
      </c>
      <c r="U392" s="166">
        <v>15</v>
      </c>
      <c r="V392" s="166">
        <v>200</v>
      </c>
      <c r="X392" s="166">
        <v>200</v>
      </c>
      <c r="Y392" s="166">
        <v>4</v>
      </c>
      <c r="Z392" s="166" t="s">
        <v>64</v>
      </c>
      <c r="AA392" s="166" t="s">
        <v>64</v>
      </c>
      <c r="AB392" s="166" t="s">
        <v>65</v>
      </c>
      <c r="AD392" s="168" t="s">
        <v>1292</v>
      </c>
      <c r="AE392" s="166" t="s">
        <v>67</v>
      </c>
      <c r="AG392" s="164" t="s">
        <v>122</v>
      </c>
      <c r="AH392" s="166">
        <v>50</v>
      </c>
      <c r="AI392" s="166">
        <v>2</v>
      </c>
      <c r="AJ392" s="170">
        <f t="shared" si="70"/>
        <v>6372</v>
      </c>
      <c r="AK392" s="184">
        <v>50</v>
      </c>
      <c r="AL392" s="170">
        <v>0</v>
      </c>
      <c r="AM392" s="170">
        <f t="shared" si="64"/>
        <v>3000000</v>
      </c>
      <c r="AN392" s="170">
        <f t="shared" si="71"/>
        <v>3750000</v>
      </c>
      <c r="AO392" s="170">
        <f t="shared" si="72"/>
        <v>0</v>
      </c>
      <c r="AP392" s="170">
        <f t="shared" si="73"/>
        <v>19116000</v>
      </c>
      <c r="AR392" s="170">
        <f t="shared" si="68"/>
        <v>0</v>
      </c>
      <c r="AS392" s="170">
        <f t="shared" si="69"/>
        <v>25866000</v>
      </c>
    </row>
    <row r="393" spans="1:45" ht="20.149999999999999" customHeight="1" x14ac:dyDescent="0.35">
      <c r="A393" s="166">
        <v>14642</v>
      </c>
      <c r="B393" s="162" t="s">
        <v>49</v>
      </c>
      <c r="C393" s="162" t="s">
        <v>50</v>
      </c>
      <c r="D393" s="166">
        <v>4</v>
      </c>
      <c r="E393" s="166">
        <v>2025</v>
      </c>
      <c r="F393" s="166">
        <v>2025</v>
      </c>
      <c r="G393" s="164" t="s">
        <v>51</v>
      </c>
      <c r="H393" s="183" t="s">
        <v>52</v>
      </c>
      <c r="I393" s="164" t="s">
        <v>53</v>
      </c>
      <c r="J393" s="164" t="s">
        <v>427</v>
      </c>
      <c r="K393" s="168" t="s">
        <v>428</v>
      </c>
      <c r="N393" s="166">
        <v>13</v>
      </c>
      <c r="O393" s="168" t="s">
        <v>104</v>
      </c>
      <c r="P393" s="164" t="s">
        <v>513</v>
      </c>
      <c r="Q393" s="164" t="s">
        <v>120</v>
      </c>
      <c r="R393" s="164" t="s">
        <v>61</v>
      </c>
      <c r="S393" s="168" t="s">
        <v>107</v>
      </c>
      <c r="T393" s="164" t="s">
        <v>108</v>
      </c>
      <c r="U393" s="166">
        <v>15</v>
      </c>
      <c r="V393" s="166">
        <v>90</v>
      </c>
      <c r="X393" s="166">
        <v>90</v>
      </c>
      <c r="Y393" s="166">
        <v>4</v>
      </c>
      <c r="Z393" s="166" t="s">
        <v>64</v>
      </c>
      <c r="AA393" s="166" t="s">
        <v>64</v>
      </c>
      <c r="AB393" s="166" t="s">
        <v>65</v>
      </c>
      <c r="AD393" s="168" t="s">
        <v>1293</v>
      </c>
      <c r="AE393" s="166" t="s">
        <v>67</v>
      </c>
      <c r="AG393" s="164" t="s">
        <v>122</v>
      </c>
      <c r="AH393" s="166">
        <v>23</v>
      </c>
      <c r="AI393" s="166">
        <v>2</v>
      </c>
      <c r="AJ393" s="170">
        <f t="shared" si="70"/>
        <v>6372</v>
      </c>
      <c r="AK393" s="184">
        <v>22.5</v>
      </c>
      <c r="AL393" s="170">
        <v>0</v>
      </c>
      <c r="AM393" s="170">
        <f t="shared" si="64"/>
        <v>1380000</v>
      </c>
      <c r="AN393" s="170">
        <f t="shared" si="71"/>
        <v>1725000</v>
      </c>
      <c r="AO393" s="170">
        <f t="shared" si="72"/>
        <v>0</v>
      </c>
      <c r="AP393" s="170">
        <f t="shared" si="73"/>
        <v>8602200</v>
      </c>
      <c r="AR393" s="170">
        <f t="shared" si="68"/>
        <v>0</v>
      </c>
      <c r="AS393" s="170">
        <f t="shared" si="69"/>
        <v>11707200</v>
      </c>
    </row>
    <row r="394" spans="1:45" ht="20.149999999999999" customHeight="1" x14ac:dyDescent="0.35">
      <c r="A394" s="166">
        <v>14645</v>
      </c>
      <c r="B394" s="162" t="s">
        <v>49</v>
      </c>
      <c r="C394" s="162" t="s">
        <v>50</v>
      </c>
      <c r="D394" s="166">
        <v>4</v>
      </c>
      <c r="E394" s="166">
        <v>2025</v>
      </c>
      <c r="F394" s="166">
        <v>2025</v>
      </c>
      <c r="G394" s="164" t="s">
        <v>51</v>
      </c>
      <c r="H394" s="183" t="s">
        <v>52</v>
      </c>
      <c r="I394" s="164" t="s">
        <v>53</v>
      </c>
      <c r="J394" s="164" t="s">
        <v>939</v>
      </c>
      <c r="K394" s="168" t="s">
        <v>940</v>
      </c>
      <c r="N394" s="166">
        <v>13</v>
      </c>
      <c r="O394" s="168" t="s">
        <v>104</v>
      </c>
      <c r="P394" s="164" t="s">
        <v>616</v>
      </c>
      <c r="Q394" s="164" t="s">
        <v>120</v>
      </c>
      <c r="R394" s="164" t="s">
        <v>61</v>
      </c>
      <c r="S394" s="168" t="s">
        <v>107</v>
      </c>
      <c r="T394" s="164" t="s">
        <v>108</v>
      </c>
      <c r="U394" s="166">
        <v>20</v>
      </c>
      <c r="V394" s="166">
        <v>120</v>
      </c>
      <c r="X394" s="166">
        <v>120</v>
      </c>
      <c r="Y394" s="166">
        <v>4</v>
      </c>
      <c r="Z394" s="166" t="s">
        <v>64</v>
      </c>
      <c r="AA394" s="166" t="s">
        <v>64</v>
      </c>
      <c r="AB394" s="166" t="s">
        <v>65</v>
      </c>
      <c r="AD394" s="168" t="s">
        <v>1294</v>
      </c>
      <c r="AE394" s="166" t="s">
        <v>67</v>
      </c>
      <c r="AG394" s="164" t="s">
        <v>122</v>
      </c>
      <c r="AH394" s="166">
        <v>30</v>
      </c>
      <c r="AI394" s="166">
        <v>2</v>
      </c>
      <c r="AJ394" s="170">
        <f t="shared" si="70"/>
        <v>6372</v>
      </c>
      <c r="AK394" s="184">
        <v>30</v>
      </c>
      <c r="AL394" s="170">
        <v>0</v>
      </c>
      <c r="AM394" s="170">
        <f t="shared" si="64"/>
        <v>2400000</v>
      </c>
      <c r="AN394" s="170">
        <f t="shared" si="71"/>
        <v>3000000</v>
      </c>
      <c r="AO394" s="170">
        <f t="shared" si="72"/>
        <v>0</v>
      </c>
      <c r="AP394" s="170">
        <f t="shared" si="73"/>
        <v>15292800</v>
      </c>
      <c r="AR394" s="170">
        <f t="shared" si="68"/>
        <v>0</v>
      </c>
      <c r="AS394" s="170">
        <f t="shared" si="69"/>
        <v>20692800</v>
      </c>
    </row>
    <row r="395" spans="1:45" ht="20.149999999999999" customHeight="1" x14ac:dyDescent="0.35">
      <c r="A395" s="166">
        <v>15668</v>
      </c>
      <c r="B395" s="162" t="s">
        <v>49</v>
      </c>
      <c r="C395" s="162" t="s">
        <v>50</v>
      </c>
      <c r="D395" s="166">
        <v>4</v>
      </c>
      <c r="E395" s="166">
        <v>2025</v>
      </c>
      <c r="F395" s="166">
        <v>2025</v>
      </c>
      <c r="G395" s="164" t="s">
        <v>51</v>
      </c>
      <c r="H395" s="183" t="s">
        <v>52</v>
      </c>
      <c r="I395" s="164" t="s">
        <v>53</v>
      </c>
      <c r="J395" s="164" t="s">
        <v>1295</v>
      </c>
      <c r="K395" s="168" t="s">
        <v>1296</v>
      </c>
      <c r="N395" s="166">
        <v>13</v>
      </c>
      <c r="O395" s="168" t="s">
        <v>104</v>
      </c>
      <c r="P395" s="164" t="s">
        <v>193</v>
      </c>
      <c r="Q395" s="164" t="s">
        <v>120</v>
      </c>
      <c r="R395" s="164" t="s">
        <v>61</v>
      </c>
      <c r="S395" s="168" t="s">
        <v>107</v>
      </c>
      <c r="T395" s="164" t="s">
        <v>108</v>
      </c>
      <c r="U395" s="166">
        <v>15</v>
      </c>
      <c r="V395" s="166">
        <v>110</v>
      </c>
      <c r="X395" s="166">
        <v>110</v>
      </c>
      <c r="Y395" s="166">
        <v>4</v>
      </c>
      <c r="Z395" s="166" t="s">
        <v>64</v>
      </c>
      <c r="AA395" s="166" t="s">
        <v>64</v>
      </c>
      <c r="AB395" s="166" t="s">
        <v>65</v>
      </c>
      <c r="AD395" s="168" t="s">
        <v>1297</v>
      </c>
      <c r="AE395" s="166" t="s">
        <v>67</v>
      </c>
      <c r="AG395" s="164" t="s">
        <v>122</v>
      </c>
      <c r="AH395" s="166">
        <v>28</v>
      </c>
      <c r="AI395" s="166">
        <v>2</v>
      </c>
      <c r="AJ395" s="170">
        <f t="shared" si="70"/>
        <v>6372</v>
      </c>
      <c r="AK395" s="184">
        <v>27.5</v>
      </c>
      <c r="AL395" s="170">
        <v>0</v>
      </c>
      <c r="AM395" s="170">
        <f t="shared" si="64"/>
        <v>1680000</v>
      </c>
      <c r="AN395" s="170">
        <f t="shared" si="71"/>
        <v>2100000</v>
      </c>
      <c r="AO395" s="170">
        <f t="shared" si="72"/>
        <v>0</v>
      </c>
      <c r="AP395" s="170">
        <f t="shared" si="73"/>
        <v>10513800</v>
      </c>
      <c r="AR395" s="170">
        <f t="shared" si="68"/>
        <v>0</v>
      </c>
      <c r="AS395" s="170">
        <f t="shared" si="69"/>
        <v>14293800</v>
      </c>
    </row>
  </sheetData>
  <autoFilter ref="A1:AW1" xr:uid="{0C226827-ADD7-4A16-9F27-7AA7DDC16EE2}"/>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37B4E-1EF7-4FEF-A94F-89C81B308A85}">
  <dimension ref="A1:W97"/>
  <sheetViews>
    <sheetView zoomScaleNormal="100" workbookViewId="0">
      <selection activeCell="A3" sqref="A3"/>
    </sheetView>
  </sheetViews>
  <sheetFormatPr baseColWidth="10" defaultColWidth="10.7265625" defaultRowHeight="14.5" x14ac:dyDescent="0.35"/>
  <cols>
    <col min="1" max="1" width="72.26953125" bestFit="1" customWidth="1"/>
    <col min="2" max="2" width="12.453125" bestFit="1" customWidth="1"/>
    <col min="4" max="4" width="72.26953125" bestFit="1" customWidth="1"/>
    <col min="5" max="5" width="8.1796875" style="21" bestFit="1" customWidth="1"/>
    <col min="7" max="7" width="72.26953125" bestFit="1" customWidth="1"/>
    <col min="8" max="8" width="13.7265625" style="10" bestFit="1" customWidth="1"/>
    <col min="10" max="10" width="72.26953125" bestFit="1" customWidth="1"/>
    <col min="11" max="11" width="9.1796875" bestFit="1" customWidth="1"/>
    <col min="13" max="13" width="72.26953125" bestFit="1" customWidth="1"/>
    <col min="14" max="14" width="9.453125" bestFit="1" customWidth="1"/>
    <col min="16" max="16" width="72.26953125" bestFit="1" customWidth="1"/>
    <col min="17" max="17" width="9.453125" style="136" bestFit="1" customWidth="1"/>
    <col min="18" max="18" width="15" customWidth="1"/>
    <col min="19" max="19" width="72.26953125" bestFit="1" customWidth="1"/>
    <col min="20" max="20" width="5.453125" style="50" bestFit="1" customWidth="1"/>
    <col min="22" max="22" width="72.26953125" bestFit="1" customWidth="1"/>
    <col min="23" max="23" width="14.81640625" style="50" bestFit="1" customWidth="1"/>
  </cols>
  <sheetData>
    <row r="1" spans="1:23" x14ac:dyDescent="0.35">
      <c r="A1" s="35" t="s">
        <v>1615</v>
      </c>
      <c r="B1" t="s">
        <v>64</v>
      </c>
      <c r="D1" s="35" t="s">
        <v>1615</v>
      </c>
      <c r="E1" t="s">
        <v>64</v>
      </c>
      <c r="G1" s="35" t="s">
        <v>1615</v>
      </c>
      <c r="H1" t="s">
        <v>64</v>
      </c>
      <c r="J1" s="35" t="s">
        <v>1615</v>
      </c>
      <c r="K1" t="s">
        <v>64</v>
      </c>
      <c r="M1" s="35" t="s">
        <v>1615</v>
      </c>
      <c r="N1" t="s">
        <v>64</v>
      </c>
      <c r="P1" s="35" t="s">
        <v>1615</v>
      </c>
      <c r="Q1" t="s">
        <v>64</v>
      </c>
      <c r="S1" s="35" t="s">
        <v>1615</v>
      </c>
      <c r="T1" t="s">
        <v>64</v>
      </c>
      <c r="V1" s="35" t="s">
        <v>1615</v>
      </c>
      <c r="W1" t="s">
        <v>64</v>
      </c>
    </row>
    <row r="2" spans="1:23" x14ac:dyDescent="0.35">
      <c r="G2" s="35" t="s">
        <v>1674</v>
      </c>
      <c r="H2" t="s">
        <v>2261</v>
      </c>
      <c r="V2" s="35" t="s">
        <v>1680</v>
      </c>
      <c r="W2" t="s">
        <v>2262</v>
      </c>
    </row>
    <row r="3" spans="1:23" s="22" customFormat="1" ht="116" x14ac:dyDescent="0.35">
      <c r="A3" s="35" t="s">
        <v>2263</v>
      </c>
      <c r="B3" s="22" t="s">
        <v>2264</v>
      </c>
      <c r="D3" s="35" t="s">
        <v>2263</v>
      </c>
      <c r="E3" s="34" t="s">
        <v>2265</v>
      </c>
      <c r="F3"/>
      <c r="G3"/>
      <c r="H3"/>
      <c r="J3" s="35" t="s">
        <v>2263</v>
      </c>
      <c r="K3" s="23" t="s">
        <v>2266</v>
      </c>
      <c r="L3"/>
      <c r="M3" s="35" t="s">
        <v>2263</v>
      </c>
      <c r="N3" s="23" t="s">
        <v>2267</v>
      </c>
      <c r="O3"/>
      <c r="P3" s="35" t="s">
        <v>2263</v>
      </c>
      <c r="Q3" s="137" t="s">
        <v>2268</v>
      </c>
      <c r="R3"/>
      <c r="S3" s="35" t="s">
        <v>2263</v>
      </c>
      <c r="T3" s="80" t="s">
        <v>2269</v>
      </c>
      <c r="U3"/>
      <c r="V3"/>
      <c r="W3"/>
    </row>
    <row r="4" spans="1:23" ht="59.5" customHeight="1" x14ac:dyDescent="0.35">
      <c r="A4" s="33">
        <v>14536</v>
      </c>
      <c r="B4">
        <v>5075</v>
      </c>
      <c r="D4" s="33">
        <v>14536</v>
      </c>
      <c r="E4" s="21">
        <v>7</v>
      </c>
      <c r="G4" s="35" t="s">
        <v>2263</v>
      </c>
      <c r="H4" s="23" t="s">
        <v>2270</v>
      </c>
      <c r="J4" s="33">
        <v>14536</v>
      </c>
      <c r="K4" s="10">
        <v>7</v>
      </c>
      <c r="M4" s="33">
        <v>14536</v>
      </c>
      <c r="N4" s="10">
        <v>7</v>
      </c>
      <c r="P4" s="33">
        <v>14536</v>
      </c>
      <c r="Q4" s="136">
        <v>0</v>
      </c>
      <c r="S4" s="33">
        <v>14536</v>
      </c>
      <c r="T4" s="50">
        <v>181</v>
      </c>
      <c r="V4" s="35" t="s">
        <v>2263</v>
      </c>
      <c r="W4" s="80" t="s">
        <v>2271</v>
      </c>
    </row>
    <row r="5" spans="1:23" x14ac:dyDescent="0.35">
      <c r="A5" s="33">
        <v>14541</v>
      </c>
      <c r="B5">
        <v>5075</v>
      </c>
      <c r="D5" s="33">
        <v>14541</v>
      </c>
      <c r="E5" s="21">
        <v>7</v>
      </c>
      <c r="G5" s="33">
        <v>14536</v>
      </c>
      <c r="H5" s="10">
        <v>7.0000000000000009</v>
      </c>
      <c r="J5" s="33">
        <v>14541</v>
      </c>
      <c r="K5" s="10">
        <v>7</v>
      </c>
      <c r="M5" s="33">
        <v>14541</v>
      </c>
      <c r="N5" s="10">
        <v>7</v>
      </c>
      <c r="P5" s="33">
        <v>14541</v>
      </c>
      <c r="Q5" s="136">
        <v>0</v>
      </c>
      <c r="S5" s="33">
        <v>14541</v>
      </c>
      <c r="T5" s="50">
        <v>181</v>
      </c>
      <c r="V5" s="33">
        <v>14536</v>
      </c>
      <c r="W5" s="50">
        <v>5075</v>
      </c>
    </row>
    <row r="6" spans="1:23" x14ac:dyDescent="0.35">
      <c r="A6" s="33">
        <v>14544</v>
      </c>
      <c r="B6">
        <v>5075</v>
      </c>
      <c r="D6" s="33">
        <v>14544</v>
      </c>
      <c r="E6" s="21">
        <v>7</v>
      </c>
      <c r="G6" s="33">
        <v>14541</v>
      </c>
      <c r="H6" s="10">
        <v>7.0000000000000009</v>
      </c>
      <c r="J6" s="33">
        <v>14544</v>
      </c>
      <c r="K6" s="10">
        <v>7</v>
      </c>
      <c r="M6" s="33">
        <v>14544</v>
      </c>
      <c r="N6" s="10">
        <v>7</v>
      </c>
      <c r="P6" s="33">
        <v>14544</v>
      </c>
      <c r="Q6" s="136">
        <v>0</v>
      </c>
      <c r="S6" s="33">
        <v>14544</v>
      </c>
      <c r="T6" s="50">
        <v>146</v>
      </c>
      <c r="V6" s="33">
        <v>14541</v>
      </c>
      <c r="W6" s="50">
        <v>5075</v>
      </c>
    </row>
    <row r="7" spans="1:23" x14ac:dyDescent="0.35">
      <c r="A7" s="33">
        <v>14545</v>
      </c>
      <c r="B7">
        <v>5075</v>
      </c>
      <c r="D7" s="33">
        <v>14545</v>
      </c>
      <c r="E7" s="21">
        <v>7</v>
      </c>
      <c r="G7" s="33">
        <v>14544</v>
      </c>
      <c r="H7" s="10">
        <v>7.0000000000000009</v>
      </c>
      <c r="J7" s="33">
        <v>14545</v>
      </c>
      <c r="K7" s="10">
        <v>7</v>
      </c>
      <c r="M7" s="33">
        <v>14545</v>
      </c>
      <c r="N7" s="10">
        <v>7</v>
      </c>
      <c r="P7" s="33">
        <v>14545</v>
      </c>
      <c r="Q7" s="136">
        <v>0.16245487364620939</v>
      </c>
      <c r="S7" s="33">
        <v>14545</v>
      </c>
      <c r="T7" s="50">
        <v>146</v>
      </c>
      <c r="V7" s="33">
        <v>14544</v>
      </c>
      <c r="W7" s="50">
        <v>5075</v>
      </c>
    </row>
    <row r="8" spans="1:23" x14ac:dyDescent="0.35">
      <c r="A8" s="33">
        <v>14549</v>
      </c>
      <c r="B8">
        <v>5075</v>
      </c>
      <c r="D8" s="33">
        <v>14549</v>
      </c>
      <c r="E8" s="21">
        <v>7</v>
      </c>
      <c r="G8" s="33">
        <v>14545</v>
      </c>
      <c r="H8" s="10">
        <v>7.0000000000000009</v>
      </c>
      <c r="J8" s="33">
        <v>14549</v>
      </c>
      <c r="K8" s="10">
        <v>7</v>
      </c>
      <c r="M8" s="33">
        <v>14549</v>
      </c>
      <c r="N8" s="10">
        <v>7</v>
      </c>
      <c r="P8" s="33">
        <v>14549</v>
      </c>
      <c r="Q8" s="136">
        <v>0</v>
      </c>
      <c r="S8" s="33">
        <v>14549</v>
      </c>
      <c r="T8" s="50">
        <v>181</v>
      </c>
      <c r="V8" s="33">
        <v>14545</v>
      </c>
      <c r="W8" s="50">
        <v>5075</v>
      </c>
    </row>
    <row r="9" spans="1:23" x14ac:dyDescent="0.35">
      <c r="A9" s="33">
        <v>14550</v>
      </c>
      <c r="B9">
        <v>5075</v>
      </c>
      <c r="D9" s="33">
        <v>14550</v>
      </c>
      <c r="E9" s="21">
        <v>7</v>
      </c>
      <c r="G9" s="33">
        <v>14549</v>
      </c>
      <c r="H9" s="10">
        <v>7.0000000000000009</v>
      </c>
      <c r="J9" s="33">
        <v>14550</v>
      </c>
      <c r="K9" s="10">
        <v>7</v>
      </c>
      <c r="M9" s="33">
        <v>14550</v>
      </c>
      <c r="N9" s="10">
        <v>7</v>
      </c>
      <c r="P9" s="33">
        <v>14550</v>
      </c>
      <c r="Q9" s="136">
        <v>0.12121212121212122</v>
      </c>
      <c r="S9" s="33">
        <v>14550</v>
      </c>
      <c r="T9" s="50">
        <v>181</v>
      </c>
      <c r="V9" s="33">
        <v>14549</v>
      </c>
      <c r="W9" s="50">
        <v>5075</v>
      </c>
    </row>
    <row r="10" spans="1:23" x14ac:dyDescent="0.35">
      <c r="A10" s="33">
        <v>14552</v>
      </c>
      <c r="B10">
        <v>5075</v>
      </c>
      <c r="D10" s="33">
        <v>14552</v>
      </c>
      <c r="E10" s="21">
        <v>7</v>
      </c>
      <c r="G10" s="33">
        <v>14550</v>
      </c>
      <c r="H10" s="10">
        <v>7.0000000000000009</v>
      </c>
      <c r="J10" s="33">
        <v>14552</v>
      </c>
      <c r="K10" s="10">
        <v>7</v>
      </c>
      <c r="M10" s="33">
        <v>14552</v>
      </c>
      <c r="N10" s="10">
        <v>7</v>
      </c>
      <c r="P10" s="33">
        <v>14552</v>
      </c>
      <c r="Q10" s="136">
        <v>5.9523809523809527E-2</v>
      </c>
      <c r="S10" s="33">
        <v>14552</v>
      </c>
      <c r="T10" s="50">
        <v>146</v>
      </c>
      <c r="V10" s="33">
        <v>14550</v>
      </c>
      <c r="W10" s="50">
        <v>5075</v>
      </c>
    </row>
    <row r="11" spans="1:23" x14ac:dyDescent="0.35">
      <c r="A11" s="33">
        <v>14553</v>
      </c>
      <c r="B11">
        <v>5075</v>
      </c>
      <c r="D11" s="33">
        <v>14553</v>
      </c>
      <c r="E11" s="21">
        <v>7</v>
      </c>
      <c r="G11" s="33">
        <v>14552</v>
      </c>
      <c r="H11" s="10">
        <v>7.0000000000000009</v>
      </c>
      <c r="J11" s="33">
        <v>14553</v>
      </c>
      <c r="K11" s="10">
        <v>7</v>
      </c>
      <c r="M11" s="33">
        <v>14553</v>
      </c>
      <c r="N11" s="10">
        <v>7</v>
      </c>
      <c r="P11" s="33">
        <v>14553</v>
      </c>
      <c r="Q11" s="136">
        <v>0.16245487364620939</v>
      </c>
      <c r="S11" s="33">
        <v>14553</v>
      </c>
      <c r="T11" s="50">
        <v>146</v>
      </c>
      <c r="V11" s="33">
        <v>14552</v>
      </c>
      <c r="W11" s="50">
        <v>5075</v>
      </c>
    </row>
    <row r="12" spans="1:23" x14ac:dyDescent="0.35">
      <c r="A12" s="33">
        <v>14554</v>
      </c>
      <c r="B12">
        <v>5075</v>
      </c>
      <c r="D12" s="33">
        <v>14554</v>
      </c>
      <c r="E12" s="21">
        <v>7</v>
      </c>
      <c r="G12" s="33">
        <v>14553</v>
      </c>
      <c r="H12" s="10">
        <v>7.0000000000000009</v>
      </c>
      <c r="J12" s="33">
        <v>14554</v>
      </c>
      <c r="K12" s="10">
        <v>7</v>
      </c>
      <c r="M12" s="33">
        <v>14554</v>
      </c>
      <c r="N12" s="10">
        <v>7</v>
      </c>
      <c r="P12" s="33">
        <v>14554</v>
      </c>
      <c r="Q12" s="136">
        <v>5.9523809523809527E-2</v>
      </c>
      <c r="S12" s="33">
        <v>14554</v>
      </c>
      <c r="T12" s="50">
        <v>146</v>
      </c>
      <c r="V12" s="33">
        <v>14553</v>
      </c>
      <c r="W12" s="50">
        <v>5075</v>
      </c>
    </row>
    <row r="13" spans="1:23" x14ac:dyDescent="0.35">
      <c r="A13" s="33">
        <v>14555</v>
      </c>
      <c r="B13">
        <v>5075</v>
      </c>
      <c r="D13" s="33">
        <v>14555</v>
      </c>
      <c r="E13" s="21">
        <v>7</v>
      </c>
      <c r="G13" s="33">
        <v>14554</v>
      </c>
      <c r="H13" s="10">
        <v>7.0000000000000009</v>
      </c>
      <c r="J13" s="33">
        <v>14555</v>
      </c>
      <c r="K13" s="10">
        <v>7</v>
      </c>
      <c r="M13" s="33">
        <v>14555</v>
      </c>
      <c r="N13" s="10">
        <v>7</v>
      </c>
      <c r="P13" s="33">
        <v>14555</v>
      </c>
      <c r="Q13" s="136">
        <v>0.12121212121212122</v>
      </c>
      <c r="S13" s="33">
        <v>14555</v>
      </c>
      <c r="T13" s="50">
        <v>146</v>
      </c>
      <c r="V13" s="33">
        <v>14554</v>
      </c>
      <c r="W13" s="50">
        <v>5075</v>
      </c>
    </row>
    <row r="14" spans="1:23" x14ac:dyDescent="0.35">
      <c r="A14" s="33">
        <v>14556</v>
      </c>
      <c r="B14">
        <v>5075</v>
      </c>
      <c r="D14" s="33">
        <v>14556</v>
      </c>
      <c r="E14" s="21">
        <v>7</v>
      </c>
      <c r="G14" s="33">
        <v>14555</v>
      </c>
      <c r="H14" s="10">
        <v>7.0000000000000009</v>
      </c>
      <c r="J14" s="33">
        <v>14556</v>
      </c>
      <c r="K14" s="10">
        <v>7</v>
      </c>
      <c r="M14" s="33">
        <v>14556</v>
      </c>
      <c r="N14" s="10">
        <v>7</v>
      </c>
      <c r="P14" s="33">
        <v>14556</v>
      </c>
      <c r="Q14" s="136">
        <v>0.67164179104477606</v>
      </c>
      <c r="S14" s="33">
        <v>14556</v>
      </c>
      <c r="T14" s="50">
        <v>146</v>
      </c>
      <c r="V14" s="33">
        <v>14555</v>
      </c>
      <c r="W14" s="50">
        <v>5075</v>
      </c>
    </row>
    <row r="15" spans="1:23" x14ac:dyDescent="0.35">
      <c r="A15" s="33">
        <v>14557</v>
      </c>
      <c r="B15">
        <v>5075</v>
      </c>
      <c r="D15" s="33">
        <v>14557</v>
      </c>
      <c r="E15" s="21">
        <v>7</v>
      </c>
      <c r="G15" s="33">
        <v>14556</v>
      </c>
      <c r="H15" s="10">
        <v>7.0000000000000009</v>
      </c>
      <c r="J15" s="33">
        <v>14557</v>
      </c>
      <c r="K15" s="10">
        <v>7</v>
      </c>
      <c r="M15" s="33">
        <v>14557</v>
      </c>
      <c r="N15" s="10">
        <v>7</v>
      </c>
      <c r="P15" s="33">
        <v>14557</v>
      </c>
      <c r="Q15" s="136">
        <v>0.67164179104477606</v>
      </c>
      <c r="S15" s="33">
        <v>14557</v>
      </c>
      <c r="T15" s="50">
        <v>146</v>
      </c>
      <c r="V15" s="33">
        <v>14556</v>
      </c>
      <c r="W15" s="50">
        <v>5075</v>
      </c>
    </row>
    <row r="16" spans="1:23" x14ac:dyDescent="0.35">
      <c r="A16" s="33">
        <v>14542</v>
      </c>
      <c r="B16">
        <v>5075</v>
      </c>
      <c r="D16" s="33">
        <v>14542</v>
      </c>
      <c r="E16" s="21">
        <v>7</v>
      </c>
      <c r="G16" s="33">
        <v>14557</v>
      </c>
      <c r="H16" s="10">
        <v>7.0000000000000009</v>
      </c>
      <c r="J16" s="33">
        <v>14542</v>
      </c>
      <c r="K16" s="10">
        <v>7</v>
      </c>
      <c r="M16" s="33">
        <v>14542</v>
      </c>
      <c r="N16" s="10">
        <v>7</v>
      </c>
      <c r="P16" s="33">
        <v>14542</v>
      </c>
      <c r="Q16" s="136">
        <v>0</v>
      </c>
      <c r="S16" s="33">
        <v>14542</v>
      </c>
      <c r="T16" s="50">
        <v>181</v>
      </c>
      <c r="V16" s="33">
        <v>14557</v>
      </c>
      <c r="W16" s="50">
        <v>5075</v>
      </c>
    </row>
    <row r="17" spans="1:23" x14ac:dyDescent="0.35">
      <c r="A17" s="33">
        <v>14543</v>
      </c>
      <c r="B17">
        <v>5075</v>
      </c>
      <c r="D17" s="33">
        <v>14543</v>
      </c>
      <c r="E17" s="21">
        <v>7</v>
      </c>
      <c r="G17" s="33">
        <v>14542</v>
      </c>
      <c r="H17" s="10">
        <v>7.0000000000000009</v>
      </c>
      <c r="J17" s="33">
        <v>14543</v>
      </c>
      <c r="K17" s="10">
        <v>7</v>
      </c>
      <c r="M17" s="33">
        <v>14543</v>
      </c>
      <c r="N17" s="10">
        <v>7</v>
      </c>
      <c r="P17" s="33">
        <v>14543</v>
      </c>
      <c r="Q17" s="136">
        <v>0.12121212121212122</v>
      </c>
      <c r="S17" s="33">
        <v>14543</v>
      </c>
      <c r="T17" s="50">
        <v>146</v>
      </c>
      <c r="V17" s="33">
        <v>14542</v>
      </c>
      <c r="W17" s="50">
        <v>5075</v>
      </c>
    </row>
    <row r="18" spans="1:23" x14ac:dyDescent="0.35">
      <c r="A18" s="33">
        <v>14546</v>
      </c>
      <c r="B18">
        <v>5075</v>
      </c>
      <c r="D18" s="33">
        <v>14546</v>
      </c>
      <c r="E18" s="21">
        <v>7</v>
      </c>
      <c r="G18" s="33">
        <v>14543</v>
      </c>
      <c r="H18" s="10">
        <v>7.0000000000000009</v>
      </c>
      <c r="J18" s="33">
        <v>14546</v>
      </c>
      <c r="K18" s="10">
        <v>7</v>
      </c>
      <c r="M18" s="33">
        <v>14546</v>
      </c>
      <c r="N18" s="10">
        <v>7</v>
      </c>
      <c r="P18" s="33">
        <v>14546</v>
      </c>
      <c r="Q18" s="136">
        <v>0.16245487364620939</v>
      </c>
      <c r="S18" s="33">
        <v>14546</v>
      </c>
      <c r="T18" s="50">
        <v>146</v>
      </c>
      <c r="V18" s="33">
        <v>14543</v>
      </c>
      <c r="W18" s="50">
        <v>5075</v>
      </c>
    </row>
    <row r="19" spans="1:23" x14ac:dyDescent="0.35">
      <c r="A19" s="33">
        <v>14547</v>
      </c>
      <c r="B19">
        <v>5075</v>
      </c>
      <c r="D19" s="33">
        <v>14547</v>
      </c>
      <c r="E19" s="21">
        <v>7</v>
      </c>
      <c r="G19" s="33">
        <v>14546</v>
      </c>
      <c r="H19" s="10">
        <v>7.0000000000000009</v>
      </c>
      <c r="J19" s="33">
        <v>14547</v>
      </c>
      <c r="K19" s="10">
        <v>7</v>
      </c>
      <c r="M19" s="33">
        <v>14547</v>
      </c>
      <c r="N19" s="10">
        <v>7</v>
      </c>
      <c r="P19" s="33">
        <v>14547</v>
      </c>
      <c r="Q19" s="136" t="e">
        <v>#REF!</v>
      </c>
      <c r="S19" s="33">
        <v>14547</v>
      </c>
      <c r="T19" s="50">
        <v>146</v>
      </c>
      <c r="V19" s="33">
        <v>14546</v>
      </c>
      <c r="W19" s="50">
        <v>5075</v>
      </c>
    </row>
    <row r="20" spans="1:23" x14ac:dyDescent="0.35">
      <c r="A20" s="33">
        <v>14548</v>
      </c>
      <c r="B20">
        <v>5075</v>
      </c>
      <c r="D20" s="33">
        <v>14548</v>
      </c>
      <c r="E20" s="21">
        <v>7</v>
      </c>
      <c r="G20" s="33">
        <v>14547</v>
      </c>
      <c r="H20" s="10">
        <v>7.0000000000000009</v>
      </c>
      <c r="J20" s="33">
        <v>14548</v>
      </c>
      <c r="K20" s="10">
        <v>7</v>
      </c>
      <c r="M20" s="33">
        <v>14548</v>
      </c>
      <c r="N20" s="10">
        <v>7</v>
      </c>
      <c r="P20" s="33">
        <v>14548</v>
      </c>
      <c r="Q20" s="136">
        <v>0.16245487364620939</v>
      </c>
      <c r="S20" s="33">
        <v>14548</v>
      </c>
      <c r="T20" s="50">
        <v>146</v>
      </c>
      <c r="V20" s="33">
        <v>14547</v>
      </c>
      <c r="W20" s="50">
        <v>5075</v>
      </c>
    </row>
    <row r="21" spans="1:23" x14ac:dyDescent="0.35">
      <c r="A21" s="33">
        <v>14551</v>
      </c>
      <c r="B21">
        <v>5075</v>
      </c>
      <c r="D21" s="33">
        <v>14551</v>
      </c>
      <c r="E21" s="21">
        <v>7</v>
      </c>
      <c r="G21" s="33">
        <v>14548</v>
      </c>
      <c r="H21" s="10">
        <v>7.0000000000000009</v>
      </c>
      <c r="J21" s="33">
        <v>14551</v>
      </c>
      <c r="K21" s="10">
        <v>7</v>
      </c>
      <c r="M21" s="33">
        <v>14551</v>
      </c>
      <c r="N21" s="10">
        <v>7</v>
      </c>
      <c r="P21" s="33">
        <v>14551</v>
      </c>
      <c r="Q21" s="136">
        <v>0.16245487364620939</v>
      </c>
      <c r="S21" s="33">
        <v>14551</v>
      </c>
      <c r="T21" s="50">
        <v>146</v>
      </c>
      <c r="V21" s="33">
        <v>14548</v>
      </c>
      <c r="W21" s="50">
        <v>5075</v>
      </c>
    </row>
    <row r="22" spans="1:23" x14ac:dyDescent="0.35">
      <c r="A22" s="33">
        <v>14540</v>
      </c>
      <c r="B22">
        <v>5075</v>
      </c>
      <c r="D22" s="33">
        <v>14540</v>
      </c>
      <c r="E22" s="21">
        <v>6.6</v>
      </c>
      <c r="G22" s="33">
        <v>14551</v>
      </c>
      <c r="H22" s="10">
        <v>7.0000000000000009</v>
      </c>
      <c r="J22" s="33">
        <v>14540</v>
      </c>
      <c r="K22" s="10">
        <v>7</v>
      </c>
      <c r="M22" s="33">
        <v>14540</v>
      </c>
      <c r="N22" s="10">
        <v>3</v>
      </c>
      <c r="P22" s="33">
        <v>14540</v>
      </c>
      <c r="Q22" s="136">
        <v>0</v>
      </c>
      <c r="S22" s="33">
        <v>14540</v>
      </c>
      <c r="T22" s="50">
        <v>24</v>
      </c>
      <c r="V22" s="33">
        <v>14551</v>
      </c>
      <c r="W22" s="50">
        <v>5075</v>
      </c>
    </row>
    <row r="23" spans="1:23" x14ac:dyDescent="0.35">
      <c r="A23" s="33">
        <v>14539</v>
      </c>
      <c r="B23">
        <v>5075</v>
      </c>
      <c r="D23" s="33">
        <v>14539</v>
      </c>
      <c r="E23" s="21">
        <v>6.6</v>
      </c>
      <c r="G23" s="33">
        <v>14540</v>
      </c>
      <c r="H23" s="10">
        <v>7.0000000000000009</v>
      </c>
      <c r="J23" s="33">
        <v>14539</v>
      </c>
      <c r="K23" s="10">
        <v>7</v>
      </c>
      <c r="M23" s="33">
        <v>14539</v>
      </c>
      <c r="N23" s="10">
        <v>3</v>
      </c>
      <c r="P23" s="33">
        <v>14539</v>
      </c>
      <c r="Q23" s="136">
        <v>0</v>
      </c>
      <c r="S23" s="33">
        <v>14539</v>
      </c>
      <c r="T23" s="50">
        <v>24</v>
      </c>
      <c r="V23" s="33">
        <v>14540</v>
      </c>
      <c r="W23" s="50">
        <v>5075</v>
      </c>
    </row>
    <row r="24" spans="1:23" x14ac:dyDescent="0.35">
      <c r="A24" s="33">
        <v>14537</v>
      </c>
      <c r="B24">
        <v>5075</v>
      </c>
      <c r="D24" s="33">
        <v>14537</v>
      </c>
      <c r="E24" s="21">
        <v>6.6</v>
      </c>
      <c r="G24" s="33">
        <v>14539</v>
      </c>
      <c r="H24" s="10">
        <v>7.0000000000000009</v>
      </c>
      <c r="J24" s="33">
        <v>14537</v>
      </c>
      <c r="K24" s="10">
        <v>7</v>
      </c>
      <c r="M24" s="33">
        <v>14537</v>
      </c>
      <c r="N24" s="10">
        <v>3</v>
      </c>
      <c r="P24" s="33">
        <v>14537</v>
      </c>
      <c r="Q24" s="136">
        <v>0</v>
      </c>
      <c r="S24" s="33">
        <v>14537</v>
      </c>
      <c r="T24" s="50">
        <v>24</v>
      </c>
      <c r="V24" s="33">
        <v>14539</v>
      </c>
      <c r="W24" s="50">
        <v>5075</v>
      </c>
    </row>
    <row r="25" spans="1:23" x14ac:dyDescent="0.35">
      <c r="A25" s="33">
        <v>14538</v>
      </c>
      <c r="B25">
        <v>5075</v>
      </c>
      <c r="D25" s="33">
        <v>14538</v>
      </c>
      <c r="E25" s="21">
        <v>6.6</v>
      </c>
      <c r="G25" s="33">
        <v>14537</v>
      </c>
      <c r="H25" s="10">
        <v>7.0000000000000009</v>
      </c>
      <c r="J25" s="33">
        <v>14538</v>
      </c>
      <c r="K25" s="10">
        <v>7</v>
      </c>
      <c r="M25" s="33">
        <v>14538</v>
      </c>
      <c r="N25" s="10">
        <v>3</v>
      </c>
      <c r="P25" s="33">
        <v>14538</v>
      </c>
      <c r="Q25" s="136">
        <v>0</v>
      </c>
      <c r="S25" s="33">
        <v>14538</v>
      </c>
      <c r="T25" s="50">
        <v>24</v>
      </c>
      <c r="V25" s="33">
        <v>14537</v>
      </c>
      <c r="W25" s="50">
        <v>5075</v>
      </c>
    </row>
    <row r="26" spans="1:23" x14ac:dyDescent="0.35">
      <c r="A26" s="33" t="s">
        <v>2258</v>
      </c>
      <c r="B26">
        <v>5075</v>
      </c>
      <c r="D26" s="33" t="s">
        <v>2258</v>
      </c>
      <c r="E26" s="21">
        <v>7</v>
      </c>
      <c r="G26" s="33">
        <v>14538</v>
      </c>
      <c r="H26" s="10">
        <v>7.0000000000000009</v>
      </c>
      <c r="J26" s="33" t="s">
        <v>2258</v>
      </c>
      <c r="K26" s="10">
        <v>7</v>
      </c>
      <c r="M26" s="33" t="s">
        <v>2258</v>
      </c>
      <c r="N26" s="10">
        <v>7</v>
      </c>
      <c r="P26" s="33" t="s">
        <v>2258</v>
      </c>
      <c r="Q26" s="136" t="e">
        <v>#REF!</v>
      </c>
      <c r="S26" s="33" t="s">
        <v>2258</v>
      </c>
      <c r="T26" s="50">
        <v>181</v>
      </c>
      <c r="V26" s="33">
        <v>14538</v>
      </c>
      <c r="W26" s="50">
        <v>5075</v>
      </c>
    </row>
    <row r="27" spans="1:23" x14ac:dyDescent="0.35">
      <c r="E27"/>
      <c r="G27" s="33" t="s">
        <v>2258</v>
      </c>
      <c r="H27" s="10">
        <v>7.0000000000000009</v>
      </c>
      <c r="Q27"/>
      <c r="T27"/>
      <c r="V27" s="33" t="s">
        <v>2258</v>
      </c>
      <c r="W27" s="50">
        <v>5075</v>
      </c>
    </row>
    <row r="28" spans="1:23" x14ac:dyDescent="0.35">
      <c r="E28"/>
      <c r="H28"/>
      <c r="Q28"/>
      <c r="T28"/>
    </row>
    <row r="29" spans="1:23" x14ac:dyDescent="0.35">
      <c r="E29"/>
      <c r="H29"/>
      <c r="Q29"/>
      <c r="T29"/>
    </row>
    <row r="30" spans="1:23" x14ac:dyDescent="0.35">
      <c r="E30"/>
      <c r="H30"/>
      <c r="Q30"/>
      <c r="T30"/>
    </row>
    <row r="31" spans="1:23" x14ac:dyDescent="0.35">
      <c r="E31"/>
      <c r="H31"/>
      <c r="Q31"/>
      <c r="T31"/>
    </row>
    <row r="32" spans="1:23" x14ac:dyDescent="0.35">
      <c r="E32"/>
      <c r="H32"/>
      <c r="Q32"/>
      <c r="T32"/>
    </row>
    <row r="33" spans="5:20" x14ac:dyDescent="0.35">
      <c r="E33"/>
      <c r="H33"/>
      <c r="Q33"/>
      <c r="T33"/>
    </row>
    <row r="34" spans="5:20" x14ac:dyDescent="0.35">
      <c r="E34"/>
      <c r="H34"/>
      <c r="Q34"/>
      <c r="T34"/>
    </row>
    <row r="35" spans="5:20" x14ac:dyDescent="0.35">
      <c r="E35"/>
      <c r="H35"/>
      <c r="Q35"/>
      <c r="T35"/>
    </row>
    <row r="36" spans="5:20" x14ac:dyDescent="0.35">
      <c r="E36"/>
      <c r="H36"/>
      <c r="Q36"/>
      <c r="T36"/>
    </row>
    <row r="37" spans="5:20" x14ac:dyDescent="0.35">
      <c r="E37"/>
      <c r="H37"/>
      <c r="Q37"/>
      <c r="T37"/>
    </row>
    <row r="38" spans="5:20" x14ac:dyDescent="0.35">
      <c r="E38"/>
      <c r="H38"/>
      <c r="Q38"/>
      <c r="T38"/>
    </row>
    <row r="39" spans="5:20" x14ac:dyDescent="0.35">
      <c r="E39"/>
      <c r="H39"/>
      <c r="Q39"/>
      <c r="T39"/>
    </row>
    <row r="40" spans="5:20" x14ac:dyDescent="0.35">
      <c r="E40"/>
      <c r="H40"/>
      <c r="Q40"/>
      <c r="T40"/>
    </row>
    <row r="41" spans="5:20" x14ac:dyDescent="0.35">
      <c r="E41"/>
      <c r="H41"/>
      <c r="Q41"/>
      <c r="T41"/>
    </row>
    <row r="42" spans="5:20" x14ac:dyDescent="0.35">
      <c r="E42"/>
      <c r="H42"/>
      <c r="Q42"/>
      <c r="T42"/>
    </row>
    <row r="43" spans="5:20" x14ac:dyDescent="0.35">
      <c r="E43"/>
      <c r="H43"/>
      <c r="Q43"/>
      <c r="T43"/>
    </row>
    <row r="44" spans="5:20" x14ac:dyDescent="0.35">
      <c r="E44"/>
      <c r="H44"/>
      <c r="Q44"/>
      <c r="T44"/>
    </row>
    <row r="45" spans="5:20" x14ac:dyDescent="0.35">
      <c r="E45"/>
      <c r="H45"/>
      <c r="Q45"/>
      <c r="T45"/>
    </row>
    <row r="46" spans="5:20" x14ac:dyDescent="0.35">
      <c r="E46"/>
      <c r="H46"/>
      <c r="Q46"/>
      <c r="T46"/>
    </row>
    <row r="47" spans="5:20" x14ac:dyDescent="0.35">
      <c r="E47"/>
      <c r="H47"/>
      <c r="Q47"/>
      <c r="T47"/>
    </row>
    <row r="48" spans="5:20" x14ac:dyDescent="0.35">
      <c r="E48"/>
      <c r="H48"/>
      <c r="Q48"/>
      <c r="T48"/>
    </row>
    <row r="49" spans="5:20" x14ac:dyDescent="0.35">
      <c r="E49"/>
      <c r="H49"/>
      <c r="Q49"/>
      <c r="T49"/>
    </row>
    <row r="50" spans="5:20" x14ac:dyDescent="0.35">
      <c r="E50"/>
      <c r="H50"/>
      <c r="Q50"/>
      <c r="T50"/>
    </row>
    <row r="51" spans="5:20" x14ac:dyDescent="0.35">
      <c r="E51"/>
      <c r="H51"/>
      <c r="Q51"/>
      <c r="T51"/>
    </row>
    <row r="52" spans="5:20" x14ac:dyDescent="0.35">
      <c r="E52"/>
      <c r="H52"/>
      <c r="Q52"/>
      <c r="T52"/>
    </row>
    <row r="53" spans="5:20" x14ac:dyDescent="0.35">
      <c r="E53"/>
      <c r="H53"/>
      <c r="Q53"/>
      <c r="T53"/>
    </row>
    <row r="54" spans="5:20" x14ac:dyDescent="0.35">
      <c r="E54"/>
      <c r="H54"/>
      <c r="Q54"/>
      <c r="T54"/>
    </row>
    <row r="55" spans="5:20" x14ac:dyDescent="0.35">
      <c r="E55"/>
      <c r="H55"/>
      <c r="Q55"/>
      <c r="T55"/>
    </row>
    <row r="56" spans="5:20" x14ac:dyDescent="0.35">
      <c r="E56"/>
      <c r="H56"/>
      <c r="Q56"/>
      <c r="T56"/>
    </row>
    <row r="57" spans="5:20" x14ac:dyDescent="0.35">
      <c r="E57"/>
      <c r="H57"/>
      <c r="Q57"/>
      <c r="T57"/>
    </row>
    <row r="58" spans="5:20" x14ac:dyDescent="0.35">
      <c r="E58"/>
      <c r="H58"/>
      <c r="Q58"/>
      <c r="T58"/>
    </row>
    <row r="59" spans="5:20" x14ac:dyDescent="0.35">
      <c r="E59"/>
      <c r="H59"/>
      <c r="Q59"/>
      <c r="T59"/>
    </row>
    <row r="60" spans="5:20" x14ac:dyDescent="0.35">
      <c r="E60"/>
      <c r="H60"/>
      <c r="Q60"/>
      <c r="T60"/>
    </row>
    <row r="61" spans="5:20" x14ac:dyDescent="0.35">
      <c r="E61"/>
      <c r="H61"/>
      <c r="Q61"/>
      <c r="T61"/>
    </row>
    <row r="62" spans="5:20" x14ac:dyDescent="0.35">
      <c r="E62"/>
      <c r="H62"/>
      <c r="Q62"/>
      <c r="T62"/>
    </row>
    <row r="63" spans="5:20" x14ac:dyDescent="0.35">
      <c r="E63"/>
      <c r="H63"/>
      <c r="Q63"/>
      <c r="T63"/>
    </row>
    <row r="64" spans="5:20" x14ac:dyDescent="0.35">
      <c r="E64"/>
      <c r="H64"/>
      <c r="Q64"/>
      <c r="T64"/>
    </row>
    <row r="65" spans="5:20" x14ac:dyDescent="0.35">
      <c r="E65"/>
      <c r="H65"/>
      <c r="Q65"/>
      <c r="T65"/>
    </row>
    <row r="66" spans="5:20" x14ac:dyDescent="0.35">
      <c r="E66"/>
      <c r="H66"/>
      <c r="Q66"/>
      <c r="T66"/>
    </row>
    <row r="67" spans="5:20" x14ac:dyDescent="0.35">
      <c r="E67"/>
      <c r="H67"/>
      <c r="Q67"/>
      <c r="T67"/>
    </row>
    <row r="68" spans="5:20" x14ac:dyDescent="0.35">
      <c r="E68"/>
      <c r="H68"/>
      <c r="Q68"/>
      <c r="T68"/>
    </row>
    <row r="69" spans="5:20" x14ac:dyDescent="0.35">
      <c r="E69"/>
      <c r="H69"/>
      <c r="Q69"/>
      <c r="T69"/>
    </row>
    <row r="70" spans="5:20" x14ac:dyDescent="0.35">
      <c r="E70"/>
      <c r="H70"/>
      <c r="Q70"/>
      <c r="T70"/>
    </row>
    <row r="71" spans="5:20" x14ac:dyDescent="0.35">
      <c r="E71"/>
      <c r="H71"/>
      <c r="Q71"/>
      <c r="T71"/>
    </row>
    <row r="72" spans="5:20" x14ac:dyDescent="0.35">
      <c r="E72"/>
      <c r="H72"/>
      <c r="Q72"/>
      <c r="T72"/>
    </row>
    <row r="73" spans="5:20" x14ac:dyDescent="0.35">
      <c r="E73"/>
      <c r="H73"/>
      <c r="Q73"/>
      <c r="T73"/>
    </row>
    <row r="74" spans="5:20" x14ac:dyDescent="0.35">
      <c r="E74"/>
      <c r="H74"/>
      <c r="Q74"/>
      <c r="T74"/>
    </row>
    <row r="75" spans="5:20" x14ac:dyDescent="0.35">
      <c r="E75"/>
      <c r="Q75"/>
      <c r="T75"/>
    </row>
    <row r="76" spans="5:20" x14ac:dyDescent="0.35">
      <c r="E76"/>
      <c r="Q76"/>
      <c r="T76"/>
    </row>
    <row r="77" spans="5:20" x14ac:dyDescent="0.35">
      <c r="E77"/>
      <c r="Q77"/>
      <c r="T77"/>
    </row>
    <row r="78" spans="5:20" x14ac:dyDescent="0.35">
      <c r="E78"/>
      <c r="Q78"/>
      <c r="T78"/>
    </row>
    <row r="79" spans="5:20" x14ac:dyDescent="0.35">
      <c r="E79"/>
      <c r="Q79"/>
      <c r="T79"/>
    </row>
    <row r="80" spans="5:20" x14ac:dyDescent="0.35">
      <c r="E80"/>
      <c r="Q80"/>
      <c r="T80"/>
    </row>
    <row r="81" spans="5:20" x14ac:dyDescent="0.35">
      <c r="E81"/>
      <c r="Q81"/>
      <c r="T81"/>
    </row>
    <row r="82" spans="5:20" x14ac:dyDescent="0.35">
      <c r="E82"/>
      <c r="Q82"/>
      <c r="T82"/>
    </row>
    <row r="83" spans="5:20" x14ac:dyDescent="0.35">
      <c r="E83"/>
      <c r="Q83"/>
      <c r="T83"/>
    </row>
    <row r="84" spans="5:20" x14ac:dyDescent="0.35">
      <c r="E84"/>
      <c r="Q84"/>
      <c r="T84"/>
    </row>
    <row r="85" spans="5:20" x14ac:dyDescent="0.35">
      <c r="E85"/>
      <c r="Q85"/>
      <c r="T85"/>
    </row>
    <row r="86" spans="5:20" x14ac:dyDescent="0.35">
      <c r="E86"/>
      <c r="Q86"/>
      <c r="T86"/>
    </row>
    <row r="87" spans="5:20" x14ac:dyDescent="0.35">
      <c r="E87"/>
      <c r="Q87"/>
      <c r="T87"/>
    </row>
    <row r="88" spans="5:20" x14ac:dyDescent="0.35">
      <c r="E88"/>
      <c r="Q88"/>
      <c r="T88"/>
    </row>
    <row r="89" spans="5:20" x14ac:dyDescent="0.35">
      <c r="Q89"/>
    </row>
    <row r="90" spans="5:20" x14ac:dyDescent="0.35">
      <c r="Q90"/>
    </row>
    <row r="91" spans="5:20" x14ac:dyDescent="0.35">
      <c r="Q91"/>
    </row>
    <row r="92" spans="5:20" x14ac:dyDescent="0.35">
      <c r="Q92"/>
    </row>
    <row r="93" spans="5:20" x14ac:dyDescent="0.35">
      <c r="Q93"/>
    </row>
    <row r="94" spans="5:20" x14ac:dyDescent="0.35">
      <c r="Q94"/>
    </row>
    <row r="95" spans="5:20" x14ac:dyDescent="0.35">
      <c r="Q95"/>
    </row>
    <row r="96" spans="5:20" x14ac:dyDescent="0.35">
      <c r="Q96"/>
    </row>
    <row r="97" spans="17:17" x14ac:dyDescent="0.35">
      <c r="Q97"/>
    </row>
  </sheetData>
  <pageMargins left="0.7" right="0.7" top="0.75" bottom="0.75" header="0.3" footer="0.3"/>
  <pageSetup orientation="portrait"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548C7-8F42-435A-80FE-F3543A4425C8}">
  <sheetPr filterMode="1"/>
  <dimension ref="A1:K515"/>
  <sheetViews>
    <sheetView workbookViewId="0">
      <selection activeCell="D330" sqref="D330"/>
    </sheetView>
  </sheetViews>
  <sheetFormatPr baseColWidth="10" defaultColWidth="11.453125" defaultRowHeight="14.5" x14ac:dyDescent="0.35"/>
  <cols>
    <col min="2" max="4" width="10.81640625" style="8"/>
    <col min="5" max="5" width="20.453125" customWidth="1"/>
    <col min="7" max="7" width="24.7265625" customWidth="1"/>
  </cols>
  <sheetData>
    <row r="1" spans="1:11" ht="27.65" customHeight="1" x14ac:dyDescent="0.35">
      <c r="A1" s="19" t="s">
        <v>1302</v>
      </c>
      <c r="B1" s="148">
        <v>1</v>
      </c>
      <c r="C1" s="148">
        <v>2</v>
      </c>
      <c r="D1" s="148">
        <v>3</v>
      </c>
      <c r="E1" s="148" t="s">
        <v>2272</v>
      </c>
      <c r="F1" s="148" t="s">
        <v>2273</v>
      </c>
      <c r="G1" s="149" t="s">
        <v>2274</v>
      </c>
      <c r="H1" s="149" t="s">
        <v>1772</v>
      </c>
      <c r="K1" t="s">
        <v>116</v>
      </c>
    </row>
    <row r="2" spans="1:11" hidden="1" x14ac:dyDescent="0.35">
      <c r="A2" s="33" t="s">
        <v>1802</v>
      </c>
      <c r="D2" s="8">
        <v>1</v>
      </c>
      <c r="E2" s="144">
        <f t="shared" ref="E2:E65" si="0">(B2*0.8)+(C2*0.15)+(D2*0.05)</f>
        <v>0.05</v>
      </c>
      <c r="F2">
        <v>3</v>
      </c>
      <c r="G2">
        <f>+(E2/F2)*100</f>
        <v>1.6666666666666667</v>
      </c>
      <c r="H2" s="144">
        <f t="shared" ref="H2:H65" si="1">IF(G2&lt;=1,7,IF(AND(G2&gt;1,G2&lt;=3),5,IF(AND(G2&gt;3,G2&lt;=10),3,IF(G2&gt;10,1))))</f>
        <v>5</v>
      </c>
    </row>
    <row r="3" spans="1:11" hidden="1" x14ac:dyDescent="0.35">
      <c r="A3" s="33" t="s">
        <v>1350</v>
      </c>
      <c r="B3" s="8">
        <v>1</v>
      </c>
      <c r="E3" s="144">
        <f t="shared" si="0"/>
        <v>0.8</v>
      </c>
      <c r="F3">
        <v>65</v>
      </c>
      <c r="G3">
        <f t="shared" ref="G3:G66" si="2">+(E3/F3)*100</f>
        <v>1.2307692307692308</v>
      </c>
      <c r="H3" s="144">
        <f t="shared" si="1"/>
        <v>5</v>
      </c>
    </row>
    <row r="4" spans="1:11" hidden="1" x14ac:dyDescent="0.35">
      <c r="A4" s="33" t="s">
        <v>1807</v>
      </c>
      <c r="C4" s="8">
        <v>1</v>
      </c>
      <c r="D4" s="8">
        <v>1</v>
      </c>
      <c r="E4" s="144">
        <f t="shared" si="0"/>
        <v>0.2</v>
      </c>
      <c r="F4">
        <v>187</v>
      </c>
      <c r="G4">
        <f t="shared" si="2"/>
        <v>0.10695187165775401</v>
      </c>
      <c r="H4" s="144">
        <f t="shared" si="1"/>
        <v>7</v>
      </c>
    </row>
    <row r="5" spans="1:11" hidden="1" x14ac:dyDescent="0.35">
      <c r="A5" s="33" t="s">
        <v>1808</v>
      </c>
      <c r="D5" s="8">
        <v>4</v>
      </c>
      <c r="E5" s="144">
        <f t="shared" si="0"/>
        <v>0.2</v>
      </c>
      <c r="F5">
        <v>153</v>
      </c>
      <c r="G5">
        <f t="shared" si="2"/>
        <v>0.13071895424836602</v>
      </c>
      <c r="H5" s="144">
        <f t="shared" si="1"/>
        <v>7</v>
      </c>
    </row>
    <row r="6" spans="1:11" hidden="1" x14ac:dyDescent="0.35">
      <c r="A6" s="33" t="s">
        <v>1809</v>
      </c>
      <c r="D6" s="8">
        <v>4</v>
      </c>
      <c r="E6" s="144">
        <f t="shared" si="0"/>
        <v>0.2</v>
      </c>
      <c r="F6">
        <v>70</v>
      </c>
      <c r="G6">
        <f t="shared" si="2"/>
        <v>0.2857142857142857</v>
      </c>
      <c r="H6" s="144">
        <f t="shared" si="1"/>
        <v>7</v>
      </c>
    </row>
    <row r="7" spans="1:11" hidden="1" x14ac:dyDescent="0.35">
      <c r="A7" s="33" t="s">
        <v>1811</v>
      </c>
      <c r="D7" s="8">
        <v>1</v>
      </c>
      <c r="E7" s="144">
        <f t="shared" si="0"/>
        <v>0.05</v>
      </c>
      <c r="F7">
        <v>79</v>
      </c>
      <c r="G7">
        <f t="shared" si="2"/>
        <v>6.3291139240506333E-2</v>
      </c>
      <c r="H7" s="144">
        <f t="shared" si="1"/>
        <v>7</v>
      </c>
    </row>
    <row r="8" spans="1:11" hidden="1" x14ac:dyDescent="0.35">
      <c r="A8" s="33" t="s">
        <v>1813</v>
      </c>
      <c r="C8" s="8">
        <v>2</v>
      </c>
      <c r="D8" s="8">
        <v>4</v>
      </c>
      <c r="E8" s="144">
        <f t="shared" si="0"/>
        <v>0.5</v>
      </c>
      <c r="F8">
        <v>37</v>
      </c>
      <c r="G8">
        <f t="shared" si="2"/>
        <v>1.3513513513513513</v>
      </c>
      <c r="H8" s="144">
        <f t="shared" si="1"/>
        <v>5</v>
      </c>
    </row>
    <row r="9" spans="1:11" hidden="1" x14ac:dyDescent="0.35">
      <c r="A9" s="33" t="s">
        <v>1814</v>
      </c>
      <c r="D9" s="8">
        <v>2</v>
      </c>
      <c r="E9" s="144">
        <f t="shared" si="0"/>
        <v>0.1</v>
      </c>
      <c r="F9">
        <v>18</v>
      </c>
      <c r="G9">
        <f t="shared" si="2"/>
        <v>0.55555555555555558</v>
      </c>
      <c r="H9" s="144">
        <f t="shared" si="1"/>
        <v>7</v>
      </c>
    </row>
    <row r="10" spans="1:11" hidden="1" x14ac:dyDescent="0.35">
      <c r="A10" s="33" t="s">
        <v>1816</v>
      </c>
      <c r="B10" s="8">
        <v>2</v>
      </c>
      <c r="C10" s="8">
        <v>3</v>
      </c>
      <c r="D10" s="8">
        <v>4</v>
      </c>
      <c r="E10" s="144">
        <f t="shared" si="0"/>
        <v>2.25</v>
      </c>
      <c r="F10">
        <v>31</v>
      </c>
      <c r="G10">
        <f t="shared" si="2"/>
        <v>7.2580645161290329</v>
      </c>
      <c r="H10" s="144">
        <f t="shared" si="1"/>
        <v>3</v>
      </c>
    </row>
    <row r="11" spans="1:11" hidden="1" x14ac:dyDescent="0.35">
      <c r="A11" s="33" t="s">
        <v>1817</v>
      </c>
      <c r="B11" s="8">
        <v>12</v>
      </c>
      <c r="C11" s="8">
        <v>5</v>
      </c>
      <c r="D11" s="8">
        <v>10</v>
      </c>
      <c r="E11" s="144">
        <f t="shared" si="0"/>
        <v>10.850000000000001</v>
      </c>
      <c r="F11">
        <v>274</v>
      </c>
      <c r="G11">
        <f t="shared" si="2"/>
        <v>3.9598540145985406</v>
      </c>
      <c r="H11" s="144">
        <f t="shared" si="1"/>
        <v>3</v>
      </c>
    </row>
    <row r="12" spans="1:11" hidden="1" x14ac:dyDescent="0.35">
      <c r="A12" s="33" t="s">
        <v>1818</v>
      </c>
      <c r="B12" s="8">
        <v>1</v>
      </c>
      <c r="C12" s="8">
        <v>1</v>
      </c>
      <c r="D12" s="8">
        <v>1</v>
      </c>
      <c r="E12" s="144">
        <f t="shared" si="0"/>
        <v>1</v>
      </c>
      <c r="F12">
        <v>89</v>
      </c>
      <c r="G12">
        <f t="shared" si="2"/>
        <v>1.1235955056179776</v>
      </c>
      <c r="H12" s="144">
        <f t="shared" si="1"/>
        <v>5</v>
      </c>
    </row>
    <row r="13" spans="1:11" hidden="1" x14ac:dyDescent="0.35">
      <c r="A13" s="33" t="s">
        <v>1820</v>
      </c>
      <c r="C13" s="8">
        <v>1</v>
      </c>
      <c r="D13" s="8">
        <v>1</v>
      </c>
      <c r="E13" s="144">
        <f t="shared" si="0"/>
        <v>0.2</v>
      </c>
      <c r="F13">
        <v>9</v>
      </c>
      <c r="G13">
        <f t="shared" si="2"/>
        <v>2.2222222222222223</v>
      </c>
      <c r="H13" s="144">
        <f t="shared" si="1"/>
        <v>5</v>
      </c>
    </row>
    <row r="14" spans="1:11" hidden="1" x14ac:dyDescent="0.35">
      <c r="A14" s="33" t="s">
        <v>1823</v>
      </c>
      <c r="B14" s="8">
        <v>4</v>
      </c>
      <c r="D14" s="8">
        <v>6</v>
      </c>
      <c r="E14" s="144">
        <f t="shared" si="0"/>
        <v>3.5</v>
      </c>
      <c r="F14">
        <v>35</v>
      </c>
      <c r="G14">
        <f t="shared" si="2"/>
        <v>10</v>
      </c>
      <c r="H14" s="144">
        <f t="shared" si="1"/>
        <v>3</v>
      </c>
    </row>
    <row r="15" spans="1:11" hidden="1" x14ac:dyDescent="0.35">
      <c r="A15" s="33" t="s">
        <v>1824</v>
      </c>
      <c r="B15" s="8">
        <v>1</v>
      </c>
      <c r="C15" s="8">
        <v>4</v>
      </c>
      <c r="D15" s="8">
        <v>4</v>
      </c>
      <c r="E15" s="144">
        <f t="shared" si="0"/>
        <v>1.5999999999999999</v>
      </c>
      <c r="F15">
        <v>30</v>
      </c>
      <c r="G15">
        <f t="shared" si="2"/>
        <v>5.333333333333333</v>
      </c>
      <c r="H15" s="144">
        <f t="shared" si="1"/>
        <v>3</v>
      </c>
    </row>
    <row r="16" spans="1:11" hidden="1" x14ac:dyDescent="0.35">
      <c r="A16" s="33" t="s">
        <v>1825</v>
      </c>
      <c r="C16" s="8">
        <v>2</v>
      </c>
      <c r="D16" s="8">
        <v>2</v>
      </c>
      <c r="E16" s="144">
        <f t="shared" si="0"/>
        <v>0.4</v>
      </c>
      <c r="F16">
        <v>914</v>
      </c>
      <c r="G16">
        <f t="shared" si="2"/>
        <v>4.3763676148796497E-2</v>
      </c>
      <c r="H16" s="144">
        <f t="shared" si="1"/>
        <v>7</v>
      </c>
    </row>
    <row r="17" spans="1:8" hidden="1" x14ac:dyDescent="0.35">
      <c r="A17" s="33" t="s">
        <v>1828</v>
      </c>
      <c r="D17" s="8">
        <v>7</v>
      </c>
      <c r="E17" s="144">
        <f t="shared" si="0"/>
        <v>0.35000000000000003</v>
      </c>
      <c r="F17">
        <v>28</v>
      </c>
      <c r="G17">
        <f t="shared" si="2"/>
        <v>1.25</v>
      </c>
      <c r="H17" s="144">
        <f t="shared" si="1"/>
        <v>5</v>
      </c>
    </row>
    <row r="18" spans="1:8" hidden="1" x14ac:dyDescent="0.35">
      <c r="A18" s="33" t="s">
        <v>1829</v>
      </c>
      <c r="D18" s="8">
        <v>2</v>
      </c>
      <c r="E18" s="144">
        <f t="shared" si="0"/>
        <v>0.1</v>
      </c>
      <c r="F18">
        <v>11</v>
      </c>
      <c r="G18">
        <f t="shared" si="2"/>
        <v>0.90909090909090917</v>
      </c>
      <c r="H18" s="144">
        <f t="shared" si="1"/>
        <v>7</v>
      </c>
    </row>
    <row r="19" spans="1:8" hidden="1" x14ac:dyDescent="0.35">
      <c r="A19" s="33" t="s">
        <v>1831</v>
      </c>
      <c r="D19" s="8">
        <v>1</v>
      </c>
      <c r="E19" s="144">
        <f t="shared" si="0"/>
        <v>0.05</v>
      </c>
      <c r="F19">
        <v>12</v>
      </c>
      <c r="G19">
        <f t="shared" si="2"/>
        <v>0.41666666666666669</v>
      </c>
      <c r="H19" s="144">
        <f t="shared" si="1"/>
        <v>7</v>
      </c>
    </row>
    <row r="20" spans="1:8" hidden="1" x14ac:dyDescent="0.35">
      <c r="A20" s="33" t="s">
        <v>1835</v>
      </c>
      <c r="D20" s="8">
        <v>3</v>
      </c>
      <c r="E20" s="144">
        <f t="shared" si="0"/>
        <v>0.15000000000000002</v>
      </c>
      <c r="F20">
        <v>10</v>
      </c>
      <c r="G20">
        <f t="shared" si="2"/>
        <v>1.5000000000000002</v>
      </c>
      <c r="H20" s="144">
        <f t="shared" si="1"/>
        <v>5</v>
      </c>
    </row>
    <row r="21" spans="1:8" hidden="1" x14ac:dyDescent="0.35">
      <c r="A21" s="33" t="s">
        <v>1836</v>
      </c>
      <c r="D21" s="8">
        <v>3</v>
      </c>
      <c r="E21" s="144">
        <f t="shared" si="0"/>
        <v>0.15000000000000002</v>
      </c>
      <c r="F21">
        <v>376</v>
      </c>
      <c r="G21">
        <f t="shared" si="2"/>
        <v>3.9893617021276598E-2</v>
      </c>
      <c r="H21" s="144">
        <f t="shared" si="1"/>
        <v>7</v>
      </c>
    </row>
    <row r="22" spans="1:8" hidden="1" x14ac:dyDescent="0.35">
      <c r="A22" s="33" t="s">
        <v>1839</v>
      </c>
      <c r="B22" s="8">
        <v>4</v>
      </c>
      <c r="C22" s="8">
        <v>4</v>
      </c>
      <c r="D22" s="8">
        <v>6</v>
      </c>
      <c r="E22" s="144">
        <f t="shared" si="0"/>
        <v>4.1000000000000005</v>
      </c>
      <c r="F22">
        <v>26</v>
      </c>
      <c r="G22">
        <f t="shared" si="2"/>
        <v>15.769230769230772</v>
      </c>
      <c r="H22" s="144">
        <f t="shared" si="1"/>
        <v>1</v>
      </c>
    </row>
    <row r="23" spans="1:8" hidden="1" x14ac:dyDescent="0.35">
      <c r="A23" s="150" t="s">
        <v>1842</v>
      </c>
      <c r="B23" s="151">
        <v>2</v>
      </c>
      <c r="C23" s="151">
        <v>2</v>
      </c>
      <c r="D23" s="151"/>
      <c r="E23" s="144">
        <f t="shared" si="0"/>
        <v>1.9000000000000001</v>
      </c>
      <c r="F23">
        <v>32</v>
      </c>
      <c r="G23">
        <f t="shared" si="2"/>
        <v>5.9375</v>
      </c>
      <c r="H23" s="144">
        <f t="shared" si="1"/>
        <v>3</v>
      </c>
    </row>
    <row r="24" spans="1:8" hidden="1" x14ac:dyDescent="0.35">
      <c r="A24" s="33" t="s">
        <v>1844</v>
      </c>
      <c r="D24" s="8">
        <v>1</v>
      </c>
      <c r="E24" s="144">
        <f t="shared" si="0"/>
        <v>0.05</v>
      </c>
      <c r="F24">
        <v>9</v>
      </c>
      <c r="G24">
        <f t="shared" si="2"/>
        <v>0.55555555555555558</v>
      </c>
      <c r="H24" s="144">
        <f t="shared" si="1"/>
        <v>7</v>
      </c>
    </row>
    <row r="25" spans="1:8" hidden="1" x14ac:dyDescent="0.35">
      <c r="A25" s="33" t="s">
        <v>1845</v>
      </c>
      <c r="C25" s="8">
        <v>1</v>
      </c>
      <c r="D25" s="8">
        <v>3</v>
      </c>
      <c r="E25" s="144">
        <f t="shared" si="0"/>
        <v>0.30000000000000004</v>
      </c>
      <c r="F25">
        <v>17</v>
      </c>
      <c r="G25">
        <f t="shared" si="2"/>
        <v>1.7647058823529416</v>
      </c>
      <c r="H25" s="144">
        <f t="shared" si="1"/>
        <v>5</v>
      </c>
    </row>
    <row r="26" spans="1:8" hidden="1" x14ac:dyDescent="0.35">
      <c r="A26" s="33" t="s">
        <v>1848</v>
      </c>
      <c r="B26" s="8">
        <v>1</v>
      </c>
      <c r="D26" s="8">
        <v>2</v>
      </c>
      <c r="E26" s="144">
        <f t="shared" si="0"/>
        <v>0.9</v>
      </c>
      <c r="F26">
        <v>20</v>
      </c>
      <c r="G26">
        <f t="shared" si="2"/>
        <v>4.5</v>
      </c>
      <c r="H26" s="144">
        <f t="shared" si="1"/>
        <v>3</v>
      </c>
    </row>
    <row r="27" spans="1:8" hidden="1" x14ac:dyDescent="0.35">
      <c r="A27" s="33" t="s">
        <v>1849</v>
      </c>
      <c r="D27" s="8">
        <v>2</v>
      </c>
      <c r="E27" s="144">
        <f t="shared" si="0"/>
        <v>0.1</v>
      </c>
      <c r="F27">
        <v>22</v>
      </c>
      <c r="G27">
        <f t="shared" si="2"/>
        <v>0.45454545454545459</v>
      </c>
      <c r="H27" s="144">
        <f t="shared" si="1"/>
        <v>7</v>
      </c>
    </row>
    <row r="28" spans="1:8" hidden="1" x14ac:dyDescent="0.35">
      <c r="A28" s="33" t="s">
        <v>1850</v>
      </c>
      <c r="C28" s="8">
        <v>3</v>
      </c>
      <c r="D28" s="8">
        <v>5</v>
      </c>
      <c r="E28" s="144">
        <f t="shared" si="0"/>
        <v>0.7</v>
      </c>
      <c r="F28">
        <v>72</v>
      </c>
      <c r="G28">
        <f t="shared" si="2"/>
        <v>0.97222222222222221</v>
      </c>
      <c r="H28" s="144">
        <f t="shared" si="1"/>
        <v>7</v>
      </c>
    </row>
    <row r="29" spans="1:8" hidden="1" x14ac:dyDescent="0.35">
      <c r="A29" s="33" t="s">
        <v>1853</v>
      </c>
      <c r="C29" s="8">
        <v>4</v>
      </c>
      <c r="D29" s="8">
        <v>10</v>
      </c>
      <c r="E29" s="144">
        <f t="shared" si="0"/>
        <v>1.1000000000000001</v>
      </c>
      <c r="F29">
        <v>64</v>
      </c>
      <c r="G29">
        <f t="shared" si="2"/>
        <v>1.7187500000000002</v>
      </c>
      <c r="H29" s="144">
        <f t="shared" si="1"/>
        <v>5</v>
      </c>
    </row>
    <row r="30" spans="1:8" hidden="1" x14ac:dyDescent="0.35">
      <c r="A30" s="33" t="s">
        <v>1857</v>
      </c>
      <c r="C30" s="8">
        <v>2</v>
      </c>
      <c r="D30" s="8">
        <v>4</v>
      </c>
      <c r="E30" s="144">
        <f t="shared" si="0"/>
        <v>0.5</v>
      </c>
      <c r="F30">
        <v>22</v>
      </c>
      <c r="G30">
        <f t="shared" si="2"/>
        <v>2.2727272727272729</v>
      </c>
      <c r="H30" s="144">
        <f t="shared" si="1"/>
        <v>5</v>
      </c>
    </row>
    <row r="31" spans="1:8" hidden="1" x14ac:dyDescent="0.35">
      <c r="A31" s="33" t="s">
        <v>1858</v>
      </c>
      <c r="D31" s="8">
        <v>1</v>
      </c>
      <c r="E31" s="144">
        <f t="shared" si="0"/>
        <v>0.05</v>
      </c>
      <c r="F31">
        <v>6</v>
      </c>
      <c r="G31">
        <f t="shared" si="2"/>
        <v>0.83333333333333337</v>
      </c>
      <c r="H31" s="144">
        <f t="shared" si="1"/>
        <v>7</v>
      </c>
    </row>
    <row r="32" spans="1:8" hidden="1" x14ac:dyDescent="0.35">
      <c r="A32" s="33" t="s">
        <v>1366</v>
      </c>
      <c r="C32" s="8">
        <v>2</v>
      </c>
      <c r="D32" s="8">
        <v>1</v>
      </c>
      <c r="E32" s="144">
        <f t="shared" si="0"/>
        <v>0.35</v>
      </c>
      <c r="F32">
        <v>8</v>
      </c>
      <c r="G32">
        <f t="shared" si="2"/>
        <v>4.375</v>
      </c>
      <c r="H32" s="144">
        <f t="shared" si="1"/>
        <v>3</v>
      </c>
    </row>
    <row r="33" spans="1:8" hidden="1" x14ac:dyDescent="0.35">
      <c r="A33" s="33" t="s">
        <v>2275</v>
      </c>
      <c r="B33" s="8">
        <v>2</v>
      </c>
      <c r="C33" s="8">
        <v>1</v>
      </c>
      <c r="E33" s="144">
        <f t="shared" si="0"/>
        <v>1.75</v>
      </c>
      <c r="F33">
        <v>21</v>
      </c>
      <c r="G33">
        <f t="shared" si="2"/>
        <v>8.3333333333333321</v>
      </c>
      <c r="H33" s="144">
        <f t="shared" si="1"/>
        <v>3</v>
      </c>
    </row>
    <row r="34" spans="1:8" hidden="1" x14ac:dyDescent="0.35">
      <c r="A34" s="33" t="s">
        <v>1862</v>
      </c>
      <c r="D34" s="8">
        <v>1</v>
      </c>
      <c r="E34" s="144">
        <f t="shared" si="0"/>
        <v>0.05</v>
      </c>
      <c r="F34">
        <v>1133</v>
      </c>
      <c r="G34">
        <f t="shared" si="2"/>
        <v>4.4130626654898504E-3</v>
      </c>
      <c r="H34" s="144">
        <f t="shared" si="1"/>
        <v>7</v>
      </c>
    </row>
    <row r="35" spans="1:8" hidden="1" x14ac:dyDescent="0.35">
      <c r="A35" s="33" t="s">
        <v>1865</v>
      </c>
      <c r="B35" s="8">
        <v>2</v>
      </c>
      <c r="C35" s="8">
        <v>1</v>
      </c>
      <c r="D35" s="8">
        <v>3</v>
      </c>
      <c r="E35" s="144">
        <f t="shared" si="0"/>
        <v>1.9</v>
      </c>
      <c r="F35">
        <v>17</v>
      </c>
      <c r="G35">
        <f t="shared" si="2"/>
        <v>11.176470588235293</v>
      </c>
      <c r="H35" s="144">
        <f t="shared" si="1"/>
        <v>1</v>
      </c>
    </row>
    <row r="36" spans="1:8" hidden="1" x14ac:dyDescent="0.35">
      <c r="A36" s="33" t="s">
        <v>1867</v>
      </c>
      <c r="B36" s="8">
        <v>4</v>
      </c>
      <c r="C36" s="8">
        <v>1</v>
      </c>
      <c r="D36" s="8">
        <v>1</v>
      </c>
      <c r="E36" s="144">
        <f t="shared" si="0"/>
        <v>3.4</v>
      </c>
      <c r="F36">
        <v>83</v>
      </c>
      <c r="G36">
        <f t="shared" si="2"/>
        <v>4.096385542168675</v>
      </c>
      <c r="H36" s="144">
        <f t="shared" si="1"/>
        <v>3</v>
      </c>
    </row>
    <row r="37" spans="1:8" hidden="1" x14ac:dyDescent="0.35">
      <c r="A37" s="33" t="s">
        <v>1870</v>
      </c>
      <c r="D37" s="8">
        <v>8</v>
      </c>
      <c r="E37" s="144">
        <f t="shared" si="0"/>
        <v>0.4</v>
      </c>
      <c r="F37">
        <v>21</v>
      </c>
      <c r="G37">
        <f t="shared" si="2"/>
        <v>1.9047619047619049</v>
      </c>
      <c r="H37" s="144">
        <f t="shared" si="1"/>
        <v>5</v>
      </c>
    </row>
    <row r="38" spans="1:8" hidden="1" x14ac:dyDescent="0.35">
      <c r="A38" s="33" t="s">
        <v>1871</v>
      </c>
      <c r="D38" s="8">
        <v>4</v>
      </c>
      <c r="E38" s="144">
        <f t="shared" si="0"/>
        <v>0.2</v>
      </c>
      <c r="F38">
        <v>48</v>
      </c>
      <c r="G38">
        <f t="shared" si="2"/>
        <v>0.41666666666666669</v>
      </c>
      <c r="H38" s="144">
        <f t="shared" si="1"/>
        <v>7</v>
      </c>
    </row>
    <row r="39" spans="1:8" hidden="1" x14ac:dyDescent="0.35">
      <c r="A39" s="33" t="s">
        <v>1872</v>
      </c>
      <c r="D39" s="8">
        <v>2</v>
      </c>
      <c r="E39" s="144">
        <f t="shared" si="0"/>
        <v>0.1</v>
      </c>
      <c r="F39">
        <v>103</v>
      </c>
      <c r="G39">
        <f t="shared" si="2"/>
        <v>9.7087378640776711E-2</v>
      </c>
      <c r="H39" s="144">
        <f t="shared" si="1"/>
        <v>7</v>
      </c>
    </row>
    <row r="40" spans="1:8" hidden="1" x14ac:dyDescent="0.35">
      <c r="A40" s="33" t="s">
        <v>1873</v>
      </c>
      <c r="C40" s="8">
        <v>2</v>
      </c>
      <c r="D40" s="8">
        <v>4</v>
      </c>
      <c r="E40" s="144">
        <f t="shared" si="0"/>
        <v>0.5</v>
      </c>
      <c r="F40">
        <v>573</v>
      </c>
      <c r="G40">
        <f t="shared" si="2"/>
        <v>8.7260034904013961E-2</v>
      </c>
      <c r="H40" s="144">
        <f t="shared" si="1"/>
        <v>7</v>
      </c>
    </row>
    <row r="41" spans="1:8" hidden="1" x14ac:dyDescent="0.35">
      <c r="A41" s="33" t="s">
        <v>1328</v>
      </c>
      <c r="C41" s="8">
        <v>1</v>
      </c>
      <c r="E41" s="144">
        <f t="shared" si="0"/>
        <v>0.15</v>
      </c>
      <c r="F41">
        <v>21</v>
      </c>
      <c r="G41">
        <f t="shared" si="2"/>
        <v>0.7142857142857143</v>
      </c>
      <c r="H41" s="144">
        <f t="shared" si="1"/>
        <v>7</v>
      </c>
    </row>
    <row r="42" spans="1:8" hidden="1" x14ac:dyDescent="0.35">
      <c r="A42" s="33" t="s">
        <v>1310</v>
      </c>
      <c r="C42" s="8">
        <v>1</v>
      </c>
      <c r="D42" s="8">
        <v>1</v>
      </c>
      <c r="E42" s="144">
        <f t="shared" si="0"/>
        <v>0.2</v>
      </c>
      <c r="F42">
        <v>165</v>
      </c>
      <c r="G42">
        <f t="shared" si="2"/>
        <v>0.12121212121212122</v>
      </c>
      <c r="H42" s="144">
        <f t="shared" si="1"/>
        <v>7</v>
      </c>
    </row>
    <row r="43" spans="1:8" hidden="1" x14ac:dyDescent="0.35">
      <c r="A43" s="33" t="s">
        <v>1875</v>
      </c>
      <c r="C43" s="8">
        <v>4</v>
      </c>
      <c r="D43" s="8">
        <v>10</v>
      </c>
      <c r="E43" s="144">
        <f t="shared" si="0"/>
        <v>1.1000000000000001</v>
      </c>
      <c r="F43">
        <v>29</v>
      </c>
      <c r="G43">
        <f t="shared" si="2"/>
        <v>3.7931034482758625</v>
      </c>
      <c r="H43" s="144">
        <f t="shared" si="1"/>
        <v>3</v>
      </c>
    </row>
    <row r="44" spans="1:8" hidden="1" x14ac:dyDescent="0.35">
      <c r="A44" s="33" t="s">
        <v>1883</v>
      </c>
      <c r="D44" s="8">
        <v>1</v>
      </c>
      <c r="E44" s="144">
        <f t="shared" si="0"/>
        <v>0.05</v>
      </c>
      <c r="F44">
        <v>86</v>
      </c>
      <c r="G44">
        <f t="shared" si="2"/>
        <v>5.8139534883720929E-2</v>
      </c>
      <c r="H44" s="144">
        <f t="shared" si="1"/>
        <v>7</v>
      </c>
    </row>
    <row r="45" spans="1:8" hidden="1" x14ac:dyDescent="0.35">
      <c r="A45" s="33" t="s">
        <v>1885</v>
      </c>
      <c r="C45" s="8">
        <v>1</v>
      </c>
      <c r="D45" s="8">
        <v>4</v>
      </c>
      <c r="E45" s="144">
        <f t="shared" si="0"/>
        <v>0.35</v>
      </c>
      <c r="F45">
        <v>9</v>
      </c>
      <c r="G45">
        <f t="shared" si="2"/>
        <v>3.8888888888888888</v>
      </c>
      <c r="H45" s="144">
        <f t="shared" si="1"/>
        <v>3</v>
      </c>
    </row>
    <row r="46" spans="1:8" hidden="1" x14ac:dyDescent="0.35">
      <c r="A46" s="33" t="s">
        <v>1886</v>
      </c>
      <c r="D46" s="8">
        <v>1</v>
      </c>
      <c r="E46" s="144">
        <f t="shared" si="0"/>
        <v>0.05</v>
      </c>
      <c r="F46">
        <v>76</v>
      </c>
      <c r="G46">
        <f t="shared" si="2"/>
        <v>6.5789473684210523E-2</v>
      </c>
      <c r="H46" s="144">
        <f t="shared" si="1"/>
        <v>7</v>
      </c>
    </row>
    <row r="47" spans="1:8" hidden="1" x14ac:dyDescent="0.35">
      <c r="A47" s="33" t="s">
        <v>1890</v>
      </c>
      <c r="D47" s="8">
        <v>1</v>
      </c>
      <c r="E47" s="144">
        <f t="shared" si="0"/>
        <v>0.05</v>
      </c>
      <c r="F47">
        <v>2</v>
      </c>
      <c r="G47">
        <f t="shared" si="2"/>
        <v>2.5</v>
      </c>
      <c r="H47" s="144">
        <f t="shared" si="1"/>
        <v>5</v>
      </c>
    </row>
    <row r="48" spans="1:8" hidden="1" x14ac:dyDescent="0.35">
      <c r="A48" s="33" t="s">
        <v>1895</v>
      </c>
      <c r="C48" s="8">
        <v>1</v>
      </c>
      <c r="D48" s="8">
        <v>1</v>
      </c>
      <c r="E48" s="144">
        <f t="shared" si="0"/>
        <v>0.2</v>
      </c>
      <c r="F48">
        <v>80</v>
      </c>
      <c r="G48">
        <f t="shared" si="2"/>
        <v>0.25</v>
      </c>
      <c r="H48" s="144">
        <f t="shared" si="1"/>
        <v>7</v>
      </c>
    </row>
    <row r="49" spans="1:8" hidden="1" x14ac:dyDescent="0.35">
      <c r="A49" s="33" t="s">
        <v>2276</v>
      </c>
      <c r="C49" s="8">
        <v>1</v>
      </c>
      <c r="E49">
        <f t="shared" si="0"/>
        <v>0.15</v>
      </c>
      <c r="F49">
        <v>14</v>
      </c>
      <c r="G49">
        <f t="shared" si="2"/>
        <v>1.0714285714285714</v>
      </c>
      <c r="H49">
        <f t="shared" si="1"/>
        <v>5</v>
      </c>
    </row>
    <row r="50" spans="1:8" hidden="1" x14ac:dyDescent="0.35">
      <c r="A50" s="150" t="s">
        <v>1896</v>
      </c>
      <c r="B50" s="151">
        <v>3</v>
      </c>
      <c r="C50" s="151">
        <v>2</v>
      </c>
      <c r="D50" s="151">
        <v>1</v>
      </c>
      <c r="E50" s="144">
        <f t="shared" si="0"/>
        <v>2.75</v>
      </c>
      <c r="F50">
        <v>41</v>
      </c>
      <c r="G50">
        <f t="shared" si="2"/>
        <v>6.7073170731707323</v>
      </c>
      <c r="H50" s="144">
        <f t="shared" si="1"/>
        <v>3</v>
      </c>
    </row>
    <row r="51" spans="1:8" hidden="1" x14ac:dyDescent="0.35">
      <c r="A51" s="33" t="s">
        <v>1898</v>
      </c>
      <c r="B51" s="8">
        <v>1</v>
      </c>
      <c r="D51" s="8">
        <v>4</v>
      </c>
      <c r="E51" s="144">
        <f t="shared" si="0"/>
        <v>1</v>
      </c>
      <c r="F51">
        <v>3</v>
      </c>
      <c r="G51">
        <f t="shared" si="2"/>
        <v>33.333333333333329</v>
      </c>
      <c r="H51" s="144">
        <f t="shared" si="1"/>
        <v>1</v>
      </c>
    </row>
    <row r="52" spans="1:8" hidden="1" x14ac:dyDescent="0.35">
      <c r="A52" s="150" t="s">
        <v>1336</v>
      </c>
      <c r="B52" s="151"/>
      <c r="C52" s="151">
        <v>2</v>
      </c>
      <c r="D52" s="151">
        <v>3</v>
      </c>
      <c r="E52" s="144">
        <f t="shared" si="0"/>
        <v>0.45</v>
      </c>
      <c r="F52">
        <v>277</v>
      </c>
      <c r="G52">
        <f t="shared" si="2"/>
        <v>0.16245487364620939</v>
      </c>
      <c r="H52" s="144">
        <f t="shared" si="1"/>
        <v>7</v>
      </c>
    </row>
    <row r="53" spans="1:8" hidden="1" x14ac:dyDescent="0.35">
      <c r="A53" s="33" t="s">
        <v>1342</v>
      </c>
      <c r="D53" s="8">
        <v>1</v>
      </c>
      <c r="E53" s="144">
        <f t="shared" si="0"/>
        <v>0.05</v>
      </c>
      <c r="F53">
        <v>84</v>
      </c>
      <c r="G53">
        <f t="shared" si="2"/>
        <v>5.9523809523809527E-2</v>
      </c>
      <c r="H53" s="144">
        <f t="shared" si="1"/>
        <v>7</v>
      </c>
    </row>
    <row r="54" spans="1:8" hidden="1" x14ac:dyDescent="0.35">
      <c r="A54" s="33" t="s">
        <v>1903</v>
      </c>
      <c r="C54" s="8">
        <v>1</v>
      </c>
      <c r="E54" s="144">
        <f t="shared" si="0"/>
        <v>0.15</v>
      </c>
      <c r="F54">
        <v>176</v>
      </c>
      <c r="G54">
        <f t="shared" si="2"/>
        <v>8.5227272727272721E-2</v>
      </c>
      <c r="H54" s="144">
        <f t="shared" si="1"/>
        <v>7</v>
      </c>
    </row>
    <row r="55" spans="1:8" hidden="1" x14ac:dyDescent="0.35">
      <c r="A55" s="33" t="s">
        <v>1905</v>
      </c>
      <c r="D55" s="8">
        <v>2</v>
      </c>
      <c r="E55" s="144">
        <f t="shared" si="0"/>
        <v>0.1</v>
      </c>
      <c r="F55">
        <v>78</v>
      </c>
      <c r="G55">
        <f t="shared" si="2"/>
        <v>0.12820512820512819</v>
      </c>
      <c r="H55" s="144">
        <f t="shared" si="1"/>
        <v>7</v>
      </c>
    </row>
    <row r="56" spans="1:8" hidden="1" x14ac:dyDescent="0.35">
      <c r="A56" s="33" t="s">
        <v>1910</v>
      </c>
      <c r="D56" s="8">
        <v>3</v>
      </c>
      <c r="E56" s="144">
        <f t="shared" si="0"/>
        <v>0.15000000000000002</v>
      </c>
      <c r="F56">
        <v>5</v>
      </c>
      <c r="G56">
        <f t="shared" si="2"/>
        <v>3.0000000000000004</v>
      </c>
      <c r="H56" s="144">
        <f t="shared" si="1"/>
        <v>5</v>
      </c>
    </row>
    <row r="57" spans="1:8" hidden="1" x14ac:dyDescent="0.35">
      <c r="A57" s="33" t="s">
        <v>1911</v>
      </c>
      <c r="D57" s="8">
        <v>2</v>
      </c>
      <c r="E57" s="144">
        <f t="shared" si="0"/>
        <v>0.1</v>
      </c>
      <c r="F57">
        <v>376</v>
      </c>
      <c r="G57">
        <f t="shared" si="2"/>
        <v>2.6595744680851064E-2</v>
      </c>
      <c r="H57" s="144">
        <f t="shared" si="1"/>
        <v>7</v>
      </c>
    </row>
    <row r="58" spans="1:8" hidden="1" x14ac:dyDescent="0.35">
      <c r="A58" s="33" t="s">
        <v>1913</v>
      </c>
      <c r="D58" s="8">
        <v>1</v>
      </c>
      <c r="E58" s="144">
        <f t="shared" si="0"/>
        <v>0.05</v>
      </c>
      <c r="F58">
        <v>18</v>
      </c>
      <c r="G58">
        <f t="shared" si="2"/>
        <v>0.27777777777777779</v>
      </c>
      <c r="H58" s="144">
        <f t="shared" si="1"/>
        <v>7</v>
      </c>
    </row>
    <row r="59" spans="1:8" hidden="1" x14ac:dyDescent="0.35">
      <c r="A59" s="33" t="s">
        <v>1922</v>
      </c>
      <c r="B59" s="8">
        <v>1</v>
      </c>
      <c r="D59" s="8">
        <v>1</v>
      </c>
      <c r="E59" s="144">
        <f t="shared" si="0"/>
        <v>0.85000000000000009</v>
      </c>
      <c r="F59">
        <v>68</v>
      </c>
      <c r="G59">
        <f t="shared" si="2"/>
        <v>1.25</v>
      </c>
      <c r="H59" s="144">
        <f t="shared" si="1"/>
        <v>5</v>
      </c>
    </row>
    <row r="60" spans="1:8" hidden="1" x14ac:dyDescent="0.35">
      <c r="A60" s="33" t="s">
        <v>1925</v>
      </c>
      <c r="D60" s="8">
        <v>1</v>
      </c>
      <c r="E60" s="144">
        <f t="shared" si="0"/>
        <v>0.05</v>
      </c>
      <c r="F60">
        <v>70</v>
      </c>
      <c r="G60">
        <f t="shared" si="2"/>
        <v>7.1428571428571425E-2</v>
      </c>
      <c r="H60" s="144">
        <f t="shared" si="1"/>
        <v>7</v>
      </c>
    </row>
    <row r="61" spans="1:8" hidden="1" x14ac:dyDescent="0.35">
      <c r="A61" s="33" t="s">
        <v>1926</v>
      </c>
      <c r="D61" s="8">
        <v>1</v>
      </c>
      <c r="E61" s="144">
        <f t="shared" si="0"/>
        <v>0.05</v>
      </c>
      <c r="F61">
        <v>50</v>
      </c>
      <c r="G61">
        <f t="shared" si="2"/>
        <v>0.1</v>
      </c>
      <c r="H61" s="144">
        <f t="shared" si="1"/>
        <v>7</v>
      </c>
    </row>
    <row r="62" spans="1:8" hidden="1" x14ac:dyDescent="0.35">
      <c r="A62" s="33" t="s">
        <v>1928</v>
      </c>
      <c r="D62" s="8">
        <v>1</v>
      </c>
      <c r="E62" s="144">
        <f t="shared" si="0"/>
        <v>0.05</v>
      </c>
      <c r="F62">
        <v>167</v>
      </c>
      <c r="G62">
        <f t="shared" si="2"/>
        <v>2.9940119760479042E-2</v>
      </c>
      <c r="H62" s="144">
        <f t="shared" si="1"/>
        <v>7</v>
      </c>
    </row>
    <row r="63" spans="1:8" hidden="1" x14ac:dyDescent="0.35">
      <c r="A63" s="33" t="s">
        <v>1936</v>
      </c>
      <c r="C63" s="8">
        <v>1</v>
      </c>
      <c r="E63" s="144">
        <f t="shared" si="0"/>
        <v>0.15</v>
      </c>
      <c r="F63">
        <v>22</v>
      </c>
      <c r="G63">
        <f t="shared" si="2"/>
        <v>0.68181818181818177</v>
      </c>
      <c r="H63" s="144">
        <f t="shared" si="1"/>
        <v>7</v>
      </c>
    </row>
    <row r="64" spans="1:8" hidden="1" x14ac:dyDescent="0.35">
      <c r="A64" s="33" t="s">
        <v>1937</v>
      </c>
      <c r="C64" s="8">
        <v>6</v>
      </c>
      <c r="E64" s="144">
        <f t="shared" si="0"/>
        <v>0.89999999999999991</v>
      </c>
      <c r="F64">
        <v>16</v>
      </c>
      <c r="G64">
        <f t="shared" si="2"/>
        <v>5.6249999999999991</v>
      </c>
      <c r="H64" s="144">
        <f t="shared" si="1"/>
        <v>3</v>
      </c>
    </row>
    <row r="65" spans="1:8" hidden="1" x14ac:dyDescent="0.35">
      <c r="A65" s="33" t="s">
        <v>1940</v>
      </c>
      <c r="D65" s="8">
        <v>5</v>
      </c>
      <c r="E65" s="144">
        <f t="shared" si="0"/>
        <v>0.25</v>
      </c>
      <c r="F65">
        <v>45</v>
      </c>
      <c r="G65">
        <f t="shared" si="2"/>
        <v>0.55555555555555558</v>
      </c>
      <c r="H65" s="144">
        <f t="shared" si="1"/>
        <v>7</v>
      </c>
    </row>
    <row r="66" spans="1:8" hidden="1" x14ac:dyDescent="0.35">
      <c r="A66" s="150" t="s">
        <v>1312</v>
      </c>
      <c r="B66" s="151">
        <v>3</v>
      </c>
      <c r="C66" s="151">
        <v>1</v>
      </c>
      <c r="D66" s="151">
        <v>1</v>
      </c>
      <c r="E66" s="144">
        <f t="shared" ref="E66:E129" si="3">(B66*0.8)+(C66*0.15)+(D66*0.05)</f>
        <v>2.6</v>
      </c>
      <c r="F66">
        <v>15</v>
      </c>
      <c r="G66">
        <f t="shared" si="2"/>
        <v>17.333333333333336</v>
      </c>
      <c r="H66" s="144">
        <f t="shared" ref="H66:H129" si="4">IF(G66&lt;=1,7,IF(AND(G66&gt;1,G66&lt;=3),5,IF(AND(G66&gt;3,G66&lt;=10),3,IF(G66&gt;10,1))))</f>
        <v>1</v>
      </c>
    </row>
    <row r="67" spans="1:8" hidden="1" x14ac:dyDescent="0.35">
      <c r="A67" s="33" t="s">
        <v>1946</v>
      </c>
      <c r="D67" s="8">
        <v>2</v>
      </c>
      <c r="E67" s="144">
        <f t="shared" si="3"/>
        <v>0.1</v>
      </c>
      <c r="F67">
        <v>76</v>
      </c>
      <c r="G67">
        <f t="shared" ref="G67:G130" si="5">+(E67/F67)*100</f>
        <v>0.13157894736842105</v>
      </c>
      <c r="H67" s="144">
        <f t="shared" si="4"/>
        <v>7</v>
      </c>
    </row>
    <row r="68" spans="1:8" hidden="1" x14ac:dyDescent="0.35">
      <c r="A68" s="33" t="s">
        <v>1949</v>
      </c>
      <c r="B68" s="8">
        <v>1</v>
      </c>
      <c r="D68" s="8">
        <v>2</v>
      </c>
      <c r="E68" s="144">
        <f t="shared" si="3"/>
        <v>0.9</v>
      </c>
      <c r="F68">
        <v>15</v>
      </c>
      <c r="G68">
        <f t="shared" si="5"/>
        <v>6.0000000000000009</v>
      </c>
      <c r="H68" s="144">
        <f t="shared" si="4"/>
        <v>3</v>
      </c>
    </row>
    <row r="69" spans="1:8" hidden="1" x14ac:dyDescent="0.35">
      <c r="A69" s="33" t="s">
        <v>1953</v>
      </c>
      <c r="D69" s="8">
        <v>4</v>
      </c>
      <c r="E69" s="144">
        <f t="shared" si="3"/>
        <v>0.2</v>
      </c>
      <c r="F69">
        <v>24</v>
      </c>
      <c r="G69">
        <f t="shared" si="5"/>
        <v>0.83333333333333337</v>
      </c>
      <c r="H69" s="144">
        <f t="shared" si="4"/>
        <v>7</v>
      </c>
    </row>
    <row r="70" spans="1:8" hidden="1" x14ac:dyDescent="0.35">
      <c r="A70" s="33" t="s">
        <v>1954</v>
      </c>
      <c r="D70" s="8">
        <v>4</v>
      </c>
      <c r="E70" s="144">
        <f t="shared" si="3"/>
        <v>0.2</v>
      </c>
      <c r="F70">
        <v>1430</v>
      </c>
      <c r="G70">
        <f t="shared" si="5"/>
        <v>1.3986013986013986E-2</v>
      </c>
      <c r="H70" s="144">
        <f t="shared" si="4"/>
        <v>7</v>
      </c>
    </row>
    <row r="71" spans="1:8" hidden="1" x14ac:dyDescent="0.35">
      <c r="A71" s="33" t="s">
        <v>2277</v>
      </c>
      <c r="C71" s="8">
        <v>2</v>
      </c>
      <c r="E71">
        <f t="shared" si="3"/>
        <v>0.3</v>
      </c>
      <c r="F71">
        <v>9</v>
      </c>
      <c r="G71">
        <f t="shared" si="5"/>
        <v>3.3333333333333335</v>
      </c>
      <c r="H71">
        <f t="shared" si="4"/>
        <v>3</v>
      </c>
    </row>
    <row r="72" spans="1:8" hidden="1" x14ac:dyDescent="0.35">
      <c r="A72" s="33" t="s">
        <v>1956</v>
      </c>
      <c r="B72" s="8">
        <v>1</v>
      </c>
      <c r="E72" s="144">
        <f t="shared" si="3"/>
        <v>0.8</v>
      </c>
      <c r="F72">
        <v>10</v>
      </c>
      <c r="G72">
        <f t="shared" si="5"/>
        <v>8</v>
      </c>
      <c r="H72" s="144">
        <f t="shared" si="4"/>
        <v>3</v>
      </c>
    </row>
    <row r="73" spans="1:8" hidden="1" x14ac:dyDescent="0.35">
      <c r="A73" s="33" t="s">
        <v>1957</v>
      </c>
      <c r="C73" s="8">
        <v>4</v>
      </c>
      <c r="E73" s="144">
        <f t="shared" si="3"/>
        <v>0.6</v>
      </c>
      <c r="F73">
        <v>55</v>
      </c>
      <c r="G73">
        <f t="shared" si="5"/>
        <v>1.0909090909090908</v>
      </c>
      <c r="H73" s="144">
        <f t="shared" si="4"/>
        <v>5</v>
      </c>
    </row>
    <row r="74" spans="1:8" hidden="1" x14ac:dyDescent="0.35">
      <c r="A74" s="33" t="s">
        <v>1958</v>
      </c>
      <c r="C74" s="8">
        <v>2</v>
      </c>
      <c r="E74" s="144">
        <f t="shared" si="3"/>
        <v>0.3</v>
      </c>
      <c r="F74">
        <v>11</v>
      </c>
      <c r="G74">
        <f t="shared" si="5"/>
        <v>2.7272727272727271</v>
      </c>
      <c r="H74" s="144">
        <f t="shared" si="4"/>
        <v>5</v>
      </c>
    </row>
    <row r="75" spans="1:8" hidden="1" x14ac:dyDescent="0.35">
      <c r="A75" s="33" t="s">
        <v>1962</v>
      </c>
      <c r="B75" s="8">
        <v>2</v>
      </c>
      <c r="C75" s="8">
        <v>4</v>
      </c>
      <c r="D75" s="8">
        <v>1</v>
      </c>
      <c r="E75" s="144">
        <f t="shared" si="3"/>
        <v>2.25</v>
      </c>
      <c r="F75">
        <v>103</v>
      </c>
      <c r="G75">
        <f t="shared" si="5"/>
        <v>2.1844660194174756</v>
      </c>
      <c r="H75" s="144">
        <f t="shared" si="4"/>
        <v>5</v>
      </c>
    </row>
    <row r="76" spans="1:8" hidden="1" x14ac:dyDescent="0.35">
      <c r="A76" s="33" t="s">
        <v>1306</v>
      </c>
      <c r="C76" s="8">
        <v>5</v>
      </c>
      <c r="D76" s="8">
        <v>3</v>
      </c>
      <c r="E76" s="144">
        <f t="shared" si="3"/>
        <v>0.9</v>
      </c>
      <c r="F76">
        <v>361</v>
      </c>
      <c r="G76">
        <f t="shared" si="5"/>
        <v>0.24930747922437671</v>
      </c>
      <c r="H76" s="144">
        <f t="shared" si="4"/>
        <v>7</v>
      </c>
    </row>
    <row r="77" spans="1:8" hidden="1" x14ac:dyDescent="0.35">
      <c r="A77" s="33" t="s">
        <v>1968</v>
      </c>
      <c r="C77" s="8">
        <v>1</v>
      </c>
      <c r="E77" s="144">
        <f t="shared" si="3"/>
        <v>0.15</v>
      </c>
      <c r="F77">
        <v>107</v>
      </c>
      <c r="G77">
        <f t="shared" si="5"/>
        <v>0.14018691588785046</v>
      </c>
      <c r="H77" s="144">
        <f t="shared" si="4"/>
        <v>7</v>
      </c>
    </row>
    <row r="78" spans="1:8" hidden="1" x14ac:dyDescent="0.35">
      <c r="A78" s="33" t="s">
        <v>1969</v>
      </c>
      <c r="D78" s="8">
        <v>1</v>
      </c>
      <c r="E78" s="144">
        <f t="shared" si="3"/>
        <v>0.05</v>
      </c>
      <c r="F78">
        <v>147</v>
      </c>
      <c r="G78">
        <f t="shared" si="5"/>
        <v>3.4013605442176874E-2</v>
      </c>
      <c r="H78" s="144">
        <f t="shared" si="4"/>
        <v>7</v>
      </c>
    </row>
    <row r="79" spans="1:8" hidden="1" x14ac:dyDescent="0.35">
      <c r="A79" s="33" t="s">
        <v>1973</v>
      </c>
      <c r="D79" s="8">
        <v>1</v>
      </c>
      <c r="E79" s="144">
        <f t="shared" si="3"/>
        <v>0.05</v>
      </c>
      <c r="F79">
        <v>24</v>
      </c>
      <c r="G79">
        <f t="shared" si="5"/>
        <v>0.20833333333333334</v>
      </c>
      <c r="H79" s="144">
        <f t="shared" si="4"/>
        <v>7</v>
      </c>
    </row>
    <row r="80" spans="1:8" hidden="1" x14ac:dyDescent="0.35">
      <c r="A80" s="33" t="s">
        <v>1978</v>
      </c>
      <c r="D80" s="8">
        <v>3</v>
      </c>
      <c r="E80" s="144">
        <f t="shared" si="3"/>
        <v>0.15000000000000002</v>
      </c>
      <c r="F80">
        <v>22</v>
      </c>
      <c r="G80">
        <f t="shared" si="5"/>
        <v>0.68181818181818199</v>
      </c>
      <c r="H80" s="144">
        <f t="shared" si="4"/>
        <v>7</v>
      </c>
    </row>
    <row r="81" spans="1:8" hidden="1" x14ac:dyDescent="0.35">
      <c r="A81" s="33" t="s">
        <v>1981</v>
      </c>
      <c r="B81" s="8">
        <v>13</v>
      </c>
      <c r="C81" s="8">
        <v>11</v>
      </c>
      <c r="D81" s="8">
        <v>7</v>
      </c>
      <c r="E81" s="144">
        <f t="shared" si="3"/>
        <v>12.4</v>
      </c>
      <c r="F81">
        <v>29</v>
      </c>
      <c r="G81">
        <f t="shared" si="5"/>
        <v>42.758620689655174</v>
      </c>
      <c r="H81" s="144">
        <f t="shared" si="4"/>
        <v>1</v>
      </c>
    </row>
    <row r="82" spans="1:8" hidden="1" x14ac:dyDescent="0.35">
      <c r="A82" s="33" t="s">
        <v>1982</v>
      </c>
      <c r="C82" s="8">
        <v>1</v>
      </c>
      <c r="D82" s="8">
        <v>2</v>
      </c>
      <c r="E82" s="144">
        <f t="shared" si="3"/>
        <v>0.25</v>
      </c>
      <c r="F82">
        <v>34</v>
      </c>
      <c r="G82">
        <f t="shared" si="5"/>
        <v>0.73529411764705876</v>
      </c>
      <c r="H82" s="144">
        <f t="shared" si="4"/>
        <v>7</v>
      </c>
    </row>
    <row r="83" spans="1:8" hidden="1" x14ac:dyDescent="0.35">
      <c r="A83" s="33" t="s">
        <v>1984</v>
      </c>
      <c r="C83" s="8">
        <v>1</v>
      </c>
      <c r="D83" s="8">
        <v>1</v>
      </c>
      <c r="E83" s="144">
        <f t="shared" si="3"/>
        <v>0.2</v>
      </c>
      <c r="F83">
        <v>15</v>
      </c>
      <c r="G83">
        <f t="shared" si="5"/>
        <v>1.3333333333333335</v>
      </c>
      <c r="H83" s="144">
        <f t="shared" si="4"/>
        <v>5</v>
      </c>
    </row>
    <row r="84" spans="1:8" hidden="1" x14ac:dyDescent="0.35">
      <c r="A84" s="33" t="s">
        <v>1985</v>
      </c>
      <c r="D84" s="8">
        <v>1</v>
      </c>
      <c r="E84" s="144">
        <f t="shared" si="3"/>
        <v>0.05</v>
      </c>
      <c r="F84">
        <v>21</v>
      </c>
      <c r="G84">
        <f t="shared" si="5"/>
        <v>0.23809523809523811</v>
      </c>
      <c r="H84" s="144">
        <f t="shared" si="4"/>
        <v>7</v>
      </c>
    </row>
    <row r="85" spans="1:8" hidden="1" x14ac:dyDescent="0.35">
      <c r="A85" s="33" t="s">
        <v>1991</v>
      </c>
      <c r="C85" s="8">
        <v>2</v>
      </c>
      <c r="D85" s="8">
        <v>2</v>
      </c>
      <c r="E85" s="144">
        <f t="shared" si="3"/>
        <v>0.4</v>
      </c>
      <c r="F85">
        <v>2</v>
      </c>
      <c r="G85">
        <f t="shared" si="5"/>
        <v>20</v>
      </c>
      <c r="H85" s="144">
        <f t="shared" si="4"/>
        <v>1</v>
      </c>
    </row>
    <row r="86" spans="1:8" hidden="1" x14ac:dyDescent="0.35">
      <c r="A86" s="33" t="s">
        <v>1992</v>
      </c>
      <c r="C86" s="8">
        <v>3</v>
      </c>
      <c r="E86" s="144">
        <f t="shared" si="3"/>
        <v>0.44999999999999996</v>
      </c>
      <c r="F86">
        <v>9</v>
      </c>
      <c r="G86">
        <f t="shared" si="5"/>
        <v>5</v>
      </c>
      <c r="H86" s="144">
        <f t="shared" si="4"/>
        <v>3</v>
      </c>
    </row>
    <row r="87" spans="1:8" hidden="1" x14ac:dyDescent="0.35">
      <c r="A87" s="33" t="s">
        <v>1996</v>
      </c>
      <c r="C87" s="8">
        <v>1</v>
      </c>
      <c r="E87" s="144">
        <f t="shared" si="3"/>
        <v>0.15</v>
      </c>
      <c r="F87">
        <v>31</v>
      </c>
      <c r="G87">
        <f t="shared" si="5"/>
        <v>0.4838709677419355</v>
      </c>
      <c r="H87" s="144">
        <f t="shared" si="4"/>
        <v>7</v>
      </c>
    </row>
    <row r="88" spans="1:8" hidden="1" x14ac:dyDescent="0.35">
      <c r="A88" s="33" t="s">
        <v>1999</v>
      </c>
      <c r="C88" s="8">
        <v>2</v>
      </c>
      <c r="D88" s="8">
        <v>1</v>
      </c>
      <c r="E88" s="144">
        <f t="shared" si="3"/>
        <v>0.35</v>
      </c>
      <c r="F88">
        <v>1</v>
      </c>
      <c r="G88">
        <f t="shared" si="5"/>
        <v>35</v>
      </c>
      <c r="H88" s="144">
        <f t="shared" si="4"/>
        <v>1</v>
      </c>
    </row>
    <row r="89" spans="1:8" hidden="1" x14ac:dyDescent="0.35">
      <c r="A89" s="33" t="s">
        <v>2010</v>
      </c>
      <c r="C89" s="8">
        <v>2</v>
      </c>
      <c r="D89" s="8">
        <v>8</v>
      </c>
      <c r="E89" s="144">
        <f t="shared" si="3"/>
        <v>0.7</v>
      </c>
      <c r="F89">
        <v>164</v>
      </c>
      <c r="G89">
        <f t="shared" si="5"/>
        <v>0.42682926829268286</v>
      </c>
      <c r="H89" s="144">
        <f t="shared" si="4"/>
        <v>7</v>
      </c>
    </row>
    <row r="90" spans="1:8" hidden="1" x14ac:dyDescent="0.35">
      <c r="A90" s="33" t="s">
        <v>2013</v>
      </c>
      <c r="B90" s="8">
        <v>2</v>
      </c>
      <c r="C90" s="8">
        <v>2</v>
      </c>
      <c r="E90" s="144">
        <f t="shared" si="3"/>
        <v>1.9000000000000001</v>
      </c>
      <c r="F90">
        <v>26</v>
      </c>
      <c r="G90">
        <f t="shared" si="5"/>
        <v>7.3076923076923084</v>
      </c>
      <c r="H90" s="144">
        <f t="shared" si="4"/>
        <v>3</v>
      </c>
    </row>
    <row r="91" spans="1:8" hidden="1" x14ac:dyDescent="0.35">
      <c r="A91" s="33" t="s">
        <v>2014</v>
      </c>
      <c r="B91" s="8">
        <v>11</v>
      </c>
      <c r="C91" s="8">
        <v>1</v>
      </c>
      <c r="D91" s="8">
        <v>9</v>
      </c>
      <c r="E91" s="144">
        <f t="shared" si="3"/>
        <v>9.4</v>
      </c>
      <c r="F91">
        <v>619</v>
      </c>
      <c r="G91">
        <f t="shared" si="5"/>
        <v>1.5185783521809371</v>
      </c>
      <c r="H91" s="144">
        <f t="shared" si="4"/>
        <v>5</v>
      </c>
    </row>
    <row r="92" spans="1:8" hidden="1" x14ac:dyDescent="0.35">
      <c r="A92" s="33" t="s">
        <v>2015</v>
      </c>
      <c r="D92" s="8">
        <v>3</v>
      </c>
      <c r="E92" s="144">
        <f t="shared" si="3"/>
        <v>0.15000000000000002</v>
      </c>
      <c r="F92">
        <v>50</v>
      </c>
      <c r="G92">
        <f t="shared" si="5"/>
        <v>0.30000000000000004</v>
      </c>
      <c r="H92" s="144">
        <f t="shared" si="4"/>
        <v>7</v>
      </c>
    </row>
    <row r="93" spans="1:8" hidden="1" x14ac:dyDescent="0.35">
      <c r="A93" s="33" t="s">
        <v>2016</v>
      </c>
      <c r="B93" s="8">
        <v>1</v>
      </c>
      <c r="C93" s="8">
        <v>23</v>
      </c>
      <c r="D93" s="8">
        <v>5</v>
      </c>
      <c r="E93" s="144">
        <f t="shared" si="3"/>
        <v>4.5</v>
      </c>
      <c r="F93">
        <v>110</v>
      </c>
      <c r="G93">
        <f t="shared" si="5"/>
        <v>4.0909090909090908</v>
      </c>
      <c r="H93" s="144">
        <f t="shared" si="4"/>
        <v>3</v>
      </c>
    </row>
    <row r="94" spans="1:8" hidden="1" x14ac:dyDescent="0.35">
      <c r="A94" s="33" t="s">
        <v>2020</v>
      </c>
      <c r="B94" s="8">
        <v>1</v>
      </c>
      <c r="E94" s="144">
        <f t="shared" si="3"/>
        <v>0.8</v>
      </c>
      <c r="F94">
        <v>49</v>
      </c>
      <c r="G94">
        <f t="shared" si="5"/>
        <v>1.6326530612244898</v>
      </c>
      <c r="H94" s="144">
        <f t="shared" si="4"/>
        <v>5</v>
      </c>
    </row>
    <row r="95" spans="1:8" hidden="1" x14ac:dyDescent="0.35">
      <c r="A95" s="33" t="s">
        <v>2022</v>
      </c>
      <c r="D95" s="8">
        <v>1</v>
      </c>
      <c r="E95" s="144">
        <f t="shared" si="3"/>
        <v>0.05</v>
      </c>
      <c r="F95">
        <v>4</v>
      </c>
      <c r="G95">
        <f t="shared" si="5"/>
        <v>1.25</v>
      </c>
      <c r="H95" s="144">
        <f t="shared" si="4"/>
        <v>5</v>
      </c>
    </row>
    <row r="96" spans="1:8" hidden="1" x14ac:dyDescent="0.35">
      <c r="A96" s="33" t="s">
        <v>2025</v>
      </c>
      <c r="C96" s="8">
        <v>1</v>
      </c>
      <c r="D96" s="8">
        <v>1</v>
      </c>
      <c r="E96" s="144">
        <f t="shared" si="3"/>
        <v>0.2</v>
      </c>
      <c r="F96">
        <v>776</v>
      </c>
      <c r="G96">
        <f t="shared" si="5"/>
        <v>2.5773195876288662E-2</v>
      </c>
      <c r="H96" s="144">
        <f t="shared" si="4"/>
        <v>7</v>
      </c>
    </row>
    <row r="97" spans="1:8" hidden="1" x14ac:dyDescent="0.35">
      <c r="A97" s="33" t="s">
        <v>2027</v>
      </c>
      <c r="D97" s="8">
        <v>1</v>
      </c>
      <c r="E97" s="144">
        <f t="shared" si="3"/>
        <v>0.05</v>
      </c>
      <c r="F97">
        <v>59</v>
      </c>
      <c r="G97">
        <f t="shared" si="5"/>
        <v>8.4745762711864417E-2</v>
      </c>
      <c r="H97" s="144">
        <f t="shared" si="4"/>
        <v>7</v>
      </c>
    </row>
    <row r="98" spans="1:8" hidden="1" x14ac:dyDescent="0.35">
      <c r="A98" s="33" t="s">
        <v>1344</v>
      </c>
      <c r="C98" s="8">
        <v>1</v>
      </c>
      <c r="E98" s="144">
        <f t="shared" si="3"/>
        <v>0.15</v>
      </c>
      <c r="F98">
        <v>56</v>
      </c>
      <c r="G98">
        <f t="shared" si="5"/>
        <v>0.26785714285714285</v>
      </c>
      <c r="H98" s="144">
        <f t="shared" si="4"/>
        <v>7</v>
      </c>
    </row>
    <row r="99" spans="1:8" hidden="1" x14ac:dyDescent="0.35">
      <c r="A99" s="33" t="s">
        <v>2033</v>
      </c>
      <c r="C99" s="8">
        <v>2</v>
      </c>
      <c r="E99" s="144">
        <f t="shared" si="3"/>
        <v>0.3</v>
      </c>
      <c r="F99">
        <v>84</v>
      </c>
      <c r="G99">
        <f t="shared" si="5"/>
        <v>0.35714285714285715</v>
      </c>
      <c r="H99" s="144">
        <f t="shared" si="4"/>
        <v>7</v>
      </c>
    </row>
    <row r="100" spans="1:8" hidden="1" x14ac:dyDescent="0.35">
      <c r="A100" s="33" t="s">
        <v>2034</v>
      </c>
      <c r="B100" s="8">
        <v>2</v>
      </c>
      <c r="C100" s="8">
        <v>1</v>
      </c>
      <c r="D100" s="8">
        <v>4</v>
      </c>
      <c r="E100" s="144">
        <f t="shared" si="3"/>
        <v>1.95</v>
      </c>
      <c r="F100">
        <v>78</v>
      </c>
      <c r="G100">
        <f t="shared" si="5"/>
        <v>2.5</v>
      </c>
      <c r="H100" s="144">
        <f t="shared" si="4"/>
        <v>5</v>
      </c>
    </row>
    <row r="101" spans="1:8" hidden="1" x14ac:dyDescent="0.35">
      <c r="A101" s="33" t="s">
        <v>2039</v>
      </c>
      <c r="B101" s="8">
        <v>5</v>
      </c>
      <c r="C101" s="8">
        <v>3</v>
      </c>
      <c r="D101" s="8">
        <v>2</v>
      </c>
      <c r="E101" s="144">
        <f t="shared" si="3"/>
        <v>4.55</v>
      </c>
      <c r="F101">
        <v>337</v>
      </c>
      <c r="G101">
        <f t="shared" si="5"/>
        <v>1.3501483679525221</v>
      </c>
      <c r="H101" s="144">
        <f t="shared" si="4"/>
        <v>5</v>
      </c>
    </row>
    <row r="102" spans="1:8" hidden="1" x14ac:dyDescent="0.35">
      <c r="A102" s="33" t="s">
        <v>2042</v>
      </c>
      <c r="C102" s="8">
        <v>4</v>
      </c>
      <c r="D102" s="8">
        <v>1</v>
      </c>
      <c r="E102" s="144">
        <f t="shared" si="3"/>
        <v>0.65</v>
      </c>
      <c r="F102">
        <v>41</v>
      </c>
      <c r="G102">
        <f t="shared" si="5"/>
        <v>1.5853658536585367</v>
      </c>
      <c r="H102" s="144">
        <f t="shared" si="4"/>
        <v>5</v>
      </c>
    </row>
    <row r="103" spans="1:8" hidden="1" x14ac:dyDescent="0.35">
      <c r="A103" s="33" t="s">
        <v>1322</v>
      </c>
      <c r="C103" s="8">
        <v>2</v>
      </c>
      <c r="D103" s="8">
        <v>2</v>
      </c>
      <c r="E103" s="144">
        <f t="shared" si="3"/>
        <v>0.4</v>
      </c>
      <c r="F103">
        <v>67</v>
      </c>
      <c r="G103">
        <f t="shared" si="5"/>
        <v>0.59701492537313439</v>
      </c>
      <c r="H103" s="144">
        <f t="shared" si="4"/>
        <v>7</v>
      </c>
    </row>
    <row r="104" spans="1:8" hidden="1" x14ac:dyDescent="0.35">
      <c r="A104" s="33" t="s">
        <v>2045</v>
      </c>
      <c r="D104" s="8">
        <v>4</v>
      </c>
      <c r="E104" s="144">
        <f t="shared" si="3"/>
        <v>0.2</v>
      </c>
      <c r="F104">
        <v>450</v>
      </c>
      <c r="G104">
        <f t="shared" si="5"/>
        <v>4.4444444444444446E-2</v>
      </c>
      <c r="H104" s="144">
        <f t="shared" si="4"/>
        <v>7</v>
      </c>
    </row>
    <row r="105" spans="1:8" hidden="1" x14ac:dyDescent="0.35">
      <c r="A105" s="33" t="s">
        <v>2046</v>
      </c>
      <c r="B105" s="8">
        <v>1</v>
      </c>
      <c r="D105" s="8">
        <v>1</v>
      </c>
      <c r="E105" s="144">
        <f t="shared" si="3"/>
        <v>0.85000000000000009</v>
      </c>
      <c r="F105">
        <v>94</v>
      </c>
      <c r="G105">
        <f t="shared" si="5"/>
        <v>0.90425531914893631</v>
      </c>
      <c r="H105" s="144">
        <f t="shared" si="4"/>
        <v>7</v>
      </c>
    </row>
    <row r="106" spans="1:8" hidden="1" x14ac:dyDescent="0.35">
      <c r="A106" s="33" t="s">
        <v>2048</v>
      </c>
      <c r="C106" s="8">
        <v>42</v>
      </c>
      <c r="E106" s="144">
        <f t="shared" si="3"/>
        <v>6.3</v>
      </c>
      <c r="F106">
        <v>263</v>
      </c>
      <c r="G106">
        <f t="shared" si="5"/>
        <v>2.3954372623574147</v>
      </c>
      <c r="H106" s="144">
        <f t="shared" si="4"/>
        <v>5</v>
      </c>
    </row>
    <row r="107" spans="1:8" hidden="1" x14ac:dyDescent="0.35">
      <c r="A107" s="33" t="s">
        <v>2049</v>
      </c>
      <c r="B107" s="8">
        <v>2</v>
      </c>
      <c r="D107" s="8">
        <v>5</v>
      </c>
      <c r="E107" s="144">
        <f t="shared" si="3"/>
        <v>1.85</v>
      </c>
      <c r="F107">
        <v>389</v>
      </c>
      <c r="G107">
        <f t="shared" si="5"/>
        <v>0.47557840616966579</v>
      </c>
      <c r="H107" s="144">
        <f t="shared" si="4"/>
        <v>7</v>
      </c>
    </row>
    <row r="108" spans="1:8" hidden="1" x14ac:dyDescent="0.35">
      <c r="A108" s="33" t="s">
        <v>2051</v>
      </c>
      <c r="C108" s="8">
        <v>1</v>
      </c>
      <c r="E108" s="144">
        <f t="shared" si="3"/>
        <v>0.15</v>
      </c>
      <c r="F108">
        <v>5</v>
      </c>
      <c r="G108">
        <f t="shared" si="5"/>
        <v>3</v>
      </c>
      <c r="H108" s="144">
        <f t="shared" si="4"/>
        <v>5</v>
      </c>
    </row>
    <row r="109" spans="1:8" hidden="1" x14ac:dyDescent="0.35">
      <c r="A109" s="33" t="s">
        <v>2054</v>
      </c>
      <c r="B109" s="8">
        <v>1</v>
      </c>
      <c r="C109" s="8">
        <v>1</v>
      </c>
      <c r="D109" s="8">
        <v>2</v>
      </c>
      <c r="E109" s="144">
        <f t="shared" si="3"/>
        <v>1.05</v>
      </c>
      <c r="F109">
        <v>52</v>
      </c>
      <c r="G109">
        <f t="shared" si="5"/>
        <v>2.0192307692307692</v>
      </c>
      <c r="H109" s="144">
        <f t="shared" si="4"/>
        <v>5</v>
      </c>
    </row>
    <row r="110" spans="1:8" hidden="1" x14ac:dyDescent="0.35">
      <c r="A110" s="33" t="s">
        <v>2061</v>
      </c>
      <c r="C110" s="8">
        <v>2</v>
      </c>
      <c r="E110" s="144">
        <f t="shared" si="3"/>
        <v>0.3</v>
      </c>
      <c r="F110">
        <v>9</v>
      </c>
      <c r="G110">
        <f t="shared" si="5"/>
        <v>3.3333333333333335</v>
      </c>
      <c r="H110" s="144">
        <f t="shared" si="4"/>
        <v>3</v>
      </c>
    </row>
    <row r="111" spans="1:8" hidden="1" x14ac:dyDescent="0.35">
      <c r="A111" s="33" t="s">
        <v>2062</v>
      </c>
      <c r="C111" s="8">
        <v>1</v>
      </c>
      <c r="E111" s="144">
        <f t="shared" si="3"/>
        <v>0.15</v>
      </c>
      <c r="F111">
        <v>7</v>
      </c>
      <c r="G111">
        <f t="shared" si="5"/>
        <v>2.1428571428571428</v>
      </c>
      <c r="H111" s="144">
        <f t="shared" si="4"/>
        <v>5</v>
      </c>
    </row>
    <row r="112" spans="1:8" hidden="1" x14ac:dyDescent="0.35">
      <c r="A112" s="33" t="s">
        <v>2064</v>
      </c>
      <c r="C112" s="8">
        <v>1</v>
      </c>
      <c r="E112" s="144">
        <f t="shared" si="3"/>
        <v>0.15</v>
      </c>
      <c r="F112">
        <v>24</v>
      </c>
      <c r="G112">
        <f t="shared" si="5"/>
        <v>0.625</v>
      </c>
      <c r="H112" s="144">
        <f t="shared" si="4"/>
        <v>7</v>
      </c>
    </row>
    <row r="113" spans="1:8" hidden="1" x14ac:dyDescent="0.35">
      <c r="A113" s="33" t="s">
        <v>2066</v>
      </c>
      <c r="B113" s="8">
        <v>1</v>
      </c>
      <c r="E113" s="144">
        <f t="shared" si="3"/>
        <v>0.8</v>
      </c>
      <c r="F113">
        <v>50</v>
      </c>
      <c r="G113">
        <f t="shared" si="5"/>
        <v>1.6</v>
      </c>
      <c r="H113" s="144">
        <f t="shared" si="4"/>
        <v>5</v>
      </c>
    </row>
    <row r="114" spans="1:8" hidden="1" x14ac:dyDescent="0.35">
      <c r="A114" s="33" t="s">
        <v>2067</v>
      </c>
      <c r="B114" s="8">
        <v>6</v>
      </c>
      <c r="C114" s="8">
        <v>4</v>
      </c>
      <c r="D114" s="8">
        <v>14</v>
      </c>
      <c r="E114" s="144">
        <f t="shared" si="3"/>
        <v>6.1000000000000005</v>
      </c>
      <c r="F114">
        <v>66</v>
      </c>
      <c r="G114">
        <f t="shared" si="5"/>
        <v>9.242424242424244</v>
      </c>
      <c r="H114" s="144">
        <f t="shared" si="4"/>
        <v>3</v>
      </c>
    </row>
    <row r="115" spans="1:8" hidden="1" x14ac:dyDescent="0.35">
      <c r="A115" s="33" t="s">
        <v>2071</v>
      </c>
      <c r="C115" s="8">
        <v>2</v>
      </c>
      <c r="D115" s="8">
        <v>6</v>
      </c>
      <c r="E115" s="144">
        <f t="shared" si="3"/>
        <v>0.60000000000000009</v>
      </c>
      <c r="F115">
        <v>86</v>
      </c>
      <c r="G115">
        <f t="shared" si="5"/>
        <v>0.69767441860465129</v>
      </c>
      <c r="H115" s="144">
        <f t="shared" si="4"/>
        <v>7</v>
      </c>
    </row>
    <row r="116" spans="1:8" hidden="1" x14ac:dyDescent="0.35">
      <c r="A116" s="33" t="s">
        <v>2079</v>
      </c>
      <c r="D116" s="8">
        <v>4</v>
      </c>
      <c r="E116" s="144">
        <f t="shared" si="3"/>
        <v>0.2</v>
      </c>
      <c r="F116">
        <v>41</v>
      </c>
      <c r="G116">
        <f t="shared" si="5"/>
        <v>0.48780487804878048</v>
      </c>
      <c r="H116" s="144">
        <f t="shared" si="4"/>
        <v>7</v>
      </c>
    </row>
    <row r="117" spans="1:8" hidden="1" x14ac:dyDescent="0.35">
      <c r="A117" s="33" t="s">
        <v>2081</v>
      </c>
      <c r="D117" s="8">
        <v>2</v>
      </c>
      <c r="E117" s="144">
        <f t="shared" si="3"/>
        <v>0.1</v>
      </c>
      <c r="F117">
        <v>93</v>
      </c>
      <c r="G117">
        <f t="shared" si="5"/>
        <v>0.10752688172043011</v>
      </c>
      <c r="H117" s="144">
        <f t="shared" si="4"/>
        <v>7</v>
      </c>
    </row>
    <row r="118" spans="1:8" hidden="1" x14ac:dyDescent="0.35">
      <c r="A118" s="33" t="s">
        <v>2082</v>
      </c>
      <c r="D118" s="8">
        <v>1</v>
      </c>
      <c r="E118" s="144">
        <f t="shared" si="3"/>
        <v>0.05</v>
      </c>
      <c r="F118">
        <v>118</v>
      </c>
      <c r="G118">
        <f t="shared" si="5"/>
        <v>4.2372881355932208E-2</v>
      </c>
      <c r="H118" s="144">
        <f t="shared" si="4"/>
        <v>7</v>
      </c>
    </row>
    <row r="119" spans="1:8" hidden="1" x14ac:dyDescent="0.35">
      <c r="A119" s="33" t="s">
        <v>2084</v>
      </c>
      <c r="C119" s="8">
        <v>7</v>
      </c>
      <c r="D119" s="8">
        <v>10</v>
      </c>
      <c r="E119" s="144">
        <f t="shared" si="3"/>
        <v>1.55</v>
      </c>
      <c r="F119">
        <v>37</v>
      </c>
      <c r="G119">
        <f t="shared" si="5"/>
        <v>4.1891891891891895</v>
      </c>
      <c r="H119" s="144">
        <f t="shared" si="4"/>
        <v>3</v>
      </c>
    </row>
    <row r="120" spans="1:8" hidden="1" x14ac:dyDescent="0.35">
      <c r="A120" s="33" t="s">
        <v>2087</v>
      </c>
      <c r="C120" s="8">
        <v>1</v>
      </c>
      <c r="E120" s="144">
        <f t="shared" si="3"/>
        <v>0.15</v>
      </c>
      <c r="F120">
        <v>33</v>
      </c>
      <c r="G120">
        <f t="shared" si="5"/>
        <v>0.45454545454545453</v>
      </c>
      <c r="H120" s="144">
        <f t="shared" si="4"/>
        <v>7</v>
      </c>
    </row>
    <row r="121" spans="1:8" hidden="1" x14ac:dyDescent="0.35">
      <c r="A121" s="33" t="s">
        <v>2092</v>
      </c>
      <c r="B121" s="8">
        <v>8</v>
      </c>
      <c r="D121" s="8">
        <v>5</v>
      </c>
      <c r="E121" s="144">
        <f t="shared" si="3"/>
        <v>6.65</v>
      </c>
      <c r="F121">
        <v>24</v>
      </c>
      <c r="G121">
        <f t="shared" si="5"/>
        <v>27.708333333333336</v>
      </c>
      <c r="H121" s="144">
        <f t="shared" si="4"/>
        <v>1</v>
      </c>
    </row>
    <row r="122" spans="1:8" hidden="1" x14ac:dyDescent="0.35">
      <c r="A122" s="33" t="s">
        <v>2094</v>
      </c>
      <c r="C122" s="8">
        <v>1</v>
      </c>
      <c r="E122" s="144">
        <f t="shared" si="3"/>
        <v>0.15</v>
      </c>
      <c r="F122">
        <v>29</v>
      </c>
      <c r="G122">
        <f t="shared" si="5"/>
        <v>0.51724137931034486</v>
      </c>
      <c r="H122" s="144">
        <f t="shared" si="4"/>
        <v>7</v>
      </c>
    </row>
    <row r="123" spans="1:8" hidden="1" x14ac:dyDescent="0.35">
      <c r="A123" s="33" t="s">
        <v>2278</v>
      </c>
      <c r="C123" s="8">
        <v>6</v>
      </c>
      <c r="E123" s="144">
        <f t="shared" si="3"/>
        <v>0.89999999999999991</v>
      </c>
      <c r="F123">
        <v>13</v>
      </c>
      <c r="G123">
        <f t="shared" si="5"/>
        <v>6.9230769230769225</v>
      </c>
      <c r="H123" s="144">
        <f t="shared" si="4"/>
        <v>3</v>
      </c>
    </row>
    <row r="124" spans="1:8" hidden="1" x14ac:dyDescent="0.35">
      <c r="A124" s="33" t="s">
        <v>2098</v>
      </c>
      <c r="C124" s="8">
        <v>1</v>
      </c>
      <c r="E124" s="144">
        <f t="shared" si="3"/>
        <v>0.15</v>
      </c>
      <c r="F124">
        <v>42</v>
      </c>
      <c r="G124">
        <f t="shared" si="5"/>
        <v>0.35714285714285715</v>
      </c>
      <c r="H124" s="144">
        <f t="shared" si="4"/>
        <v>7</v>
      </c>
    </row>
    <row r="125" spans="1:8" hidden="1" x14ac:dyDescent="0.35">
      <c r="A125" s="33" t="s">
        <v>2279</v>
      </c>
      <c r="D125" s="8">
        <v>1</v>
      </c>
      <c r="E125" s="144">
        <f t="shared" si="3"/>
        <v>0.05</v>
      </c>
      <c r="F125">
        <v>182</v>
      </c>
      <c r="G125">
        <f t="shared" si="5"/>
        <v>2.7472527472527472E-2</v>
      </c>
      <c r="H125" s="144">
        <f t="shared" si="4"/>
        <v>7</v>
      </c>
    </row>
    <row r="126" spans="1:8" hidden="1" x14ac:dyDescent="0.35">
      <c r="A126" s="33" t="s">
        <v>2105</v>
      </c>
      <c r="B126" s="8">
        <v>4</v>
      </c>
      <c r="D126" s="8">
        <v>5</v>
      </c>
      <c r="E126" s="144">
        <f t="shared" si="3"/>
        <v>3.45</v>
      </c>
      <c r="F126">
        <v>8</v>
      </c>
      <c r="G126">
        <f t="shared" si="5"/>
        <v>43.125</v>
      </c>
      <c r="H126" s="144">
        <f t="shared" si="4"/>
        <v>1</v>
      </c>
    </row>
    <row r="127" spans="1:8" hidden="1" x14ac:dyDescent="0.35">
      <c r="A127" s="33" t="s">
        <v>2106</v>
      </c>
      <c r="D127" s="8">
        <v>2</v>
      </c>
      <c r="E127" s="144">
        <f t="shared" si="3"/>
        <v>0.1</v>
      </c>
      <c r="F127">
        <v>33</v>
      </c>
      <c r="G127">
        <f t="shared" si="5"/>
        <v>0.30303030303030304</v>
      </c>
      <c r="H127" s="144">
        <f t="shared" si="4"/>
        <v>7</v>
      </c>
    </row>
    <row r="128" spans="1:8" hidden="1" x14ac:dyDescent="0.35">
      <c r="A128" s="33" t="s">
        <v>1360</v>
      </c>
      <c r="C128" s="8">
        <v>1</v>
      </c>
      <c r="E128" s="144">
        <f t="shared" si="3"/>
        <v>0.15</v>
      </c>
      <c r="F128">
        <v>16</v>
      </c>
      <c r="G128">
        <f t="shared" si="5"/>
        <v>0.9375</v>
      </c>
      <c r="H128" s="144">
        <f t="shared" si="4"/>
        <v>7</v>
      </c>
    </row>
    <row r="129" spans="1:8" hidden="1" x14ac:dyDescent="0.35">
      <c r="A129" s="33" t="s">
        <v>2121</v>
      </c>
      <c r="D129" s="8">
        <v>1</v>
      </c>
      <c r="E129" s="144">
        <f t="shared" si="3"/>
        <v>0.05</v>
      </c>
      <c r="F129">
        <v>87</v>
      </c>
      <c r="G129">
        <f t="shared" si="5"/>
        <v>5.7471264367816091E-2</v>
      </c>
      <c r="H129" s="144">
        <f t="shared" si="4"/>
        <v>7</v>
      </c>
    </row>
    <row r="130" spans="1:8" hidden="1" x14ac:dyDescent="0.35">
      <c r="A130" s="33" t="s">
        <v>2122</v>
      </c>
      <c r="B130" s="8">
        <v>10</v>
      </c>
      <c r="C130" s="8">
        <v>5</v>
      </c>
      <c r="D130" s="8">
        <v>11</v>
      </c>
      <c r="E130" s="144">
        <f t="shared" ref="E130:E171" si="6">(B130*0.8)+(C130*0.15)+(D130*0.05)</f>
        <v>9.3000000000000007</v>
      </c>
      <c r="F130">
        <v>26</v>
      </c>
      <c r="G130">
        <f t="shared" si="5"/>
        <v>35.769230769230766</v>
      </c>
      <c r="H130" s="144">
        <f t="shared" ref="H130:H193" si="7">IF(G130&lt;=1,7,IF(AND(G130&gt;1,G130&lt;=3),5,IF(AND(G130&gt;3,G130&lt;=10),3,IF(G130&gt;10,1))))</f>
        <v>1</v>
      </c>
    </row>
    <row r="131" spans="1:8" hidden="1" x14ac:dyDescent="0.35">
      <c r="A131" s="33" t="s">
        <v>2123</v>
      </c>
      <c r="B131" s="8">
        <v>1</v>
      </c>
      <c r="C131" s="8">
        <v>2</v>
      </c>
      <c r="E131" s="144">
        <f t="shared" si="6"/>
        <v>1.1000000000000001</v>
      </c>
      <c r="F131">
        <v>10</v>
      </c>
      <c r="G131">
        <f t="shared" ref="G131:G194" si="8">+(E131/F131)*100</f>
        <v>11.000000000000002</v>
      </c>
      <c r="H131" s="144">
        <f t="shared" si="7"/>
        <v>1</v>
      </c>
    </row>
    <row r="132" spans="1:8" hidden="1" x14ac:dyDescent="0.35">
      <c r="A132" s="33" t="s">
        <v>2125</v>
      </c>
      <c r="C132" s="8">
        <v>1</v>
      </c>
      <c r="E132" s="144">
        <f t="shared" si="6"/>
        <v>0.15</v>
      </c>
      <c r="F132">
        <v>4</v>
      </c>
      <c r="G132">
        <f t="shared" si="8"/>
        <v>3.75</v>
      </c>
      <c r="H132" s="144">
        <f t="shared" si="7"/>
        <v>3</v>
      </c>
    </row>
    <row r="133" spans="1:8" hidden="1" x14ac:dyDescent="0.35">
      <c r="A133" s="33" t="s">
        <v>2280</v>
      </c>
      <c r="D133" s="8">
        <v>8</v>
      </c>
      <c r="E133" s="144">
        <f t="shared" si="6"/>
        <v>0.4</v>
      </c>
      <c r="F133">
        <v>8</v>
      </c>
      <c r="G133">
        <f t="shared" si="8"/>
        <v>5</v>
      </c>
      <c r="H133" s="144">
        <f t="shared" si="7"/>
        <v>3</v>
      </c>
    </row>
    <row r="134" spans="1:8" hidden="1" x14ac:dyDescent="0.35">
      <c r="A134" s="33" t="s">
        <v>1316</v>
      </c>
      <c r="C134" s="8">
        <v>1</v>
      </c>
      <c r="D134" s="8">
        <v>1</v>
      </c>
      <c r="E134" s="144">
        <f t="shared" si="6"/>
        <v>0.2</v>
      </c>
      <c r="F134">
        <v>12</v>
      </c>
      <c r="G134">
        <f t="shared" si="8"/>
        <v>1.6666666666666667</v>
      </c>
      <c r="H134" s="144">
        <f t="shared" si="7"/>
        <v>5</v>
      </c>
    </row>
    <row r="135" spans="1:8" hidden="1" x14ac:dyDescent="0.35">
      <c r="A135" s="33" t="s">
        <v>2129</v>
      </c>
      <c r="C135" s="8">
        <v>8</v>
      </c>
      <c r="D135" s="8">
        <v>10</v>
      </c>
      <c r="E135" s="144">
        <f t="shared" si="6"/>
        <v>1.7</v>
      </c>
      <c r="F135">
        <v>39</v>
      </c>
      <c r="G135">
        <f t="shared" si="8"/>
        <v>4.3589743589743586</v>
      </c>
      <c r="H135" s="144">
        <f t="shared" si="7"/>
        <v>3</v>
      </c>
    </row>
    <row r="136" spans="1:8" hidden="1" x14ac:dyDescent="0.35">
      <c r="A136" s="33" t="s">
        <v>2131</v>
      </c>
      <c r="C136" s="8">
        <v>6</v>
      </c>
      <c r="D136" s="8">
        <v>6</v>
      </c>
      <c r="E136" s="144">
        <f t="shared" si="6"/>
        <v>1.2</v>
      </c>
      <c r="F136">
        <v>32</v>
      </c>
      <c r="G136">
        <f t="shared" si="8"/>
        <v>3.75</v>
      </c>
      <c r="H136" s="144">
        <f t="shared" si="7"/>
        <v>3</v>
      </c>
    </row>
    <row r="137" spans="1:8" hidden="1" x14ac:dyDescent="0.35">
      <c r="A137" s="33" t="s">
        <v>2133</v>
      </c>
      <c r="D137" s="8">
        <v>12</v>
      </c>
      <c r="E137" s="144">
        <f t="shared" si="6"/>
        <v>0.60000000000000009</v>
      </c>
      <c r="F137">
        <v>70</v>
      </c>
      <c r="G137">
        <f t="shared" si="8"/>
        <v>0.85714285714285721</v>
      </c>
      <c r="H137" s="144">
        <f t="shared" si="7"/>
        <v>7</v>
      </c>
    </row>
    <row r="138" spans="1:8" hidden="1" x14ac:dyDescent="0.35">
      <c r="A138" s="33" t="s">
        <v>2281</v>
      </c>
      <c r="D138" s="8">
        <v>1</v>
      </c>
      <c r="E138" s="144">
        <f t="shared" si="6"/>
        <v>0.05</v>
      </c>
      <c r="F138">
        <v>65</v>
      </c>
      <c r="G138">
        <f t="shared" si="8"/>
        <v>7.6923076923076927E-2</v>
      </c>
      <c r="H138" s="144">
        <f t="shared" si="7"/>
        <v>7</v>
      </c>
    </row>
    <row r="139" spans="1:8" hidden="1" x14ac:dyDescent="0.35">
      <c r="A139" s="33" t="s">
        <v>2136</v>
      </c>
      <c r="B139" s="8">
        <v>1</v>
      </c>
      <c r="E139" s="144">
        <f t="shared" si="6"/>
        <v>0.8</v>
      </c>
      <c r="F139">
        <v>1196</v>
      </c>
      <c r="G139">
        <f t="shared" si="8"/>
        <v>6.6889632107023422E-2</v>
      </c>
      <c r="H139" s="144">
        <f t="shared" si="7"/>
        <v>7</v>
      </c>
    </row>
    <row r="140" spans="1:8" hidden="1" x14ac:dyDescent="0.35">
      <c r="A140" s="33" t="s">
        <v>2137</v>
      </c>
      <c r="B140" s="8">
        <v>1</v>
      </c>
      <c r="E140" s="144">
        <f t="shared" si="6"/>
        <v>0.8</v>
      </c>
      <c r="F140">
        <v>77</v>
      </c>
      <c r="G140">
        <f t="shared" si="8"/>
        <v>1.0389610389610389</v>
      </c>
      <c r="H140" s="144">
        <f t="shared" si="7"/>
        <v>5</v>
      </c>
    </row>
    <row r="141" spans="1:8" hidden="1" x14ac:dyDescent="0.35">
      <c r="A141" s="33" t="s">
        <v>2138</v>
      </c>
      <c r="B141" s="8">
        <v>1</v>
      </c>
      <c r="C141" s="8">
        <v>19</v>
      </c>
      <c r="D141" s="8">
        <v>12</v>
      </c>
      <c r="E141" s="144">
        <f t="shared" si="6"/>
        <v>4.25</v>
      </c>
      <c r="F141">
        <v>1393</v>
      </c>
      <c r="G141">
        <f t="shared" si="8"/>
        <v>0.30509691313711418</v>
      </c>
      <c r="H141" s="144">
        <f t="shared" si="7"/>
        <v>7</v>
      </c>
    </row>
    <row r="142" spans="1:8" hidden="1" x14ac:dyDescent="0.35">
      <c r="A142" s="33" t="s">
        <v>2139</v>
      </c>
      <c r="D142" s="8">
        <v>1</v>
      </c>
      <c r="E142" s="144">
        <f t="shared" si="6"/>
        <v>0.05</v>
      </c>
      <c r="F142">
        <v>225</v>
      </c>
      <c r="G142">
        <f t="shared" si="8"/>
        <v>2.2222222222222223E-2</v>
      </c>
      <c r="H142" s="144">
        <f t="shared" si="7"/>
        <v>7</v>
      </c>
    </row>
    <row r="143" spans="1:8" hidden="1" x14ac:dyDescent="0.35">
      <c r="A143" s="33" t="s">
        <v>2141</v>
      </c>
      <c r="C143" s="8">
        <v>1</v>
      </c>
      <c r="E143" s="144">
        <f t="shared" si="6"/>
        <v>0.15</v>
      </c>
      <c r="F143">
        <v>9</v>
      </c>
      <c r="G143">
        <f t="shared" si="8"/>
        <v>1.6666666666666667</v>
      </c>
      <c r="H143" s="144">
        <f t="shared" si="7"/>
        <v>5</v>
      </c>
    </row>
    <row r="144" spans="1:8" hidden="1" x14ac:dyDescent="0.35">
      <c r="A144" s="33" t="s">
        <v>2149</v>
      </c>
      <c r="C144" s="8">
        <v>1</v>
      </c>
      <c r="D144" s="8">
        <v>2</v>
      </c>
      <c r="E144" s="144">
        <f t="shared" si="6"/>
        <v>0.25</v>
      </c>
      <c r="F144">
        <v>17</v>
      </c>
      <c r="G144">
        <f t="shared" si="8"/>
        <v>1.4705882352941175</v>
      </c>
      <c r="H144" s="144">
        <f t="shared" si="7"/>
        <v>5</v>
      </c>
    </row>
    <row r="145" spans="1:8" hidden="1" x14ac:dyDescent="0.35">
      <c r="A145" s="33" t="s">
        <v>2155</v>
      </c>
      <c r="C145" s="8">
        <v>1</v>
      </c>
      <c r="E145" s="144">
        <f t="shared" si="6"/>
        <v>0.15</v>
      </c>
      <c r="F145">
        <v>5</v>
      </c>
      <c r="G145">
        <f t="shared" si="8"/>
        <v>3</v>
      </c>
      <c r="H145" s="144">
        <f t="shared" si="7"/>
        <v>5</v>
      </c>
    </row>
    <row r="146" spans="1:8" hidden="1" x14ac:dyDescent="0.35">
      <c r="A146" s="33" t="s">
        <v>2163</v>
      </c>
      <c r="B146" s="8">
        <v>2</v>
      </c>
      <c r="C146" s="8">
        <v>4</v>
      </c>
      <c r="D146" s="8">
        <v>3</v>
      </c>
      <c r="E146" s="144">
        <f t="shared" si="6"/>
        <v>2.35</v>
      </c>
      <c r="F146">
        <v>4</v>
      </c>
      <c r="G146">
        <f t="shared" si="8"/>
        <v>58.75</v>
      </c>
      <c r="H146" s="144">
        <f t="shared" si="7"/>
        <v>1</v>
      </c>
    </row>
    <row r="147" spans="1:8" hidden="1" x14ac:dyDescent="0.35">
      <c r="A147" s="33" t="s">
        <v>2174</v>
      </c>
      <c r="B147" s="8">
        <v>1</v>
      </c>
      <c r="C147" s="8">
        <v>5</v>
      </c>
      <c r="E147" s="144">
        <f t="shared" si="6"/>
        <v>1.55</v>
      </c>
      <c r="F147">
        <v>903</v>
      </c>
      <c r="G147">
        <f t="shared" si="8"/>
        <v>0.1716500553709856</v>
      </c>
      <c r="H147" s="144">
        <f t="shared" si="7"/>
        <v>7</v>
      </c>
    </row>
    <row r="148" spans="1:8" hidden="1" x14ac:dyDescent="0.35">
      <c r="A148" s="33" t="s">
        <v>2182</v>
      </c>
      <c r="B148" s="8">
        <v>2</v>
      </c>
      <c r="C148" s="8">
        <v>1</v>
      </c>
      <c r="D148" s="8">
        <v>2</v>
      </c>
      <c r="E148" s="144">
        <f t="shared" si="6"/>
        <v>1.85</v>
      </c>
      <c r="F148">
        <v>85</v>
      </c>
      <c r="G148">
        <f t="shared" si="8"/>
        <v>2.1764705882352944</v>
      </c>
      <c r="H148" s="144">
        <f t="shared" si="7"/>
        <v>5</v>
      </c>
    </row>
    <row r="149" spans="1:8" hidden="1" x14ac:dyDescent="0.35">
      <c r="A149" s="33" t="s">
        <v>2186</v>
      </c>
      <c r="D149" s="8">
        <v>1</v>
      </c>
      <c r="E149" s="144">
        <f t="shared" si="6"/>
        <v>0.05</v>
      </c>
      <c r="F149">
        <v>52</v>
      </c>
      <c r="G149">
        <f t="shared" si="8"/>
        <v>9.6153846153846159E-2</v>
      </c>
      <c r="H149" s="144">
        <f t="shared" si="7"/>
        <v>7</v>
      </c>
    </row>
    <row r="150" spans="1:8" hidden="1" x14ac:dyDescent="0.35">
      <c r="A150" s="33" t="s">
        <v>2187</v>
      </c>
      <c r="D150" s="8">
        <v>2</v>
      </c>
      <c r="E150" s="144">
        <f t="shared" si="6"/>
        <v>0.1</v>
      </c>
      <c r="F150">
        <v>214</v>
      </c>
      <c r="G150">
        <f t="shared" si="8"/>
        <v>4.6728971962616828E-2</v>
      </c>
      <c r="H150" s="144">
        <f t="shared" si="7"/>
        <v>7</v>
      </c>
    </row>
    <row r="151" spans="1:8" hidden="1" x14ac:dyDescent="0.35">
      <c r="A151" s="33" t="s">
        <v>2188</v>
      </c>
      <c r="B151" s="8">
        <v>1</v>
      </c>
      <c r="C151" s="8">
        <v>1</v>
      </c>
      <c r="D151" s="8">
        <v>1</v>
      </c>
      <c r="E151" s="144">
        <f t="shared" si="6"/>
        <v>1</v>
      </c>
      <c r="F151">
        <v>8</v>
      </c>
      <c r="G151">
        <f t="shared" si="8"/>
        <v>12.5</v>
      </c>
      <c r="H151" s="144">
        <f t="shared" si="7"/>
        <v>1</v>
      </c>
    </row>
    <row r="152" spans="1:8" hidden="1" x14ac:dyDescent="0.35">
      <c r="A152" s="33" t="s">
        <v>2194</v>
      </c>
      <c r="D152" s="8">
        <v>2</v>
      </c>
      <c r="E152" s="144">
        <f t="shared" si="6"/>
        <v>0.1</v>
      </c>
      <c r="F152">
        <v>29</v>
      </c>
      <c r="G152">
        <f t="shared" si="8"/>
        <v>0.34482758620689657</v>
      </c>
      <c r="H152" s="144">
        <f t="shared" si="7"/>
        <v>7</v>
      </c>
    </row>
    <row r="153" spans="1:8" hidden="1" x14ac:dyDescent="0.35">
      <c r="A153" s="33" t="s">
        <v>2201</v>
      </c>
      <c r="C153" s="8">
        <v>1</v>
      </c>
      <c r="E153" s="144">
        <f t="shared" si="6"/>
        <v>0.15</v>
      </c>
      <c r="F153">
        <v>400</v>
      </c>
      <c r="G153">
        <f t="shared" si="8"/>
        <v>3.7499999999999999E-2</v>
      </c>
      <c r="H153" s="144">
        <f t="shared" si="7"/>
        <v>7</v>
      </c>
    </row>
    <row r="154" spans="1:8" hidden="1" x14ac:dyDescent="0.35">
      <c r="A154" s="33" t="s">
        <v>2204</v>
      </c>
      <c r="B154" s="8">
        <v>5</v>
      </c>
      <c r="D154" s="8">
        <v>1</v>
      </c>
      <c r="E154" s="144">
        <f t="shared" si="6"/>
        <v>4.05</v>
      </c>
      <c r="F154">
        <v>37</v>
      </c>
      <c r="G154">
        <f t="shared" si="8"/>
        <v>10.945945945945946</v>
      </c>
      <c r="H154" s="144">
        <f t="shared" si="7"/>
        <v>1</v>
      </c>
    </row>
    <row r="155" spans="1:8" hidden="1" x14ac:dyDescent="0.35">
      <c r="A155" s="33" t="s">
        <v>2207</v>
      </c>
      <c r="D155" s="8">
        <v>1</v>
      </c>
      <c r="E155" s="144">
        <f t="shared" si="6"/>
        <v>0.05</v>
      </c>
      <c r="F155">
        <v>640</v>
      </c>
      <c r="G155">
        <f t="shared" si="8"/>
        <v>7.8125E-3</v>
      </c>
      <c r="H155" s="144">
        <f t="shared" si="7"/>
        <v>7</v>
      </c>
    </row>
    <row r="156" spans="1:8" hidden="1" x14ac:dyDescent="0.35">
      <c r="A156" s="33" t="s">
        <v>2211</v>
      </c>
      <c r="D156" s="8">
        <v>2</v>
      </c>
      <c r="E156" s="144">
        <f t="shared" si="6"/>
        <v>0.1</v>
      </c>
      <c r="F156">
        <v>44</v>
      </c>
      <c r="G156">
        <f t="shared" si="8"/>
        <v>0.22727272727272729</v>
      </c>
      <c r="H156" s="144">
        <f t="shared" si="7"/>
        <v>7</v>
      </c>
    </row>
    <row r="157" spans="1:8" hidden="1" x14ac:dyDescent="0.35">
      <c r="A157" s="33" t="s">
        <v>2213</v>
      </c>
      <c r="B157" s="8">
        <v>3</v>
      </c>
      <c r="C157" s="8">
        <v>1</v>
      </c>
      <c r="D157" s="8">
        <v>1</v>
      </c>
      <c r="E157" s="144">
        <f t="shared" si="6"/>
        <v>2.6</v>
      </c>
      <c r="F157">
        <v>38</v>
      </c>
      <c r="G157">
        <f t="shared" si="8"/>
        <v>6.8421052631578956</v>
      </c>
      <c r="H157" s="144">
        <f t="shared" si="7"/>
        <v>3</v>
      </c>
    </row>
    <row r="158" spans="1:8" hidden="1" x14ac:dyDescent="0.35">
      <c r="A158" s="33" t="s">
        <v>2214</v>
      </c>
      <c r="B158" s="8">
        <v>6</v>
      </c>
      <c r="C158" s="8">
        <v>5</v>
      </c>
      <c r="D158" s="8">
        <v>4</v>
      </c>
      <c r="E158" s="144">
        <f t="shared" si="6"/>
        <v>5.7500000000000009</v>
      </c>
      <c r="F158">
        <v>1702</v>
      </c>
      <c r="G158">
        <f t="shared" si="8"/>
        <v>0.33783783783783788</v>
      </c>
      <c r="H158" s="144">
        <f t="shared" si="7"/>
        <v>7</v>
      </c>
    </row>
    <row r="159" spans="1:8" hidden="1" x14ac:dyDescent="0.35">
      <c r="A159" s="33" t="s">
        <v>2216</v>
      </c>
      <c r="D159" s="8">
        <v>1</v>
      </c>
      <c r="E159" s="144">
        <f t="shared" si="6"/>
        <v>0.05</v>
      </c>
      <c r="F159">
        <v>50</v>
      </c>
      <c r="G159">
        <f t="shared" si="8"/>
        <v>0.1</v>
      </c>
      <c r="H159" s="144">
        <f t="shared" si="7"/>
        <v>7</v>
      </c>
    </row>
    <row r="160" spans="1:8" hidden="1" x14ac:dyDescent="0.35">
      <c r="A160" s="33" t="s">
        <v>1364</v>
      </c>
      <c r="D160" s="8">
        <v>3</v>
      </c>
      <c r="E160" s="144">
        <f t="shared" si="6"/>
        <v>0.15000000000000002</v>
      </c>
      <c r="F160">
        <v>194</v>
      </c>
      <c r="G160">
        <f t="shared" si="8"/>
        <v>7.7319587628865982E-2</v>
      </c>
      <c r="H160" s="144">
        <f t="shared" si="7"/>
        <v>7</v>
      </c>
    </row>
    <row r="161" spans="1:8" hidden="1" x14ac:dyDescent="0.35">
      <c r="A161" s="33" t="s">
        <v>2219</v>
      </c>
      <c r="C161" s="8">
        <v>1</v>
      </c>
      <c r="E161" s="144">
        <f t="shared" si="6"/>
        <v>0.15</v>
      </c>
      <c r="F161">
        <v>1</v>
      </c>
      <c r="G161">
        <f t="shared" si="8"/>
        <v>15</v>
      </c>
      <c r="H161" s="144">
        <f t="shared" si="7"/>
        <v>1</v>
      </c>
    </row>
    <row r="162" spans="1:8" hidden="1" x14ac:dyDescent="0.35">
      <c r="A162" s="33" t="s">
        <v>2223</v>
      </c>
      <c r="B162" s="8">
        <v>1</v>
      </c>
      <c r="E162" s="144">
        <f t="shared" si="6"/>
        <v>0.8</v>
      </c>
      <c r="F162">
        <v>36</v>
      </c>
      <c r="G162">
        <f t="shared" si="8"/>
        <v>2.2222222222222223</v>
      </c>
      <c r="H162" s="144">
        <f t="shared" si="7"/>
        <v>5</v>
      </c>
    </row>
    <row r="163" spans="1:8" hidden="1" x14ac:dyDescent="0.35">
      <c r="A163" s="33" t="s">
        <v>2224</v>
      </c>
      <c r="C163" s="8">
        <v>1</v>
      </c>
      <c r="E163" s="144">
        <f t="shared" si="6"/>
        <v>0.15</v>
      </c>
      <c r="F163">
        <v>37</v>
      </c>
      <c r="G163">
        <f t="shared" si="8"/>
        <v>0.40540540540540543</v>
      </c>
      <c r="H163" s="144">
        <f t="shared" si="7"/>
        <v>7</v>
      </c>
    </row>
    <row r="164" spans="1:8" hidden="1" x14ac:dyDescent="0.35">
      <c r="A164" s="33" t="s">
        <v>2229</v>
      </c>
      <c r="C164" s="8">
        <v>1</v>
      </c>
      <c r="E164" s="144">
        <f t="shared" si="6"/>
        <v>0.15</v>
      </c>
      <c r="F164">
        <v>55</v>
      </c>
      <c r="G164">
        <f t="shared" si="8"/>
        <v>0.27272727272727271</v>
      </c>
      <c r="H164" s="144">
        <f t="shared" si="7"/>
        <v>7</v>
      </c>
    </row>
    <row r="165" spans="1:8" hidden="1" x14ac:dyDescent="0.35">
      <c r="A165" s="33" t="s">
        <v>1334</v>
      </c>
      <c r="B165" s="8">
        <v>1</v>
      </c>
      <c r="C165" s="8">
        <v>1</v>
      </c>
      <c r="E165" s="144">
        <f t="shared" si="6"/>
        <v>0.95000000000000007</v>
      </c>
      <c r="F165">
        <v>78</v>
      </c>
      <c r="G165">
        <f t="shared" si="8"/>
        <v>1.2179487179487181</v>
      </c>
      <c r="H165" s="144">
        <f t="shared" si="7"/>
        <v>5</v>
      </c>
    </row>
    <row r="166" spans="1:8" hidden="1" x14ac:dyDescent="0.35">
      <c r="A166" s="33" t="s">
        <v>2230</v>
      </c>
      <c r="B166" s="8">
        <v>1</v>
      </c>
      <c r="D166" s="8">
        <v>2</v>
      </c>
      <c r="E166" s="144">
        <f t="shared" si="6"/>
        <v>0.9</v>
      </c>
      <c r="F166">
        <v>15</v>
      </c>
      <c r="G166">
        <f t="shared" si="8"/>
        <v>6.0000000000000009</v>
      </c>
      <c r="H166" s="144">
        <f t="shared" si="7"/>
        <v>3</v>
      </c>
    </row>
    <row r="167" spans="1:8" hidden="1" x14ac:dyDescent="0.35">
      <c r="A167" s="33" t="s">
        <v>2232</v>
      </c>
      <c r="C167" s="8">
        <v>2</v>
      </c>
      <c r="E167" s="144">
        <f t="shared" si="6"/>
        <v>0.3</v>
      </c>
      <c r="F167">
        <v>137</v>
      </c>
      <c r="G167">
        <f t="shared" si="8"/>
        <v>0.218978102189781</v>
      </c>
      <c r="H167" s="144">
        <f t="shared" si="7"/>
        <v>7</v>
      </c>
    </row>
    <row r="168" spans="1:8" hidden="1" x14ac:dyDescent="0.35">
      <c r="A168" s="33" t="s">
        <v>2244</v>
      </c>
      <c r="C168" s="8">
        <v>5</v>
      </c>
      <c r="E168" s="144">
        <f t="shared" si="6"/>
        <v>0.75</v>
      </c>
      <c r="F168">
        <v>808</v>
      </c>
      <c r="G168">
        <f t="shared" si="8"/>
        <v>9.2821782178217821E-2</v>
      </c>
      <c r="H168" s="144">
        <f t="shared" si="7"/>
        <v>7</v>
      </c>
    </row>
    <row r="169" spans="1:8" hidden="1" x14ac:dyDescent="0.35">
      <c r="A169" s="33" t="s">
        <v>2245</v>
      </c>
      <c r="B169" s="8">
        <v>3</v>
      </c>
      <c r="C169" s="8">
        <v>6</v>
      </c>
      <c r="E169" s="144">
        <f t="shared" si="6"/>
        <v>3.3000000000000003</v>
      </c>
      <c r="F169">
        <v>2236</v>
      </c>
      <c r="G169">
        <f t="shared" si="8"/>
        <v>0.14758497316636854</v>
      </c>
      <c r="H169" s="144">
        <f t="shared" si="7"/>
        <v>7</v>
      </c>
    </row>
    <row r="170" spans="1:8" hidden="1" x14ac:dyDescent="0.35">
      <c r="A170" s="33" t="s">
        <v>2247</v>
      </c>
      <c r="D170" s="8">
        <v>1</v>
      </c>
      <c r="E170" s="144">
        <f t="shared" si="6"/>
        <v>0.05</v>
      </c>
      <c r="F170">
        <v>110</v>
      </c>
      <c r="G170">
        <f t="shared" si="8"/>
        <v>4.5454545454545456E-2</v>
      </c>
      <c r="H170" s="144">
        <f t="shared" si="7"/>
        <v>7</v>
      </c>
    </row>
    <row r="171" spans="1:8" hidden="1" x14ac:dyDescent="0.35">
      <c r="A171" s="33" t="s">
        <v>2255</v>
      </c>
      <c r="C171" s="8">
        <v>3</v>
      </c>
      <c r="D171" s="8">
        <v>1</v>
      </c>
      <c r="E171" s="144">
        <f t="shared" si="6"/>
        <v>0.49999999999999994</v>
      </c>
      <c r="F171">
        <v>58</v>
      </c>
      <c r="G171">
        <f t="shared" si="8"/>
        <v>0.86206896551724133</v>
      </c>
      <c r="H171" s="144">
        <f t="shared" si="7"/>
        <v>7</v>
      </c>
    </row>
    <row r="172" spans="1:8" hidden="1" x14ac:dyDescent="0.35">
      <c r="A172" t="s">
        <v>1773</v>
      </c>
      <c r="F172">
        <v>1</v>
      </c>
      <c r="G172">
        <f t="shared" si="8"/>
        <v>0</v>
      </c>
      <c r="H172" s="144">
        <f t="shared" si="7"/>
        <v>7</v>
      </c>
    </row>
    <row r="173" spans="1:8" hidden="1" x14ac:dyDescent="0.35">
      <c r="A173" t="s">
        <v>1774</v>
      </c>
      <c r="F173">
        <v>2</v>
      </c>
      <c r="G173">
        <f t="shared" si="8"/>
        <v>0</v>
      </c>
      <c r="H173" s="144">
        <f t="shared" si="7"/>
        <v>7</v>
      </c>
    </row>
    <row r="174" spans="1:8" hidden="1" x14ac:dyDescent="0.35">
      <c r="A174" t="s">
        <v>1775</v>
      </c>
      <c r="F174">
        <v>2</v>
      </c>
      <c r="G174">
        <f t="shared" si="8"/>
        <v>0</v>
      </c>
      <c r="H174" s="144">
        <f t="shared" si="7"/>
        <v>7</v>
      </c>
    </row>
    <row r="175" spans="1:8" hidden="1" x14ac:dyDescent="0.35">
      <c r="A175" t="s">
        <v>1776</v>
      </c>
      <c r="F175">
        <v>3</v>
      </c>
      <c r="G175">
        <f t="shared" si="8"/>
        <v>0</v>
      </c>
      <c r="H175" s="144">
        <f t="shared" si="7"/>
        <v>7</v>
      </c>
    </row>
    <row r="176" spans="1:8" hidden="1" x14ac:dyDescent="0.35">
      <c r="A176" t="s">
        <v>1777</v>
      </c>
      <c r="F176">
        <v>2</v>
      </c>
      <c r="G176">
        <f t="shared" si="8"/>
        <v>0</v>
      </c>
      <c r="H176" s="144">
        <f t="shared" si="7"/>
        <v>7</v>
      </c>
    </row>
    <row r="177" spans="1:8" hidden="1" x14ac:dyDescent="0.35">
      <c r="A177" t="s">
        <v>1778</v>
      </c>
      <c r="F177">
        <v>1</v>
      </c>
      <c r="G177">
        <f t="shared" si="8"/>
        <v>0</v>
      </c>
      <c r="H177" s="144">
        <f t="shared" si="7"/>
        <v>7</v>
      </c>
    </row>
    <row r="178" spans="1:8" hidden="1" x14ac:dyDescent="0.35">
      <c r="A178" t="s">
        <v>1779</v>
      </c>
      <c r="F178">
        <v>1</v>
      </c>
      <c r="G178">
        <f t="shared" si="8"/>
        <v>0</v>
      </c>
      <c r="H178" s="144">
        <f t="shared" si="7"/>
        <v>7</v>
      </c>
    </row>
    <row r="179" spans="1:8" hidden="1" x14ac:dyDescent="0.35">
      <c r="A179" t="s">
        <v>1780</v>
      </c>
      <c r="F179">
        <v>2</v>
      </c>
      <c r="G179">
        <f t="shared" si="8"/>
        <v>0</v>
      </c>
      <c r="H179" s="144">
        <f t="shared" si="7"/>
        <v>7</v>
      </c>
    </row>
    <row r="180" spans="1:8" hidden="1" x14ac:dyDescent="0.35">
      <c r="A180" t="s">
        <v>1781</v>
      </c>
      <c r="F180">
        <v>3</v>
      </c>
      <c r="G180">
        <f t="shared" si="8"/>
        <v>0</v>
      </c>
      <c r="H180" s="144">
        <f t="shared" si="7"/>
        <v>7</v>
      </c>
    </row>
    <row r="181" spans="1:8" hidden="1" x14ac:dyDescent="0.35">
      <c r="A181" t="s">
        <v>1782</v>
      </c>
      <c r="F181">
        <v>2</v>
      </c>
      <c r="G181">
        <f t="shared" si="8"/>
        <v>0</v>
      </c>
      <c r="H181" s="144">
        <f t="shared" si="7"/>
        <v>7</v>
      </c>
    </row>
    <row r="182" spans="1:8" hidden="1" x14ac:dyDescent="0.35">
      <c r="A182" t="s">
        <v>1783</v>
      </c>
      <c r="F182">
        <v>2</v>
      </c>
      <c r="G182">
        <f t="shared" si="8"/>
        <v>0</v>
      </c>
      <c r="H182" s="144">
        <f t="shared" si="7"/>
        <v>7</v>
      </c>
    </row>
    <row r="183" spans="1:8" hidden="1" x14ac:dyDescent="0.35">
      <c r="A183" t="s">
        <v>1784</v>
      </c>
      <c r="F183">
        <v>2</v>
      </c>
      <c r="G183">
        <f t="shared" si="8"/>
        <v>0</v>
      </c>
      <c r="H183" s="144">
        <f t="shared" si="7"/>
        <v>7</v>
      </c>
    </row>
    <row r="184" spans="1:8" hidden="1" x14ac:dyDescent="0.35">
      <c r="A184" t="s">
        <v>1785</v>
      </c>
      <c r="F184">
        <v>1</v>
      </c>
      <c r="G184">
        <f t="shared" si="8"/>
        <v>0</v>
      </c>
      <c r="H184" s="144">
        <f t="shared" si="7"/>
        <v>7</v>
      </c>
    </row>
    <row r="185" spans="1:8" hidden="1" x14ac:dyDescent="0.35">
      <c r="A185" t="s">
        <v>1786</v>
      </c>
      <c r="F185">
        <v>1</v>
      </c>
      <c r="G185">
        <f t="shared" si="8"/>
        <v>0</v>
      </c>
      <c r="H185" s="144">
        <f t="shared" si="7"/>
        <v>7</v>
      </c>
    </row>
    <row r="186" spans="1:8" hidden="1" x14ac:dyDescent="0.35">
      <c r="A186" t="s">
        <v>1787</v>
      </c>
      <c r="F186">
        <v>1</v>
      </c>
      <c r="G186">
        <f t="shared" si="8"/>
        <v>0</v>
      </c>
      <c r="H186" s="144">
        <f t="shared" si="7"/>
        <v>7</v>
      </c>
    </row>
    <row r="187" spans="1:8" hidden="1" x14ac:dyDescent="0.35">
      <c r="A187" t="s">
        <v>1788</v>
      </c>
      <c r="F187">
        <v>1</v>
      </c>
      <c r="G187">
        <f t="shared" si="8"/>
        <v>0</v>
      </c>
      <c r="H187" s="144">
        <f t="shared" si="7"/>
        <v>7</v>
      </c>
    </row>
    <row r="188" spans="1:8" hidden="1" x14ac:dyDescent="0.35">
      <c r="A188" t="s">
        <v>1789</v>
      </c>
      <c r="F188">
        <v>1</v>
      </c>
      <c r="G188">
        <f t="shared" si="8"/>
        <v>0</v>
      </c>
      <c r="H188" s="144">
        <f t="shared" si="7"/>
        <v>7</v>
      </c>
    </row>
    <row r="189" spans="1:8" hidden="1" x14ac:dyDescent="0.35">
      <c r="A189" t="s">
        <v>1790</v>
      </c>
      <c r="F189">
        <v>1</v>
      </c>
      <c r="G189">
        <f t="shared" si="8"/>
        <v>0</v>
      </c>
      <c r="H189" s="144">
        <f t="shared" si="7"/>
        <v>7</v>
      </c>
    </row>
    <row r="190" spans="1:8" hidden="1" x14ac:dyDescent="0.35">
      <c r="A190" t="s">
        <v>1791</v>
      </c>
      <c r="F190">
        <v>1</v>
      </c>
      <c r="G190">
        <f t="shared" si="8"/>
        <v>0</v>
      </c>
      <c r="H190" s="144">
        <f t="shared" si="7"/>
        <v>7</v>
      </c>
    </row>
    <row r="191" spans="1:8" hidden="1" x14ac:dyDescent="0.35">
      <c r="A191" t="s">
        <v>1792</v>
      </c>
      <c r="F191">
        <v>47</v>
      </c>
      <c r="G191">
        <f t="shared" si="8"/>
        <v>0</v>
      </c>
      <c r="H191" s="144">
        <f t="shared" si="7"/>
        <v>7</v>
      </c>
    </row>
    <row r="192" spans="1:8" hidden="1" x14ac:dyDescent="0.35">
      <c r="A192" t="s">
        <v>1793</v>
      </c>
      <c r="F192">
        <v>1</v>
      </c>
      <c r="G192">
        <f t="shared" si="8"/>
        <v>0</v>
      </c>
      <c r="H192" s="144">
        <f t="shared" si="7"/>
        <v>7</v>
      </c>
    </row>
    <row r="193" spans="1:8" hidden="1" x14ac:dyDescent="0.35">
      <c r="A193" t="s">
        <v>1794</v>
      </c>
      <c r="F193">
        <v>16</v>
      </c>
      <c r="G193">
        <f t="shared" si="8"/>
        <v>0</v>
      </c>
      <c r="H193" s="144">
        <f t="shared" si="7"/>
        <v>7</v>
      </c>
    </row>
    <row r="194" spans="1:8" hidden="1" x14ac:dyDescent="0.35">
      <c r="A194" t="s">
        <v>1795</v>
      </c>
      <c r="F194">
        <v>4</v>
      </c>
      <c r="G194">
        <f t="shared" si="8"/>
        <v>0</v>
      </c>
      <c r="H194" s="144">
        <f t="shared" ref="H194:H257" si="9">IF(G194&lt;=1,7,IF(AND(G194&gt;1,G194&lt;=3),5,IF(AND(G194&gt;3,G194&lt;=10),3,IF(G194&gt;10,1))))</f>
        <v>7</v>
      </c>
    </row>
    <row r="195" spans="1:8" hidden="1" x14ac:dyDescent="0.35">
      <c r="A195" t="s">
        <v>1796</v>
      </c>
      <c r="F195">
        <v>1</v>
      </c>
      <c r="G195">
        <f t="shared" ref="G195:G258" si="10">+(E195/F195)*100</f>
        <v>0</v>
      </c>
      <c r="H195" s="144">
        <f t="shared" si="9"/>
        <v>7</v>
      </c>
    </row>
    <row r="196" spans="1:8" hidden="1" x14ac:dyDescent="0.35">
      <c r="A196" t="s">
        <v>1797</v>
      </c>
      <c r="F196">
        <v>2</v>
      </c>
      <c r="G196">
        <f t="shared" si="10"/>
        <v>0</v>
      </c>
      <c r="H196" s="144">
        <f t="shared" si="9"/>
        <v>7</v>
      </c>
    </row>
    <row r="197" spans="1:8" hidden="1" x14ac:dyDescent="0.35">
      <c r="A197" t="s">
        <v>1798</v>
      </c>
      <c r="F197">
        <v>14</v>
      </c>
      <c r="G197">
        <f t="shared" si="10"/>
        <v>0</v>
      </c>
      <c r="H197" s="144">
        <f t="shared" si="9"/>
        <v>7</v>
      </c>
    </row>
    <row r="198" spans="1:8" hidden="1" x14ac:dyDescent="0.35">
      <c r="A198" t="s">
        <v>1799</v>
      </c>
      <c r="F198">
        <v>39</v>
      </c>
      <c r="G198">
        <f t="shared" si="10"/>
        <v>0</v>
      </c>
      <c r="H198" s="144">
        <f t="shared" si="9"/>
        <v>7</v>
      </c>
    </row>
    <row r="199" spans="1:8" hidden="1" x14ac:dyDescent="0.35">
      <c r="A199" t="s">
        <v>1800</v>
      </c>
      <c r="F199">
        <v>5</v>
      </c>
      <c r="G199">
        <f t="shared" si="10"/>
        <v>0</v>
      </c>
      <c r="H199" s="144">
        <f t="shared" si="9"/>
        <v>7</v>
      </c>
    </row>
    <row r="200" spans="1:8" hidden="1" x14ac:dyDescent="0.35">
      <c r="A200" t="s">
        <v>1801</v>
      </c>
      <c r="F200">
        <v>7</v>
      </c>
      <c r="G200">
        <f t="shared" si="10"/>
        <v>0</v>
      </c>
      <c r="H200" s="144">
        <f t="shared" si="9"/>
        <v>7</v>
      </c>
    </row>
    <row r="201" spans="1:8" hidden="1" x14ac:dyDescent="0.35">
      <c r="A201" t="s">
        <v>1803</v>
      </c>
      <c r="F201">
        <v>8</v>
      </c>
      <c r="G201">
        <f t="shared" si="10"/>
        <v>0</v>
      </c>
      <c r="H201" s="144">
        <f t="shared" si="9"/>
        <v>7</v>
      </c>
    </row>
    <row r="202" spans="1:8" hidden="1" x14ac:dyDescent="0.35">
      <c r="A202" t="s">
        <v>1804</v>
      </c>
      <c r="F202">
        <v>2</v>
      </c>
      <c r="G202">
        <f t="shared" si="10"/>
        <v>0</v>
      </c>
      <c r="H202" s="144">
        <f t="shared" si="9"/>
        <v>7</v>
      </c>
    </row>
    <row r="203" spans="1:8" hidden="1" x14ac:dyDescent="0.35">
      <c r="A203" t="s">
        <v>1805</v>
      </c>
      <c r="F203">
        <v>3</v>
      </c>
      <c r="G203">
        <f t="shared" si="10"/>
        <v>0</v>
      </c>
      <c r="H203" s="144">
        <f t="shared" si="9"/>
        <v>7</v>
      </c>
    </row>
    <row r="204" spans="1:8" hidden="1" x14ac:dyDescent="0.35">
      <c r="A204" t="s">
        <v>1806</v>
      </c>
      <c r="F204">
        <v>4</v>
      </c>
      <c r="G204">
        <f t="shared" si="10"/>
        <v>0</v>
      </c>
      <c r="H204" s="144">
        <f t="shared" si="9"/>
        <v>7</v>
      </c>
    </row>
    <row r="205" spans="1:8" hidden="1" x14ac:dyDescent="0.35">
      <c r="A205" t="s">
        <v>1810</v>
      </c>
      <c r="F205">
        <v>1</v>
      </c>
      <c r="G205">
        <f t="shared" si="10"/>
        <v>0</v>
      </c>
      <c r="H205" s="144">
        <f t="shared" si="9"/>
        <v>7</v>
      </c>
    </row>
    <row r="206" spans="1:8" hidden="1" x14ac:dyDescent="0.35">
      <c r="A206" t="s">
        <v>1812</v>
      </c>
      <c r="F206">
        <v>19</v>
      </c>
      <c r="G206">
        <f t="shared" si="10"/>
        <v>0</v>
      </c>
      <c r="H206" s="144">
        <f t="shared" si="9"/>
        <v>7</v>
      </c>
    </row>
    <row r="207" spans="1:8" hidden="1" x14ac:dyDescent="0.35">
      <c r="A207" t="s">
        <v>1815</v>
      </c>
      <c r="F207">
        <v>125</v>
      </c>
      <c r="G207">
        <f t="shared" si="10"/>
        <v>0</v>
      </c>
      <c r="H207" s="144">
        <f t="shared" si="9"/>
        <v>7</v>
      </c>
    </row>
    <row r="208" spans="1:8" hidden="1" x14ac:dyDescent="0.35">
      <c r="A208" t="s">
        <v>1819</v>
      </c>
      <c r="F208">
        <v>11</v>
      </c>
      <c r="G208">
        <f t="shared" si="10"/>
        <v>0</v>
      </c>
      <c r="H208" s="144">
        <f t="shared" si="9"/>
        <v>7</v>
      </c>
    </row>
    <row r="209" spans="1:8" hidden="1" x14ac:dyDescent="0.35">
      <c r="A209" t="s">
        <v>1821</v>
      </c>
      <c r="F209">
        <v>8</v>
      </c>
      <c r="G209">
        <f t="shared" si="10"/>
        <v>0</v>
      </c>
      <c r="H209" s="144">
        <f t="shared" si="9"/>
        <v>7</v>
      </c>
    </row>
    <row r="210" spans="1:8" hidden="1" x14ac:dyDescent="0.35">
      <c r="A210" t="s">
        <v>1822</v>
      </c>
      <c r="F210">
        <v>41</v>
      </c>
      <c r="G210">
        <f t="shared" si="10"/>
        <v>0</v>
      </c>
      <c r="H210" s="144">
        <f t="shared" si="9"/>
        <v>7</v>
      </c>
    </row>
    <row r="211" spans="1:8" hidden="1" x14ac:dyDescent="0.35">
      <c r="A211" t="s">
        <v>1826</v>
      </c>
      <c r="F211">
        <v>11</v>
      </c>
      <c r="G211">
        <f t="shared" si="10"/>
        <v>0</v>
      </c>
      <c r="H211" s="144">
        <f t="shared" si="9"/>
        <v>7</v>
      </c>
    </row>
    <row r="212" spans="1:8" hidden="1" x14ac:dyDescent="0.35">
      <c r="A212" t="s">
        <v>1827</v>
      </c>
      <c r="F212">
        <v>89</v>
      </c>
      <c r="G212">
        <f t="shared" si="10"/>
        <v>0</v>
      </c>
      <c r="H212" s="144">
        <f t="shared" si="9"/>
        <v>7</v>
      </c>
    </row>
    <row r="213" spans="1:8" hidden="1" x14ac:dyDescent="0.35">
      <c r="A213" t="s">
        <v>1830</v>
      </c>
      <c r="F213">
        <v>9</v>
      </c>
      <c r="G213">
        <f t="shared" si="10"/>
        <v>0</v>
      </c>
      <c r="H213" s="144">
        <f t="shared" si="9"/>
        <v>7</v>
      </c>
    </row>
    <row r="214" spans="1:8" hidden="1" x14ac:dyDescent="0.35">
      <c r="A214" t="s">
        <v>1832</v>
      </c>
      <c r="F214">
        <v>2</v>
      </c>
      <c r="G214">
        <f t="shared" si="10"/>
        <v>0</v>
      </c>
      <c r="H214" s="144">
        <f t="shared" si="9"/>
        <v>7</v>
      </c>
    </row>
    <row r="215" spans="1:8" hidden="1" x14ac:dyDescent="0.35">
      <c r="A215" t="s">
        <v>1833</v>
      </c>
      <c r="F215">
        <v>1</v>
      </c>
      <c r="G215">
        <f t="shared" si="10"/>
        <v>0</v>
      </c>
      <c r="H215" s="144">
        <f t="shared" si="9"/>
        <v>7</v>
      </c>
    </row>
    <row r="216" spans="1:8" hidden="1" x14ac:dyDescent="0.35">
      <c r="A216" t="s">
        <v>1834</v>
      </c>
      <c r="F216">
        <v>1</v>
      </c>
      <c r="G216">
        <f t="shared" si="10"/>
        <v>0</v>
      </c>
      <c r="H216" s="144">
        <f t="shared" si="9"/>
        <v>7</v>
      </c>
    </row>
    <row r="217" spans="1:8" hidden="1" x14ac:dyDescent="0.35">
      <c r="A217" t="s">
        <v>1837</v>
      </c>
      <c r="F217">
        <v>9</v>
      </c>
      <c r="G217">
        <f t="shared" si="10"/>
        <v>0</v>
      </c>
      <c r="H217" s="144">
        <f t="shared" si="9"/>
        <v>7</v>
      </c>
    </row>
    <row r="218" spans="1:8" hidden="1" x14ac:dyDescent="0.35">
      <c r="A218" t="s">
        <v>1838</v>
      </c>
      <c r="F218">
        <v>11</v>
      </c>
      <c r="G218">
        <f t="shared" si="10"/>
        <v>0</v>
      </c>
      <c r="H218" s="144">
        <f t="shared" si="9"/>
        <v>7</v>
      </c>
    </row>
    <row r="219" spans="1:8" hidden="1" x14ac:dyDescent="0.35">
      <c r="A219" t="s">
        <v>1840</v>
      </c>
      <c r="F219">
        <v>10</v>
      </c>
      <c r="G219">
        <f t="shared" si="10"/>
        <v>0</v>
      </c>
      <c r="H219" s="144">
        <f t="shared" si="9"/>
        <v>7</v>
      </c>
    </row>
    <row r="220" spans="1:8" hidden="1" x14ac:dyDescent="0.35">
      <c r="A220" t="s">
        <v>1841</v>
      </c>
      <c r="F220">
        <v>10</v>
      </c>
      <c r="G220">
        <f t="shared" si="10"/>
        <v>0</v>
      </c>
      <c r="H220" s="144">
        <f t="shared" si="9"/>
        <v>7</v>
      </c>
    </row>
    <row r="221" spans="1:8" hidden="1" x14ac:dyDescent="0.35">
      <c r="A221" t="s">
        <v>1843</v>
      </c>
      <c r="F221">
        <v>49</v>
      </c>
      <c r="G221">
        <f t="shared" si="10"/>
        <v>0</v>
      </c>
      <c r="H221" s="144">
        <f t="shared" si="9"/>
        <v>7</v>
      </c>
    </row>
    <row r="222" spans="1:8" hidden="1" x14ac:dyDescent="0.35">
      <c r="A222" t="s">
        <v>1846</v>
      </c>
      <c r="F222">
        <v>5</v>
      </c>
      <c r="G222">
        <f t="shared" si="10"/>
        <v>0</v>
      </c>
      <c r="H222" s="144">
        <f t="shared" si="9"/>
        <v>7</v>
      </c>
    </row>
    <row r="223" spans="1:8" hidden="1" x14ac:dyDescent="0.35">
      <c r="A223" t="s">
        <v>1847</v>
      </c>
      <c r="F223">
        <v>4</v>
      </c>
      <c r="G223">
        <f t="shared" si="10"/>
        <v>0</v>
      </c>
      <c r="H223" s="144">
        <f t="shared" si="9"/>
        <v>7</v>
      </c>
    </row>
    <row r="224" spans="1:8" hidden="1" x14ac:dyDescent="0.35">
      <c r="A224" t="s">
        <v>1851</v>
      </c>
      <c r="F224">
        <v>30</v>
      </c>
      <c r="G224">
        <f t="shared" si="10"/>
        <v>0</v>
      </c>
      <c r="H224" s="144">
        <f t="shared" si="9"/>
        <v>7</v>
      </c>
    </row>
    <row r="225" spans="1:8" hidden="1" x14ac:dyDescent="0.35">
      <c r="A225" t="s">
        <v>1852</v>
      </c>
      <c r="F225">
        <v>161</v>
      </c>
      <c r="G225">
        <f t="shared" si="10"/>
        <v>0</v>
      </c>
      <c r="H225" s="144">
        <f t="shared" si="9"/>
        <v>7</v>
      </c>
    </row>
    <row r="226" spans="1:8" hidden="1" x14ac:dyDescent="0.35">
      <c r="A226" t="s">
        <v>1854</v>
      </c>
      <c r="F226">
        <v>2</v>
      </c>
      <c r="G226">
        <f t="shared" si="10"/>
        <v>0</v>
      </c>
      <c r="H226" s="144">
        <f t="shared" si="9"/>
        <v>7</v>
      </c>
    </row>
    <row r="227" spans="1:8" hidden="1" x14ac:dyDescent="0.35">
      <c r="A227" t="s">
        <v>1855</v>
      </c>
      <c r="F227">
        <v>1</v>
      </c>
      <c r="G227">
        <f t="shared" si="10"/>
        <v>0</v>
      </c>
      <c r="H227" s="144">
        <f t="shared" si="9"/>
        <v>7</v>
      </c>
    </row>
    <row r="228" spans="1:8" hidden="1" x14ac:dyDescent="0.35">
      <c r="A228" t="s">
        <v>1856</v>
      </c>
      <c r="F228">
        <v>30</v>
      </c>
      <c r="G228">
        <f t="shared" si="10"/>
        <v>0</v>
      </c>
      <c r="H228" s="144">
        <f t="shared" si="9"/>
        <v>7</v>
      </c>
    </row>
    <row r="229" spans="1:8" hidden="1" x14ac:dyDescent="0.35">
      <c r="A229" t="s">
        <v>621</v>
      </c>
      <c r="F229">
        <v>1</v>
      </c>
      <c r="G229">
        <f t="shared" si="10"/>
        <v>0</v>
      </c>
      <c r="H229" s="144">
        <f t="shared" si="9"/>
        <v>7</v>
      </c>
    </row>
    <row r="230" spans="1:8" hidden="1" x14ac:dyDescent="0.35">
      <c r="A230" t="s">
        <v>1859</v>
      </c>
      <c r="F230">
        <v>2</v>
      </c>
      <c r="G230">
        <f t="shared" si="10"/>
        <v>0</v>
      </c>
      <c r="H230" s="144">
        <f t="shared" si="9"/>
        <v>7</v>
      </c>
    </row>
    <row r="231" spans="1:8" hidden="1" x14ac:dyDescent="0.35">
      <c r="A231" t="s">
        <v>1861</v>
      </c>
      <c r="F231">
        <v>6</v>
      </c>
      <c r="G231">
        <f t="shared" si="10"/>
        <v>0</v>
      </c>
      <c r="H231" s="144">
        <f t="shared" si="9"/>
        <v>7</v>
      </c>
    </row>
    <row r="232" spans="1:8" hidden="1" x14ac:dyDescent="0.35">
      <c r="A232" t="s">
        <v>1863</v>
      </c>
      <c r="F232">
        <v>17</v>
      </c>
      <c r="G232">
        <f t="shared" si="10"/>
        <v>0</v>
      </c>
      <c r="H232" s="144">
        <f t="shared" si="9"/>
        <v>7</v>
      </c>
    </row>
    <row r="233" spans="1:8" hidden="1" x14ac:dyDescent="0.35">
      <c r="A233" t="s">
        <v>1864</v>
      </c>
      <c r="F233">
        <v>3</v>
      </c>
      <c r="G233">
        <f t="shared" si="10"/>
        <v>0</v>
      </c>
      <c r="H233" s="144">
        <f t="shared" si="9"/>
        <v>7</v>
      </c>
    </row>
    <row r="234" spans="1:8" hidden="1" x14ac:dyDescent="0.35">
      <c r="A234" t="s">
        <v>1866</v>
      </c>
      <c r="F234">
        <v>47</v>
      </c>
      <c r="G234">
        <f t="shared" si="10"/>
        <v>0</v>
      </c>
      <c r="H234" s="144">
        <f t="shared" si="9"/>
        <v>7</v>
      </c>
    </row>
    <row r="235" spans="1:8" hidden="1" x14ac:dyDescent="0.35">
      <c r="A235" t="s">
        <v>1868</v>
      </c>
      <c r="F235">
        <v>18</v>
      </c>
      <c r="G235">
        <f t="shared" si="10"/>
        <v>0</v>
      </c>
      <c r="H235" s="144">
        <f t="shared" si="9"/>
        <v>7</v>
      </c>
    </row>
    <row r="236" spans="1:8" hidden="1" x14ac:dyDescent="0.35">
      <c r="A236" t="s">
        <v>1869</v>
      </c>
      <c r="F236">
        <v>4</v>
      </c>
      <c r="G236">
        <f t="shared" si="10"/>
        <v>0</v>
      </c>
      <c r="H236" s="144">
        <f t="shared" si="9"/>
        <v>7</v>
      </c>
    </row>
    <row r="237" spans="1:8" hidden="1" x14ac:dyDescent="0.35">
      <c r="A237" t="s">
        <v>1874</v>
      </c>
      <c r="F237">
        <v>6</v>
      </c>
      <c r="G237">
        <f t="shared" si="10"/>
        <v>0</v>
      </c>
      <c r="H237" s="144">
        <f t="shared" si="9"/>
        <v>7</v>
      </c>
    </row>
    <row r="238" spans="1:8" hidden="1" x14ac:dyDescent="0.35">
      <c r="A238" t="s">
        <v>1876</v>
      </c>
      <c r="F238">
        <v>2</v>
      </c>
      <c r="G238">
        <f t="shared" si="10"/>
        <v>0</v>
      </c>
      <c r="H238" s="144">
        <f t="shared" si="9"/>
        <v>7</v>
      </c>
    </row>
    <row r="239" spans="1:8" hidden="1" x14ac:dyDescent="0.35">
      <c r="A239" t="s">
        <v>1877</v>
      </c>
      <c r="F239">
        <v>5</v>
      </c>
      <c r="G239">
        <f t="shared" si="10"/>
        <v>0</v>
      </c>
      <c r="H239" s="144">
        <f t="shared" si="9"/>
        <v>7</v>
      </c>
    </row>
    <row r="240" spans="1:8" hidden="1" x14ac:dyDescent="0.35">
      <c r="A240" t="s">
        <v>1878</v>
      </c>
      <c r="F240">
        <v>8</v>
      </c>
      <c r="G240">
        <f t="shared" si="10"/>
        <v>0</v>
      </c>
      <c r="H240" s="144">
        <f t="shared" si="9"/>
        <v>7</v>
      </c>
    </row>
    <row r="241" spans="1:8" hidden="1" x14ac:dyDescent="0.35">
      <c r="A241" t="s">
        <v>1879</v>
      </c>
      <c r="F241">
        <v>6</v>
      </c>
      <c r="G241">
        <f t="shared" si="10"/>
        <v>0</v>
      </c>
      <c r="H241" s="144">
        <f t="shared" si="9"/>
        <v>7</v>
      </c>
    </row>
    <row r="242" spans="1:8" hidden="1" x14ac:dyDescent="0.35">
      <c r="A242" t="s">
        <v>1880</v>
      </c>
      <c r="F242">
        <v>5</v>
      </c>
      <c r="G242">
        <f t="shared" si="10"/>
        <v>0</v>
      </c>
      <c r="H242" s="144">
        <f t="shared" si="9"/>
        <v>7</v>
      </c>
    </row>
    <row r="243" spans="1:8" hidden="1" x14ac:dyDescent="0.35">
      <c r="A243" t="s">
        <v>1881</v>
      </c>
      <c r="F243">
        <v>18</v>
      </c>
      <c r="G243">
        <f t="shared" si="10"/>
        <v>0</v>
      </c>
      <c r="H243" s="144">
        <f t="shared" si="9"/>
        <v>7</v>
      </c>
    </row>
    <row r="244" spans="1:8" hidden="1" x14ac:dyDescent="0.35">
      <c r="A244" t="s">
        <v>1354</v>
      </c>
      <c r="F244">
        <v>1</v>
      </c>
      <c r="G244">
        <f t="shared" si="10"/>
        <v>0</v>
      </c>
      <c r="H244" s="144">
        <f t="shared" si="9"/>
        <v>7</v>
      </c>
    </row>
    <row r="245" spans="1:8" hidden="1" x14ac:dyDescent="0.35">
      <c r="A245" t="s">
        <v>1882</v>
      </c>
      <c r="F245">
        <v>56</v>
      </c>
      <c r="G245">
        <f t="shared" si="10"/>
        <v>0</v>
      </c>
      <c r="H245" s="144">
        <f t="shared" si="9"/>
        <v>7</v>
      </c>
    </row>
    <row r="246" spans="1:8" hidden="1" x14ac:dyDescent="0.35">
      <c r="A246" t="s">
        <v>1884</v>
      </c>
      <c r="F246">
        <v>2</v>
      </c>
      <c r="G246">
        <f t="shared" si="10"/>
        <v>0</v>
      </c>
      <c r="H246" s="144">
        <f t="shared" si="9"/>
        <v>7</v>
      </c>
    </row>
    <row r="247" spans="1:8" hidden="1" x14ac:dyDescent="0.35">
      <c r="A247" t="s">
        <v>1887</v>
      </c>
      <c r="F247">
        <v>8</v>
      </c>
      <c r="G247">
        <f t="shared" si="10"/>
        <v>0</v>
      </c>
      <c r="H247" s="144">
        <f t="shared" si="9"/>
        <v>7</v>
      </c>
    </row>
    <row r="248" spans="1:8" hidden="1" x14ac:dyDescent="0.35">
      <c r="A248" t="s">
        <v>1888</v>
      </c>
      <c r="F248">
        <v>6</v>
      </c>
      <c r="G248">
        <f t="shared" si="10"/>
        <v>0</v>
      </c>
      <c r="H248" s="144">
        <f t="shared" si="9"/>
        <v>7</v>
      </c>
    </row>
    <row r="249" spans="1:8" hidden="1" x14ac:dyDescent="0.35">
      <c r="A249" t="s">
        <v>1889</v>
      </c>
      <c r="F249">
        <v>3</v>
      </c>
      <c r="G249">
        <f t="shared" si="10"/>
        <v>0</v>
      </c>
      <c r="H249" s="144">
        <f t="shared" si="9"/>
        <v>7</v>
      </c>
    </row>
    <row r="250" spans="1:8" hidden="1" x14ac:dyDescent="0.35">
      <c r="A250" t="s">
        <v>1891</v>
      </c>
      <c r="F250">
        <v>2</v>
      </c>
      <c r="G250">
        <f t="shared" si="10"/>
        <v>0</v>
      </c>
      <c r="H250" s="144">
        <f t="shared" si="9"/>
        <v>7</v>
      </c>
    </row>
    <row r="251" spans="1:8" hidden="1" x14ac:dyDescent="0.35">
      <c r="A251" t="s">
        <v>1892</v>
      </c>
      <c r="F251">
        <v>3</v>
      </c>
      <c r="G251">
        <f t="shared" si="10"/>
        <v>0</v>
      </c>
      <c r="H251" s="144">
        <f t="shared" si="9"/>
        <v>7</v>
      </c>
    </row>
    <row r="252" spans="1:8" hidden="1" x14ac:dyDescent="0.35">
      <c r="A252" t="s">
        <v>1893</v>
      </c>
      <c r="F252">
        <v>11</v>
      </c>
      <c r="G252">
        <f t="shared" si="10"/>
        <v>0</v>
      </c>
      <c r="H252" s="144">
        <f t="shared" si="9"/>
        <v>7</v>
      </c>
    </row>
    <row r="253" spans="1:8" hidden="1" x14ac:dyDescent="0.35">
      <c r="A253" t="s">
        <v>1894</v>
      </c>
      <c r="F253">
        <v>4</v>
      </c>
      <c r="G253">
        <f t="shared" si="10"/>
        <v>0</v>
      </c>
      <c r="H253" s="144">
        <f t="shared" si="9"/>
        <v>7</v>
      </c>
    </row>
    <row r="254" spans="1:8" hidden="1" x14ac:dyDescent="0.35">
      <c r="A254" t="s">
        <v>1897</v>
      </c>
      <c r="F254">
        <v>39</v>
      </c>
      <c r="G254">
        <f t="shared" si="10"/>
        <v>0</v>
      </c>
      <c r="H254" s="144">
        <f t="shared" si="9"/>
        <v>7</v>
      </c>
    </row>
    <row r="255" spans="1:8" hidden="1" x14ac:dyDescent="0.35">
      <c r="A255" t="s">
        <v>1899</v>
      </c>
      <c r="F255">
        <v>2</v>
      </c>
      <c r="G255">
        <f t="shared" si="10"/>
        <v>0</v>
      </c>
      <c r="H255" s="144">
        <f t="shared" si="9"/>
        <v>7</v>
      </c>
    </row>
    <row r="256" spans="1:8" hidden="1" x14ac:dyDescent="0.35">
      <c r="A256" t="s">
        <v>1900</v>
      </c>
      <c r="F256">
        <v>17</v>
      </c>
      <c r="G256">
        <f t="shared" si="10"/>
        <v>0</v>
      </c>
      <c r="H256" s="144">
        <f t="shared" si="9"/>
        <v>7</v>
      </c>
    </row>
    <row r="257" spans="1:8" hidden="1" x14ac:dyDescent="0.35">
      <c r="A257" t="s">
        <v>1901</v>
      </c>
      <c r="F257">
        <v>1</v>
      </c>
      <c r="G257">
        <f t="shared" si="10"/>
        <v>0</v>
      </c>
      <c r="H257" s="144">
        <f t="shared" si="9"/>
        <v>7</v>
      </c>
    </row>
    <row r="258" spans="1:8" hidden="1" x14ac:dyDescent="0.35">
      <c r="A258" t="s">
        <v>1902</v>
      </c>
      <c r="F258">
        <v>48</v>
      </c>
      <c r="G258">
        <f t="shared" si="10"/>
        <v>0</v>
      </c>
      <c r="H258" s="144">
        <f t="shared" ref="H258:H321" si="11">IF(G258&lt;=1,7,IF(AND(G258&gt;1,G258&lt;=3),5,IF(AND(G258&gt;3,G258&lt;=10),3,IF(G258&gt;10,1))))</f>
        <v>7</v>
      </c>
    </row>
    <row r="259" spans="1:8" hidden="1" x14ac:dyDescent="0.35">
      <c r="A259" t="s">
        <v>1904</v>
      </c>
      <c r="F259">
        <v>4</v>
      </c>
      <c r="G259">
        <f t="shared" ref="G259:G322" si="12">+(E259/F259)*100</f>
        <v>0</v>
      </c>
      <c r="H259" s="144">
        <f t="shared" si="11"/>
        <v>7</v>
      </c>
    </row>
    <row r="260" spans="1:8" hidden="1" x14ac:dyDescent="0.35">
      <c r="A260" t="s">
        <v>1906</v>
      </c>
      <c r="F260">
        <v>1</v>
      </c>
      <c r="G260">
        <f t="shared" si="12"/>
        <v>0</v>
      </c>
      <c r="H260" s="144">
        <f t="shared" si="11"/>
        <v>7</v>
      </c>
    </row>
    <row r="261" spans="1:8" hidden="1" x14ac:dyDescent="0.35">
      <c r="A261" t="s">
        <v>1907</v>
      </c>
      <c r="F261">
        <v>9</v>
      </c>
      <c r="G261">
        <f t="shared" si="12"/>
        <v>0</v>
      </c>
      <c r="H261" s="144">
        <f t="shared" si="11"/>
        <v>7</v>
      </c>
    </row>
    <row r="262" spans="1:8" hidden="1" x14ac:dyDescent="0.35">
      <c r="A262" t="s">
        <v>1908</v>
      </c>
      <c r="F262">
        <v>17</v>
      </c>
      <c r="G262">
        <f t="shared" si="12"/>
        <v>0</v>
      </c>
      <c r="H262" s="144">
        <f t="shared" si="11"/>
        <v>7</v>
      </c>
    </row>
    <row r="263" spans="1:8" hidden="1" x14ac:dyDescent="0.35">
      <c r="A263" t="s">
        <v>1909</v>
      </c>
      <c r="F263">
        <v>6</v>
      </c>
      <c r="G263">
        <f t="shared" si="12"/>
        <v>0</v>
      </c>
      <c r="H263" s="144">
        <f t="shared" si="11"/>
        <v>7</v>
      </c>
    </row>
    <row r="264" spans="1:8" hidden="1" x14ac:dyDescent="0.35">
      <c r="A264" t="s">
        <v>1912</v>
      </c>
      <c r="F264">
        <v>1</v>
      </c>
      <c r="G264">
        <f t="shared" si="12"/>
        <v>0</v>
      </c>
      <c r="H264" s="144">
        <f t="shared" si="11"/>
        <v>7</v>
      </c>
    </row>
    <row r="265" spans="1:8" hidden="1" x14ac:dyDescent="0.35">
      <c r="A265" t="s">
        <v>1914</v>
      </c>
      <c r="F265">
        <v>4</v>
      </c>
      <c r="G265">
        <f t="shared" si="12"/>
        <v>0</v>
      </c>
      <c r="H265" s="144">
        <f t="shared" si="11"/>
        <v>7</v>
      </c>
    </row>
    <row r="266" spans="1:8" hidden="1" x14ac:dyDescent="0.35">
      <c r="A266" t="s">
        <v>1915</v>
      </c>
      <c r="F266">
        <v>11</v>
      </c>
      <c r="G266">
        <f t="shared" si="12"/>
        <v>0</v>
      </c>
      <c r="H266" s="144">
        <f t="shared" si="11"/>
        <v>7</v>
      </c>
    </row>
    <row r="267" spans="1:8" hidden="1" x14ac:dyDescent="0.35">
      <c r="A267" t="s">
        <v>1916</v>
      </c>
      <c r="F267">
        <v>5</v>
      </c>
      <c r="G267">
        <f t="shared" si="12"/>
        <v>0</v>
      </c>
      <c r="H267" s="144">
        <f t="shared" si="11"/>
        <v>7</v>
      </c>
    </row>
    <row r="268" spans="1:8" hidden="1" x14ac:dyDescent="0.35">
      <c r="A268" t="s">
        <v>1917</v>
      </c>
      <c r="F268">
        <v>11</v>
      </c>
      <c r="G268">
        <f t="shared" si="12"/>
        <v>0</v>
      </c>
      <c r="H268" s="144">
        <f t="shared" si="11"/>
        <v>7</v>
      </c>
    </row>
    <row r="269" spans="1:8" hidden="1" x14ac:dyDescent="0.35">
      <c r="A269" t="s">
        <v>1918</v>
      </c>
      <c r="F269">
        <v>1</v>
      </c>
      <c r="G269">
        <f t="shared" si="12"/>
        <v>0</v>
      </c>
      <c r="H269" s="144">
        <f t="shared" si="11"/>
        <v>7</v>
      </c>
    </row>
    <row r="270" spans="1:8" hidden="1" x14ac:dyDescent="0.35">
      <c r="A270" t="s">
        <v>1919</v>
      </c>
      <c r="F270">
        <v>22</v>
      </c>
      <c r="G270">
        <f t="shared" si="12"/>
        <v>0</v>
      </c>
      <c r="H270" s="144">
        <f t="shared" si="11"/>
        <v>7</v>
      </c>
    </row>
    <row r="271" spans="1:8" hidden="1" x14ac:dyDescent="0.35">
      <c r="A271" t="s">
        <v>1920</v>
      </c>
      <c r="F271">
        <v>5</v>
      </c>
      <c r="G271">
        <f t="shared" si="12"/>
        <v>0</v>
      </c>
      <c r="H271" s="144">
        <f t="shared" si="11"/>
        <v>7</v>
      </c>
    </row>
    <row r="272" spans="1:8" hidden="1" x14ac:dyDescent="0.35">
      <c r="A272" t="s">
        <v>1921</v>
      </c>
      <c r="F272">
        <v>23</v>
      </c>
      <c r="G272">
        <f t="shared" si="12"/>
        <v>0</v>
      </c>
      <c r="H272" s="144">
        <f t="shared" si="11"/>
        <v>7</v>
      </c>
    </row>
    <row r="273" spans="1:8" hidden="1" x14ac:dyDescent="0.35">
      <c r="A273" t="s">
        <v>1923</v>
      </c>
      <c r="F273">
        <v>4</v>
      </c>
      <c r="G273">
        <f t="shared" si="12"/>
        <v>0</v>
      </c>
      <c r="H273" s="144">
        <f t="shared" si="11"/>
        <v>7</v>
      </c>
    </row>
    <row r="274" spans="1:8" hidden="1" x14ac:dyDescent="0.35">
      <c r="A274" t="s">
        <v>1924</v>
      </c>
      <c r="F274">
        <v>14</v>
      </c>
      <c r="G274">
        <f t="shared" si="12"/>
        <v>0</v>
      </c>
      <c r="H274" s="144">
        <f t="shared" si="11"/>
        <v>7</v>
      </c>
    </row>
    <row r="275" spans="1:8" hidden="1" x14ac:dyDescent="0.35">
      <c r="A275" t="s">
        <v>1927</v>
      </c>
      <c r="F275">
        <v>2</v>
      </c>
      <c r="G275">
        <f t="shared" si="12"/>
        <v>0</v>
      </c>
      <c r="H275" s="144">
        <f t="shared" si="11"/>
        <v>7</v>
      </c>
    </row>
    <row r="276" spans="1:8" hidden="1" x14ac:dyDescent="0.35">
      <c r="A276" t="s">
        <v>1929</v>
      </c>
      <c r="F276">
        <v>1</v>
      </c>
      <c r="G276">
        <f t="shared" si="12"/>
        <v>0</v>
      </c>
      <c r="H276" s="144">
        <f t="shared" si="11"/>
        <v>7</v>
      </c>
    </row>
    <row r="277" spans="1:8" hidden="1" x14ac:dyDescent="0.35">
      <c r="A277" t="s">
        <v>1372</v>
      </c>
      <c r="F277">
        <v>1</v>
      </c>
      <c r="G277">
        <f t="shared" si="12"/>
        <v>0</v>
      </c>
      <c r="H277" s="144">
        <f t="shared" si="11"/>
        <v>7</v>
      </c>
    </row>
    <row r="278" spans="1:8" hidden="1" x14ac:dyDescent="0.35">
      <c r="A278" t="s">
        <v>1930</v>
      </c>
      <c r="F278">
        <v>1</v>
      </c>
      <c r="G278">
        <f t="shared" si="12"/>
        <v>0</v>
      </c>
      <c r="H278" s="144">
        <f t="shared" si="11"/>
        <v>7</v>
      </c>
    </row>
    <row r="279" spans="1:8" hidden="1" x14ac:dyDescent="0.35">
      <c r="A279" t="s">
        <v>1931</v>
      </c>
      <c r="F279">
        <v>1</v>
      </c>
      <c r="G279">
        <f t="shared" si="12"/>
        <v>0</v>
      </c>
      <c r="H279" s="144">
        <f t="shared" si="11"/>
        <v>7</v>
      </c>
    </row>
    <row r="280" spans="1:8" hidden="1" x14ac:dyDescent="0.35">
      <c r="A280" t="s">
        <v>1932</v>
      </c>
      <c r="F280">
        <v>2</v>
      </c>
      <c r="G280">
        <f t="shared" si="12"/>
        <v>0</v>
      </c>
      <c r="H280" s="144">
        <f t="shared" si="11"/>
        <v>7</v>
      </c>
    </row>
    <row r="281" spans="1:8" hidden="1" x14ac:dyDescent="0.35">
      <c r="A281" t="s">
        <v>1933</v>
      </c>
      <c r="F281">
        <v>1</v>
      </c>
      <c r="G281">
        <f t="shared" si="12"/>
        <v>0</v>
      </c>
      <c r="H281" s="144">
        <f t="shared" si="11"/>
        <v>7</v>
      </c>
    </row>
    <row r="282" spans="1:8" hidden="1" x14ac:dyDescent="0.35">
      <c r="A282" t="s">
        <v>1934</v>
      </c>
      <c r="F282">
        <v>10</v>
      </c>
      <c r="G282">
        <f t="shared" si="12"/>
        <v>0</v>
      </c>
      <c r="H282" s="144">
        <f t="shared" si="11"/>
        <v>7</v>
      </c>
    </row>
    <row r="283" spans="1:8" hidden="1" x14ac:dyDescent="0.35">
      <c r="A283" t="s">
        <v>1935</v>
      </c>
      <c r="F283">
        <v>18</v>
      </c>
      <c r="G283">
        <f t="shared" si="12"/>
        <v>0</v>
      </c>
      <c r="H283" s="144">
        <f t="shared" si="11"/>
        <v>7</v>
      </c>
    </row>
    <row r="284" spans="1:8" hidden="1" x14ac:dyDescent="0.35">
      <c r="A284" t="s">
        <v>1938</v>
      </c>
      <c r="F284">
        <v>6</v>
      </c>
      <c r="G284">
        <f t="shared" si="12"/>
        <v>0</v>
      </c>
      <c r="H284" s="144">
        <f t="shared" si="11"/>
        <v>7</v>
      </c>
    </row>
    <row r="285" spans="1:8" hidden="1" x14ac:dyDescent="0.35">
      <c r="A285" t="s">
        <v>1939</v>
      </c>
      <c r="F285">
        <v>14</v>
      </c>
      <c r="G285">
        <f t="shared" si="12"/>
        <v>0</v>
      </c>
      <c r="H285" s="144">
        <f t="shared" si="11"/>
        <v>7</v>
      </c>
    </row>
    <row r="286" spans="1:8" hidden="1" x14ac:dyDescent="0.35">
      <c r="A286" t="s">
        <v>1941</v>
      </c>
      <c r="F286">
        <v>5</v>
      </c>
      <c r="G286">
        <f t="shared" si="12"/>
        <v>0</v>
      </c>
      <c r="H286" s="144">
        <f t="shared" si="11"/>
        <v>7</v>
      </c>
    </row>
    <row r="287" spans="1:8" hidden="1" x14ac:dyDescent="0.35">
      <c r="A287" t="s">
        <v>1942</v>
      </c>
      <c r="F287">
        <v>2</v>
      </c>
      <c r="G287">
        <f t="shared" si="12"/>
        <v>0</v>
      </c>
      <c r="H287" s="144">
        <f t="shared" si="11"/>
        <v>7</v>
      </c>
    </row>
    <row r="288" spans="1:8" hidden="1" x14ac:dyDescent="0.35">
      <c r="A288" t="s">
        <v>1943</v>
      </c>
      <c r="F288">
        <v>2</v>
      </c>
      <c r="G288">
        <f t="shared" si="12"/>
        <v>0</v>
      </c>
      <c r="H288" s="144">
        <f t="shared" si="11"/>
        <v>7</v>
      </c>
    </row>
    <row r="289" spans="1:8" hidden="1" x14ac:dyDescent="0.35">
      <c r="A289" t="s">
        <v>1944</v>
      </c>
      <c r="F289">
        <v>1</v>
      </c>
      <c r="G289">
        <f t="shared" si="12"/>
        <v>0</v>
      </c>
      <c r="H289" s="144">
        <f t="shared" si="11"/>
        <v>7</v>
      </c>
    </row>
    <row r="290" spans="1:8" hidden="1" x14ac:dyDescent="0.35">
      <c r="A290" t="s">
        <v>1945</v>
      </c>
      <c r="F290">
        <v>4</v>
      </c>
      <c r="G290">
        <f t="shared" si="12"/>
        <v>0</v>
      </c>
      <c r="H290" s="144">
        <f t="shared" si="11"/>
        <v>7</v>
      </c>
    </row>
    <row r="291" spans="1:8" hidden="1" x14ac:dyDescent="0.35">
      <c r="A291" t="s">
        <v>1947</v>
      </c>
      <c r="F291">
        <v>1</v>
      </c>
      <c r="G291">
        <f t="shared" si="12"/>
        <v>0</v>
      </c>
      <c r="H291" s="144">
        <f t="shared" si="11"/>
        <v>7</v>
      </c>
    </row>
    <row r="292" spans="1:8" hidden="1" x14ac:dyDescent="0.35">
      <c r="A292" t="s">
        <v>1948</v>
      </c>
      <c r="F292">
        <v>1</v>
      </c>
      <c r="G292">
        <f t="shared" si="12"/>
        <v>0</v>
      </c>
      <c r="H292" s="144">
        <f t="shared" si="11"/>
        <v>7</v>
      </c>
    </row>
    <row r="293" spans="1:8" hidden="1" x14ac:dyDescent="0.35">
      <c r="A293" t="s">
        <v>1950</v>
      </c>
      <c r="F293">
        <v>1</v>
      </c>
      <c r="G293">
        <f t="shared" si="12"/>
        <v>0</v>
      </c>
      <c r="H293" s="144">
        <f t="shared" si="11"/>
        <v>7</v>
      </c>
    </row>
    <row r="294" spans="1:8" hidden="1" x14ac:dyDescent="0.35">
      <c r="A294" t="s">
        <v>1951</v>
      </c>
      <c r="F294">
        <v>33</v>
      </c>
      <c r="G294">
        <f t="shared" si="12"/>
        <v>0</v>
      </c>
      <c r="H294" s="144">
        <f t="shared" si="11"/>
        <v>7</v>
      </c>
    </row>
    <row r="295" spans="1:8" hidden="1" x14ac:dyDescent="0.35">
      <c r="A295" t="s">
        <v>1952</v>
      </c>
      <c r="F295">
        <v>34</v>
      </c>
      <c r="G295">
        <f t="shared" si="12"/>
        <v>0</v>
      </c>
      <c r="H295" s="144">
        <f t="shared" si="11"/>
        <v>7</v>
      </c>
    </row>
    <row r="296" spans="1:8" hidden="1" x14ac:dyDescent="0.35">
      <c r="A296" t="s">
        <v>1955</v>
      </c>
      <c r="F296">
        <v>33</v>
      </c>
      <c r="G296">
        <f t="shared" si="12"/>
        <v>0</v>
      </c>
      <c r="H296" s="144">
        <f t="shared" si="11"/>
        <v>7</v>
      </c>
    </row>
    <row r="297" spans="1:8" hidden="1" x14ac:dyDescent="0.35">
      <c r="A297" t="s">
        <v>1959</v>
      </c>
      <c r="F297">
        <v>17</v>
      </c>
      <c r="G297">
        <f t="shared" si="12"/>
        <v>0</v>
      </c>
      <c r="H297" s="144">
        <f t="shared" si="11"/>
        <v>7</v>
      </c>
    </row>
    <row r="298" spans="1:8" hidden="1" x14ac:dyDescent="0.35">
      <c r="A298" t="s">
        <v>1960</v>
      </c>
      <c r="F298">
        <v>5</v>
      </c>
      <c r="G298">
        <f t="shared" si="12"/>
        <v>0</v>
      </c>
      <c r="H298" s="144">
        <f t="shared" si="11"/>
        <v>7</v>
      </c>
    </row>
    <row r="299" spans="1:8" hidden="1" x14ac:dyDescent="0.35">
      <c r="A299" t="s">
        <v>1961</v>
      </c>
      <c r="F299">
        <v>32</v>
      </c>
      <c r="G299">
        <f t="shared" si="12"/>
        <v>0</v>
      </c>
      <c r="H299" s="144">
        <f t="shared" si="11"/>
        <v>7</v>
      </c>
    </row>
    <row r="300" spans="1:8" hidden="1" x14ac:dyDescent="0.35">
      <c r="A300" t="s">
        <v>1963</v>
      </c>
      <c r="F300">
        <v>5</v>
      </c>
      <c r="G300">
        <f t="shared" si="12"/>
        <v>0</v>
      </c>
      <c r="H300" s="144">
        <f t="shared" si="11"/>
        <v>7</v>
      </c>
    </row>
    <row r="301" spans="1:8" hidden="1" x14ac:dyDescent="0.35">
      <c r="A301" t="s">
        <v>1964</v>
      </c>
      <c r="F301">
        <v>33</v>
      </c>
      <c r="G301">
        <f t="shared" si="12"/>
        <v>0</v>
      </c>
      <c r="H301" s="144">
        <f t="shared" si="11"/>
        <v>7</v>
      </c>
    </row>
    <row r="302" spans="1:8" hidden="1" x14ac:dyDescent="0.35">
      <c r="A302" t="s">
        <v>1965</v>
      </c>
      <c r="F302">
        <v>13</v>
      </c>
      <c r="G302">
        <f t="shared" si="12"/>
        <v>0</v>
      </c>
      <c r="H302" s="144">
        <f t="shared" si="11"/>
        <v>7</v>
      </c>
    </row>
    <row r="303" spans="1:8" hidden="1" x14ac:dyDescent="0.35">
      <c r="A303" t="s">
        <v>1966</v>
      </c>
      <c r="F303">
        <v>2</v>
      </c>
      <c r="G303">
        <f t="shared" si="12"/>
        <v>0</v>
      </c>
      <c r="H303" s="144">
        <f t="shared" si="11"/>
        <v>7</v>
      </c>
    </row>
    <row r="304" spans="1:8" hidden="1" x14ac:dyDescent="0.35">
      <c r="A304" t="s">
        <v>1967</v>
      </c>
      <c r="F304">
        <v>20</v>
      </c>
      <c r="G304">
        <f t="shared" si="12"/>
        <v>0</v>
      </c>
      <c r="H304" s="144">
        <f t="shared" si="11"/>
        <v>7</v>
      </c>
    </row>
    <row r="305" spans="1:8" hidden="1" x14ac:dyDescent="0.35">
      <c r="A305" t="s">
        <v>1970</v>
      </c>
      <c r="F305">
        <v>75</v>
      </c>
      <c r="G305">
        <f t="shared" si="12"/>
        <v>0</v>
      </c>
      <c r="H305" s="144">
        <f t="shared" si="11"/>
        <v>7</v>
      </c>
    </row>
    <row r="306" spans="1:8" hidden="1" x14ac:dyDescent="0.35">
      <c r="A306" t="s">
        <v>1971</v>
      </c>
      <c r="F306">
        <v>8</v>
      </c>
      <c r="G306">
        <f t="shared" si="12"/>
        <v>0</v>
      </c>
      <c r="H306" s="144">
        <f t="shared" si="11"/>
        <v>7</v>
      </c>
    </row>
    <row r="307" spans="1:8" hidden="1" x14ac:dyDescent="0.35">
      <c r="A307" t="s">
        <v>1972</v>
      </c>
      <c r="F307">
        <v>11</v>
      </c>
      <c r="G307">
        <f t="shared" si="12"/>
        <v>0</v>
      </c>
      <c r="H307" s="144">
        <f t="shared" si="11"/>
        <v>7</v>
      </c>
    </row>
    <row r="308" spans="1:8" hidden="1" x14ac:dyDescent="0.35">
      <c r="A308" t="s">
        <v>1974</v>
      </c>
      <c r="F308">
        <v>91</v>
      </c>
      <c r="G308">
        <f t="shared" si="12"/>
        <v>0</v>
      </c>
      <c r="H308" s="144">
        <f t="shared" si="11"/>
        <v>7</v>
      </c>
    </row>
    <row r="309" spans="1:8" hidden="1" x14ac:dyDescent="0.35">
      <c r="A309" t="s">
        <v>1975</v>
      </c>
      <c r="F309">
        <v>7</v>
      </c>
      <c r="G309">
        <f t="shared" si="12"/>
        <v>0</v>
      </c>
      <c r="H309" s="144">
        <f t="shared" si="11"/>
        <v>7</v>
      </c>
    </row>
    <row r="310" spans="1:8" hidden="1" x14ac:dyDescent="0.35">
      <c r="A310" t="s">
        <v>1976</v>
      </c>
      <c r="F310">
        <v>4</v>
      </c>
      <c r="G310">
        <f t="shared" si="12"/>
        <v>0</v>
      </c>
      <c r="H310" s="144">
        <f t="shared" si="11"/>
        <v>7</v>
      </c>
    </row>
    <row r="311" spans="1:8" hidden="1" x14ac:dyDescent="0.35">
      <c r="A311" t="s">
        <v>1977</v>
      </c>
      <c r="F311">
        <v>23</v>
      </c>
      <c r="G311">
        <f t="shared" si="12"/>
        <v>0</v>
      </c>
      <c r="H311" s="144">
        <f t="shared" si="11"/>
        <v>7</v>
      </c>
    </row>
    <row r="312" spans="1:8" hidden="1" x14ac:dyDescent="0.35">
      <c r="A312" t="s">
        <v>1979</v>
      </c>
      <c r="F312">
        <v>9</v>
      </c>
      <c r="G312">
        <f t="shared" si="12"/>
        <v>0</v>
      </c>
      <c r="H312" s="144">
        <f t="shared" si="11"/>
        <v>7</v>
      </c>
    </row>
    <row r="313" spans="1:8" hidden="1" x14ac:dyDescent="0.35">
      <c r="A313" t="s">
        <v>1980</v>
      </c>
      <c r="F313">
        <v>3</v>
      </c>
      <c r="G313">
        <f t="shared" si="12"/>
        <v>0</v>
      </c>
      <c r="H313" s="144">
        <f t="shared" si="11"/>
        <v>7</v>
      </c>
    </row>
    <row r="314" spans="1:8" hidden="1" x14ac:dyDescent="0.35">
      <c r="A314" t="s">
        <v>1983</v>
      </c>
      <c r="F314">
        <v>5</v>
      </c>
      <c r="G314">
        <f t="shared" si="12"/>
        <v>0</v>
      </c>
      <c r="H314" s="144">
        <f t="shared" si="11"/>
        <v>7</v>
      </c>
    </row>
    <row r="315" spans="1:8" hidden="1" x14ac:dyDescent="0.35">
      <c r="A315" t="s">
        <v>1986</v>
      </c>
      <c r="F315">
        <v>2</v>
      </c>
      <c r="G315">
        <f t="shared" si="12"/>
        <v>0</v>
      </c>
      <c r="H315" s="144">
        <f t="shared" si="11"/>
        <v>7</v>
      </c>
    </row>
    <row r="316" spans="1:8" hidden="1" x14ac:dyDescent="0.35">
      <c r="A316" t="s">
        <v>1987</v>
      </c>
      <c r="F316">
        <v>1</v>
      </c>
      <c r="G316">
        <f t="shared" si="12"/>
        <v>0</v>
      </c>
      <c r="H316" s="144">
        <f t="shared" si="11"/>
        <v>7</v>
      </c>
    </row>
    <row r="317" spans="1:8" hidden="1" x14ac:dyDescent="0.35">
      <c r="A317" t="s">
        <v>1988</v>
      </c>
      <c r="F317">
        <v>18</v>
      </c>
      <c r="G317">
        <f t="shared" si="12"/>
        <v>0</v>
      </c>
      <c r="H317" s="144">
        <f t="shared" si="11"/>
        <v>7</v>
      </c>
    </row>
    <row r="318" spans="1:8" hidden="1" x14ac:dyDescent="0.35">
      <c r="A318" t="s">
        <v>1989</v>
      </c>
      <c r="F318">
        <v>8</v>
      </c>
      <c r="G318">
        <f t="shared" si="12"/>
        <v>0</v>
      </c>
      <c r="H318" s="144">
        <f t="shared" si="11"/>
        <v>7</v>
      </c>
    </row>
    <row r="319" spans="1:8" hidden="1" x14ac:dyDescent="0.35">
      <c r="A319" t="s">
        <v>1990</v>
      </c>
      <c r="F319">
        <v>1</v>
      </c>
      <c r="G319">
        <f t="shared" si="12"/>
        <v>0</v>
      </c>
      <c r="H319" s="144">
        <f t="shared" si="11"/>
        <v>7</v>
      </c>
    </row>
    <row r="320" spans="1:8" hidden="1" x14ac:dyDescent="0.35">
      <c r="A320" t="s">
        <v>1993</v>
      </c>
      <c r="F320">
        <v>17</v>
      </c>
      <c r="G320">
        <f t="shared" si="12"/>
        <v>0</v>
      </c>
      <c r="H320" s="144">
        <f t="shared" si="11"/>
        <v>7</v>
      </c>
    </row>
    <row r="321" spans="1:8" hidden="1" x14ac:dyDescent="0.35">
      <c r="A321" t="s">
        <v>1994</v>
      </c>
      <c r="F321">
        <v>2</v>
      </c>
      <c r="G321">
        <f t="shared" si="12"/>
        <v>0</v>
      </c>
      <c r="H321" s="144">
        <f t="shared" si="11"/>
        <v>7</v>
      </c>
    </row>
    <row r="322" spans="1:8" hidden="1" x14ac:dyDescent="0.35">
      <c r="A322" t="s">
        <v>1995</v>
      </c>
      <c r="F322">
        <v>11</v>
      </c>
      <c r="G322">
        <f t="shared" si="12"/>
        <v>0</v>
      </c>
      <c r="H322" s="144">
        <f t="shared" ref="H322:H385" si="13">IF(G322&lt;=1,7,IF(AND(G322&gt;1,G322&lt;=3),5,IF(AND(G322&gt;3,G322&lt;=10),3,IF(G322&gt;10,1))))</f>
        <v>7</v>
      </c>
    </row>
    <row r="323" spans="1:8" hidden="1" x14ac:dyDescent="0.35">
      <c r="A323" t="s">
        <v>1997</v>
      </c>
      <c r="F323">
        <v>8</v>
      </c>
      <c r="G323">
        <f t="shared" ref="G323:G386" si="14">+(E323/F323)*100</f>
        <v>0</v>
      </c>
      <c r="H323" s="144">
        <f t="shared" si="13"/>
        <v>7</v>
      </c>
    </row>
    <row r="324" spans="1:8" hidden="1" x14ac:dyDescent="0.35">
      <c r="A324" t="s">
        <v>1998</v>
      </c>
      <c r="F324">
        <v>5</v>
      </c>
      <c r="G324">
        <f t="shared" si="14"/>
        <v>0</v>
      </c>
      <c r="H324" s="144">
        <f t="shared" si="13"/>
        <v>7</v>
      </c>
    </row>
    <row r="325" spans="1:8" hidden="1" x14ac:dyDescent="0.35">
      <c r="A325" t="s">
        <v>2000</v>
      </c>
      <c r="F325">
        <v>16</v>
      </c>
      <c r="G325">
        <f t="shared" si="14"/>
        <v>0</v>
      </c>
      <c r="H325" s="144">
        <f t="shared" si="13"/>
        <v>7</v>
      </c>
    </row>
    <row r="326" spans="1:8" hidden="1" x14ac:dyDescent="0.35">
      <c r="A326" t="s">
        <v>2001</v>
      </c>
      <c r="F326">
        <v>4</v>
      </c>
      <c r="G326">
        <f t="shared" si="14"/>
        <v>0</v>
      </c>
      <c r="H326" s="144">
        <f t="shared" si="13"/>
        <v>7</v>
      </c>
    </row>
    <row r="327" spans="1:8" hidden="1" x14ac:dyDescent="0.35">
      <c r="A327" t="s">
        <v>2002</v>
      </c>
      <c r="F327">
        <v>49</v>
      </c>
      <c r="G327">
        <f t="shared" si="14"/>
        <v>0</v>
      </c>
      <c r="H327" s="144">
        <f t="shared" si="13"/>
        <v>7</v>
      </c>
    </row>
    <row r="328" spans="1:8" hidden="1" x14ac:dyDescent="0.35">
      <c r="A328" t="s">
        <v>2003</v>
      </c>
      <c r="F328">
        <v>31</v>
      </c>
      <c r="G328">
        <f t="shared" si="14"/>
        <v>0</v>
      </c>
      <c r="H328" s="144">
        <f t="shared" si="13"/>
        <v>7</v>
      </c>
    </row>
    <row r="329" spans="1:8" hidden="1" x14ac:dyDescent="0.35">
      <c r="A329" t="s">
        <v>2004</v>
      </c>
      <c r="F329">
        <v>13</v>
      </c>
      <c r="G329">
        <f t="shared" si="14"/>
        <v>0</v>
      </c>
      <c r="H329" s="144">
        <f t="shared" si="13"/>
        <v>7</v>
      </c>
    </row>
    <row r="330" spans="1:8" x14ac:dyDescent="0.35">
      <c r="A330" t="s">
        <v>1362</v>
      </c>
      <c r="F330">
        <v>181</v>
      </c>
      <c r="G330">
        <f t="shared" si="14"/>
        <v>0</v>
      </c>
      <c r="H330" s="144">
        <f t="shared" si="13"/>
        <v>7</v>
      </c>
    </row>
    <row r="331" spans="1:8" hidden="1" x14ac:dyDescent="0.35">
      <c r="A331" t="s">
        <v>2005</v>
      </c>
      <c r="F331">
        <v>7</v>
      </c>
      <c r="G331">
        <f t="shared" si="14"/>
        <v>0</v>
      </c>
      <c r="H331" s="144">
        <f t="shared" si="13"/>
        <v>7</v>
      </c>
    </row>
    <row r="332" spans="1:8" hidden="1" x14ac:dyDescent="0.35">
      <c r="A332" t="s">
        <v>2006</v>
      </c>
      <c r="F332">
        <v>34</v>
      </c>
      <c r="G332">
        <f t="shared" si="14"/>
        <v>0</v>
      </c>
      <c r="H332" s="144">
        <f t="shared" si="13"/>
        <v>7</v>
      </c>
    </row>
    <row r="333" spans="1:8" hidden="1" x14ac:dyDescent="0.35">
      <c r="A333" t="s">
        <v>2007</v>
      </c>
      <c r="F333">
        <v>1</v>
      </c>
      <c r="G333">
        <f t="shared" si="14"/>
        <v>0</v>
      </c>
      <c r="H333" s="144">
        <f t="shared" si="13"/>
        <v>7</v>
      </c>
    </row>
    <row r="334" spans="1:8" hidden="1" x14ac:dyDescent="0.35">
      <c r="A334" t="s">
        <v>2008</v>
      </c>
      <c r="F334">
        <v>1</v>
      </c>
      <c r="G334">
        <f t="shared" si="14"/>
        <v>0</v>
      </c>
      <c r="H334" s="144">
        <f t="shared" si="13"/>
        <v>7</v>
      </c>
    </row>
    <row r="335" spans="1:8" hidden="1" x14ac:dyDescent="0.35">
      <c r="A335" t="s">
        <v>2009</v>
      </c>
      <c r="F335">
        <v>12</v>
      </c>
      <c r="G335">
        <f t="shared" si="14"/>
        <v>0</v>
      </c>
      <c r="H335" s="144">
        <f t="shared" si="13"/>
        <v>7</v>
      </c>
    </row>
    <row r="336" spans="1:8" hidden="1" x14ac:dyDescent="0.35">
      <c r="A336" t="s">
        <v>2011</v>
      </c>
      <c r="F336">
        <v>1</v>
      </c>
      <c r="G336">
        <f t="shared" si="14"/>
        <v>0</v>
      </c>
      <c r="H336" s="144">
        <f t="shared" si="13"/>
        <v>7</v>
      </c>
    </row>
    <row r="337" spans="1:8" hidden="1" x14ac:dyDescent="0.35">
      <c r="A337" t="s">
        <v>2012</v>
      </c>
      <c r="F337">
        <v>3</v>
      </c>
      <c r="G337">
        <f t="shared" si="14"/>
        <v>0</v>
      </c>
      <c r="H337" s="144">
        <f t="shared" si="13"/>
        <v>7</v>
      </c>
    </row>
    <row r="338" spans="1:8" hidden="1" x14ac:dyDescent="0.35">
      <c r="A338" t="s">
        <v>2017</v>
      </c>
      <c r="F338">
        <v>37</v>
      </c>
      <c r="G338">
        <f t="shared" si="14"/>
        <v>0</v>
      </c>
      <c r="H338" s="144">
        <f t="shared" si="13"/>
        <v>7</v>
      </c>
    </row>
    <row r="339" spans="1:8" hidden="1" x14ac:dyDescent="0.35">
      <c r="A339" t="s">
        <v>2018</v>
      </c>
      <c r="F339">
        <v>23</v>
      </c>
      <c r="G339">
        <f t="shared" si="14"/>
        <v>0</v>
      </c>
      <c r="H339" s="144">
        <f t="shared" si="13"/>
        <v>7</v>
      </c>
    </row>
    <row r="340" spans="1:8" hidden="1" x14ac:dyDescent="0.35">
      <c r="A340" t="s">
        <v>2019</v>
      </c>
      <c r="F340">
        <v>1</v>
      </c>
      <c r="G340">
        <f t="shared" si="14"/>
        <v>0</v>
      </c>
      <c r="H340" s="144">
        <f t="shared" si="13"/>
        <v>7</v>
      </c>
    </row>
    <row r="341" spans="1:8" hidden="1" x14ac:dyDescent="0.35">
      <c r="A341" t="s">
        <v>2021</v>
      </c>
      <c r="F341">
        <v>1</v>
      </c>
      <c r="G341">
        <f t="shared" si="14"/>
        <v>0</v>
      </c>
      <c r="H341" s="144">
        <f t="shared" si="13"/>
        <v>7</v>
      </c>
    </row>
    <row r="342" spans="1:8" hidden="1" x14ac:dyDescent="0.35">
      <c r="A342" t="s">
        <v>2023</v>
      </c>
      <c r="F342">
        <v>11</v>
      </c>
      <c r="G342">
        <f t="shared" si="14"/>
        <v>0</v>
      </c>
      <c r="H342" s="144">
        <f t="shared" si="13"/>
        <v>7</v>
      </c>
    </row>
    <row r="343" spans="1:8" hidden="1" x14ac:dyDescent="0.35">
      <c r="A343" t="s">
        <v>2024</v>
      </c>
      <c r="F343">
        <v>4</v>
      </c>
      <c r="G343">
        <f t="shared" si="14"/>
        <v>0</v>
      </c>
      <c r="H343" s="144">
        <f t="shared" si="13"/>
        <v>7</v>
      </c>
    </row>
    <row r="344" spans="1:8" hidden="1" x14ac:dyDescent="0.35">
      <c r="A344" t="s">
        <v>2026</v>
      </c>
      <c r="F344">
        <v>1</v>
      </c>
      <c r="G344">
        <f t="shared" si="14"/>
        <v>0</v>
      </c>
      <c r="H344" s="144">
        <f t="shared" si="13"/>
        <v>7</v>
      </c>
    </row>
    <row r="345" spans="1:8" hidden="1" x14ac:dyDescent="0.35">
      <c r="A345" t="s">
        <v>2028</v>
      </c>
      <c r="F345">
        <v>11</v>
      </c>
      <c r="G345">
        <f t="shared" si="14"/>
        <v>0</v>
      </c>
      <c r="H345" s="144">
        <f t="shared" si="13"/>
        <v>7</v>
      </c>
    </row>
    <row r="346" spans="1:8" hidden="1" x14ac:dyDescent="0.35">
      <c r="A346" t="s">
        <v>2029</v>
      </c>
      <c r="F346">
        <v>17</v>
      </c>
      <c r="G346">
        <f t="shared" si="14"/>
        <v>0</v>
      </c>
      <c r="H346" s="144">
        <f t="shared" si="13"/>
        <v>7</v>
      </c>
    </row>
    <row r="347" spans="1:8" hidden="1" x14ac:dyDescent="0.35">
      <c r="A347" t="s">
        <v>2030</v>
      </c>
      <c r="F347">
        <v>9</v>
      </c>
      <c r="G347">
        <f t="shared" si="14"/>
        <v>0</v>
      </c>
      <c r="H347" s="144">
        <f t="shared" si="13"/>
        <v>7</v>
      </c>
    </row>
    <row r="348" spans="1:8" hidden="1" x14ac:dyDescent="0.35">
      <c r="A348" t="s">
        <v>2031</v>
      </c>
      <c r="F348">
        <v>9</v>
      </c>
      <c r="G348">
        <f t="shared" si="14"/>
        <v>0</v>
      </c>
      <c r="H348" s="144">
        <f t="shared" si="13"/>
        <v>7</v>
      </c>
    </row>
    <row r="349" spans="1:8" hidden="1" x14ac:dyDescent="0.35">
      <c r="A349" t="s">
        <v>2032</v>
      </c>
      <c r="F349">
        <v>5</v>
      </c>
      <c r="G349">
        <f t="shared" si="14"/>
        <v>0</v>
      </c>
      <c r="H349" s="144">
        <f t="shared" si="13"/>
        <v>7</v>
      </c>
    </row>
    <row r="350" spans="1:8" hidden="1" x14ac:dyDescent="0.35">
      <c r="A350" t="s">
        <v>2035</v>
      </c>
      <c r="F350">
        <v>15</v>
      </c>
      <c r="G350">
        <f t="shared" si="14"/>
        <v>0</v>
      </c>
      <c r="H350" s="144">
        <f t="shared" si="13"/>
        <v>7</v>
      </c>
    </row>
    <row r="351" spans="1:8" hidden="1" x14ac:dyDescent="0.35">
      <c r="A351" t="s">
        <v>2036</v>
      </c>
      <c r="F351">
        <v>16</v>
      </c>
      <c r="G351">
        <f t="shared" si="14"/>
        <v>0</v>
      </c>
      <c r="H351" s="144">
        <f t="shared" si="13"/>
        <v>7</v>
      </c>
    </row>
    <row r="352" spans="1:8" hidden="1" x14ac:dyDescent="0.35">
      <c r="A352" t="s">
        <v>2037</v>
      </c>
      <c r="F352">
        <v>1</v>
      </c>
      <c r="G352">
        <f t="shared" si="14"/>
        <v>0</v>
      </c>
      <c r="H352" s="144">
        <f t="shared" si="13"/>
        <v>7</v>
      </c>
    </row>
    <row r="353" spans="1:8" hidden="1" x14ac:dyDescent="0.35">
      <c r="A353" t="s">
        <v>2038</v>
      </c>
      <c r="F353">
        <v>2</v>
      </c>
      <c r="G353">
        <f t="shared" si="14"/>
        <v>0</v>
      </c>
      <c r="H353" s="144">
        <f t="shared" si="13"/>
        <v>7</v>
      </c>
    </row>
    <row r="354" spans="1:8" hidden="1" x14ac:dyDescent="0.35">
      <c r="A354" t="s">
        <v>2040</v>
      </c>
      <c r="F354">
        <v>37</v>
      </c>
      <c r="G354">
        <f t="shared" si="14"/>
        <v>0</v>
      </c>
      <c r="H354" s="144">
        <f t="shared" si="13"/>
        <v>7</v>
      </c>
    </row>
    <row r="355" spans="1:8" hidden="1" x14ac:dyDescent="0.35">
      <c r="A355" t="s">
        <v>2041</v>
      </c>
      <c r="F355">
        <v>11</v>
      </c>
      <c r="G355">
        <f t="shared" si="14"/>
        <v>0</v>
      </c>
      <c r="H355" s="144">
        <f t="shared" si="13"/>
        <v>7</v>
      </c>
    </row>
    <row r="356" spans="1:8" hidden="1" x14ac:dyDescent="0.35">
      <c r="A356" t="s">
        <v>2043</v>
      </c>
      <c r="F356">
        <v>2</v>
      </c>
      <c r="G356">
        <f t="shared" si="14"/>
        <v>0</v>
      </c>
      <c r="H356" s="144">
        <f t="shared" si="13"/>
        <v>7</v>
      </c>
    </row>
    <row r="357" spans="1:8" hidden="1" x14ac:dyDescent="0.35">
      <c r="A357" t="s">
        <v>2044</v>
      </c>
      <c r="F357">
        <v>13</v>
      </c>
      <c r="G357">
        <f t="shared" si="14"/>
        <v>0</v>
      </c>
      <c r="H357" s="144">
        <f t="shared" si="13"/>
        <v>7</v>
      </c>
    </row>
    <row r="358" spans="1:8" hidden="1" x14ac:dyDescent="0.35">
      <c r="A358" t="s">
        <v>2047</v>
      </c>
      <c r="F358">
        <v>4</v>
      </c>
      <c r="G358">
        <f t="shared" si="14"/>
        <v>0</v>
      </c>
      <c r="H358" s="144">
        <f t="shared" si="13"/>
        <v>7</v>
      </c>
    </row>
    <row r="359" spans="1:8" hidden="1" x14ac:dyDescent="0.35">
      <c r="A359" t="s">
        <v>2050</v>
      </c>
      <c r="F359">
        <v>8</v>
      </c>
      <c r="G359">
        <f t="shared" si="14"/>
        <v>0</v>
      </c>
      <c r="H359" s="144">
        <f t="shared" si="13"/>
        <v>7</v>
      </c>
    </row>
    <row r="360" spans="1:8" hidden="1" x14ac:dyDescent="0.35">
      <c r="A360" t="s">
        <v>2052</v>
      </c>
      <c r="F360">
        <v>25</v>
      </c>
      <c r="G360">
        <f t="shared" si="14"/>
        <v>0</v>
      </c>
      <c r="H360" s="144">
        <f t="shared" si="13"/>
        <v>7</v>
      </c>
    </row>
    <row r="361" spans="1:8" hidden="1" x14ac:dyDescent="0.35">
      <c r="A361" t="s">
        <v>2053</v>
      </c>
      <c r="F361">
        <v>2</v>
      </c>
      <c r="G361">
        <f t="shared" si="14"/>
        <v>0</v>
      </c>
      <c r="H361" s="144">
        <f t="shared" si="13"/>
        <v>7</v>
      </c>
    </row>
    <row r="362" spans="1:8" hidden="1" x14ac:dyDescent="0.35">
      <c r="A362" t="s">
        <v>2055</v>
      </c>
      <c r="F362">
        <v>4</v>
      </c>
      <c r="G362">
        <f t="shared" si="14"/>
        <v>0</v>
      </c>
      <c r="H362" s="144">
        <f t="shared" si="13"/>
        <v>7</v>
      </c>
    </row>
    <row r="363" spans="1:8" hidden="1" x14ac:dyDescent="0.35">
      <c r="A363" t="s">
        <v>2056</v>
      </c>
      <c r="F363">
        <v>1</v>
      </c>
      <c r="G363">
        <f t="shared" si="14"/>
        <v>0</v>
      </c>
      <c r="H363" s="144">
        <f t="shared" si="13"/>
        <v>7</v>
      </c>
    </row>
    <row r="364" spans="1:8" hidden="1" x14ac:dyDescent="0.35">
      <c r="A364" t="s">
        <v>2057</v>
      </c>
      <c r="F364">
        <v>6</v>
      </c>
      <c r="G364">
        <f t="shared" si="14"/>
        <v>0</v>
      </c>
      <c r="H364" s="144">
        <f t="shared" si="13"/>
        <v>7</v>
      </c>
    </row>
    <row r="365" spans="1:8" hidden="1" x14ac:dyDescent="0.35">
      <c r="A365" t="s">
        <v>2058</v>
      </c>
      <c r="F365">
        <v>1</v>
      </c>
      <c r="G365">
        <f t="shared" si="14"/>
        <v>0</v>
      </c>
      <c r="H365" s="144">
        <f t="shared" si="13"/>
        <v>7</v>
      </c>
    </row>
    <row r="366" spans="1:8" hidden="1" x14ac:dyDescent="0.35">
      <c r="A366" t="s">
        <v>2059</v>
      </c>
      <c r="F366">
        <v>2</v>
      </c>
      <c r="G366">
        <f t="shared" si="14"/>
        <v>0</v>
      </c>
      <c r="H366" s="144">
        <f t="shared" si="13"/>
        <v>7</v>
      </c>
    </row>
    <row r="367" spans="1:8" hidden="1" x14ac:dyDescent="0.35">
      <c r="A367" t="s">
        <v>2060</v>
      </c>
      <c r="F367">
        <v>32</v>
      </c>
      <c r="G367">
        <f t="shared" si="14"/>
        <v>0</v>
      </c>
      <c r="H367" s="144">
        <f t="shared" si="13"/>
        <v>7</v>
      </c>
    </row>
    <row r="368" spans="1:8" hidden="1" x14ac:dyDescent="0.35">
      <c r="A368" t="s">
        <v>2063</v>
      </c>
      <c r="F368">
        <v>2</v>
      </c>
      <c r="G368">
        <f t="shared" si="14"/>
        <v>0</v>
      </c>
      <c r="H368" s="144">
        <f t="shared" si="13"/>
        <v>7</v>
      </c>
    </row>
    <row r="369" spans="1:8" hidden="1" x14ac:dyDescent="0.35">
      <c r="A369" t="s">
        <v>2065</v>
      </c>
      <c r="F369">
        <v>1</v>
      </c>
      <c r="G369">
        <f t="shared" si="14"/>
        <v>0</v>
      </c>
      <c r="H369" s="144">
        <f t="shared" si="13"/>
        <v>7</v>
      </c>
    </row>
    <row r="370" spans="1:8" hidden="1" x14ac:dyDescent="0.35">
      <c r="A370" t="s">
        <v>2068</v>
      </c>
      <c r="F370">
        <v>1</v>
      </c>
      <c r="G370">
        <f t="shared" si="14"/>
        <v>0</v>
      </c>
      <c r="H370" s="144">
        <f t="shared" si="13"/>
        <v>7</v>
      </c>
    </row>
    <row r="371" spans="1:8" hidden="1" x14ac:dyDescent="0.35">
      <c r="A371" t="s">
        <v>1352</v>
      </c>
      <c r="F371">
        <v>24</v>
      </c>
      <c r="G371">
        <f t="shared" si="14"/>
        <v>0</v>
      </c>
      <c r="H371" s="144">
        <f t="shared" si="13"/>
        <v>7</v>
      </c>
    </row>
    <row r="372" spans="1:8" hidden="1" x14ac:dyDescent="0.35">
      <c r="A372" t="s">
        <v>2069</v>
      </c>
      <c r="F372">
        <v>40</v>
      </c>
      <c r="G372">
        <f t="shared" si="14"/>
        <v>0</v>
      </c>
      <c r="H372" s="144">
        <f t="shared" si="13"/>
        <v>7</v>
      </c>
    </row>
    <row r="373" spans="1:8" hidden="1" x14ac:dyDescent="0.35">
      <c r="A373" t="s">
        <v>2070</v>
      </c>
      <c r="F373">
        <v>2</v>
      </c>
      <c r="G373">
        <f t="shared" si="14"/>
        <v>0</v>
      </c>
      <c r="H373" s="144">
        <f t="shared" si="13"/>
        <v>7</v>
      </c>
    </row>
    <row r="374" spans="1:8" hidden="1" x14ac:dyDescent="0.35">
      <c r="A374" t="s">
        <v>2072</v>
      </c>
      <c r="F374">
        <v>8</v>
      </c>
      <c r="G374">
        <f t="shared" si="14"/>
        <v>0</v>
      </c>
      <c r="H374" s="144">
        <f t="shared" si="13"/>
        <v>7</v>
      </c>
    </row>
    <row r="375" spans="1:8" hidden="1" x14ac:dyDescent="0.35">
      <c r="A375" t="s">
        <v>2073</v>
      </c>
      <c r="F375">
        <v>1</v>
      </c>
      <c r="G375">
        <f t="shared" si="14"/>
        <v>0</v>
      </c>
      <c r="H375" s="144">
        <f t="shared" si="13"/>
        <v>7</v>
      </c>
    </row>
    <row r="376" spans="1:8" hidden="1" x14ac:dyDescent="0.35">
      <c r="A376" t="s">
        <v>2074</v>
      </c>
      <c r="F376">
        <v>10</v>
      </c>
      <c r="G376">
        <f t="shared" si="14"/>
        <v>0</v>
      </c>
      <c r="H376" s="144">
        <f t="shared" si="13"/>
        <v>7</v>
      </c>
    </row>
    <row r="377" spans="1:8" hidden="1" x14ac:dyDescent="0.35">
      <c r="A377" t="s">
        <v>2075</v>
      </c>
      <c r="F377">
        <v>1</v>
      </c>
      <c r="G377">
        <f t="shared" si="14"/>
        <v>0</v>
      </c>
      <c r="H377" s="144">
        <f t="shared" si="13"/>
        <v>7</v>
      </c>
    </row>
    <row r="378" spans="1:8" hidden="1" x14ac:dyDescent="0.35">
      <c r="A378" t="s">
        <v>2076</v>
      </c>
      <c r="F378">
        <v>2</v>
      </c>
      <c r="G378">
        <f t="shared" si="14"/>
        <v>0</v>
      </c>
      <c r="H378" s="144">
        <f t="shared" si="13"/>
        <v>7</v>
      </c>
    </row>
    <row r="379" spans="1:8" hidden="1" x14ac:dyDescent="0.35">
      <c r="A379" t="s">
        <v>2077</v>
      </c>
      <c r="F379">
        <v>17</v>
      </c>
      <c r="G379">
        <f t="shared" si="14"/>
        <v>0</v>
      </c>
      <c r="H379" s="144">
        <f t="shared" si="13"/>
        <v>7</v>
      </c>
    </row>
    <row r="380" spans="1:8" hidden="1" x14ac:dyDescent="0.35">
      <c r="A380" t="s">
        <v>2078</v>
      </c>
      <c r="F380">
        <v>63</v>
      </c>
      <c r="G380">
        <f t="shared" si="14"/>
        <v>0</v>
      </c>
      <c r="H380" s="144">
        <f t="shared" si="13"/>
        <v>7</v>
      </c>
    </row>
    <row r="381" spans="1:8" hidden="1" x14ac:dyDescent="0.35">
      <c r="A381" t="s">
        <v>2080</v>
      </c>
      <c r="F381">
        <v>1</v>
      </c>
      <c r="G381">
        <f t="shared" si="14"/>
        <v>0</v>
      </c>
      <c r="H381" s="144">
        <f t="shared" si="13"/>
        <v>7</v>
      </c>
    </row>
    <row r="382" spans="1:8" hidden="1" x14ac:dyDescent="0.35">
      <c r="A382" t="s">
        <v>2083</v>
      </c>
      <c r="F382">
        <v>26</v>
      </c>
      <c r="G382">
        <f t="shared" si="14"/>
        <v>0</v>
      </c>
      <c r="H382" s="144">
        <f t="shared" si="13"/>
        <v>7</v>
      </c>
    </row>
    <row r="383" spans="1:8" hidden="1" x14ac:dyDescent="0.35">
      <c r="A383" t="s">
        <v>2085</v>
      </c>
      <c r="F383">
        <v>11</v>
      </c>
      <c r="G383">
        <f t="shared" si="14"/>
        <v>0</v>
      </c>
      <c r="H383" s="144">
        <f t="shared" si="13"/>
        <v>7</v>
      </c>
    </row>
    <row r="384" spans="1:8" hidden="1" x14ac:dyDescent="0.35">
      <c r="A384" t="s">
        <v>2086</v>
      </c>
      <c r="F384">
        <v>2</v>
      </c>
      <c r="G384">
        <f t="shared" si="14"/>
        <v>0</v>
      </c>
      <c r="H384" s="144">
        <f t="shared" si="13"/>
        <v>7</v>
      </c>
    </row>
    <row r="385" spans="1:8" hidden="1" x14ac:dyDescent="0.35">
      <c r="A385" t="s">
        <v>2088</v>
      </c>
      <c r="F385">
        <v>3</v>
      </c>
      <c r="G385">
        <f t="shared" si="14"/>
        <v>0</v>
      </c>
      <c r="H385" s="144">
        <f t="shared" si="13"/>
        <v>7</v>
      </c>
    </row>
    <row r="386" spans="1:8" hidden="1" x14ac:dyDescent="0.35">
      <c r="A386" t="s">
        <v>2089</v>
      </c>
      <c r="F386">
        <v>3</v>
      </c>
      <c r="G386">
        <f t="shared" si="14"/>
        <v>0</v>
      </c>
      <c r="H386" s="144">
        <f t="shared" ref="H386:H449" si="15">IF(G386&lt;=1,7,IF(AND(G386&gt;1,G386&lt;=3),5,IF(AND(G386&gt;3,G386&lt;=10),3,IF(G386&gt;10,1))))</f>
        <v>7</v>
      </c>
    </row>
    <row r="387" spans="1:8" hidden="1" x14ac:dyDescent="0.35">
      <c r="A387" t="s">
        <v>2090</v>
      </c>
      <c r="F387">
        <v>3</v>
      </c>
      <c r="G387">
        <f t="shared" ref="G387:G450" si="16">+(E387/F387)*100</f>
        <v>0</v>
      </c>
      <c r="H387" s="144">
        <f t="shared" si="15"/>
        <v>7</v>
      </c>
    </row>
    <row r="388" spans="1:8" hidden="1" x14ac:dyDescent="0.35">
      <c r="A388" t="s">
        <v>2091</v>
      </c>
      <c r="F388">
        <v>3</v>
      </c>
      <c r="G388">
        <f t="shared" si="16"/>
        <v>0</v>
      </c>
      <c r="H388" s="144">
        <f t="shared" si="15"/>
        <v>7</v>
      </c>
    </row>
    <row r="389" spans="1:8" hidden="1" x14ac:dyDescent="0.35">
      <c r="A389" t="s">
        <v>2093</v>
      </c>
      <c r="F389">
        <v>4</v>
      </c>
      <c r="G389">
        <f t="shared" si="16"/>
        <v>0</v>
      </c>
      <c r="H389" s="144">
        <f t="shared" si="15"/>
        <v>7</v>
      </c>
    </row>
    <row r="390" spans="1:8" hidden="1" x14ac:dyDescent="0.35">
      <c r="A390" t="s">
        <v>2095</v>
      </c>
      <c r="F390">
        <v>2</v>
      </c>
      <c r="G390">
        <f t="shared" si="16"/>
        <v>0</v>
      </c>
      <c r="H390" s="144">
        <f t="shared" si="15"/>
        <v>7</v>
      </c>
    </row>
    <row r="391" spans="1:8" hidden="1" x14ac:dyDescent="0.35">
      <c r="A391" t="s">
        <v>2097</v>
      </c>
      <c r="F391">
        <v>1</v>
      </c>
      <c r="G391">
        <f t="shared" si="16"/>
        <v>0</v>
      </c>
      <c r="H391" s="144">
        <f t="shared" si="15"/>
        <v>7</v>
      </c>
    </row>
    <row r="392" spans="1:8" hidden="1" x14ac:dyDescent="0.35">
      <c r="A392" t="s">
        <v>2099</v>
      </c>
      <c r="F392">
        <v>1</v>
      </c>
      <c r="G392">
        <f t="shared" si="16"/>
        <v>0</v>
      </c>
      <c r="H392" s="144">
        <f t="shared" si="15"/>
        <v>7</v>
      </c>
    </row>
    <row r="393" spans="1:8" hidden="1" x14ac:dyDescent="0.35">
      <c r="A393" t="s">
        <v>2100</v>
      </c>
      <c r="F393">
        <v>2</v>
      </c>
      <c r="G393">
        <f t="shared" si="16"/>
        <v>0</v>
      </c>
      <c r="H393" s="144">
        <f t="shared" si="15"/>
        <v>7</v>
      </c>
    </row>
    <row r="394" spans="1:8" hidden="1" x14ac:dyDescent="0.35">
      <c r="A394" t="s">
        <v>2101</v>
      </c>
      <c r="F394">
        <v>7</v>
      </c>
      <c r="G394">
        <f t="shared" si="16"/>
        <v>0</v>
      </c>
      <c r="H394" s="144">
        <f t="shared" si="15"/>
        <v>7</v>
      </c>
    </row>
    <row r="395" spans="1:8" hidden="1" x14ac:dyDescent="0.35">
      <c r="A395" t="s">
        <v>2102</v>
      </c>
      <c r="F395">
        <v>2</v>
      </c>
      <c r="G395">
        <f t="shared" si="16"/>
        <v>0</v>
      </c>
      <c r="H395" s="144">
        <f t="shared" si="15"/>
        <v>7</v>
      </c>
    </row>
    <row r="396" spans="1:8" hidden="1" x14ac:dyDescent="0.35">
      <c r="A396" t="s">
        <v>2103</v>
      </c>
      <c r="F396">
        <v>11</v>
      </c>
      <c r="G396">
        <f t="shared" si="16"/>
        <v>0</v>
      </c>
      <c r="H396" s="144">
        <f t="shared" si="15"/>
        <v>7</v>
      </c>
    </row>
    <row r="397" spans="1:8" hidden="1" x14ac:dyDescent="0.35">
      <c r="A397" t="s">
        <v>2104</v>
      </c>
      <c r="F397">
        <v>3</v>
      </c>
      <c r="G397">
        <f t="shared" si="16"/>
        <v>0</v>
      </c>
      <c r="H397" s="144">
        <f t="shared" si="15"/>
        <v>7</v>
      </c>
    </row>
    <row r="398" spans="1:8" hidden="1" x14ac:dyDescent="0.35">
      <c r="A398" t="s">
        <v>2107</v>
      </c>
      <c r="F398">
        <v>1</v>
      </c>
      <c r="G398">
        <f t="shared" si="16"/>
        <v>0</v>
      </c>
      <c r="H398" s="144">
        <f t="shared" si="15"/>
        <v>7</v>
      </c>
    </row>
    <row r="399" spans="1:8" hidden="1" x14ac:dyDescent="0.35">
      <c r="A399" t="s">
        <v>2108</v>
      </c>
      <c r="F399">
        <v>3</v>
      </c>
      <c r="G399">
        <f t="shared" si="16"/>
        <v>0</v>
      </c>
      <c r="H399" s="144">
        <f t="shared" si="15"/>
        <v>7</v>
      </c>
    </row>
    <row r="400" spans="1:8" hidden="1" x14ac:dyDescent="0.35">
      <c r="A400" t="s">
        <v>1308</v>
      </c>
      <c r="F400">
        <v>5</v>
      </c>
      <c r="G400">
        <f t="shared" si="16"/>
        <v>0</v>
      </c>
      <c r="H400" s="144">
        <f t="shared" si="15"/>
        <v>7</v>
      </c>
    </row>
    <row r="401" spans="1:8" hidden="1" x14ac:dyDescent="0.35">
      <c r="A401" t="s">
        <v>2109</v>
      </c>
      <c r="F401">
        <v>4</v>
      </c>
      <c r="G401">
        <f t="shared" si="16"/>
        <v>0</v>
      </c>
      <c r="H401" s="144">
        <f t="shared" si="15"/>
        <v>7</v>
      </c>
    </row>
    <row r="402" spans="1:8" hidden="1" x14ac:dyDescent="0.35">
      <c r="A402" t="s">
        <v>2110</v>
      </c>
      <c r="F402">
        <v>26</v>
      </c>
      <c r="G402">
        <f t="shared" si="16"/>
        <v>0</v>
      </c>
      <c r="H402" s="144">
        <f t="shared" si="15"/>
        <v>7</v>
      </c>
    </row>
    <row r="403" spans="1:8" hidden="1" x14ac:dyDescent="0.35">
      <c r="A403" t="s">
        <v>2111</v>
      </c>
      <c r="F403">
        <v>15</v>
      </c>
      <c r="G403">
        <f t="shared" si="16"/>
        <v>0</v>
      </c>
      <c r="H403" s="144">
        <f t="shared" si="15"/>
        <v>7</v>
      </c>
    </row>
    <row r="404" spans="1:8" hidden="1" x14ac:dyDescent="0.35">
      <c r="A404" t="s">
        <v>2112</v>
      </c>
      <c r="F404">
        <v>3</v>
      </c>
      <c r="G404">
        <f t="shared" si="16"/>
        <v>0</v>
      </c>
      <c r="H404" s="144">
        <f t="shared" si="15"/>
        <v>7</v>
      </c>
    </row>
    <row r="405" spans="1:8" hidden="1" x14ac:dyDescent="0.35">
      <c r="A405" t="s">
        <v>2113</v>
      </c>
      <c r="F405">
        <v>3</v>
      </c>
      <c r="G405">
        <f t="shared" si="16"/>
        <v>0</v>
      </c>
      <c r="H405" s="144">
        <f t="shared" si="15"/>
        <v>7</v>
      </c>
    </row>
    <row r="406" spans="1:8" hidden="1" x14ac:dyDescent="0.35">
      <c r="A406" t="s">
        <v>2114</v>
      </c>
      <c r="F406">
        <v>1</v>
      </c>
      <c r="G406">
        <f t="shared" si="16"/>
        <v>0</v>
      </c>
      <c r="H406" s="144">
        <f t="shared" si="15"/>
        <v>7</v>
      </c>
    </row>
    <row r="407" spans="1:8" hidden="1" x14ac:dyDescent="0.35">
      <c r="A407" t="s">
        <v>2115</v>
      </c>
      <c r="F407">
        <v>1</v>
      </c>
      <c r="G407">
        <f t="shared" si="16"/>
        <v>0</v>
      </c>
      <c r="H407" s="144">
        <f t="shared" si="15"/>
        <v>7</v>
      </c>
    </row>
    <row r="408" spans="1:8" hidden="1" x14ac:dyDescent="0.35">
      <c r="A408" t="s">
        <v>2116</v>
      </c>
      <c r="F408">
        <v>2</v>
      </c>
      <c r="G408">
        <f t="shared" si="16"/>
        <v>0</v>
      </c>
      <c r="H408" s="144">
        <f t="shared" si="15"/>
        <v>7</v>
      </c>
    </row>
    <row r="409" spans="1:8" hidden="1" x14ac:dyDescent="0.35">
      <c r="A409" t="s">
        <v>2117</v>
      </c>
      <c r="F409">
        <v>2</v>
      </c>
      <c r="G409">
        <f t="shared" si="16"/>
        <v>0</v>
      </c>
      <c r="H409" s="144">
        <f t="shared" si="15"/>
        <v>7</v>
      </c>
    </row>
    <row r="410" spans="1:8" hidden="1" x14ac:dyDescent="0.35">
      <c r="A410" t="s">
        <v>2118</v>
      </c>
      <c r="F410">
        <v>25</v>
      </c>
      <c r="G410">
        <f t="shared" si="16"/>
        <v>0</v>
      </c>
      <c r="H410" s="144">
        <f t="shared" si="15"/>
        <v>7</v>
      </c>
    </row>
    <row r="411" spans="1:8" hidden="1" x14ac:dyDescent="0.35">
      <c r="A411" t="s">
        <v>2119</v>
      </c>
      <c r="F411">
        <v>3</v>
      </c>
      <c r="G411">
        <f t="shared" si="16"/>
        <v>0</v>
      </c>
      <c r="H411" s="144">
        <f t="shared" si="15"/>
        <v>7</v>
      </c>
    </row>
    <row r="412" spans="1:8" hidden="1" x14ac:dyDescent="0.35">
      <c r="A412" t="s">
        <v>2120</v>
      </c>
      <c r="F412">
        <v>2</v>
      </c>
      <c r="G412">
        <f t="shared" si="16"/>
        <v>0</v>
      </c>
      <c r="H412" s="144">
        <f t="shared" si="15"/>
        <v>7</v>
      </c>
    </row>
    <row r="413" spans="1:8" hidden="1" x14ac:dyDescent="0.35">
      <c r="A413" t="s">
        <v>2124</v>
      </c>
      <c r="F413">
        <v>3</v>
      </c>
      <c r="G413">
        <f t="shared" si="16"/>
        <v>0</v>
      </c>
      <c r="H413" s="144">
        <f t="shared" si="15"/>
        <v>7</v>
      </c>
    </row>
    <row r="414" spans="1:8" hidden="1" x14ac:dyDescent="0.35">
      <c r="A414" t="s">
        <v>2126</v>
      </c>
      <c r="F414">
        <v>34</v>
      </c>
      <c r="G414">
        <f t="shared" si="16"/>
        <v>0</v>
      </c>
      <c r="H414" s="144">
        <f t="shared" si="15"/>
        <v>7</v>
      </c>
    </row>
    <row r="415" spans="1:8" hidden="1" x14ac:dyDescent="0.35">
      <c r="A415" t="s">
        <v>2127</v>
      </c>
      <c r="F415">
        <v>4</v>
      </c>
      <c r="G415">
        <f t="shared" si="16"/>
        <v>0</v>
      </c>
      <c r="H415" s="144">
        <f t="shared" si="15"/>
        <v>7</v>
      </c>
    </row>
    <row r="416" spans="1:8" hidden="1" x14ac:dyDescent="0.35">
      <c r="A416" t="s">
        <v>2128</v>
      </c>
      <c r="F416">
        <v>1</v>
      </c>
      <c r="G416">
        <f t="shared" si="16"/>
        <v>0</v>
      </c>
      <c r="H416" s="144">
        <f t="shared" si="15"/>
        <v>7</v>
      </c>
    </row>
    <row r="417" spans="1:8" hidden="1" x14ac:dyDescent="0.35">
      <c r="A417" t="s">
        <v>2130</v>
      </c>
      <c r="F417">
        <v>6</v>
      </c>
      <c r="G417">
        <f t="shared" si="16"/>
        <v>0</v>
      </c>
      <c r="H417" s="144">
        <f t="shared" si="15"/>
        <v>7</v>
      </c>
    </row>
    <row r="418" spans="1:8" hidden="1" x14ac:dyDescent="0.35">
      <c r="A418" t="s">
        <v>2132</v>
      </c>
      <c r="F418">
        <v>2</v>
      </c>
      <c r="G418">
        <f t="shared" si="16"/>
        <v>0</v>
      </c>
      <c r="H418" s="144">
        <f t="shared" si="15"/>
        <v>7</v>
      </c>
    </row>
    <row r="419" spans="1:8" hidden="1" x14ac:dyDescent="0.35">
      <c r="A419" t="s">
        <v>2134</v>
      </c>
      <c r="F419">
        <v>2</v>
      </c>
      <c r="G419">
        <f t="shared" si="16"/>
        <v>0</v>
      </c>
      <c r="H419" s="144">
        <f t="shared" si="15"/>
        <v>7</v>
      </c>
    </row>
    <row r="420" spans="1:8" hidden="1" x14ac:dyDescent="0.35">
      <c r="A420" t="s">
        <v>2135</v>
      </c>
      <c r="F420">
        <v>1</v>
      </c>
      <c r="G420">
        <f t="shared" si="16"/>
        <v>0</v>
      </c>
      <c r="H420" s="144">
        <f t="shared" si="15"/>
        <v>7</v>
      </c>
    </row>
    <row r="421" spans="1:8" hidden="1" x14ac:dyDescent="0.35">
      <c r="A421" t="s">
        <v>2140</v>
      </c>
      <c r="F421">
        <v>36</v>
      </c>
      <c r="G421">
        <f t="shared" si="16"/>
        <v>0</v>
      </c>
      <c r="H421" s="144">
        <f t="shared" si="15"/>
        <v>7</v>
      </c>
    </row>
    <row r="422" spans="1:8" hidden="1" x14ac:dyDescent="0.35">
      <c r="A422" t="s">
        <v>2142</v>
      </c>
      <c r="F422">
        <v>2</v>
      </c>
      <c r="G422">
        <f t="shared" si="16"/>
        <v>0</v>
      </c>
      <c r="H422" s="144">
        <f t="shared" si="15"/>
        <v>7</v>
      </c>
    </row>
    <row r="423" spans="1:8" hidden="1" x14ac:dyDescent="0.35">
      <c r="A423" t="s">
        <v>2143</v>
      </c>
      <c r="F423">
        <v>5</v>
      </c>
      <c r="G423">
        <f t="shared" si="16"/>
        <v>0</v>
      </c>
      <c r="H423" s="144">
        <f t="shared" si="15"/>
        <v>7</v>
      </c>
    </row>
    <row r="424" spans="1:8" hidden="1" x14ac:dyDescent="0.35">
      <c r="A424" t="s">
        <v>2144</v>
      </c>
      <c r="F424">
        <v>1</v>
      </c>
      <c r="G424">
        <f t="shared" si="16"/>
        <v>0</v>
      </c>
      <c r="H424" s="144">
        <f t="shared" si="15"/>
        <v>7</v>
      </c>
    </row>
    <row r="425" spans="1:8" hidden="1" x14ac:dyDescent="0.35">
      <c r="A425" t="s">
        <v>2145</v>
      </c>
      <c r="F425">
        <v>1</v>
      </c>
      <c r="G425">
        <f t="shared" si="16"/>
        <v>0</v>
      </c>
      <c r="H425" s="144">
        <f t="shared" si="15"/>
        <v>7</v>
      </c>
    </row>
    <row r="426" spans="1:8" hidden="1" x14ac:dyDescent="0.35">
      <c r="A426" t="s">
        <v>2146</v>
      </c>
      <c r="F426">
        <v>66</v>
      </c>
      <c r="G426">
        <f t="shared" si="16"/>
        <v>0</v>
      </c>
      <c r="H426" s="144">
        <f t="shared" si="15"/>
        <v>7</v>
      </c>
    </row>
    <row r="427" spans="1:8" hidden="1" x14ac:dyDescent="0.35">
      <c r="A427" t="s">
        <v>2147</v>
      </c>
      <c r="F427">
        <v>11</v>
      </c>
      <c r="G427">
        <f t="shared" si="16"/>
        <v>0</v>
      </c>
      <c r="H427" s="144">
        <f t="shared" si="15"/>
        <v>7</v>
      </c>
    </row>
    <row r="428" spans="1:8" hidden="1" x14ac:dyDescent="0.35">
      <c r="A428" t="s">
        <v>1346</v>
      </c>
      <c r="F428">
        <v>1</v>
      </c>
      <c r="G428">
        <f t="shared" si="16"/>
        <v>0</v>
      </c>
      <c r="H428" s="144">
        <f t="shared" si="15"/>
        <v>7</v>
      </c>
    </row>
    <row r="429" spans="1:8" hidden="1" x14ac:dyDescent="0.35">
      <c r="A429" t="s">
        <v>2148</v>
      </c>
      <c r="F429">
        <v>6</v>
      </c>
      <c r="G429">
        <f t="shared" si="16"/>
        <v>0</v>
      </c>
      <c r="H429" s="144">
        <f t="shared" si="15"/>
        <v>7</v>
      </c>
    </row>
    <row r="430" spans="1:8" hidden="1" x14ac:dyDescent="0.35">
      <c r="A430" t="s">
        <v>2150</v>
      </c>
      <c r="F430">
        <v>51</v>
      </c>
      <c r="G430">
        <f t="shared" si="16"/>
        <v>0</v>
      </c>
      <c r="H430" s="144">
        <f t="shared" si="15"/>
        <v>7</v>
      </c>
    </row>
    <row r="431" spans="1:8" hidden="1" x14ac:dyDescent="0.35">
      <c r="A431" t="s">
        <v>2151</v>
      </c>
      <c r="F431">
        <v>1</v>
      </c>
      <c r="G431">
        <f t="shared" si="16"/>
        <v>0</v>
      </c>
      <c r="H431" s="144">
        <f t="shared" si="15"/>
        <v>7</v>
      </c>
    </row>
    <row r="432" spans="1:8" hidden="1" x14ac:dyDescent="0.35">
      <c r="A432" t="s">
        <v>2152</v>
      </c>
      <c r="F432">
        <v>6</v>
      </c>
      <c r="G432">
        <f t="shared" si="16"/>
        <v>0</v>
      </c>
      <c r="H432" s="144">
        <f t="shared" si="15"/>
        <v>7</v>
      </c>
    </row>
    <row r="433" spans="1:8" hidden="1" x14ac:dyDescent="0.35">
      <c r="A433" t="s">
        <v>2153</v>
      </c>
      <c r="F433">
        <v>2</v>
      </c>
      <c r="G433">
        <f t="shared" si="16"/>
        <v>0</v>
      </c>
      <c r="H433" s="144">
        <f t="shared" si="15"/>
        <v>7</v>
      </c>
    </row>
    <row r="434" spans="1:8" hidden="1" x14ac:dyDescent="0.35">
      <c r="A434" t="s">
        <v>2154</v>
      </c>
      <c r="F434">
        <v>3</v>
      </c>
      <c r="G434">
        <f t="shared" si="16"/>
        <v>0</v>
      </c>
      <c r="H434" s="144">
        <f t="shared" si="15"/>
        <v>7</v>
      </c>
    </row>
    <row r="435" spans="1:8" hidden="1" x14ac:dyDescent="0.35">
      <c r="A435" t="s">
        <v>2156</v>
      </c>
      <c r="F435">
        <v>3</v>
      </c>
      <c r="G435">
        <f t="shared" si="16"/>
        <v>0</v>
      </c>
      <c r="H435" s="144">
        <f t="shared" si="15"/>
        <v>7</v>
      </c>
    </row>
    <row r="436" spans="1:8" hidden="1" x14ac:dyDescent="0.35">
      <c r="A436" t="s">
        <v>2157</v>
      </c>
      <c r="F436">
        <v>9</v>
      </c>
      <c r="G436">
        <f t="shared" si="16"/>
        <v>0</v>
      </c>
      <c r="H436" s="144">
        <f t="shared" si="15"/>
        <v>7</v>
      </c>
    </row>
    <row r="437" spans="1:8" hidden="1" x14ac:dyDescent="0.35">
      <c r="A437" t="s">
        <v>2158</v>
      </c>
      <c r="F437">
        <v>1</v>
      </c>
      <c r="G437">
        <f t="shared" si="16"/>
        <v>0</v>
      </c>
      <c r="H437" s="144">
        <f t="shared" si="15"/>
        <v>7</v>
      </c>
    </row>
    <row r="438" spans="1:8" hidden="1" x14ac:dyDescent="0.35">
      <c r="A438" t="s">
        <v>2159</v>
      </c>
      <c r="F438">
        <v>6</v>
      </c>
      <c r="G438">
        <f t="shared" si="16"/>
        <v>0</v>
      </c>
      <c r="H438" s="144">
        <f t="shared" si="15"/>
        <v>7</v>
      </c>
    </row>
    <row r="439" spans="1:8" hidden="1" x14ac:dyDescent="0.35">
      <c r="A439" t="s">
        <v>2160</v>
      </c>
      <c r="F439">
        <v>2</v>
      </c>
      <c r="G439">
        <f t="shared" si="16"/>
        <v>0</v>
      </c>
      <c r="H439" s="144">
        <f t="shared" si="15"/>
        <v>7</v>
      </c>
    </row>
    <row r="440" spans="1:8" hidden="1" x14ac:dyDescent="0.35">
      <c r="A440" t="s">
        <v>2161</v>
      </c>
      <c r="F440">
        <v>26</v>
      </c>
      <c r="G440">
        <f t="shared" si="16"/>
        <v>0</v>
      </c>
      <c r="H440" s="144">
        <f t="shared" si="15"/>
        <v>7</v>
      </c>
    </row>
    <row r="441" spans="1:8" hidden="1" x14ac:dyDescent="0.35">
      <c r="A441" t="s">
        <v>2162</v>
      </c>
      <c r="F441">
        <v>33</v>
      </c>
      <c r="G441">
        <f t="shared" si="16"/>
        <v>0</v>
      </c>
      <c r="H441" s="144">
        <f t="shared" si="15"/>
        <v>7</v>
      </c>
    </row>
    <row r="442" spans="1:8" hidden="1" x14ac:dyDescent="0.35">
      <c r="A442" t="s">
        <v>2164</v>
      </c>
      <c r="F442">
        <v>33</v>
      </c>
      <c r="G442">
        <f t="shared" si="16"/>
        <v>0</v>
      </c>
      <c r="H442" s="144">
        <f t="shared" si="15"/>
        <v>7</v>
      </c>
    </row>
    <row r="443" spans="1:8" hidden="1" x14ac:dyDescent="0.35">
      <c r="A443" t="s">
        <v>2165</v>
      </c>
      <c r="F443">
        <v>32</v>
      </c>
      <c r="G443">
        <f t="shared" si="16"/>
        <v>0</v>
      </c>
      <c r="H443" s="144">
        <f t="shared" si="15"/>
        <v>7</v>
      </c>
    </row>
    <row r="444" spans="1:8" hidden="1" x14ac:dyDescent="0.35">
      <c r="A444" t="s">
        <v>2166</v>
      </c>
      <c r="F444">
        <v>2</v>
      </c>
      <c r="G444">
        <f t="shared" si="16"/>
        <v>0</v>
      </c>
      <c r="H444" s="144">
        <f t="shared" si="15"/>
        <v>7</v>
      </c>
    </row>
    <row r="445" spans="1:8" hidden="1" x14ac:dyDescent="0.35">
      <c r="A445" t="s">
        <v>2167</v>
      </c>
      <c r="F445">
        <v>1</v>
      </c>
      <c r="G445">
        <f t="shared" si="16"/>
        <v>0</v>
      </c>
      <c r="H445" s="144">
        <f t="shared" si="15"/>
        <v>7</v>
      </c>
    </row>
    <row r="446" spans="1:8" hidden="1" x14ac:dyDescent="0.35">
      <c r="A446" t="s">
        <v>2168</v>
      </c>
      <c r="F446">
        <v>5</v>
      </c>
      <c r="G446">
        <f t="shared" si="16"/>
        <v>0</v>
      </c>
      <c r="H446" s="144">
        <f t="shared" si="15"/>
        <v>7</v>
      </c>
    </row>
    <row r="447" spans="1:8" hidden="1" x14ac:dyDescent="0.35">
      <c r="A447" t="s">
        <v>2169</v>
      </c>
      <c r="F447">
        <v>22</v>
      </c>
      <c r="G447">
        <f t="shared" si="16"/>
        <v>0</v>
      </c>
      <c r="H447" s="144">
        <f t="shared" si="15"/>
        <v>7</v>
      </c>
    </row>
    <row r="448" spans="1:8" hidden="1" x14ac:dyDescent="0.35">
      <c r="A448" t="s">
        <v>2170</v>
      </c>
      <c r="F448">
        <v>16</v>
      </c>
      <c r="G448">
        <f t="shared" si="16"/>
        <v>0</v>
      </c>
      <c r="H448" s="144">
        <f t="shared" si="15"/>
        <v>7</v>
      </c>
    </row>
    <row r="449" spans="1:8" hidden="1" x14ac:dyDescent="0.35">
      <c r="A449" t="s">
        <v>2171</v>
      </c>
      <c r="F449">
        <v>21</v>
      </c>
      <c r="G449">
        <f t="shared" si="16"/>
        <v>0</v>
      </c>
      <c r="H449" s="144">
        <f t="shared" si="15"/>
        <v>7</v>
      </c>
    </row>
    <row r="450" spans="1:8" hidden="1" x14ac:dyDescent="0.35">
      <c r="A450" t="s">
        <v>2172</v>
      </c>
      <c r="F450">
        <v>3</v>
      </c>
      <c r="G450">
        <f t="shared" si="16"/>
        <v>0</v>
      </c>
      <c r="H450" s="144">
        <f t="shared" ref="H450:H513" si="17">IF(G450&lt;=1,7,IF(AND(G450&gt;1,G450&lt;=3),5,IF(AND(G450&gt;3,G450&lt;=10),3,IF(G450&gt;10,1))))</f>
        <v>7</v>
      </c>
    </row>
    <row r="451" spans="1:8" hidden="1" x14ac:dyDescent="0.35">
      <c r="A451" t="s">
        <v>1340</v>
      </c>
      <c r="F451">
        <v>1</v>
      </c>
      <c r="G451">
        <f t="shared" ref="G451:G513" si="18">+(E451/F451)*100</f>
        <v>0</v>
      </c>
      <c r="H451" s="144">
        <f t="shared" si="17"/>
        <v>7</v>
      </c>
    </row>
    <row r="452" spans="1:8" hidden="1" x14ac:dyDescent="0.35">
      <c r="A452" t="s">
        <v>2173</v>
      </c>
      <c r="F452">
        <v>1</v>
      </c>
      <c r="G452">
        <f t="shared" si="18"/>
        <v>0</v>
      </c>
      <c r="H452" s="144">
        <f t="shared" si="17"/>
        <v>7</v>
      </c>
    </row>
    <row r="453" spans="1:8" hidden="1" x14ac:dyDescent="0.35">
      <c r="A453" t="s">
        <v>2175</v>
      </c>
      <c r="F453">
        <v>1</v>
      </c>
      <c r="G453">
        <f t="shared" si="18"/>
        <v>0</v>
      </c>
      <c r="H453" s="144">
        <f t="shared" si="17"/>
        <v>7</v>
      </c>
    </row>
    <row r="454" spans="1:8" hidden="1" x14ac:dyDescent="0.35">
      <c r="A454" t="s">
        <v>2176</v>
      </c>
      <c r="F454">
        <v>2</v>
      </c>
      <c r="G454">
        <f t="shared" si="18"/>
        <v>0</v>
      </c>
      <c r="H454" s="144">
        <f t="shared" si="17"/>
        <v>7</v>
      </c>
    </row>
    <row r="455" spans="1:8" hidden="1" x14ac:dyDescent="0.35">
      <c r="A455" t="s">
        <v>2177</v>
      </c>
      <c r="F455">
        <v>1</v>
      </c>
      <c r="G455">
        <f t="shared" si="18"/>
        <v>0</v>
      </c>
      <c r="H455" s="144">
        <f t="shared" si="17"/>
        <v>7</v>
      </c>
    </row>
    <row r="456" spans="1:8" hidden="1" x14ac:dyDescent="0.35">
      <c r="A456" t="s">
        <v>2178</v>
      </c>
      <c r="F456">
        <v>1</v>
      </c>
      <c r="G456">
        <f t="shared" si="18"/>
        <v>0</v>
      </c>
      <c r="H456" s="144">
        <f t="shared" si="17"/>
        <v>7</v>
      </c>
    </row>
    <row r="457" spans="1:8" hidden="1" x14ac:dyDescent="0.35">
      <c r="A457" t="s">
        <v>2179</v>
      </c>
      <c r="F457">
        <v>11</v>
      </c>
      <c r="G457">
        <f t="shared" si="18"/>
        <v>0</v>
      </c>
      <c r="H457" s="144">
        <f t="shared" si="17"/>
        <v>7</v>
      </c>
    </row>
    <row r="458" spans="1:8" hidden="1" x14ac:dyDescent="0.35">
      <c r="A458" t="s">
        <v>2180</v>
      </c>
      <c r="F458">
        <v>20</v>
      </c>
      <c r="G458">
        <f t="shared" si="18"/>
        <v>0</v>
      </c>
      <c r="H458" s="144">
        <f t="shared" si="17"/>
        <v>7</v>
      </c>
    </row>
    <row r="459" spans="1:8" hidden="1" x14ac:dyDescent="0.35">
      <c r="A459" t="s">
        <v>2181</v>
      </c>
      <c r="F459">
        <v>7</v>
      </c>
      <c r="G459">
        <f t="shared" si="18"/>
        <v>0</v>
      </c>
      <c r="H459" s="144">
        <f t="shared" si="17"/>
        <v>7</v>
      </c>
    </row>
    <row r="460" spans="1:8" hidden="1" x14ac:dyDescent="0.35">
      <c r="A460" t="s">
        <v>2183</v>
      </c>
      <c r="F460">
        <v>5</v>
      </c>
      <c r="G460">
        <f t="shared" si="18"/>
        <v>0</v>
      </c>
      <c r="H460" s="144">
        <f t="shared" si="17"/>
        <v>7</v>
      </c>
    </row>
    <row r="461" spans="1:8" hidden="1" x14ac:dyDescent="0.35">
      <c r="A461" t="s">
        <v>2184</v>
      </c>
      <c r="F461">
        <v>19</v>
      </c>
      <c r="G461">
        <f t="shared" si="18"/>
        <v>0</v>
      </c>
      <c r="H461" s="144">
        <f t="shared" si="17"/>
        <v>7</v>
      </c>
    </row>
    <row r="462" spans="1:8" hidden="1" x14ac:dyDescent="0.35">
      <c r="A462" t="s">
        <v>2185</v>
      </c>
      <c r="F462">
        <v>9</v>
      </c>
      <c r="G462">
        <f t="shared" si="18"/>
        <v>0</v>
      </c>
      <c r="H462" s="144">
        <f t="shared" si="17"/>
        <v>7</v>
      </c>
    </row>
    <row r="463" spans="1:8" hidden="1" x14ac:dyDescent="0.35">
      <c r="A463" t="s">
        <v>2189</v>
      </c>
      <c r="F463">
        <v>2</v>
      </c>
      <c r="G463">
        <f t="shared" si="18"/>
        <v>0</v>
      </c>
      <c r="H463" s="144">
        <f t="shared" si="17"/>
        <v>7</v>
      </c>
    </row>
    <row r="464" spans="1:8" hidden="1" x14ac:dyDescent="0.35">
      <c r="A464" t="s">
        <v>2190</v>
      </c>
      <c r="F464">
        <v>6</v>
      </c>
      <c r="G464">
        <f t="shared" si="18"/>
        <v>0</v>
      </c>
      <c r="H464" s="144">
        <f t="shared" si="17"/>
        <v>7</v>
      </c>
    </row>
    <row r="465" spans="1:8" hidden="1" x14ac:dyDescent="0.35">
      <c r="A465" t="s">
        <v>2191</v>
      </c>
      <c r="F465">
        <v>5</v>
      </c>
      <c r="G465">
        <f t="shared" si="18"/>
        <v>0</v>
      </c>
      <c r="H465" s="144">
        <f t="shared" si="17"/>
        <v>7</v>
      </c>
    </row>
    <row r="466" spans="1:8" hidden="1" x14ac:dyDescent="0.35">
      <c r="A466" t="s">
        <v>2192</v>
      </c>
      <c r="F466">
        <v>5</v>
      </c>
      <c r="G466">
        <f t="shared" si="18"/>
        <v>0</v>
      </c>
      <c r="H466" s="144">
        <f t="shared" si="17"/>
        <v>7</v>
      </c>
    </row>
    <row r="467" spans="1:8" hidden="1" x14ac:dyDescent="0.35">
      <c r="A467" t="s">
        <v>2193</v>
      </c>
      <c r="F467">
        <v>112</v>
      </c>
      <c r="G467">
        <f t="shared" si="18"/>
        <v>0</v>
      </c>
      <c r="H467" s="144">
        <f t="shared" si="17"/>
        <v>7</v>
      </c>
    </row>
    <row r="468" spans="1:8" hidden="1" x14ac:dyDescent="0.35">
      <c r="A468" t="s">
        <v>2195</v>
      </c>
      <c r="F468">
        <v>4</v>
      </c>
      <c r="G468">
        <f t="shared" si="18"/>
        <v>0</v>
      </c>
      <c r="H468" s="144">
        <f t="shared" si="17"/>
        <v>7</v>
      </c>
    </row>
    <row r="469" spans="1:8" hidden="1" x14ac:dyDescent="0.35">
      <c r="A469" t="s">
        <v>2196</v>
      </c>
      <c r="F469">
        <v>16</v>
      </c>
      <c r="G469">
        <f t="shared" si="18"/>
        <v>0</v>
      </c>
      <c r="H469" s="144">
        <f t="shared" si="17"/>
        <v>7</v>
      </c>
    </row>
    <row r="470" spans="1:8" hidden="1" x14ac:dyDescent="0.35">
      <c r="A470" t="s">
        <v>2197</v>
      </c>
      <c r="F470">
        <v>1</v>
      </c>
      <c r="G470">
        <f t="shared" si="18"/>
        <v>0</v>
      </c>
      <c r="H470" s="144">
        <f t="shared" si="17"/>
        <v>7</v>
      </c>
    </row>
    <row r="471" spans="1:8" hidden="1" x14ac:dyDescent="0.35">
      <c r="A471" t="s">
        <v>2198</v>
      </c>
      <c r="F471">
        <v>7</v>
      </c>
      <c r="G471">
        <f t="shared" si="18"/>
        <v>0</v>
      </c>
      <c r="H471" s="144">
        <f t="shared" si="17"/>
        <v>7</v>
      </c>
    </row>
    <row r="472" spans="1:8" hidden="1" x14ac:dyDescent="0.35">
      <c r="A472" t="s">
        <v>2199</v>
      </c>
      <c r="F472">
        <v>1</v>
      </c>
      <c r="G472">
        <f t="shared" si="18"/>
        <v>0</v>
      </c>
      <c r="H472" s="144">
        <f t="shared" si="17"/>
        <v>7</v>
      </c>
    </row>
    <row r="473" spans="1:8" hidden="1" x14ac:dyDescent="0.35">
      <c r="A473" t="s">
        <v>2200</v>
      </c>
      <c r="F473">
        <v>3</v>
      </c>
      <c r="G473">
        <f t="shared" si="18"/>
        <v>0</v>
      </c>
      <c r="H473" s="144">
        <f t="shared" si="17"/>
        <v>7</v>
      </c>
    </row>
    <row r="474" spans="1:8" hidden="1" x14ac:dyDescent="0.35">
      <c r="A474" t="s">
        <v>2202</v>
      </c>
      <c r="F474">
        <v>1</v>
      </c>
      <c r="G474">
        <f t="shared" si="18"/>
        <v>0</v>
      </c>
      <c r="H474" s="144">
        <f t="shared" si="17"/>
        <v>7</v>
      </c>
    </row>
    <row r="475" spans="1:8" hidden="1" x14ac:dyDescent="0.35">
      <c r="A475" t="s">
        <v>2203</v>
      </c>
      <c r="F475">
        <v>89</v>
      </c>
      <c r="G475">
        <f t="shared" si="18"/>
        <v>0</v>
      </c>
      <c r="H475" s="144">
        <f t="shared" si="17"/>
        <v>7</v>
      </c>
    </row>
    <row r="476" spans="1:8" hidden="1" x14ac:dyDescent="0.35">
      <c r="A476" t="s">
        <v>2205</v>
      </c>
      <c r="F476">
        <v>1</v>
      </c>
      <c r="G476">
        <f t="shared" si="18"/>
        <v>0</v>
      </c>
      <c r="H476" s="144">
        <f t="shared" si="17"/>
        <v>7</v>
      </c>
    </row>
    <row r="477" spans="1:8" hidden="1" x14ac:dyDescent="0.35">
      <c r="A477" t="s">
        <v>2206</v>
      </c>
      <c r="F477">
        <v>5</v>
      </c>
      <c r="G477">
        <f t="shared" si="18"/>
        <v>0</v>
      </c>
      <c r="H477" s="144">
        <f t="shared" si="17"/>
        <v>7</v>
      </c>
    </row>
    <row r="478" spans="1:8" hidden="1" x14ac:dyDescent="0.35">
      <c r="A478" t="s">
        <v>2208</v>
      </c>
      <c r="F478">
        <v>35</v>
      </c>
      <c r="G478">
        <f t="shared" si="18"/>
        <v>0</v>
      </c>
      <c r="H478" s="144">
        <f t="shared" si="17"/>
        <v>7</v>
      </c>
    </row>
    <row r="479" spans="1:8" hidden="1" x14ac:dyDescent="0.35">
      <c r="A479" t="s">
        <v>2209</v>
      </c>
      <c r="F479">
        <v>27</v>
      </c>
      <c r="G479">
        <f t="shared" si="18"/>
        <v>0</v>
      </c>
      <c r="H479" s="144">
        <f t="shared" si="17"/>
        <v>7</v>
      </c>
    </row>
    <row r="480" spans="1:8" hidden="1" x14ac:dyDescent="0.35">
      <c r="A480" t="s">
        <v>2210</v>
      </c>
      <c r="F480">
        <v>5</v>
      </c>
      <c r="G480">
        <f t="shared" si="18"/>
        <v>0</v>
      </c>
      <c r="H480" s="144">
        <f t="shared" si="17"/>
        <v>7</v>
      </c>
    </row>
    <row r="481" spans="1:8" hidden="1" x14ac:dyDescent="0.35">
      <c r="A481" t="s">
        <v>2212</v>
      </c>
      <c r="F481">
        <v>45</v>
      </c>
      <c r="G481">
        <f t="shared" si="18"/>
        <v>0</v>
      </c>
      <c r="H481" s="144">
        <f t="shared" si="17"/>
        <v>7</v>
      </c>
    </row>
    <row r="482" spans="1:8" hidden="1" x14ac:dyDescent="0.35">
      <c r="A482" t="s">
        <v>2215</v>
      </c>
      <c r="F482">
        <v>10</v>
      </c>
      <c r="G482">
        <f t="shared" si="18"/>
        <v>0</v>
      </c>
      <c r="H482" s="144">
        <f t="shared" si="17"/>
        <v>7</v>
      </c>
    </row>
    <row r="483" spans="1:8" hidden="1" x14ac:dyDescent="0.35">
      <c r="A483" t="s">
        <v>2217</v>
      </c>
      <c r="F483">
        <v>59</v>
      </c>
      <c r="G483">
        <f t="shared" si="18"/>
        <v>0</v>
      </c>
      <c r="H483" s="144">
        <f t="shared" si="17"/>
        <v>7</v>
      </c>
    </row>
    <row r="484" spans="1:8" hidden="1" x14ac:dyDescent="0.35">
      <c r="A484" t="s">
        <v>2218</v>
      </c>
      <c r="F484">
        <v>73</v>
      </c>
      <c r="G484">
        <f t="shared" si="18"/>
        <v>0</v>
      </c>
      <c r="H484" s="144">
        <f t="shared" si="17"/>
        <v>7</v>
      </c>
    </row>
    <row r="485" spans="1:8" hidden="1" x14ac:dyDescent="0.35">
      <c r="A485" t="s">
        <v>2220</v>
      </c>
      <c r="F485">
        <v>20</v>
      </c>
      <c r="G485">
        <f t="shared" si="18"/>
        <v>0</v>
      </c>
      <c r="H485" s="144">
        <f t="shared" si="17"/>
        <v>7</v>
      </c>
    </row>
    <row r="486" spans="1:8" hidden="1" x14ac:dyDescent="0.35">
      <c r="A486" t="s">
        <v>2221</v>
      </c>
      <c r="F486">
        <v>21</v>
      </c>
      <c r="G486">
        <f t="shared" si="18"/>
        <v>0</v>
      </c>
      <c r="H486" s="144">
        <f t="shared" si="17"/>
        <v>7</v>
      </c>
    </row>
    <row r="487" spans="1:8" hidden="1" x14ac:dyDescent="0.35">
      <c r="A487" t="s">
        <v>2222</v>
      </c>
      <c r="F487">
        <v>1</v>
      </c>
      <c r="G487">
        <f t="shared" si="18"/>
        <v>0</v>
      </c>
      <c r="H487" s="144">
        <f t="shared" si="17"/>
        <v>7</v>
      </c>
    </row>
    <row r="488" spans="1:8" hidden="1" x14ac:dyDescent="0.35">
      <c r="A488" t="s">
        <v>2225</v>
      </c>
      <c r="F488">
        <v>4</v>
      </c>
      <c r="G488">
        <f t="shared" si="18"/>
        <v>0</v>
      </c>
      <c r="H488" s="144">
        <f t="shared" si="17"/>
        <v>7</v>
      </c>
    </row>
    <row r="489" spans="1:8" hidden="1" x14ac:dyDescent="0.35">
      <c r="A489" t="s">
        <v>2226</v>
      </c>
      <c r="F489">
        <v>2</v>
      </c>
      <c r="G489">
        <f t="shared" si="18"/>
        <v>0</v>
      </c>
      <c r="H489" s="144">
        <f t="shared" si="17"/>
        <v>7</v>
      </c>
    </row>
    <row r="490" spans="1:8" hidden="1" x14ac:dyDescent="0.35">
      <c r="A490" t="s">
        <v>2227</v>
      </c>
      <c r="F490">
        <v>15</v>
      </c>
      <c r="G490">
        <f t="shared" si="18"/>
        <v>0</v>
      </c>
      <c r="H490" s="144">
        <f t="shared" si="17"/>
        <v>7</v>
      </c>
    </row>
    <row r="491" spans="1:8" hidden="1" x14ac:dyDescent="0.35">
      <c r="A491" t="s">
        <v>2228</v>
      </c>
      <c r="F491">
        <v>1</v>
      </c>
      <c r="G491">
        <f t="shared" si="18"/>
        <v>0</v>
      </c>
      <c r="H491" s="144">
        <f t="shared" si="17"/>
        <v>7</v>
      </c>
    </row>
    <row r="492" spans="1:8" hidden="1" x14ac:dyDescent="0.35">
      <c r="A492" t="s">
        <v>2231</v>
      </c>
      <c r="F492">
        <v>7</v>
      </c>
      <c r="G492">
        <f t="shared" si="18"/>
        <v>0</v>
      </c>
      <c r="H492" s="144">
        <f t="shared" si="17"/>
        <v>7</v>
      </c>
    </row>
    <row r="493" spans="1:8" hidden="1" x14ac:dyDescent="0.35">
      <c r="A493" t="s">
        <v>2233</v>
      </c>
      <c r="F493">
        <v>2</v>
      </c>
      <c r="G493">
        <f t="shared" si="18"/>
        <v>0</v>
      </c>
      <c r="H493" s="144">
        <f t="shared" si="17"/>
        <v>7</v>
      </c>
    </row>
    <row r="494" spans="1:8" hidden="1" x14ac:dyDescent="0.35">
      <c r="A494" t="s">
        <v>2234</v>
      </c>
      <c r="F494">
        <v>2</v>
      </c>
      <c r="G494">
        <f t="shared" si="18"/>
        <v>0</v>
      </c>
      <c r="H494" s="144">
        <f t="shared" si="17"/>
        <v>7</v>
      </c>
    </row>
    <row r="495" spans="1:8" hidden="1" x14ac:dyDescent="0.35">
      <c r="A495" t="s">
        <v>2235</v>
      </c>
      <c r="F495">
        <v>28</v>
      </c>
      <c r="G495">
        <f t="shared" si="18"/>
        <v>0</v>
      </c>
      <c r="H495" s="144">
        <f t="shared" si="17"/>
        <v>7</v>
      </c>
    </row>
    <row r="496" spans="1:8" hidden="1" x14ac:dyDescent="0.35">
      <c r="A496" t="s">
        <v>2236</v>
      </c>
      <c r="F496">
        <v>8</v>
      </c>
      <c r="G496">
        <f t="shared" si="18"/>
        <v>0</v>
      </c>
      <c r="H496" s="144">
        <f t="shared" si="17"/>
        <v>7</v>
      </c>
    </row>
    <row r="497" spans="1:8" hidden="1" x14ac:dyDescent="0.35">
      <c r="A497" t="s">
        <v>2237</v>
      </c>
      <c r="F497">
        <v>2</v>
      </c>
      <c r="G497">
        <f t="shared" si="18"/>
        <v>0</v>
      </c>
      <c r="H497" s="144">
        <f t="shared" si="17"/>
        <v>7</v>
      </c>
    </row>
    <row r="498" spans="1:8" hidden="1" x14ac:dyDescent="0.35">
      <c r="A498" t="s">
        <v>2238</v>
      </c>
      <c r="F498">
        <v>1</v>
      </c>
      <c r="G498">
        <f t="shared" si="18"/>
        <v>0</v>
      </c>
      <c r="H498" s="144">
        <f t="shared" si="17"/>
        <v>7</v>
      </c>
    </row>
    <row r="499" spans="1:8" hidden="1" x14ac:dyDescent="0.35">
      <c r="A499" t="s">
        <v>2239</v>
      </c>
      <c r="F499">
        <v>11</v>
      </c>
      <c r="G499">
        <f t="shared" si="18"/>
        <v>0</v>
      </c>
      <c r="H499" s="144">
        <f t="shared" si="17"/>
        <v>7</v>
      </c>
    </row>
    <row r="500" spans="1:8" hidden="1" x14ac:dyDescent="0.35">
      <c r="A500" t="s">
        <v>2240</v>
      </c>
      <c r="F500">
        <v>2</v>
      </c>
      <c r="G500">
        <f t="shared" si="18"/>
        <v>0</v>
      </c>
      <c r="H500" s="144">
        <f t="shared" si="17"/>
        <v>7</v>
      </c>
    </row>
    <row r="501" spans="1:8" hidden="1" x14ac:dyDescent="0.35">
      <c r="A501" t="s">
        <v>2241</v>
      </c>
      <c r="F501">
        <v>2</v>
      </c>
      <c r="G501">
        <f t="shared" si="18"/>
        <v>0</v>
      </c>
      <c r="H501" s="144">
        <f t="shared" si="17"/>
        <v>7</v>
      </c>
    </row>
    <row r="502" spans="1:8" hidden="1" x14ac:dyDescent="0.35">
      <c r="A502" t="s">
        <v>2242</v>
      </c>
      <c r="F502">
        <v>1</v>
      </c>
      <c r="G502">
        <f t="shared" si="18"/>
        <v>0</v>
      </c>
      <c r="H502" s="144">
        <f t="shared" si="17"/>
        <v>7</v>
      </c>
    </row>
    <row r="503" spans="1:8" hidden="1" x14ac:dyDescent="0.35">
      <c r="A503" t="s">
        <v>2243</v>
      </c>
      <c r="F503">
        <v>52</v>
      </c>
      <c r="G503">
        <f t="shared" si="18"/>
        <v>0</v>
      </c>
      <c r="H503" s="144">
        <f t="shared" si="17"/>
        <v>7</v>
      </c>
    </row>
    <row r="504" spans="1:8" hidden="1" x14ac:dyDescent="0.35">
      <c r="A504" t="s">
        <v>2246</v>
      </c>
      <c r="F504">
        <v>37</v>
      </c>
      <c r="G504">
        <f t="shared" si="18"/>
        <v>0</v>
      </c>
      <c r="H504" s="144">
        <f t="shared" si="17"/>
        <v>7</v>
      </c>
    </row>
    <row r="505" spans="1:8" hidden="1" x14ac:dyDescent="0.35">
      <c r="A505" t="s">
        <v>2248</v>
      </c>
      <c r="F505">
        <v>2</v>
      </c>
      <c r="G505">
        <f t="shared" si="18"/>
        <v>0</v>
      </c>
      <c r="H505" s="144">
        <f t="shared" si="17"/>
        <v>7</v>
      </c>
    </row>
    <row r="506" spans="1:8" hidden="1" x14ac:dyDescent="0.35">
      <c r="A506" t="s">
        <v>2249</v>
      </c>
      <c r="F506">
        <v>39</v>
      </c>
      <c r="G506">
        <f t="shared" si="18"/>
        <v>0</v>
      </c>
      <c r="H506" s="144">
        <f t="shared" si="17"/>
        <v>7</v>
      </c>
    </row>
    <row r="507" spans="1:8" hidden="1" x14ac:dyDescent="0.35">
      <c r="A507" t="s">
        <v>2250</v>
      </c>
      <c r="F507">
        <v>8</v>
      </c>
      <c r="G507">
        <f t="shared" si="18"/>
        <v>0</v>
      </c>
      <c r="H507" s="144">
        <f t="shared" si="17"/>
        <v>7</v>
      </c>
    </row>
    <row r="508" spans="1:8" hidden="1" x14ac:dyDescent="0.35">
      <c r="A508" t="s">
        <v>2251</v>
      </c>
      <c r="F508">
        <v>53</v>
      </c>
      <c r="G508">
        <f t="shared" si="18"/>
        <v>0</v>
      </c>
      <c r="H508" s="144">
        <f t="shared" si="17"/>
        <v>7</v>
      </c>
    </row>
    <row r="509" spans="1:8" hidden="1" x14ac:dyDescent="0.35">
      <c r="A509" t="s">
        <v>2252</v>
      </c>
      <c r="F509">
        <v>1</v>
      </c>
      <c r="G509">
        <f t="shared" si="18"/>
        <v>0</v>
      </c>
      <c r="H509" s="144">
        <f t="shared" si="17"/>
        <v>7</v>
      </c>
    </row>
    <row r="510" spans="1:8" hidden="1" x14ac:dyDescent="0.35">
      <c r="A510" t="s">
        <v>2253</v>
      </c>
      <c r="F510">
        <v>1</v>
      </c>
      <c r="G510">
        <f t="shared" si="18"/>
        <v>0</v>
      </c>
      <c r="H510" s="144">
        <f t="shared" si="17"/>
        <v>7</v>
      </c>
    </row>
    <row r="511" spans="1:8" hidden="1" x14ac:dyDescent="0.35">
      <c r="A511" t="s">
        <v>2254</v>
      </c>
      <c r="F511">
        <v>3</v>
      </c>
      <c r="G511">
        <f t="shared" si="18"/>
        <v>0</v>
      </c>
      <c r="H511" s="144">
        <f t="shared" si="17"/>
        <v>7</v>
      </c>
    </row>
    <row r="512" spans="1:8" hidden="1" x14ac:dyDescent="0.35">
      <c r="A512" t="s">
        <v>2256</v>
      </c>
      <c r="F512">
        <v>8</v>
      </c>
      <c r="G512">
        <f t="shared" si="18"/>
        <v>0</v>
      </c>
      <c r="H512" s="144">
        <f t="shared" si="17"/>
        <v>7</v>
      </c>
    </row>
    <row r="513" spans="1:8" hidden="1" x14ac:dyDescent="0.35">
      <c r="A513" t="s">
        <v>2257</v>
      </c>
      <c r="F513">
        <v>2</v>
      </c>
      <c r="G513">
        <f t="shared" si="18"/>
        <v>0</v>
      </c>
      <c r="H513" s="144">
        <f t="shared" si="17"/>
        <v>7</v>
      </c>
    </row>
    <row r="514" spans="1:8" hidden="1" x14ac:dyDescent="0.35">
      <c r="A514" t="s">
        <v>2282</v>
      </c>
      <c r="G514">
        <v>0</v>
      </c>
      <c r="H514" s="144">
        <f t="shared" ref="H514:H515" si="19">IF(G514&lt;=1,7,IF(AND(G514&gt;1,G514&lt;=3),5,IF(AND(G514&gt;3,G514&lt;=10),3,IF(G514&gt;10,1))))</f>
        <v>7</v>
      </c>
    </row>
    <row r="515" spans="1:8" hidden="1" x14ac:dyDescent="0.35">
      <c r="A515" t="s">
        <v>116</v>
      </c>
      <c r="G515">
        <v>0</v>
      </c>
      <c r="H515" s="144">
        <f t="shared" si="19"/>
        <v>7</v>
      </c>
    </row>
  </sheetData>
  <autoFilter ref="A1:H515" xr:uid="{560548C7-8F42-435A-80FE-F3543A4425C8}">
    <filterColumn colId="0">
      <filters>
        <filter val="76418347-9"/>
      </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E59D9-92D6-4078-82A1-BA61F72BD238}">
  <dimension ref="A1:EP6"/>
  <sheetViews>
    <sheetView workbookViewId="0">
      <selection activeCell="A3" sqref="A3:EP6"/>
    </sheetView>
  </sheetViews>
  <sheetFormatPr baseColWidth="10" defaultRowHeight="14.5" x14ac:dyDescent="0.35"/>
  <cols>
    <col min="1" max="1" width="15.7265625" bestFit="1" customWidth="1"/>
    <col min="2" max="3" width="11" bestFit="1" customWidth="1"/>
    <col min="4" max="4" width="16.36328125" bestFit="1" customWidth="1"/>
    <col min="5" max="5" width="26.1796875" bestFit="1" customWidth="1"/>
    <col min="6" max="6" width="30.453125" bestFit="1" customWidth="1"/>
    <col min="7" max="7" width="46.81640625" bestFit="1" customWidth="1"/>
    <col min="8" max="8" width="53.90625" bestFit="1" customWidth="1"/>
    <col min="9" max="9" width="50.90625" bestFit="1" customWidth="1"/>
    <col min="10" max="10" width="37.453125" bestFit="1" customWidth="1"/>
    <col min="11" max="11" width="34.7265625" bestFit="1" customWidth="1"/>
    <col min="12" max="12" width="34.08984375" bestFit="1" customWidth="1"/>
    <col min="13" max="13" width="12.08984375" bestFit="1" customWidth="1"/>
    <col min="14" max="14" width="17.6328125" bestFit="1" customWidth="1"/>
    <col min="15" max="15" width="11.81640625" bestFit="1" customWidth="1"/>
    <col min="16" max="16" width="59.1796875" bestFit="1" customWidth="1"/>
    <col min="17" max="17" width="24.08984375" bestFit="1" customWidth="1"/>
    <col min="18" max="18" width="43.1796875" bestFit="1" customWidth="1"/>
    <col min="19" max="19" width="105.7265625" bestFit="1" customWidth="1"/>
    <col min="20" max="20" width="11" bestFit="1" customWidth="1"/>
    <col min="21" max="21" width="34.7265625" bestFit="1" customWidth="1"/>
    <col min="22" max="22" width="33.54296875" bestFit="1" customWidth="1"/>
    <col min="23" max="23" width="15.1796875" bestFit="1" customWidth="1"/>
    <col min="24" max="24" width="16.08984375" bestFit="1" customWidth="1"/>
    <col min="25" max="25" width="36.1796875" bestFit="1" customWidth="1"/>
    <col min="26" max="26" width="20.453125" bestFit="1" customWidth="1"/>
    <col min="27" max="27" width="34.90625" bestFit="1" customWidth="1"/>
    <col min="28" max="28" width="63.453125" bestFit="1" customWidth="1"/>
    <col min="29" max="29" width="117.54296875" bestFit="1" customWidth="1"/>
    <col min="30" max="30" width="29.36328125" bestFit="1" customWidth="1"/>
    <col min="31" max="31" width="26.6328125" bestFit="1" customWidth="1"/>
    <col min="32" max="32" width="22.1796875" bestFit="1" customWidth="1"/>
    <col min="33" max="35" width="11" bestFit="1" customWidth="1"/>
    <col min="36" max="36" width="38" bestFit="1" customWidth="1"/>
    <col min="37" max="37" width="37.08984375" bestFit="1" customWidth="1"/>
    <col min="38" max="38" width="35.1796875" bestFit="1" customWidth="1"/>
    <col min="39" max="39" width="35.6328125" bestFit="1" customWidth="1"/>
    <col min="40" max="40" width="55.6328125" bestFit="1" customWidth="1"/>
    <col min="41" max="41" width="70.54296875" bestFit="1" customWidth="1"/>
    <col min="42" max="42" width="21.90625" bestFit="1" customWidth="1"/>
    <col min="43" max="43" width="29.6328125" bestFit="1" customWidth="1"/>
    <col min="44" max="44" width="52.81640625" bestFit="1" customWidth="1"/>
    <col min="45" max="45" width="35.36328125" bestFit="1" customWidth="1"/>
    <col min="46" max="46" width="68.1796875" bestFit="1" customWidth="1"/>
    <col min="47" max="47" width="24.453125" bestFit="1" customWidth="1"/>
    <col min="48" max="48" width="70.6328125" bestFit="1" customWidth="1"/>
    <col min="49" max="49" width="22.36328125" bestFit="1" customWidth="1"/>
    <col min="50" max="50" width="46.7265625" bestFit="1" customWidth="1"/>
    <col min="51" max="51" width="39.90625" bestFit="1" customWidth="1"/>
    <col min="52" max="52" width="84.81640625" bestFit="1" customWidth="1"/>
    <col min="53" max="53" width="91.36328125" bestFit="1" customWidth="1"/>
    <col min="54" max="54" width="70.26953125" bestFit="1" customWidth="1"/>
    <col min="55" max="55" width="121.81640625" bestFit="1" customWidth="1"/>
    <col min="56" max="56" width="86.90625" bestFit="1" customWidth="1"/>
    <col min="57" max="57" width="104.1796875" bestFit="1" customWidth="1"/>
    <col min="58" max="58" width="111.26953125" bestFit="1" customWidth="1"/>
    <col min="59" max="59" width="55.6328125" bestFit="1" customWidth="1"/>
    <col min="60" max="60" width="35.26953125" bestFit="1" customWidth="1"/>
    <col min="61" max="61" width="46.7265625" bestFit="1" customWidth="1"/>
    <col min="62" max="62" width="54.81640625" bestFit="1" customWidth="1"/>
    <col min="63" max="63" width="40.54296875" bestFit="1" customWidth="1"/>
    <col min="64" max="64" width="36.26953125" bestFit="1" customWidth="1"/>
    <col min="65" max="65" width="21.90625" bestFit="1" customWidth="1"/>
    <col min="66" max="66" width="30.453125" bestFit="1" customWidth="1"/>
    <col min="67" max="67" width="34.90625" bestFit="1" customWidth="1"/>
    <col min="68" max="68" width="33" bestFit="1" customWidth="1"/>
    <col min="69" max="69" width="35.90625" bestFit="1" customWidth="1"/>
    <col min="70" max="70" width="50" bestFit="1" customWidth="1"/>
    <col min="71" max="71" width="197.453125" bestFit="1" customWidth="1"/>
    <col min="72" max="72" width="21.08984375" bestFit="1" customWidth="1"/>
    <col min="73" max="73" width="35.08984375" bestFit="1" customWidth="1"/>
    <col min="74" max="74" width="55.54296875" bestFit="1" customWidth="1"/>
    <col min="75" max="75" width="66.36328125" bestFit="1" customWidth="1"/>
    <col min="76" max="76" width="38.1796875" bestFit="1" customWidth="1"/>
    <col min="77" max="77" width="57.08984375" bestFit="1" customWidth="1"/>
    <col min="78" max="78" width="70.54296875" bestFit="1" customWidth="1"/>
    <col min="79" max="79" width="35.08984375" bestFit="1" customWidth="1"/>
    <col min="80" max="80" width="92.36328125" bestFit="1" customWidth="1"/>
    <col min="81" max="81" width="43.36328125" bestFit="1" customWidth="1"/>
    <col min="82" max="82" width="83.81640625" bestFit="1" customWidth="1"/>
    <col min="83" max="83" width="75.36328125" bestFit="1" customWidth="1"/>
    <col min="84" max="84" width="83" bestFit="1" customWidth="1"/>
    <col min="85" max="85" width="44.1796875" bestFit="1" customWidth="1"/>
    <col min="86" max="86" width="181.81640625" bestFit="1" customWidth="1"/>
    <col min="87" max="87" width="82" bestFit="1" customWidth="1"/>
    <col min="88" max="88" width="129.90625" bestFit="1" customWidth="1"/>
    <col min="89" max="89" width="35" bestFit="1" customWidth="1"/>
    <col min="90" max="90" width="131.453125" bestFit="1" customWidth="1"/>
    <col min="91" max="91" width="37.08984375" bestFit="1" customWidth="1"/>
    <col min="92" max="92" width="89" bestFit="1" customWidth="1"/>
    <col min="93" max="93" width="52.6328125" bestFit="1" customWidth="1"/>
    <col min="94" max="94" width="33" bestFit="1" customWidth="1"/>
    <col min="95" max="95" width="102.6328125" bestFit="1" customWidth="1"/>
    <col min="96" max="96" width="37.26953125" bestFit="1" customWidth="1"/>
    <col min="97" max="97" width="44.6328125" bestFit="1" customWidth="1"/>
    <col min="98" max="98" width="48.08984375" bestFit="1" customWidth="1"/>
    <col min="99" max="99" width="28.90625" bestFit="1" customWidth="1"/>
    <col min="100" max="100" width="42.08984375" bestFit="1" customWidth="1"/>
    <col min="101" max="101" width="31.90625" bestFit="1" customWidth="1"/>
    <col min="102" max="102" width="81.54296875" bestFit="1" customWidth="1"/>
    <col min="103" max="103" width="83.1796875" bestFit="1" customWidth="1"/>
    <col min="104" max="104" width="21.1796875" bestFit="1" customWidth="1"/>
    <col min="105" max="105" width="39.7265625" bestFit="1" customWidth="1"/>
    <col min="106" max="106" width="17.08984375" bestFit="1" customWidth="1"/>
    <col min="107" max="107" width="40.7265625" bestFit="1" customWidth="1"/>
    <col min="108" max="108" width="19.36328125" bestFit="1" customWidth="1"/>
    <col min="109" max="109" width="25.36328125" bestFit="1" customWidth="1"/>
    <col min="110" max="110" width="12.1796875" bestFit="1" customWidth="1"/>
    <col min="111" max="111" width="53.90625" bestFit="1" customWidth="1"/>
    <col min="112" max="112" width="58.26953125" bestFit="1" customWidth="1"/>
    <col min="113" max="113" width="46.54296875" bestFit="1" customWidth="1"/>
    <col min="114" max="114" width="26.6328125" bestFit="1" customWidth="1"/>
    <col min="115" max="115" width="27.08984375" bestFit="1" customWidth="1"/>
    <col min="116" max="116" width="38.90625" bestFit="1" customWidth="1"/>
    <col min="117" max="117" width="37" bestFit="1" customWidth="1"/>
    <col min="118" max="118" width="21.7265625" bestFit="1" customWidth="1"/>
    <col min="119" max="119" width="30.1796875" bestFit="1" customWidth="1"/>
    <col min="120" max="120" width="28.1796875" bestFit="1" customWidth="1"/>
    <col min="121" max="121" width="28.81640625" bestFit="1" customWidth="1"/>
    <col min="122" max="122" width="24.1796875" bestFit="1" customWidth="1"/>
    <col min="123" max="123" width="27.81640625" bestFit="1" customWidth="1"/>
    <col min="124" max="124" width="37.81640625" bestFit="1" customWidth="1"/>
    <col min="125" max="125" width="41" bestFit="1" customWidth="1"/>
    <col min="126" max="126" width="33.6328125" bestFit="1" customWidth="1"/>
    <col min="127" max="127" width="40.36328125" bestFit="1" customWidth="1"/>
    <col min="128" max="128" width="41.90625" bestFit="1" customWidth="1"/>
    <col min="129" max="129" width="49.1796875" bestFit="1" customWidth="1"/>
    <col min="130" max="130" width="26.7265625" bestFit="1" customWidth="1"/>
    <col min="131" max="131" width="34.453125" bestFit="1" customWidth="1"/>
    <col min="132" max="132" width="41.08984375" bestFit="1" customWidth="1"/>
    <col min="133" max="133" width="47.26953125" bestFit="1" customWidth="1"/>
    <col min="134" max="134" width="55.36328125" bestFit="1" customWidth="1"/>
    <col min="135" max="135" width="34.36328125" bestFit="1" customWidth="1"/>
    <col min="136" max="136" width="38.36328125" bestFit="1" customWidth="1"/>
    <col min="137" max="137" width="45.453125" bestFit="1" customWidth="1"/>
    <col min="138" max="138" width="11" bestFit="1" customWidth="1"/>
    <col min="139" max="139" width="24.90625" bestFit="1" customWidth="1"/>
    <col min="140" max="140" width="31.1796875" bestFit="1" customWidth="1"/>
    <col min="141" max="141" width="255.6328125" bestFit="1" customWidth="1"/>
    <col min="142" max="142" width="22.90625" bestFit="1" customWidth="1"/>
    <col min="143" max="143" width="20.90625" bestFit="1" customWidth="1"/>
    <col min="144" max="144" width="11" bestFit="1" customWidth="1"/>
    <col min="145" max="145" width="11.54296875" bestFit="1" customWidth="1"/>
    <col min="146" max="146" width="28.54296875" bestFit="1" customWidth="1"/>
  </cols>
  <sheetData>
    <row r="1" spans="1:146" x14ac:dyDescent="0.35">
      <c r="A1" s="322" t="s">
        <v>2322</v>
      </c>
    </row>
    <row r="3" spans="1:146" x14ac:dyDescent="0.35">
      <c r="A3" t="s">
        <v>0</v>
      </c>
      <c r="B3" t="s">
        <v>2</v>
      </c>
      <c r="C3" t="s">
        <v>1384</v>
      </c>
      <c r="D3" t="s">
        <v>6</v>
      </c>
      <c r="E3" t="s">
        <v>1385</v>
      </c>
      <c r="F3" t="s">
        <v>1386</v>
      </c>
      <c r="G3" t="s">
        <v>1612</v>
      </c>
      <c r="H3" t="s">
        <v>1613</v>
      </c>
      <c r="I3" t="s">
        <v>1387</v>
      </c>
      <c r="J3" t="s">
        <v>1388</v>
      </c>
      <c r="K3" t="s">
        <v>1389</v>
      </c>
      <c r="L3" t="s">
        <v>1390</v>
      </c>
      <c r="M3" t="s">
        <v>13</v>
      </c>
      <c r="N3" t="s">
        <v>14</v>
      </c>
      <c r="O3" t="s">
        <v>15</v>
      </c>
      <c r="P3" t="s">
        <v>16</v>
      </c>
      <c r="Q3" t="s">
        <v>17</v>
      </c>
      <c r="R3" t="s">
        <v>18</v>
      </c>
      <c r="S3" t="s">
        <v>19</v>
      </c>
      <c r="T3" t="s">
        <v>20</v>
      </c>
      <c r="U3" t="s">
        <v>1391</v>
      </c>
      <c r="V3" t="s">
        <v>22</v>
      </c>
      <c r="W3" t="s">
        <v>23</v>
      </c>
      <c r="X3" t="s">
        <v>24</v>
      </c>
      <c r="Y3" t="s">
        <v>25</v>
      </c>
      <c r="Z3" t="s">
        <v>26</v>
      </c>
      <c r="AA3" t="s">
        <v>27</v>
      </c>
      <c r="AB3" t="s">
        <v>28</v>
      </c>
      <c r="AC3" t="s">
        <v>1392</v>
      </c>
      <c r="AD3" t="s">
        <v>30</v>
      </c>
      <c r="AE3" t="s">
        <v>31</v>
      </c>
      <c r="AF3" t="s">
        <v>32</v>
      </c>
      <c r="AG3" t="s">
        <v>33</v>
      </c>
      <c r="AH3" t="s">
        <v>34</v>
      </c>
      <c r="AI3" t="s">
        <v>1614</v>
      </c>
      <c r="AJ3" t="s">
        <v>1395</v>
      </c>
      <c r="AK3" t="s">
        <v>1396</v>
      </c>
      <c r="AL3" t="s">
        <v>1397</v>
      </c>
      <c r="AM3" t="s">
        <v>1398</v>
      </c>
      <c r="AN3" t="s">
        <v>1399</v>
      </c>
      <c r="AO3" t="s">
        <v>1400</v>
      </c>
      <c r="AP3" t="s">
        <v>41</v>
      </c>
      <c r="AQ3" t="s">
        <v>38</v>
      </c>
      <c r="AR3" t="s">
        <v>1402</v>
      </c>
      <c r="AS3" t="s">
        <v>1403</v>
      </c>
      <c r="AT3" t="s">
        <v>1404</v>
      </c>
      <c r="AU3" t="s">
        <v>1405</v>
      </c>
      <c r="AV3" t="s">
        <v>1615</v>
      </c>
      <c r="AW3" t="s">
        <v>1407</v>
      </c>
      <c r="AX3" t="s">
        <v>1408</v>
      </c>
      <c r="AY3" t="s">
        <v>1409</v>
      </c>
      <c r="AZ3" t="s">
        <v>1410</v>
      </c>
      <c r="BA3" t="s">
        <v>1411</v>
      </c>
      <c r="BB3" t="s">
        <v>1412</v>
      </c>
      <c r="BC3" t="s">
        <v>1413</v>
      </c>
      <c r="BD3" t="s">
        <v>1616</v>
      </c>
      <c r="BE3" t="s">
        <v>1415</v>
      </c>
      <c r="BF3" t="s">
        <v>1416</v>
      </c>
      <c r="BG3" t="s">
        <v>1417</v>
      </c>
      <c r="BH3" t="s">
        <v>1617</v>
      </c>
      <c r="BI3" t="s">
        <v>1618</v>
      </c>
      <c r="BJ3" t="s">
        <v>1619</v>
      </c>
      <c r="BK3" t="s">
        <v>1421</v>
      </c>
      <c r="BL3" t="s">
        <v>1620</v>
      </c>
      <c r="BM3" t="s">
        <v>1621</v>
      </c>
      <c r="BN3" t="s">
        <v>1425</v>
      </c>
      <c r="BO3" t="s">
        <v>1426</v>
      </c>
      <c r="BP3" t="s">
        <v>1427</v>
      </c>
      <c r="BQ3" t="s">
        <v>1428</v>
      </c>
      <c r="BR3" t="s">
        <v>1429</v>
      </c>
      <c r="BS3" t="s">
        <v>1430</v>
      </c>
      <c r="BT3" t="s">
        <v>1431</v>
      </c>
      <c r="BU3" t="s">
        <v>1622</v>
      </c>
      <c r="BV3" t="s">
        <v>1623</v>
      </c>
      <c r="BW3" t="s">
        <v>1624</v>
      </c>
      <c r="BX3" t="s">
        <v>1625</v>
      </c>
      <c r="BY3" t="s">
        <v>1626</v>
      </c>
      <c r="BZ3" t="s">
        <v>1627</v>
      </c>
      <c r="CA3" t="s">
        <v>1628</v>
      </c>
      <c r="CB3" t="s">
        <v>1629</v>
      </c>
      <c r="CC3" t="s">
        <v>1630</v>
      </c>
      <c r="CD3" t="s">
        <v>2284</v>
      </c>
      <c r="CE3" t="s">
        <v>2285</v>
      </c>
      <c r="CF3" t="s">
        <v>2286</v>
      </c>
      <c r="CG3" t="s">
        <v>1634</v>
      </c>
      <c r="CH3" t="s">
        <v>2287</v>
      </c>
      <c r="CI3" t="s">
        <v>1636</v>
      </c>
      <c r="CJ3" t="s">
        <v>1637</v>
      </c>
      <c r="CK3" t="s">
        <v>1638</v>
      </c>
      <c r="CL3" t="s">
        <v>2288</v>
      </c>
      <c r="CM3" t="s">
        <v>1640</v>
      </c>
      <c r="CN3" t="s">
        <v>1641</v>
      </c>
      <c r="CO3" t="s">
        <v>1642</v>
      </c>
      <c r="CP3" t="s">
        <v>1643</v>
      </c>
      <c r="CQ3" t="s">
        <v>2289</v>
      </c>
      <c r="CR3" t="s">
        <v>1645</v>
      </c>
      <c r="CS3" t="s">
        <v>1646</v>
      </c>
      <c r="CT3" t="s">
        <v>1647</v>
      </c>
      <c r="CU3" t="s">
        <v>1648</v>
      </c>
      <c r="CV3" t="s">
        <v>1649</v>
      </c>
      <c r="CW3" t="s">
        <v>1650</v>
      </c>
      <c r="CX3" t="s">
        <v>2290</v>
      </c>
      <c r="CY3" t="s">
        <v>1652</v>
      </c>
      <c r="CZ3" t="s">
        <v>1653</v>
      </c>
      <c r="DA3" t="s">
        <v>1654</v>
      </c>
      <c r="DB3" t="s">
        <v>1655</v>
      </c>
      <c r="DC3" t="s">
        <v>1656</v>
      </c>
      <c r="DD3" t="s">
        <v>1657</v>
      </c>
      <c r="DE3" t="s">
        <v>1658</v>
      </c>
      <c r="DF3" t="s">
        <v>1659</v>
      </c>
      <c r="DG3" t="s">
        <v>1660</v>
      </c>
      <c r="DH3" t="s">
        <v>1661</v>
      </c>
      <c r="DI3" t="s">
        <v>1662</v>
      </c>
      <c r="DJ3" t="s">
        <v>1663</v>
      </c>
      <c r="DK3" t="s">
        <v>1664</v>
      </c>
      <c r="DL3" t="s">
        <v>1665</v>
      </c>
      <c r="DM3" t="s">
        <v>1666</v>
      </c>
      <c r="DN3" t="s">
        <v>1667</v>
      </c>
      <c r="DO3" t="s">
        <v>1668</v>
      </c>
      <c r="DP3" t="s">
        <v>1669</v>
      </c>
      <c r="DQ3" t="s">
        <v>1670</v>
      </c>
      <c r="DR3" t="s">
        <v>1671</v>
      </c>
      <c r="DS3" t="s">
        <v>1672</v>
      </c>
      <c r="DT3" t="s">
        <v>1673</v>
      </c>
      <c r="DU3" t="s">
        <v>1674</v>
      </c>
      <c r="DV3" t="s">
        <v>1675</v>
      </c>
      <c r="DW3" t="s">
        <v>1676</v>
      </c>
      <c r="DX3" t="s">
        <v>1677</v>
      </c>
      <c r="DY3" t="s">
        <v>1678</v>
      </c>
      <c r="DZ3" t="s">
        <v>1679</v>
      </c>
      <c r="EA3" t="s">
        <v>1680</v>
      </c>
      <c r="EB3" t="s">
        <v>1681</v>
      </c>
      <c r="EC3" t="s">
        <v>1682</v>
      </c>
      <c r="ED3" t="s">
        <v>1683</v>
      </c>
      <c r="EE3" t="s">
        <v>1684</v>
      </c>
      <c r="EF3" t="s">
        <v>1685</v>
      </c>
      <c r="EG3" t="s">
        <v>1686</v>
      </c>
      <c r="EH3" t="s">
        <v>1687</v>
      </c>
      <c r="EI3" t="s">
        <v>1688</v>
      </c>
      <c r="EJ3" t="s">
        <v>1689</v>
      </c>
      <c r="EK3" t="s">
        <v>1432</v>
      </c>
      <c r="EL3" t="s">
        <v>1690</v>
      </c>
      <c r="EM3" t="s">
        <v>1691</v>
      </c>
      <c r="EN3" t="s">
        <v>1435</v>
      </c>
      <c r="EO3" t="s">
        <v>1692</v>
      </c>
      <c r="EP3" t="s">
        <v>1693</v>
      </c>
    </row>
    <row r="4" spans="1:146" ht="29" x14ac:dyDescent="0.35">
      <c r="A4">
        <v>14554</v>
      </c>
      <c r="B4" t="s">
        <v>116</v>
      </c>
      <c r="C4">
        <v>2025</v>
      </c>
      <c r="D4" t="s">
        <v>1434</v>
      </c>
      <c r="E4" t="s">
        <v>52</v>
      </c>
      <c r="F4" t="s">
        <v>1435</v>
      </c>
      <c r="I4" t="s">
        <v>397</v>
      </c>
      <c r="J4" t="s">
        <v>398</v>
      </c>
      <c r="K4" t="s">
        <v>56</v>
      </c>
      <c r="L4" t="s">
        <v>57</v>
      </c>
      <c r="M4">
        <v>9</v>
      </c>
      <c r="N4" t="s">
        <v>118</v>
      </c>
      <c r="O4" t="s">
        <v>401</v>
      </c>
      <c r="P4" t="s">
        <v>120</v>
      </c>
      <c r="Q4" t="s">
        <v>61</v>
      </c>
      <c r="R4" t="s">
        <v>62</v>
      </c>
      <c r="S4" t="s">
        <v>63</v>
      </c>
      <c r="T4">
        <v>20</v>
      </c>
      <c r="U4">
        <v>130</v>
      </c>
      <c r="V4">
        <v>12</v>
      </c>
      <c r="W4">
        <v>142</v>
      </c>
      <c r="X4">
        <v>4</v>
      </c>
      <c r="Y4" t="s">
        <v>64</v>
      </c>
      <c r="Z4" t="s">
        <v>64</v>
      </c>
      <c r="AA4" t="s">
        <v>64</v>
      </c>
      <c r="AB4">
        <v>0</v>
      </c>
      <c r="AC4" t="s">
        <v>299</v>
      </c>
      <c r="AD4">
        <v>0</v>
      </c>
      <c r="AE4">
        <v>0</v>
      </c>
      <c r="AF4" t="s">
        <v>122</v>
      </c>
      <c r="AG4">
        <v>36</v>
      </c>
      <c r="AH4">
        <v>2</v>
      </c>
      <c r="AI4" t="s">
        <v>1342</v>
      </c>
      <c r="AJ4" t="s">
        <v>1529</v>
      </c>
      <c r="AK4">
        <v>142</v>
      </c>
      <c r="AL4">
        <v>36</v>
      </c>
      <c r="AM4">
        <v>5075</v>
      </c>
      <c r="AN4">
        <v>275000</v>
      </c>
      <c r="AO4">
        <v>0</v>
      </c>
      <c r="AP4">
        <v>14413000</v>
      </c>
      <c r="AQ4">
        <v>2880000</v>
      </c>
      <c r="AR4">
        <v>5500000</v>
      </c>
      <c r="AS4">
        <v>3600000</v>
      </c>
      <c r="AT4">
        <v>0</v>
      </c>
      <c r="AU4">
        <v>26393000</v>
      </c>
      <c r="AV4" t="s">
        <v>64</v>
      </c>
      <c r="AW4">
        <v>0</v>
      </c>
      <c r="AX4">
        <v>7</v>
      </c>
      <c r="AY4">
        <v>7</v>
      </c>
      <c r="AZ4" t="s">
        <v>1438</v>
      </c>
      <c r="BA4" t="s">
        <v>1438</v>
      </c>
      <c r="BB4" t="s">
        <v>1438</v>
      </c>
      <c r="BC4" t="s">
        <v>1438</v>
      </c>
      <c r="BD4" t="s">
        <v>1438</v>
      </c>
      <c r="BE4" t="s">
        <v>1438</v>
      </c>
      <c r="BG4">
        <v>7</v>
      </c>
      <c r="BH4">
        <v>7</v>
      </c>
      <c r="BI4">
        <v>7</v>
      </c>
      <c r="BJ4">
        <v>7</v>
      </c>
      <c r="BK4">
        <v>7</v>
      </c>
      <c r="BL4">
        <v>7</v>
      </c>
      <c r="BM4">
        <v>7</v>
      </c>
      <c r="BN4" t="s">
        <v>1444</v>
      </c>
      <c r="BO4" t="s">
        <v>1530</v>
      </c>
      <c r="BP4" t="s">
        <v>1531</v>
      </c>
      <c r="BQ4">
        <v>994083215</v>
      </c>
      <c r="BR4" t="s">
        <v>1533</v>
      </c>
      <c r="BS4" s="189" t="s">
        <v>1524</v>
      </c>
      <c r="BU4">
        <v>0</v>
      </c>
      <c r="BV4">
        <v>0</v>
      </c>
      <c r="BW4">
        <v>0</v>
      </c>
      <c r="BX4">
        <v>0</v>
      </c>
      <c r="BY4">
        <v>0</v>
      </c>
      <c r="BZ4">
        <v>0</v>
      </c>
      <c r="CA4">
        <v>0</v>
      </c>
      <c r="CB4">
        <v>0</v>
      </c>
      <c r="CC4">
        <v>0</v>
      </c>
      <c r="CD4">
        <v>0</v>
      </c>
      <c r="CE4">
        <v>0</v>
      </c>
      <c r="CF4">
        <v>0</v>
      </c>
      <c r="CG4">
        <v>0</v>
      </c>
      <c r="CH4">
        <v>0</v>
      </c>
      <c r="CI4">
        <v>0</v>
      </c>
      <c r="CJ4">
        <v>0</v>
      </c>
      <c r="CK4" t="s">
        <v>2292</v>
      </c>
      <c r="CL4" t="s">
        <v>64</v>
      </c>
      <c r="CM4" t="s">
        <v>67</v>
      </c>
      <c r="CN4">
        <v>0</v>
      </c>
      <c r="CO4">
        <v>0</v>
      </c>
      <c r="CP4">
        <v>0</v>
      </c>
      <c r="CQ4">
        <v>0</v>
      </c>
      <c r="CR4">
        <v>0</v>
      </c>
      <c r="CS4">
        <v>0</v>
      </c>
      <c r="CT4">
        <v>0</v>
      </c>
      <c r="CU4">
        <v>0</v>
      </c>
      <c r="CV4">
        <v>0</v>
      </c>
      <c r="CW4">
        <v>0</v>
      </c>
      <c r="CX4" t="s">
        <v>64</v>
      </c>
      <c r="CY4">
        <v>0</v>
      </c>
      <c r="CZ4" t="s">
        <v>64</v>
      </c>
      <c r="DA4">
        <v>0</v>
      </c>
      <c r="DB4" t="s">
        <v>64</v>
      </c>
      <c r="DC4">
        <v>0</v>
      </c>
      <c r="DD4">
        <v>0.70000000000000007</v>
      </c>
      <c r="DE4">
        <v>0.70000000000000007</v>
      </c>
      <c r="DF4" t="s">
        <v>64</v>
      </c>
      <c r="DG4">
        <v>0</v>
      </c>
      <c r="DH4">
        <v>0</v>
      </c>
      <c r="DI4">
        <v>0</v>
      </c>
      <c r="DJ4">
        <v>7.0000000000000009</v>
      </c>
      <c r="DK4">
        <v>7.0000000000000009</v>
      </c>
      <c r="DL4">
        <v>5075</v>
      </c>
      <c r="DM4">
        <v>5075</v>
      </c>
      <c r="DN4">
        <v>7</v>
      </c>
      <c r="DO4" t="s">
        <v>2293</v>
      </c>
      <c r="DP4" t="s">
        <v>2293</v>
      </c>
      <c r="DQ4">
        <v>7</v>
      </c>
      <c r="DR4" t="s">
        <v>2293</v>
      </c>
      <c r="DS4" t="s">
        <v>1444</v>
      </c>
      <c r="DT4">
        <v>7</v>
      </c>
      <c r="DU4" t="s">
        <v>64</v>
      </c>
      <c r="DV4">
        <v>7.0000000000000009</v>
      </c>
      <c r="DW4" t="s">
        <v>64</v>
      </c>
      <c r="DX4">
        <v>7</v>
      </c>
      <c r="DY4" t="s">
        <v>64</v>
      </c>
      <c r="DZ4">
        <v>7</v>
      </c>
      <c r="EA4" t="s">
        <v>64</v>
      </c>
      <c r="EB4">
        <v>5075</v>
      </c>
      <c r="EC4">
        <v>5075</v>
      </c>
      <c r="ED4" t="s">
        <v>64</v>
      </c>
      <c r="EE4">
        <v>5.9523809523809527E-2</v>
      </c>
      <c r="EF4">
        <v>5.9523809523809527E-2</v>
      </c>
      <c r="EG4" t="s">
        <v>64</v>
      </c>
      <c r="EH4">
        <v>84</v>
      </c>
      <c r="EI4">
        <v>146</v>
      </c>
      <c r="EJ4" t="s">
        <v>67</v>
      </c>
      <c r="EK4">
        <v>0</v>
      </c>
    </row>
    <row r="5" spans="1:146" ht="29" x14ac:dyDescent="0.35">
      <c r="A5">
        <v>14552</v>
      </c>
      <c r="B5" t="s">
        <v>116</v>
      </c>
      <c r="C5">
        <v>2025</v>
      </c>
      <c r="D5" t="s">
        <v>1434</v>
      </c>
      <c r="E5" t="s">
        <v>52</v>
      </c>
      <c r="F5" t="s">
        <v>1435</v>
      </c>
      <c r="I5" t="s">
        <v>397</v>
      </c>
      <c r="J5" t="s">
        <v>398</v>
      </c>
      <c r="K5" t="s">
        <v>56</v>
      </c>
      <c r="L5" t="s">
        <v>57</v>
      </c>
      <c r="M5">
        <v>9</v>
      </c>
      <c r="N5" t="s">
        <v>118</v>
      </c>
      <c r="O5" t="s">
        <v>399</v>
      </c>
      <c r="P5" t="s">
        <v>120</v>
      </c>
      <c r="Q5" t="s">
        <v>61</v>
      </c>
      <c r="R5" t="s">
        <v>62</v>
      </c>
      <c r="S5" t="s">
        <v>63</v>
      </c>
      <c r="T5">
        <v>20</v>
      </c>
      <c r="U5">
        <v>130</v>
      </c>
      <c r="V5">
        <v>12</v>
      </c>
      <c r="W5">
        <v>142</v>
      </c>
      <c r="X5">
        <v>4</v>
      </c>
      <c r="Y5" t="s">
        <v>64</v>
      </c>
      <c r="Z5" t="s">
        <v>64</v>
      </c>
      <c r="AA5" t="s">
        <v>64</v>
      </c>
      <c r="AB5">
        <v>0</v>
      </c>
      <c r="AC5" t="s">
        <v>299</v>
      </c>
      <c r="AD5">
        <v>0</v>
      </c>
      <c r="AE5">
        <v>0</v>
      </c>
      <c r="AF5" t="s">
        <v>122</v>
      </c>
      <c r="AG5">
        <v>36</v>
      </c>
      <c r="AH5">
        <v>2</v>
      </c>
      <c r="AI5" t="s">
        <v>1342</v>
      </c>
      <c r="AJ5" t="s">
        <v>1529</v>
      </c>
      <c r="AK5">
        <v>142</v>
      </c>
      <c r="AL5">
        <v>36</v>
      </c>
      <c r="AM5">
        <v>5075</v>
      </c>
      <c r="AN5">
        <v>275000</v>
      </c>
      <c r="AO5">
        <v>0</v>
      </c>
      <c r="AP5">
        <v>14413000</v>
      </c>
      <c r="AQ5">
        <v>2880000</v>
      </c>
      <c r="AR5">
        <v>5500000</v>
      </c>
      <c r="AS5">
        <v>3600000</v>
      </c>
      <c r="AT5">
        <v>0</v>
      </c>
      <c r="AU5">
        <v>26393000</v>
      </c>
      <c r="AV5" t="s">
        <v>64</v>
      </c>
      <c r="AW5">
        <v>0</v>
      </c>
      <c r="AX5">
        <v>7</v>
      </c>
      <c r="AY5">
        <v>7</v>
      </c>
      <c r="AZ5" t="s">
        <v>1438</v>
      </c>
      <c r="BA5" t="s">
        <v>1438</v>
      </c>
      <c r="BB5" t="s">
        <v>1438</v>
      </c>
      <c r="BC5" t="s">
        <v>1438</v>
      </c>
      <c r="BD5" t="s">
        <v>1438</v>
      </c>
      <c r="BE5" t="s">
        <v>1438</v>
      </c>
      <c r="BG5">
        <v>7</v>
      </c>
      <c r="BH5">
        <v>7</v>
      </c>
      <c r="BI5">
        <v>7</v>
      </c>
      <c r="BJ5">
        <v>7</v>
      </c>
      <c r="BK5">
        <v>7</v>
      </c>
      <c r="BL5">
        <v>7</v>
      </c>
      <c r="BM5">
        <v>7</v>
      </c>
      <c r="BN5" t="s">
        <v>1444</v>
      </c>
      <c r="BO5" t="s">
        <v>1530</v>
      </c>
      <c r="BP5" t="s">
        <v>1531</v>
      </c>
      <c r="BQ5">
        <v>994083215</v>
      </c>
      <c r="BR5" t="s">
        <v>1532</v>
      </c>
      <c r="BS5" s="189" t="s">
        <v>1524</v>
      </c>
      <c r="BU5">
        <v>0</v>
      </c>
      <c r="BV5">
        <v>0</v>
      </c>
      <c r="BW5">
        <v>0</v>
      </c>
      <c r="BX5">
        <v>0</v>
      </c>
      <c r="BY5">
        <v>0</v>
      </c>
      <c r="BZ5">
        <v>0</v>
      </c>
      <c r="CA5">
        <v>0</v>
      </c>
      <c r="CB5">
        <v>0</v>
      </c>
      <c r="CC5">
        <v>0</v>
      </c>
      <c r="CD5">
        <v>0</v>
      </c>
      <c r="CE5">
        <v>0</v>
      </c>
      <c r="CF5">
        <v>0</v>
      </c>
      <c r="CG5">
        <v>0</v>
      </c>
      <c r="CH5">
        <v>0</v>
      </c>
      <c r="CI5">
        <v>0</v>
      </c>
      <c r="CJ5">
        <v>0</v>
      </c>
      <c r="CK5" t="s">
        <v>2292</v>
      </c>
      <c r="CL5" t="s">
        <v>64</v>
      </c>
      <c r="CM5" t="s">
        <v>67</v>
      </c>
      <c r="CN5">
        <v>0</v>
      </c>
      <c r="CO5">
        <v>0</v>
      </c>
      <c r="CP5">
        <v>0</v>
      </c>
      <c r="CQ5">
        <v>0</v>
      </c>
      <c r="CR5">
        <v>0</v>
      </c>
      <c r="CS5">
        <v>0</v>
      </c>
      <c r="CT5">
        <v>0</v>
      </c>
      <c r="CU5">
        <v>0</v>
      </c>
      <c r="CV5">
        <v>0</v>
      </c>
      <c r="CW5">
        <v>0</v>
      </c>
      <c r="CX5" t="s">
        <v>64</v>
      </c>
      <c r="CY5">
        <v>0</v>
      </c>
      <c r="CZ5" t="s">
        <v>64</v>
      </c>
      <c r="DA5">
        <v>0</v>
      </c>
      <c r="DB5" t="s">
        <v>64</v>
      </c>
      <c r="DC5">
        <v>0</v>
      </c>
      <c r="DD5">
        <v>0.70000000000000007</v>
      </c>
      <c r="DE5">
        <v>0.70000000000000007</v>
      </c>
      <c r="DF5" t="s">
        <v>64</v>
      </c>
      <c r="DG5">
        <v>0</v>
      </c>
      <c r="DH5">
        <v>0</v>
      </c>
      <c r="DI5">
        <v>0</v>
      </c>
      <c r="DJ5">
        <v>7.0000000000000009</v>
      </c>
      <c r="DK5">
        <v>7.0000000000000009</v>
      </c>
      <c r="DL5">
        <v>5075</v>
      </c>
      <c r="DM5">
        <v>5075</v>
      </c>
      <c r="DN5">
        <v>7</v>
      </c>
      <c r="DO5" t="s">
        <v>2293</v>
      </c>
      <c r="DP5" t="s">
        <v>2293</v>
      </c>
      <c r="DQ5">
        <v>7</v>
      </c>
      <c r="DR5" t="s">
        <v>2293</v>
      </c>
      <c r="DS5" t="s">
        <v>1444</v>
      </c>
      <c r="DT5">
        <v>7</v>
      </c>
      <c r="DU5" t="s">
        <v>64</v>
      </c>
      <c r="DV5">
        <v>7.0000000000000009</v>
      </c>
      <c r="DW5" t="s">
        <v>64</v>
      </c>
      <c r="DX5">
        <v>7</v>
      </c>
      <c r="DY5" t="s">
        <v>64</v>
      </c>
      <c r="DZ5">
        <v>7</v>
      </c>
      <c r="EA5" t="s">
        <v>64</v>
      </c>
      <c r="EB5">
        <v>5075</v>
      </c>
      <c r="EC5">
        <v>5075</v>
      </c>
      <c r="ED5" t="s">
        <v>64</v>
      </c>
      <c r="EE5">
        <v>5.9523809523809527E-2</v>
      </c>
      <c r="EF5">
        <v>5.9523809523809527E-2</v>
      </c>
      <c r="EG5" t="s">
        <v>64</v>
      </c>
      <c r="EH5">
        <v>84</v>
      </c>
      <c r="EI5">
        <v>146</v>
      </c>
      <c r="EJ5" t="s">
        <v>67</v>
      </c>
      <c r="EK5" t="s">
        <v>1525</v>
      </c>
    </row>
    <row r="6" spans="1:146" ht="29" x14ac:dyDescent="0.35">
      <c r="A6">
        <v>14541</v>
      </c>
      <c r="B6" t="s">
        <v>116</v>
      </c>
      <c r="C6">
        <v>2025</v>
      </c>
      <c r="D6" t="s">
        <v>1434</v>
      </c>
      <c r="E6" t="s">
        <v>52</v>
      </c>
      <c r="F6" t="s">
        <v>1435</v>
      </c>
      <c r="I6" t="s">
        <v>54</v>
      </c>
      <c r="J6" t="s">
        <v>55</v>
      </c>
      <c r="K6" t="s">
        <v>56</v>
      </c>
      <c r="L6" t="s">
        <v>57</v>
      </c>
      <c r="M6">
        <v>9</v>
      </c>
      <c r="N6" t="s">
        <v>118</v>
      </c>
      <c r="O6" t="s">
        <v>388</v>
      </c>
      <c r="P6" t="s">
        <v>120</v>
      </c>
      <c r="Q6" t="s">
        <v>61</v>
      </c>
      <c r="R6" t="s">
        <v>62</v>
      </c>
      <c r="S6" t="s">
        <v>63</v>
      </c>
      <c r="T6">
        <v>20</v>
      </c>
      <c r="U6">
        <v>100</v>
      </c>
      <c r="V6">
        <v>12</v>
      </c>
      <c r="W6">
        <v>112</v>
      </c>
      <c r="X6">
        <v>4</v>
      </c>
      <c r="Y6" t="s">
        <v>64</v>
      </c>
      <c r="Z6" t="s">
        <v>64</v>
      </c>
      <c r="AA6" t="s">
        <v>64</v>
      </c>
      <c r="AB6">
        <v>0</v>
      </c>
      <c r="AC6" s="189" t="s">
        <v>387</v>
      </c>
      <c r="AD6">
        <v>0</v>
      </c>
      <c r="AE6">
        <v>0</v>
      </c>
      <c r="AF6" t="s">
        <v>122</v>
      </c>
      <c r="AG6">
        <v>28</v>
      </c>
      <c r="AH6">
        <v>2</v>
      </c>
      <c r="AI6" t="s">
        <v>1342</v>
      </c>
      <c r="AJ6" t="s">
        <v>1529</v>
      </c>
      <c r="AK6">
        <v>112</v>
      </c>
      <c r="AL6">
        <v>28</v>
      </c>
      <c r="AM6">
        <v>5075</v>
      </c>
      <c r="AN6">
        <v>275000</v>
      </c>
      <c r="AO6">
        <v>0</v>
      </c>
      <c r="AP6">
        <v>11368000</v>
      </c>
      <c r="AQ6">
        <v>2240000</v>
      </c>
      <c r="AR6">
        <v>5500000</v>
      </c>
      <c r="AS6">
        <v>2800000</v>
      </c>
      <c r="AT6">
        <v>0</v>
      </c>
      <c r="AU6">
        <v>21908000</v>
      </c>
      <c r="AV6" t="s">
        <v>64</v>
      </c>
      <c r="AW6">
        <v>0</v>
      </c>
      <c r="AX6">
        <v>7</v>
      </c>
      <c r="AY6">
        <v>7</v>
      </c>
      <c r="AZ6" t="s">
        <v>1438</v>
      </c>
      <c r="BA6" t="s">
        <v>1438</v>
      </c>
      <c r="BB6" t="s">
        <v>1438</v>
      </c>
      <c r="BC6" t="s">
        <v>1438</v>
      </c>
      <c r="BD6" t="s">
        <v>1438</v>
      </c>
      <c r="BE6" t="s">
        <v>1438</v>
      </c>
      <c r="BG6">
        <v>7</v>
      </c>
      <c r="BH6">
        <v>7</v>
      </c>
      <c r="BI6">
        <v>7</v>
      </c>
      <c r="BJ6">
        <v>7</v>
      </c>
      <c r="BK6">
        <v>7</v>
      </c>
      <c r="BL6">
        <v>7</v>
      </c>
      <c r="BM6">
        <v>7</v>
      </c>
      <c r="BN6" t="s">
        <v>1444</v>
      </c>
      <c r="BO6" t="s">
        <v>1530</v>
      </c>
      <c r="BP6" t="s">
        <v>1531</v>
      </c>
      <c r="BQ6">
        <v>994083215</v>
      </c>
      <c r="BR6" t="s">
        <v>2299</v>
      </c>
      <c r="BS6" s="189" t="s">
        <v>1585</v>
      </c>
      <c r="BU6">
        <v>0</v>
      </c>
      <c r="BV6">
        <v>0</v>
      </c>
      <c r="BW6">
        <v>0</v>
      </c>
      <c r="BX6">
        <v>0</v>
      </c>
      <c r="BY6">
        <v>0</v>
      </c>
      <c r="BZ6">
        <v>0</v>
      </c>
      <c r="CA6">
        <v>0</v>
      </c>
      <c r="CB6">
        <v>0</v>
      </c>
      <c r="CC6">
        <v>0</v>
      </c>
      <c r="CD6">
        <v>0</v>
      </c>
      <c r="CE6">
        <v>0</v>
      </c>
      <c r="CF6">
        <v>0</v>
      </c>
      <c r="CG6">
        <v>0</v>
      </c>
      <c r="CH6">
        <v>0</v>
      </c>
      <c r="CI6">
        <v>0</v>
      </c>
      <c r="CJ6">
        <v>0</v>
      </c>
      <c r="CK6" t="s">
        <v>2292</v>
      </c>
      <c r="CL6" t="s">
        <v>64</v>
      </c>
      <c r="CM6" t="s">
        <v>67</v>
      </c>
      <c r="CN6">
        <v>0</v>
      </c>
      <c r="CO6">
        <v>0</v>
      </c>
      <c r="CP6">
        <v>0</v>
      </c>
      <c r="CQ6">
        <v>0</v>
      </c>
      <c r="CR6">
        <v>0</v>
      </c>
      <c r="CS6">
        <v>0</v>
      </c>
      <c r="CT6">
        <v>0</v>
      </c>
      <c r="CU6">
        <v>0</v>
      </c>
      <c r="CV6">
        <v>0</v>
      </c>
      <c r="CW6">
        <v>0</v>
      </c>
      <c r="CX6" t="s">
        <v>64</v>
      </c>
      <c r="CY6">
        <v>0</v>
      </c>
      <c r="CZ6" t="s">
        <v>64</v>
      </c>
      <c r="DA6">
        <v>0</v>
      </c>
      <c r="DB6" t="s">
        <v>64</v>
      </c>
      <c r="DC6">
        <v>0</v>
      </c>
      <c r="DD6">
        <v>0.70000000000000007</v>
      </c>
      <c r="DE6">
        <v>0.70000000000000007</v>
      </c>
      <c r="DF6" t="s">
        <v>64</v>
      </c>
      <c r="DG6">
        <v>0</v>
      </c>
      <c r="DH6">
        <v>0</v>
      </c>
      <c r="DI6">
        <v>0</v>
      </c>
      <c r="DJ6">
        <v>7.0000000000000009</v>
      </c>
      <c r="DK6">
        <v>7.0000000000000009</v>
      </c>
      <c r="DL6">
        <v>5075</v>
      </c>
      <c r="DM6">
        <v>5075</v>
      </c>
      <c r="DN6">
        <v>7</v>
      </c>
      <c r="DO6" t="s">
        <v>2293</v>
      </c>
      <c r="DP6" t="s">
        <v>2293</v>
      </c>
      <c r="DQ6">
        <v>7</v>
      </c>
      <c r="DR6" t="s">
        <v>2293</v>
      </c>
      <c r="DS6" t="s">
        <v>1444</v>
      </c>
      <c r="DT6">
        <v>7</v>
      </c>
      <c r="DU6" t="s">
        <v>64</v>
      </c>
      <c r="DV6">
        <v>7.0000000000000009</v>
      </c>
      <c r="DW6" t="s">
        <v>64</v>
      </c>
      <c r="DX6">
        <v>7</v>
      </c>
      <c r="DY6" t="s">
        <v>64</v>
      </c>
      <c r="DZ6">
        <v>7</v>
      </c>
      <c r="EA6" t="s">
        <v>64</v>
      </c>
      <c r="EB6">
        <v>5075</v>
      </c>
      <c r="EC6">
        <v>5075</v>
      </c>
      <c r="ED6" t="s">
        <v>64</v>
      </c>
      <c r="EE6">
        <v>5.9523809523809527E-2</v>
      </c>
      <c r="EF6">
        <v>0</v>
      </c>
      <c r="EG6" t="s">
        <v>67</v>
      </c>
      <c r="EH6">
        <v>84</v>
      </c>
      <c r="EI6">
        <v>181</v>
      </c>
      <c r="EJ6" t="s">
        <v>67</v>
      </c>
      <c r="EK6">
        <v>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C6036-2A12-4150-9E79-45FBD47A9E37}">
  <dimension ref="A1:EP6"/>
  <sheetViews>
    <sheetView workbookViewId="0">
      <selection activeCell="A3" sqref="A3:EP6"/>
    </sheetView>
  </sheetViews>
  <sheetFormatPr baseColWidth="10" defaultRowHeight="14.5" x14ac:dyDescent="0.35"/>
  <cols>
    <col min="1" max="1" width="15.7265625" bestFit="1" customWidth="1"/>
    <col min="2" max="3" width="11" bestFit="1" customWidth="1"/>
    <col min="4" max="4" width="16.36328125" bestFit="1" customWidth="1"/>
    <col min="5" max="5" width="26.1796875" bestFit="1" customWidth="1"/>
    <col min="6" max="6" width="30.453125" bestFit="1" customWidth="1"/>
    <col min="7" max="7" width="46.81640625" bestFit="1" customWidth="1"/>
    <col min="8" max="8" width="53.90625" bestFit="1" customWidth="1"/>
    <col min="9" max="9" width="50.90625" bestFit="1" customWidth="1"/>
    <col min="10" max="10" width="37.453125" bestFit="1" customWidth="1"/>
    <col min="11" max="11" width="34.7265625" bestFit="1" customWidth="1"/>
    <col min="12" max="12" width="34.08984375" bestFit="1" customWidth="1"/>
    <col min="13" max="13" width="12.08984375" bestFit="1" customWidth="1"/>
    <col min="14" max="14" width="17.6328125" bestFit="1" customWidth="1"/>
    <col min="15" max="15" width="11.81640625" bestFit="1" customWidth="1"/>
    <col min="16" max="16" width="59.1796875" bestFit="1" customWidth="1"/>
    <col min="17" max="17" width="24.08984375" bestFit="1" customWidth="1"/>
    <col min="18" max="18" width="43.1796875" bestFit="1" customWidth="1"/>
    <col min="19" max="19" width="105.7265625" bestFit="1" customWidth="1"/>
    <col min="20" max="20" width="11" bestFit="1" customWidth="1"/>
    <col min="21" max="21" width="34.7265625" bestFit="1" customWidth="1"/>
    <col min="22" max="22" width="33.54296875" bestFit="1" customWidth="1"/>
    <col min="23" max="23" width="15.1796875" bestFit="1" customWidth="1"/>
    <col min="24" max="24" width="16.08984375" bestFit="1" customWidth="1"/>
    <col min="25" max="25" width="36.1796875" bestFit="1" customWidth="1"/>
    <col min="26" max="26" width="20.453125" bestFit="1" customWidth="1"/>
    <col min="27" max="27" width="34.90625" bestFit="1" customWidth="1"/>
    <col min="28" max="28" width="63.453125" bestFit="1" customWidth="1"/>
    <col min="29" max="29" width="117.54296875" bestFit="1" customWidth="1"/>
    <col min="30" max="30" width="29.36328125" bestFit="1" customWidth="1"/>
    <col min="31" max="31" width="26.6328125" bestFit="1" customWidth="1"/>
    <col min="32" max="32" width="22.1796875" bestFit="1" customWidth="1"/>
    <col min="33" max="35" width="11" bestFit="1" customWidth="1"/>
    <col min="36" max="36" width="38" bestFit="1" customWidth="1"/>
    <col min="37" max="37" width="37.08984375" bestFit="1" customWidth="1"/>
    <col min="38" max="38" width="35.1796875" bestFit="1" customWidth="1"/>
    <col min="39" max="39" width="35.6328125" bestFit="1" customWidth="1"/>
    <col min="40" max="40" width="55.6328125" bestFit="1" customWidth="1"/>
    <col min="41" max="41" width="70.54296875" bestFit="1" customWidth="1"/>
    <col min="42" max="42" width="21.90625" bestFit="1" customWidth="1"/>
    <col min="43" max="43" width="29.6328125" bestFit="1" customWidth="1"/>
    <col min="44" max="44" width="52.81640625" bestFit="1" customWidth="1"/>
    <col min="45" max="45" width="35.36328125" bestFit="1" customWidth="1"/>
    <col min="46" max="46" width="68.1796875" bestFit="1" customWidth="1"/>
    <col min="47" max="47" width="24.453125" bestFit="1" customWidth="1"/>
    <col min="48" max="48" width="70.6328125" bestFit="1" customWidth="1"/>
    <col min="49" max="49" width="22.36328125" bestFit="1" customWidth="1"/>
    <col min="50" max="50" width="46.7265625" bestFit="1" customWidth="1"/>
    <col min="51" max="51" width="39.90625" bestFit="1" customWidth="1"/>
    <col min="52" max="52" width="84.81640625" bestFit="1" customWidth="1"/>
    <col min="53" max="53" width="91.36328125" bestFit="1" customWidth="1"/>
    <col min="54" max="54" width="70.26953125" bestFit="1" customWidth="1"/>
    <col min="55" max="55" width="121.81640625" bestFit="1" customWidth="1"/>
    <col min="56" max="56" width="86.90625" bestFit="1" customWidth="1"/>
    <col min="57" max="57" width="104.1796875" bestFit="1" customWidth="1"/>
    <col min="58" max="58" width="111.26953125" bestFit="1" customWidth="1"/>
    <col min="59" max="59" width="55.6328125" bestFit="1" customWidth="1"/>
    <col min="60" max="60" width="35.26953125" bestFit="1" customWidth="1"/>
    <col min="61" max="61" width="46.7265625" bestFit="1" customWidth="1"/>
    <col min="62" max="62" width="54.81640625" bestFit="1" customWidth="1"/>
    <col min="63" max="63" width="40.54296875" bestFit="1" customWidth="1"/>
    <col min="64" max="64" width="36.26953125" bestFit="1" customWidth="1"/>
    <col min="65" max="65" width="21.90625" bestFit="1" customWidth="1"/>
    <col min="66" max="66" width="30.453125" bestFit="1" customWidth="1"/>
    <col min="67" max="67" width="34.90625" bestFit="1" customWidth="1"/>
    <col min="68" max="68" width="33" bestFit="1" customWidth="1"/>
    <col min="69" max="69" width="35.90625" bestFit="1" customWidth="1"/>
    <col min="70" max="70" width="50" bestFit="1" customWidth="1"/>
    <col min="71" max="71" width="197.453125" bestFit="1" customWidth="1"/>
    <col min="72" max="72" width="21.08984375" bestFit="1" customWidth="1"/>
    <col min="73" max="73" width="35.08984375" bestFit="1" customWidth="1"/>
    <col min="74" max="74" width="55.54296875" bestFit="1" customWidth="1"/>
    <col min="75" max="75" width="66.36328125" bestFit="1" customWidth="1"/>
    <col min="76" max="76" width="38.1796875" bestFit="1" customWidth="1"/>
    <col min="77" max="77" width="57.08984375" bestFit="1" customWidth="1"/>
    <col min="78" max="78" width="70.54296875" bestFit="1" customWidth="1"/>
    <col min="79" max="79" width="35.08984375" bestFit="1" customWidth="1"/>
    <col min="80" max="80" width="92.36328125" bestFit="1" customWidth="1"/>
    <col min="81" max="81" width="43.36328125" bestFit="1" customWidth="1"/>
    <col min="82" max="82" width="83.81640625" bestFit="1" customWidth="1"/>
    <col min="83" max="83" width="75.36328125" bestFit="1" customWidth="1"/>
    <col min="84" max="84" width="83" bestFit="1" customWidth="1"/>
    <col min="85" max="85" width="44.1796875" bestFit="1" customWidth="1"/>
    <col min="86" max="86" width="181.81640625" bestFit="1" customWidth="1"/>
    <col min="87" max="87" width="82" bestFit="1" customWidth="1"/>
    <col min="88" max="88" width="129.90625" bestFit="1" customWidth="1"/>
    <col min="89" max="89" width="35" bestFit="1" customWidth="1"/>
    <col min="90" max="90" width="131.453125" bestFit="1" customWidth="1"/>
    <col min="91" max="91" width="37.08984375" bestFit="1" customWidth="1"/>
    <col min="92" max="92" width="89" bestFit="1" customWidth="1"/>
    <col min="93" max="93" width="52.6328125" bestFit="1" customWidth="1"/>
    <col min="94" max="94" width="33" bestFit="1" customWidth="1"/>
    <col min="95" max="95" width="102.6328125" bestFit="1" customWidth="1"/>
    <col min="96" max="96" width="37.26953125" bestFit="1" customWidth="1"/>
    <col min="97" max="97" width="44.6328125" bestFit="1" customWidth="1"/>
    <col min="98" max="98" width="48.08984375" bestFit="1" customWidth="1"/>
    <col min="99" max="99" width="28.90625" bestFit="1" customWidth="1"/>
    <col min="100" max="100" width="42.08984375" bestFit="1" customWidth="1"/>
    <col min="101" max="101" width="31.90625" bestFit="1" customWidth="1"/>
    <col min="102" max="102" width="81.54296875" bestFit="1" customWidth="1"/>
    <col min="103" max="103" width="83.1796875" bestFit="1" customWidth="1"/>
    <col min="104" max="104" width="21.1796875" bestFit="1" customWidth="1"/>
    <col min="105" max="105" width="39.7265625" bestFit="1" customWidth="1"/>
    <col min="106" max="106" width="17.08984375" bestFit="1" customWidth="1"/>
    <col min="107" max="107" width="40.7265625" bestFit="1" customWidth="1"/>
    <col min="108" max="108" width="19.36328125" bestFit="1" customWidth="1"/>
    <col min="109" max="109" width="25.36328125" bestFit="1" customWidth="1"/>
    <col min="110" max="110" width="12.1796875" bestFit="1" customWidth="1"/>
    <col min="111" max="111" width="53.90625" bestFit="1" customWidth="1"/>
    <col min="112" max="112" width="58.26953125" bestFit="1" customWidth="1"/>
    <col min="113" max="113" width="46.54296875" bestFit="1" customWidth="1"/>
    <col min="114" max="114" width="26.6328125" bestFit="1" customWidth="1"/>
    <col min="115" max="115" width="27.08984375" bestFit="1" customWidth="1"/>
    <col min="116" max="116" width="38.90625" bestFit="1" customWidth="1"/>
    <col min="117" max="117" width="37" bestFit="1" customWidth="1"/>
    <col min="118" max="118" width="21.7265625" bestFit="1" customWidth="1"/>
    <col min="119" max="119" width="30.1796875" bestFit="1" customWidth="1"/>
    <col min="120" max="120" width="28.1796875" bestFit="1" customWidth="1"/>
    <col min="121" max="121" width="28.81640625" bestFit="1" customWidth="1"/>
    <col min="122" max="122" width="24.1796875" bestFit="1" customWidth="1"/>
    <col min="123" max="123" width="27.81640625" bestFit="1" customWidth="1"/>
    <col min="124" max="124" width="37.81640625" bestFit="1" customWidth="1"/>
    <col min="125" max="125" width="41" bestFit="1" customWidth="1"/>
    <col min="126" max="126" width="33.6328125" bestFit="1" customWidth="1"/>
    <col min="127" max="127" width="40.36328125" bestFit="1" customWidth="1"/>
    <col min="128" max="128" width="41.90625" bestFit="1" customWidth="1"/>
    <col min="129" max="129" width="49.1796875" bestFit="1" customWidth="1"/>
    <col min="130" max="130" width="26.7265625" bestFit="1" customWidth="1"/>
    <col min="131" max="131" width="34.453125" bestFit="1" customWidth="1"/>
    <col min="132" max="132" width="41.08984375" bestFit="1" customWidth="1"/>
    <col min="133" max="133" width="47.26953125" bestFit="1" customWidth="1"/>
    <col min="134" max="134" width="55.36328125" bestFit="1" customWidth="1"/>
    <col min="135" max="135" width="34.36328125" bestFit="1" customWidth="1"/>
    <col min="136" max="136" width="38.36328125" bestFit="1" customWidth="1"/>
    <col min="137" max="137" width="45.453125" bestFit="1" customWidth="1"/>
    <col min="138" max="138" width="11" bestFit="1" customWidth="1"/>
    <col min="139" max="139" width="24.90625" bestFit="1" customWidth="1"/>
    <col min="140" max="140" width="31.1796875" bestFit="1" customWidth="1"/>
    <col min="141" max="141" width="255.6328125" bestFit="1" customWidth="1"/>
    <col min="142" max="142" width="22.90625" bestFit="1" customWidth="1"/>
    <col min="143" max="143" width="20.90625" bestFit="1" customWidth="1"/>
    <col min="144" max="144" width="11" bestFit="1" customWidth="1"/>
    <col min="145" max="145" width="11.54296875" bestFit="1" customWidth="1"/>
    <col min="146" max="146" width="28.54296875" bestFit="1" customWidth="1"/>
  </cols>
  <sheetData>
    <row r="1" spans="1:146" x14ac:dyDescent="0.35">
      <c r="A1" s="322" t="s">
        <v>2322</v>
      </c>
    </row>
    <row r="3" spans="1:146" x14ac:dyDescent="0.35">
      <c r="A3" t="s">
        <v>0</v>
      </c>
      <c r="B3" t="s">
        <v>2</v>
      </c>
      <c r="C3" t="s">
        <v>1384</v>
      </c>
      <c r="D3" t="s">
        <v>6</v>
      </c>
      <c r="E3" t="s">
        <v>1385</v>
      </c>
      <c r="F3" t="s">
        <v>1386</v>
      </c>
      <c r="G3" t="s">
        <v>1612</v>
      </c>
      <c r="H3" t="s">
        <v>1613</v>
      </c>
      <c r="I3" t="s">
        <v>1387</v>
      </c>
      <c r="J3" t="s">
        <v>1388</v>
      </c>
      <c r="K3" t="s">
        <v>1389</v>
      </c>
      <c r="L3" t="s">
        <v>1390</v>
      </c>
      <c r="M3" t="s">
        <v>13</v>
      </c>
      <c r="N3" t="s">
        <v>14</v>
      </c>
      <c r="O3" t="s">
        <v>15</v>
      </c>
      <c r="P3" t="s">
        <v>16</v>
      </c>
      <c r="Q3" t="s">
        <v>17</v>
      </c>
      <c r="R3" t="s">
        <v>18</v>
      </c>
      <c r="S3" t="s">
        <v>19</v>
      </c>
      <c r="T3" t="s">
        <v>20</v>
      </c>
      <c r="U3" t="s">
        <v>1391</v>
      </c>
      <c r="V3" t="s">
        <v>22</v>
      </c>
      <c r="W3" t="s">
        <v>23</v>
      </c>
      <c r="X3" t="s">
        <v>24</v>
      </c>
      <c r="Y3" t="s">
        <v>25</v>
      </c>
      <c r="Z3" t="s">
        <v>26</v>
      </c>
      <c r="AA3" t="s">
        <v>27</v>
      </c>
      <c r="AB3" t="s">
        <v>28</v>
      </c>
      <c r="AC3" t="s">
        <v>1392</v>
      </c>
      <c r="AD3" t="s">
        <v>30</v>
      </c>
      <c r="AE3" t="s">
        <v>31</v>
      </c>
      <c r="AF3" t="s">
        <v>32</v>
      </c>
      <c r="AG3" t="s">
        <v>33</v>
      </c>
      <c r="AH3" t="s">
        <v>34</v>
      </c>
      <c r="AI3" t="s">
        <v>1614</v>
      </c>
      <c r="AJ3" t="s">
        <v>1395</v>
      </c>
      <c r="AK3" t="s">
        <v>1396</v>
      </c>
      <c r="AL3" t="s">
        <v>1397</v>
      </c>
      <c r="AM3" t="s">
        <v>1398</v>
      </c>
      <c r="AN3" t="s">
        <v>1399</v>
      </c>
      <c r="AO3" t="s">
        <v>1400</v>
      </c>
      <c r="AP3" t="s">
        <v>41</v>
      </c>
      <c r="AQ3" t="s">
        <v>38</v>
      </c>
      <c r="AR3" t="s">
        <v>1402</v>
      </c>
      <c r="AS3" t="s">
        <v>1403</v>
      </c>
      <c r="AT3" t="s">
        <v>1404</v>
      </c>
      <c r="AU3" t="s">
        <v>1405</v>
      </c>
      <c r="AV3" t="s">
        <v>1615</v>
      </c>
      <c r="AW3" t="s">
        <v>1407</v>
      </c>
      <c r="AX3" t="s">
        <v>1408</v>
      </c>
      <c r="AY3" t="s">
        <v>1409</v>
      </c>
      <c r="AZ3" t="s">
        <v>1410</v>
      </c>
      <c r="BA3" t="s">
        <v>1411</v>
      </c>
      <c r="BB3" t="s">
        <v>1412</v>
      </c>
      <c r="BC3" t="s">
        <v>1413</v>
      </c>
      <c r="BD3" t="s">
        <v>1616</v>
      </c>
      <c r="BE3" t="s">
        <v>1415</v>
      </c>
      <c r="BF3" t="s">
        <v>1416</v>
      </c>
      <c r="BG3" t="s">
        <v>1417</v>
      </c>
      <c r="BH3" t="s">
        <v>1617</v>
      </c>
      <c r="BI3" t="s">
        <v>1618</v>
      </c>
      <c r="BJ3" t="s">
        <v>1619</v>
      </c>
      <c r="BK3" t="s">
        <v>1421</v>
      </c>
      <c r="BL3" t="s">
        <v>1620</v>
      </c>
      <c r="BM3" t="s">
        <v>1621</v>
      </c>
      <c r="BN3" t="s">
        <v>1425</v>
      </c>
      <c r="BO3" t="s">
        <v>1426</v>
      </c>
      <c r="BP3" t="s">
        <v>1427</v>
      </c>
      <c r="BQ3" t="s">
        <v>1428</v>
      </c>
      <c r="BR3" t="s">
        <v>1429</v>
      </c>
      <c r="BS3" t="s">
        <v>1430</v>
      </c>
      <c r="BT3" t="s">
        <v>1431</v>
      </c>
      <c r="BU3" t="s">
        <v>1622</v>
      </c>
      <c r="BV3" t="s">
        <v>1623</v>
      </c>
      <c r="BW3" t="s">
        <v>1624</v>
      </c>
      <c r="BX3" t="s">
        <v>1625</v>
      </c>
      <c r="BY3" t="s">
        <v>1626</v>
      </c>
      <c r="BZ3" t="s">
        <v>1627</v>
      </c>
      <c r="CA3" t="s">
        <v>1628</v>
      </c>
      <c r="CB3" t="s">
        <v>1629</v>
      </c>
      <c r="CC3" t="s">
        <v>1630</v>
      </c>
      <c r="CD3" t="s">
        <v>2284</v>
      </c>
      <c r="CE3" t="s">
        <v>2285</v>
      </c>
      <c r="CF3" t="s">
        <v>2286</v>
      </c>
      <c r="CG3" t="s">
        <v>1634</v>
      </c>
      <c r="CH3" t="s">
        <v>2287</v>
      </c>
      <c r="CI3" t="s">
        <v>1636</v>
      </c>
      <c r="CJ3" t="s">
        <v>1637</v>
      </c>
      <c r="CK3" t="s">
        <v>1638</v>
      </c>
      <c r="CL3" t="s">
        <v>2288</v>
      </c>
      <c r="CM3" t="s">
        <v>1640</v>
      </c>
      <c r="CN3" t="s">
        <v>1641</v>
      </c>
      <c r="CO3" t="s">
        <v>1642</v>
      </c>
      <c r="CP3" t="s">
        <v>1643</v>
      </c>
      <c r="CQ3" t="s">
        <v>2289</v>
      </c>
      <c r="CR3" t="s">
        <v>1645</v>
      </c>
      <c r="CS3" t="s">
        <v>1646</v>
      </c>
      <c r="CT3" t="s">
        <v>1647</v>
      </c>
      <c r="CU3" t="s">
        <v>1648</v>
      </c>
      <c r="CV3" t="s">
        <v>1649</v>
      </c>
      <c r="CW3" t="s">
        <v>1650</v>
      </c>
      <c r="CX3" t="s">
        <v>2290</v>
      </c>
      <c r="CY3" t="s">
        <v>1652</v>
      </c>
      <c r="CZ3" t="s">
        <v>1653</v>
      </c>
      <c r="DA3" t="s">
        <v>1654</v>
      </c>
      <c r="DB3" t="s">
        <v>1655</v>
      </c>
      <c r="DC3" t="s">
        <v>1656</v>
      </c>
      <c r="DD3" t="s">
        <v>1657</v>
      </c>
      <c r="DE3" t="s">
        <v>1658</v>
      </c>
      <c r="DF3" t="s">
        <v>1659</v>
      </c>
      <c r="DG3" t="s">
        <v>1660</v>
      </c>
      <c r="DH3" t="s">
        <v>1661</v>
      </c>
      <c r="DI3" t="s">
        <v>1662</v>
      </c>
      <c r="DJ3" t="s">
        <v>1663</v>
      </c>
      <c r="DK3" t="s">
        <v>1664</v>
      </c>
      <c r="DL3" t="s">
        <v>1665</v>
      </c>
      <c r="DM3" t="s">
        <v>1666</v>
      </c>
      <c r="DN3" t="s">
        <v>1667</v>
      </c>
      <c r="DO3" t="s">
        <v>1668</v>
      </c>
      <c r="DP3" t="s">
        <v>1669</v>
      </c>
      <c r="DQ3" t="s">
        <v>1670</v>
      </c>
      <c r="DR3" t="s">
        <v>1671</v>
      </c>
      <c r="DS3" t="s">
        <v>1672</v>
      </c>
      <c r="DT3" t="s">
        <v>1673</v>
      </c>
      <c r="DU3" t="s">
        <v>1674</v>
      </c>
      <c r="DV3" t="s">
        <v>1675</v>
      </c>
      <c r="DW3" t="s">
        <v>1676</v>
      </c>
      <c r="DX3" t="s">
        <v>1677</v>
      </c>
      <c r="DY3" t="s">
        <v>1678</v>
      </c>
      <c r="DZ3" t="s">
        <v>1679</v>
      </c>
      <c r="EA3" t="s">
        <v>1680</v>
      </c>
      <c r="EB3" t="s">
        <v>1681</v>
      </c>
      <c r="EC3" t="s">
        <v>1682</v>
      </c>
      <c r="ED3" t="s">
        <v>1683</v>
      </c>
      <c r="EE3" t="s">
        <v>1684</v>
      </c>
      <c r="EF3" t="s">
        <v>1685</v>
      </c>
      <c r="EG3" t="s">
        <v>1686</v>
      </c>
      <c r="EH3" t="s">
        <v>1687</v>
      </c>
      <c r="EI3" t="s">
        <v>1688</v>
      </c>
      <c r="EJ3" t="s">
        <v>1689</v>
      </c>
      <c r="EK3" t="s">
        <v>1432</v>
      </c>
      <c r="EL3" t="s">
        <v>1690</v>
      </c>
      <c r="EM3" t="s">
        <v>1691</v>
      </c>
      <c r="EN3" t="s">
        <v>1435</v>
      </c>
      <c r="EO3" t="s">
        <v>1692</v>
      </c>
      <c r="EP3" t="s">
        <v>1693</v>
      </c>
    </row>
    <row r="4" spans="1:146" ht="29" x14ac:dyDescent="0.35">
      <c r="A4">
        <v>14554</v>
      </c>
      <c r="B4" t="s">
        <v>116</v>
      </c>
      <c r="C4">
        <v>2025</v>
      </c>
      <c r="D4" t="s">
        <v>1434</v>
      </c>
      <c r="E4" t="s">
        <v>52</v>
      </c>
      <c r="F4" t="s">
        <v>1435</v>
      </c>
      <c r="I4" t="s">
        <v>397</v>
      </c>
      <c r="J4" t="s">
        <v>398</v>
      </c>
      <c r="K4" t="s">
        <v>56</v>
      </c>
      <c r="L4" t="s">
        <v>57</v>
      </c>
      <c r="M4">
        <v>9</v>
      </c>
      <c r="N4" t="s">
        <v>118</v>
      </c>
      <c r="O4" t="s">
        <v>401</v>
      </c>
      <c r="P4" t="s">
        <v>120</v>
      </c>
      <c r="Q4" t="s">
        <v>61</v>
      </c>
      <c r="R4" t="s">
        <v>62</v>
      </c>
      <c r="S4" t="s">
        <v>63</v>
      </c>
      <c r="T4">
        <v>20</v>
      </c>
      <c r="U4">
        <v>130</v>
      </c>
      <c r="V4">
        <v>12</v>
      </c>
      <c r="W4">
        <v>142</v>
      </c>
      <c r="X4">
        <v>4</v>
      </c>
      <c r="Y4" t="s">
        <v>64</v>
      </c>
      <c r="Z4" t="s">
        <v>64</v>
      </c>
      <c r="AA4" t="s">
        <v>64</v>
      </c>
      <c r="AB4">
        <v>0</v>
      </c>
      <c r="AC4" t="s">
        <v>299</v>
      </c>
      <c r="AD4">
        <v>0</v>
      </c>
      <c r="AE4">
        <v>0</v>
      </c>
      <c r="AF4" t="s">
        <v>122</v>
      </c>
      <c r="AG4">
        <v>36</v>
      </c>
      <c r="AH4">
        <v>2</v>
      </c>
      <c r="AI4" t="s">
        <v>1342</v>
      </c>
      <c r="AJ4" t="s">
        <v>1529</v>
      </c>
      <c r="AK4">
        <v>142</v>
      </c>
      <c r="AL4">
        <v>36</v>
      </c>
      <c r="AM4">
        <v>5075</v>
      </c>
      <c r="AN4">
        <v>275000</v>
      </c>
      <c r="AO4">
        <v>0</v>
      </c>
      <c r="AP4">
        <v>14413000</v>
      </c>
      <c r="AQ4">
        <v>2880000</v>
      </c>
      <c r="AR4">
        <v>5500000</v>
      </c>
      <c r="AS4">
        <v>3600000</v>
      </c>
      <c r="AT4">
        <v>0</v>
      </c>
      <c r="AU4">
        <v>26393000</v>
      </c>
      <c r="AV4" t="s">
        <v>64</v>
      </c>
      <c r="AW4">
        <v>0</v>
      </c>
      <c r="AX4">
        <v>7</v>
      </c>
      <c r="AY4">
        <v>7</v>
      </c>
      <c r="AZ4" t="s">
        <v>1438</v>
      </c>
      <c r="BA4" t="s">
        <v>1438</v>
      </c>
      <c r="BB4" t="s">
        <v>1438</v>
      </c>
      <c r="BC4" t="s">
        <v>1438</v>
      </c>
      <c r="BD4" t="s">
        <v>1438</v>
      </c>
      <c r="BE4" t="s">
        <v>1438</v>
      </c>
      <c r="BG4">
        <v>7</v>
      </c>
      <c r="BH4">
        <v>7</v>
      </c>
      <c r="BI4">
        <v>7</v>
      </c>
      <c r="BJ4">
        <v>7</v>
      </c>
      <c r="BK4">
        <v>7</v>
      </c>
      <c r="BL4">
        <v>7</v>
      </c>
      <c r="BM4">
        <v>7</v>
      </c>
      <c r="BN4" t="s">
        <v>1444</v>
      </c>
      <c r="BO4" t="s">
        <v>1530</v>
      </c>
      <c r="BP4" t="s">
        <v>1531</v>
      </c>
      <c r="BQ4">
        <v>994083215</v>
      </c>
      <c r="BR4" t="s">
        <v>1533</v>
      </c>
      <c r="BS4" s="189" t="s">
        <v>1524</v>
      </c>
      <c r="BU4">
        <v>0</v>
      </c>
      <c r="BV4">
        <v>0</v>
      </c>
      <c r="BW4">
        <v>0</v>
      </c>
      <c r="BX4">
        <v>0</v>
      </c>
      <c r="BY4">
        <v>0</v>
      </c>
      <c r="BZ4">
        <v>0</v>
      </c>
      <c r="CA4">
        <v>0</v>
      </c>
      <c r="CB4">
        <v>0</v>
      </c>
      <c r="CC4">
        <v>0</v>
      </c>
      <c r="CD4">
        <v>0</v>
      </c>
      <c r="CE4">
        <v>0</v>
      </c>
      <c r="CF4">
        <v>0</v>
      </c>
      <c r="CG4">
        <v>0</v>
      </c>
      <c r="CH4">
        <v>0</v>
      </c>
      <c r="CI4">
        <v>0</v>
      </c>
      <c r="CJ4">
        <v>0</v>
      </c>
      <c r="CK4" t="s">
        <v>2292</v>
      </c>
      <c r="CL4" t="s">
        <v>64</v>
      </c>
      <c r="CM4" t="s">
        <v>67</v>
      </c>
      <c r="CN4">
        <v>0</v>
      </c>
      <c r="CO4">
        <v>0</v>
      </c>
      <c r="CP4">
        <v>0</v>
      </c>
      <c r="CQ4">
        <v>0</v>
      </c>
      <c r="CR4">
        <v>0</v>
      </c>
      <c r="CS4">
        <v>0</v>
      </c>
      <c r="CT4">
        <v>0</v>
      </c>
      <c r="CU4">
        <v>0</v>
      </c>
      <c r="CV4">
        <v>0</v>
      </c>
      <c r="CW4">
        <v>0</v>
      </c>
      <c r="CX4" t="s">
        <v>64</v>
      </c>
      <c r="CY4">
        <v>0</v>
      </c>
      <c r="CZ4" t="s">
        <v>64</v>
      </c>
      <c r="DA4">
        <v>0</v>
      </c>
      <c r="DB4" t="s">
        <v>64</v>
      </c>
      <c r="DC4">
        <v>0</v>
      </c>
      <c r="DD4">
        <v>0.70000000000000007</v>
      </c>
      <c r="DE4">
        <v>0.70000000000000007</v>
      </c>
      <c r="DF4" t="s">
        <v>64</v>
      </c>
      <c r="DG4">
        <v>0</v>
      </c>
      <c r="DH4">
        <v>0</v>
      </c>
      <c r="DI4">
        <v>0</v>
      </c>
      <c r="DJ4">
        <v>7.0000000000000009</v>
      </c>
      <c r="DK4">
        <v>7.0000000000000009</v>
      </c>
      <c r="DL4">
        <v>5075</v>
      </c>
      <c r="DM4">
        <v>5075</v>
      </c>
      <c r="DN4">
        <v>7</v>
      </c>
      <c r="DO4" t="s">
        <v>2293</v>
      </c>
      <c r="DP4" t="s">
        <v>2293</v>
      </c>
      <c r="DQ4">
        <v>7</v>
      </c>
      <c r="DR4" t="s">
        <v>2293</v>
      </c>
      <c r="DS4" t="s">
        <v>1444</v>
      </c>
      <c r="DT4">
        <v>7</v>
      </c>
      <c r="DU4" t="s">
        <v>64</v>
      </c>
      <c r="DV4">
        <v>7.0000000000000009</v>
      </c>
      <c r="DW4" t="s">
        <v>64</v>
      </c>
      <c r="DX4">
        <v>7</v>
      </c>
      <c r="DY4" t="s">
        <v>64</v>
      </c>
      <c r="DZ4">
        <v>7</v>
      </c>
      <c r="EA4" t="s">
        <v>64</v>
      </c>
      <c r="EB4">
        <v>5075</v>
      </c>
      <c r="EC4">
        <v>5075</v>
      </c>
      <c r="ED4" t="s">
        <v>64</v>
      </c>
      <c r="EE4">
        <v>5.9523809523809527E-2</v>
      </c>
      <c r="EF4">
        <v>5.9523809523809527E-2</v>
      </c>
      <c r="EG4" t="s">
        <v>64</v>
      </c>
      <c r="EH4">
        <v>84</v>
      </c>
      <c r="EI4">
        <v>146</v>
      </c>
      <c r="EJ4" t="s">
        <v>67</v>
      </c>
      <c r="EK4">
        <v>0</v>
      </c>
    </row>
    <row r="5" spans="1:146" ht="29" x14ac:dyDescent="0.35">
      <c r="A5">
        <v>14552</v>
      </c>
      <c r="B5" t="s">
        <v>116</v>
      </c>
      <c r="C5">
        <v>2025</v>
      </c>
      <c r="D5" t="s">
        <v>1434</v>
      </c>
      <c r="E5" t="s">
        <v>52</v>
      </c>
      <c r="F5" t="s">
        <v>1435</v>
      </c>
      <c r="I5" t="s">
        <v>397</v>
      </c>
      <c r="J5" t="s">
        <v>398</v>
      </c>
      <c r="K5" t="s">
        <v>56</v>
      </c>
      <c r="L5" t="s">
        <v>57</v>
      </c>
      <c r="M5">
        <v>9</v>
      </c>
      <c r="N5" t="s">
        <v>118</v>
      </c>
      <c r="O5" t="s">
        <v>399</v>
      </c>
      <c r="P5" t="s">
        <v>120</v>
      </c>
      <c r="Q5" t="s">
        <v>61</v>
      </c>
      <c r="R5" t="s">
        <v>62</v>
      </c>
      <c r="S5" t="s">
        <v>63</v>
      </c>
      <c r="T5">
        <v>20</v>
      </c>
      <c r="U5">
        <v>130</v>
      </c>
      <c r="V5">
        <v>12</v>
      </c>
      <c r="W5">
        <v>142</v>
      </c>
      <c r="X5">
        <v>4</v>
      </c>
      <c r="Y5" t="s">
        <v>64</v>
      </c>
      <c r="Z5" t="s">
        <v>64</v>
      </c>
      <c r="AA5" t="s">
        <v>64</v>
      </c>
      <c r="AB5">
        <v>0</v>
      </c>
      <c r="AC5" t="s">
        <v>299</v>
      </c>
      <c r="AD5">
        <v>0</v>
      </c>
      <c r="AE5">
        <v>0</v>
      </c>
      <c r="AF5" t="s">
        <v>122</v>
      </c>
      <c r="AG5">
        <v>36</v>
      </c>
      <c r="AH5">
        <v>2</v>
      </c>
      <c r="AI5" t="s">
        <v>1342</v>
      </c>
      <c r="AJ5" t="s">
        <v>1529</v>
      </c>
      <c r="AK5">
        <v>142</v>
      </c>
      <c r="AL5">
        <v>36</v>
      </c>
      <c r="AM5">
        <v>5075</v>
      </c>
      <c r="AN5">
        <v>275000</v>
      </c>
      <c r="AO5">
        <v>0</v>
      </c>
      <c r="AP5">
        <v>14413000</v>
      </c>
      <c r="AQ5">
        <v>2880000</v>
      </c>
      <c r="AR5">
        <v>5500000</v>
      </c>
      <c r="AS5">
        <v>3600000</v>
      </c>
      <c r="AT5">
        <v>0</v>
      </c>
      <c r="AU5">
        <v>26393000</v>
      </c>
      <c r="AV5" t="s">
        <v>64</v>
      </c>
      <c r="AW5">
        <v>0</v>
      </c>
      <c r="AX5">
        <v>7</v>
      </c>
      <c r="AY5">
        <v>7</v>
      </c>
      <c r="AZ5" t="s">
        <v>1438</v>
      </c>
      <c r="BA5" t="s">
        <v>1438</v>
      </c>
      <c r="BB5" t="s">
        <v>1438</v>
      </c>
      <c r="BC5" t="s">
        <v>1438</v>
      </c>
      <c r="BD5" t="s">
        <v>1438</v>
      </c>
      <c r="BE5" t="s">
        <v>1438</v>
      </c>
      <c r="BG5">
        <v>7</v>
      </c>
      <c r="BH5">
        <v>7</v>
      </c>
      <c r="BI5">
        <v>7</v>
      </c>
      <c r="BJ5">
        <v>7</v>
      </c>
      <c r="BK5">
        <v>7</v>
      </c>
      <c r="BL5">
        <v>7</v>
      </c>
      <c r="BM5">
        <v>7</v>
      </c>
      <c r="BN5" t="s">
        <v>1444</v>
      </c>
      <c r="BO5" t="s">
        <v>1530</v>
      </c>
      <c r="BP5" t="s">
        <v>1531</v>
      </c>
      <c r="BQ5">
        <v>994083215</v>
      </c>
      <c r="BR5" t="s">
        <v>1532</v>
      </c>
      <c r="BS5" s="189" t="s">
        <v>1524</v>
      </c>
      <c r="BU5">
        <v>0</v>
      </c>
      <c r="BV5">
        <v>0</v>
      </c>
      <c r="BW5">
        <v>0</v>
      </c>
      <c r="BX5">
        <v>0</v>
      </c>
      <c r="BY5">
        <v>0</v>
      </c>
      <c r="BZ5">
        <v>0</v>
      </c>
      <c r="CA5">
        <v>0</v>
      </c>
      <c r="CB5">
        <v>0</v>
      </c>
      <c r="CC5">
        <v>0</v>
      </c>
      <c r="CD5">
        <v>0</v>
      </c>
      <c r="CE5">
        <v>0</v>
      </c>
      <c r="CF5">
        <v>0</v>
      </c>
      <c r="CG5">
        <v>0</v>
      </c>
      <c r="CH5">
        <v>0</v>
      </c>
      <c r="CI5">
        <v>0</v>
      </c>
      <c r="CJ5">
        <v>0</v>
      </c>
      <c r="CK5" t="s">
        <v>2292</v>
      </c>
      <c r="CL5" t="s">
        <v>64</v>
      </c>
      <c r="CM5" t="s">
        <v>67</v>
      </c>
      <c r="CN5">
        <v>0</v>
      </c>
      <c r="CO5">
        <v>0</v>
      </c>
      <c r="CP5">
        <v>0</v>
      </c>
      <c r="CQ5">
        <v>0</v>
      </c>
      <c r="CR5">
        <v>0</v>
      </c>
      <c r="CS5">
        <v>0</v>
      </c>
      <c r="CT5">
        <v>0</v>
      </c>
      <c r="CU5">
        <v>0</v>
      </c>
      <c r="CV5">
        <v>0</v>
      </c>
      <c r="CW5">
        <v>0</v>
      </c>
      <c r="CX5" t="s">
        <v>64</v>
      </c>
      <c r="CY5">
        <v>0</v>
      </c>
      <c r="CZ5" t="s">
        <v>64</v>
      </c>
      <c r="DA5">
        <v>0</v>
      </c>
      <c r="DB5" t="s">
        <v>64</v>
      </c>
      <c r="DC5">
        <v>0</v>
      </c>
      <c r="DD5">
        <v>0.70000000000000007</v>
      </c>
      <c r="DE5">
        <v>0.70000000000000007</v>
      </c>
      <c r="DF5" t="s">
        <v>64</v>
      </c>
      <c r="DG5">
        <v>0</v>
      </c>
      <c r="DH5">
        <v>0</v>
      </c>
      <c r="DI5">
        <v>0</v>
      </c>
      <c r="DJ5">
        <v>7.0000000000000009</v>
      </c>
      <c r="DK5">
        <v>7.0000000000000009</v>
      </c>
      <c r="DL5">
        <v>5075</v>
      </c>
      <c r="DM5">
        <v>5075</v>
      </c>
      <c r="DN5">
        <v>7</v>
      </c>
      <c r="DO5" t="s">
        <v>2293</v>
      </c>
      <c r="DP5" t="s">
        <v>2293</v>
      </c>
      <c r="DQ5">
        <v>7</v>
      </c>
      <c r="DR5" t="s">
        <v>2293</v>
      </c>
      <c r="DS5" t="s">
        <v>1444</v>
      </c>
      <c r="DT5">
        <v>7</v>
      </c>
      <c r="DU5" t="s">
        <v>64</v>
      </c>
      <c r="DV5">
        <v>7.0000000000000009</v>
      </c>
      <c r="DW5" t="s">
        <v>64</v>
      </c>
      <c r="DX5">
        <v>7</v>
      </c>
      <c r="DY5" t="s">
        <v>64</v>
      </c>
      <c r="DZ5">
        <v>7</v>
      </c>
      <c r="EA5" t="s">
        <v>64</v>
      </c>
      <c r="EB5">
        <v>5075</v>
      </c>
      <c r="EC5">
        <v>5075</v>
      </c>
      <c r="ED5" t="s">
        <v>64</v>
      </c>
      <c r="EE5">
        <v>5.9523809523809527E-2</v>
      </c>
      <c r="EF5">
        <v>5.9523809523809527E-2</v>
      </c>
      <c r="EG5" t="s">
        <v>64</v>
      </c>
      <c r="EH5">
        <v>84</v>
      </c>
      <c r="EI5">
        <v>146</v>
      </c>
      <c r="EJ5" t="s">
        <v>67</v>
      </c>
      <c r="EK5" t="s">
        <v>1525</v>
      </c>
    </row>
    <row r="6" spans="1:146" ht="29" x14ac:dyDescent="0.35">
      <c r="A6">
        <v>14541</v>
      </c>
      <c r="B6" t="s">
        <v>116</v>
      </c>
      <c r="C6">
        <v>2025</v>
      </c>
      <c r="D6" t="s">
        <v>1434</v>
      </c>
      <c r="E6" t="s">
        <v>52</v>
      </c>
      <c r="F6" t="s">
        <v>1435</v>
      </c>
      <c r="I6" t="s">
        <v>54</v>
      </c>
      <c r="J6" t="s">
        <v>55</v>
      </c>
      <c r="K6" t="s">
        <v>56</v>
      </c>
      <c r="L6" t="s">
        <v>57</v>
      </c>
      <c r="M6">
        <v>9</v>
      </c>
      <c r="N6" t="s">
        <v>118</v>
      </c>
      <c r="O6" t="s">
        <v>388</v>
      </c>
      <c r="P6" t="s">
        <v>120</v>
      </c>
      <c r="Q6" t="s">
        <v>61</v>
      </c>
      <c r="R6" t="s">
        <v>62</v>
      </c>
      <c r="S6" t="s">
        <v>63</v>
      </c>
      <c r="T6">
        <v>20</v>
      </c>
      <c r="U6">
        <v>100</v>
      </c>
      <c r="V6">
        <v>12</v>
      </c>
      <c r="W6">
        <v>112</v>
      </c>
      <c r="X6">
        <v>4</v>
      </c>
      <c r="Y6" t="s">
        <v>64</v>
      </c>
      <c r="Z6" t="s">
        <v>64</v>
      </c>
      <c r="AA6" t="s">
        <v>64</v>
      </c>
      <c r="AB6">
        <v>0</v>
      </c>
      <c r="AC6" s="189" t="s">
        <v>387</v>
      </c>
      <c r="AD6">
        <v>0</v>
      </c>
      <c r="AE6">
        <v>0</v>
      </c>
      <c r="AF6" t="s">
        <v>122</v>
      </c>
      <c r="AG6">
        <v>28</v>
      </c>
      <c r="AH6">
        <v>2</v>
      </c>
      <c r="AI6" t="s">
        <v>1342</v>
      </c>
      <c r="AJ6" t="s">
        <v>1529</v>
      </c>
      <c r="AK6">
        <v>112</v>
      </c>
      <c r="AL6">
        <v>28</v>
      </c>
      <c r="AM6">
        <v>5075</v>
      </c>
      <c r="AN6">
        <v>275000</v>
      </c>
      <c r="AO6">
        <v>0</v>
      </c>
      <c r="AP6">
        <v>11368000</v>
      </c>
      <c r="AQ6">
        <v>2240000</v>
      </c>
      <c r="AR6">
        <v>5500000</v>
      </c>
      <c r="AS6">
        <v>2800000</v>
      </c>
      <c r="AT6">
        <v>0</v>
      </c>
      <c r="AU6">
        <v>21908000</v>
      </c>
      <c r="AV6" t="s">
        <v>64</v>
      </c>
      <c r="AW6">
        <v>0</v>
      </c>
      <c r="AX6">
        <v>7</v>
      </c>
      <c r="AY6">
        <v>7</v>
      </c>
      <c r="AZ6" t="s">
        <v>1438</v>
      </c>
      <c r="BA6" t="s">
        <v>1438</v>
      </c>
      <c r="BB6" t="s">
        <v>1438</v>
      </c>
      <c r="BC6" t="s">
        <v>1438</v>
      </c>
      <c r="BD6" t="s">
        <v>1438</v>
      </c>
      <c r="BE6" t="s">
        <v>1438</v>
      </c>
      <c r="BG6">
        <v>7</v>
      </c>
      <c r="BH6">
        <v>7</v>
      </c>
      <c r="BI6">
        <v>7</v>
      </c>
      <c r="BJ6">
        <v>7</v>
      </c>
      <c r="BK6">
        <v>7</v>
      </c>
      <c r="BL6">
        <v>7</v>
      </c>
      <c r="BM6">
        <v>7</v>
      </c>
      <c r="BN6" t="s">
        <v>1444</v>
      </c>
      <c r="BO6" t="s">
        <v>1530</v>
      </c>
      <c r="BP6" t="s">
        <v>1531</v>
      </c>
      <c r="BQ6">
        <v>994083215</v>
      </c>
      <c r="BR6" t="s">
        <v>2299</v>
      </c>
      <c r="BS6" s="189" t="s">
        <v>1585</v>
      </c>
      <c r="BU6">
        <v>0</v>
      </c>
      <c r="BV6">
        <v>0</v>
      </c>
      <c r="BW6">
        <v>0</v>
      </c>
      <c r="BX6">
        <v>0</v>
      </c>
      <c r="BY6">
        <v>0</v>
      </c>
      <c r="BZ6">
        <v>0</v>
      </c>
      <c r="CA6">
        <v>0</v>
      </c>
      <c r="CB6">
        <v>0</v>
      </c>
      <c r="CC6">
        <v>0</v>
      </c>
      <c r="CD6">
        <v>0</v>
      </c>
      <c r="CE6">
        <v>0</v>
      </c>
      <c r="CF6">
        <v>0</v>
      </c>
      <c r="CG6">
        <v>0</v>
      </c>
      <c r="CH6">
        <v>0</v>
      </c>
      <c r="CI6">
        <v>0</v>
      </c>
      <c r="CJ6">
        <v>0</v>
      </c>
      <c r="CK6" t="s">
        <v>2292</v>
      </c>
      <c r="CL6" t="s">
        <v>64</v>
      </c>
      <c r="CM6" t="s">
        <v>67</v>
      </c>
      <c r="CN6">
        <v>0</v>
      </c>
      <c r="CO6">
        <v>0</v>
      </c>
      <c r="CP6">
        <v>0</v>
      </c>
      <c r="CQ6">
        <v>0</v>
      </c>
      <c r="CR6">
        <v>0</v>
      </c>
      <c r="CS6">
        <v>0</v>
      </c>
      <c r="CT6">
        <v>0</v>
      </c>
      <c r="CU6">
        <v>0</v>
      </c>
      <c r="CV6">
        <v>0</v>
      </c>
      <c r="CW6">
        <v>0</v>
      </c>
      <c r="CX6" t="s">
        <v>64</v>
      </c>
      <c r="CY6">
        <v>0</v>
      </c>
      <c r="CZ6" t="s">
        <v>64</v>
      </c>
      <c r="DA6">
        <v>0</v>
      </c>
      <c r="DB6" t="s">
        <v>64</v>
      </c>
      <c r="DC6">
        <v>0</v>
      </c>
      <c r="DD6">
        <v>0.70000000000000007</v>
      </c>
      <c r="DE6">
        <v>0.70000000000000007</v>
      </c>
      <c r="DF6" t="s">
        <v>64</v>
      </c>
      <c r="DG6">
        <v>0</v>
      </c>
      <c r="DH6">
        <v>0</v>
      </c>
      <c r="DI6">
        <v>0</v>
      </c>
      <c r="DJ6">
        <v>7.0000000000000009</v>
      </c>
      <c r="DK6">
        <v>7.0000000000000009</v>
      </c>
      <c r="DL6">
        <v>5075</v>
      </c>
      <c r="DM6">
        <v>5075</v>
      </c>
      <c r="DN6">
        <v>7</v>
      </c>
      <c r="DO6" t="s">
        <v>2293</v>
      </c>
      <c r="DP6" t="s">
        <v>2293</v>
      </c>
      <c r="DQ6">
        <v>7</v>
      </c>
      <c r="DR6" t="s">
        <v>2293</v>
      </c>
      <c r="DS6" t="s">
        <v>1444</v>
      </c>
      <c r="DT6">
        <v>7</v>
      </c>
      <c r="DU6" t="s">
        <v>64</v>
      </c>
      <c r="DV6">
        <v>7.0000000000000009</v>
      </c>
      <c r="DW6" t="s">
        <v>64</v>
      </c>
      <c r="DX6">
        <v>7</v>
      </c>
      <c r="DY6" t="s">
        <v>64</v>
      </c>
      <c r="DZ6">
        <v>7</v>
      </c>
      <c r="EA6" t="s">
        <v>64</v>
      </c>
      <c r="EB6">
        <v>5075</v>
      </c>
      <c r="EC6">
        <v>5075</v>
      </c>
      <c r="ED6" t="s">
        <v>64</v>
      </c>
      <c r="EE6">
        <v>5.9523809523809527E-2</v>
      </c>
      <c r="EF6">
        <v>0</v>
      </c>
      <c r="EG6" t="s">
        <v>67</v>
      </c>
      <c r="EH6">
        <v>84</v>
      </c>
      <c r="EI6">
        <v>181</v>
      </c>
      <c r="EJ6" t="s">
        <v>67</v>
      </c>
      <c r="EK6">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6452D-7C3C-4A01-890D-E58CCAB6AC1B}">
  <dimension ref="A1:F10"/>
  <sheetViews>
    <sheetView tabSelected="1" workbookViewId="0">
      <selection activeCell="G13" sqref="G13"/>
    </sheetView>
  </sheetViews>
  <sheetFormatPr baseColWidth="10" defaultColWidth="11.453125" defaultRowHeight="14.5" x14ac:dyDescent="0.35"/>
  <cols>
    <col min="1" max="1" width="16.81640625" bestFit="1" customWidth="1"/>
    <col min="2" max="2" width="30.26953125" bestFit="1" customWidth="1"/>
    <col min="4" max="4" width="19.6328125" customWidth="1"/>
    <col min="5" max="5" width="33.453125" customWidth="1"/>
    <col min="6" max="6" width="19.54296875" customWidth="1"/>
  </cols>
  <sheetData>
    <row r="1" spans="1:6" ht="15" thickBot="1" x14ac:dyDescent="0.4"/>
    <row r="2" spans="1:6" ht="15" thickBot="1" x14ac:dyDescent="0.4">
      <c r="E2" s="336" t="s">
        <v>2324</v>
      </c>
    </row>
    <row r="3" spans="1:6" x14ac:dyDescent="0.35">
      <c r="A3" s="35" t="s">
        <v>2263</v>
      </c>
      <c r="B3" t="s">
        <v>2283</v>
      </c>
      <c r="D3" s="332" t="s">
        <v>2263</v>
      </c>
      <c r="E3" s="335" t="s">
        <v>2283</v>
      </c>
      <c r="F3" s="332" t="s">
        <v>2323</v>
      </c>
    </row>
    <row r="4" spans="1:6" x14ac:dyDescent="0.35">
      <c r="A4" s="33" t="s">
        <v>1310</v>
      </c>
      <c r="B4">
        <v>223745500</v>
      </c>
      <c r="D4" s="62" t="s">
        <v>1310</v>
      </c>
      <c r="E4" s="333">
        <v>169584500</v>
      </c>
      <c r="F4" s="334">
        <f>+(E4/$E$10)</f>
        <v>0.25714549988362195</v>
      </c>
    </row>
    <row r="5" spans="1:6" x14ac:dyDescent="0.35">
      <c r="A5" s="33" t="s">
        <v>1336</v>
      </c>
      <c r="B5">
        <v>171290000</v>
      </c>
      <c r="D5" s="62" t="s">
        <v>1336</v>
      </c>
      <c r="E5" s="333">
        <v>171290000</v>
      </c>
      <c r="F5" s="334">
        <f t="shared" ref="F5:F10" si="0">+(E5/$E$10)</f>
        <v>0.25973159501644077</v>
      </c>
    </row>
    <row r="6" spans="1:6" x14ac:dyDescent="0.35">
      <c r="A6" s="33" t="s">
        <v>1342</v>
      </c>
      <c r="B6">
        <v>74694000</v>
      </c>
      <c r="D6" s="62" t="s">
        <v>1342</v>
      </c>
      <c r="E6" s="333">
        <v>52786000</v>
      </c>
      <c r="F6" s="334">
        <f t="shared" si="0"/>
        <v>8.0040819513911163E-2</v>
      </c>
    </row>
    <row r="7" spans="1:6" x14ac:dyDescent="0.35">
      <c r="A7" s="33" t="s">
        <v>1344</v>
      </c>
      <c r="B7">
        <v>51348000</v>
      </c>
      <c r="D7" s="62" t="s">
        <v>1362</v>
      </c>
      <c r="E7" s="333">
        <v>127417000</v>
      </c>
      <c r="F7" s="334">
        <f t="shared" si="0"/>
        <v>0.19320579509726099</v>
      </c>
    </row>
    <row r="8" spans="1:6" x14ac:dyDescent="0.35">
      <c r="A8" s="33" t="s">
        <v>1322</v>
      </c>
      <c r="B8">
        <v>81711000</v>
      </c>
      <c r="D8" s="62" t="s">
        <v>1322</v>
      </c>
      <c r="E8" s="333">
        <v>81711000</v>
      </c>
      <c r="F8" s="334">
        <f t="shared" si="0"/>
        <v>0.12390056839505162</v>
      </c>
    </row>
    <row r="9" spans="1:6" x14ac:dyDescent="0.35">
      <c r="A9" s="33" t="s">
        <v>1328</v>
      </c>
      <c r="B9">
        <v>56700000</v>
      </c>
      <c r="D9" s="62" t="s">
        <v>1328</v>
      </c>
      <c r="E9" s="333">
        <v>56700000</v>
      </c>
      <c r="F9" s="334">
        <f t="shared" si="0"/>
        <v>8.5975722093713541E-2</v>
      </c>
    </row>
    <row r="10" spans="1:6" x14ac:dyDescent="0.35">
      <c r="A10" s="33" t="s">
        <v>2258</v>
      </c>
      <c r="B10">
        <v>659488500</v>
      </c>
      <c r="D10" s="62" t="s">
        <v>2258</v>
      </c>
      <c r="E10" s="333">
        <v>659488500</v>
      </c>
      <c r="F10" s="334">
        <f t="shared" si="0"/>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F3F3A-CC44-418E-A7BE-C4AE59442B00}">
  <dimension ref="A1:EP23"/>
  <sheetViews>
    <sheetView workbookViewId="0">
      <selection activeCell="DY15" sqref="DY15"/>
    </sheetView>
  </sheetViews>
  <sheetFormatPr baseColWidth="10" defaultColWidth="11.453125" defaultRowHeight="14.5" x14ac:dyDescent="0.35"/>
  <cols>
    <col min="49" max="49" width="14" customWidth="1"/>
    <col min="50" max="50" width="12.54296875" bestFit="1" customWidth="1"/>
  </cols>
  <sheetData>
    <row r="1" spans="1:146" s="29" customFormat="1" ht="91.5" customHeight="1" x14ac:dyDescent="0.35">
      <c r="A1" s="13" t="s">
        <v>0</v>
      </c>
      <c r="B1" s="13" t="s">
        <v>2</v>
      </c>
      <c r="C1" s="13" t="s">
        <v>1384</v>
      </c>
      <c r="D1" s="13" t="s">
        <v>6</v>
      </c>
      <c r="E1" s="13" t="s">
        <v>1385</v>
      </c>
      <c r="F1" s="13" t="s">
        <v>1386</v>
      </c>
      <c r="G1" s="13" t="s">
        <v>1612</v>
      </c>
      <c r="H1" s="6" t="s">
        <v>1613</v>
      </c>
      <c r="I1" s="6" t="s">
        <v>1387</v>
      </c>
      <c r="J1" s="6" t="s">
        <v>1388</v>
      </c>
      <c r="K1" s="6" t="s">
        <v>1389</v>
      </c>
      <c r="L1" s="13" t="s">
        <v>1390</v>
      </c>
      <c r="M1" s="46" t="s">
        <v>13</v>
      </c>
      <c r="N1" s="13" t="s">
        <v>14</v>
      </c>
      <c r="O1" s="13" t="s">
        <v>15</v>
      </c>
      <c r="P1" s="13" t="s">
        <v>16</v>
      </c>
      <c r="Q1" s="13" t="s">
        <v>17</v>
      </c>
      <c r="R1" s="13" t="s">
        <v>18</v>
      </c>
      <c r="S1" s="13" t="s">
        <v>19</v>
      </c>
      <c r="T1" s="13" t="s">
        <v>20</v>
      </c>
      <c r="U1" s="13" t="s">
        <v>1391</v>
      </c>
      <c r="V1" s="13" t="s">
        <v>22</v>
      </c>
      <c r="W1" s="13" t="s">
        <v>23</v>
      </c>
      <c r="X1" s="13" t="s">
        <v>24</v>
      </c>
      <c r="Y1" s="13" t="s">
        <v>25</v>
      </c>
      <c r="Z1" s="13" t="s">
        <v>26</v>
      </c>
      <c r="AA1" s="13" t="s">
        <v>27</v>
      </c>
      <c r="AB1" s="13" t="s">
        <v>28</v>
      </c>
      <c r="AC1" s="13" t="s">
        <v>1392</v>
      </c>
      <c r="AD1" s="13" t="s">
        <v>30</v>
      </c>
      <c r="AE1" s="13" t="s">
        <v>31</v>
      </c>
      <c r="AF1" s="13" t="s">
        <v>32</v>
      </c>
      <c r="AG1" s="13" t="s">
        <v>33</v>
      </c>
      <c r="AH1" s="13" t="s">
        <v>34</v>
      </c>
      <c r="AI1" s="13" t="s">
        <v>1614</v>
      </c>
      <c r="AJ1" s="14" t="s">
        <v>1395</v>
      </c>
      <c r="AK1" s="5" t="s">
        <v>1396</v>
      </c>
      <c r="AL1" s="5" t="s">
        <v>1397</v>
      </c>
      <c r="AM1" s="11" t="s">
        <v>1398</v>
      </c>
      <c r="AN1" s="11" t="s">
        <v>1399</v>
      </c>
      <c r="AO1" s="47" t="s">
        <v>1400</v>
      </c>
      <c r="AP1" s="11" t="s">
        <v>41</v>
      </c>
      <c r="AQ1" s="11" t="s">
        <v>38</v>
      </c>
      <c r="AR1" s="11" t="s">
        <v>1402</v>
      </c>
      <c r="AS1" s="11" t="s">
        <v>1403</v>
      </c>
      <c r="AT1" s="11" t="s">
        <v>1404</v>
      </c>
      <c r="AU1" s="11" t="s">
        <v>1405</v>
      </c>
      <c r="AV1" s="11" t="s">
        <v>1615</v>
      </c>
      <c r="AW1" s="11" t="s">
        <v>1407</v>
      </c>
      <c r="AX1" s="9" t="s">
        <v>1408</v>
      </c>
      <c r="AY1" s="45" t="s">
        <v>1409</v>
      </c>
      <c r="AZ1" s="9" t="s">
        <v>1410</v>
      </c>
      <c r="BA1" s="9" t="s">
        <v>1411</v>
      </c>
      <c r="BB1" s="9" t="s">
        <v>1412</v>
      </c>
      <c r="BC1" s="9" t="s">
        <v>1413</v>
      </c>
      <c r="BD1" s="9" t="s">
        <v>1616</v>
      </c>
      <c r="BE1" s="9" t="s">
        <v>1415</v>
      </c>
      <c r="BF1" s="9" t="s">
        <v>1416</v>
      </c>
      <c r="BG1" s="9" t="s">
        <v>1417</v>
      </c>
      <c r="BH1" s="9" t="s">
        <v>1617</v>
      </c>
      <c r="BI1" s="9" t="s">
        <v>1618</v>
      </c>
      <c r="BJ1" s="9" t="s">
        <v>1619</v>
      </c>
      <c r="BK1" s="9" t="s">
        <v>1421</v>
      </c>
      <c r="BL1" s="9" t="s">
        <v>1620</v>
      </c>
      <c r="BM1" s="9" t="s">
        <v>1621</v>
      </c>
      <c r="BN1" s="9" t="s">
        <v>1425</v>
      </c>
      <c r="BO1" s="5" t="s">
        <v>1426</v>
      </c>
      <c r="BP1" s="37" t="s">
        <v>1427</v>
      </c>
      <c r="BQ1" s="28" t="s">
        <v>1428</v>
      </c>
      <c r="BR1" s="17" t="s">
        <v>1429</v>
      </c>
      <c r="BS1" s="17" t="s">
        <v>1430</v>
      </c>
      <c r="BT1" s="15" t="s">
        <v>1431</v>
      </c>
      <c r="BU1" s="15" t="s">
        <v>1622</v>
      </c>
      <c r="BV1" s="15" t="s">
        <v>1623</v>
      </c>
      <c r="BW1" s="15" t="s">
        <v>1624</v>
      </c>
      <c r="BX1" s="15" t="s">
        <v>1625</v>
      </c>
      <c r="BY1" s="15" t="s">
        <v>1626</v>
      </c>
      <c r="BZ1" s="15" t="s">
        <v>1627</v>
      </c>
      <c r="CA1" s="15" t="s">
        <v>1628</v>
      </c>
      <c r="CB1" s="15" t="s">
        <v>1629</v>
      </c>
      <c r="CC1" s="15" t="s">
        <v>1630</v>
      </c>
      <c r="CD1" s="15" t="s">
        <v>2284</v>
      </c>
      <c r="CE1" s="15" t="s">
        <v>2285</v>
      </c>
      <c r="CF1" s="15" t="s">
        <v>2286</v>
      </c>
      <c r="CG1" s="38" t="s">
        <v>1634</v>
      </c>
      <c r="CH1" s="15" t="s">
        <v>2287</v>
      </c>
      <c r="CI1" s="15" t="s">
        <v>1636</v>
      </c>
      <c r="CJ1" s="15" t="s">
        <v>1637</v>
      </c>
      <c r="CK1" s="15" t="s">
        <v>1638</v>
      </c>
      <c r="CL1" s="15" t="s">
        <v>2288</v>
      </c>
      <c r="CM1" s="15" t="s">
        <v>1640</v>
      </c>
      <c r="CN1" s="15" t="s">
        <v>1641</v>
      </c>
      <c r="CO1" s="15" t="s">
        <v>1642</v>
      </c>
      <c r="CP1" s="15" t="s">
        <v>1643</v>
      </c>
      <c r="CQ1" s="38" t="s">
        <v>2289</v>
      </c>
      <c r="CR1" s="15" t="s">
        <v>1645</v>
      </c>
      <c r="CS1" s="39" t="s">
        <v>1646</v>
      </c>
      <c r="CT1" s="16" t="s">
        <v>1647</v>
      </c>
      <c r="CU1" s="17" t="s">
        <v>1648</v>
      </c>
      <c r="CV1" s="17" t="s">
        <v>1649</v>
      </c>
      <c r="CW1" s="39" t="s">
        <v>1650</v>
      </c>
      <c r="CX1" s="16" t="s">
        <v>2290</v>
      </c>
      <c r="CY1" s="16" t="s">
        <v>1652</v>
      </c>
      <c r="CZ1" s="44" t="s">
        <v>1653</v>
      </c>
      <c r="DA1" s="18" t="s">
        <v>1654</v>
      </c>
      <c r="DB1" s="43" t="s">
        <v>1655</v>
      </c>
      <c r="DC1" s="18" t="s">
        <v>1656</v>
      </c>
      <c r="DD1" s="16" t="s">
        <v>1657</v>
      </c>
      <c r="DE1" s="18" t="s">
        <v>1658</v>
      </c>
      <c r="DF1" s="16" t="s">
        <v>1659</v>
      </c>
      <c r="DG1" s="18" t="s">
        <v>1660</v>
      </c>
      <c r="DH1" s="18" t="s">
        <v>1661</v>
      </c>
      <c r="DI1" s="18" t="s">
        <v>1662</v>
      </c>
      <c r="DJ1" s="18" t="s">
        <v>1663</v>
      </c>
      <c r="DK1" s="18" t="s">
        <v>1664</v>
      </c>
      <c r="DL1" s="18" t="s">
        <v>1665</v>
      </c>
      <c r="DM1" s="16" t="s">
        <v>1666</v>
      </c>
      <c r="DN1" s="18" t="s">
        <v>1667</v>
      </c>
      <c r="DO1" s="18" t="s">
        <v>1668</v>
      </c>
      <c r="DP1" s="18" t="s">
        <v>1669</v>
      </c>
      <c r="DQ1" s="18" t="s">
        <v>1670</v>
      </c>
      <c r="DR1" s="18" t="s">
        <v>1671</v>
      </c>
      <c r="DS1" s="18" t="s">
        <v>1672</v>
      </c>
      <c r="DT1" s="32" t="s">
        <v>1673</v>
      </c>
      <c r="DU1" s="32" t="s">
        <v>1674</v>
      </c>
      <c r="DV1" s="32" t="s">
        <v>1675</v>
      </c>
      <c r="DW1" s="32" t="s">
        <v>1676</v>
      </c>
      <c r="DX1" s="32" t="s">
        <v>1677</v>
      </c>
      <c r="DY1" s="32" t="s">
        <v>1678</v>
      </c>
      <c r="DZ1" s="32" t="s">
        <v>1679</v>
      </c>
      <c r="EA1" s="32" t="s">
        <v>1680</v>
      </c>
      <c r="EB1" s="32" t="s">
        <v>1681</v>
      </c>
      <c r="EC1" s="32" t="s">
        <v>1682</v>
      </c>
      <c r="ED1" s="32" t="s">
        <v>1683</v>
      </c>
      <c r="EE1" s="32" t="s">
        <v>1684</v>
      </c>
      <c r="EF1" s="32" t="s">
        <v>1685</v>
      </c>
      <c r="EG1" s="32" t="s">
        <v>1686</v>
      </c>
      <c r="EH1" s="32" t="s">
        <v>1687</v>
      </c>
      <c r="EI1" s="32" t="s">
        <v>1688</v>
      </c>
      <c r="EJ1" s="32" t="s">
        <v>1689</v>
      </c>
      <c r="EK1" s="32" t="s">
        <v>1432</v>
      </c>
      <c r="EL1" s="32" t="s">
        <v>1690</v>
      </c>
      <c r="EM1" s="32" t="s">
        <v>1691</v>
      </c>
      <c r="EN1" s="32" t="s">
        <v>1435</v>
      </c>
      <c r="EO1" s="32" t="s">
        <v>1692</v>
      </c>
      <c r="EP1" s="32" t="s">
        <v>1693</v>
      </c>
    </row>
    <row r="2" spans="1:146" x14ac:dyDescent="0.35">
      <c r="A2">
        <v>14536</v>
      </c>
      <c r="B2" t="s">
        <v>116</v>
      </c>
      <c r="C2">
        <v>2025</v>
      </c>
      <c r="D2" t="s">
        <v>1434</v>
      </c>
      <c r="E2" t="s">
        <v>52</v>
      </c>
      <c r="F2" t="s">
        <v>1435</v>
      </c>
      <c r="I2" t="s">
        <v>54</v>
      </c>
      <c r="J2" t="s">
        <v>55</v>
      </c>
      <c r="K2" t="s">
        <v>56</v>
      </c>
      <c r="L2" t="s">
        <v>57</v>
      </c>
      <c r="M2">
        <v>9</v>
      </c>
      <c r="N2" t="s">
        <v>118</v>
      </c>
      <c r="O2" t="s">
        <v>386</v>
      </c>
      <c r="P2" t="s">
        <v>120</v>
      </c>
      <c r="Q2" t="s">
        <v>61</v>
      </c>
      <c r="R2" t="s">
        <v>62</v>
      </c>
      <c r="S2" t="s">
        <v>63</v>
      </c>
      <c r="T2">
        <v>20</v>
      </c>
      <c r="U2">
        <v>100</v>
      </c>
      <c r="V2">
        <v>12</v>
      </c>
      <c r="W2">
        <v>112</v>
      </c>
      <c r="X2">
        <v>4</v>
      </c>
      <c r="Y2" t="s">
        <v>64</v>
      </c>
      <c r="Z2" t="s">
        <v>64</v>
      </c>
      <c r="AA2" t="s">
        <v>64</v>
      </c>
      <c r="AB2">
        <v>0</v>
      </c>
      <c r="AC2" t="s">
        <v>387</v>
      </c>
      <c r="AD2" t="s">
        <v>1438</v>
      </c>
      <c r="AE2" t="s">
        <v>1438</v>
      </c>
      <c r="AF2" t="s">
        <v>122</v>
      </c>
      <c r="AG2">
        <v>28</v>
      </c>
      <c r="AH2">
        <v>2</v>
      </c>
      <c r="AI2" t="s">
        <v>1310</v>
      </c>
      <c r="AJ2" t="s">
        <v>1443</v>
      </c>
      <c r="AK2">
        <v>112</v>
      </c>
      <c r="AL2">
        <v>28</v>
      </c>
      <c r="AM2">
        <v>5075</v>
      </c>
      <c r="AN2">
        <v>275000</v>
      </c>
      <c r="AO2">
        <v>0</v>
      </c>
      <c r="AP2">
        <v>11368000</v>
      </c>
      <c r="AQ2">
        <v>2240000</v>
      </c>
      <c r="AR2">
        <v>5500000</v>
      </c>
      <c r="AS2">
        <v>2800000</v>
      </c>
      <c r="AT2">
        <v>0</v>
      </c>
      <c r="AU2">
        <v>21908000</v>
      </c>
      <c r="AV2" t="s">
        <v>64</v>
      </c>
      <c r="AW2" t="s">
        <v>1438</v>
      </c>
      <c r="AX2">
        <v>7</v>
      </c>
      <c r="AY2">
        <v>7</v>
      </c>
      <c r="AZ2" t="s">
        <v>1438</v>
      </c>
      <c r="BA2" t="s">
        <v>1438</v>
      </c>
      <c r="BB2" t="s">
        <v>1438</v>
      </c>
      <c r="BC2" t="s">
        <v>1438</v>
      </c>
      <c r="BD2" t="s">
        <v>1438</v>
      </c>
      <c r="BE2" t="s">
        <v>1438</v>
      </c>
      <c r="BG2">
        <v>7</v>
      </c>
      <c r="BH2">
        <v>7</v>
      </c>
      <c r="BI2">
        <v>7</v>
      </c>
      <c r="BJ2">
        <v>7</v>
      </c>
      <c r="BK2">
        <v>7</v>
      </c>
      <c r="BL2">
        <v>7</v>
      </c>
      <c r="BM2">
        <v>7</v>
      </c>
      <c r="BN2" t="s">
        <v>1444</v>
      </c>
      <c r="BO2" t="s">
        <v>1445</v>
      </c>
      <c r="BP2" t="s">
        <v>1446</v>
      </c>
      <c r="BQ2">
        <v>56979579748</v>
      </c>
      <c r="BR2" t="s">
        <v>2291</v>
      </c>
      <c r="BS2" t="s">
        <v>1585</v>
      </c>
      <c r="BU2">
        <v>0</v>
      </c>
      <c r="BV2">
        <v>0</v>
      </c>
      <c r="BW2">
        <v>0</v>
      </c>
      <c r="BX2">
        <v>0</v>
      </c>
      <c r="BY2">
        <v>0</v>
      </c>
      <c r="BZ2">
        <v>0</v>
      </c>
      <c r="CA2">
        <v>0</v>
      </c>
      <c r="CB2">
        <v>0</v>
      </c>
      <c r="CC2">
        <v>0</v>
      </c>
      <c r="CD2">
        <v>0</v>
      </c>
      <c r="CE2">
        <v>0</v>
      </c>
      <c r="CF2">
        <v>0</v>
      </c>
      <c r="CG2">
        <v>0</v>
      </c>
      <c r="CH2">
        <v>0</v>
      </c>
      <c r="CI2">
        <v>0</v>
      </c>
      <c r="CJ2">
        <v>0</v>
      </c>
      <c r="CK2" t="s">
        <v>2292</v>
      </c>
      <c r="CL2" t="s">
        <v>64</v>
      </c>
      <c r="CM2" t="s">
        <v>67</v>
      </c>
      <c r="CN2">
        <v>0</v>
      </c>
      <c r="CO2">
        <v>0</v>
      </c>
      <c r="CP2">
        <v>0</v>
      </c>
      <c r="CQ2">
        <v>0</v>
      </c>
      <c r="CR2">
        <v>0</v>
      </c>
      <c r="CS2">
        <v>0</v>
      </c>
      <c r="CT2">
        <v>0</v>
      </c>
      <c r="CU2">
        <v>0</v>
      </c>
      <c r="CV2">
        <v>0</v>
      </c>
      <c r="CW2">
        <v>0</v>
      </c>
      <c r="CX2" t="s">
        <v>64</v>
      </c>
      <c r="CY2">
        <v>0</v>
      </c>
      <c r="CZ2" t="s">
        <v>64</v>
      </c>
      <c r="DA2">
        <v>0</v>
      </c>
      <c r="DB2" t="s">
        <v>64</v>
      </c>
      <c r="DC2">
        <v>0</v>
      </c>
      <c r="DD2">
        <v>0.70000000000000007</v>
      </c>
      <c r="DE2">
        <v>0.70000000000000007</v>
      </c>
      <c r="DF2" t="s">
        <v>64</v>
      </c>
      <c r="DG2">
        <v>0</v>
      </c>
      <c r="DH2">
        <v>0</v>
      </c>
      <c r="DI2">
        <v>0</v>
      </c>
      <c r="DJ2">
        <v>7.0000000000000009</v>
      </c>
      <c r="DK2">
        <v>7.0000000000000009</v>
      </c>
      <c r="DL2">
        <v>5075</v>
      </c>
      <c r="DM2">
        <v>5075</v>
      </c>
      <c r="DN2">
        <v>7</v>
      </c>
      <c r="DO2" t="s">
        <v>2293</v>
      </c>
      <c r="DP2" t="s">
        <v>2293</v>
      </c>
      <c r="DQ2">
        <v>7</v>
      </c>
      <c r="DR2" t="s">
        <v>2293</v>
      </c>
      <c r="DS2" t="s">
        <v>1444</v>
      </c>
      <c r="DT2">
        <v>7</v>
      </c>
      <c r="DU2" t="s">
        <v>64</v>
      </c>
      <c r="DV2">
        <v>7.0000000000000009</v>
      </c>
      <c r="DW2" t="s">
        <v>64</v>
      </c>
      <c r="DX2">
        <v>7</v>
      </c>
      <c r="DY2" t="s">
        <v>64</v>
      </c>
      <c r="DZ2">
        <v>7</v>
      </c>
      <c r="EA2" t="s">
        <v>64</v>
      </c>
      <c r="EB2">
        <v>5075</v>
      </c>
      <c r="EC2">
        <v>5075</v>
      </c>
      <c r="ED2" t="s">
        <v>64</v>
      </c>
      <c r="EE2">
        <v>0.12121212121212122</v>
      </c>
      <c r="EF2">
        <v>0</v>
      </c>
      <c r="EG2" t="s">
        <v>67</v>
      </c>
      <c r="EH2">
        <v>146</v>
      </c>
      <c r="EI2">
        <v>181</v>
      </c>
      <c r="EJ2" t="s">
        <v>67</v>
      </c>
      <c r="EK2">
        <v>0</v>
      </c>
    </row>
    <row r="3" spans="1:146" x14ac:dyDescent="0.35">
      <c r="A3">
        <v>14543</v>
      </c>
      <c r="B3" t="s">
        <v>116</v>
      </c>
      <c r="C3">
        <v>2025</v>
      </c>
      <c r="D3" t="s">
        <v>1434</v>
      </c>
      <c r="E3" t="s">
        <v>52</v>
      </c>
      <c r="F3" t="s">
        <v>1435</v>
      </c>
      <c r="I3" t="s">
        <v>1047</v>
      </c>
      <c r="J3" t="s">
        <v>1048</v>
      </c>
      <c r="K3" t="s">
        <v>56</v>
      </c>
      <c r="L3" t="s">
        <v>57</v>
      </c>
      <c r="M3">
        <v>9</v>
      </c>
      <c r="N3" t="s">
        <v>118</v>
      </c>
      <c r="O3" t="s">
        <v>1252</v>
      </c>
      <c r="P3" t="s">
        <v>120</v>
      </c>
      <c r="Q3" t="s">
        <v>61</v>
      </c>
      <c r="R3" t="s">
        <v>62</v>
      </c>
      <c r="S3" t="s">
        <v>63</v>
      </c>
      <c r="T3">
        <v>20</v>
      </c>
      <c r="U3">
        <v>260</v>
      </c>
      <c r="V3">
        <v>12</v>
      </c>
      <c r="W3">
        <v>272</v>
      </c>
      <c r="X3">
        <v>4</v>
      </c>
      <c r="Y3" t="s">
        <v>64</v>
      </c>
      <c r="Z3" t="s">
        <v>64</v>
      </c>
      <c r="AA3" t="s">
        <v>64</v>
      </c>
      <c r="AB3">
        <v>0</v>
      </c>
      <c r="AC3" t="s">
        <v>1229</v>
      </c>
      <c r="AD3" t="s">
        <v>64</v>
      </c>
      <c r="AE3" t="s">
        <v>1230</v>
      </c>
      <c r="AF3" t="s">
        <v>122</v>
      </c>
      <c r="AG3">
        <v>68</v>
      </c>
      <c r="AH3">
        <v>2</v>
      </c>
      <c r="AI3" t="s">
        <v>1310</v>
      </c>
      <c r="AJ3" t="s">
        <v>1443</v>
      </c>
      <c r="AK3">
        <v>272</v>
      </c>
      <c r="AL3">
        <v>68</v>
      </c>
      <c r="AM3">
        <v>5075</v>
      </c>
      <c r="AN3">
        <v>275000</v>
      </c>
      <c r="AO3">
        <v>450000</v>
      </c>
      <c r="AP3">
        <v>27608000</v>
      </c>
      <c r="AQ3">
        <v>5440000</v>
      </c>
      <c r="AR3">
        <v>5500000</v>
      </c>
      <c r="AS3">
        <v>6800000</v>
      </c>
      <c r="AT3">
        <v>9000000</v>
      </c>
      <c r="AU3">
        <v>54348000</v>
      </c>
      <c r="AV3" t="s">
        <v>64</v>
      </c>
      <c r="AW3" t="s">
        <v>1438</v>
      </c>
      <c r="AX3">
        <v>7</v>
      </c>
      <c r="AY3">
        <v>7</v>
      </c>
      <c r="AZ3" t="s">
        <v>1438</v>
      </c>
      <c r="BA3" t="s">
        <v>1438</v>
      </c>
      <c r="BB3" t="s">
        <v>1438</v>
      </c>
      <c r="BC3" t="s">
        <v>1438</v>
      </c>
      <c r="BD3" t="s">
        <v>1438</v>
      </c>
      <c r="BE3" t="s">
        <v>1438</v>
      </c>
      <c r="BG3">
        <v>7</v>
      </c>
      <c r="BH3">
        <v>7</v>
      </c>
      <c r="BI3">
        <v>7</v>
      </c>
      <c r="BJ3">
        <v>7</v>
      </c>
      <c r="BK3">
        <v>7</v>
      </c>
      <c r="BL3">
        <v>7</v>
      </c>
      <c r="BM3">
        <v>7</v>
      </c>
      <c r="BN3" t="s">
        <v>1444</v>
      </c>
      <c r="BO3" t="s">
        <v>1445</v>
      </c>
      <c r="BP3" t="s">
        <v>1446</v>
      </c>
      <c r="BQ3">
        <v>56979579748</v>
      </c>
      <c r="BR3" t="s">
        <v>1447</v>
      </c>
      <c r="BS3" t="s">
        <v>1448</v>
      </c>
      <c r="BU3">
        <v>0</v>
      </c>
      <c r="BV3">
        <v>0</v>
      </c>
      <c r="BW3">
        <v>0</v>
      </c>
      <c r="BX3">
        <v>0</v>
      </c>
      <c r="BY3">
        <v>0</v>
      </c>
      <c r="BZ3">
        <v>0</v>
      </c>
      <c r="CA3">
        <v>0</v>
      </c>
      <c r="CB3">
        <v>0</v>
      </c>
      <c r="CC3">
        <v>0</v>
      </c>
      <c r="CD3">
        <v>0</v>
      </c>
      <c r="CE3">
        <v>0</v>
      </c>
      <c r="CF3">
        <v>0</v>
      </c>
      <c r="CG3">
        <v>0</v>
      </c>
      <c r="CH3">
        <v>0</v>
      </c>
      <c r="CI3">
        <v>0</v>
      </c>
      <c r="CJ3">
        <v>0</v>
      </c>
      <c r="CK3" t="s">
        <v>2292</v>
      </c>
      <c r="CL3" t="s">
        <v>64</v>
      </c>
      <c r="CM3" t="s">
        <v>67</v>
      </c>
      <c r="CN3">
        <v>0</v>
      </c>
      <c r="CO3">
        <v>0</v>
      </c>
      <c r="CP3">
        <v>0</v>
      </c>
      <c r="CQ3">
        <v>0</v>
      </c>
      <c r="CR3">
        <v>0</v>
      </c>
      <c r="CS3">
        <v>0</v>
      </c>
      <c r="CT3">
        <v>0</v>
      </c>
      <c r="CU3">
        <v>0</v>
      </c>
      <c r="CV3">
        <v>0</v>
      </c>
      <c r="CW3">
        <v>0</v>
      </c>
      <c r="CX3" t="s">
        <v>64</v>
      </c>
      <c r="CY3">
        <v>0</v>
      </c>
      <c r="CZ3" t="s">
        <v>64</v>
      </c>
      <c r="DA3">
        <v>0</v>
      </c>
      <c r="DB3" t="s">
        <v>64</v>
      </c>
      <c r="DC3">
        <v>0</v>
      </c>
      <c r="DD3">
        <v>0.70000000000000007</v>
      </c>
      <c r="DE3">
        <v>0.70000000000000007</v>
      </c>
      <c r="DF3" t="s">
        <v>64</v>
      </c>
      <c r="DG3">
        <v>0</v>
      </c>
      <c r="DH3">
        <v>0</v>
      </c>
      <c r="DI3">
        <v>0</v>
      </c>
      <c r="DJ3">
        <v>7.0000000000000009</v>
      </c>
      <c r="DK3">
        <v>7.0000000000000009</v>
      </c>
      <c r="DL3">
        <v>5075</v>
      </c>
      <c r="DM3">
        <v>5075</v>
      </c>
      <c r="DN3">
        <v>7</v>
      </c>
      <c r="DO3" t="s">
        <v>2293</v>
      </c>
      <c r="DP3" t="s">
        <v>2293</v>
      </c>
      <c r="DQ3">
        <v>7</v>
      </c>
      <c r="DR3" t="s">
        <v>2293</v>
      </c>
      <c r="DS3" t="s">
        <v>1444</v>
      </c>
      <c r="DT3">
        <v>7</v>
      </c>
      <c r="DU3" t="s">
        <v>64</v>
      </c>
      <c r="DV3">
        <v>7.0000000000000009</v>
      </c>
      <c r="DW3" t="s">
        <v>64</v>
      </c>
      <c r="DX3">
        <v>7</v>
      </c>
      <c r="DY3" t="s">
        <v>64</v>
      </c>
      <c r="DZ3">
        <v>7</v>
      </c>
      <c r="EA3" t="s">
        <v>64</v>
      </c>
      <c r="EB3">
        <v>5075</v>
      </c>
      <c r="EC3">
        <v>5075</v>
      </c>
      <c r="ED3" t="s">
        <v>64</v>
      </c>
      <c r="EE3">
        <v>0.12121212121212122</v>
      </c>
      <c r="EF3">
        <v>0.12121212121212122</v>
      </c>
      <c r="EG3" t="s">
        <v>64</v>
      </c>
      <c r="EH3">
        <v>146</v>
      </c>
      <c r="EI3">
        <v>146</v>
      </c>
      <c r="EJ3" t="s">
        <v>64</v>
      </c>
      <c r="EK3">
        <v>0</v>
      </c>
    </row>
    <row r="4" spans="1:146" x14ac:dyDescent="0.35">
      <c r="A4">
        <v>14547</v>
      </c>
      <c r="B4" t="s">
        <v>116</v>
      </c>
      <c r="C4">
        <v>2025</v>
      </c>
      <c r="D4" t="s">
        <v>1434</v>
      </c>
      <c r="E4" t="s">
        <v>52</v>
      </c>
      <c r="F4" t="s">
        <v>1435</v>
      </c>
      <c r="I4" t="s">
        <v>100</v>
      </c>
      <c r="J4" t="s">
        <v>101</v>
      </c>
      <c r="K4" t="s">
        <v>56</v>
      </c>
      <c r="L4" t="s">
        <v>57</v>
      </c>
      <c r="M4">
        <v>9</v>
      </c>
      <c r="N4" t="s">
        <v>118</v>
      </c>
      <c r="O4" t="s">
        <v>123</v>
      </c>
      <c r="P4" t="s">
        <v>120</v>
      </c>
      <c r="Q4" t="s">
        <v>61</v>
      </c>
      <c r="R4" t="s">
        <v>62</v>
      </c>
      <c r="S4" t="s">
        <v>63</v>
      </c>
      <c r="T4">
        <v>20</v>
      </c>
      <c r="U4">
        <v>260</v>
      </c>
      <c r="V4">
        <v>12</v>
      </c>
      <c r="W4">
        <v>272</v>
      </c>
      <c r="X4">
        <v>4</v>
      </c>
      <c r="Y4" t="s">
        <v>64</v>
      </c>
      <c r="Z4" t="s">
        <v>64</v>
      </c>
      <c r="AA4" t="s">
        <v>64</v>
      </c>
      <c r="AB4">
        <v>0</v>
      </c>
      <c r="AC4" t="s">
        <v>121</v>
      </c>
      <c r="AD4" t="s">
        <v>64</v>
      </c>
      <c r="AE4" t="s">
        <v>110</v>
      </c>
      <c r="AF4" t="s">
        <v>122</v>
      </c>
      <c r="AG4">
        <v>68</v>
      </c>
      <c r="AH4">
        <v>2</v>
      </c>
      <c r="AI4" t="s">
        <v>1310</v>
      </c>
      <c r="AJ4" t="s">
        <v>1443</v>
      </c>
      <c r="AK4">
        <v>272</v>
      </c>
      <c r="AL4">
        <v>68</v>
      </c>
      <c r="AM4">
        <v>5075</v>
      </c>
      <c r="AN4">
        <v>275000</v>
      </c>
      <c r="AO4">
        <v>450000</v>
      </c>
      <c r="AP4">
        <v>27608000</v>
      </c>
      <c r="AQ4">
        <v>5440000</v>
      </c>
      <c r="AR4">
        <v>5500000</v>
      </c>
      <c r="AS4">
        <v>6800000</v>
      </c>
      <c r="AT4">
        <v>9000000</v>
      </c>
      <c r="AU4">
        <v>54348000</v>
      </c>
      <c r="AV4" t="s">
        <v>64</v>
      </c>
      <c r="AW4" t="s">
        <v>1438</v>
      </c>
      <c r="AX4">
        <v>7</v>
      </c>
      <c r="AY4">
        <v>7</v>
      </c>
      <c r="AZ4" t="s">
        <v>1438</v>
      </c>
      <c r="BA4" t="s">
        <v>1438</v>
      </c>
      <c r="BB4" t="s">
        <v>1438</v>
      </c>
      <c r="BC4" t="s">
        <v>1438</v>
      </c>
      <c r="BD4" t="s">
        <v>1438</v>
      </c>
      <c r="BE4" t="s">
        <v>1438</v>
      </c>
      <c r="BG4">
        <v>7</v>
      </c>
      <c r="BH4">
        <v>7</v>
      </c>
      <c r="BI4">
        <v>7</v>
      </c>
      <c r="BJ4">
        <v>7</v>
      </c>
      <c r="BK4">
        <v>7</v>
      </c>
      <c r="BL4">
        <v>7</v>
      </c>
      <c r="BM4">
        <v>7</v>
      </c>
      <c r="BN4">
        <v>0</v>
      </c>
      <c r="BO4">
        <v>0</v>
      </c>
      <c r="BP4">
        <v>0</v>
      </c>
      <c r="BQ4">
        <v>0</v>
      </c>
      <c r="BR4" t="s">
        <v>2294</v>
      </c>
      <c r="BS4">
        <v>0</v>
      </c>
      <c r="BU4">
        <v>0</v>
      </c>
      <c r="BV4">
        <v>0</v>
      </c>
      <c r="BW4">
        <v>0</v>
      </c>
      <c r="BX4">
        <v>0</v>
      </c>
      <c r="BY4">
        <v>0</v>
      </c>
      <c r="BZ4">
        <v>0</v>
      </c>
      <c r="CA4">
        <v>0</v>
      </c>
      <c r="CB4">
        <v>0</v>
      </c>
      <c r="CC4">
        <v>0</v>
      </c>
      <c r="CD4">
        <v>0</v>
      </c>
      <c r="CE4">
        <v>0</v>
      </c>
      <c r="CF4">
        <v>0</v>
      </c>
      <c r="CG4">
        <v>0</v>
      </c>
      <c r="CH4">
        <v>0</v>
      </c>
      <c r="CI4">
        <v>0</v>
      </c>
      <c r="CJ4">
        <v>0</v>
      </c>
      <c r="CK4" t="s">
        <v>2292</v>
      </c>
      <c r="CL4" t="s">
        <v>64</v>
      </c>
      <c r="CM4" t="s">
        <v>67</v>
      </c>
      <c r="CN4">
        <v>0</v>
      </c>
      <c r="CO4">
        <v>0</v>
      </c>
      <c r="CP4">
        <v>0</v>
      </c>
      <c r="CQ4">
        <v>0</v>
      </c>
      <c r="CR4">
        <v>0</v>
      </c>
      <c r="CS4">
        <v>0</v>
      </c>
      <c r="CT4">
        <v>0</v>
      </c>
      <c r="CU4">
        <v>0</v>
      </c>
      <c r="CV4">
        <v>0</v>
      </c>
      <c r="CW4">
        <v>0</v>
      </c>
      <c r="CX4" t="s">
        <v>64</v>
      </c>
      <c r="CY4">
        <v>0</v>
      </c>
      <c r="CZ4" t="s">
        <v>64</v>
      </c>
      <c r="DA4">
        <v>0</v>
      </c>
      <c r="DB4" t="s">
        <v>64</v>
      </c>
      <c r="DC4">
        <v>0</v>
      </c>
      <c r="DD4">
        <v>0.70000000000000007</v>
      </c>
      <c r="DE4">
        <v>0.70000000000000007</v>
      </c>
      <c r="DF4" t="s">
        <v>64</v>
      </c>
      <c r="DG4">
        <v>0</v>
      </c>
      <c r="DH4">
        <v>0</v>
      </c>
      <c r="DI4">
        <v>0</v>
      </c>
      <c r="DJ4">
        <v>7.0000000000000009</v>
      </c>
      <c r="DK4">
        <v>7.0000000000000009</v>
      </c>
      <c r="DL4">
        <v>5075</v>
      </c>
      <c r="DM4">
        <v>5075</v>
      </c>
      <c r="DN4">
        <v>7</v>
      </c>
      <c r="DO4" t="s">
        <v>2293</v>
      </c>
      <c r="DP4" t="s">
        <v>2293</v>
      </c>
      <c r="DQ4">
        <v>7</v>
      </c>
      <c r="DR4" t="s">
        <v>2293</v>
      </c>
      <c r="DS4">
        <v>0</v>
      </c>
      <c r="DT4">
        <v>7</v>
      </c>
      <c r="DU4" t="s">
        <v>64</v>
      </c>
      <c r="DV4">
        <v>7.0000000000000009</v>
      </c>
      <c r="DW4" t="s">
        <v>64</v>
      </c>
      <c r="DX4">
        <v>7</v>
      </c>
      <c r="DY4" t="s">
        <v>64</v>
      </c>
      <c r="DZ4">
        <v>7</v>
      </c>
      <c r="EA4" t="s">
        <v>64</v>
      </c>
      <c r="EB4">
        <v>5075</v>
      </c>
      <c r="EC4">
        <v>5075</v>
      </c>
      <c r="ED4" t="s">
        <v>64</v>
      </c>
      <c r="EE4">
        <v>0.12121212121212122</v>
      </c>
      <c r="EF4">
        <v>5.9523809523809527E-2</v>
      </c>
      <c r="EG4" t="s">
        <v>67</v>
      </c>
      <c r="EH4">
        <v>146</v>
      </c>
      <c r="EI4">
        <v>146</v>
      </c>
      <c r="EJ4" t="s">
        <v>64</v>
      </c>
      <c r="EK4">
        <v>0</v>
      </c>
    </row>
    <row r="5" spans="1:146" x14ac:dyDescent="0.35">
      <c r="A5">
        <v>14549</v>
      </c>
      <c r="B5" t="s">
        <v>116</v>
      </c>
      <c r="C5">
        <v>2025</v>
      </c>
      <c r="D5" t="s">
        <v>1434</v>
      </c>
      <c r="E5" t="s">
        <v>52</v>
      </c>
      <c r="F5" t="s">
        <v>1435</v>
      </c>
      <c r="I5" t="s">
        <v>93</v>
      </c>
      <c r="J5" t="s">
        <v>94</v>
      </c>
      <c r="K5" t="s">
        <v>56</v>
      </c>
      <c r="L5" t="s">
        <v>57</v>
      </c>
      <c r="M5">
        <v>9</v>
      </c>
      <c r="N5" t="s">
        <v>118</v>
      </c>
      <c r="O5" t="s">
        <v>394</v>
      </c>
      <c r="P5" t="s">
        <v>120</v>
      </c>
      <c r="Q5" t="s">
        <v>61</v>
      </c>
      <c r="R5" t="s">
        <v>62</v>
      </c>
      <c r="S5" t="s">
        <v>63</v>
      </c>
      <c r="T5">
        <v>20</v>
      </c>
      <c r="U5">
        <v>170</v>
      </c>
      <c r="V5">
        <v>12</v>
      </c>
      <c r="W5">
        <v>182</v>
      </c>
      <c r="X5">
        <v>4</v>
      </c>
      <c r="Y5" t="s">
        <v>64</v>
      </c>
      <c r="Z5" t="s">
        <v>64</v>
      </c>
      <c r="AA5" t="s">
        <v>64</v>
      </c>
      <c r="AB5">
        <v>0</v>
      </c>
      <c r="AC5" t="s">
        <v>299</v>
      </c>
      <c r="AD5">
        <v>0</v>
      </c>
      <c r="AE5">
        <v>0</v>
      </c>
      <c r="AF5" t="s">
        <v>122</v>
      </c>
      <c r="AG5">
        <v>46</v>
      </c>
      <c r="AH5">
        <v>2</v>
      </c>
      <c r="AI5" t="s">
        <v>1310</v>
      </c>
      <c r="AJ5" t="s">
        <v>1443</v>
      </c>
      <c r="AK5">
        <v>182</v>
      </c>
      <c r="AL5">
        <v>46</v>
      </c>
      <c r="AM5">
        <v>5075</v>
      </c>
      <c r="AN5">
        <v>275000</v>
      </c>
      <c r="AO5">
        <v>0</v>
      </c>
      <c r="AP5">
        <v>18473000</v>
      </c>
      <c r="AQ5">
        <v>3680000</v>
      </c>
      <c r="AR5">
        <v>5500000</v>
      </c>
      <c r="AS5">
        <v>4600000</v>
      </c>
      <c r="AT5">
        <v>0</v>
      </c>
      <c r="AU5">
        <v>32253000</v>
      </c>
      <c r="AV5" t="s">
        <v>64</v>
      </c>
      <c r="AW5" t="s">
        <v>1438</v>
      </c>
      <c r="AX5">
        <v>7</v>
      </c>
      <c r="AY5">
        <v>7</v>
      </c>
      <c r="AZ5" t="s">
        <v>1438</v>
      </c>
      <c r="BA5" t="s">
        <v>1438</v>
      </c>
      <c r="BB5" t="s">
        <v>1438</v>
      </c>
      <c r="BC5" t="s">
        <v>1438</v>
      </c>
      <c r="BD5" t="s">
        <v>1438</v>
      </c>
      <c r="BE5" t="s">
        <v>1438</v>
      </c>
      <c r="BG5">
        <v>7</v>
      </c>
      <c r="BH5">
        <v>7</v>
      </c>
      <c r="BI5">
        <v>7</v>
      </c>
      <c r="BJ5">
        <v>7</v>
      </c>
      <c r="BK5">
        <v>7</v>
      </c>
      <c r="BL5">
        <v>7</v>
      </c>
      <c r="BM5">
        <v>7</v>
      </c>
      <c r="BN5" t="s">
        <v>1444</v>
      </c>
      <c r="BO5" t="s">
        <v>1445</v>
      </c>
      <c r="BP5" t="s">
        <v>1446</v>
      </c>
      <c r="BQ5">
        <v>56979579748</v>
      </c>
      <c r="BR5" t="s">
        <v>2295</v>
      </c>
      <c r="BS5" t="s">
        <v>1458</v>
      </c>
      <c r="BU5">
        <v>0</v>
      </c>
      <c r="BV5">
        <v>0</v>
      </c>
      <c r="BW5">
        <v>0</v>
      </c>
      <c r="BX5">
        <v>0</v>
      </c>
      <c r="BY5">
        <v>0</v>
      </c>
      <c r="BZ5">
        <v>0</v>
      </c>
      <c r="CA5">
        <v>0</v>
      </c>
      <c r="CB5">
        <v>0</v>
      </c>
      <c r="CC5">
        <v>0</v>
      </c>
      <c r="CD5">
        <v>0</v>
      </c>
      <c r="CE5">
        <v>0</v>
      </c>
      <c r="CF5">
        <v>0</v>
      </c>
      <c r="CG5">
        <v>0</v>
      </c>
      <c r="CH5">
        <v>0</v>
      </c>
      <c r="CI5">
        <v>0</v>
      </c>
      <c r="CJ5">
        <v>0</v>
      </c>
      <c r="CK5" t="s">
        <v>2292</v>
      </c>
      <c r="CL5" t="s">
        <v>64</v>
      </c>
      <c r="CM5" t="s">
        <v>67</v>
      </c>
      <c r="CN5">
        <v>0</v>
      </c>
      <c r="CO5">
        <v>0</v>
      </c>
      <c r="CP5">
        <v>0</v>
      </c>
      <c r="CQ5">
        <v>0</v>
      </c>
      <c r="CR5">
        <v>0</v>
      </c>
      <c r="CS5">
        <v>0</v>
      </c>
      <c r="CT5">
        <v>0</v>
      </c>
      <c r="CU5">
        <v>0</v>
      </c>
      <c r="CV5">
        <v>0</v>
      </c>
      <c r="CW5">
        <v>0</v>
      </c>
      <c r="CX5" t="s">
        <v>64</v>
      </c>
      <c r="CY5">
        <v>0</v>
      </c>
      <c r="CZ5" t="s">
        <v>64</v>
      </c>
      <c r="DA5">
        <v>0</v>
      </c>
      <c r="DB5" t="s">
        <v>64</v>
      </c>
      <c r="DC5">
        <v>0</v>
      </c>
      <c r="DD5">
        <v>0.70000000000000007</v>
      </c>
      <c r="DE5">
        <v>0.70000000000000007</v>
      </c>
      <c r="DF5" t="s">
        <v>64</v>
      </c>
      <c r="DG5">
        <v>0</v>
      </c>
      <c r="DH5">
        <v>0</v>
      </c>
      <c r="DI5">
        <v>0</v>
      </c>
      <c r="DJ5">
        <v>7.0000000000000009</v>
      </c>
      <c r="DK5">
        <v>7.0000000000000009</v>
      </c>
      <c r="DL5">
        <v>5075</v>
      </c>
      <c r="DM5">
        <v>5075</v>
      </c>
      <c r="DN5">
        <v>7</v>
      </c>
      <c r="DO5" t="s">
        <v>2293</v>
      </c>
      <c r="DP5" t="s">
        <v>2293</v>
      </c>
      <c r="DQ5">
        <v>7</v>
      </c>
      <c r="DR5" t="s">
        <v>2293</v>
      </c>
      <c r="DS5" t="s">
        <v>1444</v>
      </c>
      <c r="DT5">
        <v>7</v>
      </c>
      <c r="DU5" t="s">
        <v>64</v>
      </c>
      <c r="DV5">
        <v>7.0000000000000009</v>
      </c>
      <c r="DW5" t="s">
        <v>64</v>
      </c>
      <c r="DX5">
        <v>7</v>
      </c>
      <c r="DY5" t="s">
        <v>64</v>
      </c>
      <c r="DZ5">
        <v>7</v>
      </c>
      <c r="EA5" t="s">
        <v>64</v>
      </c>
      <c r="EB5">
        <v>5075</v>
      </c>
      <c r="EC5">
        <v>5075</v>
      </c>
      <c r="ED5" t="s">
        <v>64</v>
      </c>
      <c r="EE5">
        <v>0.12121212121212122</v>
      </c>
      <c r="EF5">
        <v>0</v>
      </c>
      <c r="EG5" t="s">
        <v>67</v>
      </c>
      <c r="EH5">
        <v>146</v>
      </c>
      <c r="EI5">
        <v>181</v>
      </c>
      <c r="EJ5" t="s">
        <v>67</v>
      </c>
      <c r="EK5" t="s">
        <v>1459</v>
      </c>
      <c r="EO5" t="s">
        <v>64</v>
      </c>
    </row>
    <row r="6" spans="1:146" x14ac:dyDescent="0.35">
      <c r="A6">
        <v>14550</v>
      </c>
      <c r="B6" t="s">
        <v>116</v>
      </c>
      <c r="C6">
        <v>2025</v>
      </c>
      <c r="D6" t="s">
        <v>1434</v>
      </c>
      <c r="E6" t="s">
        <v>52</v>
      </c>
      <c r="F6" t="s">
        <v>1435</v>
      </c>
      <c r="I6" t="s">
        <v>93</v>
      </c>
      <c r="J6" t="s">
        <v>94</v>
      </c>
      <c r="K6" t="s">
        <v>56</v>
      </c>
      <c r="L6" t="s">
        <v>57</v>
      </c>
      <c r="M6">
        <v>9</v>
      </c>
      <c r="N6" t="s">
        <v>118</v>
      </c>
      <c r="O6" t="s">
        <v>395</v>
      </c>
      <c r="P6" t="s">
        <v>120</v>
      </c>
      <c r="Q6" t="s">
        <v>61</v>
      </c>
      <c r="R6" t="s">
        <v>62</v>
      </c>
      <c r="S6" t="s">
        <v>63</v>
      </c>
      <c r="T6">
        <v>20</v>
      </c>
      <c r="U6">
        <v>170</v>
      </c>
      <c r="V6">
        <v>12</v>
      </c>
      <c r="W6">
        <v>182</v>
      </c>
      <c r="X6">
        <v>4</v>
      </c>
      <c r="Y6" t="s">
        <v>64</v>
      </c>
      <c r="Z6" t="s">
        <v>64</v>
      </c>
      <c r="AA6" t="s">
        <v>64</v>
      </c>
      <c r="AB6">
        <v>0</v>
      </c>
      <c r="AC6" t="s">
        <v>299</v>
      </c>
      <c r="AD6">
        <v>0</v>
      </c>
      <c r="AE6">
        <v>0</v>
      </c>
      <c r="AF6" t="s">
        <v>122</v>
      </c>
      <c r="AG6">
        <v>46</v>
      </c>
      <c r="AH6">
        <v>2</v>
      </c>
      <c r="AI6" t="s">
        <v>1310</v>
      </c>
      <c r="AJ6" t="s">
        <v>1443</v>
      </c>
      <c r="AK6">
        <v>182</v>
      </c>
      <c r="AL6">
        <v>46</v>
      </c>
      <c r="AM6">
        <v>5075</v>
      </c>
      <c r="AN6">
        <v>275000</v>
      </c>
      <c r="AO6">
        <v>0</v>
      </c>
      <c r="AP6">
        <v>18473000</v>
      </c>
      <c r="AQ6">
        <v>3680000</v>
      </c>
      <c r="AR6">
        <v>5500000</v>
      </c>
      <c r="AS6">
        <v>4600000</v>
      </c>
      <c r="AT6">
        <v>0</v>
      </c>
      <c r="AU6">
        <v>32253000</v>
      </c>
      <c r="AV6" t="s">
        <v>64</v>
      </c>
      <c r="AW6" t="s">
        <v>1438</v>
      </c>
      <c r="AX6">
        <v>7</v>
      </c>
      <c r="AY6">
        <v>7</v>
      </c>
      <c r="AZ6" t="s">
        <v>1438</v>
      </c>
      <c r="BA6" t="s">
        <v>1438</v>
      </c>
      <c r="BB6" t="s">
        <v>1438</v>
      </c>
      <c r="BC6" t="s">
        <v>1438</v>
      </c>
      <c r="BD6" t="s">
        <v>1438</v>
      </c>
      <c r="BE6" t="s">
        <v>1438</v>
      </c>
      <c r="BG6">
        <v>7</v>
      </c>
      <c r="BH6">
        <v>7</v>
      </c>
      <c r="BI6">
        <v>7</v>
      </c>
      <c r="BJ6">
        <v>7</v>
      </c>
      <c r="BK6">
        <v>7</v>
      </c>
      <c r="BL6">
        <v>7</v>
      </c>
      <c r="BM6">
        <v>7</v>
      </c>
      <c r="BN6" t="s">
        <v>1444</v>
      </c>
      <c r="BO6" t="s">
        <v>1445</v>
      </c>
      <c r="BP6" t="s">
        <v>1446</v>
      </c>
      <c r="BQ6">
        <v>56979579748</v>
      </c>
      <c r="BR6" t="s">
        <v>1457</v>
      </c>
      <c r="BS6" t="s">
        <v>1458</v>
      </c>
      <c r="BU6">
        <v>0</v>
      </c>
      <c r="BV6">
        <v>0</v>
      </c>
      <c r="BW6">
        <v>0</v>
      </c>
      <c r="BX6">
        <v>0</v>
      </c>
      <c r="BY6">
        <v>0</v>
      </c>
      <c r="BZ6">
        <v>0</v>
      </c>
      <c r="CA6">
        <v>0</v>
      </c>
      <c r="CB6">
        <v>0</v>
      </c>
      <c r="CC6">
        <v>0</v>
      </c>
      <c r="CD6">
        <v>0</v>
      </c>
      <c r="CE6">
        <v>0</v>
      </c>
      <c r="CF6">
        <v>0</v>
      </c>
      <c r="CG6">
        <v>0</v>
      </c>
      <c r="CH6">
        <v>0</v>
      </c>
      <c r="CI6">
        <v>0</v>
      </c>
      <c r="CJ6">
        <v>0</v>
      </c>
      <c r="CK6" t="s">
        <v>2292</v>
      </c>
      <c r="CL6" t="s">
        <v>64</v>
      </c>
      <c r="CM6" t="s">
        <v>67</v>
      </c>
      <c r="CN6">
        <v>0</v>
      </c>
      <c r="CO6">
        <v>0</v>
      </c>
      <c r="CP6">
        <v>0</v>
      </c>
      <c r="CQ6">
        <v>0</v>
      </c>
      <c r="CR6">
        <v>0</v>
      </c>
      <c r="CS6">
        <v>0</v>
      </c>
      <c r="CT6">
        <v>0</v>
      </c>
      <c r="CU6">
        <v>0</v>
      </c>
      <c r="CV6">
        <v>0</v>
      </c>
      <c r="CW6">
        <v>0</v>
      </c>
      <c r="CX6" t="s">
        <v>64</v>
      </c>
      <c r="CY6">
        <v>0</v>
      </c>
      <c r="CZ6" t="s">
        <v>64</v>
      </c>
      <c r="DA6">
        <v>0</v>
      </c>
      <c r="DB6" t="s">
        <v>64</v>
      </c>
      <c r="DC6">
        <v>0</v>
      </c>
      <c r="DD6">
        <v>0.70000000000000007</v>
      </c>
      <c r="DE6">
        <v>0.70000000000000007</v>
      </c>
      <c r="DF6" t="s">
        <v>64</v>
      </c>
      <c r="DG6">
        <v>0</v>
      </c>
      <c r="DH6">
        <v>0</v>
      </c>
      <c r="DI6">
        <v>0</v>
      </c>
      <c r="DJ6">
        <v>7.0000000000000009</v>
      </c>
      <c r="DK6">
        <v>7.0000000000000009</v>
      </c>
      <c r="DL6">
        <v>5075</v>
      </c>
      <c r="DM6">
        <v>5075</v>
      </c>
      <c r="DN6">
        <v>7</v>
      </c>
      <c r="DO6" t="s">
        <v>2293</v>
      </c>
      <c r="DP6" t="s">
        <v>2293</v>
      </c>
      <c r="DQ6">
        <v>7</v>
      </c>
      <c r="DR6" t="s">
        <v>2293</v>
      </c>
      <c r="DS6" t="s">
        <v>1444</v>
      </c>
      <c r="DT6">
        <v>7</v>
      </c>
      <c r="DU6" t="s">
        <v>64</v>
      </c>
      <c r="DV6">
        <v>7.0000000000000009</v>
      </c>
      <c r="DW6" t="s">
        <v>64</v>
      </c>
      <c r="DX6">
        <v>7</v>
      </c>
      <c r="DY6" t="s">
        <v>64</v>
      </c>
      <c r="DZ6">
        <v>7</v>
      </c>
      <c r="EA6" t="s">
        <v>64</v>
      </c>
      <c r="EB6">
        <v>5075</v>
      </c>
      <c r="EC6">
        <v>5075</v>
      </c>
      <c r="ED6" t="s">
        <v>64</v>
      </c>
      <c r="EE6">
        <v>0.12121212121212122</v>
      </c>
      <c r="EF6">
        <v>0.12121212121212122</v>
      </c>
      <c r="EG6" t="s">
        <v>64</v>
      </c>
      <c r="EH6">
        <v>146</v>
      </c>
      <c r="EI6">
        <v>181</v>
      </c>
      <c r="EJ6" t="s">
        <v>67</v>
      </c>
      <c r="EK6">
        <v>0</v>
      </c>
      <c r="EO6" t="s">
        <v>64</v>
      </c>
    </row>
    <row r="7" spans="1:146" x14ac:dyDescent="0.35">
      <c r="A7">
        <v>14555</v>
      </c>
      <c r="B7" t="s">
        <v>116</v>
      </c>
      <c r="C7">
        <v>2025</v>
      </c>
      <c r="D7" t="s">
        <v>1434</v>
      </c>
      <c r="E7" t="s">
        <v>52</v>
      </c>
      <c r="F7" t="s">
        <v>1435</v>
      </c>
      <c r="I7" t="s">
        <v>402</v>
      </c>
      <c r="J7" t="s">
        <v>403</v>
      </c>
      <c r="K7" t="s">
        <v>56</v>
      </c>
      <c r="L7" t="s">
        <v>57</v>
      </c>
      <c r="M7">
        <v>9</v>
      </c>
      <c r="N7" t="s">
        <v>118</v>
      </c>
      <c r="O7" t="s">
        <v>404</v>
      </c>
      <c r="P7" t="s">
        <v>120</v>
      </c>
      <c r="Q7" t="s">
        <v>61</v>
      </c>
      <c r="R7" t="s">
        <v>62</v>
      </c>
      <c r="S7" t="s">
        <v>63</v>
      </c>
      <c r="T7">
        <v>20</v>
      </c>
      <c r="U7">
        <v>145</v>
      </c>
      <c r="V7">
        <v>12</v>
      </c>
      <c r="W7">
        <v>157</v>
      </c>
      <c r="X7">
        <v>4</v>
      </c>
      <c r="Y7" t="s">
        <v>64</v>
      </c>
      <c r="Z7" t="s">
        <v>64</v>
      </c>
      <c r="AA7" t="s">
        <v>64</v>
      </c>
      <c r="AB7">
        <v>0</v>
      </c>
      <c r="AC7" t="s">
        <v>405</v>
      </c>
      <c r="AD7">
        <v>0</v>
      </c>
      <c r="AE7">
        <v>0</v>
      </c>
      <c r="AF7" t="s">
        <v>122</v>
      </c>
      <c r="AG7">
        <v>40</v>
      </c>
      <c r="AH7">
        <v>2</v>
      </c>
      <c r="AI7" t="s">
        <v>1310</v>
      </c>
      <c r="AJ7" t="s">
        <v>1443</v>
      </c>
      <c r="AK7">
        <v>157</v>
      </c>
      <c r="AL7">
        <v>40</v>
      </c>
      <c r="AM7">
        <v>5075</v>
      </c>
      <c r="AN7">
        <v>275000</v>
      </c>
      <c r="AO7">
        <v>0</v>
      </c>
      <c r="AP7">
        <v>15935500</v>
      </c>
      <c r="AQ7">
        <v>3200000</v>
      </c>
      <c r="AR7">
        <v>5500000</v>
      </c>
      <c r="AS7">
        <v>4000000</v>
      </c>
      <c r="AT7">
        <v>0</v>
      </c>
      <c r="AU7">
        <v>28635500</v>
      </c>
      <c r="AV7" t="s">
        <v>64</v>
      </c>
      <c r="AW7">
        <v>0</v>
      </c>
      <c r="AX7">
        <v>7</v>
      </c>
      <c r="AY7">
        <v>7</v>
      </c>
      <c r="AZ7" t="s">
        <v>1438</v>
      </c>
      <c r="BA7" t="s">
        <v>1438</v>
      </c>
      <c r="BB7" t="s">
        <v>1438</v>
      </c>
      <c r="BC7" t="s">
        <v>1438</v>
      </c>
      <c r="BD7" t="s">
        <v>1438</v>
      </c>
      <c r="BE7" t="s">
        <v>1438</v>
      </c>
      <c r="BG7">
        <v>7</v>
      </c>
      <c r="BH7">
        <v>7</v>
      </c>
      <c r="BI7">
        <v>7</v>
      </c>
      <c r="BJ7">
        <v>7</v>
      </c>
      <c r="BK7">
        <v>7</v>
      </c>
      <c r="BL7">
        <v>7</v>
      </c>
      <c r="BM7">
        <v>7</v>
      </c>
      <c r="BN7" t="s">
        <v>1444</v>
      </c>
      <c r="BO7" t="s">
        <v>1445</v>
      </c>
      <c r="BP7" t="s">
        <v>1446</v>
      </c>
      <c r="BQ7">
        <v>56979579748</v>
      </c>
      <c r="BR7" t="s">
        <v>1460</v>
      </c>
      <c r="BS7" t="s">
        <v>1461</v>
      </c>
      <c r="BU7">
        <v>0</v>
      </c>
      <c r="BV7">
        <v>0</v>
      </c>
      <c r="BW7">
        <v>0</v>
      </c>
      <c r="BX7">
        <v>0</v>
      </c>
      <c r="BY7">
        <v>0</v>
      </c>
      <c r="BZ7">
        <v>0</v>
      </c>
      <c r="CA7">
        <v>0</v>
      </c>
      <c r="CB7">
        <v>0</v>
      </c>
      <c r="CC7">
        <v>0</v>
      </c>
      <c r="CD7">
        <v>0</v>
      </c>
      <c r="CE7">
        <v>0</v>
      </c>
      <c r="CF7">
        <v>0</v>
      </c>
      <c r="CG7">
        <v>0</v>
      </c>
      <c r="CH7">
        <v>0</v>
      </c>
      <c r="CI7">
        <v>0</v>
      </c>
      <c r="CJ7">
        <v>0</v>
      </c>
      <c r="CK7" t="s">
        <v>2292</v>
      </c>
      <c r="CL7" t="s">
        <v>64</v>
      </c>
      <c r="CM7" t="s">
        <v>67</v>
      </c>
      <c r="CN7">
        <v>0</v>
      </c>
      <c r="CO7">
        <v>0</v>
      </c>
      <c r="CP7">
        <v>0</v>
      </c>
      <c r="CQ7">
        <v>0</v>
      </c>
      <c r="CR7">
        <v>0</v>
      </c>
      <c r="CS7">
        <v>0</v>
      </c>
      <c r="CT7">
        <v>0</v>
      </c>
      <c r="CU7">
        <v>0</v>
      </c>
      <c r="CV7">
        <v>0</v>
      </c>
      <c r="CW7">
        <v>0</v>
      </c>
      <c r="CX7" t="s">
        <v>64</v>
      </c>
      <c r="CY7">
        <v>0</v>
      </c>
      <c r="CZ7" t="s">
        <v>64</v>
      </c>
      <c r="DA7">
        <v>0</v>
      </c>
      <c r="DB7" t="s">
        <v>64</v>
      </c>
      <c r="DC7">
        <v>0</v>
      </c>
      <c r="DD7">
        <v>0.70000000000000007</v>
      </c>
      <c r="DE7">
        <v>0.70000000000000007</v>
      </c>
      <c r="DF7" t="s">
        <v>64</v>
      </c>
      <c r="DG7">
        <v>0</v>
      </c>
      <c r="DH7">
        <v>0</v>
      </c>
      <c r="DI7">
        <v>0</v>
      </c>
      <c r="DJ7">
        <v>7.0000000000000009</v>
      </c>
      <c r="DK7">
        <v>7.0000000000000009</v>
      </c>
      <c r="DL7">
        <v>5075</v>
      </c>
      <c r="DM7">
        <v>5075</v>
      </c>
      <c r="DN7">
        <v>7</v>
      </c>
      <c r="DO7" t="s">
        <v>2293</v>
      </c>
      <c r="DP7" t="s">
        <v>2293</v>
      </c>
      <c r="DQ7">
        <v>7</v>
      </c>
      <c r="DR7" t="s">
        <v>2293</v>
      </c>
      <c r="DS7" t="s">
        <v>1444</v>
      </c>
      <c r="DT7">
        <v>7</v>
      </c>
      <c r="DU7" t="s">
        <v>64</v>
      </c>
      <c r="DV7">
        <v>7.0000000000000009</v>
      </c>
      <c r="DW7" t="s">
        <v>64</v>
      </c>
      <c r="DX7">
        <v>7</v>
      </c>
      <c r="DY7" t="s">
        <v>64</v>
      </c>
      <c r="DZ7">
        <v>7</v>
      </c>
      <c r="EA7" t="s">
        <v>64</v>
      </c>
      <c r="EB7">
        <v>5075</v>
      </c>
      <c r="EC7">
        <v>5075</v>
      </c>
      <c r="ED7" t="s">
        <v>64</v>
      </c>
      <c r="EE7">
        <v>0.12121212121212122</v>
      </c>
      <c r="EF7">
        <v>0.12121212121212122</v>
      </c>
      <c r="EG7" t="s">
        <v>64</v>
      </c>
      <c r="EH7">
        <v>146</v>
      </c>
      <c r="EI7">
        <v>146</v>
      </c>
      <c r="EJ7" t="s">
        <v>64</v>
      </c>
      <c r="EK7">
        <v>0</v>
      </c>
      <c r="EO7" t="s">
        <v>64</v>
      </c>
    </row>
    <row r="8" spans="1:146" x14ac:dyDescent="0.35">
      <c r="A8">
        <v>14544</v>
      </c>
      <c r="B8" t="s">
        <v>116</v>
      </c>
      <c r="C8">
        <v>2025</v>
      </c>
      <c r="D8" t="s">
        <v>1434</v>
      </c>
      <c r="E8" t="s">
        <v>52</v>
      </c>
      <c r="F8" t="s">
        <v>1435</v>
      </c>
      <c r="I8" t="s">
        <v>296</v>
      </c>
      <c r="J8" t="s">
        <v>297</v>
      </c>
      <c r="K8">
        <v>0</v>
      </c>
      <c r="L8" t="s">
        <v>65</v>
      </c>
      <c r="M8">
        <v>9</v>
      </c>
      <c r="N8" t="s">
        <v>118</v>
      </c>
      <c r="O8" t="s">
        <v>298</v>
      </c>
      <c r="P8" t="s">
        <v>120</v>
      </c>
      <c r="Q8" t="s">
        <v>61</v>
      </c>
      <c r="R8" t="s">
        <v>107</v>
      </c>
      <c r="S8" t="s">
        <v>63</v>
      </c>
      <c r="T8">
        <v>20</v>
      </c>
      <c r="U8">
        <v>160</v>
      </c>
      <c r="V8" t="s">
        <v>65</v>
      </c>
      <c r="W8">
        <v>160</v>
      </c>
      <c r="X8">
        <v>4</v>
      </c>
      <c r="Y8" t="s">
        <v>64</v>
      </c>
      <c r="Z8" t="s">
        <v>64</v>
      </c>
      <c r="AA8" t="s">
        <v>67</v>
      </c>
      <c r="AB8">
        <v>0</v>
      </c>
      <c r="AC8" t="s">
        <v>299</v>
      </c>
      <c r="AD8" t="s">
        <v>64</v>
      </c>
      <c r="AE8" t="s">
        <v>300</v>
      </c>
      <c r="AF8" t="s">
        <v>122</v>
      </c>
      <c r="AG8">
        <v>40</v>
      </c>
      <c r="AH8">
        <v>2</v>
      </c>
      <c r="AI8" t="s">
        <v>1322</v>
      </c>
      <c r="AJ8" t="s">
        <v>1470</v>
      </c>
      <c r="AK8">
        <v>160</v>
      </c>
      <c r="AL8">
        <v>40</v>
      </c>
      <c r="AM8">
        <v>5075</v>
      </c>
      <c r="AN8">
        <v>0</v>
      </c>
      <c r="AO8">
        <v>50000</v>
      </c>
      <c r="AP8">
        <v>16240000</v>
      </c>
      <c r="AQ8">
        <v>3200000</v>
      </c>
      <c r="AR8">
        <v>0</v>
      </c>
      <c r="AS8">
        <v>4000000</v>
      </c>
      <c r="AT8">
        <v>1000000</v>
      </c>
      <c r="AU8">
        <v>24440000</v>
      </c>
      <c r="AV8" t="s">
        <v>64</v>
      </c>
      <c r="AW8">
        <v>0</v>
      </c>
      <c r="AX8">
        <v>7</v>
      </c>
      <c r="AY8">
        <v>7</v>
      </c>
      <c r="AZ8" t="s">
        <v>1438</v>
      </c>
      <c r="BA8" t="s">
        <v>1438</v>
      </c>
      <c r="BB8" t="s">
        <v>1438</v>
      </c>
      <c r="BC8" t="s">
        <v>1438</v>
      </c>
      <c r="BD8" t="s">
        <v>1438</v>
      </c>
      <c r="BE8" t="s">
        <v>1438</v>
      </c>
      <c r="BG8">
        <v>7</v>
      </c>
      <c r="BH8">
        <v>7</v>
      </c>
      <c r="BI8">
        <v>6.8</v>
      </c>
      <c r="BJ8">
        <v>7</v>
      </c>
      <c r="BK8">
        <v>7</v>
      </c>
      <c r="BL8">
        <v>7</v>
      </c>
      <c r="BM8">
        <v>7</v>
      </c>
      <c r="BN8" t="s">
        <v>1444</v>
      </c>
      <c r="BO8" t="s">
        <v>1472</v>
      </c>
      <c r="BP8" t="s">
        <v>1473</v>
      </c>
      <c r="BQ8" t="s">
        <v>1474</v>
      </c>
      <c r="BR8" t="s">
        <v>1475</v>
      </c>
      <c r="BS8" t="s">
        <v>1476</v>
      </c>
      <c r="BU8">
        <v>0</v>
      </c>
      <c r="BV8">
        <v>0</v>
      </c>
      <c r="BW8">
        <v>0</v>
      </c>
      <c r="BX8">
        <v>0</v>
      </c>
      <c r="BY8">
        <v>0</v>
      </c>
      <c r="BZ8">
        <v>0</v>
      </c>
      <c r="CA8">
        <v>0</v>
      </c>
      <c r="CB8">
        <v>0</v>
      </c>
      <c r="CC8">
        <v>0</v>
      </c>
      <c r="CD8">
        <v>0</v>
      </c>
      <c r="CE8">
        <v>0</v>
      </c>
      <c r="CF8">
        <v>0</v>
      </c>
      <c r="CG8">
        <v>0</v>
      </c>
      <c r="CH8">
        <v>0</v>
      </c>
      <c r="CI8">
        <v>0</v>
      </c>
      <c r="CJ8">
        <v>0</v>
      </c>
      <c r="CK8" t="s">
        <v>2296</v>
      </c>
      <c r="CL8" t="s">
        <v>64</v>
      </c>
      <c r="CM8" t="s">
        <v>67</v>
      </c>
      <c r="CN8">
        <v>0</v>
      </c>
      <c r="CO8">
        <v>0</v>
      </c>
      <c r="CP8">
        <v>0</v>
      </c>
      <c r="CQ8">
        <v>0</v>
      </c>
      <c r="CR8">
        <v>0</v>
      </c>
      <c r="CS8">
        <v>0</v>
      </c>
      <c r="CT8">
        <v>0</v>
      </c>
      <c r="CU8">
        <v>0</v>
      </c>
      <c r="CV8">
        <v>0</v>
      </c>
      <c r="CW8">
        <v>0</v>
      </c>
      <c r="CX8" t="s">
        <v>64</v>
      </c>
      <c r="CY8">
        <v>0</v>
      </c>
      <c r="CZ8" t="s">
        <v>64</v>
      </c>
      <c r="DA8">
        <v>0</v>
      </c>
      <c r="DB8" t="s">
        <v>64</v>
      </c>
      <c r="DC8">
        <v>0</v>
      </c>
      <c r="DD8">
        <v>0.70000000000000007</v>
      </c>
      <c r="DE8">
        <v>0.70000000000000007</v>
      </c>
      <c r="DF8" t="s">
        <v>64</v>
      </c>
      <c r="DG8">
        <v>0</v>
      </c>
      <c r="DH8">
        <v>0</v>
      </c>
      <c r="DI8">
        <v>0</v>
      </c>
      <c r="DJ8">
        <v>6.9600000000000009</v>
      </c>
      <c r="DK8">
        <v>6.9600000000000009</v>
      </c>
      <c r="DL8">
        <v>5075</v>
      </c>
      <c r="DM8">
        <v>5075</v>
      </c>
      <c r="DN8">
        <v>7</v>
      </c>
      <c r="DO8" t="s">
        <v>2293</v>
      </c>
      <c r="DP8" t="s">
        <v>2293</v>
      </c>
      <c r="DQ8">
        <v>7</v>
      </c>
      <c r="DR8" t="s">
        <v>2293</v>
      </c>
      <c r="DS8" t="s">
        <v>1444</v>
      </c>
      <c r="DT8">
        <v>7</v>
      </c>
      <c r="DU8" t="s">
        <v>64</v>
      </c>
      <c r="DV8">
        <v>7.0000000000000009</v>
      </c>
      <c r="DW8" t="s">
        <v>67</v>
      </c>
      <c r="DX8" t="s">
        <v>2262</v>
      </c>
      <c r="DY8" t="s">
        <v>67</v>
      </c>
      <c r="DZ8" t="s">
        <v>2262</v>
      </c>
      <c r="EA8" t="s">
        <v>2262</v>
      </c>
      <c r="EB8" t="s">
        <v>65</v>
      </c>
      <c r="EC8" t="s">
        <v>2262</v>
      </c>
      <c r="ED8" t="s">
        <v>67</v>
      </c>
      <c r="EE8" t="s">
        <v>2262</v>
      </c>
      <c r="EF8" t="s">
        <v>2262</v>
      </c>
      <c r="EG8" t="s">
        <v>67</v>
      </c>
      <c r="EH8">
        <v>67</v>
      </c>
      <c r="EI8">
        <v>146</v>
      </c>
      <c r="EJ8" t="s">
        <v>67</v>
      </c>
      <c r="EK8" t="s">
        <v>2297</v>
      </c>
    </row>
    <row r="9" spans="1:146" x14ac:dyDescent="0.35">
      <c r="A9">
        <v>14556</v>
      </c>
      <c r="B9" t="s">
        <v>116</v>
      </c>
      <c r="C9">
        <v>2025</v>
      </c>
      <c r="D9" t="s">
        <v>1434</v>
      </c>
      <c r="E9" t="s">
        <v>52</v>
      </c>
      <c r="F9" t="s">
        <v>1435</v>
      </c>
      <c r="I9" t="s">
        <v>402</v>
      </c>
      <c r="J9" t="s">
        <v>403</v>
      </c>
      <c r="K9" t="s">
        <v>56</v>
      </c>
      <c r="L9" t="s">
        <v>57</v>
      </c>
      <c r="M9">
        <v>9</v>
      </c>
      <c r="N9" t="s">
        <v>118</v>
      </c>
      <c r="O9" t="s">
        <v>406</v>
      </c>
      <c r="P9" t="s">
        <v>120</v>
      </c>
      <c r="Q9" t="s">
        <v>61</v>
      </c>
      <c r="R9" t="s">
        <v>62</v>
      </c>
      <c r="S9" t="s">
        <v>63</v>
      </c>
      <c r="T9">
        <v>20</v>
      </c>
      <c r="U9">
        <v>145</v>
      </c>
      <c r="V9">
        <v>12</v>
      </c>
      <c r="W9">
        <v>157</v>
      </c>
      <c r="X9">
        <v>4</v>
      </c>
      <c r="Y9" t="s">
        <v>64</v>
      </c>
      <c r="Z9" t="s">
        <v>64</v>
      </c>
      <c r="AA9" t="s">
        <v>64</v>
      </c>
      <c r="AB9">
        <v>0</v>
      </c>
      <c r="AC9" t="s">
        <v>405</v>
      </c>
      <c r="AD9">
        <v>0</v>
      </c>
      <c r="AE9">
        <v>0</v>
      </c>
      <c r="AF9" t="s">
        <v>122</v>
      </c>
      <c r="AG9">
        <v>40</v>
      </c>
      <c r="AH9">
        <v>2</v>
      </c>
      <c r="AI9" t="s">
        <v>1322</v>
      </c>
      <c r="AJ9" t="s">
        <v>1470</v>
      </c>
      <c r="AK9">
        <v>157</v>
      </c>
      <c r="AL9">
        <v>40</v>
      </c>
      <c r="AM9">
        <v>5075</v>
      </c>
      <c r="AN9">
        <v>275000</v>
      </c>
      <c r="AO9">
        <v>0</v>
      </c>
      <c r="AP9">
        <v>15935500</v>
      </c>
      <c r="AQ9">
        <v>3200000</v>
      </c>
      <c r="AR9">
        <v>5500000</v>
      </c>
      <c r="AS9">
        <v>4000000</v>
      </c>
      <c r="AT9">
        <v>0</v>
      </c>
      <c r="AU9">
        <v>28635500</v>
      </c>
      <c r="AV9" t="s">
        <v>1451</v>
      </c>
      <c r="AW9">
        <v>0</v>
      </c>
      <c r="AX9">
        <v>7</v>
      </c>
      <c r="AY9">
        <v>7</v>
      </c>
      <c r="AZ9" t="s">
        <v>1438</v>
      </c>
      <c r="BA9" t="s">
        <v>1438</v>
      </c>
      <c r="BB9" t="s">
        <v>1438</v>
      </c>
      <c r="BC9" t="s">
        <v>1438</v>
      </c>
      <c r="BD9" t="s">
        <v>1438</v>
      </c>
      <c r="BE9" t="s">
        <v>1438</v>
      </c>
      <c r="BG9">
        <v>7</v>
      </c>
      <c r="BH9">
        <v>7</v>
      </c>
      <c r="BI9">
        <v>7</v>
      </c>
      <c r="BJ9">
        <v>7</v>
      </c>
      <c r="BK9">
        <v>7</v>
      </c>
      <c r="BL9">
        <v>7</v>
      </c>
      <c r="BM9">
        <v>7</v>
      </c>
      <c r="BN9" t="s">
        <v>1444</v>
      </c>
      <c r="BO9" t="s">
        <v>1472</v>
      </c>
      <c r="BP9" t="s">
        <v>1473</v>
      </c>
      <c r="BQ9" t="s">
        <v>1474</v>
      </c>
      <c r="BR9" t="s">
        <v>1480</v>
      </c>
      <c r="BS9" t="s">
        <v>1481</v>
      </c>
      <c r="BU9">
        <v>0</v>
      </c>
      <c r="BV9">
        <v>0</v>
      </c>
      <c r="BW9">
        <v>0</v>
      </c>
      <c r="BX9">
        <v>0</v>
      </c>
      <c r="BY9">
        <v>0</v>
      </c>
      <c r="BZ9">
        <v>0</v>
      </c>
      <c r="CA9">
        <v>0</v>
      </c>
      <c r="CB9">
        <v>0</v>
      </c>
      <c r="CC9">
        <v>0</v>
      </c>
      <c r="CD9">
        <v>0</v>
      </c>
      <c r="CE9">
        <v>0</v>
      </c>
      <c r="CF9">
        <v>0</v>
      </c>
      <c r="CG9">
        <v>0</v>
      </c>
      <c r="CH9">
        <v>0</v>
      </c>
      <c r="CI9">
        <v>0</v>
      </c>
      <c r="CJ9">
        <v>0</v>
      </c>
      <c r="CK9" t="s">
        <v>2292</v>
      </c>
      <c r="CL9" t="s">
        <v>64</v>
      </c>
      <c r="CM9" t="s">
        <v>67</v>
      </c>
      <c r="CN9">
        <v>0</v>
      </c>
      <c r="CO9">
        <v>0</v>
      </c>
      <c r="CP9">
        <v>0</v>
      </c>
      <c r="CQ9">
        <v>0</v>
      </c>
      <c r="CR9">
        <v>0</v>
      </c>
      <c r="CS9">
        <v>0</v>
      </c>
      <c r="CT9">
        <v>0</v>
      </c>
      <c r="CU9">
        <v>0</v>
      </c>
      <c r="CV9">
        <v>0</v>
      </c>
      <c r="CW9">
        <v>0</v>
      </c>
      <c r="CX9" t="s">
        <v>64</v>
      </c>
      <c r="CY9">
        <v>0</v>
      </c>
      <c r="CZ9" t="s">
        <v>64</v>
      </c>
      <c r="DA9">
        <v>0</v>
      </c>
      <c r="DB9" t="s">
        <v>64</v>
      </c>
      <c r="DC9">
        <v>0</v>
      </c>
      <c r="DD9">
        <v>0.70000000000000007</v>
      </c>
      <c r="DE9">
        <v>0.70000000000000007</v>
      </c>
      <c r="DF9" t="s">
        <v>64</v>
      </c>
      <c r="DG9">
        <v>0</v>
      </c>
      <c r="DH9">
        <v>0</v>
      </c>
      <c r="DI9">
        <v>0</v>
      </c>
      <c r="DJ9">
        <v>7.0000000000000009</v>
      </c>
      <c r="DK9">
        <v>7.0000000000000009</v>
      </c>
      <c r="DL9">
        <v>5075</v>
      </c>
      <c r="DM9">
        <v>5075</v>
      </c>
      <c r="DN9">
        <v>7</v>
      </c>
      <c r="DO9" t="s">
        <v>2293</v>
      </c>
      <c r="DP9" t="s">
        <v>2293</v>
      </c>
      <c r="DQ9">
        <v>7</v>
      </c>
      <c r="DR9" t="s">
        <v>2293</v>
      </c>
      <c r="DS9" t="s">
        <v>1444</v>
      </c>
      <c r="DT9">
        <v>7</v>
      </c>
      <c r="DU9" t="s">
        <v>64</v>
      </c>
      <c r="DV9">
        <v>7.0000000000000009</v>
      </c>
      <c r="DW9" t="s">
        <v>64</v>
      </c>
      <c r="DX9">
        <v>7</v>
      </c>
      <c r="DY9" t="s">
        <v>64</v>
      </c>
      <c r="DZ9">
        <v>7</v>
      </c>
      <c r="EA9" t="s">
        <v>64</v>
      </c>
      <c r="EB9">
        <v>5075</v>
      </c>
      <c r="EC9">
        <v>5075</v>
      </c>
      <c r="ED9" t="s">
        <v>64</v>
      </c>
      <c r="EE9">
        <v>0.67164179104477606</v>
      </c>
      <c r="EF9">
        <v>0.67164179104477606</v>
      </c>
      <c r="EG9" t="s">
        <v>64</v>
      </c>
      <c r="EH9">
        <v>67</v>
      </c>
      <c r="EI9">
        <v>146</v>
      </c>
      <c r="EJ9" t="s">
        <v>67</v>
      </c>
      <c r="EK9" t="s">
        <v>1483</v>
      </c>
      <c r="EL9" t="s">
        <v>1701</v>
      </c>
      <c r="EM9" t="s">
        <v>1702</v>
      </c>
    </row>
    <row r="10" spans="1:146" x14ac:dyDescent="0.35">
      <c r="A10">
        <v>14557</v>
      </c>
      <c r="B10" t="s">
        <v>116</v>
      </c>
      <c r="C10">
        <v>2025</v>
      </c>
      <c r="D10" t="s">
        <v>1434</v>
      </c>
      <c r="E10" t="s">
        <v>52</v>
      </c>
      <c r="F10" t="s">
        <v>1435</v>
      </c>
      <c r="I10" t="s">
        <v>402</v>
      </c>
      <c r="J10" t="s">
        <v>403</v>
      </c>
      <c r="K10" t="s">
        <v>56</v>
      </c>
      <c r="L10" t="s">
        <v>57</v>
      </c>
      <c r="M10">
        <v>9</v>
      </c>
      <c r="N10" t="s">
        <v>118</v>
      </c>
      <c r="O10" t="s">
        <v>407</v>
      </c>
      <c r="P10" t="s">
        <v>120</v>
      </c>
      <c r="Q10" t="s">
        <v>61</v>
      </c>
      <c r="R10" t="s">
        <v>62</v>
      </c>
      <c r="S10" t="s">
        <v>63</v>
      </c>
      <c r="T10">
        <v>20</v>
      </c>
      <c r="U10">
        <v>145</v>
      </c>
      <c r="V10">
        <v>12</v>
      </c>
      <c r="W10">
        <v>157</v>
      </c>
      <c r="X10">
        <v>4</v>
      </c>
      <c r="Y10" t="s">
        <v>64</v>
      </c>
      <c r="Z10" t="s">
        <v>64</v>
      </c>
      <c r="AA10" t="s">
        <v>64</v>
      </c>
      <c r="AB10">
        <v>0</v>
      </c>
      <c r="AC10" t="s">
        <v>405</v>
      </c>
      <c r="AD10">
        <v>0</v>
      </c>
      <c r="AE10">
        <v>0</v>
      </c>
      <c r="AF10" t="s">
        <v>122</v>
      </c>
      <c r="AG10">
        <v>40</v>
      </c>
      <c r="AH10">
        <v>2</v>
      </c>
      <c r="AI10" t="s">
        <v>1322</v>
      </c>
      <c r="AJ10" t="s">
        <v>1470</v>
      </c>
      <c r="AK10">
        <v>157</v>
      </c>
      <c r="AL10">
        <v>40</v>
      </c>
      <c r="AM10">
        <v>5075</v>
      </c>
      <c r="AN10">
        <v>275000</v>
      </c>
      <c r="AO10">
        <v>0</v>
      </c>
      <c r="AP10">
        <v>15935500</v>
      </c>
      <c r="AQ10">
        <v>3200000</v>
      </c>
      <c r="AR10">
        <v>5500000</v>
      </c>
      <c r="AS10">
        <v>4000000</v>
      </c>
      <c r="AT10">
        <v>0</v>
      </c>
      <c r="AU10">
        <v>28635500</v>
      </c>
      <c r="AV10" t="s">
        <v>1451</v>
      </c>
      <c r="AW10">
        <v>0</v>
      </c>
      <c r="AX10">
        <v>7</v>
      </c>
      <c r="AY10">
        <v>7</v>
      </c>
      <c r="AZ10" t="s">
        <v>1438</v>
      </c>
      <c r="BA10" t="s">
        <v>1438</v>
      </c>
      <c r="BB10" t="s">
        <v>1438</v>
      </c>
      <c r="BC10" t="s">
        <v>1438</v>
      </c>
      <c r="BD10" t="s">
        <v>1438</v>
      </c>
      <c r="BE10" t="s">
        <v>1438</v>
      </c>
      <c r="BG10">
        <v>7</v>
      </c>
      <c r="BH10">
        <v>7</v>
      </c>
      <c r="BI10">
        <v>7</v>
      </c>
      <c r="BJ10">
        <v>7</v>
      </c>
      <c r="BK10">
        <v>7</v>
      </c>
      <c r="BL10">
        <v>7</v>
      </c>
      <c r="BM10">
        <v>7</v>
      </c>
      <c r="BN10" t="s">
        <v>1444</v>
      </c>
      <c r="BO10" t="s">
        <v>1472</v>
      </c>
      <c r="BP10" t="s">
        <v>1473</v>
      </c>
      <c r="BQ10" t="s">
        <v>1474</v>
      </c>
      <c r="BR10" t="s">
        <v>1482</v>
      </c>
      <c r="BS10" t="s">
        <v>1481</v>
      </c>
      <c r="BU10">
        <v>0</v>
      </c>
      <c r="BV10">
        <v>0</v>
      </c>
      <c r="BW10">
        <v>0</v>
      </c>
      <c r="BX10">
        <v>0</v>
      </c>
      <c r="BY10">
        <v>0</v>
      </c>
      <c r="BZ10">
        <v>0</v>
      </c>
      <c r="CA10">
        <v>0</v>
      </c>
      <c r="CB10">
        <v>0</v>
      </c>
      <c r="CC10">
        <v>0</v>
      </c>
      <c r="CD10">
        <v>0</v>
      </c>
      <c r="CE10">
        <v>0</v>
      </c>
      <c r="CF10">
        <v>0</v>
      </c>
      <c r="CG10">
        <v>0</v>
      </c>
      <c r="CH10">
        <v>0</v>
      </c>
      <c r="CI10">
        <v>0</v>
      </c>
      <c r="CJ10">
        <v>0</v>
      </c>
      <c r="CK10" t="s">
        <v>2292</v>
      </c>
      <c r="CL10" t="s">
        <v>64</v>
      </c>
      <c r="CM10" t="s">
        <v>67</v>
      </c>
      <c r="CN10">
        <v>0</v>
      </c>
      <c r="CO10">
        <v>0</v>
      </c>
      <c r="CP10">
        <v>0</v>
      </c>
      <c r="CQ10">
        <v>0</v>
      </c>
      <c r="CR10">
        <v>0</v>
      </c>
      <c r="CS10">
        <v>0</v>
      </c>
      <c r="CT10">
        <v>0</v>
      </c>
      <c r="CU10">
        <v>0</v>
      </c>
      <c r="CV10">
        <v>0</v>
      </c>
      <c r="CW10">
        <v>0</v>
      </c>
      <c r="CX10" t="s">
        <v>64</v>
      </c>
      <c r="CY10">
        <v>0</v>
      </c>
      <c r="CZ10" t="s">
        <v>64</v>
      </c>
      <c r="DA10">
        <v>0</v>
      </c>
      <c r="DB10" t="s">
        <v>64</v>
      </c>
      <c r="DC10">
        <v>0</v>
      </c>
      <c r="DD10">
        <v>0.70000000000000007</v>
      </c>
      <c r="DE10">
        <v>0.70000000000000007</v>
      </c>
      <c r="DF10" t="s">
        <v>64</v>
      </c>
      <c r="DG10">
        <v>0</v>
      </c>
      <c r="DH10">
        <v>0</v>
      </c>
      <c r="DI10">
        <v>0</v>
      </c>
      <c r="DJ10">
        <v>7.0000000000000009</v>
      </c>
      <c r="DK10">
        <v>7.0000000000000009</v>
      </c>
      <c r="DL10">
        <v>5075</v>
      </c>
      <c r="DM10">
        <v>5075</v>
      </c>
      <c r="DN10">
        <v>7</v>
      </c>
      <c r="DO10" t="s">
        <v>2293</v>
      </c>
      <c r="DP10" t="s">
        <v>2293</v>
      </c>
      <c r="DQ10">
        <v>7</v>
      </c>
      <c r="DR10" t="s">
        <v>2293</v>
      </c>
      <c r="DS10" t="s">
        <v>1444</v>
      </c>
      <c r="DT10">
        <v>7</v>
      </c>
      <c r="DU10" t="s">
        <v>64</v>
      </c>
      <c r="DV10">
        <v>7.0000000000000009</v>
      </c>
      <c r="DW10" t="s">
        <v>64</v>
      </c>
      <c r="DX10">
        <v>7</v>
      </c>
      <c r="DY10" t="s">
        <v>64</v>
      </c>
      <c r="DZ10">
        <v>7</v>
      </c>
      <c r="EA10" t="s">
        <v>64</v>
      </c>
      <c r="EB10">
        <v>5075</v>
      </c>
      <c r="EC10">
        <v>5075</v>
      </c>
      <c r="ED10" t="s">
        <v>64</v>
      </c>
      <c r="EE10">
        <v>0.67164179104477606</v>
      </c>
      <c r="EF10">
        <v>0.67164179104477606</v>
      </c>
      <c r="EG10" t="s">
        <v>64</v>
      </c>
      <c r="EH10">
        <v>67</v>
      </c>
      <c r="EI10">
        <v>146</v>
      </c>
      <c r="EJ10" t="s">
        <v>67</v>
      </c>
      <c r="EK10" t="s">
        <v>1486</v>
      </c>
    </row>
    <row r="11" spans="1:146" x14ac:dyDescent="0.35">
      <c r="A11">
        <v>14540</v>
      </c>
      <c r="B11" t="s">
        <v>116</v>
      </c>
      <c r="C11">
        <v>2025</v>
      </c>
      <c r="D11" t="s">
        <v>1434</v>
      </c>
      <c r="E11" t="s">
        <v>52</v>
      </c>
      <c r="F11" t="s">
        <v>1435</v>
      </c>
      <c r="I11" t="s">
        <v>182</v>
      </c>
      <c r="J11" t="s">
        <v>183</v>
      </c>
      <c r="K11">
        <v>0</v>
      </c>
      <c r="L11">
        <v>0</v>
      </c>
      <c r="M11">
        <v>9</v>
      </c>
      <c r="N11" t="s">
        <v>118</v>
      </c>
      <c r="O11" t="s">
        <v>189</v>
      </c>
      <c r="P11" t="s">
        <v>120</v>
      </c>
      <c r="Q11" t="s">
        <v>61</v>
      </c>
      <c r="R11" t="s">
        <v>107</v>
      </c>
      <c r="S11" t="s">
        <v>63</v>
      </c>
      <c r="T11">
        <v>20</v>
      </c>
      <c r="U11">
        <v>90</v>
      </c>
      <c r="V11" t="s">
        <v>65</v>
      </c>
      <c r="W11">
        <v>90</v>
      </c>
      <c r="X11">
        <v>4</v>
      </c>
      <c r="Y11" t="s">
        <v>64</v>
      </c>
      <c r="Z11" t="s">
        <v>64</v>
      </c>
      <c r="AA11" t="s">
        <v>67</v>
      </c>
      <c r="AB11">
        <v>0</v>
      </c>
      <c r="AC11" t="s">
        <v>185</v>
      </c>
      <c r="AD11" t="s">
        <v>64</v>
      </c>
      <c r="AE11" t="s">
        <v>186</v>
      </c>
      <c r="AF11" t="s">
        <v>122</v>
      </c>
      <c r="AG11">
        <v>23</v>
      </c>
      <c r="AH11">
        <v>2</v>
      </c>
      <c r="AI11" t="s">
        <v>1328</v>
      </c>
      <c r="AJ11" t="s">
        <v>1493</v>
      </c>
      <c r="AK11">
        <v>90</v>
      </c>
      <c r="AL11">
        <v>23</v>
      </c>
      <c r="AM11">
        <v>5075</v>
      </c>
      <c r="AN11">
        <v>0</v>
      </c>
      <c r="AO11">
        <v>45000</v>
      </c>
      <c r="AP11">
        <v>9135000</v>
      </c>
      <c r="AQ11">
        <v>1840000</v>
      </c>
      <c r="AR11">
        <v>0</v>
      </c>
      <c r="AS11">
        <v>2300000</v>
      </c>
      <c r="AT11">
        <v>900000</v>
      </c>
      <c r="AU11">
        <v>14175000</v>
      </c>
      <c r="AV11" t="s">
        <v>1451</v>
      </c>
      <c r="AW11">
        <v>0</v>
      </c>
      <c r="AX11">
        <v>1</v>
      </c>
      <c r="AY11">
        <v>7</v>
      </c>
      <c r="AZ11" t="s">
        <v>1438</v>
      </c>
      <c r="BA11" t="s">
        <v>1438</v>
      </c>
      <c r="BB11" t="s">
        <v>1438</v>
      </c>
      <c r="BC11" t="s">
        <v>1438</v>
      </c>
      <c r="BD11" t="s">
        <v>1438</v>
      </c>
      <c r="BE11" t="s">
        <v>1438</v>
      </c>
      <c r="BG11">
        <v>7</v>
      </c>
      <c r="BH11">
        <v>6.7</v>
      </c>
      <c r="BI11">
        <v>7</v>
      </c>
      <c r="BJ11">
        <v>7</v>
      </c>
      <c r="BK11">
        <v>7</v>
      </c>
      <c r="BL11">
        <v>7</v>
      </c>
      <c r="BM11">
        <v>6.3</v>
      </c>
      <c r="BN11" t="s">
        <v>1444</v>
      </c>
      <c r="BO11" t="s">
        <v>1494</v>
      </c>
      <c r="BP11" t="s">
        <v>1495</v>
      </c>
      <c r="BQ11" t="s">
        <v>1496</v>
      </c>
      <c r="BR11" t="s">
        <v>1497</v>
      </c>
      <c r="BS11" t="s">
        <v>1498</v>
      </c>
      <c r="BU11">
        <v>0</v>
      </c>
      <c r="BV11">
        <v>0</v>
      </c>
      <c r="BW11">
        <v>0</v>
      </c>
      <c r="BX11">
        <v>0</v>
      </c>
      <c r="BY11">
        <v>0</v>
      </c>
      <c r="BZ11">
        <v>0</v>
      </c>
      <c r="CA11">
        <v>0</v>
      </c>
      <c r="CB11">
        <v>0</v>
      </c>
      <c r="CC11">
        <v>0</v>
      </c>
      <c r="CD11">
        <v>0</v>
      </c>
      <c r="CE11">
        <v>0</v>
      </c>
      <c r="CF11">
        <v>0</v>
      </c>
      <c r="CG11">
        <v>0</v>
      </c>
      <c r="CH11">
        <v>0</v>
      </c>
      <c r="CI11">
        <v>0</v>
      </c>
      <c r="CJ11">
        <v>0</v>
      </c>
      <c r="CK11" t="s">
        <v>2296</v>
      </c>
      <c r="CL11" t="s">
        <v>64</v>
      </c>
      <c r="CM11" t="s">
        <v>67</v>
      </c>
      <c r="CN11">
        <v>0</v>
      </c>
      <c r="CO11">
        <v>0</v>
      </c>
      <c r="CP11">
        <v>0</v>
      </c>
      <c r="CQ11">
        <v>0</v>
      </c>
      <c r="CR11">
        <v>0</v>
      </c>
      <c r="CS11">
        <v>0</v>
      </c>
      <c r="CT11">
        <v>0</v>
      </c>
      <c r="CU11">
        <v>0</v>
      </c>
      <c r="CV11">
        <v>0</v>
      </c>
      <c r="CW11">
        <v>0</v>
      </c>
      <c r="CX11" t="s">
        <v>64</v>
      </c>
      <c r="CY11">
        <v>0</v>
      </c>
      <c r="CZ11" t="s">
        <v>64</v>
      </c>
      <c r="DA11">
        <v>0</v>
      </c>
      <c r="DB11" t="s">
        <v>64</v>
      </c>
      <c r="DC11">
        <v>0</v>
      </c>
      <c r="DD11">
        <v>0.1</v>
      </c>
      <c r="DE11">
        <v>0.70000000000000007</v>
      </c>
      <c r="DF11" t="s">
        <v>64</v>
      </c>
      <c r="DG11">
        <v>0</v>
      </c>
      <c r="DH11">
        <v>0</v>
      </c>
      <c r="DI11">
        <v>0</v>
      </c>
      <c r="DJ11">
        <v>6.91</v>
      </c>
      <c r="DK11">
        <v>6.91</v>
      </c>
      <c r="DL11">
        <v>5075</v>
      </c>
      <c r="DM11">
        <v>5075</v>
      </c>
      <c r="DN11">
        <v>7</v>
      </c>
      <c r="DO11" t="s">
        <v>2293</v>
      </c>
      <c r="DP11" t="s">
        <v>2293</v>
      </c>
      <c r="DQ11">
        <v>6.3</v>
      </c>
      <c r="DR11" t="s">
        <v>2293</v>
      </c>
      <c r="DS11" t="s">
        <v>1444</v>
      </c>
      <c r="DT11">
        <v>6.6</v>
      </c>
      <c r="DU11" t="s">
        <v>67</v>
      </c>
      <c r="DV11" t="s">
        <v>2298</v>
      </c>
      <c r="DW11" t="s">
        <v>67</v>
      </c>
      <c r="DX11" t="s">
        <v>2262</v>
      </c>
      <c r="DY11" t="s">
        <v>67</v>
      </c>
      <c r="DZ11" t="s">
        <v>2262</v>
      </c>
      <c r="EA11" t="s">
        <v>2262</v>
      </c>
      <c r="EB11" t="s">
        <v>65</v>
      </c>
      <c r="EC11" t="s">
        <v>2262</v>
      </c>
      <c r="ED11" t="s">
        <v>67</v>
      </c>
      <c r="EE11" t="s">
        <v>2262</v>
      </c>
      <c r="EF11" t="s">
        <v>2262</v>
      </c>
      <c r="EG11" t="s">
        <v>67</v>
      </c>
      <c r="EH11">
        <v>20</v>
      </c>
      <c r="EI11">
        <v>24</v>
      </c>
      <c r="EJ11" t="s">
        <v>67</v>
      </c>
      <c r="EK11" t="s">
        <v>1502</v>
      </c>
    </row>
    <row r="12" spans="1:146" x14ac:dyDescent="0.35">
      <c r="A12">
        <v>14539</v>
      </c>
      <c r="B12" t="s">
        <v>116</v>
      </c>
      <c r="C12">
        <v>2025</v>
      </c>
      <c r="D12" t="s">
        <v>1434</v>
      </c>
      <c r="E12" t="s">
        <v>52</v>
      </c>
      <c r="F12" t="s">
        <v>1435</v>
      </c>
      <c r="I12" t="s">
        <v>182</v>
      </c>
      <c r="J12" t="s">
        <v>183</v>
      </c>
      <c r="K12">
        <v>0</v>
      </c>
      <c r="L12">
        <v>0</v>
      </c>
      <c r="M12">
        <v>9</v>
      </c>
      <c r="N12" t="s">
        <v>118</v>
      </c>
      <c r="O12" t="s">
        <v>188</v>
      </c>
      <c r="P12" t="s">
        <v>120</v>
      </c>
      <c r="Q12" t="s">
        <v>61</v>
      </c>
      <c r="R12" t="s">
        <v>107</v>
      </c>
      <c r="S12" t="s">
        <v>63</v>
      </c>
      <c r="T12">
        <v>20</v>
      </c>
      <c r="U12">
        <v>90</v>
      </c>
      <c r="V12" t="s">
        <v>65</v>
      </c>
      <c r="W12">
        <v>90</v>
      </c>
      <c r="X12">
        <v>4</v>
      </c>
      <c r="Y12" t="s">
        <v>64</v>
      </c>
      <c r="Z12" t="s">
        <v>64</v>
      </c>
      <c r="AA12" t="s">
        <v>67</v>
      </c>
      <c r="AB12">
        <v>0</v>
      </c>
      <c r="AC12" t="s">
        <v>185</v>
      </c>
      <c r="AD12" t="s">
        <v>64</v>
      </c>
      <c r="AE12" t="s">
        <v>186</v>
      </c>
      <c r="AF12" t="s">
        <v>122</v>
      </c>
      <c r="AG12">
        <v>23</v>
      </c>
      <c r="AH12">
        <v>2</v>
      </c>
      <c r="AI12" t="s">
        <v>1328</v>
      </c>
      <c r="AJ12" t="s">
        <v>1493</v>
      </c>
      <c r="AK12">
        <v>90</v>
      </c>
      <c r="AL12">
        <v>23</v>
      </c>
      <c r="AM12">
        <v>5075</v>
      </c>
      <c r="AN12">
        <v>0</v>
      </c>
      <c r="AO12">
        <v>45000</v>
      </c>
      <c r="AP12">
        <v>9135000</v>
      </c>
      <c r="AQ12">
        <v>1840000</v>
      </c>
      <c r="AR12">
        <v>0</v>
      </c>
      <c r="AS12">
        <v>2300000</v>
      </c>
      <c r="AT12">
        <v>900000</v>
      </c>
      <c r="AU12">
        <v>14175000</v>
      </c>
      <c r="AV12" t="s">
        <v>1451</v>
      </c>
      <c r="AW12">
        <v>0</v>
      </c>
      <c r="AX12">
        <v>1</v>
      </c>
      <c r="AY12">
        <v>7</v>
      </c>
      <c r="AZ12" t="s">
        <v>1438</v>
      </c>
      <c r="BA12" t="s">
        <v>1438</v>
      </c>
      <c r="BB12" t="s">
        <v>1438</v>
      </c>
      <c r="BC12" t="s">
        <v>1438</v>
      </c>
      <c r="BD12" t="s">
        <v>1438</v>
      </c>
      <c r="BE12" t="s">
        <v>1438</v>
      </c>
      <c r="BG12">
        <v>7</v>
      </c>
      <c r="BH12">
        <v>6.7</v>
      </c>
      <c r="BI12">
        <v>7</v>
      </c>
      <c r="BJ12">
        <v>7</v>
      </c>
      <c r="BK12">
        <v>7</v>
      </c>
      <c r="BL12">
        <v>7</v>
      </c>
      <c r="BM12">
        <v>6.3</v>
      </c>
      <c r="BN12" t="s">
        <v>1444</v>
      </c>
      <c r="BO12" t="s">
        <v>1494</v>
      </c>
      <c r="BP12" t="s">
        <v>1495</v>
      </c>
      <c r="BQ12" t="s">
        <v>1496</v>
      </c>
      <c r="BR12" t="s">
        <v>1500</v>
      </c>
      <c r="BS12" t="s">
        <v>1501</v>
      </c>
      <c r="BU12">
        <v>0</v>
      </c>
      <c r="BV12">
        <v>0</v>
      </c>
      <c r="BW12">
        <v>0</v>
      </c>
      <c r="BX12">
        <v>0</v>
      </c>
      <c r="BY12">
        <v>0</v>
      </c>
      <c r="BZ12">
        <v>0</v>
      </c>
      <c r="CA12">
        <v>0</v>
      </c>
      <c r="CB12">
        <v>0</v>
      </c>
      <c r="CC12">
        <v>0</v>
      </c>
      <c r="CD12">
        <v>0</v>
      </c>
      <c r="CE12">
        <v>0</v>
      </c>
      <c r="CF12">
        <v>0</v>
      </c>
      <c r="CG12">
        <v>0</v>
      </c>
      <c r="CH12">
        <v>0</v>
      </c>
      <c r="CI12">
        <v>0</v>
      </c>
      <c r="CJ12">
        <v>0</v>
      </c>
      <c r="CK12" t="s">
        <v>2296</v>
      </c>
      <c r="CL12" t="s">
        <v>64</v>
      </c>
      <c r="CM12" t="s">
        <v>67</v>
      </c>
      <c r="CN12">
        <v>0</v>
      </c>
      <c r="CO12">
        <v>0</v>
      </c>
      <c r="CP12">
        <v>0</v>
      </c>
      <c r="CQ12">
        <v>0</v>
      </c>
      <c r="CR12">
        <v>0</v>
      </c>
      <c r="CS12">
        <v>0</v>
      </c>
      <c r="CT12">
        <v>0</v>
      </c>
      <c r="CU12">
        <v>0</v>
      </c>
      <c r="CV12">
        <v>0</v>
      </c>
      <c r="CW12">
        <v>0</v>
      </c>
      <c r="CX12" t="s">
        <v>64</v>
      </c>
      <c r="CY12">
        <v>0</v>
      </c>
      <c r="CZ12" t="s">
        <v>64</v>
      </c>
      <c r="DA12">
        <v>0</v>
      </c>
      <c r="DB12" t="s">
        <v>64</v>
      </c>
      <c r="DC12">
        <v>0</v>
      </c>
      <c r="DD12">
        <v>0.1</v>
      </c>
      <c r="DE12">
        <v>0.70000000000000007</v>
      </c>
      <c r="DF12" t="s">
        <v>64</v>
      </c>
      <c r="DG12">
        <v>0</v>
      </c>
      <c r="DH12">
        <v>0</v>
      </c>
      <c r="DI12">
        <v>0</v>
      </c>
      <c r="DJ12">
        <v>6.91</v>
      </c>
      <c r="DK12">
        <v>6.91</v>
      </c>
      <c r="DL12">
        <v>5075</v>
      </c>
      <c r="DM12">
        <v>5075</v>
      </c>
      <c r="DN12">
        <v>7</v>
      </c>
      <c r="DO12" t="s">
        <v>2293</v>
      </c>
      <c r="DP12" t="s">
        <v>2293</v>
      </c>
      <c r="DQ12">
        <v>6.3</v>
      </c>
      <c r="DR12" t="s">
        <v>2293</v>
      </c>
      <c r="DS12" t="s">
        <v>1444</v>
      </c>
      <c r="DT12">
        <v>6.6</v>
      </c>
      <c r="DU12" t="s">
        <v>67</v>
      </c>
      <c r="DV12" t="s">
        <v>2298</v>
      </c>
      <c r="DW12" t="s">
        <v>67</v>
      </c>
      <c r="DX12" t="s">
        <v>2262</v>
      </c>
      <c r="DY12" t="s">
        <v>67</v>
      </c>
      <c r="DZ12" t="s">
        <v>2262</v>
      </c>
      <c r="EA12" t="s">
        <v>2262</v>
      </c>
      <c r="EB12" t="s">
        <v>65</v>
      </c>
      <c r="EC12" t="s">
        <v>2262</v>
      </c>
      <c r="ED12" t="s">
        <v>67</v>
      </c>
      <c r="EE12" t="s">
        <v>2262</v>
      </c>
      <c r="EF12" t="s">
        <v>2262</v>
      </c>
      <c r="EG12" t="s">
        <v>67</v>
      </c>
      <c r="EH12">
        <v>20</v>
      </c>
      <c r="EI12">
        <v>24</v>
      </c>
      <c r="EJ12" t="s">
        <v>67</v>
      </c>
      <c r="EK12" t="s">
        <v>1502</v>
      </c>
    </row>
    <row r="13" spans="1:146" x14ac:dyDescent="0.35">
      <c r="A13">
        <v>14537</v>
      </c>
      <c r="B13" t="s">
        <v>116</v>
      </c>
      <c r="C13">
        <v>2025</v>
      </c>
      <c r="D13" t="s">
        <v>1434</v>
      </c>
      <c r="E13" t="s">
        <v>52</v>
      </c>
      <c r="F13" t="s">
        <v>1435</v>
      </c>
      <c r="I13" t="s">
        <v>182</v>
      </c>
      <c r="J13" t="s">
        <v>183</v>
      </c>
      <c r="K13">
        <v>0</v>
      </c>
      <c r="L13" t="s">
        <v>65</v>
      </c>
      <c r="M13">
        <v>9</v>
      </c>
      <c r="N13" t="s">
        <v>118</v>
      </c>
      <c r="O13" t="s">
        <v>184</v>
      </c>
      <c r="P13" t="s">
        <v>120</v>
      </c>
      <c r="Q13" t="s">
        <v>61</v>
      </c>
      <c r="R13" t="s">
        <v>107</v>
      </c>
      <c r="S13" t="s">
        <v>63</v>
      </c>
      <c r="T13">
        <v>20</v>
      </c>
      <c r="U13">
        <v>90</v>
      </c>
      <c r="V13" t="s">
        <v>65</v>
      </c>
      <c r="W13">
        <v>90</v>
      </c>
      <c r="X13">
        <v>4</v>
      </c>
      <c r="Y13" t="s">
        <v>64</v>
      </c>
      <c r="Z13" t="s">
        <v>64</v>
      </c>
      <c r="AA13" t="s">
        <v>67</v>
      </c>
      <c r="AB13">
        <v>0</v>
      </c>
      <c r="AC13" t="s">
        <v>185</v>
      </c>
      <c r="AD13" t="s">
        <v>64</v>
      </c>
      <c r="AE13" t="s">
        <v>186</v>
      </c>
      <c r="AF13" t="s">
        <v>122</v>
      </c>
      <c r="AG13">
        <v>23</v>
      </c>
      <c r="AH13">
        <v>2</v>
      </c>
      <c r="AI13" t="s">
        <v>1328</v>
      </c>
      <c r="AJ13" t="s">
        <v>1493</v>
      </c>
      <c r="AK13">
        <v>90</v>
      </c>
      <c r="AL13">
        <v>23</v>
      </c>
      <c r="AM13">
        <v>5075</v>
      </c>
      <c r="AN13">
        <v>0</v>
      </c>
      <c r="AO13">
        <v>45000</v>
      </c>
      <c r="AP13">
        <v>9135000</v>
      </c>
      <c r="AQ13">
        <v>1840000</v>
      </c>
      <c r="AR13">
        <v>0</v>
      </c>
      <c r="AS13">
        <v>2300000</v>
      </c>
      <c r="AT13">
        <v>900000</v>
      </c>
      <c r="AU13">
        <v>14175000</v>
      </c>
      <c r="AV13" t="s">
        <v>1451</v>
      </c>
      <c r="AW13">
        <v>0</v>
      </c>
      <c r="AX13">
        <v>1</v>
      </c>
      <c r="AY13">
        <v>7</v>
      </c>
      <c r="AZ13" t="s">
        <v>1438</v>
      </c>
      <c r="BA13" t="s">
        <v>1438</v>
      </c>
      <c r="BB13" t="s">
        <v>1438</v>
      </c>
      <c r="BC13" t="s">
        <v>1438</v>
      </c>
      <c r="BD13" t="s">
        <v>1438</v>
      </c>
      <c r="BE13" t="s">
        <v>1438</v>
      </c>
      <c r="BG13">
        <v>7</v>
      </c>
      <c r="BH13">
        <v>6.7</v>
      </c>
      <c r="BI13">
        <v>7</v>
      </c>
      <c r="BJ13">
        <v>7</v>
      </c>
      <c r="BK13">
        <v>7</v>
      </c>
      <c r="BL13">
        <v>7</v>
      </c>
      <c r="BM13">
        <v>6.3</v>
      </c>
      <c r="BN13" t="s">
        <v>1444</v>
      </c>
      <c r="BO13" t="s">
        <v>1494</v>
      </c>
      <c r="BP13" t="s">
        <v>1495</v>
      </c>
      <c r="BQ13" t="s">
        <v>1496</v>
      </c>
      <c r="BR13" t="s">
        <v>1503</v>
      </c>
      <c r="BS13" t="s">
        <v>1501</v>
      </c>
      <c r="BU13">
        <v>0</v>
      </c>
      <c r="BV13">
        <v>0</v>
      </c>
      <c r="BW13">
        <v>0</v>
      </c>
      <c r="BX13">
        <v>0</v>
      </c>
      <c r="BY13">
        <v>0</v>
      </c>
      <c r="BZ13">
        <v>0</v>
      </c>
      <c r="CA13">
        <v>0</v>
      </c>
      <c r="CB13">
        <v>0</v>
      </c>
      <c r="CC13">
        <v>0</v>
      </c>
      <c r="CD13">
        <v>0</v>
      </c>
      <c r="CE13">
        <v>0</v>
      </c>
      <c r="CF13">
        <v>0</v>
      </c>
      <c r="CG13">
        <v>0</v>
      </c>
      <c r="CH13">
        <v>0</v>
      </c>
      <c r="CI13">
        <v>0</v>
      </c>
      <c r="CJ13">
        <v>0</v>
      </c>
      <c r="CK13" t="s">
        <v>2296</v>
      </c>
      <c r="CL13" t="s">
        <v>64</v>
      </c>
      <c r="CM13" t="s">
        <v>67</v>
      </c>
      <c r="CN13">
        <v>0</v>
      </c>
      <c r="CO13">
        <v>0</v>
      </c>
      <c r="CP13">
        <v>0</v>
      </c>
      <c r="CQ13">
        <v>0</v>
      </c>
      <c r="CR13">
        <v>0</v>
      </c>
      <c r="CS13">
        <v>0</v>
      </c>
      <c r="CT13">
        <v>0</v>
      </c>
      <c r="CU13">
        <v>0</v>
      </c>
      <c r="CV13">
        <v>0</v>
      </c>
      <c r="CW13">
        <v>0</v>
      </c>
      <c r="CX13" t="s">
        <v>64</v>
      </c>
      <c r="CY13">
        <v>0</v>
      </c>
      <c r="CZ13" t="s">
        <v>64</v>
      </c>
      <c r="DA13">
        <v>0</v>
      </c>
      <c r="DB13" t="s">
        <v>64</v>
      </c>
      <c r="DC13">
        <v>0</v>
      </c>
      <c r="DD13">
        <v>0.1</v>
      </c>
      <c r="DE13">
        <v>0.70000000000000007</v>
      </c>
      <c r="DF13" t="s">
        <v>64</v>
      </c>
      <c r="DG13">
        <v>0</v>
      </c>
      <c r="DH13">
        <v>0</v>
      </c>
      <c r="DI13">
        <v>0</v>
      </c>
      <c r="DJ13">
        <v>6.91</v>
      </c>
      <c r="DK13">
        <v>6.91</v>
      </c>
      <c r="DL13">
        <v>5075</v>
      </c>
      <c r="DM13">
        <v>5075</v>
      </c>
      <c r="DN13">
        <v>7</v>
      </c>
      <c r="DO13" t="s">
        <v>2293</v>
      </c>
      <c r="DP13" t="s">
        <v>2293</v>
      </c>
      <c r="DQ13">
        <v>6.3</v>
      </c>
      <c r="DR13" t="s">
        <v>2293</v>
      </c>
      <c r="DS13" t="s">
        <v>1444</v>
      </c>
      <c r="DT13">
        <v>6.6</v>
      </c>
      <c r="DU13" t="s">
        <v>67</v>
      </c>
      <c r="DV13" t="s">
        <v>2298</v>
      </c>
      <c r="DW13" t="s">
        <v>67</v>
      </c>
      <c r="DX13" t="s">
        <v>2262</v>
      </c>
      <c r="DY13" t="s">
        <v>67</v>
      </c>
      <c r="DZ13" t="s">
        <v>2262</v>
      </c>
      <c r="EA13" t="s">
        <v>2262</v>
      </c>
      <c r="EB13" t="s">
        <v>65</v>
      </c>
      <c r="EC13" t="s">
        <v>2262</v>
      </c>
      <c r="ED13" t="s">
        <v>67</v>
      </c>
      <c r="EE13" t="s">
        <v>2262</v>
      </c>
      <c r="EF13" t="s">
        <v>2262</v>
      </c>
      <c r="EG13" t="s">
        <v>67</v>
      </c>
      <c r="EH13">
        <v>20</v>
      </c>
      <c r="EI13">
        <v>24</v>
      </c>
      <c r="EJ13" t="s">
        <v>67</v>
      </c>
      <c r="EK13" t="s">
        <v>1502</v>
      </c>
    </row>
    <row r="14" spans="1:146" x14ac:dyDescent="0.35">
      <c r="A14">
        <v>14538</v>
      </c>
      <c r="B14" t="s">
        <v>116</v>
      </c>
      <c r="C14">
        <v>2025</v>
      </c>
      <c r="D14" t="s">
        <v>1434</v>
      </c>
      <c r="E14" t="s">
        <v>52</v>
      </c>
      <c r="F14" t="s">
        <v>1435</v>
      </c>
      <c r="I14" t="s">
        <v>182</v>
      </c>
      <c r="J14" t="s">
        <v>183</v>
      </c>
      <c r="K14">
        <v>0</v>
      </c>
      <c r="L14" t="s">
        <v>65</v>
      </c>
      <c r="M14">
        <v>9</v>
      </c>
      <c r="N14" t="s">
        <v>118</v>
      </c>
      <c r="O14" t="s">
        <v>187</v>
      </c>
      <c r="P14" t="s">
        <v>120</v>
      </c>
      <c r="Q14" t="s">
        <v>61</v>
      </c>
      <c r="R14" t="s">
        <v>107</v>
      </c>
      <c r="S14" t="s">
        <v>63</v>
      </c>
      <c r="T14">
        <v>20</v>
      </c>
      <c r="U14">
        <v>90</v>
      </c>
      <c r="V14" t="s">
        <v>65</v>
      </c>
      <c r="W14">
        <v>90</v>
      </c>
      <c r="X14">
        <v>4</v>
      </c>
      <c r="Y14" t="s">
        <v>64</v>
      </c>
      <c r="Z14" t="s">
        <v>64</v>
      </c>
      <c r="AA14" t="s">
        <v>67</v>
      </c>
      <c r="AB14">
        <v>0</v>
      </c>
      <c r="AC14" t="s">
        <v>185</v>
      </c>
      <c r="AD14" t="s">
        <v>64</v>
      </c>
      <c r="AE14" t="s">
        <v>186</v>
      </c>
      <c r="AF14" t="s">
        <v>122</v>
      </c>
      <c r="AG14">
        <v>23</v>
      </c>
      <c r="AH14">
        <v>2</v>
      </c>
      <c r="AI14" t="s">
        <v>1328</v>
      </c>
      <c r="AJ14" t="s">
        <v>1493</v>
      </c>
      <c r="AK14">
        <v>90</v>
      </c>
      <c r="AL14">
        <v>23</v>
      </c>
      <c r="AM14">
        <v>5075</v>
      </c>
      <c r="AN14">
        <v>0</v>
      </c>
      <c r="AO14">
        <v>45000</v>
      </c>
      <c r="AP14">
        <v>9135000</v>
      </c>
      <c r="AQ14">
        <v>1840000</v>
      </c>
      <c r="AR14">
        <v>0</v>
      </c>
      <c r="AS14">
        <v>2300000</v>
      </c>
      <c r="AT14">
        <v>900000</v>
      </c>
      <c r="AU14">
        <v>14175000</v>
      </c>
      <c r="AV14" t="s">
        <v>1451</v>
      </c>
      <c r="AW14">
        <v>0</v>
      </c>
      <c r="AX14">
        <v>1</v>
      </c>
      <c r="AY14">
        <v>7</v>
      </c>
      <c r="AZ14" t="s">
        <v>1438</v>
      </c>
      <c r="BA14" t="s">
        <v>1438</v>
      </c>
      <c r="BB14" t="s">
        <v>1438</v>
      </c>
      <c r="BC14" t="s">
        <v>1438</v>
      </c>
      <c r="BD14" t="s">
        <v>1438</v>
      </c>
      <c r="BE14" t="s">
        <v>1438</v>
      </c>
      <c r="BG14">
        <v>7</v>
      </c>
      <c r="BH14">
        <v>6.7</v>
      </c>
      <c r="BI14">
        <v>7</v>
      </c>
      <c r="BJ14">
        <v>7</v>
      </c>
      <c r="BK14">
        <v>7</v>
      </c>
      <c r="BL14">
        <v>7</v>
      </c>
      <c r="BM14">
        <v>6.3</v>
      </c>
      <c r="BN14" t="s">
        <v>1444</v>
      </c>
      <c r="BO14" t="s">
        <v>1494</v>
      </c>
      <c r="BP14" t="s">
        <v>1495</v>
      </c>
      <c r="BQ14" t="s">
        <v>1496</v>
      </c>
      <c r="BR14" t="s">
        <v>1504</v>
      </c>
      <c r="BS14" t="s">
        <v>1501</v>
      </c>
      <c r="BU14">
        <v>0</v>
      </c>
      <c r="BV14">
        <v>0</v>
      </c>
      <c r="BW14">
        <v>0</v>
      </c>
      <c r="BX14">
        <v>0</v>
      </c>
      <c r="BY14">
        <v>0</v>
      </c>
      <c r="BZ14">
        <v>0</v>
      </c>
      <c r="CA14">
        <v>0</v>
      </c>
      <c r="CB14">
        <v>0</v>
      </c>
      <c r="CC14">
        <v>0</v>
      </c>
      <c r="CD14">
        <v>0</v>
      </c>
      <c r="CE14">
        <v>0</v>
      </c>
      <c r="CF14">
        <v>0</v>
      </c>
      <c r="CG14">
        <v>0</v>
      </c>
      <c r="CH14">
        <v>0</v>
      </c>
      <c r="CI14">
        <v>0</v>
      </c>
      <c r="CJ14">
        <v>0</v>
      </c>
      <c r="CK14" t="s">
        <v>2296</v>
      </c>
      <c r="CL14" t="s">
        <v>64</v>
      </c>
      <c r="CM14" t="s">
        <v>67</v>
      </c>
      <c r="CN14">
        <v>0</v>
      </c>
      <c r="CO14">
        <v>0</v>
      </c>
      <c r="CP14">
        <v>0</v>
      </c>
      <c r="CQ14">
        <v>0</v>
      </c>
      <c r="CR14">
        <v>0</v>
      </c>
      <c r="CS14">
        <v>0</v>
      </c>
      <c r="CT14">
        <v>0</v>
      </c>
      <c r="CU14">
        <v>0</v>
      </c>
      <c r="CV14">
        <v>0</v>
      </c>
      <c r="CW14">
        <v>0</v>
      </c>
      <c r="CX14" t="s">
        <v>64</v>
      </c>
      <c r="CY14">
        <v>0</v>
      </c>
      <c r="CZ14" t="s">
        <v>64</v>
      </c>
      <c r="DA14">
        <v>0</v>
      </c>
      <c r="DB14" t="s">
        <v>64</v>
      </c>
      <c r="DC14">
        <v>0</v>
      </c>
      <c r="DD14">
        <v>0.1</v>
      </c>
      <c r="DE14">
        <v>0.70000000000000007</v>
      </c>
      <c r="DF14" t="s">
        <v>64</v>
      </c>
      <c r="DG14">
        <v>0</v>
      </c>
      <c r="DH14">
        <v>0</v>
      </c>
      <c r="DI14">
        <v>0</v>
      </c>
      <c r="DJ14">
        <v>6.91</v>
      </c>
      <c r="DK14">
        <v>6.91</v>
      </c>
      <c r="DL14">
        <v>5075</v>
      </c>
      <c r="DM14">
        <v>5075</v>
      </c>
      <c r="DN14">
        <v>7</v>
      </c>
      <c r="DO14" t="s">
        <v>2293</v>
      </c>
      <c r="DP14" t="s">
        <v>2293</v>
      </c>
      <c r="DQ14">
        <v>6.3</v>
      </c>
      <c r="DR14" t="s">
        <v>2293</v>
      </c>
      <c r="DS14" t="s">
        <v>1444</v>
      </c>
      <c r="DT14">
        <v>6.6</v>
      </c>
      <c r="DU14" t="s">
        <v>67</v>
      </c>
      <c r="DV14" t="s">
        <v>2298</v>
      </c>
      <c r="DW14" t="s">
        <v>67</v>
      </c>
      <c r="DX14" t="s">
        <v>2262</v>
      </c>
      <c r="DY14" t="s">
        <v>67</v>
      </c>
      <c r="DZ14" t="s">
        <v>2262</v>
      </c>
      <c r="EA14" t="s">
        <v>2262</v>
      </c>
      <c r="EB14" t="s">
        <v>65</v>
      </c>
      <c r="EC14" t="s">
        <v>2262</v>
      </c>
      <c r="ED14" t="s">
        <v>67</v>
      </c>
      <c r="EE14" t="s">
        <v>2262</v>
      </c>
      <c r="EF14" t="s">
        <v>2262</v>
      </c>
      <c r="EG14" t="s">
        <v>67</v>
      </c>
      <c r="EH14">
        <v>20</v>
      </c>
      <c r="EI14">
        <v>24</v>
      </c>
      <c r="EJ14" t="s">
        <v>67</v>
      </c>
      <c r="EK14">
        <v>0</v>
      </c>
    </row>
    <row r="15" spans="1:146" x14ac:dyDescent="0.35">
      <c r="A15">
        <v>14545</v>
      </c>
      <c r="B15" t="s">
        <v>116</v>
      </c>
      <c r="C15">
        <v>2025</v>
      </c>
      <c r="D15" t="s">
        <v>1434</v>
      </c>
      <c r="E15" t="s">
        <v>52</v>
      </c>
      <c r="F15" t="s">
        <v>1435</v>
      </c>
      <c r="I15" t="s">
        <v>389</v>
      </c>
      <c r="J15" t="s">
        <v>390</v>
      </c>
      <c r="K15">
        <v>0</v>
      </c>
      <c r="L15">
        <v>0</v>
      </c>
      <c r="M15">
        <v>9</v>
      </c>
      <c r="N15" t="s">
        <v>118</v>
      </c>
      <c r="O15" t="s">
        <v>391</v>
      </c>
      <c r="P15" t="s">
        <v>392</v>
      </c>
      <c r="Q15" t="s">
        <v>61</v>
      </c>
      <c r="R15" t="s">
        <v>62</v>
      </c>
      <c r="S15" t="s">
        <v>63</v>
      </c>
      <c r="T15">
        <v>20</v>
      </c>
      <c r="U15">
        <v>72</v>
      </c>
      <c r="V15" t="s">
        <v>65</v>
      </c>
      <c r="W15">
        <v>72</v>
      </c>
      <c r="X15">
        <v>4</v>
      </c>
      <c r="Y15" t="s">
        <v>64</v>
      </c>
      <c r="Z15" t="s">
        <v>64</v>
      </c>
      <c r="AA15" t="s">
        <v>67</v>
      </c>
      <c r="AB15">
        <v>0</v>
      </c>
      <c r="AC15" t="s">
        <v>393</v>
      </c>
      <c r="AD15">
        <v>0</v>
      </c>
      <c r="AE15">
        <v>0</v>
      </c>
      <c r="AF15" t="s">
        <v>68</v>
      </c>
      <c r="AG15">
        <v>18</v>
      </c>
      <c r="AH15">
        <v>2</v>
      </c>
      <c r="AI15" t="s">
        <v>1336</v>
      </c>
      <c r="AJ15" t="s">
        <v>1508</v>
      </c>
      <c r="AK15">
        <v>72</v>
      </c>
      <c r="AL15">
        <v>18</v>
      </c>
      <c r="AM15">
        <v>5075</v>
      </c>
      <c r="AN15">
        <v>0</v>
      </c>
      <c r="AO15">
        <v>0</v>
      </c>
      <c r="AP15">
        <v>7308000</v>
      </c>
      <c r="AQ15">
        <v>1440000</v>
      </c>
      <c r="AR15">
        <v>0</v>
      </c>
      <c r="AS15">
        <v>1800000</v>
      </c>
      <c r="AT15">
        <v>0</v>
      </c>
      <c r="AU15">
        <v>10548000</v>
      </c>
      <c r="AV15" t="s">
        <v>64</v>
      </c>
      <c r="AW15">
        <v>0</v>
      </c>
      <c r="AX15">
        <v>7</v>
      </c>
      <c r="AY15">
        <v>7</v>
      </c>
      <c r="AZ15" t="s">
        <v>1438</v>
      </c>
      <c r="BA15" t="s">
        <v>1438</v>
      </c>
      <c r="BB15" t="s">
        <v>1438</v>
      </c>
      <c r="BC15" t="s">
        <v>1438</v>
      </c>
      <c r="BD15" t="s">
        <v>1438</v>
      </c>
      <c r="BE15" t="s">
        <v>1438</v>
      </c>
      <c r="BG15">
        <v>7</v>
      </c>
      <c r="BH15">
        <v>7</v>
      </c>
      <c r="BI15">
        <v>7</v>
      </c>
      <c r="BJ15">
        <v>7</v>
      </c>
      <c r="BK15">
        <v>7</v>
      </c>
      <c r="BL15">
        <v>7</v>
      </c>
      <c r="BM15">
        <v>7</v>
      </c>
      <c r="BN15" t="s">
        <v>1444</v>
      </c>
      <c r="BO15" t="s">
        <v>1511</v>
      </c>
      <c r="BP15" t="s">
        <v>1512</v>
      </c>
      <c r="BQ15" t="s">
        <v>1513</v>
      </c>
      <c r="BR15" t="s">
        <v>1514</v>
      </c>
      <c r="BS15" t="s">
        <v>1515</v>
      </c>
      <c r="BU15">
        <v>0</v>
      </c>
      <c r="BV15">
        <v>0</v>
      </c>
      <c r="BW15">
        <v>0</v>
      </c>
      <c r="BX15">
        <v>0</v>
      </c>
      <c r="BY15">
        <v>0</v>
      </c>
      <c r="BZ15">
        <v>0</v>
      </c>
      <c r="CA15">
        <v>0</v>
      </c>
      <c r="CB15">
        <v>0</v>
      </c>
      <c r="CC15">
        <v>0</v>
      </c>
      <c r="CD15">
        <v>0</v>
      </c>
      <c r="CE15">
        <v>0</v>
      </c>
      <c r="CF15">
        <v>0</v>
      </c>
      <c r="CG15">
        <v>0</v>
      </c>
      <c r="CH15">
        <v>0</v>
      </c>
      <c r="CI15">
        <v>0</v>
      </c>
      <c r="CJ15">
        <v>0</v>
      </c>
      <c r="CK15" t="s">
        <v>2296</v>
      </c>
      <c r="CL15" t="s">
        <v>64</v>
      </c>
      <c r="CM15" t="s">
        <v>67</v>
      </c>
      <c r="CN15">
        <v>0</v>
      </c>
      <c r="CO15">
        <v>0</v>
      </c>
      <c r="CP15">
        <v>0</v>
      </c>
      <c r="CQ15">
        <v>0</v>
      </c>
      <c r="CR15">
        <v>0</v>
      </c>
      <c r="CS15">
        <v>0</v>
      </c>
      <c r="CT15">
        <v>0</v>
      </c>
      <c r="CU15">
        <v>0</v>
      </c>
      <c r="CV15">
        <v>0</v>
      </c>
      <c r="CW15">
        <v>0</v>
      </c>
      <c r="CX15" t="s">
        <v>64</v>
      </c>
      <c r="CY15">
        <v>0</v>
      </c>
      <c r="CZ15" t="s">
        <v>64</v>
      </c>
      <c r="DA15">
        <v>0</v>
      </c>
      <c r="DB15" t="s">
        <v>64</v>
      </c>
      <c r="DC15">
        <v>0</v>
      </c>
      <c r="DD15">
        <v>0.70000000000000007</v>
      </c>
      <c r="DE15">
        <v>0.70000000000000007</v>
      </c>
      <c r="DF15" t="s">
        <v>64</v>
      </c>
      <c r="DG15">
        <v>0</v>
      </c>
      <c r="DH15">
        <v>0</v>
      </c>
      <c r="DI15">
        <v>0</v>
      </c>
      <c r="DJ15">
        <v>7.0000000000000009</v>
      </c>
      <c r="DK15">
        <v>7.0000000000000009</v>
      </c>
      <c r="DL15">
        <v>5075</v>
      </c>
      <c r="DM15">
        <v>5075</v>
      </c>
      <c r="DN15">
        <v>7</v>
      </c>
      <c r="DO15" t="s">
        <v>2293</v>
      </c>
      <c r="DP15" t="s">
        <v>2293</v>
      </c>
      <c r="DQ15">
        <v>7</v>
      </c>
      <c r="DR15" t="s">
        <v>2293</v>
      </c>
      <c r="DS15" t="s">
        <v>1444</v>
      </c>
      <c r="DT15">
        <v>7</v>
      </c>
      <c r="DU15" t="s">
        <v>64</v>
      </c>
      <c r="DV15">
        <v>7.0000000000000009</v>
      </c>
      <c r="DW15" t="s">
        <v>64</v>
      </c>
      <c r="DX15">
        <v>7</v>
      </c>
      <c r="DY15" t="s">
        <v>64</v>
      </c>
      <c r="DZ15">
        <v>7</v>
      </c>
      <c r="EA15" t="s">
        <v>64</v>
      </c>
      <c r="EB15">
        <v>5075</v>
      </c>
      <c r="EC15">
        <v>5075</v>
      </c>
      <c r="ED15" t="s">
        <v>64</v>
      </c>
      <c r="EE15">
        <v>0.16245487364620939</v>
      </c>
      <c r="EF15">
        <v>0.16245487364620939</v>
      </c>
      <c r="EG15" t="s">
        <v>64</v>
      </c>
      <c r="EH15">
        <v>122</v>
      </c>
      <c r="EI15">
        <v>146</v>
      </c>
      <c r="EJ15" t="s">
        <v>67</v>
      </c>
      <c r="EK15" t="s">
        <v>1454</v>
      </c>
    </row>
    <row r="16" spans="1:146" x14ac:dyDescent="0.35">
      <c r="A16">
        <v>14546</v>
      </c>
      <c r="B16" t="s">
        <v>116</v>
      </c>
      <c r="C16">
        <v>2025</v>
      </c>
      <c r="D16" t="s">
        <v>1434</v>
      </c>
      <c r="E16" t="s">
        <v>52</v>
      </c>
      <c r="F16" t="s">
        <v>1435</v>
      </c>
      <c r="I16" t="s">
        <v>100</v>
      </c>
      <c r="J16" t="s">
        <v>101</v>
      </c>
      <c r="K16" t="s">
        <v>56</v>
      </c>
      <c r="L16" t="s">
        <v>57</v>
      </c>
      <c r="M16">
        <v>9</v>
      </c>
      <c r="N16" t="s">
        <v>118</v>
      </c>
      <c r="O16" t="s">
        <v>119</v>
      </c>
      <c r="P16" t="s">
        <v>120</v>
      </c>
      <c r="Q16" t="s">
        <v>61</v>
      </c>
      <c r="R16" t="s">
        <v>62</v>
      </c>
      <c r="S16" t="s">
        <v>63</v>
      </c>
      <c r="T16">
        <v>20</v>
      </c>
      <c r="U16">
        <v>260</v>
      </c>
      <c r="V16">
        <v>12</v>
      </c>
      <c r="W16">
        <v>272</v>
      </c>
      <c r="X16">
        <v>4</v>
      </c>
      <c r="Y16" t="s">
        <v>64</v>
      </c>
      <c r="Z16" t="s">
        <v>64</v>
      </c>
      <c r="AA16" t="s">
        <v>64</v>
      </c>
      <c r="AB16">
        <v>0</v>
      </c>
      <c r="AC16" t="s">
        <v>121</v>
      </c>
      <c r="AD16" t="s">
        <v>64</v>
      </c>
      <c r="AE16" t="s">
        <v>110</v>
      </c>
      <c r="AF16" t="s">
        <v>122</v>
      </c>
      <c r="AG16">
        <v>68</v>
      </c>
      <c r="AH16">
        <v>2</v>
      </c>
      <c r="AI16" t="s">
        <v>1336</v>
      </c>
      <c r="AJ16" t="s">
        <v>1508</v>
      </c>
      <c r="AK16">
        <v>272</v>
      </c>
      <c r="AL16">
        <v>68</v>
      </c>
      <c r="AM16">
        <v>5075</v>
      </c>
      <c r="AN16">
        <v>275000</v>
      </c>
      <c r="AO16">
        <v>285000</v>
      </c>
      <c r="AP16">
        <v>27608000</v>
      </c>
      <c r="AQ16">
        <v>5440000</v>
      </c>
      <c r="AR16">
        <v>5500000</v>
      </c>
      <c r="AS16">
        <v>6800000</v>
      </c>
      <c r="AT16">
        <v>5700000</v>
      </c>
      <c r="AU16">
        <v>51048000</v>
      </c>
      <c r="AV16" t="s">
        <v>64</v>
      </c>
      <c r="AW16">
        <v>0</v>
      </c>
      <c r="AX16">
        <v>7</v>
      </c>
      <c r="AY16">
        <v>7</v>
      </c>
      <c r="AZ16" t="s">
        <v>1438</v>
      </c>
      <c r="BA16" t="s">
        <v>1438</v>
      </c>
      <c r="BB16" t="s">
        <v>1438</v>
      </c>
      <c r="BC16" t="s">
        <v>1438</v>
      </c>
      <c r="BD16" t="s">
        <v>1438</v>
      </c>
      <c r="BE16" t="s">
        <v>1438</v>
      </c>
      <c r="BG16">
        <v>7</v>
      </c>
      <c r="BH16">
        <v>7</v>
      </c>
      <c r="BI16">
        <v>7</v>
      </c>
      <c r="BJ16">
        <v>7</v>
      </c>
      <c r="BK16">
        <v>7</v>
      </c>
      <c r="BL16">
        <v>7</v>
      </c>
      <c r="BM16">
        <v>7</v>
      </c>
      <c r="BN16" t="s">
        <v>1444</v>
      </c>
      <c r="BO16" t="s">
        <v>1511</v>
      </c>
      <c r="BP16" t="s">
        <v>1512</v>
      </c>
      <c r="BQ16" t="s">
        <v>1513</v>
      </c>
      <c r="BR16" t="s">
        <v>1517</v>
      </c>
      <c r="BS16" t="s">
        <v>1518</v>
      </c>
      <c r="BU16">
        <v>0</v>
      </c>
      <c r="BV16">
        <v>0</v>
      </c>
      <c r="BW16">
        <v>0</v>
      </c>
      <c r="BX16">
        <v>0</v>
      </c>
      <c r="BY16">
        <v>0</v>
      </c>
      <c r="BZ16">
        <v>0</v>
      </c>
      <c r="CA16">
        <v>0</v>
      </c>
      <c r="CB16">
        <v>0</v>
      </c>
      <c r="CC16">
        <v>0</v>
      </c>
      <c r="CD16">
        <v>0</v>
      </c>
      <c r="CE16">
        <v>0</v>
      </c>
      <c r="CF16">
        <v>0</v>
      </c>
      <c r="CG16">
        <v>0</v>
      </c>
      <c r="CH16">
        <v>0</v>
      </c>
      <c r="CI16">
        <v>0</v>
      </c>
      <c r="CJ16">
        <v>0</v>
      </c>
      <c r="CK16" t="s">
        <v>2292</v>
      </c>
      <c r="CL16" t="s">
        <v>64</v>
      </c>
      <c r="CM16" t="s">
        <v>67</v>
      </c>
      <c r="CN16">
        <v>0</v>
      </c>
      <c r="CO16">
        <v>0</v>
      </c>
      <c r="CP16">
        <v>0</v>
      </c>
      <c r="CQ16">
        <v>0</v>
      </c>
      <c r="CR16">
        <v>0</v>
      </c>
      <c r="CS16">
        <v>0</v>
      </c>
      <c r="CT16">
        <v>0</v>
      </c>
      <c r="CU16">
        <v>0</v>
      </c>
      <c r="CV16">
        <v>0</v>
      </c>
      <c r="CW16">
        <v>0</v>
      </c>
      <c r="CX16" t="s">
        <v>64</v>
      </c>
      <c r="CY16">
        <v>0</v>
      </c>
      <c r="CZ16" t="s">
        <v>64</v>
      </c>
      <c r="DA16">
        <v>0</v>
      </c>
      <c r="DB16" t="s">
        <v>64</v>
      </c>
      <c r="DC16">
        <v>0</v>
      </c>
      <c r="DD16">
        <v>0.70000000000000007</v>
      </c>
      <c r="DE16">
        <v>0.70000000000000007</v>
      </c>
      <c r="DF16" t="s">
        <v>64</v>
      </c>
      <c r="DG16">
        <v>0</v>
      </c>
      <c r="DH16">
        <v>0</v>
      </c>
      <c r="DI16">
        <v>0</v>
      </c>
      <c r="DJ16">
        <v>7.0000000000000009</v>
      </c>
      <c r="DK16">
        <v>7.0000000000000009</v>
      </c>
      <c r="DL16">
        <v>5075</v>
      </c>
      <c r="DM16">
        <v>5075</v>
      </c>
      <c r="DN16">
        <v>7</v>
      </c>
      <c r="DO16" t="s">
        <v>2293</v>
      </c>
      <c r="DP16" t="s">
        <v>2293</v>
      </c>
      <c r="DQ16">
        <v>7</v>
      </c>
      <c r="DR16" t="s">
        <v>2293</v>
      </c>
      <c r="DS16" t="s">
        <v>1444</v>
      </c>
      <c r="DT16">
        <v>7</v>
      </c>
      <c r="DU16" t="s">
        <v>64</v>
      </c>
      <c r="DV16">
        <v>7.0000000000000009</v>
      </c>
      <c r="DW16" t="s">
        <v>64</v>
      </c>
      <c r="DX16">
        <v>7</v>
      </c>
      <c r="DY16" t="s">
        <v>64</v>
      </c>
      <c r="DZ16">
        <v>7</v>
      </c>
      <c r="EA16" t="s">
        <v>64</v>
      </c>
      <c r="EB16">
        <v>5075</v>
      </c>
      <c r="EC16">
        <v>5075</v>
      </c>
      <c r="ED16" t="s">
        <v>64</v>
      </c>
      <c r="EE16">
        <v>0.16245487364620939</v>
      </c>
      <c r="EF16">
        <v>0.16245487364620939</v>
      </c>
      <c r="EG16" t="s">
        <v>64</v>
      </c>
      <c r="EH16">
        <v>122</v>
      </c>
      <c r="EI16">
        <v>146</v>
      </c>
      <c r="EJ16" t="s">
        <v>67</v>
      </c>
      <c r="EK16">
        <v>0</v>
      </c>
    </row>
    <row r="17" spans="1:141" x14ac:dyDescent="0.35">
      <c r="A17">
        <v>14548</v>
      </c>
      <c r="B17" t="s">
        <v>116</v>
      </c>
      <c r="C17">
        <v>2025</v>
      </c>
      <c r="D17" t="s">
        <v>1434</v>
      </c>
      <c r="E17" t="s">
        <v>52</v>
      </c>
      <c r="F17" t="s">
        <v>1435</v>
      </c>
      <c r="I17" t="s">
        <v>100</v>
      </c>
      <c r="J17" t="s">
        <v>101</v>
      </c>
      <c r="K17" t="s">
        <v>56</v>
      </c>
      <c r="L17" t="s">
        <v>57</v>
      </c>
      <c r="M17">
        <v>9</v>
      </c>
      <c r="N17" t="s">
        <v>118</v>
      </c>
      <c r="O17" t="s">
        <v>124</v>
      </c>
      <c r="P17" t="s">
        <v>120</v>
      </c>
      <c r="Q17" t="s">
        <v>61</v>
      </c>
      <c r="R17" t="s">
        <v>62</v>
      </c>
      <c r="S17" t="s">
        <v>63</v>
      </c>
      <c r="T17">
        <v>20</v>
      </c>
      <c r="U17">
        <v>260</v>
      </c>
      <c r="V17">
        <v>12</v>
      </c>
      <c r="W17">
        <v>272</v>
      </c>
      <c r="X17">
        <v>4</v>
      </c>
      <c r="Y17" t="s">
        <v>64</v>
      </c>
      <c r="Z17" t="s">
        <v>64</v>
      </c>
      <c r="AA17" t="s">
        <v>64</v>
      </c>
      <c r="AB17">
        <v>0</v>
      </c>
      <c r="AC17" t="s">
        <v>121</v>
      </c>
      <c r="AD17" t="s">
        <v>64</v>
      </c>
      <c r="AE17" t="s">
        <v>110</v>
      </c>
      <c r="AF17" t="s">
        <v>122</v>
      </c>
      <c r="AG17">
        <v>68</v>
      </c>
      <c r="AH17">
        <v>2</v>
      </c>
      <c r="AI17" t="s">
        <v>1336</v>
      </c>
      <c r="AJ17" t="s">
        <v>1508</v>
      </c>
      <c r="AK17">
        <v>272</v>
      </c>
      <c r="AL17">
        <v>68</v>
      </c>
      <c r="AM17">
        <v>5075</v>
      </c>
      <c r="AN17">
        <v>275000</v>
      </c>
      <c r="AO17">
        <v>285000</v>
      </c>
      <c r="AP17">
        <v>27608000</v>
      </c>
      <c r="AQ17">
        <v>5440000</v>
      </c>
      <c r="AR17">
        <v>5500000</v>
      </c>
      <c r="AS17">
        <v>6800000</v>
      </c>
      <c r="AT17">
        <v>5700000</v>
      </c>
      <c r="AU17">
        <v>51048000</v>
      </c>
      <c r="AV17" t="s">
        <v>64</v>
      </c>
      <c r="AW17">
        <v>0</v>
      </c>
      <c r="AX17">
        <v>7</v>
      </c>
      <c r="AY17">
        <v>7</v>
      </c>
      <c r="AZ17" t="s">
        <v>1438</v>
      </c>
      <c r="BA17" t="s">
        <v>1438</v>
      </c>
      <c r="BB17" t="s">
        <v>1438</v>
      </c>
      <c r="BC17" t="s">
        <v>1438</v>
      </c>
      <c r="BD17" t="s">
        <v>1438</v>
      </c>
      <c r="BE17" t="s">
        <v>1438</v>
      </c>
      <c r="BG17">
        <v>7</v>
      </c>
      <c r="BH17">
        <v>7</v>
      </c>
      <c r="BI17">
        <v>7</v>
      </c>
      <c r="BJ17">
        <v>7</v>
      </c>
      <c r="BK17">
        <v>7</v>
      </c>
      <c r="BL17">
        <v>7</v>
      </c>
      <c r="BM17">
        <v>7</v>
      </c>
      <c r="BN17" t="s">
        <v>1444</v>
      </c>
      <c r="BO17" t="s">
        <v>1511</v>
      </c>
      <c r="BP17" t="s">
        <v>1512</v>
      </c>
      <c r="BQ17" t="s">
        <v>1513</v>
      </c>
      <c r="BR17" t="s">
        <v>1519</v>
      </c>
      <c r="BS17" t="s">
        <v>1520</v>
      </c>
      <c r="BU17">
        <v>0</v>
      </c>
      <c r="BV17">
        <v>0</v>
      </c>
      <c r="BW17">
        <v>0</v>
      </c>
      <c r="BX17">
        <v>0</v>
      </c>
      <c r="BY17">
        <v>0</v>
      </c>
      <c r="BZ17">
        <v>0</v>
      </c>
      <c r="CA17">
        <v>0</v>
      </c>
      <c r="CB17">
        <v>0</v>
      </c>
      <c r="CC17">
        <v>0</v>
      </c>
      <c r="CD17">
        <v>0</v>
      </c>
      <c r="CE17">
        <v>0</v>
      </c>
      <c r="CF17">
        <v>0</v>
      </c>
      <c r="CG17">
        <v>0</v>
      </c>
      <c r="CH17">
        <v>0</v>
      </c>
      <c r="CI17">
        <v>0</v>
      </c>
      <c r="CJ17">
        <v>0</v>
      </c>
      <c r="CK17" t="s">
        <v>2292</v>
      </c>
      <c r="CL17" t="s">
        <v>64</v>
      </c>
      <c r="CM17" t="s">
        <v>67</v>
      </c>
      <c r="CN17">
        <v>0</v>
      </c>
      <c r="CO17">
        <v>0</v>
      </c>
      <c r="CP17">
        <v>0</v>
      </c>
      <c r="CQ17">
        <v>0</v>
      </c>
      <c r="CR17">
        <v>0</v>
      </c>
      <c r="CS17">
        <v>0</v>
      </c>
      <c r="CT17">
        <v>0</v>
      </c>
      <c r="CU17">
        <v>0</v>
      </c>
      <c r="CV17">
        <v>0</v>
      </c>
      <c r="CW17">
        <v>0</v>
      </c>
      <c r="CX17" t="s">
        <v>64</v>
      </c>
      <c r="CY17">
        <v>0</v>
      </c>
      <c r="CZ17" t="s">
        <v>64</v>
      </c>
      <c r="DA17">
        <v>0</v>
      </c>
      <c r="DB17" t="s">
        <v>64</v>
      </c>
      <c r="DC17">
        <v>0</v>
      </c>
      <c r="DD17">
        <v>0.70000000000000007</v>
      </c>
      <c r="DE17">
        <v>0.70000000000000007</v>
      </c>
      <c r="DF17" t="s">
        <v>64</v>
      </c>
      <c r="DG17">
        <v>0</v>
      </c>
      <c r="DH17">
        <v>0</v>
      </c>
      <c r="DI17">
        <v>0</v>
      </c>
      <c r="DJ17">
        <v>7.0000000000000009</v>
      </c>
      <c r="DK17">
        <v>7.0000000000000009</v>
      </c>
      <c r="DL17">
        <v>5075</v>
      </c>
      <c r="DM17">
        <v>5075</v>
      </c>
      <c r="DN17">
        <v>7</v>
      </c>
      <c r="DO17" t="s">
        <v>2293</v>
      </c>
      <c r="DP17" t="s">
        <v>2293</v>
      </c>
      <c r="DQ17">
        <v>7</v>
      </c>
      <c r="DR17" t="s">
        <v>2293</v>
      </c>
      <c r="DS17" t="s">
        <v>1444</v>
      </c>
      <c r="DT17">
        <v>7</v>
      </c>
      <c r="DU17" t="s">
        <v>64</v>
      </c>
      <c r="DV17">
        <v>7.0000000000000009</v>
      </c>
      <c r="DW17" t="s">
        <v>64</v>
      </c>
      <c r="DX17">
        <v>7</v>
      </c>
      <c r="DY17" t="s">
        <v>64</v>
      </c>
      <c r="DZ17">
        <v>7</v>
      </c>
      <c r="EA17" t="s">
        <v>64</v>
      </c>
      <c r="EB17">
        <v>5075</v>
      </c>
      <c r="EC17">
        <v>5075</v>
      </c>
      <c r="ED17" t="s">
        <v>64</v>
      </c>
      <c r="EE17">
        <v>0.16245487364620939</v>
      </c>
      <c r="EF17">
        <v>0.16245487364620939</v>
      </c>
      <c r="EG17" t="s">
        <v>64</v>
      </c>
      <c r="EH17">
        <v>122</v>
      </c>
      <c r="EI17">
        <v>146</v>
      </c>
      <c r="EJ17" t="s">
        <v>67</v>
      </c>
      <c r="EK17">
        <v>0</v>
      </c>
    </row>
    <row r="18" spans="1:141" x14ac:dyDescent="0.35">
      <c r="A18">
        <v>14551</v>
      </c>
      <c r="B18" t="s">
        <v>116</v>
      </c>
      <c r="C18">
        <v>2025</v>
      </c>
      <c r="D18" t="s">
        <v>1434</v>
      </c>
      <c r="E18" t="s">
        <v>52</v>
      </c>
      <c r="F18" t="s">
        <v>1435</v>
      </c>
      <c r="I18" t="s">
        <v>93</v>
      </c>
      <c r="J18" t="s">
        <v>94</v>
      </c>
      <c r="K18" t="s">
        <v>56</v>
      </c>
      <c r="L18" t="s">
        <v>57</v>
      </c>
      <c r="M18">
        <v>9</v>
      </c>
      <c r="N18" t="s">
        <v>118</v>
      </c>
      <c r="O18" t="s">
        <v>396</v>
      </c>
      <c r="P18" t="s">
        <v>120</v>
      </c>
      <c r="Q18" t="s">
        <v>61</v>
      </c>
      <c r="R18" t="s">
        <v>62</v>
      </c>
      <c r="S18" t="s">
        <v>63</v>
      </c>
      <c r="T18">
        <v>20</v>
      </c>
      <c r="U18">
        <v>170</v>
      </c>
      <c r="V18">
        <v>12</v>
      </c>
      <c r="W18">
        <v>182</v>
      </c>
      <c r="X18">
        <v>4</v>
      </c>
      <c r="Y18" t="s">
        <v>64</v>
      </c>
      <c r="Z18" t="s">
        <v>64</v>
      </c>
      <c r="AA18" t="s">
        <v>64</v>
      </c>
      <c r="AB18">
        <v>0</v>
      </c>
      <c r="AC18" t="s">
        <v>299</v>
      </c>
      <c r="AD18">
        <v>0</v>
      </c>
      <c r="AE18">
        <v>0</v>
      </c>
      <c r="AF18" t="s">
        <v>122</v>
      </c>
      <c r="AG18">
        <v>46</v>
      </c>
      <c r="AH18">
        <v>2</v>
      </c>
      <c r="AI18" t="s">
        <v>1336</v>
      </c>
      <c r="AJ18" t="s">
        <v>1508</v>
      </c>
      <c r="AK18">
        <v>182</v>
      </c>
      <c r="AL18">
        <v>46</v>
      </c>
      <c r="AM18">
        <v>5075</v>
      </c>
      <c r="AN18">
        <v>275000</v>
      </c>
      <c r="AO18">
        <v>0</v>
      </c>
      <c r="AP18">
        <v>18473000</v>
      </c>
      <c r="AQ18">
        <v>3680000</v>
      </c>
      <c r="AR18">
        <v>5500000</v>
      </c>
      <c r="AS18">
        <v>4600000</v>
      </c>
      <c r="AT18">
        <v>0</v>
      </c>
      <c r="AU18">
        <v>32253000</v>
      </c>
      <c r="AV18" t="s">
        <v>64</v>
      </c>
      <c r="AW18">
        <v>0</v>
      </c>
      <c r="AX18">
        <v>7</v>
      </c>
      <c r="AY18">
        <v>7</v>
      </c>
      <c r="AZ18" t="s">
        <v>1438</v>
      </c>
      <c r="BA18" t="s">
        <v>1438</v>
      </c>
      <c r="BB18" t="s">
        <v>1438</v>
      </c>
      <c r="BC18" t="s">
        <v>1438</v>
      </c>
      <c r="BD18" t="s">
        <v>1438</v>
      </c>
      <c r="BE18" t="s">
        <v>1438</v>
      </c>
      <c r="BG18">
        <v>7</v>
      </c>
      <c r="BH18">
        <v>7</v>
      </c>
      <c r="BI18">
        <v>7</v>
      </c>
      <c r="BJ18">
        <v>7</v>
      </c>
      <c r="BK18">
        <v>7</v>
      </c>
      <c r="BL18">
        <v>7</v>
      </c>
      <c r="BM18">
        <v>7</v>
      </c>
      <c r="BN18" t="s">
        <v>1444</v>
      </c>
      <c r="BO18" t="s">
        <v>1511</v>
      </c>
      <c r="BP18" t="s">
        <v>1512</v>
      </c>
      <c r="BQ18" t="s">
        <v>1513</v>
      </c>
      <c r="BR18" t="s">
        <v>1522</v>
      </c>
      <c r="BS18" t="s">
        <v>1458</v>
      </c>
      <c r="BU18">
        <v>0</v>
      </c>
      <c r="BV18">
        <v>0</v>
      </c>
      <c r="BW18">
        <v>0</v>
      </c>
      <c r="BX18">
        <v>0</v>
      </c>
      <c r="BY18">
        <v>0</v>
      </c>
      <c r="BZ18">
        <v>0</v>
      </c>
      <c r="CA18">
        <v>0</v>
      </c>
      <c r="CB18">
        <v>0</v>
      </c>
      <c r="CC18">
        <v>0</v>
      </c>
      <c r="CD18">
        <v>0</v>
      </c>
      <c r="CE18">
        <v>0</v>
      </c>
      <c r="CF18">
        <v>0</v>
      </c>
      <c r="CG18">
        <v>0</v>
      </c>
      <c r="CH18">
        <v>0</v>
      </c>
      <c r="CI18">
        <v>0</v>
      </c>
      <c r="CJ18">
        <v>0</v>
      </c>
      <c r="CK18" t="s">
        <v>2292</v>
      </c>
      <c r="CL18" t="s">
        <v>64</v>
      </c>
      <c r="CM18" t="s">
        <v>67</v>
      </c>
      <c r="CN18">
        <v>0</v>
      </c>
      <c r="CO18">
        <v>0</v>
      </c>
      <c r="CP18">
        <v>0</v>
      </c>
      <c r="CQ18">
        <v>0</v>
      </c>
      <c r="CR18">
        <v>0</v>
      </c>
      <c r="CS18">
        <v>0</v>
      </c>
      <c r="CT18">
        <v>0</v>
      </c>
      <c r="CU18">
        <v>0</v>
      </c>
      <c r="CV18">
        <v>0</v>
      </c>
      <c r="CW18">
        <v>0</v>
      </c>
      <c r="CX18" t="s">
        <v>64</v>
      </c>
      <c r="CY18">
        <v>0</v>
      </c>
      <c r="CZ18" t="s">
        <v>64</v>
      </c>
      <c r="DA18">
        <v>0</v>
      </c>
      <c r="DB18" t="s">
        <v>64</v>
      </c>
      <c r="DC18">
        <v>0</v>
      </c>
      <c r="DD18">
        <v>0.70000000000000007</v>
      </c>
      <c r="DE18">
        <v>0.70000000000000007</v>
      </c>
      <c r="DF18" t="s">
        <v>64</v>
      </c>
      <c r="DG18">
        <v>0</v>
      </c>
      <c r="DH18">
        <v>0</v>
      </c>
      <c r="DI18">
        <v>0</v>
      </c>
      <c r="DJ18">
        <v>7.0000000000000009</v>
      </c>
      <c r="DK18">
        <v>7.0000000000000009</v>
      </c>
      <c r="DL18">
        <v>5075</v>
      </c>
      <c r="DM18">
        <v>5075</v>
      </c>
      <c r="DN18">
        <v>7</v>
      </c>
      <c r="DO18" t="s">
        <v>2293</v>
      </c>
      <c r="DP18" t="s">
        <v>2293</v>
      </c>
      <c r="DQ18">
        <v>7</v>
      </c>
      <c r="DR18" t="s">
        <v>2293</v>
      </c>
      <c r="DS18" t="s">
        <v>1444</v>
      </c>
      <c r="DT18">
        <v>7</v>
      </c>
      <c r="DU18" t="s">
        <v>64</v>
      </c>
      <c r="DV18">
        <v>7.0000000000000009</v>
      </c>
      <c r="DW18" t="s">
        <v>64</v>
      </c>
      <c r="DX18">
        <v>7</v>
      </c>
      <c r="DY18" t="s">
        <v>64</v>
      </c>
      <c r="DZ18">
        <v>7</v>
      </c>
      <c r="EA18" t="s">
        <v>64</v>
      </c>
      <c r="EB18">
        <v>5075</v>
      </c>
      <c r="EC18">
        <v>5075</v>
      </c>
      <c r="ED18" t="s">
        <v>64</v>
      </c>
      <c r="EE18">
        <v>0.16245487364620939</v>
      </c>
      <c r="EF18">
        <v>0.16245487364620939</v>
      </c>
      <c r="EG18" t="s">
        <v>64</v>
      </c>
      <c r="EH18">
        <v>122</v>
      </c>
      <c r="EI18">
        <v>146</v>
      </c>
      <c r="EJ18" t="s">
        <v>67</v>
      </c>
      <c r="EK18">
        <v>0</v>
      </c>
    </row>
    <row r="19" spans="1:141" x14ac:dyDescent="0.35">
      <c r="A19">
        <v>14553</v>
      </c>
      <c r="B19" t="s">
        <v>116</v>
      </c>
      <c r="C19">
        <v>2025</v>
      </c>
      <c r="D19" t="s">
        <v>1434</v>
      </c>
      <c r="E19" t="s">
        <v>52</v>
      </c>
      <c r="F19" t="s">
        <v>1435</v>
      </c>
      <c r="I19" t="s">
        <v>397</v>
      </c>
      <c r="J19" t="s">
        <v>398</v>
      </c>
      <c r="K19" t="s">
        <v>56</v>
      </c>
      <c r="L19" t="s">
        <v>57</v>
      </c>
      <c r="M19">
        <v>9</v>
      </c>
      <c r="N19" t="s">
        <v>118</v>
      </c>
      <c r="O19" t="s">
        <v>400</v>
      </c>
      <c r="P19" t="s">
        <v>120</v>
      </c>
      <c r="Q19" t="s">
        <v>61</v>
      </c>
      <c r="R19" t="s">
        <v>62</v>
      </c>
      <c r="S19" t="s">
        <v>63</v>
      </c>
      <c r="T19">
        <v>20</v>
      </c>
      <c r="U19">
        <v>130</v>
      </c>
      <c r="V19">
        <v>12</v>
      </c>
      <c r="W19">
        <v>142</v>
      </c>
      <c r="X19">
        <v>4</v>
      </c>
      <c r="Y19" t="s">
        <v>64</v>
      </c>
      <c r="Z19" t="s">
        <v>64</v>
      </c>
      <c r="AA19" t="s">
        <v>64</v>
      </c>
      <c r="AB19">
        <v>0</v>
      </c>
      <c r="AC19" t="s">
        <v>299</v>
      </c>
      <c r="AD19">
        <v>0</v>
      </c>
      <c r="AE19">
        <v>0</v>
      </c>
      <c r="AF19" t="s">
        <v>122</v>
      </c>
      <c r="AG19">
        <v>36</v>
      </c>
      <c r="AH19">
        <v>2</v>
      </c>
      <c r="AI19" t="s">
        <v>1336</v>
      </c>
      <c r="AJ19" t="s">
        <v>1508</v>
      </c>
      <c r="AK19">
        <v>142</v>
      </c>
      <c r="AL19">
        <v>36</v>
      </c>
      <c r="AM19">
        <v>5075</v>
      </c>
      <c r="AN19">
        <v>275000</v>
      </c>
      <c r="AO19">
        <v>0</v>
      </c>
      <c r="AP19">
        <v>14413000</v>
      </c>
      <c r="AQ19">
        <v>2880000</v>
      </c>
      <c r="AR19">
        <v>5500000</v>
      </c>
      <c r="AS19">
        <v>3600000</v>
      </c>
      <c r="AT19">
        <v>0</v>
      </c>
      <c r="AU19">
        <v>26393000</v>
      </c>
      <c r="AV19" t="s">
        <v>64</v>
      </c>
      <c r="AW19">
        <v>0</v>
      </c>
      <c r="AX19">
        <v>7</v>
      </c>
      <c r="AY19">
        <v>7</v>
      </c>
      <c r="AZ19" t="s">
        <v>1438</v>
      </c>
      <c r="BA19" t="s">
        <v>1438</v>
      </c>
      <c r="BB19" t="s">
        <v>1438</v>
      </c>
      <c r="BC19" t="s">
        <v>1438</v>
      </c>
      <c r="BD19" t="s">
        <v>1438</v>
      </c>
      <c r="BE19" t="s">
        <v>1438</v>
      </c>
      <c r="BG19">
        <v>7</v>
      </c>
      <c r="BH19">
        <v>7</v>
      </c>
      <c r="BI19">
        <v>7</v>
      </c>
      <c r="BJ19">
        <v>7</v>
      </c>
      <c r="BK19">
        <v>7</v>
      </c>
      <c r="BL19">
        <v>7</v>
      </c>
      <c r="BM19">
        <v>7</v>
      </c>
      <c r="BN19" t="s">
        <v>1444</v>
      </c>
      <c r="BO19" t="s">
        <v>1511</v>
      </c>
      <c r="BP19" t="s">
        <v>1512</v>
      </c>
      <c r="BQ19" t="s">
        <v>1513</v>
      </c>
      <c r="BR19" t="s">
        <v>1523</v>
      </c>
      <c r="BS19" t="s">
        <v>1524</v>
      </c>
      <c r="BU19">
        <v>0</v>
      </c>
      <c r="BV19">
        <v>0</v>
      </c>
      <c r="BW19">
        <v>0</v>
      </c>
      <c r="BX19">
        <v>0</v>
      </c>
      <c r="BY19">
        <v>0</v>
      </c>
      <c r="BZ19">
        <v>0</v>
      </c>
      <c r="CA19">
        <v>0</v>
      </c>
      <c r="CB19">
        <v>0</v>
      </c>
      <c r="CC19">
        <v>0</v>
      </c>
      <c r="CD19">
        <v>0</v>
      </c>
      <c r="CE19">
        <v>0</v>
      </c>
      <c r="CF19">
        <v>0</v>
      </c>
      <c r="CG19">
        <v>0</v>
      </c>
      <c r="CH19">
        <v>0</v>
      </c>
      <c r="CI19">
        <v>0</v>
      </c>
      <c r="CJ19">
        <v>0</v>
      </c>
      <c r="CK19" t="s">
        <v>2292</v>
      </c>
      <c r="CL19" t="s">
        <v>64</v>
      </c>
      <c r="CM19" t="s">
        <v>67</v>
      </c>
      <c r="CN19">
        <v>0</v>
      </c>
      <c r="CO19">
        <v>0</v>
      </c>
      <c r="CP19">
        <v>0</v>
      </c>
      <c r="CQ19">
        <v>0</v>
      </c>
      <c r="CR19">
        <v>0</v>
      </c>
      <c r="CS19">
        <v>0</v>
      </c>
      <c r="CT19">
        <v>0</v>
      </c>
      <c r="CU19">
        <v>0</v>
      </c>
      <c r="CV19">
        <v>0</v>
      </c>
      <c r="CW19">
        <v>0</v>
      </c>
      <c r="CX19" t="s">
        <v>64</v>
      </c>
      <c r="CY19">
        <v>0</v>
      </c>
      <c r="CZ19" t="s">
        <v>64</v>
      </c>
      <c r="DA19">
        <v>0</v>
      </c>
      <c r="DB19" t="s">
        <v>64</v>
      </c>
      <c r="DC19">
        <v>0</v>
      </c>
      <c r="DD19">
        <v>0.70000000000000007</v>
      </c>
      <c r="DE19">
        <v>0.70000000000000007</v>
      </c>
      <c r="DF19" t="s">
        <v>64</v>
      </c>
      <c r="DG19">
        <v>0</v>
      </c>
      <c r="DH19">
        <v>0</v>
      </c>
      <c r="DI19">
        <v>0</v>
      </c>
      <c r="DJ19">
        <v>7.0000000000000009</v>
      </c>
      <c r="DK19">
        <v>7.0000000000000009</v>
      </c>
      <c r="DL19">
        <v>5075</v>
      </c>
      <c r="DM19">
        <v>5075</v>
      </c>
      <c r="DN19">
        <v>7</v>
      </c>
      <c r="DO19" t="s">
        <v>2293</v>
      </c>
      <c r="DP19" t="s">
        <v>2293</v>
      </c>
      <c r="DQ19">
        <v>7</v>
      </c>
      <c r="DR19" t="s">
        <v>2293</v>
      </c>
      <c r="DS19" t="s">
        <v>1444</v>
      </c>
      <c r="DT19">
        <v>7</v>
      </c>
      <c r="DU19" t="s">
        <v>64</v>
      </c>
      <c r="DV19">
        <v>7.0000000000000009</v>
      </c>
      <c r="DW19" t="s">
        <v>64</v>
      </c>
      <c r="DX19">
        <v>7</v>
      </c>
      <c r="DY19" t="s">
        <v>64</v>
      </c>
      <c r="DZ19">
        <v>7</v>
      </c>
      <c r="EA19" t="s">
        <v>64</v>
      </c>
      <c r="EB19">
        <v>5075</v>
      </c>
      <c r="EC19">
        <v>5075</v>
      </c>
      <c r="ED19" t="s">
        <v>64</v>
      </c>
      <c r="EE19">
        <v>0.16245487364620939</v>
      </c>
      <c r="EF19">
        <v>0.16245487364620939</v>
      </c>
      <c r="EG19" t="s">
        <v>64</v>
      </c>
      <c r="EH19">
        <v>122</v>
      </c>
      <c r="EI19">
        <v>146</v>
      </c>
      <c r="EJ19" t="s">
        <v>67</v>
      </c>
      <c r="EK19">
        <v>0</v>
      </c>
    </row>
    <row r="20" spans="1:141" x14ac:dyDescent="0.35">
      <c r="A20">
        <v>14541</v>
      </c>
      <c r="B20" t="s">
        <v>116</v>
      </c>
      <c r="C20">
        <v>2025</v>
      </c>
      <c r="D20" t="s">
        <v>1434</v>
      </c>
      <c r="E20" t="s">
        <v>52</v>
      </c>
      <c r="F20" t="s">
        <v>1435</v>
      </c>
      <c r="I20" t="s">
        <v>54</v>
      </c>
      <c r="J20" t="s">
        <v>55</v>
      </c>
      <c r="K20" t="s">
        <v>56</v>
      </c>
      <c r="L20" t="s">
        <v>57</v>
      </c>
      <c r="M20">
        <v>9</v>
      </c>
      <c r="N20" t="s">
        <v>118</v>
      </c>
      <c r="O20" t="s">
        <v>388</v>
      </c>
      <c r="P20" t="s">
        <v>120</v>
      </c>
      <c r="Q20" t="s">
        <v>61</v>
      </c>
      <c r="R20" t="s">
        <v>62</v>
      </c>
      <c r="S20" t="s">
        <v>63</v>
      </c>
      <c r="T20">
        <v>20</v>
      </c>
      <c r="U20">
        <v>100</v>
      </c>
      <c r="V20">
        <v>12</v>
      </c>
      <c r="W20">
        <v>112</v>
      </c>
      <c r="X20">
        <v>4</v>
      </c>
      <c r="Y20" t="s">
        <v>64</v>
      </c>
      <c r="Z20" t="s">
        <v>64</v>
      </c>
      <c r="AA20" t="s">
        <v>64</v>
      </c>
      <c r="AB20">
        <v>0</v>
      </c>
      <c r="AC20" t="s">
        <v>387</v>
      </c>
      <c r="AD20">
        <v>0</v>
      </c>
      <c r="AE20">
        <v>0</v>
      </c>
      <c r="AF20" t="s">
        <v>122</v>
      </c>
      <c r="AG20">
        <v>28</v>
      </c>
      <c r="AH20">
        <v>2</v>
      </c>
      <c r="AI20" t="s">
        <v>1342</v>
      </c>
      <c r="AJ20" t="s">
        <v>1529</v>
      </c>
      <c r="AK20">
        <v>112</v>
      </c>
      <c r="AL20">
        <v>28</v>
      </c>
      <c r="AM20">
        <v>5075</v>
      </c>
      <c r="AN20">
        <v>275000</v>
      </c>
      <c r="AO20">
        <v>0</v>
      </c>
      <c r="AP20">
        <v>11368000</v>
      </c>
      <c r="AQ20">
        <v>2240000</v>
      </c>
      <c r="AR20">
        <v>5500000</v>
      </c>
      <c r="AS20">
        <v>2800000</v>
      </c>
      <c r="AT20">
        <v>0</v>
      </c>
      <c r="AU20">
        <v>21908000</v>
      </c>
      <c r="AV20" t="s">
        <v>64</v>
      </c>
      <c r="AW20">
        <v>0</v>
      </c>
      <c r="AX20">
        <v>7</v>
      </c>
      <c r="AY20">
        <v>7</v>
      </c>
      <c r="AZ20" t="s">
        <v>1438</v>
      </c>
      <c r="BA20" t="s">
        <v>1438</v>
      </c>
      <c r="BB20" t="s">
        <v>1438</v>
      </c>
      <c r="BC20" t="s">
        <v>1438</v>
      </c>
      <c r="BD20" t="s">
        <v>1438</v>
      </c>
      <c r="BE20" t="s">
        <v>1438</v>
      </c>
      <c r="BG20">
        <v>7</v>
      </c>
      <c r="BH20">
        <v>7</v>
      </c>
      <c r="BI20">
        <v>7</v>
      </c>
      <c r="BJ20">
        <v>7</v>
      </c>
      <c r="BK20">
        <v>7</v>
      </c>
      <c r="BL20">
        <v>7</v>
      </c>
      <c r="BM20">
        <v>7</v>
      </c>
      <c r="BN20" t="s">
        <v>1444</v>
      </c>
      <c r="BO20" t="s">
        <v>1530</v>
      </c>
      <c r="BP20" t="s">
        <v>1531</v>
      </c>
      <c r="BQ20">
        <v>994083215</v>
      </c>
      <c r="BR20" t="s">
        <v>2299</v>
      </c>
      <c r="BS20" t="s">
        <v>1585</v>
      </c>
      <c r="BU20">
        <v>0</v>
      </c>
      <c r="BV20">
        <v>0</v>
      </c>
      <c r="BW20">
        <v>0</v>
      </c>
      <c r="BX20">
        <v>0</v>
      </c>
      <c r="BY20">
        <v>0</v>
      </c>
      <c r="BZ20">
        <v>0</v>
      </c>
      <c r="CA20">
        <v>0</v>
      </c>
      <c r="CB20">
        <v>0</v>
      </c>
      <c r="CC20">
        <v>0</v>
      </c>
      <c r="CD20">
        <v>0</v>
      </c>
      <c r="CE20">
        <v>0</v>
      </c>
      <c r="CF20">
        <v>0</v>
      </c>
      <c r="CG20">
        <v>0</v>
      </c>
      <c r="CH20">
        <v>0</v>
      </c>
      <c r="CI20">
        <v>0</v>
      </c>
      <c r="CJ20">
        <v>0</v>
      </c>
      <c r="CK20" t="s">
        <v>2292</v>
      </c>
      <c r="CL20" t="s">
        <v>64</v>
      </c>
      <c r="CM20" t="s">
        <v>67</v>
      </c>
      <c r="CN20">
        <v>0</v>
      </c>
      <c r="CO20">
        <v>0</v>
      </c>
      <c r="CP20">
        <v>0</v>
      </c>
      <c r="CQ20">
        <v>0</v>
      </c>
      <c r="CR20">
        <v>0</v>
      </c>
      <c r="CS20">
        <v>0</v>
      </c>
      <c r="CT20">
        <v>0</v>
      </c>
      <c r="CU20">
        <v>0</v>
      </c>
      <c r="CV20">
        <v>0</v>
      </c>
      <c r="CW20">
        <v>0</v>
      </c>
      <c r="CX20" t="s">
        <v>64</v>
      </c>
      <c r="CY20">
        <v>0</v>
      </c>
      <c r="CZ20" t="s">
        <v>64</v>
      </c>
      <c r="DA20">
        <v>0</v>
      </c>
      <c r="DB20" t="s">
        <v>64</v>
      </c>
      <c r="DC20">
        <v>0</v>
      </c>
      <c r="DD20">
        <v>0.70000000000000007</v>
      </c>
      <c r="DE20">
        <v>0.70000000000000007</v>
      </c>
      <c r="DF20" t="s">
        <v>64</v>
      </c>
      <c r="DG20">
        <v>0</v>
      </c>
      <c r="DH20">
        <v>0</v>
      </c>
      <c r="DI20">
        <v>0</v>
      </c>
      <c r="DJ20">
        <v>7.0000000000000009</v>
      </c>
      <c r="DK20">
        <v>7.0000000000000009</v>
      </c>
      <c r="DL20">
        <v>5075</v>
      </c>
      <c r="DM20">
        <v>5075</v>
      </c>
      <c r="DN20">
        <v>7</v>
      </c>
      <c r="DO20" t="s">
        <v>2293</v>
      </c>
      <c r="DP20" t="s">
        <v>2293</v>
      </c>
      <c r="DQ20">
        <v>7</v>
      </c>
      <c r="DR20" t="s">
        <v>2293</v>
      </c>
      <c r="DS20" t="s">
        <v>1444</v>
      </c>
      <c r="DT20">
        <v>7</v>
      </c>
      <c r="DU20" t="s">
        <v>64</v>
      </c>
      <c r="DV20">
        <v>7.0000000000000009</v>
      </c>
      <c r="DW20" t="s">
        <v>64</v>
      </c>
      <c r="DX20">
        <v>7</v>
      </c>
      <c r="DY20" t="s">
        <v>64</v>
      </c>
      <c r="DZ20">
        <v>7</v>
      </c>
      <c r="EA20" t="s">
        <v>64</v>
      </c>
      <c r="EB20">
        <v>5075</v>
      </c>
      <c r="EC20">
        <v>5075</v>
      </c>
      <c r="ED20" t="s">
        <v>64</v>
      </c>
      <c r="EE20">
        <v>5.9523809523809527E-2</v>
      </c>
      <c r="EF20">
        <v>0</v>
      </c>
      <c r="EG20" t="s">
        <v>67</v>
      </c>
      <c r="EH20">
        <v>84</v>
      </c>
      <c r="EI20">
        <v>181</v>
      </c>
      <c r="EJ20" t="s">
        <v>67</v>
      </c>
      <c r="EK20">
        <v>0</v>
      </c>
    </row>
    <row r="21" spans="1:141" x14ac:dyDescent="0.35">
      <c r="A21">
        <v>14552</v>
      </c>
      <c r="B21" t="s">
        <v>116</v>
      </c>
      <c r="C21">
        <v>2025</v>
      </c>
      <c r="D21" t="s">
        <v>1434</v>
      </c>
      <c r="E21" t="s">
        <v>52</v>
      </c>
      <c r="F21" t="s">
        <v>1435</v>
      </c>
      <c r="I21" t="s">
        <v>397</v>
      </c>
      <c r="J21" t="s">
        <v>398</v>
      </c>
      <c r="K21" t="s">
        <v>56</v>
      </c>
      <c r="L21" t="s">
        <v>57</v>
      </c>
      <c r="M21">
        <v>9</v>
      </c>
      <c r="N21" t="s">
        <v>118</v>
      </c>
      <c r="O21" t="s">
        <v>399</v>
      </c>
      <c r="P21" t="s">
        <v>120</v>
      </c>
      <c r="Q21" t="s">
        <v>61</v>
      </c>
      <c r="R21" t="s">
        <v>62</v>
      </c>
      <c r="S21" t="s">
        <v>63</v>
      </c>
      <c r="T21">
        <v>20</v>
      </c>
      <c r="U21">
        <v>130</v>
      </c>
      <c r="V21">
        <v>12</v>
      </c>
      <c r="W21">
        <v>142</v>
      </c>
      <c r="X21">
        <v>4</v>
      </c>
      <c r="Y21" t="s">
        <v>64</v>
      </c>
      <c r="Z21" t="s">
        <v>64</v>
      </c>
      <c r="AA21" t="s">
        <v>64</v>
      </c>
      <c r="AB21">
        <v>0</v>
      </c>
      <c r="AC21" t="s">
        <v>299</v>
      </c>
      <c r="AD21">
        <v>0</v>
      </c>
      <c r="AE21">
        <v>0</v>
      </c>
      <c r="AF21" t="s">
        <v>122</v>
      </c>
      <c r="AG21">
        <v>36</v>
      </c>
      <c r="AH21">
        <v>2</v>
      </c>
      <c r="AI21" t="s">
        <v>1342</v>
      </c>
      <c r="AJ21" t="s">
        <v>1529</v>
      </c>
      <c r="AK21">
        <v>142</v>
      </c>
      <c r="AL21">
        <v>36</v>
      </c>
      <c r="AM21">
        <v>5075</v>
      </c>
      <c r="AN21">
        <v>275000</v>
      </c>
      <c r="AO21">
        <v>0</v>
      </c>
      <c r="AP21">
        <v>14413000</v>
      </c>
      <c r="AQ21">
        <v>2880000</v>
      </c>
      <c r="AR21">
        <v>5500000</v>
      </c>
      <c r="AS21">
        <v>3600000</v>
      </c>
      <c r="AT21">
        <v>0</v>
      </c>
      <c r="AU21">
        <v>26393000</v>
      </c>
      <c r="AV21" t="s">
        <v>64</v>
      </c>
      <c r="AW21">
        <v>0</v>
      </c>
      <c r="AX21">
        <v>7</v>
      </c>
      <c r="AY21">
        <v>7</v>
      </c>
      <c r="AZ21" t="s">
        <v>1438</v>
      </c>
      <c r="BA21" t="s">
        <v>1438</v>
      </c>
      <c r="BB21" t="s">
        <v>1438</v>
      </c>
      <c r="BC21" t="s">
        <v>1438</v>
      </c>
      <c r="BD21" t="s">
        <v>1438</v>
      </c>
      <c r="BE21" t="s">
        <v>1438</v>
      </c>
      <c r="BG21">
        <v>7</v>
      </c>
      <c r="BH21">
        <v>7</v>
      </c>
      <c r="BI21">
        <v>7</v>
      </c>
      <c r="BJ21">
        <v>7</v>
      </c>
      <c r="BK21">
        <v>7</v>
      </c>
      <c r="BL21">
        <v>7</v>
      </c>
      <c r="BM21">
        <v>7</v>
      </c>
      <c r="BN21" t="s">
        <v>1444</v>
      </c>
      <c r="BO21" t="s">
        <v>1530</v>
      </c>
      <c r="BP21" t="s">
        <v>1531</v>
      </c>
      <c r="BQ21">
        <v>994083215</v>
      </c>
      <c r="BR21" t="s">
        <v>1532</v>
      </c>
      <c r="BS21" t="s">
        <v>1524</v>
      </c>
      <c r="BU21">
        <v>0</v>
      </c>
      <c r="BV21">
        <v>0</v>
      </c>
      <c r="BW21">
        <v>0</v>
      </c>
      <c r="BX21">
        <v>0</v>
      </c>
      <c r="BY21">
        <v>0</v>
      </c>
      <c r="BZ21">
        <v>0</v>
      </c>
      <c r="CA21">
        <v>0</v>
      </c>
      <c r="CB21">
        <v>0</v>
      </c>
      <c r="CC21">
        <v>0</v>
      </c>
      <c r="CD21">
        <v>0</v>
      </c>
      <c r="CE21">
        <v>0</v>
      </c>
      <c r="CF21">
        <v>0</v>
      </c>
      <c r="CG21">
        <v>0</v>
      </c>
      <c r="CH21">
        <v>0</v>
      </c>
      <c r="CI21">
        <v>0</v>
      </c>
      <c r="CJ21">
        <v>0</v>
      </c>
      <c r="CK21" t="s">
        <v>2292</v>
      </c>
      <c r="CL21" t="s">
        <v>64</v>
      </c>
      <c r="CM21" t="s">
        <v>67</v>
      </c>
      <c r="CN21">
        <v>0</v>
      </c>
      <c r="CO21">
        <v>0</v>
      </c>
      <c r="CP21">
        <v>0</v>
      </c>
      <c r="CQ21">
        <v>0</v>
      </c>
      <c r="CR21">
        <v>0</v>
      </c>
      <c r="CS21">
        <v>0</v>
      </c>
      <c r="CT21">
        <v>0</v>
      </c>
      <c r="CU21">
        <v>0</v>
      </c>
      <c r="CV21">
        <v>0</v>
      </c>
      <c r="CW21">
        <v>0</v>
      </c>
      <c r="CX21" t="s">
        <v>64</v>
      </c>
      <c r="CY21">
        <v>0</v>
      </c>
      <c r="CZ21" t="s">
        <v>64</v>
      </c>
      <c r="DA21">
        <v>0</v>
      </c>
      <c r="DB21" t="s">
        <v>64</v>
      </c>
      <c r="DC21">
        <v>0</v>
      </c>
      <c r="DD21">
        <v>0.70000000000000007</v>
      </c>
      <c r="DE21">
        <v>0.70000000000000007</v>
      </c>
      <c r="DF21" t="s">
        <v>64</v>
      </c>
      <c r="DG21">
        <v>0</v>
      </c>
      <c r="DH21">
        <v>0</v>
      </c>
      <c r="DI21">
        <v>0</v>
      </c>
      <c r="DJ21">
        <v>7.0000000000000009</v>
      </c>
      <c r="DK21">
        <v>7.0000000000000009</v>
      </c>
      <c r="DL21">
        <v>5075</v>
      </c>
      <c r="DM21">
        <v>5075</v>
      </c>
      <c r="DN21">
        <v>7</v>
      </c>
      <c r="DO21" t="s">
        <v>2293</v>
      </c>
      <c r="DP21" t="s">
        <v>2293</v>
      </c>
      <c r="DQ21">
        <v>7</v>
      </c>
      <c r="DR21" t="s">
        <v>2293</v>
      </c>
      <c r="DS21" t="s">
        <v>1444</v>
      </c>
      <c r="DT21">
        <v>7</v>
      </c>
      <c r="DU21" t="s">
        <v>64</v>
      </c>
      <c r="DV21">
        <v>7.0000000000000009</v>
      </c>
      <c r="DW21" t="s">
        <v>64</v>
      </c>
      <c r="DX21">
        <v>7</v>
      </c>
      <c r="DY21" t="s">
        <v>64</v>
      </c>
      <c r="DZ21">
        <v>7</v>
      </c>
      <c r="EA21" t="s">
        <v>64</v>
      </c>
      <c r="EB21">
        <v>5075</v>
      </c>
      <c r="EC21">
        <v>5075</v>
      </c>
      <c r="ED21" t="s">
        <v>64</v>
      </c>
      <c r="EE21">
        <v>5.9523809523809527E-2</v>
      </c>
      <c r="EF21">
        <v>5.9523809523809527E-2</v>
      </c>
      <c r="EG21" t="s">
        <v>64</v>
      </c>
      <c r="EH21">
        <v>84</v>
      </c>
      <c r="EI21">
        <v>146</v>
      </c>
      <c r="EJ21" t="s">
        <v>67</v>
      </c>
      <c r="EK21" t="s">
        <v>1525</v>
      </c>
    </row>
    <row r="22" spans="1:141" x14ac:dyDescent="0.35">
      <c r="A22">
        <v>14554</v>
      </c>
      <c r="B22" t="s">
        <v>116</v>
      </c>
      <c r="C22">
        <v>2025</v>
      </c>
      <c r="D22" t="s">
        <v>1434</v>
      </c>
      <c r="E22" t="s">
        <v>52</v>
      </c>
      <c r="F22" t="s">
        <v>1435</v>
      </c>
      <c r="I22" t="s">
        <v>397</v>
      </c>
      <c r="J22" t="s">
        <v>398</v>
      </c>
      <c r="K22" t="s">
        <v>56</v>
      </c>
      <c r="L22" t="s">
        <v>57</v>
      </c>
      <c r="M22">
        <v>9</v>
      </c>
      <c r="N22" t="s">
        <v>118</v>
      </c>
      <c r="O22" t="s">
        <v>401</v>
      </c>
      <c r="P22" t="s">
        <v>120</v>
      </c>
      <c r="Q22" t="s">
        <v>61</v>
      </c>
      <c r="R22" t="s">
        <v>62</v>
      </c>
      <c r="S22" t="s">
        <v>63</v>
      </c>
      <c r="T22">
        <v>20</v>
      </c>
      <c r="U22">
        <v>130</v>
      </c>
      <c r="V22">
        <v>12</v>
      </c>
      <c r="W22">
        <v>142</v>
      </c>
      <c r="X22">
        <v>4</v>
      </c>
      <c r="Y22" t="s">
        <v>64</v>
      </c>
      <c r="Z22" t="s">
        <v>64</v>
      </c>
      <c r="AA22" t="s">
        <v>64</v>
      </c>
      <c r="AB22">
        <v>0</v>
      </c>
      <c r="AC22" t="s">
        <v>299</v>
      </c>
      <c r="AD22">
        <v>0</v>
      </c>
      <c r="AE22">
        <v>0</v>
      </c>
      <c r="AF22" t="s">
        <v>122</v>
      </c>
      <c r="AG22">
        <v>36</v>
      </c>
      <c r="AH22">
        <v>2</v>
      </c>
      <c r="AI22" t="s">
        <v>1342</v>
      </c>
      <c r="AJ22" t="s">
        <v>1529</v>
      </c>
      <c r="AK22">
        <v>142</v>
      </c>
      <c r="AL22">
        <v>36</v>
      </c>
      <c r="AM22">
        <v>5075</v>
      </c>
      <c r="AN22">
        <v>275000</v>
      </c>
      <c r="AO22">
        <v>0</v>
      </c>
      <c r="AP22">
        <v>14413000</v>
      </c>
      <c r="AQ22">
        <v>2880000</v>
      </c>
      <c r="AR22">
        <v>5500000</v>
      </c>
      <c r="AS22">
        <v>3600000</v>
      </c>
      <c r="AT22">
        <v>0</v>
      </c>
      <c r="AU22">
        <v>26393000</v>
      </c>
      <c r="AV22" t="s">
        <v>64</v>
      </c>
      <c r="AW22">
        <v>0</v>
      </c>
      <c r="AX22">
        <v>7</v>
      </c>
      <c r="AY22">
        <v>7</v>
      </c>
      <c r="AZ22" t="s">
        <v>1438</v>
      </c>
      <c r="BA22" t="s">
        <v>1438</v>
      </c>
      <c r="BB22" t="s">
        <v>1438</v>
      </c>
      <c r="BC22" t="s">
        <v>1438</v>
      </c>
      <c r="BD22" t="s">
        <v>1438</v>
      </c>
      <c r="BE22" t="s">
        <v>1438</v>
      </c>
      <c r="BG22">
        <v>7</v>
      </c>
      <c r="BH22">
        <v>7</v>
      </c>
      <c r="BI22">
        <v>7</v>
      </c>
      <c r="BJ22">
        <v>7</v>
      </c>
      <c r="BK22">
        <v>7</v>
      </c>
      <c r="BL22">
        <v>7</v>
      </c>
      <c r="BM22">
        <v>7</v>
      </c>
      <c r="BN22" t="s">
        <v>1444</v>
      </c>
      <c r="BO22" t="s">
        <v>1530</v>
      </c>
      <c r="BP22" t="s">
        <v>1531</v>
      </c>
      <c r="BQ22">
        <v>994083215</v>
      </c>
      <c r="BR22" t="s">
        <v>1533</v>
      </c>
      <c r="BS22" t="s">
        <v>1524</v>
      </c>
      <c r="BU22">
        <v>0</v>
      </c>
      <c r="BV22">
        <v>0</v>
      </c>
      <c r="BW22">
        <v>0</v>
      </c>
      <c r="BX22">
        <v>0</v>
      </c>
      <c r="BY22">
        <v>0</v>
      </c>
      <c r="BZ22">
        <v>0</v>
      </c>
      <c r="CA22">
        <v>0</v>
      </c>
      <c r="CB22">
        <v>0</v>
      </c>
      <c r="CC22">
        <v>0</v>
      </c>
      <c r="CD22">
        <v>0</v>
      </c>
      <c r="CE22">
        <v>0</v>
      </c>
      <c r="CF22">
        <v>0</v>
      </c>
      <c r="CG22">
        <v>0</v>
      </c>
      <c r="CH22">
        <v>0</v>
      </c>
      <c r="CI22">
        <v>0</v>
      </c>
      <c r="CJ22">
        <v>0</v>
      </c>
      <c r="CK22" t="s">
        <v>2292</v>
      </c>
      <c r="CL22" t="s">
        <v>64</v>
      </c>
      <c r="CM22" t="s">
        <v>67</v>
      </c>
      <c r="CN22">
        <v>0</v>
      </c>
      <c r="CO22">
        <v>0</v>
      </c>
      <c r="CP22">
        <v>0</v>
      </c>
      <c r="CQ22">
        <v>0</v>
      </c>
      <c r="CR22">
        <v>0</v>
      </c>
      <c r="CS22">
        <v>0</v>
      </c>
      <c r="CT22">
        <v>0</v>
      </c>
      <c r="CU22">
        <v>0</v>
      </c>
      <c r="CV22">
        <v>0</v>
      </c>
      <c r="CW22">
        <v>0</v>
      </c>
      <c r="CX22" t="s">
        <v>64</v>
      </c>
      <c r="CY22">
        <v>0</v>
      </c>
      <c r="CZ22" t="s">
        <v>64</v>
      </c>
      <c r="DA22">
        <v>0</v>
      </c>
      <c r="DB22" t="s">
        <v>64</v>
      </c>
      <c r="DC22">
        <v>0</v>
      </c>
      <c r="DD22">
        <v>0.70000000000000007</v>
      </c>
      <c r="DE22">
        <v>0.70000000000000007</v>
      </c>
      <c r="DF22" t="s">
        <v>64</v>
      </c>
      <c r="DG22">
        <v>0</v>
      </c>
      <c r="DH22">
        <v>0</v>
      </c>
      <c r="DI22">
        <v>0</v>
      </c>
      <c r="DJ22">
        <v>7.0000000000000009</v>
      </c>
      <c r="DK22">
        <v>7.0000000000000009</v>
      </c>
      <c r="DL22">
        <v>5075</v>
      </c>
      <c r="DM22">
        <v>5075</v>
      </c>
      <c r="DN22">
        <v>7</v>
      </c>
      <c r="DO22" t="s">
        <v>2293</v>
      </c>
      <c r="DP22" t="s">
        <v>2293</v>
      </c>
      <c r="DQ22">
        <v>7</v>
      </c>
      <c r="DR22" t="s">
        <v>2293</v>
      </c>
      <c r="DS22" t="s">
        <v>1444</v>
      </c>
      <c r="DT22">
        <v>7</v>
      </c>
      <c r="DU22" t="s">
        <v>64</v>
      </c>
      <c r="DV22">
        <v>7.0000000000000009</v>
      </c>
      <c r="DW22" t="s">
        <v>64</v>
      </c>
      <c r="DX22">
        <v>7</v>
      </c>
      <c r="DY22" t="s">
        <v>64</v>
      </c>
      <c r="DZ22">
        <v>7</v>
      </c>
      <c r="EA22" t="s">
        <v>64</v>
      </c>
      <c r="EB22">
        <v>5075</v>
      </c>
      <c r="EC22">
        <v>5075</v>
      </c>
      <c r="ED22" t="s">
        <v>64</v>
      </c>
      <c r="EE22">
        <v>5.9523809523809527E-2</v>
      </c>
      <c r="EF22">
        <v>5.9523809523809527E-2</v>
      </c>
      <c r="EG22" t="s">
        <v>64</v>
      </c>
      <c r="EH22">
        <v>84</v>
      </c>
      <c r="EI22">
        <v>146</v>
      </c>
      <c r="EJ22" t="s">
        <v>67</v>
      </c>
      <c r="EK22">
        <v>0</v>
      </c>
    </row>
    <row r="23" spans="1:141" x14ac:dyDescent="0.35">
      <c r="A23">
        <v>14542</v>
      </c>
      <c r="B23" t="s">
        <v>116</v>
      </c>
      <c r="C23">
        <v>2025</v>
      </c>
      <c r="D23" t="s">
        <v>1434</v>
      </c>
      <c r="E23" t="s">
        <v>52</v>
      </c>
      <c r="F23" t="s">
        <v>1435</v>
      </c>
      <c r="I23" t="s">
        <v>1047</v>
      </c>
      <c r="J23" t="s">
        <v>1048</v>
      </c>
      <c r="K23" t="s">
        <v>56</v>
      </c>
      <c r="L23" t="s">
        <v>57</v>
      </c>
      <c r="M23">
        <v>9</v>
      </c>
      <c r="N23" t="s">
        <v>118</v>
      </c>
      <c r="O23" t="s">
        <v>1228</v>
      </c>
      <c r="P23" t="s">
        <v>120</v>
      </c>
      <c r="Q23" t="s">
        <v>61</v>
      </c>
      <c r="R23" t="s">
        <v>62</v>
      </c>
      <c r="S23" t="s">
        <v>63</v>
      </c>
      <c r="T23">
        <v>20</v>
      </c>
      <c r="U23">
        <v>260</v>
      </c>
      <c r="V23">
        <v>12</v>
      </c>
      <c r="W23">
        <v>272</v>
      </c>
      <c r="X23">
        <v>4</v>
      </c>
      <c r="Y23" t="s">
        <v>64</v>
      </c>
      <c r="Z23" t="s">
        <v>64</v>
      </c>
      <c r="AA23" t="s">
        <v>64</v>
      </c>
      <c r="AB23">
        <v>0</v>
      </c>
      <c r="AC23" t="s">
        <v>1229</v>
      </c>
      <c r="AD23" t="s">
        <v>64</v>
      </c>
      <c r="AE23" t="s">
        <v>1230</v>
      </c>
      <c r="AF23" t="s">
        <v>122</v>
      </c>
      <c r="AG23">
        <v>68</v>
      </c>
      <c r="AH23">
        <v>2</v>
      </c>
      <c r="AI23" t="s">
        <v>1344</v>
      </c>
      <c r="AJ23" t="s">
        <v>1535</v>
      </c>
      <c r="AK23">
        <v>272</v>
      </c>
      <c r="AL23">
        <v>68</v>
      </c>
      <c r="AM23">
        <v>5075</v>
      </c>
      <c r="AN23">
        <v>275000</v>
      </c>
      <c r="AO23">
        <v>300000</v>
      </c>
      <c r="AP23">
        <v>27608000</v>
      </c>
      <c r="AQ23">
        <v>5440000</v>
      </c>
      <c r="AR23">
        <v>5500000</v>
      </c>
      <c r="AS23">
        <v>6800000</v>
      </c>
      <c r="AT23">
        <v>6000000</v>
      </c>
      <c r="AU23">
        <v>51348000</v>
      </c>
      <c r="AV23" t="s">
        <v>64</v>
      </c>
      <c r="AW23">
        <v>0</v>
      </c>
      <c r="AX23">
        <v>5</v>
      </c>
      <c r="AY23">
        <v>7</v>
      </c>
      <c r="AZ23" t="s">
        <v>1438</v>
      </c>
      <c r="BA23" t="s">
        <v>1438</v>
      </c>
      <c r="BB23" t="s">
        <v>1438</v>
      </c>
      <c r="BC23" t="s">
        <v>1438</v>
      </c>
      <c r="BD23" t="s">
        <v>1438</v>
      </c>
      <c r="BE23" t="s">
        <v>1438</v>
      </c>
      <c r="BG23">
        <v>7</v>
      </c>
      <c r="BH23">
        <v>7</v>
      </c>
      <c r="BI23">
        <v>7</v>
      </c>
      <c r="BJ23">
        <v>7</v>
      </c>
      <c r="BK23">
        <v>7</v>
      </c>
      <c r="BL23">
        <v>7</v>
      </c>
      <c r="BM23">
        <v>6.8</v>
      </c>
      <c r="BN23" t="s">
        <v>1444</v>
      </c>
      <c r="BO23" t="s">
        <v>2300</v>
      </c>
      <c r="BP23" t="s">
        <v>2301</v>
      </c>
      <c r="BQ23">
        <v>672244615</v>
      </c>
      <c r="BR23" t="s">
        <v>2302</v>
      </c>
      <c r="BS23" t="s">
        <v>1448</v>
      </c>
      <c r="BU23">
        <v>0</v>
      </c>
      <c r="BV23">
        <v>0</v>
      </c>
      <c r="BW23">
        <v>0</v>
      </c>
      <c r="BX23">
        <v>0</v>
      </c>
      <c r="BY23">
        <v>0</v>
      </c>
      <c r="BZ23">
        <v>0</v>
      </c>
      <c r="CA23">
        <v>0</v>
      </c>
      <c r="CB23">
        <v>0</v>
      </c>
      <c r="CC23">
        <v>0</v>
      </c>
      <c r="CD23">
        <v>0</v>
      </c>
      <c r="CE23">
        <v>0</v>
      </c>
      <c r="CF23">
        <v>0</v>
      </c>
      <c r="CG23">
        <v>0</v>
      </c>
      <c r="CH23">
        <v>0</v>
      </c>
      <c r="CI23">
        <v>0</v>
      </c>
      <c r="CJ23">
        <v>0</v>
      </c>
      <c r="CK23" t="s">
        <v>2292</v>
      </c>
      <c r="CL23" t="s">
        <v>64</v>
      </c>
      <c r="CM23" t="s">
        <v>67</v>
      </c>
      <c r="CN23">
        <v>0</v>
      </c>
      <c r="CO23">
        <v>0</v>
      </c>
      <c r="CP23">
        <v>0</v>
      </c>
      <c r="CQ23">
        <v>0</v>
      </c>
      <c r="CR23">
        <v>0</v>
      </c>
      <c r="CS23">
        <v>0</v>
      </c>
      <c r="CT23">
        <v>0</v>
      </c>
      <c r="CU23">
        <v>0</v>
      </c>
      <c r="CV23">
        <v>0</v>
      </c>
      <c r="CW23">
        <v>0</v>
      </c>
      <c r="CX23" t="s">
        <v>64</v>
      </c>
      <c r="CY23">
        <v>0</v>
      </c>
      <c r="CZ23" t="s">
        <v>64</v>
      </c>
      <c r="DA23">
        <v>0</v>
      </c>
      <c r="DB23" t="s">
        <v>64</v>
      </c>
      <c r="DC23">
        <v>0</v>
      </c>
      <c r="DD23">
        <v>0.5</v>
      </c>
      <c r="DE23">
        <v>0.70000000000000007</v>
      </c>
      <c r="DF23" t="s">
        <v>64</v>
      </c>
      <c r="DG23">
        <v>0</v>
      </c>
      <c r="DH23">
        <v>0</v>
      </c>
      <c r="DI23">
        <v>0</v>
      </c>
      <c r="DJ23">
        <v>7.0000000000000009</v>
      </c>
      <c r="DK23">
        <v>7.0000000000000009</v>
      </c>
      <c r="DL23">
        <v>5075</v>
      </c>
      <c r="DM23">
        <v>5075</v>
      </c>
      <c r="DN23">
        <v>7</v>
      </c>
      <c r="DO23" t="s">
        <v>2293</v>
      </c>
      <c r="DP23" t="s">
        <v>2293</v>
      </c>
      <c r="DQ23">
        <v>6.8</v>
      </c>
      <c r="DR23" t="s">
        <v>2293</v>
      </c>
      <c r="DS23" t="s">
        <v>1444</v>
      </c>
      <c r="DT23">
        <v>7</v>
      </c>
      <c r="DU23" t="s">
        <v>67</v>
      </c>
      <c r="DV23" t="s">
        <v>2298</v>
      </c>
      <c r="DW23" t="s">
        <v>67</v>
      </c>
      <c r="DX23" t="s">
        <v>2262</v>
      </c>
      <c r="DY23" t="s">
        <v>67</v>
      </c>
      <c r="DZ23" t="s">
        <v>2262</v>
      </c>
      <c r="EA23" t="s">
        <v>2262</v>
      </c>
      <c r="EB23" t="s">
        <v>65</v>
      </c>
      <c r="EC23" t="s">
        <v>2262</v>
      </c>
      <c r="ED23" t="s">
        <v>67</v>
      </c>
      <c r="EE23" t="s">
        <v>2262</v>
      </c>
      <c r="EF23" t="s">
        <v>2262</v>
      </c>
      <c r="EG23" t="s">
        <v>67</v>
      </c>
      <c r="EH23">
        <v>54</v>
      </c>
      <c r="EI23">
        <v>181</v>
      </c>
      <c r="EJ23" t="s">
        <v>67</v>
      </c>
      <c r="EK23">
        <v>0</v>
      </c>
    </row>
  </sheetData>
  <autoFilter ref="A1:DT259" xr:uid="{ECBF3F3A-CC44-418E-A7BE-C4AE59442B00}"/>
  <conditionalFormatting sqref="BR2:BS260">
    <cfRule type="containsText" dxfId="4" priority="1" stopIfTrue="1" operator="containsText" text="Rechazado EV T">
      <formula>NOT(ISERROR(SEARCH("Rechazado EV T",BR2)))</formula>
    </cfRule>
  </conditionalFormatting>
  <conditionalFormatting sqref="BV2:CF259 BT2:BT260">
    <cfRule type="cellIs" dxfId="3" priority="3" operator="greaterThan">
      <formula>0</formula>
    </cfRule>
  </conditionalFormatting>
  <conditionalFormatting sqref="BV260:CF260">
    <cfRule type="cellIs" dxfId="2" priority="9" operator="greaterThan">
      <formula>0</formula>
    </cfRule>
  </conditionalFormatting>
  <conditionalFormatting sqref="BW2:BX260">
    <cfRule type="containsText" dxfId="1" priority="4" stopIfTrue="1" operator="containsText" text="Error">
      <formula>NOT(ISERROR(SEARCH("Error",BW2)))</formula>
    </cfRule>
  </conditionalFormatting>
  <conditionalFormatting sqref="CI2:CI260 CK2:CM260 CR2:CT260 CV2:DA260">
    <cfRule type="containsText" dxfId="0" priority="2" operator="containsText" text="ERROR NOTA">
      <formula>NOT(ISERROR(SEARCH("ERROR NOTA",CI2)))</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E6D4B-C74B-41EA-BC73-A0A368719763}">
  <dimension ref="A3:F119"/>
  <sheetViews>
    <sheetView workbookViewId="0">
      <selection activeCell="B5" sqref="B5"/>
    </sheetView>
  </sheetViews>
  <sheetFormatPr baseColWidth="10" defaultColWidth="11.453125" defaultRowHeight="14.5" x14ac:dyDescent="0.35"/>
  <cols>
    <col min="1" max="1" width="16.54296875" bestFit="1" customWidth="1"/>
    <col min="2" max="2" width="45.453125" bestFit="1" customWidth="1"/>
    <col min="3" max="3" width="23.7265625" bestFit="1" customWidth="1"/>
    <col min="5" max="5" width="13" bestFit="1" customWidth="1"/>
  </cols>
  <sheetData>
    <row r="3" spans="1:3" x14ac:dyDescent="0.35">
      <c r="A3" s="35" t="s">
        <v>2263</v>
      </c>
      <c r="B3" t="s">
        <v>2303</v>
      </c>
      <c r="C3" t="s">
        <v>2304</v>
      </c>
    </row>
    <row r="4" spans="1:3" x14ac:dyDescent="0.35">
      <c r="A4" s="33" t="s">
        <v>2305</v>
      </c>
    </row>
    <row r="5" spans="1:3" x14ac:dyDescent="0.35">
      <c r="A5" s="33" t="s">
        <v>2258</v>
      </c>
    </row>
    <row r="61" spans="5:5" x14ac:dyDescent="0.35">
      <c r="E61" s="36">
        <f>GETPIVOTDATA("Suma de TOTAL DEL CURSO",$A$3)*10%</f>
        <v>0</v>
      </c>
    </row>
    <row r="118" spans="1:6" x14ac:dyDescent="0.35">
      <c r="C118" s="50"/>
      <c r="E118" s="50">
        <f>C118*10%</f>
        <v>0</v>
      </c>
      <c r="F118" s="51">
        <v>0.1</v>
      </c>
    </row>
    <row r="119" spans="1:6" x14ac:dyDescent="0.35">
      <c r="A119" t="s">
        <v>2258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109AA-CFFD-4CBC-BA34-BD767DBBCAEE}">
  <dimension ref="A5:B15"/>
  <sheetViews>
    <sheetView topLeftCell="A4" workbookViewId="0">
      <selection activeCell="B6" sqref="B6"/>
    </sheetView>
  </sheetViews>
  <sheetFormatPr baseColWidth="10" defaultColWidth="11.453125" defaultRowHeight="14.5" x14ac:dyDescent="0.35"/>
  <cols>
    <col min="1" max="1" width="17.54296875" bestFit="1" customWidth="1"/>
    <col min="2" max="2" width="25" bestFit="1" customWidth="1"/>
    <col min="3" max="3" width="21" customWidth="1"/>
    <col min="7" max="7" width="11.453125" customWidth="1"/>
  </cols>
  <sheetData>
    <row r="5" spans="1:2" x14ac:dyDescent="0.35">
      <c r="B5" s="50"/>
    </row>
    <row r="6" spans="1:2" x14ac:dyDescent="0.35">
      <c r="A6" t="s">
        <v>2306</v>
      </c>
      <c r="B6" s="221">
        <v>659488500</v>
      </c>
    </row>
    <row r="7" spans="1:2" x14ac:dyDescent="0.35">
      <c r="A7" t="s">
        <v>2307</v>
      </c>
      <c r="B7" s="50">
        <v>5000000000</v>
      </c>
    </row>
    <row r="8" spans="1:2" x14ac:dyDescent="0.35">
      <c r="A8" t="s">
        <v>2308</v>
      </c>
      <c r="B8" s="21">
        <v>0.9</v>
      </c>
    </row>
    <row r="9" spans="1:2" x14ac:dyDescent="0.35">
      <c r="A9" t="s">
        <v>2309</v>
      </c>
      <c r="B9" s="21">
        <v>0.1</v>
      </c>
    </row>
    <row r="10" spans="1:2" x14ac:dyDescent="0.35">
      <c r="A10" t="s">
        <v>2310</v>
      </c>
      <c r="B10" s="50">
        <v>4900000000</v>
      </c>
    </row>
    <row r="11" spans="1:2" x14ac:dyDescent="0.35">
      <c r="B11" s="50"/>
    </row>
    <row r="12" spans="1:2" x14ac:dyDescent="0.35">
      <c r="A12" t="s">
        <v>2311</v>
      </c>
      <c r="B12" s="50">
        <f>+(B7-B6)</f>
        <v>4340511500</v>
      </c>
    </row>
    <row r="13" spans="1:2" x14ac:dyDescent="0.35">
      <c r="A13" t="s">
        <v>2312</v>
      </c>
      <c r="B13" s="50">
        <f>+(B8*B12)</f>
        <v>3906460350</v>
      </c>
    </row>
    <row r="14" spans="1:2" x14ac:dyDescent="0.35">
      <c r="A14" t="s">
        <v>2313</v>
      </c>
      <c r="B14" s="50">
        <f>+(B13+B9)</f>
        <v>3906460350.0999999</v>
      </c>
    </row>
    <row r="15" spans="1:2" x14ac:dyDescent="0.35">
      <c r="A15" t="s">
        <v>2314</v>
      </c>
      <c r="B15" s="243">
        <f>+(B14/B10)</f>
        <v>0.79723680614285708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sheetPr>
  <dimension ref="B2:F103"/>
  <sheetViews>
    <sheetView workbookViewId="0">
      <selection activeCell="C4" sqref="C4"/>
    </sheetView>
  </sheetViews>
  <sheetFormatPr baseColWidth="10" defaultColWidth="11.453125" defaultRowHeight="14.5" x14ac:dyDescent="0.35"/>
  <cols>
    <col min="2" max="2" width="4.26953125" customWidth="1"/>
    <col min="3" max="3" width="24" customWidth="1"/>
    <col min="4" max="4" width="14.26953125" customWidth="1"/>
    <col min="5" max="5" width="16.7265625" customWidth="1"/>
    <col min="6" max="6" width="17.81640625" style="60" customWidth="1"/>
  </cols>
  <sheetData>
    <row r="2" spans="2:6" ht="15" thickBot="1" x14ac:dyDescent="0.4">
      <c r="B2" s="327" t="s">
        <v>1298</v>
      </c>
      <c r="C2" s="328"/>
      <c r="D2" s="329"/>
      <c r="E2" s="327" t="s">
        <v>1299</v>
      </c>
      <c r="F2" s="329"/>
    </row>
    <row r="3" spans="2:6" ht="15" thickBot="1" x14ac:dyDescent="0.4">
      <c r="B3" s="63" t="s">
        <v>1300</v>
      </c>
      <c r="C3" s="63" t="s">
        <v>1301</v>
      </c>
      <c r="D3" s="63" t="s">
        <v>1302</v>
      </c>
      <c r="E3" s="63" t="s">
        <v>1303</v>
      </c>
      <c r="F3" s="64" t="s">
        <v>1304</v>
      </c>
    </row>
    <row r="4" spans="2:6" ht="35.15" customHeight="1" thickBot="1" x14ac:dyDescent="0.4">
      <c r="B4" s="1">
        <v>1</v>
      </c>
      <c r="C4" s="192" t="s">
        <v>1305</v>
      </c>
      <c r="D4" s="193" t="s">
        <v>1306</v>
      </c>
      <c r="E4" s="194">
        <v>12</v>
      </c>
      <c r="F4" s="193">
        <v>321990000</v>
      </c>
    </row>
    <row r="5" spans="2:6" ht="35.15" customHeight="1" thickBot="1" x14ac:dyDescent="0.4">
      <c r="B5" s="1">
        <v>2</v>
      </c>
      <c r="C5" s="192" t="s">
        <v>1307</v>
      </c>
      <c r="D5" s="193" t="s">
        <v>1308</v>
      </c>
      <c r="E5" s="194">
        <v>3</v>
      </c>
      <c r="F5" s="193">
        <v>61434000</v>
      </c>
    </row>
    <row r="6" spans="2:6" ht="35.15" customHeight="1" thickBot="1" x14ac:dyDescent="0.4">
      <c r="B6" s="1">
        <v>3</v>
      </c>
      <c r="C6" s="192" t="s">
        <v>1309</v>
      </c>
      <c r="D6" s="193" t="s">
        <v>1310</v>
      </c>
      <c r="E6" s="194">
        <v>18</v>
      </c>
      <c r="F6" s="193">
        <v>612388500</v>
      </c>
    </row>
    <row r="7" spans="2:6" ht="35.15" customHeight="1" thickBot="1" x14ac:dyDescent="0.4">
      <c r="B7" s="1">
        <v>4</v>
      </c>
      <c r="C7" s="192" t="s">
        <v>1311</v>
      </c>
      <c r="D7" s="193" t="s">
        <v>1312</v>
      </c>
      <c r="E7" s="194">
        <v>18</v>
      </c>
      <c r="F7" s="193">
        <v>592588500</v>
      </c>
    </row>
    <row r="8" spans="2:6" ht="35.15" customHeight="1" thickBot="1" x14ac:dyDescent="0.4">
      <c r="B8" s="1">
        <v>5</v>
      </c>
      <c r="C8" s="192" t="s">
        <v>1313</v>
      </c>
      <c r="D8" s="193" t="s">
        <v>1314</v>
      </c>
      <c r="E8" s="194">
        <v>18</v>
      </c>
      <c r="F8" s="193">
        <v>592588500</v>
      </c>
    </row>
    <row r="9" spans="2:6" ht="35.15" customHeight="1" thickBot="1" x14ac:dyDescent="0.4">
      <c r="B9" s="1">
        <v>6</v>
      </c>
      <c r="C9" s="192" t="s">
        <v>1315</v>
      </c>
      <c r="D9" s="193" t="s">
        <v>1316</v>
      </c>
      <c r="E9" s="194">
        <v>18</v>
      </c>
      <c r="F9" s="193">
        <v>592588500</v>
      </c>
    </row>
    <row r="10" spans="2:6" ht="35.15" customHeight="1" thickBot="1" x14ac:dyDescent="0.4">
      <c r="B10" s="1">
        <v>7</v>
      </c>
      <c r="C10" s="192" t="s">
        <v>1317</v>
      </c>
      <c r="D10" s="193" t="s">
        <v>1318</v>
      </c>
      <c r="E10" s="194">
        <v>18</v>
      </c>
      <c r="F10" s="193">
        <v>592588500</v>
      </c>
    </row>
    <row r="11" spans="2:6" ht="35.15" customHeight="1" thickBot="1" x14ac:dyDescent="0.4">
      <c r="B11" s="1">
        <v>8</v>
      </c>
      <c r="C11" s="192" t="s">
        <v>1319</v>
      </c>
      <c r="D11" s="193" t="s">
        <v>1320</v>
      </c>
      <c r="E11" s="194">
        <v>18</v>
      </c>
      <c r="F11" s="193">
        <v>592588500</v>
      </c>
    </row>
    <row r="12" spans="2:6" ht="35.15" customHeight="1" thickBot="1" x14ac:dyDescent="0.4">
      <c r="B12" s="1">
        <v>9</v>
      </c>
      <c r="C12" s="192" t="s">
        <v>1321</v>
      </c>
      <c r="D12" s="193" t="s">
        <v>1322</v>
      </c>
      <c r="E12" s="194">
        <v>17</v>
      </c>
      <c r="F12" s="193">
        <v>581840500</v>
      </c>
    </row>
    <row r="13" spans="2:6" ht="35.15" customHeight="1" thickBot="1" x14ac:dyDescent="0.4">
      <c r="B13" s="1">
        <v>10</v>
      </c>
      <c r="C13" s="192" t="s">
        <v>1323</v>
      </c>
      <c r="D13" s="193" t="s">
        <v>1324</v>
      </c>
      <c r="E13" s="194">
        <v>1</v>
      </c>
      <c r="F13" s="193">
        <v>14777800</v>
      </c>
    </row>
    <row r="14" spans="2:6" ht="35.15" customHeight="1" thickBot="1" x14ac:dyDescent="0.4">
      <c r="B14" s="1">
        <v>11</v>
      </c>
      <c r="C14" s="192" t="s">
        <v>1325</v>
      </c>
      <c r="D14" s="193" t="s">
        <v>1326</v>
      </c>
      <c r="E14" s="194">
        <v>17</v>
      </c>
      <c r="F14" s="193">
        <v>553640500</v>
      </c>
    </row>
    <row r="15" spans="2:6" ht="35.15" customHeight="1" thickBot="1" x14ac:dyDescent="0.4">
      <c r="B15" s="1">
        <v>12</v>
      </c>
      <c r="C15" s="48" t="s">
        <v>1327</v>
      </c>
      <c r="D15" s="49" t="s">
        <v>1328</v>
      </c>
      <c r="E15" s="40">
        <v>5</v>
      </c>
      <c r="F15" s="58">
        <v>67248000</v>
      </c>
    </row>
    <row r="16" spans="2:6" ht="35.15" customHeight="1" thickBot="1" x14ac:dyDescent="0.4">
      <c r="B16" s="1">
        <v>13</v>
      </c>
      <c r="C16" s="48" t="s">
        <v>1329</v>
      </c>
      <c r="D16" s="49" t="s">
        <v>1330</v>
      </c>
      <c r="E16" s="40">
        <v>13</v>
      </c>
      <c r="F16" s="58">
        <v>341648500</v>
      </c>
    </row>
    <row r="17" spans="2:6" ht="35.15" customHeight="1" thickBot="1" x14ac:dyDescent="0.4">
      <c r="B17" s="1">
        <v>14</v>
      </c>
      <c r="C17" s="48" t="s">
        <v>1331</v>
      </c>
      <c r="D17" s="49" t="s">
        <v>1332</v>
      </c>
      <c r="E17" s="40">
        <v>7</v>
      </c>
      <c r="F17" s="58">
        <v>224395000</v>
      </c>
    </row>
    <row r="18" spans="2:6" ht="35.15" customHeight="1" thickBot="1" x14ac:dyDescent="0.4">
      <c r="B18" s="1">
        <v>15</v>
      </c>
      <c r="C18" s="48" t="s">
        <v>1333</v>
      </c>
      <c r="D18" s="49" t="s">
        <v>1334</v>
      </c>
      <c r="E18" s="40">
        <v>9</v>
      </c>
      <c r="F18" s="58">
        <v>261844500</v>
      </c>
    </row>
    <row r="19" spans="2:6" ht="35.15" customHeight="1" thickBot="1" x14ac:dyDescent="0.4">
      <c r="B19" s="1">
        <v>16</v>
      </c>
      <c r="C19" s="48" t="s">
        <v>1335</v>
      </c>
      <c r="D19" s="49" t="s">
        <v>1336</v>
      </c>
      <c r="E19" s="40">
        <v>15</v>
      </c>
      <c r="F19" s="58">
        <v>494097000</v>
      </c>
    </row>
    <row r="20" spans="2:6" ht="35.15" customHeight="1" thickBot="1" x14ac:dyDescent="0.4">
      <c r="B20" s="1">
        <v>17</v>
      </c>
      <c r="C20" s="48" t="s">
        <v>1337</v>
      </c>
      <c r="D20" s="49" t="s">
        <v>1338</v>
      </c>
      <c r="E20" s="40">
        <v>16</v>
      </c>
      <c r="F20" s="58">
        <v>478292500</v>
      </c>
    </row>
    <row r="21" spans="2:6" ht="35.15" customHeight="1" thickBot="1" x14ac:dyDescent="0.4">
      <c r="B21" s="1">
        <v>18</v>
      </c>
      <c r="C21" s="48" t="s">
        <v>1339</v>
      </c>
      <c r="D21" s="49" t="s">
        <v>1340</v>
      </c>
      <c r="E21" s="40">
        <v>4</v>
      </c>
      <c r="F21" s="58">
        <v>56700000</v>
      </c>
    </row>
    <row r="22" spans="2:6" ht="35.15" customHeight="1" thickBot="1" x14ac:dyDescent="0.4">
      <c r="B22" s="1">
        <v>19</v>
      </c>
      <c r="C22" s="48" t="s">
        <v>1341</v>
      </c>
      <c r="D22" s="49" t="s">
        <v>1342</v>
      </c>
      <c r="E22" s="40">
        <v>7</v>
      </c>
      <c r="F22" s="58">
        <v>218488000</v>
      </c>
    </row>
    <row r="23" spans="2:6" ht="35.15" customHeight="1" thickBot="1" x14ac:dyDescent="0.4">
      <c r="B23" s="1">
        <v>20</v>
      </c>
      <c r="C23" s="48" t="s">
        <v>1343</v>
      </c>
      <c r="D23" s="49" t="s">
        <v>1344</v>
      </c>
      <c r="E23" s="40">
        <v>4</v>
      </c>
      <c r="F23" s="58">
        <v>185897000</v>
      </c>
    </row>
    <row r="24" spans="2:6" ht="35.15" customHeight="1" thickBot="1" x14ac:dyDescent="0.4">
      <c r="B24" s="1">
        <v>21</v>
      </c>
      <c r="C24" s="48" t="s">
        <v>1345</v>
      </c>
      <c r="D24" s="49" t="s">
        <v>1346</v>
      </c>
      <c r="E24" s="40">
        <v>4</v>
      </c>
      <c r="F24" s="58">
        <v>136254500</v>
      </c>
    </row>
    <row r="25" spans="2:6" ht="35.15" customHeight="1" thickBot="1" x14ac:dyDescent="0.4">
      <c r="B25" s="1">
        <v>22</v>
      </c>
      <c r="C25" s="48" t="s">
        <v>1347</v>
      </c>
      <c r="D25" s="49" t="s">
        <v>1348</v>
      </c>
      <c r="E25" s="40">
        <v>17</v>
      </c>
      <c r="F25" s="58">
        <v>583753000</v>
      </c>
    </row>
    <row r="26" spans="2:6" ht="35.15" customHeight="1" thickBot="1" x14ac:dyDescent="0.4">
      <c r="B26" s="1">
        <v>23</v>
      </c>
      <c r="C26" s="48" t="s">
        <v>1349</v>
      </c>
      <c r="D26" s="49" t="s">
        <v>1350</v>
      </c>
      <c r="E26" s="40">
        <v>4</v>
      </c>
      <c r="F26" s="58">
        <v>205932000</v>
      </c>
    </row>
    <row r="27" spans="2:6" ht="35.15" customHeight="1" thickBot="1" x14ac:dyDescent="0.4">
      <c r="B27" s="1">
        <v>24</v>
      </c>
      <c r="C27" s="48" t="s">
        <v>1351</v>
      </c>
      <c r="D27" s="49" t="s">
        <v>1352</v>
      </c>
      <c r="E27" s="40">
        <v>6</v>
      </c>
      <c r="F27" s="58">
        <v>98116000</v>
      </c>
    </row>
    <row r="28" spans="2:6" ht="35.15" customHeight="1" thickBot="1" x14ac:dyDescent="0.4">
      <c r="B28" s="1">
        <v>25</v>
      </c>
      <c r="C28" s="48" t="s">
        <v>1353</v>
      </c>
      <c r="D28" s="49" t="s">
        <v>1354</v>
      </c>
      <c r="E28" s="40">
        <v>4</v>
      </c>
      <c r="F28" s="58">
        <v>53100000</v>
      </c>
    </row>
    <row r="29" spans="2:6" ht="35.15" customHeight="1" thickBot="1" x14ac:dyDescent="0.4">
      <c r="B29" s="1">
        <v>26</v>
      </c>
      <c r="C29" s="48" t="s">
        <v>1355</v>
      </c>
      <c r="D29" s="49" t="s">
        <v>1356</v>
      </c>
      <c r="E29" s="40">
        <v>7</v>
      </c>
      <c r="F29" s="58">
        <v>230418500</v>
      </c>
    </row>
    <row r="30" spans="2:6" ht="35.15" customHeight="1" thickBot="1" x14ac:dyDescent="0.4">
      <c r="B30" s="1">
        <v>27</v>
      </c>
      <c r="C30" s="48" t="s">
        <v>1357</v>
      </c>
      <c r="D30" s="49" t="s">
        <v>1358</v>
      </c>
      <c r="E30" s="40">
        <v>11</v>
      </c>
      <c r="F30" s="58">
        <v>311727220</v>
      </c>
    </row>
    <row r="31" spans="2:6" ht="35.15" customHeight="1" thickBot="1" x14ac:dyDescent="0.4">
      <c r="B31" s="1">
        <v>28</v>
      </c>
      <c r="C31" s="48" t="s">
        <v>1359</v>
      </c>
      <c r="D31" s="49" t="s">
        <v>1360</v>
      </c>
      <c r="E31" s="40">
        <v>9</v>
      </c>
      <c r="F31" s="58">
        <v>342834500</v>
      </c>
    </row>
    <row r="32" spans="2:6" ht="35.15" customHeight="1" thickBot="1" x14ac:dyDescent="0.4">
      <c r="B32" s="1">
        <v>29</v>
      </c>
      <c r="C32" s="48" t="s">
        <v>1361</v>
      </c>
      <c r="D32" s="49" t="s">
        <v>1362</v>
      </c>
      <c r="E32" s="40">
        <v>5</v>
      </c>
      <c r="F32" s="58">
        <v>159670000</v>
      </c>
    </row>
    <row r="33" spans="2:6" ht="35.15" customHeight="1" thickBot="1" x14ac:dyDescent="0.4">
      <c r="B33" s="1">
        <v>30</v>
      </c>
      <c r="C33" s="48" t="s">
        <v>1363</v>
      </c>
      <c r="D33" s="49" t="s">
        <v>1364</v>
      </c>
      <c r="E33" s="40">
        <v>3</v>
      </c>
      <c r="F33" s="58">
        <v>107106000</v>
      </c>
    </row>
    <row r="34" spans="2:6" ht="35.15" customHeight="1" thickBot="1" x14ac:dyDescent="0.4">
      <c r="B34" s="1">
        <v>31</v>
      </c>
      <c r="C34" s="48" t="s">
        <v>1365</v>
      </c>
      <c r="D34" s="49" t="s">
        <v>1366</v>
      </c>
      <c r="E34" s="40">
        <v>3</v>
      </c>
      <c r="F34" s="58">
        <v>93219400</v>
      </c>
    </row>
    <row r="35" spans="2:6" ht="35.15" customHeight="1" thickBot="1" x14ac:dyDescent="0.4">
      <c r="B35" s="1">
        <v>32</v>
      </c>
      <c r="C35" s="48" t="s">
        <v>1367</v>
      </c>
      <c r="D35" s="49" t="s">
        <v>1368</v>
      </c>
      <c r="E35" s="40">
        <v>4</v>
      </c>
      <c r="F35" s="58">
        <v>57100000</v>
      </c>
    </row>
    <row r="36" spans="2:6" ht="35.15" customHeight="1" thickBot="1" x14ac:dyDescent="0.4">
      <c r="B36" s="1">
        <v>33</v>
      </c>
      <c r="C36" s="48" t="s">
        <v>1369</v>
      </c>
      <c r="D36" s="49" t="s">
        <v>1370</v>
      </c>
      <c r="E36" s="40">
        <v>8</v>
      </c>
      <c r="F36" s="58">
        <v>239299000</v>
      </c>
    </row>
    <row r="37" spans="2:6" ht="35.15" customHeight="1" thickBot="1" x14ac:dyDescent="0.4">
      <c r="B37" s="1">
        <v>34</v>
      </c>
      <c r="C37" s="48" t="s">
        <v>1371</v>
      </c>
      <c r="D37" s="49" t="s">
        <v>1372</v>
      </c>
      <c r="E37" s="40">
        <v>4</v>
      </c>
      <c r="F37" s="58">
        <v>63398400</v>
      </c>
    </row>
    <row r="38" spans="2:6" ht="35.15" customHeight="1" thickBot="1" x14ac:dyDescent="0.4">
      <c r="B38" s="1">
        <v>35</v>
      </c>
      <c r="C38" s="48"/>
      <c r="D38" s="49"/>
      <c r="E38" s="40"/>
      <c r="F38" s="58"/>
    </row>
    <row r="39" spans="2:6" ht="35.15" customHeight="1" thickBot="1" x14ac:dyDescent="0.4">
      <c r="B39" s="1">
        <v>36</v>
      </c>
      <c r="C39" s="48"/>
      <c r="D39" s="49"/>
      <c r="E39" s="40"/>
      <c r="F39" s="58"/>
    </row>
    <row r="40" spans="2:6" ht="35.15" customHeight="1" thickBot="1" x14ac:dyDescent="0.4">
      <c r="B40" s="1">
        <v>37</v>
      </c>
      <c r="C40" s="48"/>
      <c r="D40" s="49"/>
      <c r="E40" s="40"/>
      <c r="F40" s="58"/>
    </row>
    <row r="41" spans="2:6" ht="35.15" customHeight="1" thickBot="1" x14ac:dyDescent="0.4">
      <c r="B41" s="1">
        <v>38</v>
      </c>
      <c r="C41" s="48"/>
      <c r="D41" s="49"/>
      <c r="E41" s="40"/>
      <c r="F41" s="58"/>
    </row>
    <row r="42" spans="2:6" ht="35.15" customHeight="1" thickBot="1" x14ac:dyDescent="0.4">
      <c r="B42" s="1">
        <v>39</v>
      </c>
      <c r="C42" s="48"/>
      <c r="D42" s="49"/>
      <c r="E42" s="40"/>
      <c r="F42" s="58"/>
    </row>
    <row r="43" spans="2:6" ht="35.15" customHeight="1" thickBot="1" x14ac:dyDescent="0.4">
      <c r="B43" s="1">
        <v>40</v>
      </c>
      <c r="C43" s="48"/>
      <c r="D43" s="49"/>
      <c r="E43" s="40"/>
      <c r="F43" s="58"/>
    </row>
    <row r="44" spans="2:6" ht="35.15" customHeight="1" thickBot="1" x14ac:dyDescent="0.4">
      <c r="B44" s="1">
        <v>41</v>
      </c>
      <c r="C44" s="48"/>
      <c r="D44" s="49"/>
      <c r="E44" s="40"/>
      <c r="F44" s="58"/>
    </row>
    <row r="45" spans="2:6" ht="35.15" customHeight="1" thickBot="1" x14ac:dyDescent="0.4">
      <c r="B45" s="1">
        <v>42</v>
      </c>
      <c r="C45" s="48"/>
      <c r="D45" s="49"/>
      <c r="E45" s="40"/>
      <c r="F45" s="58"/>
    </row>
    <row r="46" spans="2:6" ht="35.15" customHeight="1" thickBot="1" x14ac:dyDescent="0.4">
      <c r="B46" s="1">
        <v>43</v>
      </c>
      <c r="C46" s="48"/>
      <c r="D46" s="49"/>
      <c r="E46" s="40"/>
      <c r="F46" s="58"/>
    </row>
    <row r="47" spans="2:6" ht="35.15" customHeight="1" thickBot="1" x14ac:dyDescent="0.4">
      <c r="B47" s="1">
        <v>44</v>
      </c>
      <c r="C47" s="48"/>
      <c r="D47" s="49"/>
      <c r="E47" s="40"/>
      <c r="F47" s="58"/>
    </row>
    <row r="48" spans="2:6" ht="35.15" customHeight="1" thickBot="1" x14ac:dyDescent="0.4">
      <c r="B48" s="1">
        <v>45</v>
      </c>
      <c r="C48" s="48"/>
      <c r="D48" s="49"/>
      <c r="E48" s="40"/>
      <c r="F48" s="58"/>
    </row>
    <row r="49" spans="2:6" ht="35.15" customHeight="1" thickBot="1" x14ac:dyDescent="0.4">
      <c r="B49" s="1">
        <v>46</v>
      </c>
      <c r="C49" s="48"/>
      <c r="D49" s="49"/>
      <c r="E49" s="40"/>
      <c r="F49" s="58"/>
    </row>
    <row r="50" spans="2:6" ht="35.15" customHeight="1" thickBot="1" x14ac:dyDescent="0.4">
      <c r="B50" s="1">
        <v>47</v>
      </c>
      <c r="C50" s="48"/>
      <c r="D50" s="49"/>
      <c r="E50" s="40"/>
      <c r="F50" s="58"/>
    </row>
    <row r="51" spans="2:6" ht="35.15" customHeight="1" thickBot="1" x14ac:dyDescent="0.4">
      <c r="B51" s="1">
        <v>48</v>
      </c>
      <c r="C51" s="48"/>
      <c r="D51" s="49"/>
      <c r="E51" s="40"/>
      <c r="F51" s="58"/>
    </row>
    <row r="52" spans="2:6" ht="35.15" customHeight="1" thickBot="1" x14ac:dyDescent="0.4">
      <c r="B52" s="1">
        <v>49</v>
      </c>
      <c r="C52" s="48"/>
      <c r="D52" s="49"/>
      <c r="E52" s="40"/>
      <c r="F52" s="58"/>
    </row>
    <row r="53" spans="2:6" ht="35.15" customHeight="1" thickBot="1" x14ac:dyDescent="0.4">
      <c r="B53" s="1">
        <v>50</v>
      </c>
      <c r="C53" s="48"/>
      <c r="D53" s="49"/>
      <c r="E53" s="40"/>
      <c r="F53" s="58"/>
    </row>
    <row r="54" spans="2:6" ht="35.15" customHeight="1" thickBot="1" x14ac:dyDescent="0.4">
      <c r="B54" s="1">
        <v>51</v>
      </c>
      <c r="C54" s="48"/>
      <c r="D54" s="49"/>
      <c r="E54" s="40"/>
      <c r="F54" s="58"/>
    </row>
    <row r="55" spans="2:6" ht="35.15" customHeight="1" thickBot="1" x14ac:dyDescent="0.4">
      <c r="B55" s="1">
        <v>52</v>
      </c>
      <c r="C55" s="48"/>
      <c r="D55" s="49"/>
      <c r="E55" s="40"/>
      <c r="F55" s="58"/>
    </row>
    <row r="56" spans="2:6" ht="35.15" customHeight="1" thickBot="1" x14ac:dyDescent="0.4">
      <c r="B56" s="1">
        <v>53</v>
      </c>
      <c r="C56" s="48"/>
      <c r="D56" s="49"/>
      <c r="E56" s="40"/>
      <c r="F56" s="58"/>
    </row>
    <row r="57" spans="2:6" ht="35.15" customHeight="1" thickBot="1" x14ac:dyDescent="0.4">
      <c r="B57" s="1">
        <v>54</v>
      </c>
      <c r="C57" s="48"/>
      <c r="D57" s="49"/>
      <c r="E57" s="40"/>
      <c r="F57" s="58"/>
    </row>
    <row r="58" spans="2:6" ht="35.15" customHeight="1" thickBot="1" x14ac:dyDescent="0.4">
      <c r="B58" s="1">
        <v>55</v>
      </c>
      <c r="C58" s="48"/>
      <c r="D58" s="49"/>
      <c r="E58" s="40"/>
      <c r="F58" s="58"/>
    </row>
    <row r="59" spans="2:6" ht="35.15" customHeight="1" thickBot="1" x14ac:dyDescent="0.4">
      <c r="B59" s="1">
        <v>56</v>
      </c>
      <c r="C59" s="48"/>
      <c r="D59" s="49"/>
      <c r="E59" s="40"/>
      <c r="F59" s="58"/>
    </row>
    <row r="60" spans="2:6" ht="35.15" customHeight="1" thickBot="1" x14ac:dyDescent="0.4">
      <c r="B60" s="1">
        <v>57</v>
      </c>
      <c r="C60" s="48"/>
      <c r="D60" s="49"/>
      <c r="E60" s="40"/>
      <c r="F60" s="58"/>
    </row>
    <row r="61" spans="2:6" ht="35.15" customHeight="1" thickBot="1" x14ac:dyDescent="0.4">
      <c r="B61" s="1">
        <v>58</v>
      </c>
      <c r="C61" s="48"/>
      <c r="D61" s="49"/>
      <c r="E61" s="40"/>
      <c r="F61" s="58"/>
    </row>
    <row r="62" spans="2:6" ht="35.15" customHeight="1" thickBot="1" x14ac:dyDescent="0.4">
      <c r="B62" s="1">
        <v>59</v>
      </c>
      <c r="C62" s="48"/>
      <c r="D62" s="49"/>
      <c r="E62" s="40"/>
      <c r="F62" s="58"/>
    </row>
    <row r="63" spans="2:6" ht="35.15" customHeight="1" thickBot="1" x14ac:dyDescent="0.4">
      <c r="B63" s="1">
        <v>60</v>
      </c>
      <c r="C63" s="48"/>
      <c r="D63" s="49"/>
      <c r="E63" s="40"/>
      <c r="F63" s="58"/>
    </row>
    <row r="64" spans="2:6" ht="35.15" customHeight="1" thickBot="1" x14ac:dyDescent="0.4">
      <c r="B64" s="1">
        <v>61</v>
      </c>
      <c r="C64" s="48"/>
      <c r="D64" s="49"/>
      <c r="E64" s="40"/>
      <c r="F64" s="58"/>
    </row>
    <row r="65" spans="2:6" ht="35.15" customHeight="1" thickBot="1" x14ac:dyDescent="0.4">
      <c r="B65" s="1">
        <v>62</v>
      </c>
      <c r="C65" s="48"/>
      <c r="D65" s="49"/>
      <c r="E65" s="40"/>
      <c r="F65" s="58"/>
    </row>
    <row r="66" spans="2:6" ht="35.15" customHeight="1" thickBot="1" x14ac:dyDescent="0.4">
      <c r="B66" s="1">
        <v>63</v>
      </c>
      <c r="C66" s="48"/>
      <c r="D66" s="49"/>
      <c r="E66" s="40"/>
      <c r="F66" s="58"/>
    </row>
    <row r="67" spans="2:6" ht="35.15" customHeight="1" thickBot="1" x14ac:dyDescent="0.4">
      <c r="B67" s="1">
        <v>64</v>
      </c>
      <c r="C67" s="48"/>
      <c r="D67" s="49"/>
      <c r="E67" s="40"/>
      <c r="F67" s="58"/>
    </row>
    <row r="68" spans="2:6" ht="35.15" customHeight="1" thickBot="1" x14ac:dyDescent="0.4">
      <c r="B68" s="1">
        <v>65</v>
      </c>
      <c r="C68" s="48"/>
      <c r="D68" s="49"/>
      <c r="E68" s="40"/>
      <c r="F68" s="58"/>
    </row>
    <row r="69" spans="2:6" ht="35.15" customHeight="1" thickBot="1" x14ac:dyDescent="0.4">
      <c r="B69" s="1">
        <v>66</v>
      </c>
      <c r="C69" s="48"/>
      <c r="D69" s="49"/>
      <c r="E69" s="40"/>
      <c r="F69" s="58"/>
    </row>
    <row r="70" spans="2:6" ht="35.15" customHeight="1" thickBot="1" x14ac:dyDescent="0.4">
      <c r="B70" s="1">
        <v>67</v>
      </c>
      <c r="C70" s="48"/>
      <c r="D70" s="49"/>
      <c r="E70" s="40"/>
      <c r="F70" s="58"/>
    </row>
    <row r="71" spans="2:6" ht="35.15" customHeight="1" thickBot="1" x14ac:dyDescent="0.4">
      <c r="B71" s="1">
        <v>68</v>
      </c>
      <c r="C71" s="48"/>
      <c r="D71" s="49"/>
      <c r="E71" s="40"/>
      <c r="F71" s="58"/>
    </row>
    <row r="72" spans="2:6" ht="35.15" customHeight="1" thickBot="1" x14ac:dyDescent="0.4">
      <c r="B72" s="1">
        <v>69</v>
      </c>
      <c r="C72" s="48"/>
      <c r="D72" s="49"/>
      <c r="E72" s="40"/>
      <c r="F72" s="58"/>
    </row>
    <row r="73" spans="2:6" ht="35.15" customHeight="1" thickBot="1" x14ac:dyDescent="0.4">
      <c r="B73" s="1">
        <v>70</v>
      </c>
      <c r="C73" s="48"/>
      <c r="D73" s="49"/>
      <c r="E73" s="40"/>
      <c r="F73" s="58"/>
    </row>
    <row r="74" spans="2:6" ht="35.15" customHeight="1" thickBot="1" x14ac:dyDescent="0.4">
      <c r="B74" s="1">
        <v>71</v>
      </c>
      <c r="C74" s="48"/>
      <c r="D74" s="49"/>
      <c r="E74" s="40"/>
      <c r="F74" s="58"/>
    </row>
    <row r="75" spans="2:6" ht="35.15" customHeight="1" thickBot="1" x14ac:dyDescent="0.4">
      <c r="B75" s="1">
        <v>72</v>
      </c>
      <c r="C75" s="41"/>
      <c r="D75" s="42"/>
      <c r="E75" s="40"/>
      <c r="F75" s="59"/>
    </row>
    <row r="76" spans="2:6" ht="35.15" customHeight="1" thickBot="1" x14ac:dyDescent="0.4">
      <c r="B76" s="1">
        <v>73</v>
      </c>
      <c r="C76" s="48"/>
      <c r="D76" s="49"/>
      <c r="E76" s="40"/>
      <c r="F76" s="58"/>
    </row>
    <row r="77" spans="2:6" ht="35.15" customHeight="1" thickBot="1" x14ac:dyDescent="0.4">
      <c r="B77" s="1">
        <v>74</v>
      </c>
      <c r="C77" s="48"/>
      <c r="D77" s="49"/>
      <c r="E77" s="40"/>
      <c r="F77" s="58"/>
    </row>
    <row r="78" spans="2:6" ht="35.15" customHeight="1" thickBot="1" x14ac:dyDescent="0.4">
      <c r="B78" s="1">
        <v>75</v>
      </c>
      <c r="C78" s="48"/>
      <c r="D78" s="49"/>
      <c r="E78" s="40"/>
      <c r="F78" s="58"/>
    </row>
    <row r="79" spans="2:6" ht="35.15" customHeight="1" thickBot="1" x14ac:dyDescent="0.4">
      <c r="B79" s="1">
        <v>76</v>
      </c>
      <c r="C79" s="48"/>
      <c r="D79" s="49"/>
      <c r="E79" s="40"/>
      <c r="F79" s="58"/>
    </row>
    <row r="80" spans="2:6" ht="35.15" customHeight="1" thickBot="1" x14ac:dyDescent="0.4">
      <c r="B80" s="1">
        <v>77</v>
      </c>
      <c r="C80" s="48"/>
      <c r="D80" s="49"/>
      <c r="E80" s="40"/>
      <c r="F80" s="58"/>
    </row>
    <row r="81" spans="2:6" ht="35.15" customHeight="1" thickBot="1" x14ac:dyDescent="0.4">
      <c r="B81" s="1">
        <v>78</v>
      </c>
      <c r="C81" s="48"/>
      <c r="D81" s="49"/>
      <c r="E81" s="40"/>
      <c r="F81" s="58"/>
    </row>
    <row r="82" spans="2:6" ht="35.15" customHeight="1" thickBot="1" x14ac:dyDescent="0.4">
      <c r="B82" s="1">
        <v>79</v>
      </c>
      <c r="C82" s="48"/>
      <c r="D82" s="49"/>
      <c r="E82" s="40"/>
      <c r="F82" s="58"/>
    </row>
    <row r="83" spans="2:6" ht="35.15" customHeight="1" thickBot="1" x14ac:dyDescent="0.4">
      <c r="B83" s="1">
        <v>80</v>
      </c>
      <c r="C83" s="48"/>
      <c r="D83" s="49"/>
      <c r="E83" s="40"/>
      <c r="F83" s="58"/>
    </row>
    <row r="84" spans="2:6" ht="35.15" customHeight="1" thickBot="1" x14ac:dyDescent="0.4">
      <c r="B84" s="1">
        <v>81</v>
      </c>
      <c r="C84" s="48"/>
      <c r="D84" s="49"/>
      <c r="E84" s="40"/>
      <c r="F84" s="58"/>
    </row>
    <row r="85" spans="2:6" ht="35.15" customHeight="1" thickBot="1" x14ac:dyDescent="0.4">
      <c r="B85" s="1">
        <v>82</v>
      </c>
      <c r="C85" s="48"/>
      <c r="D85" s="49"/>
      <c r="E85" s="40"/>
      <c r="F85" s="58"/>
    </row>
    <row r="86" spans="2:6" ht="35.15" customHeight="1" thickBot="1" x14ac:dyDescent="0.4">
      <c r="B86" s="1">
        <v>83</v>
      </c>
      <c r="C86" s="41"/>
      <c r="D86" s="42"/>
      <c r="E86" s="40"/>
      <c r="F86" s="59"/>
    </row>
    <row r="87" spans="2:6" ht="35.15" customHeight="1" thickBot="1" x14ac:dyDescent="0.4">
      <c r="B87" s="1">
        <v>84</v>
      </c>
      <c r="C87" s="41"/>
      <c r="D87" s="42"/>
      <c r="E87" s="40"/>
      <c r="F87" s="59"/>
    </row>
    <row r="88" spans="2:6" ht="35.15" customHeight="1" thickBot="1" x14ac:dyDescent="0.4">
      <c r="B88" s="1">
        <v>85</v>
      </c>
      <c r="C88" s="41"/>
      <c r="D88" s="42"/>
      <c r="E88" s="40"/>
      <c r="F88" s="59"/>
    </row>
    <row r="89" spans="2:6" ht="35.15" customHeight="1" thickBot="1" x14ac:dyDescent="0.4">
      <c r="B89" s="1">
        <v>86</v>
      </c>
      <c r="C89" s="41"/>
      <c r="D89" s="42"/>
      <c r="E89" s="40"/>
      <c r="F89" s="59"/>
    </row>
    <row r="90" spans="2:6" ht="35.15" customHeight="1" thickBot="1" x14ac:dyDescent="0.4">
      <c r="B90" s="1">
        <v>87</v>
      </c>
      <c r="C90" s="41"/>
      <c r="D90" s="42"/>
      <c r="E90" s="40"/>
      <c r="F90" s="59"/>
    </row>
    <row r="91" spans="2:6" ht="35.15" customHeight="1" thickBot="1" x14ac:dyDescent="0.4">
      <c r="B91" s="1">
        <v>88</v>
      </c>
      <c r="C91" s="41"/>
      <c r="D91" s="42"/>
      <c r="E91" s="40"/>
      <c r="F91" s="59"/>
    </row>
    <row r="92" spans="2:6" ht="35.15" customHeight="1" thickBot="1" x14ac:dyDescent="0.4">
      <c r="B92" s="1">
        <v>89</v>
      </c>
      <c r="C92" s="91"/>
      <c r="D92" s="92"/>
      <c r="E92" s="93"/>
      <c r="F92" s="94"/>
    </row>
    <row r="93" spans="2:6" ht="15" thickBot="1" x14ac:dyDescent="0.4">
      <c r="B93" s="1">
        <v>90</v>
      </c>
      <c r="C93" s="91"/>
      <c r="D93" s="92"/>
      <c r="E93" s="93"/>
      <c r="F93" s="94"/>
    </row>
    <row r="94" spans="2:6" ht="15" thickBot="1" x14ac:dyDescent="0.4">
      <c r="B94" s="1">
        <v>91</v>
      </c>
      <c r="C94" s="91"/>
      <c r="D94" s="92"/>
      <c r="E94" s="93"/>
      <c r="F94" s="94"/>
    </row>
    <row r="95" spans="2:6" ht="15" thickBot="1" x14ac:dyDescent="0.4">
      <c r="B95" s="1">
        <v>92</v>
      </c>
      <c r="C95" s="91"/>
      <c r="D95" s="92"/>
      <c r="E95" s="93"/>
      <c r="F95" s="94"/>
    </row>
    <row r="96" spans="2:6" ht="15" thickBot="1" x14ac:dyDescent="0.4">
      <c r="B96" s="1">
        <v>93</v>
      </c>
      <c r="C96" s="91"/>
      <c r="D96" s="92"/>
      <c r="E96" s="93"/>
      <c r="F96" s="94"/>
    </row>
    <row r="97" spans="2:6" ht="15" thickBot="1" x14ac:dyDescent="0.4">
      <c r="B97" s="1">
        <v>94</v>
      </c>
      <c r="C97" s="91"/>
      <c r="D97" s="92"/>
      <c r="E97" s="93"/>
      <c r="F97" s="94"/>
    </row>
    <row r="98" spans="2:6" ht="15" thickBot="1" x14ac:dyDescent="0.4">
      <c r="B98" s="1">
        <v>95</v>
      </c>
      <c r="C98" s="91"/>
      <c r="D98" s="92"/>
      <c r="E98" s="93"/>
      <c r="F98" s="94"/>
    </row>
    <row r="99" spans="2:6" ht="15" thickBot="1" x14ac:dyDescent="0.4">
      <c r="B99" s="1">
        <v>96</v>
      </c>
      <c r="C99" s="91"/>
      <c r="D99" s="92"/>
      <c r="E99" s="93"/>
      <c r="F99" s="94"/>
    </row>
    <row r="100" spans="2:6" ht="15" thickBot="1" x14ac:dyDescent="0.4">
      <c r="B100" s="1">
        <v>97</v>
      </c>
      <c r="C100" s="91"/>
      <c r="D100" s="92"/>
      <c r="E100" s="93"/>
      <c r="F100" s="94"/>
    </row>
    <row r="101" spans="2:6" ht="15" thickBot="1" x14ac:dyDescent="0.4">
      <c r="B101" s="1">
        <v>98</v>
      </c>
      <c r="C101" s="91"/>
      <c r="D101" s="92"/>
      <c r="E101" s="93"/>
      <c r="F101" s="94"/>
    </row>
    <row r="102" spans="2:6" ht="15" thickBot="1" x14ac:dyDescent="0.4">
      <c r="B102" s="1">
        <v>99</v>
      </c>
      <c r="C102" s="91"/>
      <c r="D102" s="92"/>
      <c r="E102" s="93"/>
      <c r="F102" s="94"/>
    </row>
    <row r="103" spans="2:6" ht="15" thickBot="1" x14ac:dyDescent="0.4">
      <c r="B103" s="1">
        <v>100</v>
      </c>
      <c r="C103" s="91"/>
      <c r="D103" s="92"/>
      <c r="E103" s="93"/>
      <c r="F103" s="94"/>
    </row>
  </sheetData>
  <autoFilter ref="B3:F92" xr:uid="{00000000-0001-0000-0000-000000000000}"/>
  <mergeCells count="2">
    <mergeCell ref="B2:D2"/>
    <mergeCell ref="E2:F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534E-961C-451F-830A-D81128130CEA}">
  <sheetPr>
    <tabColor rgb="FF7030A0"/>
  </sheetPr>
  <dimension ref="B1:J48"/>
  <sheetViews>
    <sheetView workbookViewId="0">
      <selection activeCell="C3" sqref="C3:G3"/>
    </sheetView>
  </sheetViews>
  <sheetFormatPr baseColWidth="10" defaultColWidth="11.453125" defaultRowHeight="14.5" x14ac:dyDescent="0.35"/>
  <cols>
    <col min="2" max="2" width="6.1796875" style="8" customWidth="1"/>
    <col min="3" max="3" width="16.26953125" customWidth="1"/>
    <col min="4" max="4" width="19.453125" customWidth="1"/>
    <col min="5" max="5" width="29.1796875" customWidth="1"/>
    <col min="6" max="6" width="11" customWidth="1"/>
    <col min="7" max="7" width="26.26953125" style="8" customWidth="1"/>
    <col min="9" max="9" width="57.81640625" customWidth="1"/>
    <col min="10" max="10" width="16.453125" customWidth="1"/>
  </cols>
  <sheetData>
    <row r="1" spans="2:10" ht="29" x14ac:dyDescent="0.35">
      <c r="B1" s="331" t="s">
        <v>1298</v>
      </c>
      <c r="C1" s="331"/>
      <c r="D1" s="331"/>
      <c r="E1" s="125" t="s">
        <v>1373</v>
      </c>
      <c r="F1" s="126"/>
      <c r="G1" s="330" t="s">
        <v>1374</v>
      </c>
      <c r="I1" s="71" t="s">
        <v>1375</v>
      </c>
      <c r="J1" s="71" t="s">
        <v>1376</v>
      </c>
    </row>
    <row r="2" spans="2:10" ht="23.15" customHeight="1" x14ac:dyDescent="0.35">
      <c r="B2" s="68" t="s">
        <v>1300</v>
      </c>
      <c r="C2" s="69" t="s">
        <v>1301</v>
      </c>
      <c r="D2" s="69" t="s">
        <v>1302</v>
      </c>
      <c r="E2" s="127"/>
      <c r="F2" s="128"/>
      <c r="G2" s="330"/>
      <c r="I2" s="61" t="s">
        <v>1377</v>
      </c>
      <c r="J2" s="62">
        <f>SUM('1 Apertura de Cursos'!E3:E1048574)</f>
        <v>327</v>
      </c>
    </row>
    <row r="3" spans="2:10" ht="101.5" x14ac:dyDescent="0.35">
      <c r="B3" s="55">
        <v>1</v>
      </c>
      <c r="C3" s="195" t="s">
        <v>1378</v>
      </c>
      <c r="D3" s="195" t="s">
        <v>1358</v>
      </c>
      <c r="E3" s="129" t="s">
        <v>1379</v>
      </c>
      <c r="F3" s="128"/>
      <c r="G3" s="53">
        <v>11</v>
      </c>
      <c r="I3" s="61" t="s">
        <v>1380</v>
      </c>
      <c r="J3" s="62">
        <f>SUM(G3:G1048574)</f>
        <v>11</v>
      </c>
    </row>
    <row r="4" spans="2:10" x14ac:dyDescent="0.35">
      <c r="B4" s="70">
        <v>2</v>
      </c>
      <c r="C4" s="195"/>
      <c r="D4" s="195"/>
      <c r="E4" s="129"/>
      <c r="F4" s="131"/>
      <c r="G4" s="53"/>
      <c r="I4" s="61" t="s">
        <v>1381</v>
      </c>
      <c r="J4" s="62">
        <f>J2-J3</f>
        <v>316</v>
      </c>
    </row>
    <row r="5" spans="2:10" x14ac:dyDescent="0.35">
      <c r="B5" s="55">
        <v>3</v>
      </c>
      <c r="C5" s="67"/>
      <c r="D5" s="67"/>
      <c r="E5" s="130"/>
      <c r="F5" s="131"/>
      <c r="G5" s="53"/>
      <c r="I5" s="61" t="s">
        <v>1382</v>
      </c>
      <c r="J5" s="143">
        <f>COUNT('3 Planilla Preadjudicación OTIC'!A2:A317)</f>
        <v>316</v>
      </c>
    </row>
    <row r="6" spans="2:10" x14ac:dyDescent="0.35">
      <c r="B6" s="55">
        <v>4</v>
      </c>
      <c r="C6" s="67"/>
      <c r="D6" s="67"/>
      <c r="E6" s="130"/>
      <c r="F6" s="131"/>
      <c r="G6" s="53"/>
      <c r="I6" s="61" t="s">
        <v>1383</v>
      </c>
      <c r="J6" s="143">
        <f>J4-J5</f>
        <v>0</v>
      </c>
    </row>
    <row r="7" spans="2:10" x14ac:dyDescent="0.35">
      <c r="B7" s="55">
        <v>5</v>
      </c>
      <c r="C7" s="67"/>
      <c r="D7" s="67"/>
      <c r="E7" s="130"/>
      <c r="F7" s="131"/>
      <c r="G7" s="53"/>
    </row>
    <row r="8" spans="2:10" x14ac:dyDescent="0.35">
      <c r="B8" s="55">
        <v>6</v>
      </c>
      <c r="C8" s="67"/>
      <c r="D8" s="67"/>
      <c r="E8" s="130"/>
      <c r="F8" s="131"/>
      <c r="G8" s="53"/>
    </row>
    <row r="9" spans="2:10" x14ac:dyDescent="0.35">
      <c r="B9" s="55">
        <v>7</v>
      </c>
      <c r="C9" s="67"/>
      <c r="D9" s="67"/>
      <c r="E9" s="130"/>
      <c r="F9" s="131"/>
      <c r="G9" s="53"/>
    </row>
    <row r="10" spans="2:10" x14ac:dyDescent="0.35">
      <c r="B10" s="55">
        <v>8</v>
      </c>
      <c r="C10" s="67"/>
      <c r="D10" s="67"/>
      <c r="E10" s="130"/>
      <c r="F10" s="131"/>
      <c r="G10" s="53"/>
    </row>
    <row r="11" spans="2:10" x14ac:dyDescent="0.35">
      <c r="B11" s="70">
        <v>9</v>
      </c>
      <c r="C11" s="65"/>
      <c r="D11" s="66"/>
      <c r="E11" s="130"/>
      <c r="F11" s="131"/>
      <c r="G11" s="53"/>
    </row>
    <row r="12" spans="2:10" x14ac:dyDescent="0.35">
      <c r="B12" s="55">
        <v>10</v>
      </c>
      <c r="C12" s="54"/>
      <c r="D12" s="52"/>
      <c r="E12" s="130"/>
      <c r="F12" s="131"/>
      <c r="G12" s="53"/>
    </row>
    <row r="13" spans="2:10" x14ac:dyDescent="0.35">
      <c r="B13" s="55">
        <v>11</v>
      </c>
      <c r="C13" s="54"/>
      <c r="D13" s="52"/>
      <c r="E13" s="130"/>
      <c r="F13" s="131"/>
      <c r="G13" s="53"/>
    </row>
    <row r="14" spans="2:10" x14ac:dyDescent="0.35">
      <c r="B14" s="55">
        <v>12</v>
      </c>
      <c r="C14" s="54"/>
      <c r="D14" s="52"/>
      <c r="E14" s="130"/>
      <c r="F14" s="131"/>
      <c r="G14" s="53"/>
    </row>
    <row r="15" spans="2:10" x14ac:dyDescent="0.35">
      <c r="B15" s="55">
        <v>13</v>
      </c>
      <c r="C15" s="54"/>
      <c r="D15" s="52"/>
      <c r="E15" s="130"/>
      <c r="F15" s="131"/>
      <c r="G15" s="53"/>
    </row>
    <row r="16" spans="2:10" x14ac:dyDescent="0.35">
      <c r="B16" s="55">
        <v>14</v>
      </c>
      <c r="C16" s="54"/>
      <c r="D16" s="52"/>
      <c r="E16" s="130"/>
      <c r="F16" s="131"/>
      <c r="G16" s="53"/>
    </row>
    <row r="17" spans="2:5" x14ac:dyDescent="0.35">
      <c r="B17" s="55">
        <v>15</v>
      </c>
      <c r="C17" s="54"/>
      <c r="D17" s="52"/>
      <c r="E17" s="130"/>
    </row>
    <row r="18" spans="2:5" x14ac:dyDescent="0.35">
      <c r="B18" s="55">
        <v>16</v>
      </c>
      <c r="C18" s="54"/>
      <c r="D18" s="52"/>
      <c r="E18" s="130"/>
    </row>
    <row r="19" spans="2:5" x14ac:dyDescent="0.35">
      <c r="B19" s="55">
        <v>17</v>
      </c>
      <c r="C19" s="54"/>
      <c r="D19" s="52"/>
      <c r="E19" s="130"/>
    </row>
    <row r="20" spans="2:5" x14ac:dyDescent="0.35">
      <c r="B20" s="55">
        <v>18</v>
      </c>
      <c r="C20" s="54"/>
      <c r="D20" s="52"/>
      <c r="E20" s="130"/>
    </row>
    <row r="21" spans="2:5" x14ac:dyDescent="0.35">
      <c r="B21" s="55">
        <v>19</v>
      </c>
      <c r="C21" s="54"/>
      <c r="D21" s="52"/>
      <c r="E21" s="130"/>
    </row>
    <row r="22" spans="2:5" x14ac:dyDescent="0.35">
      <c r="B22" s="55">
        <v>20</v>
      </c>
      <c r="C22" s="54"/>
      <c r="D22" s="52"/>
      <c r="E22" s="130"/>
    </row>
    <row r="23" spans="2:5" x14ac:dyDescent="0.35">
      <c r="B23" s="55">
        <v>21</v>
      </c>
      <c r="C23" s="54"/>
      <c r="D23" s="52"/>
      <c r="E23" s="130"/>
    </row>
    <row r="24" spans="2:5" x14ac:dyDescent="0.35">
      <c r="B24" s="55">
        <v>22</v>
      </c>
      <c r="C24" s="54"/>
      <c r="D24" s="52"/>
      <c r="E24" s="130"/>
    </row>
    <row r="25" spans="2:5" x14ac:dyDescent="0.35">
      <c r="B25" s="55">
        <v>23</v>
      </c>
      <c r="C25" s="54"/>
      <c r="D25" s="52"/>
      <c r="E25" s="130"/>
    </row>
    <row r="26" spans="2:5" x14ac:dyDescent="0.35">
      <c r="B26" s="55">
        <v>24</v>
      </c>
      <c r="C26" s="54"/>
      <c r="D26" s="52"/>
      <c r="E26" s="130"/>
    </row>
    <row r="27" spans="2:5" x14ac:dyDescent="0.35">
      <c r="B27" s="55">
        <v>25</v>
      </c>
      <c r="C27" s="54"/>
      <c r="D27" s="52"/>
      <c r="E27" s="130"/>
    </row>
    <row r="28" spans="2:5" x14ac:dyDescent="0.35">
      <c r="B28" s="55">
        <v>26</v>
      </c>
      <c r="C28" s="54"/>
      <c r="D28" s="52"/>
      <c r="E28" s="130"/>
    </row>
    <row r="29" spans="2:5" x14ac:dyDescent="0.35">
      <c r="B29" s="55">
        <v>27</v>
      </c>
      <c r="C29" s="54"/>
      <c r="D29" s="52"/>
      <c r="E29" s="130"/>
    </row>
    <row r="30" spans="2:5" x14ac:dyDescent="0.35">
      <c r="B30" s="55">
        <v>28</v>
      </c>
      <c r="C30" s="54"/>
      <c r="D30" s="52"/>
      <c r="E30" s="130"/>
    </row>
    <row r="31" spans="2:5" x14ac:dyDescent="0.35">
      <c r="B31" s="55">
        <v>29</v>
      </c>
      <c r="C31" s="54"/>
      <c r="D31" s="52"/>
      <c r="E31" s="130"/>
    </row>
    <row r="32" spans="2:5" x14ac:dyDescent="0.35">
      <c r="B32" s="55">
        <v>30</v>
      </c>
      <c r="C32" s="54"/>
      <c r="D32" s="52"/>
      <c r="E32" s="130"/>
    </row>
    <row r="33" spans="2:7" x14ac:dyDescent="0.35">
      <c r="B33" s="55">
        <v>31</v>
      </c>
      <c r="C33" s="54"/>
      <c r="D33" s="52"/>
      <c r="E33" s="130"/>
      <c r="F33" s="131"/>
      <c r="G33" s="53"/>
    </row>
    <row r="34" spans="2:7" x14ac:dyDescent="0.35">
      <c r="B34" s="55">
        <v>32</v>
      </c>
      <c r="C34" s="54"/>
      <c r="D34" s="52"/>
      <c r="E34" s="130"/>
      <c r="F34" s="131"/>
      <c r="G34" s="53"/>
    </row>
    <row r="35" spans="2:7" x14ac:dyDescent="0.35">
      <c r="B35" s="55">
        <v>33</v>
      </c>
      <c r="C35" s="54"/>
      <c r="D35" s="52"/>
      <c r="E35" s="130"/>
      <c r="F35" s="131"/>
      <c r="G35" s="53"/>
    </row>
    <row r="36" spans="2:7" x14ac:dyDescent="0.35">
      <c r="B36" s="55">
        <v>34</v>
      </c>
      <c r="C36" s="54"/>
      <c r="D36" s="52"/>
      <c r="E36" s="130"/>
      <c r="F36" s="131"/>
      <c r="G36" s="53"/>
    </row>
    <row r="37" spans="2:7" x14ac:dyDescent="0.35">
      <c r="B37" s="55">
        <v>35</v>
      </c>
      <c r="C37" s="54"/>
      <c r="D37" s="52"/>
      <c r="E37" s="130"/>
      <c r="F37" s="131"/>
      <c r="G37" s="53"/>
    </row>
    <row r="38" spans="2:7" x14ac:dyDescent="0.35">
      <c r="B38" s="55">
        <v>36</v>
      </c>
      <c r="C38" s="54"/>
      <c r="D38" s="52"/>
      <c r="E38" s="130"/>
      <c r="F38" s="131"/>
      <c r="G38" s="53"/>
    </row>
    <row r="39" spans="2:7" x14ac:dyDescent="0.35">
      <c r="B39" s="55">
        <v>37</v>
      </c>
      <c r="C39" s="54"/>
      <c r="D39" s="52"/>
      <c r="E39" s="130"/>
      <c r="F39" s="131"/>
      <c r="G39" s="53"/>
    </row>
    <row r="40" spans="2:7" x14ac:dyDescent="0.35">
      <c r="B40" s="55">
        <v>38</v>
      </c>
      <c r="C40" s="54"/>
      <c r="D40" s="52"/>
      <c r="E40" s="130"/>
      <c r="F40" s="131"/>
      <c r="G40" s="53"/>
    </row>
    <row r="41" spans="2:7" x14ac:dyDescent="0.35">
      <c r="B41" s="55">
        <v>39</v>
      </c>
      <c r="C41" s="54"/>
      <c r="D41" s="52"/>
      <c r="E41" s="130"/>
      <c r="F41" s="131"/>
      <c r="G41" s="53"/>
    </row>
    <row r="42" spans="2:7" x14ac:dyDescent="0.35">
      <c r="B42" s="55">
        <v>40</v>
      </c>
      <c r="C42" s="54"/>
      <c r="D42" s="52"/>
      <c r="E42" s="130"/>
      <c r="F42" s="131"/>
      <c r="G42" s="53"/>
    </row>
    <row r="43" spans="2:7" x14ac:dyDescent="0.35">
      <c r="B43" s="55">
        <v>41</v>
      </c>
      <c r="C43" s="54"/>
      <c r="D43" s="52"/>
      <c r="E43" s="130"/>
      <c r="F43" s="131"/>
      <c r="G43" s="53"/>
    </row>
    <row r="44" spans="2:7" x14ac:dyDescent="0.35">
      <c r="B44" s="55">
        <v>42</v>
      </c>
      <c r="C44" s="54"/>
      <c r="D44" s="52"/>
      <c r="E44" s="130"/>
      <c r="F44" s="131"/>
      <c r="G44" s="53"/>
    </row>
    <row r="45" spans="2:7" x14ac:dyDescent="0.35">
      <c r="B45" s="55">
        <v>43</v>
      </c>
      <c r="C45" s="54"/>
      <c r="D45" s="52"/>
      <c r="E45" s="130"/>
      <c r="F45" s="131"/>
      <c r="G45" s="53"/>
    </row>
    <row r="46" spans="2:7" x14ac:dyDescent="0.35">
      <c r="B46" s="55">
        <v>44</v>
      </c>
      <c r="C46" s="54"/>
      <c r="D46" s="52"/>
      <c r="E46" s="130"/>
      <c r="F46" s="131"/>
      <c r="G46" s="53"/>
    </row>
    <row r="47" spans="2:7" x14ac:dyDescent="0.35">
      <c r="B47" s="55">
        <v>45</v>
      </c>
      <c r="C47" s="54"/>
      <c r="D47" s="52"/>
      <c r="E47" s="130"/>
      <c r="F47" s="131"/>
      <c r="G47" s="53">
        <f>IF(ISERROR(VLOOKUP(D47,'1 Apertura de Cursos'!$D$4:$F$1048576,2,FALSE)),0,VLOOKUP(D47,'1 Apertura de Cursos'!$D$4:$F$1048576,2,FALSE))</f>
        <v>0</v>
      </c>
    </row>
    <row r="48" spans="2:7" x14ac:dyDescent="0.35">
      <c r="B48" s="55">
        <v>46</v>
      </c>
      <c r="C48" s="54"/>
      <c r="D48" s="52"/>
      <c r="E48" s="130"/>
      <c r="F48" s="131"/>
      <c r="G48" s="53">
        <f>IF(ISERROR(VLOOKUP(D48,'1 Apertura de Cursos'!$D$4:$F$1048576,2,FALSE)),0,VLOOKUP(D48,'1 Apertura de Cursos'!$D$4:$F$1048576,2,FALSE))</f>
        <v>0</v>
      </c>
    </row>
  </sheetData>
  <protectedRanges>
    <protectedRange algorithmName="SHA-512" hashValue="Zu/MHJKWfvdnjR1J5BYNX8n/nfmOD36JDyyjjiHIko674PETHyRoxgFaMkBXIzG02xbveESyfpo0danvcDHrow==" saltValue="ZWue5zzzubMsiO8oJkKg5g==" spinCount="100000" sqref="I1:J6" name="Rango1"/>
  </protectedRanges>
  <mergeCells count="2">
    <mergeCell ref="G1:G2"/>
    <mergeCell ref="B1:D1"/>
  </mergeCells>
  <conditionalFormatting sqref="J6">
    <cfRule type="cellIs" dxfId="13" priority="1" operator="notEqual">
      <formula>0</formula>
    </cfRule>
    <cfRule type="cellIs" dxfId="12" priority="2" operator="equal">
      <formula>0</formula>
    </cfRule>
  </conditionalFormatting>
  <pageMargins left="0.7" right="0.7" top="0.75" bottom="0.75" header="0.3" footer="0.3"/>
  <ignoredErrors>
    <ignoredError sqref="G47:G48"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5E63-B63B-4221-A226-A03545C79122}">
  <sheetPr filterMode="1">
    <tabColor theme="5"/>
  </sheetPr>
  <dimension ref="A1:BY319"/>
  <sheetViews>
    <sheetView topLeftCell="A160" zoomScale="97" zoomScaleNormal="97" workbookViewId="0">
      <selection activeCell="AJ321" sqref="AJ321"/>
    </sheetView>
  </sheetViews>
  <sheetFormatPr baseColWidth="10" defaultColWidth="10.81640625" defaultRowHeight="15" customHeight="1" x14ac:dyDescent="0.35"/>
  <cols>
    <col min="1" max="1" width="10.81640625" style="81" customWidth="1"/>
    <col min="2" max="3" width="10.81640625" style="81" hidden="1" customWidth="1"/>
    <col min="4" max="4" width="11" style="81" hidden="1" customWidth="1"/>
    <col min="5" max="5" width="10.81640625" style="81" hidden="1" customWidth="1"/>
    <col min="6" max="6" width="13.453125" style="81" hidden="1" customWidth="1"/>
    <col min="7" max="11" width="16.1796875" style="81" hidden="1" customWidth="1"/>
    <col min="12" max="13" width="11.453125" style="81" hidden="1" customWidth="1"/>
    <col min="14" max="14" width="17" style="81" hidden="1" customWidth="1"/>
    <col min="15" max="16" width="11.453125" style="81" hidden="1" customWidth="1"/>
    <col min="17" max="17" width="14.7265625" style="81" hidden="1" customWidth="1"/>
    <col min="18" max="18" width="11.453125" style="81" hidden="1" customWidth="1"/>
    <col min="19" max="19" width="11.453125" style="109" hidden="1" customWidth="1"/>
    <col min="20" max="20" width="12.453125" style="109" hidden="1" customWidth="1"/>
    <col min="21" max="21" width="18.1796875" style="109" hidden="1" customWidth="1"/>
    <col min="22" max="23" width="11" style="109" hidden="1" customWidth="1"/>
    <col min="24" max="24" width="10.81640625" style="109" hidden="1" customWidth="1"/>
    <col min="25" max="26" width="11.453125" style="109" hidden="1" customWidth="1"/>
    <col min="27" max="28" width="11.453125" style="82" hidden="1" customWidth="1"/>
    <col min="29" max="29" width="255.54296875" style="109" hidden="1" customWidth="1"/>
    <col min="30" max="30" width="15.453125" style="82" hidden="1" customWidth="1"/>
    <col min="31" max="31" width="175.1796875" style="109" hidden="1" customWidth="1"/>
    <col min="32" max="32" width="23" style="109" hidden="1" customWidth="1"/>
    <col min="33" max="33" width="11.1796875" style="109" hidden="1" customWidth="1"/>
    <col min="34" max="34" width="11.453125" style="81" hidden="1" customWidth="1"/>
    <col min="35" max="35" width="14.26953125" style="109" hidden="1" customWidth="1"/>
    <col min="36" max="36" width="65.54296875" style="109" bestFit="1" customWidth="1"/>
    <col min="37" max="37" width="14" style="110" customWidth="1"/>
    <col min="38" max="38" width="15.453125" style="110" customWidth="1"/>
    <col min="39" max="39" width="14.7265625" style="110" customWidth="1"/>
    <col min="40" max="40" width="14.54296875" style="110" customWidth="1"/>
    <col min="41" max="41" width="15.1796875" style="111" customWidth="1"/>
    <col min="42" max="42" width="12.81640625" style="111" customWidth="1"/>
    <col min="43" max="43" width="10.81640625" style="109" customWidth="1"/>
    <col min="44" max="44" width="14.1796875" style="111" customWidth="1"/>
    <col min="45" max="45" width="14.453125" style="111" customWidth="1"/>
    <col min="46" max="46" width="16" style="109" customWidth="1"/>
    <col min="47" max="47" width="16.6328125" style="81" customWidth="1"/>
    <col min="48" max="48" width="13.7265625" style="109" customWidth="1"/>
    <col min="49" max="49" width="18.1796875" style="109" customWidth="1"/>
    <col min="50" max="50" width="16" style="109" customWidth="1"/>
    <col min="51" max="51" width="15.81640625" style="109" customWidth="1"/>
    <col min="52" max="52" width="15.26953125" style="109" customWidth="1"/>
    <col min="53" max="53" width="16" style="109" customWidth="1"/>
    <col min="54" max="54" width="14.26953125" style="109" customWidth="1"/>
    <col min="55" max="55" width="18" style="109" customWidth="1"/>
    <col min="56" max="56" width="17.54296875" style="109" customWidth="1"/>
    <col min="57" max="57" width="14.7265625" style="109" customWidth="1"/>
    <col min="58" max="58" width="13" style="109" customWidth="1"/>
    <col min="59" max="59" width="13.1796875" style="109" customWidth="1"/>
    <col min="60" max="60" width="11.1796875" style="109" bestFit="1" customWidth="1"/>
    <col min="61" max="61" width="13.1796875" style="109" customWidth="1"/>
    <col min="62" max="62" width="13.453125" style="109" customWidth="1"/>
    <col min="63" max="63" width="11.1796875" style="112" bestFit="1" customWidth="1"/>
    <col min="64" max="64" width="11.1796875" style="112" customWidth="1"/>
    <col min="65" max="65" width="17.1796875" style="109" customWidth="1"/>
    <col min="66" max="66" width="14.7265625" style="231" customWidth="1"/>
    <col min="67" max="67" width="10.81640625" style="81"/>
    <col min="68" max="68" width="22.7265625" style="81" customWidth="1"/>
    <col min="69" max="69" width="21.54296875" style="81" customWidth="1"/>
    <col min="70" max="70" width="12.1796875" style="81" bestFit="1" customWidth="1"/>
    <col min="71" max="16384" width="10.81640625" style="81"/>
  </cols>
  <sheetData>
    <row r="1" spans="1:77" s="56" customFormat="1" ht="92.15" customHeight="1" x14ac:dyDescent="0.35">
      <c r="A1" s="72" t="s">
        <v>0</v>
      </c>
      <c r="B1" s="72" t="s">
        <v>2</v>
      </c>
      <c r="C1" s="72" t="s">
        <v>1</v>
      </c>
      <c r="D1" s="72" t="s">
        <v>3</v>
      </c>
      <c r="E1" s="138" t="s">
        <v>1384</v>
      </c>
      <c r="F1" s="72" t="s">
        <v>6</v>
      </c>
      <c r="G1" s="72" t="s">
        <v>1385</v>
      </c>
      <c r="H1" s="72" t="s">
        <v>1386</v>
      </c>
      <c r="I1" s="72" t="s">
        <v>1387</v>
      </c>
      <c r="J1" s="72" t="s">
        <v>1388</v>
      </c>
      <c r="K1" s="72" t="s">
        <v>1389</v>
      </c>
      <c r="L1" s="72" t="s">
        <v>1390</v>
      </c>
      <c r="M1" s="72" t="s">
        <v>13</v>
      </c>
      <c r="N1" s="72" t="s">
        <v>14</v>
      </c>
      <c r="O1" s="72" t="s">
        <v>15</v>
      </c>
      <c r="P1" s="72" t="s">
        <v>16</v>
      </c>
      <c r="Q1" s="72" t="s">
        <v>17</v>
      </c>
      <c r="R1" s="72" t="s">
        <v>18</v>
      </c>
      <c r="S1" s="72" t="s">
        <v>19</v>
      </c>
      <c r="T1" s="72" t="s">
        <v>20</v>
      </c>
      <c r="U1" s="72" t="s">
        <v>1391</v>
      </c>
      <c r="V1" s="72" t="s">
        <v>22</v>
      </c>
      <c r="W1" s="72" t="s">
        <v>23</v>
      </c>
      <c r="X1" s="72" t="s">
        <v>24</v>
      </c>
      <c r="Y1" s="72" t="s">
        <v>25</v>
      </c>
      <c r="Z1" s="72" t="s">
        <v>26</v>
      </c>
      <c r="AA1" s="72" t="s">
        <v>27</v>
      </c>
      <c r="AB1" s="72" t="s">
        <v>28</v>
      </c>
      <c r="AC1" s="72" t="s">
        <v>1392</v>
      </c>
      <c r="AD1" s="72" t="s">
        <v>30</v>
      </c>
      <c r="AE1" s="72" t="s">
        <v>31</v>
      </c>
      <c r="AF1" s="72" t="s">
        <v>1393</v>
      </c>
      <c r="AG1" s="72" t="s">
        <v>33</v>
      </c>
      <c r="AH1" s="72" t="s">
        <v>34</v>
      </c>
      <c r="AI1" s="74" t="s">
        <v>1394</v>
      </c>
      <c r="AJ1" s="74" t="s">
        <v>1395</v>
      </c>
      <c r="AK1" s="74" t="s">
        <v>1396</v>
      </c>
      <c r="AL1" s="74" t="s">
        <v>1397</v>
      </c>
      <c r="AM1" s="77" t="s">
        <v>1398</v>
      </c>
      <c r="AN1" s="77" t="s">
        <v>1399</v>
      </c>
      <c r="AO1" s="77" t="s">
        <v>1400</v>
      </c>
      <c r="AP1" s="77" t="s">
        <v>41</v>
      </c>
      <c r="AQ1" s="74" t="s">
        <v>1401</v>
      </c>
      <c r="AR1" s="77" t="s">
        <v>1402</v>
      </c>
      <c r="AS1" s="77" t="s">
        <v>1403</v>
      </c>
      <c r="AT1" s="77" t="s">
        <v>1404</v>
      </c>
      <c r="AU1" s="77" t="s">
        <v>1405</v>
      </c>
      <c r="AV1" s="73" t="s">
        <v>1406</v>
      </c>
      <c r="AW1" s="73" t="s">
        <v>1407</v>
      </c>
      <c r="AX1" s="73" t="s">
        <v>1408</v>
      </c>
      <c r="AY1" s="73" t="s">
        <v>1409</v>
      </c>
      <c r="AZ1" s="83" t="s">
        <v>1410</v>
      </c>
      <c r="BA1" s="73" t="s">
        <v>1411</v>
      </c>
      <c r="BB1" s="73" t="s">
        <v>1412</v>
      </c>
      <c r="BC1" s="73" t="s">
        <v>1413</v>
      </c>
      <c r="BD1" s="73" t="s">
        <v>1414</v>
      </c>
      <c r="BE1" s="73" t="s">
        <v>1415</v>
      </c>
      <c r="BF1" s="73" t="s">
        <v>1416</v>
      </c>
      <c r="BG1" s="76" t="s">
        <v>1417</v>
      </c>
      <c r="BH1" s="95" t="s">
        <v>1418</v>
      </c>
      <c r="BI1" s="95" t="s">
        <v>1419</v>
      </c>
      <c r="BJ1" s="95" t="s">
        <v>1420</v>
      </c>
      <c r="BK1" s="95" t="s">
        <v>1421</v>
      </c>
      <c r="BL1" s="232" t="s">
        <v>1422</v>
      </c>
      <c r="BM1" s="75" t="s">
        <v>1423</v>
      </c>
      <c r="BN1" s="102" t="s">
        <v>1424</v>
      </c>
      <c r="BO1" s="96" t="s">
        <v>1425</v>
      </c>
      <c r="BP1" s="97" t="s">
        <v>1426</v>
      </c>
      <c r="BQ1" s="97" t="s">
        <v>1427</v>
      </c>
      <c r="BR1" s="97" t="s">
        <v>1428</v>
      </c>
      <c r="BS1" s="97" t="s">
        <v>1429</v>
      </c>
      <c r="BT1" s="97" t="s">
        <v>1430</v>
      </c>
      <c r="BU1" s="98" t="s">
        <v>1431</v>
      </c>
      <c r="BV1" s="75" t="s">
        <v>1432</v>
      </c>
      <c r="BW1" s="212" t="s">
        <v>1433</v>
      </c>
    </row>
    <row r="2" spans="1:77" s="57" customFormat="1" ht="14.15" hidden="1" customHeight="1" x14ac:dyDescent="0.35">
      <c r="A2" s="246">
        <v>14536</v>
      </c>
      <c r="B2" s="247" t="s">
        <v>116</v>
      </c>
      <c r="C2" s="248" t="s">
        <v>117</v>
      </c>
      <c r="D2" s="249">
        <v>1</v>
      </c>
      <c r="E2" s="249">
        <v>2025</v>
      </c>
      <c r="F2" s="250" t="s">
        <v>1434</v>
      </c>
      <c r="G2" s="247" t="s">
        <v>52</v>
      </c>
      <c r="H2" s="248" t="s">
        <v>1435</v>
      </c>
      <c r="I2" s="250" t="s">
        <v>54</v>
      </c>
      <c r="J2" s="251" t="s">
        <v>55</v>
      </c>
      <c r="K2" s="250" t="s">
        <v>56</v>
      </c>
      <c r="L2" s="252" t="s">
        <v>57</v>
      </c>
      <c r="M2" s="253">
        <v>9</v>
      </c>
      <c r="N2" s="254" t="s">
        <v>118</v>
      </c>
      <c r="O2" s="254" t="s">
        <v>386</v>
      </c>
      <c r="P2" s="250" t="s">
        <v>120</v>
      </c>
      <c r="Q2" s="255" t="s">
        <v>61</v>
      </c>
      <c r="R2" s="250" t="s">
        <v>62</v>
      </c>
      <c r="S2" s="254" t="s">
        <v>63</v>
      </c>
      <c r="T2" s="253">
        <v>20</v>
      </c>
      <c r="U2" s="253">
        <v>100</v>
      </c>
      <c r="V2" s="253">
        <v>12</v>
      </c>
      <c r="W2" s="253">
        <v>112</v>
      </c>
      <c r="X2" s="253">
        <v>4</v>
      </c>
      <c r="Y2" s="253" t="s">
        <v>64</v>
      </c>
      <c r="Z2" s="253" t="s">
        <v>64</v>
      </c>
      <c r="AA2" s="253" t="s">
        <v>64</v>
      </c>
      <c r="AB2" s="248"/>
      <c r="AC2" s="250" t="s">
        <v>387</v>
      </c>
      <c r="AD2" s="253" t="s">
        <v>67</v>
      </c>
      <c r="AE2" s="254"/>
      <c r="AF2" s="250" t="s">
        <v>122</v>
      </c>
      <c r="AG2" s="255">
        <v>28</v>
      </c>
      <c r="AH2" s="255">
        <v>2</v>
      </c>
      <c r="AI2" s="253" t="s">
        <v>1306</v>
      </c>
      <c r="AJ2" s="256" t="s">
        <v>1436</v>
      </c>
      <c r="AK2" s="247">
        <v>112</v>
      </c>
      <c r="AL2" s="257">
        <v>28</v>
      </c>
      <c r="AM2" s="257">
        <v>5500</v>
      </c>
      <c r="AN2" s="257">
        <v>270000</v>
      </c>
      <c r="AO2" s="257">
        <v>0</v>
      </c>
      <c r="AP2" s="257">
        <v>12320000</v>
      </c>
      <c r="AQ2" s="256">
        <v>2240000</v>
      </c>
      <c r="AR2" s="255">
        <v>5400000</v>
      </c>
      <c r="AS2" s="255">
        <v>2800000</v>
      </c>
      <c r="AT2" s="258">
        <v>0</v>
      </c>
      <c r="AU2" s="258">
        <v>22760000</v>
      </c>
      <c r="AV2" s="258" t="s">
        <v>67</v>
      </c>
      <c r="AW2" s="249" t="s">
        <v>1437</v>
      </c>
      <c r="AX2" s="255"/>
      <c r="AY2" s="249" t="s">
        <v>1438</v>
      </c>
      <c r="AZ2" s="249" t="s">
        <v>1438</v>
      </c>
      <c r="BA2" s="249" t="s">
        <v>1438</v>
      </c>
      <c r="BB2" s="249" t="s">
        <v>1438</v>
      </c>
      <c r="BC2" s="249" t="s">
        <v>1438</v>
      </c>
      <c r="BD2" s="249" t="s">
        <v>1438</v>
      </c>
      <c r="BE2" s="249" t="s">
        <v>1438</v>
      </c>
      <c r="BF2" s="249" t="s">
        <v>1438</v>
      </c>
      <c r="BG2" s="249" t="s">
        <v>1438</v>
      </c>
      <c r="BH2" s="259" t="s">
        <v>1438</v>
      </c>
      <c r="BI2" s="259" t="s">
        <v>1438</v>
      </c>
      <c r="BJ2" s="259" t="s">
        <v>1438</v>
      </c>
      <c r="BK2" s="259" t="s">
        <v>1438</v>
      </c>
      <c r="BL2" s="260"/>
      <c r="BM2" s="261" t="s">
        <v>1438</v>
      </c>
      <c r="BN2" s="261">
        <v>0</v>
      </c>
      <c r="BW2" s="196" t="s">
        <v>1438</v>
      </c>
    </row>
    <row r="3" spans="1:77" s="57" customFormat="1" ht="40" hidden="1" customHeight="1" x14ac:dyDescent="0.35">
      <c r="A3" s="246">
        <v>14541</v>
      </c>
      <c r="B3" s="247" t="s">
        <v>116</v>
      </c>
      <c r="C3" s="248" t="s">
        <v>117</v>
      </c>
      <c r="D3" s="249">
        <v>1</v>
      </c>
      <c r="E3" s="249">
        <v>2025</v>
      </c>
      <c r="F3" s="250" t="s">
        <v>1434</v>
      </c>
      <c r="G3" s="247" t="s">
        <v>52</v>
      </c>
      <c r="H3" s="248" t="s">
        <v>1435</v>
      </c>
      <c r="I3" s="250" t="s">
        <v>54</v>
      </c>
      <c r="J3" s="250" t="s">
        <v>55</v>
      </c>
      <c r="K3" s="250" t="s">
        <v>56</v>
      </c>
      <c r="L3" s="252" t="s">
        <v>57</v>
      </c>
      <c r="M3" s="253">
        <v>9</v>
      </c>
      <c r="N3" s="254" t="s">
        <v>118</v>
      </c>
      <c r="O3" s="254" t="s">
        <v>388</v>
      </c>
      <c r="P3" s="250" t="s">
        <v>120</v>
      </c>
      <c r="Q3" s="255" t="s">
        <v>61</v>
      </c>
      <c r="R3" s="250" t="s">
        <v>62</v>
      </c>
      <c r="S3" s="254" t="s">
        <v>63</v>
      </c>
      <c r="T3" s="253">
        <v>20</v>
      </c>
      <c r="U3" s="253">
        <v>100</v>
      </c>
      <c r="V3" s="253">
        <v>12</v>
      </c>
      <c r="W3" s="253">
        <v>112</v>
      </c>
      <c r="X3" s="253">
        <v>4</v>
      </c>
      <c r="Y3" s="253" t="s">
        <v>64</v>
      </c>
      <c r="Z3" s="253" t="s">
        <v>64</v>
      </c>
      <c r="AA3" s="253" t="s">
        <v>64</v>
      </c>
      <c r="AB3" s="248"/>
      <c r="AC3" s="250" t="s">
        <v>387</v>
      </c>
      <c r="AD3" s="253" t="s">
        <v>67</v>
      </c>
      <c r="AE3" s="202"/>
      <c r="AF3" s="250" t="s">
        <v>122</v>
      </c>
      <c r="AG3" s="255">
        <v>28</v>
      </c>
      <c r="AH3" s="255">
        <v>2</v>
      </c>
      <c r="AI3" s="253" t="s">
        <v>1306</v>
      </c>
      <c r="AJ3" s="256" t="s">
        <v>1436</v>
      </c>
      <c r="AK3" s="247">
        <v>112</v>
      </c>
      <c r="AL3" s="257">
        <v>28</v>
      </c>
      <c r="AM3" s="257">
        <v>5500</v>
      </c>
      <c r="AN3" s="257">
        <v>270000</v>
      </c>
      <c r="AO3" s="257">
        <v>0</v>
      </c>
      <c r="AP3" s="257">
        <v>12320000</v>
      </c>
      <c r="AQ3" s="256">
        <v>2240000</v>
      </c>
      <c r="AR3" s="255">
        <v>5400000</v>
      </c>
      <c r="AS3" s="255">
        <v>2800000</v>
      </c>
      <c r="AT3" s="258">
        <v>0</v>
      </c>
      <c r="AU3" s="258">
        <v>22760000</v>
      </c>
      <c r="AV3" s="258" t="s">
        <v>67</v>
      </c>
      <c r="AW3" s="249" t="s">
        <v>1437</v>
      </c>
      <c r="AX3" s="255" t="s">
        <v>1438</v>
      </c>
      <c r="AY3" s="249" t="s">
        <v>1438</v>
      </c>
      <c r="AZ3" s="249" t="s">
        <v>1438</v>
      </c>
      <c r="BA3" s="249" t="s">
        <v>1438</v>
      </c>
      <c r="BB3" s="249" t="s">
        <v>1438</v>
      </c>
      <c r="BC3" s="249" t="s">
        <v>1438</v>
      </c>
      <c r="BD3" s="249" t="s">
        <v>1438</v>
      </c>
      <c r="BE3" s="249" t="s">
        <v>1438</v>
      </c>
      <c r="BF3" s="249" t="s">
        <v>1438</v>
      </c>
      <c r="BG3" s="249" t="s">
        <v>1438</v>
      </c>
      <c r="BH3" s="259" t="s">
        <v>1438</v>
      </c>
      <c r="BI3" s="259" t="s">
        <v>1438</v>
      </c>
      <c r="BJ3" s="259" t="s">
        <v>1438</v>
      </c>
      <c r="BK3" s="259" t="s">
        <v>1438</v>
      </c>
      <c r="BL3" s="260" t="e">
        <f>+(BG3*0.3+BH3*0.3+BI3*0.2+BJ3*0.1+BK3*0.1)</f>
        <v>#VALUE!</v>
      </c>
      <c r="BM3" s="261" t="s">
        <v>1438</v>
      </c>
      <c r="BN3" s="261">
        <v>0</v>
      </c>
      <c r="BW3" s="196" t="s">
        <v>1438</v>
      </c>
    </row>
    <row r="4" spans="1:77" s="57" customFormat="1" ht="14.15" hidden="1" customHeight="1" x14ac:dyDescent="0.35">
      <c r="A4" s="246">
        <v>14544</v>
      </c>
      <c r="B4" s="247" t="s">
        <v>116</v>
      </c>
      <c r="C4" s="248" t="s">
        <v>117</v>
      </c>
      <c r="D4" s="249">
        <v>1</v>
      </c>
      <c r="E4" s="249">
        <v>2025</v>
      </c>
      <c r="F4" s="250" t="s">
        <v>1434</v>
      </c>
      <c r="G4" s="247" t="s">
        <v>52</v>
      </c>
      <c r="H4" s="248" t="s">
        <v>1435</v>
      </c>
      <c r="I4" s="262" t="s">
        <v>296</v>
      </c>
      <c r="J4" s="250" t="s">
        <v>297</v>
      </c>
      <c r="K4" s="250"/>
      <c r="L4" s="252" t="s">
        <v>65</v>
      </c>
      <c r="M4" s="253">
        <v>9</v>
      </c>
      <c r="N4" s="254" t="s">
        <v>118</v>
      </c>
      <c r="O4" s="254" t="s">
        <v>298</v>
      </c>
      <c r="P4" s="250" t="s">
        <v>120</v>
      </c>
      <c r="Q4" s="255" t="s">
        <v>61</v>
      </c>
      <c r="R4" s="250" t="s">
        <v>107</v>
      </c>
      <c r="S4" s="254" t="s">
        <v>63</v>
      </c>
      <c r="T4" s="253">
        <v>20</v>
      </c>
      <c r="U4" s="253">
        <v>160</v>
      </c>
      <c r="V4" s="253" t="s">
        <v>65</v>
      </c>
      <c r="W4" s="253">
        <v>160</v>
      </c>
      <c r="X4" s="253">
        <v>4</v>
      </c>
      <c r="Y4" s="253" t="s">
        <v>64</v>
      </c>
      <c r="Z4" s="253" t="s">
        <v>64</v>
      </c>
      <c r="AA4" s="253" t="s">
        <v>67</v>
      </c>
      <c r="AB4" s="248"/>
      <c r="AC4" s="250" t="s">
        <v>299</v>
      </c>
      <c r="AD4" s="253" t="s">
        <v>64</v>
      </c>
      <c r="AE4" s="254" t="s">
        <v>300</v>
      </c>
      <c r="AF4" s="250" t="s">
        <v>122</v>
      </c>
      <c r="AG4" s="249">
        <v>40</v>
      </c>
      <c r="AH4" s="255">
        <v>2</v>
      </c>
      <c r="AI4" s="253" t="s">
        <v>1306</v>
      </c>
      <c r="AJ4" s="256" t="s">
        <v>1436</v>
      </c>
      <c r="AK4" s="247">
        <v>160</v>
      </c>
      <c r="AL4" s="257">
        <v>40</v>
      </c>
      <c r="AM4" s="257">
        <v>5500</v>
      </c>
      <c r="AN4" s="257">
        <v>0</v>
      </c>
      <c r="AO4" s="257">
        <v>50000</v>
      </c>
      <c r="AP4" s="257">
        <v>17600000</v>
      </c>
      <c r="AQ4" s="256">
        <v>3200000</v>
      </c>
      <c r="AR4" s="255">
        <v>0</v>
      </c>
      <c r="AS4" s="255">
        <v>4000000</v>
      </c>
      <c r="AT4" s="258">
        <v>1000000</v>
      </c>
      <c r="AU4" s="258">
        <v>25800000</v>
      </c>
      <c r="AV4" s="258" t="s">
        <v>64</v>
      </c>
      <c r="AW4" s="249" t="s">
        <v>1438</v>
      </c>
      <c r="AX4" s="255">
        <v>1</v>
      </c>
      <c r="AY4" s="249">
        <v>7</v>
      </c>
      <c r="AZ4" s="249" t="s">
        <v>1438</v>
      </c>
      <c r="BA4" s="249" t="s">
        <v>1438</v>
      </c>
      <c r="BB4" s="249" t="s">
        <v>1438</v>
      </c>
      <c r="BC4" s="249" t="s">
        <v>1438</v>
      </c>
      <c r="BD4" s="249" t="s">
        <v>1438</v>
      </c>
      <c r="BE4" s="249" t="s">
        <v>1438</v>
      </c>
      <c r="BF4" s="249" t="s">
        <v>1438</v>
      </c>
      <c r="BG4" s="249">
        <v>5</v>
      </c>
      <c r="BH4" s="259">
        <v>5</v>
      </c>
      <c r="BI4" s="259">
        <v>7</v>
      </c>
      <c r="BJ4" s="259">
        <v>7</v>
      </c>
      <c r="BK4" s="259">
        <v>7</v>
      </c>
      <c r="BL4" s="260">
        <f>+(BG4*0.3+BH4*0.3+BI4*0.2+BJ4*0.1+BK4*0.1)</f>
        <v>5.8000000000000007</v>
      </c>
      <c r="BM4" s="261">
        <v>6.459090909090909</v>
      </c>
      <c r="BN4" s="263">
        <v>5.4729545454545461</v>
      </c>
      <c r="BW4" s="196">
        <v>5.8000000000000007</v>
      </c>
      <c r="BX4" s="57">
        <f>+(BG4*0.3+BH4*0.3+BI4*0.2+BJ4*0.1+BK4*0.1)</f>
        <v>5.8000000000000007</v>
      </c>
      <c r="BY4" s="57">
        <f>+(BX4*0.75)</f>
        <v>4.3500000000000005</v>
      </c>
    </row>
    <row r="5" spans="1:77" s="108" customFormat="1" ht="14.15" hidden="1" customHeight="1" x14ac:dyDescent="0.35">
      <c r="A5" s="246">
        <v>14545</v>
      </c>
      <c r="B5" s="247" t="s">
        <v>116</v>
      </c>
      <c r="C5" s="248" t="s">
        <v>117</v>
      </c>
      <c r="D5" s="249">
        <v>1</v>
      </c>
      <c r="E5" s="249">
        <v>2025</v>
      </c>
      <c r="F5" s="250" t="s">
        <v>1434</v>
      </c>
      <c r="G5" s="247" t="s">
        <v>52</v>
      </c>
      <c r="H5" s="248" t="s">
        <v>1435</v>
      </c>
      <c r="I5" s="250" t="s">
        <v>389</v>
      </c>
      <c r="J5" s="250" t="s">
        <v>390</v>
      </c>
      <c r="K5" s="251"/>
      <c r="L5" s="252"/>
      <c r="M5" s="253">
        <v>9</v>
      </c>
      <c r="N5" s="254" t="s">
        <v>118</v>
      </c>
      <c r="O5" s="254" t="s">
        <v>391</v>
      </c>
      <c r="P5" s="250" t="s">
        <v>392</v>
      </c>
      <c r="Q5" s="255" t="s">
        <v>61</v>
      </c>
      <c r="R5" s="250" t="s">
        <v>62</v>
      </c>
      <c r="S5" s="254" t="s">
        <v>63</v>
      </c>
      <c r="T5" s="253">
        <v>20</v>
      </c>
      <c r="U5" s="253">
        <v>72</v>
      </c>
      <c r="V5" s="253" t="s">
        <v>65</v>
      </c>
      <c r="W5" s="253">
        <v>72</v>
      </c>
      <c r="X5" s="253">
        <v>4</v>
      </c>
      <c r="Y5" s="253" t="s">
        <v>64</v>
      </c>
      <c r="Z5" s="253" t="s">
        <v>64</v>
      </c>
      <c r="AA5" s="253" t="s">
        <v>67</v>
      </c>
      <c r="AB5" s="248"/>
      <c r="AC5" s="250" t="s">
        <v>393</v>
      </c>
      <c r="AD5" s="253" t="s">
        <v>67</v>
      </c>
      <c r="AE5" s="254"/>
      <c r="AF5" s="250" t="s">
        <v>68</v>
      </c>
      <c r="AG5" s="264">
        <v>18</v>
      </c>
      <c r="AH5" s="255">
        <v>2</v>
      </c>
      <c r="AI5" s="253" t="s">
        <v>1306</v>
      </c>
      <c r="AJ5" s="256" t="s">
        <v>1436</v>
      </c>
      <c r="AK5" s="247">
        <v>72</v>
      </c>
      <c r="AL5" s="257">
        <v>18</v>
      </c>
      <c r="AM5" s="257">
        <v>5500</v>
      </c>
      <c r="AN5" s="257">
        <v>0</v>
      </c>
      <c r="AO5" s="257">
        <v>0</v>
      </c>
      <c r="AP5" s="257">
        <v>7920000</v>
      </c>
      <c r="AQ5" s="265">
        <v>1440000</v>
      </c>
      <c r="AR5" s="255">
        <v>0</v>
      </c>
      <c r="AS5" s="255">
        <v>1800000</v>
      </c>
      <c r="AT5" s="258">
        <v>0</v>
      </c>
      <c r="AU5" s="258">
        <v>11160000</v>
      </c>
      <c r="AV5" s="258" t="s">
        <v>67</v>
      </c>
      <c r="AW5" s="249" t="s">
        <v>1439</v>
      </c>
      <c r="AX5" s="255" t="s">
        <v>1438</v>
      </c>
      <c r="AY5" s="249" t="s">
        <v>1438</v>
      </c>
      <c r="AZ5" s="249" t="s">
        <v>1438</v>
      </c>
      <c r="BA5" s="249" t="s">
        <v>1438</v>
      </c>
      <c r="BB5" s="249" t="s">
        <v>1438</v>
      </c>
      <c r="BC5" s="249" t="s">
        <v>1438</v>
      </c>
      <c r="BD5" s="249" t="s">
        <v>1438</v>
      </c>
      <c r="BE5" s="249" t="s">
        <v>1438</v>
      </c>
      <c r="BF5" s="249" t="s">
        <v>1438</v>
      </c>
      <c r="BG5" s="249" t="s">
        <v>1438</v>
      </c>
      <c r="BH5" s="259" t="s">
        <v>1438</v>
      </c>
      <c r="BI5" s="259" t="s">
        <v>1438</v>
      </c>
      <c r="BJ5" s="259" t="s">
        <v>1438</v>
      </c>
      <c r="BK5" s="259" t="s">
        <v>1438</v>
      </c>
      <c r="BL5" s="260" t="e">
        <f t="shared" ref="BL5:BL68" si="0">+(BG5*0.3+BH5*0.3+BI5*0.2+BJ5*0.1+BK5*0.1)</f>
        <v>#VALUE!</v>
      </c>
      <c r="BM5" s="261" t="s">
        <v>1438</v>
      </c>
      <c r="BN5" s="261">
        <v>0</v>
      </c>
      <c r="BO5" s="57"/>
      <c r="BP5" s="57"/>
      <c r="BQ5" s="107"/>
      <c r="BR5" s="57"/>
      <c r="BW5" s="196" t="s">
        <v>1438</v>
      </c>
    </row>
    <row r="6" spans="1:77" s="57" customFormat="1" ht="14.15" hidden="1" customHeight="1" x14ac:dyDescent="0.35">
      <c r="A6" s="246">
        <v>14549</v>
      </c>
      <c r="B6" s="247" t="s">
        <v>116</v>
      </c>
      <c r="C6" s="248" t="s">
        <v>117</v>
      </c>
      <c r="D6" s="249">
        <v>1</v>
      </c>
      <c r="E6" s="249">
        <v>2025</v>
      </c>
      <c r="F6" s="250" t="s">
        <v>1434</v>
      </c>
      <c r="G6" s="247" t="s">
        <v>52</v>
      </c>
      <c r="H6" s="248" t="s">
        <v>1435</v>
      </c>
      <c r="I6" s="250" t="s">
        <v>93</v>
      </c>
      <c r="J6" s="202" t="s">
        <v>94</v>
      </c>
      <c r="K6" s="202" t="s">
        <v>56</v>
      </c>
      <c r="L6" s="252" t="s">
        <v>57</v>
      </c>
      <c r="M6" s="253">
        <v>9</v>
      </c>
      <c r="N6" s="254" t="s">
        <v>118</v>
      </c>
      <c r="O6" s="254" t="s">
        <v>394</v>
      </c>
      <c r="P6" s="250" t="s">
        <v>120</v>
      </c>
      <c r="Q6" s="255" t="s">
        <v>61</v>
      </c>
      <c r="R6" s="250" t="s">
        <v>62</v>
      </c>
      <c r="S6" s="254" t="s">
        <v>63</v>
      </c>
      <c r="T6" s="253">
        <v>20</v>
      </c>
      <c r="U6" s="253">
        <v>170</v>
      </c>
      <c r="V6" s="253">
        <v>12</v>
      </c>
      <c r="W6" s="253">
        <v>182</v>
      </c>
      <c r="X6" s="253">
        <v>4</v>
      </c>
      <c r="Y6" s="253" t="s">
        <v>64</v>
      </c>
      <c r="Z6" s="253" t="s">
        <v>64</v>
      </c>
      <c r="AA6" s="253" t="s">
        <v>64</v>
      </c>
      <c r="AB6" s="248"/>
      <c r="AC6" s="250" t="s">
        <v>299</v>
      </c>
      <c r="AD6" s="253"/>
      <c r="AE6" s="254"/>
      <c r="AF6" s="250" t="s">
        <v>122</v>
      </c>
      <c r="AG6" s="249">
        <v>46</v>
      </c>
      <c r="AH6" s="255">
        <v>2</v>
      </c>
      <c r="AI6" s="253" t="s">
        <v>1306</v>
      </c>
      <c r="AJ6" s="256" t="s">
        <v>1436</v>
      </c>
      <c r="AK6" s="247">
        <v>182</v>
      </c>
      <c r="AL6" s="257">
        <v>46</v>
      </c>
      <c r="AM6" s="257">
        <v>5500</v>
      </c>
      <c r="AN6" s="257">
        <v>270000</v>
      </c>
      <c r="AO6" s="257">
        <v>0</v>
      </c>
      <c r="AP6" s="257">
        <v>20020000</v>
      </c>
      <c r="AQ6" s="266">
        <v>3680000</v>
      </c>
      <c r="AR6" s="255">
        <v>5400000</v>
      </c>
      <c r="AS6" s="255">
        <v>4600000</v>
      </c>
      <c r="AT6" s="258">
        <v>0</v>
      </c>
      <c r="AU6" s="258">
        <v>33700000</v>
      </c>
      <c r="AV6" s="258" t="s">
        <v>67</v>
      </c>
      <c r="AW6" s="249" t="s">
        <v>1437</v>
      </c>
      <c r="AX6" s="255" t="s">
        <v>1438</v>
      </c>
      <c r="AY6" s="249" t="s">
        <v>1438</v>
      </c>
      <c r="AZ6" s="249" t="s">
        <v>1438</v>
      </c>
      <c r="BA6" s="249" t="s">
        <v>1438</v>
      </c>
      <c r="BB6" s="249" t="s">
        <v>1438</v>
      </c>
      <c r="BC6" s="249" t="s">
        <v>1438</v>
      </c>
      <c r="BD6" s="249" t="s">
        <v>1438</v>
      </c>
      <c r="BE6" s="249" t="s">
        <v>1438</v>
      </c>
      <c r="BF6" s="249" t="s">
        <v>1438</v>
      </c>
      <c r="BG6" s="249" t="s">
        <v>1438</v>
      </c>
      <c r="BH6" s="259" t="s">
        <v>1438</v>
      </c>
      <c r="BI6" s="259" t="s">
        <v>1438</v>
      </c>
      <c r="BJ6" s="259" t="s">
        <v>1438</v>
      </c>
      <c r="BK6" s="259" t="s">
        <v>1438</v>
      </c>
      <c r="BL6" s="260" t="e">
        <f t="shared" si="0"/>
        <v>#VALUE!</v>
      </c>
      <c r="BM6" s="261" t="s">
        <v>1438</v>
      </c>
      <c r="BN6" s="261">
        <v>0</v>
      </c>
      <c r="BQ6" s="107"/>
      <c r="BW6" s="196" t="s">
        <v>1438</v>
      </c>
    </row>
    <row r="7" spans="1:77" s="57" customFormat="1" ht="14.15" hidden="1" customHeight="1" x14ac:dyDescent="0.35">
      <c r="A7" s="246">
        <v>14550</v>
      </c>
      <c r="B7" s="247" t="s">
        <v>116</v>
      </c>
      <c r="C7" s="248" t="s">
        <v>117</v>
      </c>
      <c r="D7" s="249">
        <v>1</v>
      </c>
      <c r="E7" s="249">
        <v>2025</v>
      </c>
      <c r="F7" s="250" t="s">
        <v>1434</v>
      </c>
      <c r="G7" s="247" t="s">
        <v>52</v>
      </c>
      <c r="H7" s="248" t="s">
        <v>1435</v>
      </c>
      <c r="I7" s="250" t="s">
        <v>93</v>
      </c>
      <c r="J7" s="250" t="s">
        <v>94</v>
      </c>
      <c r="K7" s="250" t="s">
        <v>56</v>
      </c>
      <c r="L7" s="252" t="s">
        <v>57</v>
      </c>
      <c r="M7" s="253">
        <v>9</v>
      </c>
      <c r="N7" s="254" t="s">
        <v>118</v>
      </c>
      <c r="O7" s="254" t="s">
        <v>395</v>
      </c>
      <c r="P7" s="250" t="s">
        <v>120</v>
      </c>
      <c r="Q7" s="255" t="s">
        <v>61</v>
      </c>
      <c r="R7" s="250" t="s">
        <v>62</v>
      </c>
      <c r="S7" s="254" t="s">
        <v>63</v>
      </c>
      <c r="T7" s="253">
        <v>20</v>
      </c>
      <c r="U7" s="253">
        <v>170</v>
      </c>
      <c r="V7" s="253">
        <v>12</v>
      </c>
      <c r="W7" s="253">
        <v>182</v>
      </c>
      <c r="X7" s="253">
        <v>4</v>
      </c>
      <c r="Y7" s="253" t="s">
        <v>64</v>
      </c>
      <c r="Z7" s="253" t="s">
        <v>64</v>
      </c>
      <c r="AA7" s="253" t="s">
        <v>64</v>
      </c>
      <c r="AB7" s="248"/>
      <c r="AC7" s="250" t="s">
        <v>299</v>
      </c>
      <c r="AD7" s="253"/>
      <c r="AE7" s="202"/>
      <c r="AF7" s="250" t="s">
        <v>122</v>
      </c>
      <c r="AG7" s="255">
        <v>46</v>
      </c>
      <c r="AH7" s="267">
        <v>2</v>
      </c>
      <c r="AI7" s="253" t="s">
        <v>1306</v>
      </c>
      <c r="AJ7" s="256" t="s">
        <v>1436</v>
      </c>
      <c r="AK7" s="247">
        <v>182</v>
      </c>
      <c r="AL7" s="257">
        <v>46</v>
      </c>
      <c r="AM7" s="257">
        <v>5500</v>
      </c>
      <c r="AN7" s="268">
        <v>270000</v>
      </c>
      <c r="AO7" s="257">
        <v>0</v>
      </c>
      <c r="AP7" s="257">
        <v>20020000</v>
      </c>
      <c r="AQ7" s="249">
        <v>3680000</v>
      </c>
      <c r="AR7" s="255">
        <v>5400000</v>
      </c>
      <c r="AS7" s="255">
        <v>4600000</v>
      </c>
      <c r="AT7" s="258">
        <v>0</v>
      </c>
      <c r="AU7" s="258">
        <v>33700000</v>
      </c>
      <c r="AV7" s="258" t="s">
        <v>67</v>
      </c>
      <c r="AW7" s="249" t="s">
        <v>1437</v>
      </c>
      <c r="AX7" s="255" t="s">
        <v>1438</v>
      </c>
      <c r="AY7" s="249" t="s">
        <v>1438</v>
      </c>
      <c r="AZ7" s="249" t="s">
        <v>1438</v>
      </c>
      <c r="BA7" s="249">
        <v>1</v>
      </c>
      <c r="BB7" s="249" t="s">
        <v>1438</v>
      </c>
      <c r="BC7" s="249" t="s">
        <v>1438</v>
      </c>
      <c r="BD7" s="249" t="s">
        <v>1438</v>
      </c>
      <c r="BE7" s="249" t="s">
        <v>1438</v>
      </c>
      <c r="BF7" s="249" t="s">
        <v>1438</v>
      </c>
      <c r="BG7" s="249" t="s">
        <v>1438</v>
      </c>
      <c r="BH7" s="259" t="s">
        <v>1438</v>
      </c>
      <c r="BI7" s="259" t="s">
        <v>1438</v>
      </c>
      <c r="BJ7" s="259" t="s">
        <v>1438</v>
      </c>
      <c r="BK7" s="259" t="s">
        <v>1438</v>
      </c>
      <c r="BL7" s="260" t="e">
        <f t="shared" si="0"/>
        <v>#VALUE!</v>
      </c>
      <c r="BM7" s="261" t="s">
        <v>1438</v>
      </c>
      <c r="BN7" s="261">
        <v>0</v>
      </c>
      <c r="BW7" s="196" t="s">
        <v>1438</v>
      </c>
    </row>
    <row r="8" spans="1:77" s="57" customFormat="1" ht="14.15" hidden="1" customHeight="1" x14ac:dyDescent="0.35">
      <c r="A8" s="246">
        <v>14552</v>
      </c>
      <c r="B8" s="247" t="s">
        <v>116</v>
      </c>
      <c r="C8" s="248" t="s">
        <v>117</v>
      </c>
      <c r="D8" s="249">
        <v>1</v>
      </c>
      <c r="E8" s="249">
        <v>2025</v>
      </c>
      <c r="F8" s="250" t="s">
        <v>1434</v>
      </c>
      <c r="G8" s="247" t="s">
        <v>52</v>
      </c>
      <c r="H8" s="248" t="s">
        <v>1435</v>
      </c>
      <c r="I8" s="250" t="s">
        <v>397</v>
      </c>
      <c r="J8" s="202" t="s">
        <v>398</v>
      </c>
      <c r="K8" s="250" t="s">
        <v>56</v>
      </c>
      <c r="L8" s="252" t="s">
        <v>57</v>
      </c>
      <c r="M8" s="253">
        <v>9</v>
      </c>
      <c r="N8" s="254" t="s">
        <v>118</v>
      </c>
      <c r="O8" s="254" t="s">
        <v>399</v>
      </c>
      <c r="P8" s="250" t="s">
        <v>120</v>
      </c>
      <c r="Q8" s="255" t="s">
        <v>61</v>
      </c>
      <c r="R8" s="250" t="s">
        <v>62</v>
      </c>
      <c r="S8" s="254" t="s">
        <v>63</v>
      </c>
      <c r="T8" s="253">
        <v>20</v>
      </c>
      <c r="U8" s="253">
        <v>130</v>
      </c>
      <c r="V8" s="253">
        <v>12</v>
      </c>
      <c r="W8" s="253">
        <v>142</v>
      </c>
      <c r="X8" s="253">
        <v>4</v>
      </c>
      <c r="Y8" s="253" t="s">
        <v>64</v>
      </c>
      <c r="Z8" s="253" t="s">
        <v>64</v>
      </c>
      <c r="AA8" s="253" t="s">
        <v>64</v>
      </c>
      <c r="AB8" s="248"/>
      <c r="AC8" s="250" t="s">
        <v>299</v>
      </c>
      <c r="AD8" s="253"/>
      <c r="AE8" s="254"/>
      <c r="AF8" s="250" t="s">
        <v>122</v>
      </c>
      <c r="AG8" s="255">
        <v>36</v>
      </c>
      <c r="AH8" s="267">
        <v>2</v>
      </c>
      <c r="AI8" s="253" t="s">
        <v>1306</v>
      </c>
      <c r="AJ8" s="256" t="s">
        <v>1436</v>
      </c>
      <c r="AK8" s="247">
        <v>142</v>
      </c>
      <c r="AL8" s="257">
        <v>36</v>
      </c>
      <c r="AM8" s="257">
        <v>5500</v>
      </c>
      <c r="AN8" s="268">
        <v>270000</v>
      </c>
      <c r="AO8" s="257">
        <v>0</v>
      </c>
      <c r="AP8" s="257">
        <v>15620000</v>
      </c>
      <c r="AQ8" s="249">
        <v>2880000</v>
      </c>
      <c r="AR8" s="255">
        <v>5400000</v>
      </c>
      <c r="AS8" s="255">
        <v>3600000</v>
      </c>
      <c r="AT8" s="258">
        <v>0</v>
      </c>
      <c r="AU8" s="258">
        <v>27500000</v>
      </c>
      <c r="AV8" s="258" t="s">
        <v>67</v>
      </c>
      <c r="AW8" s="249" t="s">
        <v>1437</v>
      </c>
      <c r="AX8" s="255" t="s">
        <v>1438</v>
      </c>
      <c r="AY8" s="249" t="s">
        <v>1438</v>
      </c>
      <c r="AZ8" s="249" t="s">
        <v>1438</v>
      </c>
      <c r="BA8" s="249" t="s">
        <v>1438</v>
      </c>
      <c r="BB8" s="249" t="s">
        <v>1438</v>
      </c>
      <c r="BC8" s="249" t="s">
        <v>1438</v>
      </c>
      <c r="BD8" s="249" t="s">
        <v>1438</v>
      </c>
      <c r="BE8" s="249" t="s">
        <v>1438</v>
      </c>
      <c r="BF8" s="249" t="s">
        <v>1438</v>
      </c>
      <c r="BG8" s="249" t="s">
        <v>1438</v>
      </c>
      <c r="BH8" s="259" t="s">
        <v>1438</v>
      </c>
      <c r="BI8" s="259" t="s">
        <v>1438</v>
      </c>
      <c r="BJ8" s="259" t="s">
        <v>1438</v>
      </c>
      <c r="BK8" s="259" t="s">
        <v>1438</v>
      </c>
      <c r="BL8" s="260" t="e">
        <f t="shared" si="0"/>
        <v>#VALUE!</v>
      </c>
      <c r="BM8" s="261" t="s">
        <v>1438</v>
      </c>
      <c r="BN8" s="261">
        <v>0</v>
      </c>
      <c r="BW8" s="196" t="s">
        <v>1438</v>
      </c>
    </row>
    <row r="9" spans="1:77" s="57" customFormat="1" ht="14.15" hidden="1" customHeight="1" x14ac:dyDescent="0.35">
      <c r="A9" s="246">
        <v>14553</v>
      </c>
      <c r="B9" s="247" t="s">
        <v>116</v>
      </c>
      <c r="C9" s="248" t="s">
        <v>117</v>
      </c>
      <c r="D9" s="249">
        <v>1</v>
      </c>
      <c r="E9" s="249">
        <v>2025</v>
      </c>
      <c r="F9" s="250" t="s">
        <v>1434</v>
      </c>
      <c r="G9" s="247" t="s">
        <v>52</v>
      </c>
      <c r="H9" s="248" t="s">
        <v>1435</v>
      </c>
      <c r="I9" s="262" t="s">
        <v>397</v>
      </c>
      <c r="J9" s="202" t="s">
        <v>398</v>
      </c>
      <c r="K9" s="250" t="s">
        <v>56</v>
      </c>
      <c r="L9" s="252" t="s">
        <v>57</v>
      </c>
      <c r="M9" s="253">
        <v>9</v>
      </c>
      <c r="N9" s="254" t="s">
        <v>118</v>
      </c>
      <c r="O9" s="254" t="s">
        <v>400</v>
      </c>
      <c r="P9" s="250" t="s">
        <v>120</v>
      </c>
      <c r="Q9" s="255" t="s">
        <v>61</v>
      </c>
      <c r="R9" s="250" t="s">
        <v>62</v>
      </c>
      <c r="S9" s="254" t="s">
        <v>63</v>
      </c>
      <c r="T9" s="253">
        <v>20</v>
      </c>
      <c r="U9" s="253">
        <v>130</v>
      </c>
      <c r="V9" s="253">
        <v>12</v>
      </c>
      <c r="W9" s="253">
        <v>142</v>
      </c>
      <c r="X9" s="253">
        <v>4</v>
      </c>
      <c r="Y9" s="253" t="s">
        <v>64</v>
      </c>
      <c r="Z9" s="253" t="s">
        <v>64</v>
      </c>
      <c r="AA9" s="253" t="s">
        <v>64</v>
      </c>
      <c r="AB9" s="248"/>
      <c r="AC9" s="250" t="s">
        <v>299</v>
      </c>
      <c r="AD9" s="253"/>
      <c r="AE9" s="254"/>
      <c r="AF9" s="250" t="s">
        <v>122</v>
      </c>
      <c r="AG9" s="249">
        <v>36</v>
      </c>
      <c r="AH9" s="267">
        <v>2</v>
      </c>
      <c r="AI9" s="253" t="s">
        <v>1306</v>
      </c>
      <c r="AJ9" s="256" t="s">
        <v>1436</v>
      </c>
      <c r="AK9" s="247">
        <v>142</v>
      </c>
      <c r="AL9" s="257">
        <v>36</v>
      </c>
      <c r="AM9" s="257">
        <v>5500</v>
      </c>
      <c r="AN9" s="268">
        <v>270000</v>
      </c>
      <c r="AO9" s="257">
        <v>0</v>
      </c>
      <c r="AP9" s="257">
        <v>15620000</v>
      </c>
      <c r="AQ9" s="249">
        <v>2880000</v>
      </c>
      <c r="AR9" s="255">
        <v>5400000</v>
      </c>
      <c r="AS9" s="255">
        <v>3600000</v>
      </c>
      <c r="AT9" s="258">
        <v>0</v>
      </c>
      <c r="AU9" s="258">
        <v>27500000</v>
      </c>
      <c r="AV9" s="258" t="s">
        <v>67</v>
      </c>
      <c r="AW9" s="249" t="s">
        <v>1437</v>
      </c>
      <c r="AX9" s="255" t="s">
        <v>1438</v>
      </c>
      <c r="AY9" s="249" t="s">
        <v>1438</v>
      </c>
      <c r="AZ9" s="249" t="s">
        <v>1438</v>
      </c>
      <c r="BA9" s="249" t="s">
        <v>1438</v>
      </c>
      <c r="BB9" s="249" t="s">
        <v>1438</v>
      </c>
      <c r="BC9" s="249" t="s">
        <v>1438</v>
      </c>
      <c r="BD9" s="249" t="s">
        <v>1438</v>
      </c>
      <c r="BE9" s="249" t="s">
        <v>1438</v>
      </c>
      <c r="BF9" s="249" t="s">
        <v>1438</v>
      </c>
      <c r="BG9" s="249" t="s">
        <v>1438</v>
      </c>
      <c r="BH9" s="259" t="s">
        <v>1438</v>
      </c>
      <c r="BI9" s="259" t="s">
        <v>1438</v>
      </c>
      <c r="BJ9" s="259" t="s">
        <v>1438</v>
      </c>
      <c r="BK9" s="259" t="s">
        <v>1438</v>
      </c>
      <c r="BL9" s="260" t="e">
        <f t="shared" si="0"/>
        <v>#VALUE!</v>
      </c>
      <c r="BM9" s="261" t="s">
        <v>1438</v>
      </c>
      <c r="BN9" s="261">
        <v>0</v>
      </c>
      <c r="BW9" s="196" t="s">
        <v>1438</v>
      </c>
    </row>
    <row r="10" spans="1:77" s="57" customFormat="1" ht="14.15" hidden="1" customHeight="1" x14ac:dyDescent="0.35">
      <c r="A10" s="246">
        <v>14554</v>
      </c>
      <c r="B10" s="247" t="s">
        <v>116</v>
      </c>
      <c r="C10" s="248" t="s">
        <v>117</v>
      </c>
      <c r="D10" s="249">
        <v>1</v>
      </c>
      <c r="E10" s="249">
        <v>2025</v>
      </c>
      <c r="F10" s="250" t="s">
        <v>1434</v>
      </c>
      <c r="G10" s="247" t="s">
        <v>52</v>
      </c>
      <c r="H10" s="248" t="s">
        <v>1435</v>
      </c>
      <c r="I10" s="250" t="s">
        <v>397</v>
      </c>
      <c r="J10" s="202" t="s">
        <v>398</v>
      </c>
      <c r="K10" s="202" t="s">
        <v>56</v>
      </c>
      <c r="L10" s="252" t="s">
        <v>57</v>
      </c>
      <c r="M10" s="253">
        <v>9</v>
      </c>
      <c r="N10" s="254" t="s">
        <v>118</v>
      </c>
      <c r="O10" s="254" t="s">
        <v>401</v>
      </c>
      <c r="P10" s="250" t="s">
        <v>120</v>
      </c>
      <c r="Q10" s="255" t="s">
        <v>61</v>
      </c>
      <c r="R10" s="250" t="s">
        <v>62</v>
      </c>
      <c r="S10" s="254" t="s">
        <v>63</v>
      </c>
      <c r="T10" s="253">
        <v>20</v>
      </c>
      <c r="U10" s="253">
        <v>130</v>
      </c>
      <c r="V10" s="253">
        <v>12</v>
      </c>
      <c r="W10" s="253">
        <v>142</v>
      </c>
      <c r="X10" s="253">
        <v>4</v>
      </c>
      <c r="Y10" s="253" t="s">
        <v>64</v>
      </c>
      <c r="Z10" s="253" t="s">
        <v>64</v>
      </c>
      <c r="AA10" s="253" t="s">
        <v>64</v>
      </c>
      <c r="AB10" s="248"/>
      <c r="AC10" s="250" t="s">
        <v>299</v>
      </c>
      <c r="AD10" s="253"/>
      <c r="AE10" s="254"/>
      <c r="AF10" s="250" t="s">
        <v>122</v>
      </c>
      <c r="AG10" s="255">
        <v>36</v>
      </c>
      <c r="AH10" s="255">
        <v>2</v>
      </c>
      <c r="AI10" s="253" t="s">
        <v>1306</v>
      </c>
      <c r="AJ10" s="256" t="s">
        <v>1436</v>
      </c>
      <c r="AK10" s="201">
        <v>142</v>
      </c>
      <c r="AL10" s="257">
        <v>36</v>
      </c>
      <c r="AM10" s="257">
        <v>5500</v>
      </c>
      <c r="AN10" s="257">
        <v>270000</v>
      </c>
      <c r="AO10" s="257">
        <v>0</v>
      </c>
      <c r="AP10" s="257">
        <v>15620000</v>
      </c>
      <c r="AQ10" s="249">
        <v>2880000</v>
      </c>
      <c r="AR10" s="255">
        <v>5400000</v>
      </c>
      <c r="AS10" s="255">
        <v>3600000</v>
      </c>
      <c r="AT10" s="258">
        <v>0</v>
      </c>
      <c r="AU10" s="258">
        <v>27500000</v>
      </c>
      <c r="AV10" s="258" t="s">
        <v>67</v>
      </c>
      <c r="AW10" s="249" t="s">
        <v>1437</v>
      </c>
      <c r="AX10" s="255" t="s">
        <v>1438</v>
      </c>
      <c r="AY10" s="249" t="s">
        <v>1438</v>
      </c>
      <c r="AZ10" s="249" t="s">
        <v>1438</v>
      </c>
      <c r="BA10" s="249" t="s">
        <v>1438</v>
      </c>
      <c r="BB10" s="249" t="s">
        <v>1438</v>
      </c>
      <c r="BC10" s="249" t="s">
        <v>1438</v>
      </c>
      <c r="BD10" s="249" t="s">
        <v>1438</v>
      </c>
      <c r="BE10" s="249" t="s">
        <v>1438</v>
      </c>
      <c r="BF10" s="249" t="s">
        <v>1438</v>
      </c>
      <c r="BG10" s="249" t="s">
        <v>1438</v>
      </c>
      <c r="BH10" s="259" t="s">
        <v>1438</v>
      </c>
      <c r="BI10" s="259" t="s">
        <v>1438</v>
      </c>
      <c r="BJ10" s="259" t="s">
        <v>1438</v>
      </c>
      <c r="BK10" s="259" t="s">
        <v>1438</v>
      </c>
      <c r="BL10" s="260" t="e">
        <f t="shared" si="0"/>
        <v>#VALUE!</v>
      </c>
      <c r="BM10" s="261" t="s">
        <v>1438</v>
      </c>
      <c r="BN10" s="261">
        <v>0</v>
      </c>
      <c r="BW10" s="196" t="s">
        <v>1438</v>
      </c>
    </row>
    <row r="11" spans="1:77" s="57" customFormat="1" ht="14.15" hidden="1" customHeight="1" x14ac:dyDescent="0.35">
      <c r="A11" s="246">
        <v>14555</v>
      </c>
      <c r="B11" s="247" t="s">
        <v>116</v>
      </c>
      <c r="C11" s="248" t="s">
        <v>117</v>
      </c>
      <c r="D11" s="249">
        <v>1</v>
      </c>
      <c r="E11" s="249">
        <v>2025</v>
      </c>
      <c r="F11" s="250" t="s">
        <v>1434</v>
      </c>
      <c r="G11" s="247" t="s">
        <v>52</v>
      </c>
      <c r="H11" s="248" t="s">
        <v>1435</v>
      </c>
      <c r="I11" s="250" t="s">
        <v>402</v>
      </c>
      <c r="J11" s="250" t="s">
        <v>403</v>
      </c>
      <c r="K11" s="250" t="s">
        <v>56</v>
      </c>
      <c r="L11" s="252" t="s">
        <v>57</v>
      </c>
      <c r="M11" s="253">
        <v>9</v>
      </c>
      <c r="N11" s="254" t="s">
        <v>118</v>
      </c>
      <c r="O11" s="254" t="s">
        <v>404</v>
      </c>
      <c r="P11" s="250" t="s">
        <v>120</v>
      </c>
      <c r="Q11" s="255" t="s">
        <v>61</v>
      </c>
      <c r="R11" s="250" t="s">
        <v>62</v>
      </c>
      <c r="S11" s="254" t="s">
        <v>63</v>
      </c>
      <c r="T11" s="253">
        <v>20</v>
      </c>
      <c r="U11" s="253">
        <v>145</v>
      </c>
      <c r="V11" s="253">
        <v>12</v>
      </c>
      <c r="W11" s="253">
        <v>157</v>
      </c>
      <c r="X11" s="253">
        <v>4</v>
      </c>
      <c r="Y11" s="253" t="s">
        <v>64</v>
      </c>
      <c r="Z11" s="253" t="s">
        <v>64</v>
      </c>
      <c r="AA11" s="253" t="s">
        <v>64</v>
      </c>
      <c r="AB11" s="248"/>
      <c r="AC11" s="250" t="s">
        <v>405</v>
      </c>
      <c r="AD11" s="253"/>
      <c r="AE11" s="254"/>
      <c r="AF11" s="250" t="s">
        <v>122</v>
      </c>
      <c r="AG11" s="255">
        <v>40</v>
      </c>
      <c r="AH11" s="255">
        <v>2</v>
      </c>
      <c r="AI11" s="253" t="s">
        <v>1306</v>
      </c>
      <c r="AJ11" s="256" t="s">
        <v>1436</v>
      </c>
      <c r="AK11" s="201">
        <v>157</v>
      </c>
      <c r="AL11" s="257">
        <v>40</v>
      </c>
      <c r="AM11" s="257">
        <v>5500</v>
      </c>
      <c r="AN11" s="257">
        <v>270000</v>
      </c>
      <c r="AO11" s="257">
        <v>0</v>
      </c>
      <c r="AP11" s="257">
        <v>17270000</v>
      </c>
      <c r="AQ11" s="249">
        <v>3200000</v>
      </c>
      <c r="AR11" s="255">
        <v>5400000</v>
      </c>
      <c r="AS11" s="255">
        <v>4000000</v>
      </c>
      <c r="AT11" s="258">
        <v>0</v>
      </c>
      <c r="AU11" s="256">
        <v>29870000</v>
      </c>
      <c r="AV11" s="258" t="s">
        <v>67</v>
      </c>
      <c r="AW11" s="249" t="s">
        <v>1437</v>
      </c>
      <c r="AX11" s="255" t="s">
        <v>1438</v>
      </c>
      <c r="AY11" s="249" t="s">
        <v>1438</v>
      </c>
      <c r="AZ11" s="249" t="s">
        <v>1438</v>
      </c>
      <c r="BA11" s="249" t="s">
        <v>1438</v>
      </c>
      <c r="BB11" s="249" t="s">
        <v>1438</v>
      </c>
      <c r="BC11" s="249" t="s">
        <v>1438</v>
      </c>
      <c r="BD11" s="249" t="s">
        <v>1438</v>
      </c>
      <c r="BE11" s="249" t="s">
        <v>1438</v>
      </c>
      <c r="BF11" s="249" t="s">
        <v>1438</v>
      </c>
      <c r="BG11" s="249" t="s">
        <v>1438</v>
      </c>
      <c r="BH11" s="259" t="s">
        <v>1438</v>
      </c>
      <c r="BI11" s="259" t="s">
        <v>1438</v>
      </c>
      <c r="BJ11" s="259" t="s">
        <v>1438</v>
      </c>
      <c r="BK11" s="259" t="s">
        <v>1438</v>
      </c>
      <c r="BL11" s="260" t="e">
        <f t="shared" si="0"/>
        <v>#VALUE!</v>
      </c>
      <c r="BM11" s="261" t="s">
        <v>1438</v>
      </c>
      <c r="BN11" s="261">
        <v>0</v>
      </c>
      <c r="BW11" s="196" t="s">
        <v>1438</v>
      </c>
    </row>
    <row r="12" spans="1:77" s="57" customFormat="1" ht="14.15" hidden="1" customHeight="1" x14ac:dyDescent="0.35">
      <c r="A12" s="253">
        <v>14556</v>
      </c>
      <c r="B12" s="247" t="s">
        <v>116</v>
      </c>
      <c r="C12" s="248" t="s">
        <v>117</v>
      </c>
      <c r="D12" s="249">
        <v>1</v>
      </c>
      <c r="E12" s="249">
        <v>2025</v>
      </c>
      <c r="F12" s="250" t="s">
        <v>1434</v>
      </c>
      <c r="G12" s="247" t="s">
        <v>52</v>
      </c>
      <c r="H12" s="248" t="s">
        <v>1435</v>
      </c>
      <c r="I12" s="250" t="s">
        <v>402</v>
      </c>
      <c r="J12" s="251" t="s">
        <v>403</v>
      </c>
      <c r="K12" s="250" t="s">
        <v>56</v>
      </c>
      <c r="L12" s="252" t="s">
        <v>57</v>
      </c>
      <c r="M12" s="253">
        <v>9</v>
      </c>
      <c r="N12" s="254" t="s">
        <v>118</v>
      </c>
      <c r="O12" s="254" t="s">
        <v>406</v>
      </c>
      <c r="P12" s="250" t="s">
        <v>120</v>
      </c>
      <c r="Q12" s="255" t="s">
        <v>61</v>
      </c>
      <c r="R12" s="250" t="s">
        <v>62</v>
      </c>
      <c r="S12" s="254" t="s">
        <v>63</v>
      </c>
      <c r="T12" s="253">
        <v>20</v>
      </c>
      <c r="U12" s="253">
        <v>145</v>
      </c>
      <c r="V12" s="253">
        <v>12</v>
      </c>
      <c r="W12" s="253">
        <v>157</v>
      </c>
      <c r="X12" s="253">
        <v>4</v>
      </c>
      <c r="Y12" s="253" t="s">
        <v>64</v>
      </c>
      <c r="Z12" s="253" t="s">
        <v>64</v>
      </c>
      <c r="AA12" s="253" t="s">
        <v>64</v>
      </c>
      <c r="AB12" s="248"/>
      <c r="AC12" s="250" t="s">
        <v>405</v>
      </c>
      <c r="AD12" s="253"/>
      <c r="AE12" s="254"/>
      <c r="AF12" s="250" t="s">
        <v>122</v>
      </c>
      <c r="AG12" s="255">
        <v>40</v>
      </c>
      <c r="AH12" s="255">
        <v>2</v>
      </c>
      <c r="AI12" s="253" t="s">
        <v>1306</v>
      </c>
      <c r="AJ12" s="256" t="s">
        <v>1436</v>
      </c>
      <c r="AK12" s="202">
        <v>157</v>
      </c>
      <c r="AL12" s="257">
        <v>40</v>
      </c>
      <c r="AM12" s="257">
        <v>5500</v>
      </c>
      <c r="AN12" s="257">
        <v>270000</v>
      </c>
      <c r="AO12" s="257">
        <v>0</v>
      </c>
      <c r="AP12" s="257">
        <v>17270000</v>
      </c>
      <c r="AQ12" s="249">
        <v>3200000</v>
      </c>
      <c r="AR12" s="255">
        <v>5400000</v>
      </c>
      <c r="AS12" s="255">
        <v>4000000</v>
      </c>
      <c r="AT12" s="258">
        <v>0</v>
      </c>
      <c r="AU12" s="258">
        <v>29870000</v>
      </c>
      <c r="AV12" s="258" t="s">
        <v>67</v>
      </c>
      <c r="AW12" s="249" t="s">
        <v>1437</v>
      </c>
      <c r="AX12" s="255" t="s">
        <v>1438</v>
      </c>
      <c r="AY12" s="249" t="s">
        <v>1438</v>
      </c>
      <c r="AZ12" s="249" t="s">
        <v>1438</v>
      </c>
      <c r="BA12" s="249" t="s">
        <v>1438</v>
      </c>
      <c r="BB12" s="249" t="s">
        <v>1438</v>
      </c>
      <c r="BC12" s="249" t="s">
        <v>1438</v>
      </c>
      <c r="BD12" s="249" t="s">
        <v>1438</v>
      </c>
      <c r="BE12" s="249" t="s">
        <v>1438</v>
      </c>
      <c r="BF12" s="249" t="s">
        <v>1438</v>
      </c>
      <c r="BG12" s="249" t="s">
        <v>1438</v>
      </c>
      <c r="BH12" s="259" t="s">
        <v>1438</v>
      </c>
      <c r="BI12" s="259" t="s">
        <v>1438</v>
      </c>
      <c r="BJ12" s="259" t="s">
        <v>1438</v>
      </c>
      <c r="BK12" s="259" t="s">
        <v>1438</v>
      </c>
      <c r="BL12" s="260" t="e">
        <f t="shared" si="0"/>
        <v>#VALUE!</v>
      </c>
      <c r="BM12" s="261" t="s">
        <v>1438</v>
      </c>
      <c r="BN12" s="261">
        <v>0</v>
      </c>
      <c r="BW12" s="196" t="s">
        <v>1438</v>
      </c>
    </row>
    <row r="13" spans="1:77" s="57" customFormat="1" ht="14.15" hidden="1" customHeight="1" x14ac:dyDescent="0.35">
      <c r="A13" s="246">
        <v>14557</v>
      </c>
      <c r="B13" s="247" t="s">
        <v>116</v>
      </c>
      <c r="C13" s="248" t="s">
        <v>117</v>
      </c>
      <c r="D13" s="249">
        <v>1</v>
      </c>
      <c r="E13" s="249">
        <v>2025</v>
      </c>
      <c r="F13" s="250" t="s">
        <v>1434</v>
      </c>
      <c r="G13" s="247" t="s">
        <v>52</v>
      </c>
      <c r="H13" s="248" t="s">
        <v>1435</v>
      </c>
      <c r="I13" s="250" t="s">
        <v>402</v>
      </c>
      <c r="J13" s="250" t="s">
        <v>403</v>
      </c>
      <c r="K13" s="252" t="s">
        <v>56</v>
      </c>
      <c r="L13" s="252" t="s">
        <v>57</v>
      </c>
      <c r="M13" s="253">
        <v>9</v>
      </c>
      <c r="N13" s="254" t="s">
        <v>118</v>
      </c>
      <c r="O13" s="254" t="s">
        <v>407</v>
      </c>
      <c r="P13" s="250" t="s">
        <v>120</v>
      </c>
      <c r="Q13" s="255" t="s">
        <v>61</v>
      </c>
      <c r="R13" s="250" t="s">
        <v>62</v>
      </c>
      <c r="S13" s="254" t="s">
        <v>63</v>
      </c>
      <c r="T13" s="253">
        <v>20</v>
      </c>
      <c r="U13" s="253">
        <v>145</v>
      </c>
      <c r="V13" s="253">
        <v>12</v>
      </c>
      <c r="W13" s="253">
        <v>157</v>
      </c>
      <c r="X13" s="253">
        <v>4</v>
      </c>
      <c r="Y13" s="253" t="s">
        <v>64</v>
      </c>
      <c r="Z13" s="253" t="s">
        <v>64</v>
      </c>
      <c r="AA13" s="253" t="s">
        <v>64</v>
      </c>
      <c r="AB13" s="248"/>
      <c r="AC13" s="250" t="s">
        <v>405</v>
      </c>
      <c r="AD13" s="253"/>
      <c r="AE13" s="269"/>
      <c r="AF13" s="250" t="s">
        <v>122</v>
      </c>
      <c r="AG13" s="255">
        <v>40</v>
      </c>
      <c r="AH13" s="255">
        <v>2</v>
      </c>
      <c r="AI13" s="253" t="s">
        <v>1306</v>
      </c>
      <c r="AJ13" s="256" t="s">
        <v>1436</v>
      </c>
      <c r="AK13" s="202">
        <v>157</v>
      </c>
      <c r="AL13" s="257">
        <v>40</v>
      </c>
      <c r="AM13" s="257">
        <v>5500</v>
      </c>
      <c r="AN13" s="257">
        <v>270000</v>
      </c>
      <c r="AO13" s="257">
        <v>0</v>
      </c>
      <c r="AP13" s="257">
        <v>17270000</v>
      </c>
      <c r="AQ13" s="249">
        <v>3200000</v>
      </c>
      <c r="AR13" s="255">
        <v>5400000</v>
      </c>
      <c r="AS13" s="255">
        <v>4000000</v>
      </c>
      <c r="AT13" s="256">
        <v>0</v>
      </c>
      <c r="AU13" s="256">
        <v>29870000</v>
      </c>
      <c r="AV13" s="257" t="s">
        <v>67</v>
      </c>
      <c r="AW13" s="249" t="s">
        <v>1437</v>
      </c>
      <c r="AX13" s="255" t="s">
        <v>1438</v>
      </c>
      <c r="AY13" s="249" t="s">
        <v>1438</v>
      </c>
      <c r="AZ13" s="249" t="s">
        <v>1438</v>
      </c>
      <c r="BA13" s="249" t="s">
        <v>1438</v>
      </c>
      <c r="BB13" s="249" t="s">
        <v>1438</v>
      </c>
      <c r="BC13" s="249" t="s">
        <v>1438</v>
      </c>
      <c r="BD13" s="249" t="s">
        <v>1438</v>
      </c>
      <c r="BE13" s="249" t="s">
        <v>1438</v>
      </c>
      <c r="BF13" s="249" t="s">
        <v>1438</v>
      </c>
      <c r="BG13" s="249" t="s">
        <v>1438</v>
      </c>
      <c r="BH13" s="259" t="s">
        <v>1438</v>
      </c>
      <c r="BI13" s="259" t="s">
        <v>1438</v>
      </c>
      <c r="BJ13" s="259" t="s">
        <v>1438</v>
      </c>
      <c r="BK13" s="259" t="s">
        <v>1438</v>
      </c>
      <c r="BL13" s="260" t="e">
        <f t="shared" si="0"/>
        <v>#VALUE!</v>
      </c>
      <c r="BM13" s="261" t="s">
        <v>1438</v>
      </c>
      <c r="BN13" s="261">
        <v>0</v>
      </c>
      <c r="BW13" s="196" t="s">
        <v>1438</v>
      </c>
    </row>
    <row r="14" spans="1:77" s="197" customFormat="1" ht="14.15" hidden="1" customHeight="1" x14ac:dyDescent="0.35">
      <c r="A14" s="246">
        <v>14536</v>
      </c>
      <c r="B14" s="247" t="s">
        <v>116</v>
      </c>
      <c r="C14" s="247" t="s">
        <v>117</v>
      </c>
      <c r="D14" s="256">
        <v>1</v>
      </c>
      <c r="E14" s="256">
        <v>2025</v>
      </c>
      <c r="F14" s="250" t="s">
        <v>1434</v>
      </c>
      <c r="G14" s="247" t="s">
        <v>52</v>
      </c>
      <c r="H14" s="247" t="s">
        <v>1435</v>
      </c>
      <c r="I14" s="247" t="s">
        <v>54</v>
      </c>
      <c r="J14" s="250" t="s">
        <v>55</v>
      </c>
      <c r="K14" s="252" t="s">
        <v>56</v>
      </c>
      <c r="L14" s="252" t="s">
        <v>57</v>
      </c>
      <c r="M14" s="253">
        <v>9</v>
      </c>
      <c r="N14" s="254" t="s">
        <v>118</v>
      </c>
      <c r="O14" s="254" t="s">
        <v>386</v>
      </c>
      <c r="P14" s="250" t="s">
        <v>120</v>
      </c>
      <c r="Q14" s="251" t="s">
        <v>61</v>
      </c>
      <c r="R14" s="250" t="s">
        <v>62</v>
      </c>
      <c r="S14" s="254" t="s">
        <v>63</v>
      </c>
      <c r="T14" s="253">
        <v>20</v>
      </c>
      <c r="U14" s="253">
        <v>100</v>
      </c>
      <c r="V14" s="253">
        <v>12</v>
      </c>
      <c r="W14" s="253">
        <v>112</v>
      </c>
      <c r="X14" s="253">
        <v>4</v>
      </c>
      <c r="Y14" s="253" t="s">
        <v>64</v>
      </c>
      <c r="Z14" s="253" t="s">
        <v>64</v>
      </c>
      <c r="AA14" s="253" t="s">
        <v>64</v>
      </c>
      <c r="AB14" s="247"/>
      <c r="AC14" s="250" t="s">
        <v>387</v>
      </c>
      <c r="AD14" s="253"/>
      <c r="AE14" s="250"/>
      <c r="AF14" s="250" t="s">
        <v>122</v>
      </c>
      <c r="AG14" s="251">
        <v>28</v>
      </c>
      <c r="AH14" s="251">
        <v>2</v>
      </c>
      <c r="AI14" s="253" t="s">
        <v>1308</v>
      </c>
      <c r="AJ14" s="256" t="s">
        <v>1440</v>
      </c>
      <c r="AK14" s="201">
        <v>112</v>
      </c>
      <c r="AL14" s="257">
        <v>28</v>
      </c>
      <c r="AM14" s="257">
        <v>5075</v>
      </c>
      <c r="AN14" s="257">
        <v>275000</v>
      </c>
      <c r="AO14" s="257">
        <v>0</v>
      </c>
      <c r="AP14" s="257">
        <v>11368000</v>
      </c>
      <c r="AQ14" s="249">
        <v>2240000</v>
      </c>
      <c r="AR14" s="255">
        <v>5500000</v>
      </c>
      <c r="AS14" s="255">
        <v>2800000</v>
      </c>
      <c r="AT14" s="256">
        <v>0</v>
      </c>
      <c r="AU14" s="258">
        <v>21433000</v>
      </c>
      <c r="AV14" s="257" t="s">
        <v>67</v>
      </c>
      <c r="AW14" s="256" t="s">
        <v>1441</v>
      </c>
      <c r="AX14" s="251" t="s">
        <v>1438</v>
      </c>
      <c r="AY14" s="256" t="s">
        <v>1438</v>
      </c>
      <c r="AZ14" s="256" t="s">
        <v>1438</v>
      </c>
      <c r="BA14" s="249" t="s">
        <v>1438</v>
      </c>
      <c r="BB14" s="249" t="s">
        <v>1438</v>
      </c>
      <c r="BC14" s="249" t="s">
        <v>1438</v>
      </c>
      <c r="BD14" s="249" t="s">
        <v>1438</v>
      </c>
      <c r="BE14" s="249" t="s">
        <v>1438</v>
      </c>
      <c r="BF14" s="249" t="s">
        <v>1438</v>
      </c>
      <c r="BG14" s="249" t="s">
        <v>1438</v>
      </c>
      <c r="BH14" s="270" t="s">
        <v>1438</v>
      </c>
      <c r="BI14" s="270" t="s">
        <v>1438</v>
      </c>
      <c r="BJ14" s="270" t="s">
        <v>1438</v>
      </c>
      <c r="BK14" s="270" t="s">
        <v>1438</v>
      </c>
      <c r="BL14" s="260" t="e">
        <f t="shared" si="0"/>
        <v>#VALUE!</v>
      </c>
      <c r="BM14" s="271" t="s">
        <v>1438</v>
      </c>
      <c r="BN14" s="271">
        <v>0</v>
      </c>
      <c r="BP14" s="203"/>
      <c r="BT14" s="204"/>
      <c r="BW14" s="198" t="s">
        <v>1438</v>
      </c>
    </row>
    <row r="15" spans="1:77" s="197" customFormat="1" ht="15" hidden="1" customHeight="1" x14ac:dyDescent="0.35">
      <c r="A15" s="246">
        <v>14541</v>
      </c>
      <c r="B15" s="247" t="s">
        <v>116</v>
      </c>
      <c r="C15" s="247" t="s">
        <v>117</v>
      </c>
      <c r="D15" s="256">
        <v>1</v>
      </c>
      <c r="E15" s="256">
        <v>2025</v>
      </c>
      <c r="F15" s="250" t="s">
        <v>1434</v>
      </c>
      <c r="G15" s="247" t="s">
        <v>52</v>
      </c>
      <c r="H15" s="247" t="s">
        <v>1435</v>
      </c>
      <c r="I15" s="247" t="s">
        <v>54</v>
      </c>
      <c r="J15" s="202" t="s">
        <v>55</v>
      </c>
      <c r="K15" s="202" t="s">
        <v>56</v>
      </c>
      <c r="L15" s="252" t="s">
        <v>57</v>
      </c>
      <c r="M15" s="272">
        <v>9</v>
      </c>
      <c r="N15" s="202" t="s">
        <v>118</v>
      </c>
      <c r="O15" s="202" t="s">
        <v>388</v>
      </c>
      <c r="P15" s="250" t="s">
        <v>120</v>
      </c>
      <c r="Q15" s="251" t="s">
        <v>61</v>
      </c>
      <c r="R15" s="250" t="s">
        <v>62</v>
      </c>
      <c r="S15" s="254" t="s">
        <v>63</v>
      </c>
      <c r="T15" s="253">
        <v>20</v>
      </c>
      <c r="U15" s="253">
        <v>100</v>
      </c>
      <c r="V15" s="253">
        <v>12</v>
      </c>
      <c r="W15" s="253">
        <v>112</v>
      </c>
      <c r="X15" s="253">
        <v>4</v>
      </c>
      <c r="Y15" s="253" t="s">
        <v>64</v>
      </c>
      <c r="Z15" s="253" t="s">
        <v>64</v>
      </c>
      <c r="AA15" s="253" t="s">
        <v>64</v>
      </c>
      <c r="AB15" s="247"/>
      <c r="AC15" s="251" t="s">
        <v>387</v>
      </c>
      <c r="AD15" s="253"/>
      <c r="AE15" s="269"/>
      <c r="AF15" s="250" t="s">
        <v>122</v>
      </c>
      <c r="AG15" s="251">
        <v>28</v>
      </c>
      <c r="AH15" s="251">
        <v>2</v>
      </c>
      <c r="AI15" s="253" t="s">
        <v>1308</v>
      </c>
      <c r="AJ15" s="256" t="s">
        <v>1440</v>
      </c>
      <c r="AK15" s="201">
        <v>112</v>
      </c>
      <c r="AL15" s="257">
        <v>28</v>
      </c>
      <c r="AM15" s="257">
        <v>5075</v>
      </c>
      <c r="AN15" s="257">
        <v>275000</v>
      </c>
      <c r="AO15" s="257">
        <v>0</v>
      </c>
      <c r="AP15" s="257">
        <v>11368000</v>
      </c>
      <c r="AQ15" s="249">
        <v>2240000</v>
      </c>
      <c r="AR15" s="255">
        <v>5500000</v>
      </c>
      <c r="AS15" s="255">
        <v>2800000</v>
      </c>
      <c r="AT15" s="256">
        <v>0</v>
      </c>
      <c r="AU15" s="256">
        <v>21433000</v>
      </c>
      <c r="AV15" s="257" t="s">
        <v>67</v>
      </c>
      <c r="AW15" s="256" t="s">
        <v>1441</v>
      </c>
      <c r="AX15" s="251" t="s">
        <v>1438</v>
      </c>
      <c r="AY15" s="256" t="s">
        <v>1438</v>
      </c>
      <c r="AZ15" s="256" t="s">
        <v>1438</v>
      </c>
      <c r="BA15" s="249" t="s">
        <v>1438</v>
      </c>
      <c r="BB15" s="249" t="s">
        <v>1438</v>
      </c>
      <c r="BC15" s="249" t="s">
        <v>1438</v>
      </c>
      <c r="BD15" s="249" t="s">
        <v>1438</v>
      </c>
      <c r="BE15" s="249" t="s">
        <v>1438</v>
      </c>
      <c r="BF15" s="249" t="s">
        <v>1438</v>
      </c>
      <c r="BG15" s="249" t="s">
        <v>1438</v>
      </c>
      <c r="BH15" s="270" t="s">
        <v>1438</v>
      </c>
      <c r="BI15" s="270" t="s">
        <v>1438</v>
      </c>
      <c r="BJ15" s="270" t="s">
        <v>1438</v>
      </c>
      <c r="BK15" s="270" t="s">
        <v>1438</v>
      </c>
      <c r="BL15" s="260" t="e">
        <f t="shared" si="0"/>
        <v>#VALUE!</v>
      </c>
      <c r="BM15" s="271" t="s">
        <v>1438</v>
      </c>
      <c r="BN15" s="271">
        <v>0</v>
      </c>
      <c r="BP15" s="203"/>
      <c r="BT15" s="205"/>
      <c r="BW15" s="198" t="s">
        <v>1438</v>
      </c>
    </row>
    <row r="16" spans="1:77" s="57" customFormat="1" ht="15" hidden="1" customHeight="1" x14ac:dyDescent="0.35">
      <c r="A16" s="246">
        <v>14544</v>
      </c>
      <c r="B16" s="247" t="s">
        <v>116</v>
      </c>
      <c r="C16" s="248" t="s">
        <v>117</v>
      </c>
      <c r="D16" s="249">
        <v>1</v>
      </c>
      <c r="E16" s="249">
        <v>2025</v>
      </c>
      <c r="F16" s="250" t="s">
        <v>1434</v>
      </c>
      <c r="G16" s="247" t="s">
        <v>52</v>
      </c>
      <c r="H16" s="248" t="s">
        <v>1435</v>
      </c>
      <c r="I16" s="247" t="s">
        <v>296</v>
      </c>
      <c r="J16" s="250" t="s">
        <v>297</v>
      </c>
      <c r="K16" s="252"/>
      <c r="L16" s="252" t="s">
        <v>65</v>
      </c>
      <c r="M16" s="272">
        <v>9</v>
      </c>
      <c r="N16" s="254" t="s">
        <v>118</v>
      </c>
      <c r="O16" s="254" t="s">
        <v>298</v>
      </c>
      <c r="P16" s="250" t="s">
        <v>120</v>
      </c>
      <c r="Q16" s="255" t="s">
        <v>61</v>
      </c>
      <c r="R16" s="250" t="s">
        <v>107</v>
      </c>
      <c r="S16" s="254" t="s">
        <v>63</v>
      </c>
      <c r="T16" s="253">
        <v>20</v>
      </c>
      <c r="U16" s="253">
        <v>160</v>
      </c>
      <c r="V16" s="253" t="s">
        <v>65</v>
      </c>
      <c r="W16" s="253">
        <v>160</v>
      </c>
      <c r="X16" s="253">
        <v>4</v>
      </c>
      <c r="Y16" s="253" t="s">
        <v>64</v>
      </c>
      <c r="Z16" s="253" t="s">
        <v>64</v>
      </c>
      <c r="AA16" s="253" t="s">
        <v>67</v>
      </c>
      <c r="AB16" s="248"/>
      <c r="AC16" s="250" t="s">
        <v>299</v>
      </c>
      <c r="AD16" s="253" t="s">
        <v>64</v>
      </c>
      <c r="AE16" s="250" t="s">
        <v>300</v>
      </c>
      <c r="AF16" s="250" t="s">
        <v>122</v>
      </c>
      <c r="AG16" s="255">
        <v>40</v>
      </c>
      <c r="AH16" s="255">
        <v>2</v>
      </c>
      <c r="AI16" s="253" t="s">
        <v>1308</v>
      </c>
      <c r="AJ16" s="256" t="s">
        <v>1440</v>
      </c>
      <c r="AK16" s="247">
        <v>160</v>
      </c>
      <c r="AL16" s="257">
        <v>40</v>
      </c>
      <c r="AM16" s="257">
        <v>5075</v>
      </c>
      <c r="AN16" s="257">
        <v>0</v>
      </c>
      <c r="AO16" s="257">
        <v>0</v>
      </c>
      <c r="AP16" s="257">
        <v>11368000</v>
      </c>
      <c r="AQ16" s="249">
        <v>3200000</v>
      </c>
      <c r="AR16" s="255">
        <v>0</v>
      </c>
      <c r="AS16" s="255">
        <v>4000000</v>
      </c>
      <c r="AT16" s="257">
        <v>0</v>
      </c>
      <c r="AU16" s="257">
        <v>18568000</v>
      </c>
      <c r="AV16" s="257" t="s">
        <v>67</v>
      </c>
      <c r="AW16" s="249" t="s">
        <v>1442</v>
      </c>
      <c r="AX16" s="255" t="s">
        <v>1438</v>
      </c>
      <c r="AY16" s="249" t="s">
        <v>1438</v>
      </c>
      <c r="AZ16" s="249" t="s">
        <v>1438</v>
      </c>
      <c r="BA16" s="249" t="s">
        <v>1438</v>
      </c>
      <c r="BB16" s="249" t="s">
        <v>1438</v>
      </c>
      <c r="BC16" s="249" t="s">
        <v>1438</v>
      </c>
      <c r="BD16" s="249" t="s">
        <v>1438</v>
      </c>
      <c r="BE16" s="249" t="s">
        <v>1438</v>
      </c>
      <c r="BF16" s="249" t="s">
        <v>1438</v>
      </c>
      <c r="BG16" s="249" t="s">
        <v>1438</v>
      </c>
      <c r="BH16" s="259" t="s">
        <v>1438</v>
      </c>
      <c r="BI16" s="259" t="s">
        <v>1438</v>
      </c>
      <c r="BJ16" s="259" t="s">
        <v>1438</v>
      </c>
      <c r="BK16" s="259" t="s">
        <v>1438</v>
      </c>
      <c r="BL16" s="260" t="e">
        <f t="shared" si="0"/>
        <v>#VALUE!</v>
      </c>
      <c r="BM16" s="261" t="s">
        <v>1438</v>
      </c>
      <c r="BN16" s="261">
        <v>0</v>
      </c>
      <c r="BW16" s="196" t="s">
        <v>1438</v>
      </c>
    </row>
    <row r="17" spans="1:76" s="57" customFormat="1" ht="15" hidden="1" customHeight="1" x14ac:dyDescent="0.35">
      <c r="A17" s="246">
        <v>14536</v>
      </c>
      <c r="B17" s="247" t="s">
        <v>116</v>
      </c>
      <c r="C17" s="248" t="s">
        <v>117</v>
      </c>
      <c r="D17" s="249">
        <v>1</v>
      </c>
      <c r="E17" s="249">
        <v>2025</v>
      </c>
      <c r="F17" s="250" t="s">
        <v>1434</v>
      </c>
      <c r="G17" s="247" t="s">
        <v>52</v>
      </c>
      <c r="H17" s="248" t="s">
        <v>1435</v>
      </c>
      <c r="I17" s="247" t="s">
        <v>54</v>
      </c>
      <c r="J17" s="202" t="s">
        <v>55</v>
      </c>
      <c r="K17" s="202" t="s">
        <v>56</v>
      </c>
      <c r="L17" s="252" t="s">
        <v>57</v>
      </c>
      <c r="M17" s="253">
        <v>9</v>
      </c>
      <c r="N17" s="254" t="s">
        <v>118</v>
      </c>
      <c r="O17" s="254" t="s">
        <v>386</v>
      </c>
      <c r="P17" s="250" t="s">
        <v>120</v>
      </c>
      <c r="Q17" s="255" t="s">
        <v>61</v>
      </c>
      <c r="R17" s="250" t="s">
        <v>62</v>
      </c>
      <c r="S17" s="254" t="s">
        <v>63</v>
      </c>
      <c r="T17" s="253">
        <v>20</v>
      </c>
      <c r="U17" s="253">
        <v>100</v>
      </c>
      <c r="V17" s="253">
        <v>12</v>
      </c>
      <c r="W17" s="253">
        <v>112</v>
      </c>
      <c r="X17" s="253">
        <v>4</v>
      </c>
      <c r="Y17" s="253" t="s">
        <v>64</v>
      </c>
      <c r="Z17" s="253" t="s">
        <v>64</v>
      </c>
      <c r="AA17" s="253" t="s">
        <v>64</v>
      </c>
      <c r="AB17" s="248"/>
      <c r="AC17" s="250" t="s">
        <v>387</v>
      </c>
      <c r="AD17" s="253" t="s">
        <v>1438</v>
      </c>
      <c r="AE17" s="269" t="s">
        <v>1438</v>
      </c>
      <c r="AF17" s="250" t="s">
        <v>122</v>
      </c>
      <c r="AG17" s="255">
        <v>28</v>
      </c>
      <c r="AH17" s="255">
        <v>2</v>
      </c>
      <c r="AI17" s="253" t="s">
        <v>1310</v>
      </c>
      <c r="AJ17" s="273" t="s">
        <v>1443</v>
      </c>
      <c r="AK17" s="247">
        <v>112</v>
      </c>
      <c r="AL17" s="257">
        <v>28</v>
      </c>
      <c r="AM17" s="257">
        <v>5075</v>
      </c>
      <c r="AN17" s="257">
        <v>275000</v>
      </c>
      <c r="AO17" s="257">
        <v>0</v>
      </c>
      <c r="AP17" s="257">
        <v>11368000</v>
      </c>
      <c r="AQ17" s="249">
        <v>2240000</v>
      </c>
      <c r="AR17" s="255">
        <v>5500000</v>
      </c>
      <c r="AS17" s="255">
        <v>2800000</v>
      </c>
      <c r="AT17" s="256">
        <v>0</v>
      </c>
      <c r="AU17" s="256">
        <v>21908000</v>
      </c>
      <c r="AV17" s="257" t="s">
        <v>64</v>
      </c>
      <c r="AW17" s="249" t="s">
        <v>1438</v>
      </c>
      <c r="AX17" s="255">
        <v>7</v>
      </c>
      <c r="AY17" s="249">
        <v>7</v>
      </c>
      <c r="AZ17" s="249" t="s">
        <v>1438</v>
      </c>
      <c r="BA17" s="249" t="s">
        <v>1438</v>
      </c>
      <c r="BB17" s="249" t="s">
        <v>1438</v>
      </c>
      <c r="BC17" s="249" t="s">
        <v>1438</v>
      </c>
      <c r="BD17" s="249" t="s">
        <v>1438</v>
      </c>
      <c r="BE17" s="249" t="s">
        <v>1438</v>
      </c>
      <c r="BF17" s="249" t="s">
        <v>1438</v>
      </c>
      <c r="BG17" s="249">
        <v>7</v>
      </c>
      <c r="BH17" s="259">
        <v>7</v>
      </c>
      <c r="BI17" s="259">
        <v>7</v>
      </c>
      <c r="BJ17" s="259">
        <v>7</v>
      </c>
      <c r="BK17" s="259">
        <v>7</v>
      </c>
      <c r="BL17" s="260">
        <f t="shared" si="0"/>
        <v>7.0000000000000009</v>
      </c>
      <c r="BM17" s="261">
        <v>7</v>
      </c>
      <c r="BN17" s="263">
        <v>7</v>
      </c>
      <c r="BW17" s="196">
        <v>7</v>
      </c>
      <c r="BX17" s="57">
        <f t="shared" ref="BX17:BX80" si="1">+(BG17*0.3+BH17*0.3+BI17*0.2+BJ17*0.1+BK17*0.1)</f>
        <v>7.0000000000000009</v>
      </c>
    </row>
    <row r="18" spans="1:76" s="57" customFormat="1" ht="15" hidden="1" customHeight="1" x14ac:dyDescent="0.35">
      <c r="A18" s="246">
        <v>14541</v>
      </c>
      <c r="B18" s="247" t="s">
        <v>116</v>
      </c>
      <c r="C18" s="248" t="s">
        <v>117</v>
      </c>
      <c r="D18" s="249">
        <v>1</v>
      </c>
      <c r="E18" s="249">
        <v>2025</v>
      </c>
      <c r="F18" s="250" t="s">
        <v>1434</v>
      </c>
      <c r="G18" s="247" t="s">
        <v>52</v>
      </c>
      <c r="H18" s="248" t="s">
        <v>1435</v>
      </c>
      <c r="I18" s="247" t="s">
        <v>54</v>
      </c>
      <c r="J18" s="202" t="s">
        <v>55</v>
      </c>
      <c r="K18" s="250" t="s">
        <v>56</v>
      </c>
      <c r="L18" s="252" t="s">
        <v>57</v>
      </c>
      <c r="M18" s="253">
        <v>9</v>
      </c>
      <c r="N18" s="254" t="s">
        <v>118</v>
      </c>
      <c r="O18" s="254" t="s">
        <v>388</v>
      </c>
      <c r="P18" s="250" t="s">
        <v>120</v>
      </c>
      <c r="Q18" s="255" t="s">
        <v>61</v>
      </c>
      <c r="R18" s="250" t="s">
        <v>62</v>
      </c>
      <c r="S18" s="254" t="s">
        <v>63</v>
      </c>
      <c r="T18" s="253">
        <v>20</v>
      </c>
      <c r="U18" s="253">
        <v>100</v>
      </c>
      <c r="V18" s="253">
        <v>12</v>
      </c>
      <c r="W18" s="253">
        <v>112</v>
      </c>
      <c r="X18" s="253">
        <v>4</v>
      </c>
      <c r="Y18" s="253" t="s">
        <v>64</v>
      </c>
      <c r="Z18" s="253" t="s">
        <v>64</v>
      </c>
      <c r="AA18" s="253" t="s">
        <v>64</v>
      </c>
      <c r="AB18" s="248"/>
      <c r="AC18" s="250" t="s">
        <v>387</v>
      </c>
      <c r="AD18" s="253"/>
      <c r="AE18" s="269"/>
      <c r="AF18" s="250" t="s">
        <v>122</v>
      </c>
      <c r="AG18" s="255">
        <v>28</v>
      </c>
      <c r="AH18" s="255">
        <v>2</v>
      </c>
      <c r="AI18" s="253" t="s">
        <v>1310</v>
      </c>
      <c r="AJ18" s="256" t="s">
        <v>1443</v>
      </c>
      <c r="AK18" s="247">
        <v>112</v>
      </c>
      <c r="AL18" s="257">
        <v>28</v>
      </c>
      <c r="AM18" s="257">
        <v>5075</v>
      </c>
      <c r="AN18" s="257">
        <v>275000</v>
      </c>
      <c r="AO18" s="257">
        <v>0</v>
      </c>
      <c r="AP18" s="257">
        <v>11368000</v>
      </c>
      <c r="AQ18" s="249">
        <v>2240000</v>
      </c>
      <c r="AR18" s="255">
        <v>5500000</v>
      </c>
      <c r="AS18" s="255">
        <v>2800000</v>
      </c>
      <c r="AT18" s="256">
        <v>0</v>
      </c>
      <c r="AU18" s="256">
        <v>21908000</v>
      </c>
      <c r="AV18" s="257" t="s">
        <v>64</v>
      </c>
      <c r="AW18" s="249" t="s">
        <v>1438</v>
      </c>
      <c r="AX18" s="255">
        <v>7</v>
      </c>
      <c r="AY18" s="249">
        <v>7</v>
      </c>
      <c r="AZ18" s="249" t="s">
        <v>1438</v>
      </c>
      <c r="BA18" s="249" t="s">
        <v>1438</v>
      </c>
      <c r="BB18" s="249" t="s">
        <v>1438</v>
      </c>
      <c r="BC18" s="249" t="s">
        <v>1438</v>
      </c>
      <c r="BD18" s="249" t="s">
        <v>1438</v>
      </c>
      <c r="BE18" s="249" t="s">
        <v>1438</v>
      </c>
      <c r="BF18" s="249" t="s">
        <v>1438</v>
      </c>
      <c r="BG18" s="249">
        <v>7</v>
      </c>
      <c r="BH18" s="259">
        <v>7</v>
      </c>
      <c r="BI18" s="259">
        <v>7</v>
      </c>
      <c r="BJ18" s="259">
        <v>7</v>
      </c>
      <c r="BK18" s="259">
        <v>5</v>
      </c>
      <c r="BL18" s="260">
        <f t="shared" si="0"/>
        <v>6.8000000000000007</v>
      </c>
      <c r="BM18" s="261">
        <v>7</v>
      </c>
      <c r="BN18" s="263">
        <v>6.8500000000000005</v>
      </c>
      <c r="BW18" s="196">
        <v>6.8000000000000007</v>
      </c>
      <c r="BX18" s="57">
        <f t="shared" si="1"/>
        <v>6.8000000000000007</v>
      </c>
    </row>
    <row r="19" spans="1:76" s="57" customFormat="1" ht="15" hidden="1" customHeight="1" x14ac:dyDescent="0.35">
      <c r="A19" s="246">
        <v>14542</v>
      </c>
      <c r="B19" s="247" t="s">
        <v>116</v>
      </c>
      <c r="C19" s="248" t="s">
        <v>117</v>
      </c>
      <c r="D19" s="249">
        <v>1</v>
      </c>
      <c r="E19" s="249">
        <v>2025</v>
      </c>
      <c r="F19" s="250" t="s">
        <v>1434</v>
      </c>
      <c r="G19" s="247" t="s">
        <v>52</v>
      </c>
      <c r="H19" s="248" t="s">
        <v>1435</v>
      </c>
      <c r="I19" s="247" t="s">
        <v>1047</v>
      </c>
      <c r="J19" s="251" t="s">
        <v>1048</v>
      </c>
      <c r="K19" s="250" t="s">
        <v>56</v>
      </c>
      <c r="L19" s="252" t="s">
        <v>57</v>
      </c>
      <c r="M19" s="253">
        <v>9</v>
      </c>
      <c r="N19" s="254" t="s">
        <v>118</v>
      </c>
      <c r="O19" s="254" t="s">
        <v>1228</v>
      </c>
      <c r="P19" s="250" t="s">
        <v>120</v>
      </c>
      <c r="Q19" s="255" t="s">
        <v>61</v>
      </c>
      <c r="R19" s="250" t="s">
        <v>62</v>
      </c>
      <c r="S19" s="254" t="s">
        <v>63</v>
      </c>
      <c r="T19" s="253">
        <v>20</v>
      </c>
      <c r="U19" s="253">
        <v>260</v>
      </c>
      <c r="V19" s="253">
        <v>12</v>
      </c>
      <c r="W19" s="253">
        <v>272</v>
      </c>
      <c r="X19" s="253">
        <v>4</v>
      </c>
      <c r="Y19" s="253" t="s">
        <v>64</v>
      </c>
      <c r="Z19" s="253" t="s">
        <v>64</v>
      </c>
      <c r="AA19" s="253" t="s">
        <v>64</v>
      </c>
      <c r="AB19" s="248"/>
      <c r="AC19" s="250" t="s">
        <v>1229</v>
      </c>
      <c r="AD19" s="253" t="s">
        <v>64</v>
      </c>
      <c r="AE19" s="269" t="s">
        <v>1230</v>
      </c>
      <c r="AF19" s="250" t="s">
        <v>122</v>
      </c>
      <c r="AG19" s="255">
        <v>68</v>
      </c>
      <c r="AH19" s="255">
        <v>2</v>
      </c>
      <c r="AI19" s="253" t="s">
        <v>1310</v>
      </c>
      <c r="AJ19" s="256" t="s">
        <v>1443</v>
      </c>
      <c r="AK19" s="247">
        <v>272</v>
      </c>
      <c r="AL19" s="257">
        <v>68</v>
      </c>
      <c r="AM19" s="257">
        <v>5075</v>
      </c>
      <c r="AN19" s="257">
        <v>275000</v>
      </c>
      <c r="AO19" s="257">
        <v>450000</v>
      </c>
      <c r="AP19" s="257">
        <v>27608000</v>
      </c>
      <c r="AQ19" s="249">
        <v>5440000</v>
      </c>
      <c r="AR19" s="255">
        <v>5500000</v>
      </c>
      <c r="AS19" s="255">
        <v>6800000</v>
      </c>
      <c r="AT19" s="256">
        <v>9000000</v>
      </c>
      <c r="AU19" s="256">
        <v>54348000</v>
      </c>
      <c r="AV19" s="257" t="s">
        <v>64</v>
      </c>
      <c r="AW19" s="249" t="s">
        <v>1438</v>
      </c>
      <c r="AX19" s="255">
        <v>7</v>
      </c>
      <c r="AY19" s="249">
        <v>7</v>
      </c>
      <c r="AZ19" s="249" t="s">
        <v>1438</v>
      </c>
      <c r="BA19" s="249" t="s">
        <v>1438</v>
      </c>
      <c r="BB19" s="249" t="s">
        <v>1438</v>
      </c>
      <c r="BC19" s="249" t="s">
        <v>1438</v>
      </c>
      <c r="BD19" s="249" t="s">
        <v>1438</v>
      </c>
      <c r="BE19" s="249" t="s">
        <v>1438</v>
      </c>
      <c r="BF19" s="249" t="s">
        <v>1438</v>
      </c>
      <c r="BG19" s="249">
        <v>7</v>
      </c>
      <c r="BH19" s="259">
        <v>7</v>
      </c>
      <c r="BI19" s="259">
        <v>7</v>
      </c>
      <c r="BJ19" s="259">
        <v>7</v>
      </c>
      <c r="BK19" s="259">
        <v>1</v>
      </c>
      <c r="BL19" s="260">
        <f t="shared" si="0"/>
        <v>6.4</v>
      </c>
      <c r="BM19" s="261">
        <v>7</v>
      </c>
      <c r="BN19" s="263">
        <v>6.5500000000000007</v>
      </c>
      <c r="BW19" s="196">
        <v>6.4</v>
      </c>
      <c r="BX19" s="57">
        <f t="shared" si="1"/>
        <v>6.4</v>
      </c>
    </row>
    <row r="20" spans="1:76" s="57" customFormat="1" ht="15" customHeight="1" x14ac:dyDescent="0.35">
      <c r="A20" s="246">
        <v>14543</v>
      </c>
      <c r="B20" s="247" t="s">
        <v>116</v>
      </c>
      <c r="C20" s="248" t="s">
        <v>117</v>
      </c>
      <c r="D20" s="249">
        <v>1</v>
      </c>
      <c r="E20" s="249">
        <v>2025</v>
      </c>
      <c r="F20" s="250" t="s">
        <v>1434</v>
      </c>
      <c r="G20" s="247" t="s">
        <v>52</v>
      </c>
      <c r="H20" s="248" t="s">
        <v>1435</v>
      </c>
      <c r="I20" s="247" t="s">
        <v>1047</v>
      </c>
      <c r="J20" s="250" t="s">
        <v>1048</v>
      </c>
      <c r="K20" s="250" t="s">
        <v>56</v>
      </c>
      <c r="L20" s="252" t="s">
        <v>57</v>
      </c>
      <c r="M20" s="253">
        <v>9</v>
      </c>
      <c r="N20" s="254" t="s">
        <v>118</v>
      </c>
      <c r="O20" s="254" t="s">
        <v>1252</v>
      </c>
      <c r="P20" s="250" t="s">
        <v>120</v>
      </c>
      <c r="Q20" s="255" t="s">
        <v>61</v>
      </c>
      <c r="R20" s="250" t="s">
        <v>62</v>
      </c>
      <c r="S20" s="254" t="s">
        <v>63</v>
      </c>
      <c r="T20" s="253">
        <v>20</v>
      </c>
      <c r="U20" s="253">
        <v>260</v>
      </c>
      <c r="V20" s="253">
        <v>12</v>
      </c>
      <c r="W20" s="253">
        <v>272</v>
      </c>
      <c r="X20" s="253">
        <v>4</v>
      </c>
      <c r="Y20" s="253" t="s">
        <v>64</v>
      </c>
      <c r="Z20" s="253" t="s">
        <v>64</v>
      </c>
      <c r="AA20" s="253" t="s">
        <v>64</v>
      </c>
      <c r="AB20" s="248"/>
      <c r="AC20" s="250" t="s">
        <v>1229</v>
      </c>
      <c r="AD20" s="253" t="s">
        <v>64</v>
      </c>
      <c r="AE20" s="202" t="s">
        <v>1230</v>
      </c>
      <c r="AF20" s="250" t="s">
        <v>122</v>
      </c>
      <c r="AG20" s="255">
        <v>68</v>
      </c>
      <c r="AH20" s="255">
        <v>2</v>
      </c>
      <c r="AI20" s="253" t="s">
        <v>1310</v>
      </c>
      <c r="AJ20" s="281" t="s">
        <v>1443</v>
      </c>
      <c r="AK20" s="247">
        <v>272</v>
      </c>
      <c r="AL20" s="257">
        <v>68</v>
      </c>
      <c r="AM20" s="257">
        <v>5075</v>
      </c>
      <c r="AN20" s="257">
        <v>275000</v>
      </c>
      <c r="AO20" s="257">
        <v>450000</v>
      </c>
      <c r="AP20" s="257">
        <v>27608000</v>
      </c>
      <c r="AQ20" s="249">
        <v>5440000</v>
      </c>
      <c r="AR20" s="255">
        <v>5500000</v>
      </c>
      <c r="AS20" s="255">
        <v>6800000</v>
      </c>
      <c r="AT20" s="256">
        <v>9000000</v>
      </c>
      <c r="AU20" s="318">
        <v>54348000</v>
      </c>
      <c r="AV20" s="257" t="s">
        <v>64</v>
      </c>
      <c r="AW20" s="249" t="s">
        <v>1438</v>
      </c>
      <c r="AX20" s="249">
        <v>7</v>
      </c>
      <c r="AY20" s="249">
        <v>7</v>
      </c>
      <c r="AZ20" s="249" t="s">
        <v>1438</v>
      </c>
      <c r="BA20" s="249" t="s">
        <v>1438</v>
      </c>
      <c r="BB20" s="249" t="s">
        <v>1438</v>
      </c>
      <c r="BC20" s="249" t="s">
        <v>1438</v>
      </c>
      <c r="BD20" s="249" t="s">
        <v>1438</v>
      </c>
      <c r="BE20" s="249" t="s">
        <v>1438</v>
      </c>
      <c r="BF20" s="249" t="s">
        <v>1438</v>
      </c>
      <c r="BG20" s="249">
        <v>7</v>
      </c>
      <c r="BH20" s="259">
        <v>7</v>
      </c>
      <c r="BI20" s="259">
        <v>7</v>
      </c>
      <c r="BJ20" s="259">
        <v>7</v>
      </c>
      <c r="BK20" s="259">
        <v>7</v>
      </c>
      <c r="BL20" s="260">
        <f t="shared" si="0"/>
        <v>7.0000000000000009</v>
      </c>
      <c r="BM20" s="261">
        <v>7</v>
      </c>
      <c r="BN20" s="263">
        <v>7</v>
      </c>
      <c r="BO20" s="57" t="s">
        <v>1444</v>
      </c>
      <c r="BP20" s="57" t="s">
        <v>1445</v>
      </c>
      <c r="BQ20" s="57" t="s">
        <v>1446</v>
      </c>
      <c r="BR20" s="57">
        <v>56979579748</v>
      </c>
      <c r="BS20" s="57" t="s">
        <v>1447</v>
      </c>
      <c r="BT20" s="57" t="s">
        <v>1448</v>
      </c>
      <c r="BU20" s="57" t="s">
        <v>1449</v>
      </c>
      <c r="BV20" s="57" t="s">
        <v>1450</v>
      </c>
      <c r="BW20" s="196">
        <v>7</v>
      </c>
      <c r="BX20" s="57">
        <f t="shared" si="1"/>
        <v>7.0000000000000009</v>
      </c>
    </row>
    <row r="21" spans="1:76" s="57" customFormat="1" ht="15" hidden="1" customHeight="1" x14ac:dyDescent="0.35">
      <c r="A21" s="246">
        <v>14544</v>
      </c>
      <c r="B21" s="247" t="s">
        <v>116</v>
      </c>
      <c r="C21" s="248" t="s">
        <v>117</v>
      </c>
      <c r="D21" s="249">
        <v>1</v>
      </c>
      <c r="E21" s="249">
        <v>2025</v>
      </c>
      <c r="F21" s="250" t="s">
        <v>1434</v>
      </c>
      <c r="G21" s="247" t="s">
        <v>52</v>
      </c>
      <c r="H21" s="248" t="s">
        <v>1435</v>
      </c>
      <c r="I21" s="247" t="s">
        <v>296</v>
      </c>
      <c r="J21" s="250" t="s">
        <v>297</v>
      </c>
      <c r="K21" s="250"/>
      <c r="L21" s="252" t="s">
        <v>65</v>
      </c>
      <c r="M21" s="253">
        <v>9</v>
      </c>
      <c r="N21" s="254" t="s">
        <v>118</v>
      </c>
      <c r="O21" s="254" t="s">
        <v>298</v>
      </c>
      <c r="P21" s="250" t="s">
        <v>120</v>
      </c>
      <c r="Q21" s="255" t="s">
        <v>61</v>
      </c>
      <c r="R21" s="250" t="s">
        <v>107</v>
      </c>
      <c r="S21" s="254" t="s">
        <v>63</v>
      </c>
      <c r="T21" s="253">
        <v>20</v>
      </c>
      <c r="U21" s="253">
        <v>160</v>
      </c>
      <c r="V21" s="253" t="s">
        <v>65</v>
      </c>
      <c r="W21" s="253">
        <v>160</v>
      </c>
      <c r="X21" s="253">
        <v>4</v>
      </c>
      <c r="Y21" s="253" t="s">
        <v>64</v>
      </c>
      <c r="Z21" s="253" t="s">
        <v>64</v>
      </c>
      <c r="AA21" s="253" t="s">
        <v>67</v>
      </c>
      <c r="AB21" s="248"/>
      <c r="AC21" s="250" t="s">
        <v>299</v>
      </c>
      <c r="AD21" s="253" t="s">
        <v>64</v>
      </c>
      <c r="AE21" s="269" t="s">
        <v>300</v>
      </c>
      <c r="AF21" s="250" t="s">
        <v>122</v>
      </c>
      <c r="AG21" s="255">
        <v>40</v>
      </c>
      <c r="AH21" s="255">
        <v>2</v>
      </c>
      <c r="AI21" s="253" t="s">
        <v>1310</v>
      </c>
      <c r="AJ21" s="256" t="s">
        <v>1443</v>
      </c>
      <c r="AK21" s="247">
        <v>160</v>
      </c>
      <c r="AL21" s="257">
        <v>40</v>
      </c>
      <c r="AM21" s="257">
        <v>5075</v>
      </c>
      <c r="AN21" s="257">
        <v>0</v>
      </c>
      <c r="AO21" s="257">
        <v>50000</v>
      </c>
      <c r="AP21" s="257">
        <v>16240000</v>
      </c>
      <c r="AQ21" s="249">
        <v>3200000</v>
      </c>
      <c r="AR21" s="255">
        <v>0</v>
      </c>
      <c r="AS21" s="255">
        <v>4000000</v>
      </c>
      <c r="AT21" s="256">
        <v>1000000</v>
      </c>
      <c r="AU21" s="256">
        <v>24440000</v>
      </c>
      <c r="AV21" s="257" t="s">
        <v>64</v>
      </c>
      <c r="AW21" s="249" t="s">
        <v>1438</v>
      </c>
      <c r="AX21" s="255">
        <v>7</v>
      </c>
      <c r="AY21" s="249">
        <v>7</v>
      </c>
      <c r="AZ21" s="249" t="s">
        <v>1438</v>
      </c>
      <c r="BA21" s="249" t="s">
        <v>1438</v>
      </c>
      <c r="BB21" s="249" t="s">
        <v>1438</v>
      </c>
      <c r="BC21" s="249" t="s">
        <v>1438</v>
      </c>
      <c r="BD21" s="249" t="s">
        <v>1438</v>
      </c>
      <c r="BE21" s="249" t="s">
        <v>1438</v>
      </c>
      <c r="BF21" s="249" t="s">
        <v>1438</v>
      </c>
      <c r="BG21" s="249">
        <v>7</v>
      </c>
      <c r="BH21" s="259">
        <v>7</v>
      </c>
      <c r="BI21" s="259">
        <v>7</v>
      </c>
      <c r="BJ21" s="259">
        <v>7</v>
      </c>
      <c r="BK21" s="259">
        <v>5</v>
      </c>
      <c r="BL21" s="260">
        <f t="shared" si="0"/>
        <v>6.8000000000000007</v>
      </c>
      <c r="BM21" s="261">
        <v>7</v>
      </c>
      <c r="BN21" s="263">
        <v>6.8500000000000005</v>
      </c>
      <c r="BW21" s="196">
        <v>6.8000000000000007</v>
      </c>
      <c r="BX21" s="57">
        <f t="shared" si="1"/>
        <v>6.8000000000000007</v>
      </c>
    </row>
    <row r="22" spans="1:76" s="57" customFormat="1" ht="15" hidden="1" customHeight="1" x14ac:dyDescent="0.35">
      <c r="A22" s="246">
        <v>14545</v>
      </c>
      <c r="B22" s="247" t="s">
        <v>116</v>
      </c>
      <c r="C22" s="248" t="s">
        <v>117</v>
      </c>
      <c r="D22" s="249">
        <v>1</v>
      </c>
      <c r="E22" s="249">
        <v>2025</v>
      </c>
      <c r="F22" s="250" t="s">
        <v>1434</v>
      </c>
      <c r="G22" s="247" t="s">
        <v>52</v>
      </c>
      <c r="H22" s="248" t="s">
        <v>1435</v>
      </c>
      <c r="I22" s="262" t="s">
        <v>389</v>
      </c>
      <c r="J22" s="250" t="s">
        <v>390</v>
      </c>
      <c r="K22" s="250"/>
      <c r="L22" s="252"/>
      <c r="M22" s="253">
        <v>9</v>
      </c>
      <c r="N22" s="254" t="s">
        <v>118</v>
      </c>
      <c r="O22" s="254" t="s">
        <v>391</v>
      </c>
      <c r="P22" s="250" t="s">
        <v>392</v>
      </c>
      <c r="Q22" s="255" t="s">
        <v>61</v>
      </c>
      <c r="R22" s="250" t="s">
        <v>62</v>
      </c>
      <c r="S22" s="254" t="s">
        <v>63</v>
      </c>
      <c r="T22" s="253">
        <v>20</v>
      </c>
      <c r="U22" s="253">
        <v>72</v>
      </c>
      <c r="V22" s="253" t="s">
        <v>65</v>
      </c>
      <c r="W22" s="253">
        <v>72</v>
      </c>
      <c r="X22" s="253">
        <v>4</v>
      </c>
      <c r="Y22" s="253" t="s">
        <v>64</v>
      </c>
      <c r="Z22" s="253" t="s">
        <v>64</v>
      </c>
      <c r="AA22" s="253" t="s">
        <v>67</v>
      </c>
      <c r="AB22" s="248"/>
      <c r="AC22" s="250" t="s">
        <v>393</v>
      </c>
      <c r="AD22" s="253"/>
      <c r="AE22" s="269"/>
      <c r="AF22" s="250" t="s">
        <v>68</v>
      </c>
      <c r="AG22" s="249">
        <v>18</v>
      </c>
      <c r="AH22" s="255">
        <v>2</v>
      </c>
      <c r="AI22" s="253" t="s">
        <v>1310</v>
      </c>
      <c r="AJ22" s="256" t="s">
        <v>1443</v>
      </c>
      <c r="AK22" s="247">
        <v>72</v>
      </c>
      <c r="AL22" s="257">
        <v>18</v>
      </c>
      <c r="AM22" s="257">
        <v>5075</v>
      </c>
      <c r="AN22" s="257">
        <v>0</v>
      </c>
      <c r="AO22" s="257">
        <v>0</v>
      </c>
      <c r="AP22" s="257">
        <v>7308000</v>
      </c>
      <c r="AQ22" s="249">
        <v>1440000</v>
      </c>
      <c r="AR22" s="255">
        <v>0</v>
      </c>
      <c r="AS22" s="255">
        <v>1800000</v>
      </c>
      <c r="AT22" s="256">
        <v>0</v>
      </c>
      <c r="AU22" s="256">
        <v>10548000</v>
      </c>
      <c r="AV22" s="257" t="s">
        <v>64</v>
      </c>
      <c r="AW22" s="249" t="s">
        <v>1438</v>
      </c>
      <c r="AX22" s="255">
        <v>7</v>
      </c>
      <c r="AY22" s="249">
        <v>7</v>
      </c>
      <c r="AZ22" s="249" t="s">
        <v>1438</v>
      </c>
      <c r="BA22" s="249" t="s">
        <v>1438</v>
      </c>
      <c r="BB22" s="249" t="s">
        <v>1438</v>
      </c>
      <c r="BC22" s="249" t="s">
        <v>1438</v>
      </c>
      <c r="BD22" s="249" t="s">
        <v>1438</v>
      </c>
      <c r="BE22" s="249" t="s">
        <v>1438</v>
      </c>
      <c r="BF22" s="249" t="s">
        <v>1438</v>
      </c>
      <c r="BG22" s="249">
        <v>7</v>
      </c>
      <c r="BH22" s="259">
        <v>7</v>
      </c>
      <c r="BI22" s="259">
        <v>7</v>
      </c>
      <c r="BJ22" s="259">
        <v>7</v>
      </c>
      <c r="BK22" s="259">
        <v>5</v>
      </c>
      <c r="BL22" s="260">
        <f t="shared" si="0"/>
        <v>6.8000000000000007</v>
      </c>
      <c r="BM22" s="261">
        <v>7</v>
      </c>
      <c r="BN22" s="263">
        <v>6.8500000000000005</v>
      </c>
      <c r="BW22" s="196">
        <v>6.8000000000000007</v>
      </c>
      <c r="BX22" s="57">
        <f t="shared" si="1"/>
        <v>6.8000000000000007</v>
      </c>
    </row>
    <row r="23" spans="1:76" s="57" customFormat="1" ht="15" hidden="1" customHeight="1" x14ac:dyDescent="0.35">
      <c r="A23" s="246">
        <v>14546</v>
      </c>
      <c r="B23" s="247" t="s">
        <v>116</v>
      </c>
      <c r="C23" s="248" t="s">
        <v>117</v>
      </c>
      <c r="D23" s="249">
        <v>1</v>
      </c>
      <c r="E23" s="249">
        <v>2025</v>
      </c>
      <c r="F23" s="250" t="s">
        <v>1434</v>
      </c>
      <c r="G23" s="247" t="s">
        <v>52</v>
      </c>
      <c r="H23" s="248" t="s">
        <v>1435</v>
      </c>
      <c r="I23" s="247" t="s">
        <v>100</v>
      </c>
      <c r="J23" s="202" t="s">
        <v>101</v>
      </c>
      <c r="K23" s="250" t="s">
        <v>56</v>
      </c>
      <c r="L23" s="252" t="s">
        <v>57</v>
      </c>
      <c r="M23" s="253">
        <v>9</v>
      </c>
      <c r="N23" s="254" t="s">
        <v>118</v>
      </c>
      <c r="O23" s="254" t="s">
        <v>119</v>
      </c>
      <c r="P23" s="250" t="s">
        <v>120</v>
      </c>
      <c r="Q23" s="255" t="s">
        <v>61</v>
      </c>
      <c r="R23" s="250" t="s">
        <v>62</v>
      </c>
      <c r="S23" s="254" t="s">
        <v>63</v>
      </c>
      <c r="T23" s="253">
        <v>20</v>
      </c>
      <c r="U23" s="253">
        <v>260</v>
      </c>
      <c r="V23" s="253">
        <v>12</v>
      </c>
      <c r="W23" s="253">
        <v>272</v>
      </c>
      <c r="X23" s="253">
        <v>4</v>
      </c>
      <c r="Y23" s="253" t="s">
        <v>64</v>
      </c>
      <c r="Z23" s="253" t="s">
        <v>64</v>
      </c>
      <c r="AA23" s="253" t="s">
        <v>64</v>
      </c>
      <c r="AB23" s="248"/>
      <c r="AC23" s="250" t="s">
        <v>121</v>
      </c>
      <c r="AD23" s="253" t="s">
        <v>64</v>
      </c>
      <c r="AE23" s="269" t="s">
        <v>110</v>
      </c>
      <c r="AF23" s="250" t="s">
        <v>122</v>
      </c>
      <c r="AG23" s="249">
        <v>68</v>
      </c>
      <c r="AH23" s="255">
        <v>2</v>
      </c>
      <c r="AI23" s="253" t="s">
        <v>1310</v>
      </c>
      <c r="AJ23" s="256" t="s">
        <v>1443</v>
      </c>
      <c r="AK23" s="247">
        <v>272</v>
      </c>
      <c r="AL23" s="257">
        <v>68</v>
      </c>
      <c r="AM23" s="257">
        <v>5075</v>
      </c>
      <c r="AN23" s="257">
        <v>275000</v>
      </c>
      <c r="AO23" s="257">
        <v>450000</v>
      </c>
      <c r="AP23" s="257">
        <v>27608000</v>
      </c>
      <c r="AQ23" s="249">
        <v>5440000</v>
      </c>
      <c r="AR23" s="255">
        <v>5500000</v>
      </c>
      <c r="AS23" s="255">
        <v>6800000</v>
      </c>
      <c r="AT23" s="256">
        <v>9000000</v>
      </c>
      <c r="AU23" s="256">
        <v>54348000</v>
      </c>
      <c r="AV23" s="257" t="s">
        <v>64</v>
      </c>
      <c r="AW23" s="249" t="s">
        <v>1438</v>
      </c>
      <c r="AX23" s="255">
        <v>7</v>
      </c>
      <c r="AY23" s="249">
        <v>7</v>
      </c>
      <c r="AZ23" s="249" t="s">
        <v>1438</v>
      </c>
      <c r="BA23" s="249" t="s">
        <v>1438</v>
      </c>
      <c r="BB23" s="249" t="s">
        <v>1438</v>
      </c>
      <c r="BC23" s="249" t="s">
        <v>1438</v>
      </c>
      <c r="BD23" s="249" t="s">
        <v>1438</v>
      </c>
      <c r="BE23" s="249" t="s">
        <v>1438</v>
      </c>
      <c r="BF23" s="249" t="s">
        <v>1438</v>
      </c>
      <c r="BG23" s="249">
        <v>7</v>
      </c>
      <c r="BH23" s="259">
        <v>7</v>
      </c>
      <c r="BI23" s="259">
        <v>7</v>
      </c>
      <c r="BJ23" s="259">
        <v>7</v>
      </c>
      <c r="BK23" s="259">
        <v>5</v>
      </c>
      <c r="BL23" s="260">
        <f t="shared" si="0"/>
        <v>6.8000000000000007</v>
      </c>
      <c r="BM23" s="261">
        <v>7</v>
      </c>
      <c r="BN23" s="263">
        <v>6.8500000000000005</v>
      </c>
      <c r="BW23" s="196">
        <v>6.8000000000000007</v>
      </c>
      <c r="BX23" s="57">
        <f t="shared" si="1"/>
        <v>6.8000000000000007</v>
      </c>
    </row>
    <row r="24" spans="1:76" s="57" customFormat="1" ht="15" customHeight="1" x14ac:dyDescent="0.35">
      <c r="A24" s="246">
        <v>14547</v>
      </c>
      <c r="B24" s="247" t="s">
        <v>116</v>
      </c>
      <c r="C24" s="248" t="s">
        <v>117</v>
      </c>
      <c r="D24" s="249">
        <v>1</v>
      </c>
      <c r="E24" s="249">
        <v>2025</v>
      </c>
      <c r="F24" s="250" t="s">
        <v>1434</v>
      </c>
      <c r="G24" s="247" t="s">
        <v>52</v>
      </c>
      <c r="H24" s="248" t="s">
        <v>1435</v>
      </c>
      <c r="I24" s="247" t="s">
        <v>100</v>
      </c>
      <c r="J24" s="202" t="s">
        <v>101</v>
      </c>
      <c r="K24" s="250" t="s">
        <v>56</v>
      </c>
      <c r="L24" s="252" t="s">
        <v>57</v>
      </c>
      <c r="M24" s="272">
        <v>9</v>
      </c>
      <c r="N24" s="202" t="s">
        <v>118</v>
      </c>
      <c r="O24" s="202" t="s">
        <v>123</v>
      </c>
      <c r="P24" s="250" t="s">
        <v>120</v>
      </c>
      <c r="Q24" s="255" t="s">
        <v>61</v>
      </c>
      <c r="R24" s="250" t="s">
        <v>62</v>
      </c>
      <c r="S24" s="254" t="s">
        <v>63</v>
      </c>
      <c r="T24" s="253">
        <v>20</v>
      </c>
      <c r="U24" s="253">
        <v>260</v>
      </c>
      <c r="V24" s="253">
        <v>12</v>
      </c>
      <c r="W24" s="253">
        <v>272</v>
      </c>
      <c r="X24" s="253">
        <v>4</v>
      </c>
      <c r="Y24" s="253" t="s">
        <v>64</v>
      </c>
      <c r="Z24" s="253" t="s">
        <v>64</v>
      </c>
      <c r="AA24" s="253" t="s">
        <v>64</v>
      </c>
      <c r="AB24" s="248"/>
      <c r="AC24" s="251" t="s">
        <v>121</v>
      </c>
      <c r="AD24" s="253" t="s">
        <v>64</v>
      </c>
      <c r="AE24" s="269" t="s">
        <v>110</v>
      </c>
      <c r="AF24" s="250" t="s">
        <v>122</v>
      </c>
      <c r="AG24" s="255">
        <v>68</v>
      </c>
      <c r="AH24" s="255">
        <v>2</v>
      </c>
      <c r="AI24" s="253" t="s">
        <v>1310</v>
      </c>
      <c r="AJ24" s="281" t="s">
        <v>1443</v>
      </c>
      <c r="AK24" s="247">
        <v>272</v>
      </c>
      <c r="AL24" s="257">
        <v>68</v>
      </c>
      <c r="AM24" s="257">
        <v>5075</v>
      </c>
      <c r="AN24" s="257">
        <v>275000</v>
      </c>
      <c r="AO24" s="257">
        <v>450000</v>
      </c>
      <c r="AP24" s="257">
        <v>27608000</v>
      </c>
      <c r="AQ24" s="249">
        <v>5440000</v>
      </c>
      <c r="AR24" s="255">
        <v>5500000</v>
      </c>
      <c r="AS24" s="255">
        <v>6800000</v>
      </c>
      <c r="AT24" s="256">
        <v>9000000</v>
      </c>
      <c r="AU24" s="318">
        <v>54348000</v>
      </c>
      <c r="AV24" s="257" t="s">
        <v>64</v>
      </c>
      <c r="AW24" s="249" t="s">
        <v>1438</v>
      </c>
      <c r="AX24" s="249">
        <v>7</v>
      </c>
      <c r="AY24" s="249">
        <v>7</v>
      </c>
      <c r="AZ24" s="249" t="s">
        <v>1438</v>
      </c>
      <c r="BA24" s="249" t="s">
        <v>1438</v>
      </c>
      <c r="BB24" s="249" t="s">
        <v>1438</v>
      </c>
      <c r="BC24" s="249" t="s">
        <v>1438</v>
      </c>
      <c r="BD24" s="249" t="s">
        <v>1438</v>
      </c>
      <c r="BE24" s="249" t="s">
        <v>1438</v>
      </c>
      <c r="BF24" s="249" t="s">
        <v>1438</v>
      </c>
      <c r="BG24" s="249">
        <v>7</v>
      </c>
      <c r="BH24" s="259">
        <v>7</v>
      </c>
      <c r="BI24" s="259">
        <v>7</v>
      </c>
      <c r="BJ24" s="259">
        <v>7</v>
      </c>
      <c r="BK24" s="259">
        <v>7</v>
      </c>
      <c r="BL24" s="260">
        <f t="shared" si="0"/>
        <v>7.0000000000000009</v>
      </c>
      <c r="BM24" s="261">
        <v>7</v>
      </c>
      <c r="BN24" s="263">
        <v>7</v>
      </c>
      <c r="BO24" s="57" t="s">
        <v>1451</v>
      </c>
      <c r="BP24" s="57" t="s">
        <v>1445</v>
      </c>
      <c r="BQ24" s="57" t="s">
        <v>1446</v>
      </c>
      <c r="BR24" s="57">
        <v>56979579748</v>
      </c>
      <c r="BS24" s="57" t="s">
        <v>1452</v>
      </c>
      <c r="BT24" s="189" t="s">
        <v>1453</v>
      </c>
      <c r="BU24" s="189" t="s">
        <v>1454</v>
      </c>
      <c r="BV24" s="197" t="s">
        <v>1455</v>
      </c>
      <c r="BW24" s="196">
        <v>7</v>
      </c>
      <c r="BX24" s="57">
        <f t="shared" si="1"/>
        <v>7.0000000000000009</v>
      </c>
    </row>
    <row r="25" spans="1:76" s="197" customFormat="1" ht="15" hidden="1" customHeight="1" x14ac:dyDescent="0.35">
      <c r="A25" s="246">
        <v>14548</v>
      </c>
      <c r="B25" s="247" t="s">
        <v>116</v>
      </c>
      <c r="C25" s="247" t="s">
        <v>117</v>
      </c>
      <c r="D25" s="256">
        <v>1</v>
      </c>
      <c r="E25" s="256">
        <v>2025</v>
      </c>
      <c r="F25" s="250" t="s">
        <v>1434</v>
      </c>
      <c r="G25" s="247" t="s">
        <v>52</v>
      </c>
      <c r="H25" s="247" t="s">
        <v>1435</v>
      </c>
      <c r="I25" s="247" t="s">
        <v>100</v>
      </c>
      <c r="J25" s="202" t="s">
        <v>101</v>
      </c>
      <c r="K25" s="250" t="s">
        <v>56</v>
      </c>
      <c r="L25" s="252" t="s">
        <v>57</v>
      </c>
      <c r="M25" s="269">
        <v>9</v>
      </c>
      <c r="N25" s="202" t="s">
        <v>118</v>
      </c>
      <c r="O25" s="202" t="s">
        <v>124</v>
      </c>
      <c r="P25" s="250" t="s">
        <v>120</v>
      </c>
      <c r="Q25" s="251" t="s">
        <v>61</v>
      </c>
      <c r="R25" s="250" t="s">
        <v>62</v>
      </c>
      <c r="S25" s="254" t="s">
        <v>63</v>
      </c>
      <c r="T25" s="253">
        <v>20</v>
      </c>
      <c r="U25" s="253">
        <v>260</v>
      </c>
      <c r="V25" s="253">
        <v>12</v>
      </c>
      <c r="W25" s="253">
        <v>272</v>
      </c>
      <c r="X25" s="253">
        <v>4</v>
      </c>
      <c r="Y25" s="253" t="s">
        <v>64</v>
      </c>
      <c r="Z25" s="253" t="s">
        <v>64</v>
      </c>
      <c r="AA25" s="253" t="s">
        <v>64</v>
      </c>
      <c r="AB25" s="247"/>
      <c r="AC25" s="251" t="s">
        <v>121</v>
      </c>
      <c r="AD25" s="253" t="s">
        <v>64</v>
      </c>
      <c r="AE25" s="269" t="s">
        <v>110</v>
      </c>
      <c r="AF25" s="250" t="s">
        <v>122</v>
      </c>
      <c r="AG25" s="256">
        <v>68</v>
      </c>
      <c r="AH25" s="251">
        <v>2</v>
      </c>
      <c r="AI25" s="253" t="s">
        <v>1310</v>
      </c>
      <c r="AJ25" s="256" t="s">
        <v>1443</v>
      </c>
      <c r="AK25" s="247">
        <v>272</v>
      </c>
      <c r="AL25" s="274">
        <v>68</v>
      </c>
      <c r="AM25" s="257">
        <v>5075</v>
      </c>
      <c r="AN25" s="257">
        <v>275000</v>
      </c>
      <c r="AO25" s="257">
        <v>450000</v>
      </c>
      <c r="AP25" s="257">
        <v>27608000</v>
      </c>
      <c r="AQ25" s="249">
        <v>5440000</v>
      </c>
      <c r="AR25" s="255">
        <v>5500000</v>
      </c>
      <c r="AS25" s="255">
        <v>6800000</v>
      </c>
      <c r="AT25" s="256">
        <v>9000000</v>
      </c>
      <c r="AU25" s="256">
        <v>54348000</v>
      </c>
      <c r="AV25" s="257" t="s">
        <v>64</v>
      </c>
      <c r="AW25" s="256" t="s">
        <v>1438</v>
      </c>
      <c r="AX25" s="251">
        <v>7</v>
      </c>
      <c r="AY25" s="256">
        <v>7</v>
      </c>
      <c r="AZ25" s="256" t="s">
        <v>1438</v>
      </c>
      <c r="BA25" s="249" t="s">
        <v>1438</v>
      </c>
      <c r="BB25" s="249" t="s">
        <v>1438</v>
      </c>
      <c r="BC25" s="249" t="s">
        <v>1438</v>
      </c>
      <c r="BD25" s="249" t="s">
        <v>1438</v>
      </c>
      <c r="BE25" s="249" t="s">
        <v>1438</v>
      </c>
      <c r="BF25" s="249" t="s">
        <v>1438</v>
      </c>
      <c r="BG25" s="249">
        <v>7</v>
      </c>
      <c r="BH25" s="270">
        <v>7</v>
      </c>
      <c r="BI25" s="270">
        <v>7</v>
      </c>
      <c r="BJ25" s="270">
        <v>7</v>
      </c>
      <c r="BK25" s="270">
        <v>5</v>
      </c>
      <c r="BL25" s="260">
        <f t="shared" si="0"/>
        <v>6.8000000000000007</v>
      </c>
      <c r="BM25" s="271">
        <v>7</v>
      </c>
      <c r="BN25" s="275">
        <v>6.8500000000000005</v>
      </c>
      <c r="BS25" s="205"/>
      <c r="BT25" s="205" t="s">
        <v>1456</v>
      </c>
      <c r="BW25" s="198">
        <v>6.8000000000000007</v>
      </c>
      <c r="BX25" s="57">
        <f t="shared" si="1"/>
        <v>6.8000000000000007</v>
      </c>
    </row>
    <row r="26" spans="1:76" s="197" customFormat="1" ht="15" hidden="1" customHeight="1" x14ac:dyDescent="0.35">
      <c r="A26" s="246">
        <v>14549</v>
      </c>
      <c r="B26" s="247" t="s">
        <v>116</v>
      </c>
      <c r="C26" s="247" t="s">
        <v>117</v>
      </c>
      <c r="D26" s="256">
        <v>1</v>
      </c>
      <c r="E26" s="256">
        <v>2025</v>
      </c>
      <c r="F26" s="250" t="s">
        <v>1434</v>
      </c>
      <c r="G26" s="247" t="s">
        <v>52</v>
      </c>
      <c r="H26" s="247" t="s">
        <v>1435</v>
      </c>
      <c r="I26" s="276" t="s">
        <v>93</v>
      </c>
      <c r="J26" s="276" t="s">
        <v>94</v>
      </c>
      <c r="K26" s="250" t="s">
        <v>56</v>
      </c>
      <c r="L26" s="252" t="s">
        <v>57</v>
      </c>
      <c r="M26" s="269">
        <v>9</v>
      </c>
      <c r="N26" s="276" t="s">
        <v>118</v>
      </c>
      <c r="O26" s="276" t="s">
        <v>394</v>
      </c>
      <c r="P26" s="250" t="s">
        <v>120</v>
      </c>
      <c r="Q26" s="251" t="s">
        <v>61</v>
      </c>
      <c r="R26" s="252" t="s">
        <v>62</v>
      </c>
      <c r="S26" s="254" t="s">
        <v>63</v>
      </c>
      <c r="T26" s="253">
        <v>20</v>
      </c>
      <c r="U26" s="253">
        <v>170</v>
      </c>
      <c r="V26" s="253">
        <v>12</v>
      </c>
      <c r="W26" s="253">
        <v>182</v>
      </c>
      <c r="X26" s="253">
        <v>4</v>
      </c>
      <c r="Y26" s="253" t="s">
        <v>64</v>
      </c>
      <c r="Z26" s="253" t="s">
        <v>64</v>
      </c>
      <c r="AA26" s="253" t="s">
        <v>64</v>
      </c>
      <c r="AB26" s="247"/>
      <c r="AC26" s="251" t="s">
        <v>299</v>
      </c>
      <c r="AD26" s="253"/>
      <c r="AE26" s="269"/>
      <c r="AF26" s="250" t="s">
        <v>122</v>
      </c>
      <c r="AG26" s="256">
        <v>46</v>
      </c>
      <c r="AH26" s="251">
        <v>2</v>
      </c>
      <c r="AI26" s="253" t="s">
        <v>1310</v>
      </c>
      <c r="AJ26" s="273" t="s">
        <v>1443</v>
      </c>
      <c r="AK26" s="247">
        <v>182</v>
      </c>
      <c r="AL26" s="257">
        <v>46</v>
      </c>
      <c r="AM26" s="257">
        <v>5075</v>
      </c>
      <c r="AN26" s="257">
        <v>275000</v>
      </c>
      <c r="AO26" s="257">
        <v>0</v>
      </c>
      <c r="AP26" s="257">
        <v>18473000</v>
      </c>
      <c r="AQ26" s="249">
        <v>3680000</v>
      </c>
      <c r="AR26" s="255">
        <v>5500000</v>
      </c>
      <c r="AS26" s="255">
        <v>4600000</v>
      </c>
      <c r="AT26" s="256">
        <v>0</v>
      </c>
      <c r="AU26" s="256">
        <v>32253000</v>
      </c>
      <c r="AV26" s="257" t="s">
        <v>64</v>
      </c>
      <c r="AW26" s="256" t="s">
        <v>1438</v>
      </c>
      <c r="AX26" s="251">
        <v>7</v>
      </c>
      <c r="AY26" s="256">
        <v>7</v>
      </c>
      <c r="AZ26" s="256" t="s">
        <v>1438</v>
      </c>
      <c r="BA26" s="249" t="s">
        <v>1438</v>
      </c>
      <c r="BB26" s="249" t="s">
        <v>1438</v>
      </c>
      <c r="BC26" s="249" t="s">
        <v>1438</v>
      </c>
      <c r="BD26" s="249" t="s">
        <v>1438</v>
      </c>
      <c r="BE26" s="249" t="s">
        <v>1438</v>
      </c>
      <c r="BF26" s="249" t="s">
        <v>1438</v>
      </c>
      <c r="BG26" s="249">
        <v>7</v>
      </c>
      <c r="BH26" s="270">
        <v>7</v>
      </c>
      <c r="BI26" s="270">
        <v>7</v>
      </c>
      <c r="BJ26" s="270">
        <v>7</v>
      </c>
      <c r="BK26" s="270">
        <v>7</v>
      </c>
      <c r="BL26" s="260">
        <f t="shared" si="0"/>
        <v>7.0000000000000009</v>
      </c>
      <c r="BM26" s="271">
        <v>7</v>
      </c>
      <c r="BN26" s="275">
        <v>7</v>
      </c>
      <c r="BT26" s="205"/>
      <c r="BW26" s="198">
        <v>7</v>
      </c>
      <c r="BX26" s="57">
        <f t="shared" si="1"/>
        <v>7.0000000000000009</v>
      </c>
    </row>
    <row r="27" spans="1:76" s="197" customFormat="1" ht="15" customHeight="1" x14ac:dyDescent="0.35">
      <c r="A27" s="246">
        <v>14550</v>
      </c>
      <c r="B27" s="247" t="s">
        <v>116</v>
      </c>
      <c r="C27" s="247" t="s">
        <v>117</v>
      </c>
      <c r="D27" s="256">
        <v>1</v>
      </c>
      <c r="E27" s="256">
        <v>2025</v>
      </c>
      <c r="F27" s="250" t="s">
        <v>1434</v>
      </c>
      <c r="G27" s="247" t="s">
        <v>52</v>
      </c>
      <c r="H27" s="247" t="s">
        <v>1435</v>
      </c>
      <c r="I27" s="247" t="s">
        <v>93</v>
      </c>
      <c r="J27" s="202" t="s">
        <v>94</v>
      </c>
      <c r="K27" s="250" t="s">
        <v>56</v>
      </c>
      <c r="L27" s="252" t="s">
        <v>57</v>
      </c>
      <c r="M27" s="253">
        <v>9</v>
      </c>
      <c r="N27" s="254" t="s">
        <v>118</v>
      </c>
      <c r="O27" s="254" t="s">
        <v>395</v>
      </c>
      <c r="P27" s="250" t="s">
        <v>120</v>
      </c>
      <c r="Q27" s="251" t="s">
        <v>61</v>
      </c>
      <c r="R27" s="250" t="s">
        <v>62</v>
      </c>
      <c r="S27" s="254" t="s">
        <v>63</v>
      </c>
      <c r="T27" s="253">
        <v>20</v>
      </c>
      <c r="U27" s="253">
        <v>170</v>
      </c>
      <c r="V27" s="253">
        <v>12</v>
      </c>
      <c r="W27" s="253">
        <v>182</v>
      </c>
      <c r="X27" s="253">
        <v>4</v>
      </c>
      <c r="Y27" s="253" t="s">
        <v>64</v>
      </c>
      <c r="Z27" s="253" t="s">
        <v>64</v>
      </c>
      <c r="AA27" s="253" t="s">
        <v>64</v>
      </c>
      <c r="AB27" s="247"/>
      <c r="AC27" s="250" t="s">
        <v>299</v>
      </c>
      <c r="AD27" s="253"/>
      <c r="AE27" s="269"/>
      <c r="AF27" s="250" t="s">
        <v>122</v>
      </c>
      <c r="AG27" s="251">
        <v>46</v>
      </c>
      <c r="AH27" s="251">
        <v>2</v>
      </c>
      <c r="AI27" s="253" t="s">
        <v>1310</v>
      </c>
      <c r="AJ27" s="281" t="s">
        <v>1443</v>
      </c>
      <c r="AK27" s="247">
        <v>182</v>
      </c>
      <c r="AL27" s="257">
        <v>46</v>
      </c>
      <c r="AM27" s="257">
        <v>5075</v>
      </c>
      <c r="AN27" s="257">
        <v>275000</v>
      </c>
      <c r="AO27" s="257">
        <v>0</v>
      </c>
      <c r="AP27" s="257">
        <v>18473000</v>
      </c>
      <c r="AQ27" s="249">
        <v>3680000</v>
      </c>
      <c r="AR27" s="255">
        <v>5500000</v>
      </c>
      <c r="AS27" s="255">
        <v>4600000</v>
      </c>
      <c r="AT27" s="256">
        <v>0</v>
      </c>
      <c r="AU27" s="318">
        <v>32253000</v>
      </c>
      <c r="AV27" s="257" t="s">
        <v>64</v>
      </c>
      <c r="AW27" s="256" t="s">
        <v>1438</v>
      </c>
      <c r="AX27" s="256">
        <v>7</v>
      </c>
      <c r="AY27" s="256">
        <v>7</v>
      </c>
      <c r="AZ27" s="256" t="s">
        <v>1438</v>
      </c>
      <c r="BA27" s="249" t="s">
        <v>1438</v>
      </c>
      <c r="BB27" s="249" t="s">
        <v>1438</v>
      </c>
      <c r="BC27" s="249" t="s">
        <v>1438</v>
      </c>
      <c r="BD27" s="249" t="s">
        <v>1438</v>
      </c>
      <c r="BE27" s="249" t="s">
        <v>1438</v>
      </c>
      <c r="BF27" s="249" t="s">
        <v>1438</v>
      </c>
      <c r="BG27" s="249">
        <v>7</v>
      </c>
      <c r="BH27" s="270">
        <v>7</v>
      </c>
      <c r="BI27" s="270">
        <v>7</v>
      </c>
      <c r="BJ27" s="270">
        <v>7</v>
      </c>
      <c r="BK27" s="270">
        <v>7</v>
      </c>
      <c r="BL27" s="260">
        <f t="shared" si="0"/>
        <v>7.0000000000000009</v>
      </c>
      <c r="BM27" s="271">
        <v>7</v>
      </c>
      <c r="BN27" s="275">
        <v>7</v>
      </c>
      <c r="BO27" s="197" t="s">
        <v>1444</v>
      </c>
      <c r="BP27" s="197" t="s">
        <v>1445</v>
      </c>
      <c r="BQ27" s="197" t="s">
        <v>1446</v>
      </c>
      <c r="BR27" s="197">
        <v>56979579748</v>
      </c>
      <c r="BS27" s="205" t="s">
        <v>1457</v>
      </c>
      <c r="BT27" s="205" t="s">
        <v>1458</v>
      </c>
      <c r="BU27" s="197" t="s">
        <v>1459</v>
      </c>
      <c r="BV27" s="197" t="s">
        <v>1455</v>
      </c>
      <c r="BW27" s="198">
        <v>7</v>
      </c>
      <c r="BX27" s="57">
        <f t="shared" si="1"/>
        <v>7.0000000000000009</v>
      </c>
    </row>
    <row r="28" spans="1:76" s="197" customFormat="1" ht="15" hidden="1" customHeight="1" x14ac:dyDescent="0.35">
      <c r="A28" s="246">
        <v>14551</v>
      </c>
      <c r="B28" s="247" t="s">
        <v>116</v>
      </c>
      <c r="C28" s="247" t="s">
        <v>117</v>
      </c>
      <c r="D28" s="256">
        <v>1</v>
      </c>
      <c r="E28" s="256">
        <v>2025</v>
      </c>
      <c r="F28" s="250" t="s">
        <v>1434</v>
      </c>
      <c r="G28" s="247" t="s">
        <v>52</v>
      </c>
      <c r="H28" s="247" t="s">
        <v>1435</v>
      </c>
      <c r="I28" s="247" t="s">
        <v>93</v>
      </c>
      <c r="J28" s="202" t="s">
        <v>94</v>
      </c>
      <c r="K28" s="250" t="s">
        <v>56</v>
      </c>
      <c r="L28" s="252" t="s">
        <v>57</v>
      </c>
      <c r="M28" s="253">
        <v>9</v>
      </c>
      <c r="N28" s="254" t="s">
        <v>118</v>
      </c>
      <c r="O28" s="254" t="s">
        <v>396</v>
      </c>
      <c r="P28" s="250" t="s">
        <v>120</v>
      </c>
      <c r="Q28" s="251" t="s">
        <v>61</v>
      </c>
      <c r="R28" s="250" t="s">
        <v>62</v>
      </c>
      <c r="S28" s="254" t="s">
        <v>63</v>
      </c>
      <c r="T28" s="253">
        <v>20</v>
      </c>
      <c r="U28" s="253">
        <v>170</v>
      </c>
      <c r="V28" s="253">
        <v>12</v>
      </c>
      <c r="W28" s="253">
        <v>182</v>
      </c>
      <c r="X28" s="253">
        <v>4</v>
      </c>
      <c r="Y28" s="253" t="s">
        <v>64</v>
      </c>
      <c r="Z28" s="253" t="s">
        <v>64</v>
      </c>
      <c r="AA28" s="253" t="s">
        <v>64</v>
      </c>
      <c r="AB28" s="247"/>
      <c r="AC28" s="250" t="s">
        <v>299</v>
      </c>
      <c r="AD28" s="253"/>
      <c r="AE28" s="269"/>
      <c r="AF28" s="250" t="s">
        <v>122</v>
      </c>
      <c r="AG28" s="251">
        <v>46</v>
      </c>
      <c r="AH28" s="251">
        <v>2</v>
      </c>
      <c r="AI28" s="253" t="s">
        <v>1310</v>
      </c>
      <c r="AJ28" s="256" t="s">
        <v>1443</v>
      </c>
      <c r="AK28" s="247">
        <v>182</v>
      </c>
      <c r="AL28" s="257">
        <v>46</v>
      </c>
      <c r="AM28" s="257">
        <v>5075</v>
      </c>
      <c r="AN28" s="257">
        <v>275000</v>
      </c>
      <c r="AO28" s="257">
        <v>0</v>
      </c>
      <c r="AP28" s="257">
        <v>18473000</v>
      </c>
      <c r="AQ28" s="249">
        <v>3680000</v>
      </c>
      <c r="AR28" s="255">
        <v>5500000</v>
      </c>
      <c r="AS28" s="255">
        <v>4600000</v>
      </c>
      <c r="AT28" s="256">
        <v>0</v>
      </c>
      <c r="AU28" s="256">
        <v>32253000</v>
      </c>
      <c r="AV28" s="257" t="s">
        <v>64</v>
      </c>
      <c r="AW28" s="256" t="s">
        <v>1438</v>
      </c>
      <c r="AX28" s="251">
        <v>7</v>
      </c>
      <c r="AY28" s="256">
        <v>7</v>
      </c>
      <c r="AZ28" s="256" t="s">
        <v>1438</v>
      </c>
      <c r="BA28" s="249" t="s">
        <v>1438</v>
      </c>
      <c r="BB28" s="249" t="s">
        <v>1438</v>
      </c>
      <c r="BC28" s="249" t="s">
        <v>1438</v>
      </c>
      <c r="BD28" s="249" t="s">
        <v>1438</v>
      </c>
      <c r="BE28" s="249" t="s">
        <v>1438</v>
      </c>
      <c r="BF28" s="249" t="s">
        <v>1438</v>
      </c>
      <c r="BG28" s="249">
        <v>7</v>
      </c>
      <c r="BH28" s="270">
        <v>7</v>
      </c>
      <c r="BI28" s="270">
        <v>7</v>
      </c>
      <c r="BJ28" s="270">
        <v>7</v>
      </c>
      <c r="BK28" s="270">
        <v>5</v>
      </c>
      <c r="BL28" s="260">
        <f t="shared" si="0"/>
        <v>6.8000000000000007</v>
      </c>
      <c r="BM28" s="271">
        <v>7</v>
      </c>
      <c r="BN28" s="275">
        <v>6.85</v>
      </c>
      <c r="BT28" s="205"/>
      <c r="BW28" s="198">
        <v>6.8</v>
      </c>
      <c r="BX28" s="57">
        <f t="shared" si="1"/>
        <v>6.8000000000000007</v>
      </c>
    </row>
    <row r="29" spans="1:76" s="57" customFormat="1" ht="15" hidden="1" customHeight="1" x14ac:dyDescent="0.35">
      <c r="A29" s="246">
        <v>14552</v>
      </c>
      <c r="B29" s="247" t="s">
        <v>116</v>
      </c>
      <c r="C29" s="248" t="s">
        <v>117</v>
      </c>
      <c r="D29" s="249">
        <v>1</v>
      </c>
      <c r="E29" s="249">
        <v>2025</v>
      </c>
      <c r="F29" s="250" t="s">
        <v>1434</v>
      </c>
      <c r="G29" s="247" t="s">
        <v>52</v>
      </c>
      <c r="H29" s="248" t="s">
        <v>1435</v>
      </c>
      <c r="I29" s="247" t="s">
        <v>397</v>
      </c>
      <c r="J29" s="202" t="s">
        <v>398</v>
      </c>
      <c r="K29" s="250" t="s">
        <v>56</v>
      </c>
      <c r="L29" s="252" t="s">
        <v>57</v>
      </c>
      <c r="M29" s="269">
        <v>9</v>
      </c>
      <c r="N29" s="254" t="s">
        <v>118</v>
      </c>
      <c r="O29" s="254" t="s">
        <v>399</v>
      </c>
      <c r="P29" s="250" t="s">
        <v>120</v>
      </c>
      <c r="Q29" s="255" t="s">
        <v>61</v>
      </c>
      <c r="R29" s="250" t="s">
        <v>62</v>
      </c>
      <c r="S29" s="254" t="s">
        <v>63</v>
      </c>
      <c r="T29" s="253">
        <v>20</v>
      </c>
      <c r="U29" s="253">
        <v>130</v>
      </c>
      <c r="V29" s="253">
        <v>12</v>
      </c>
      <c r="W29" s="253">
        <v>142</v>
      </c>
      <c r="X29" s="253">
        <v>4</v>
      </c>
      <c r="Y29" s="253" t="s">
        <v>64</v>
      </c>
      <c r="Z29" s="253" t="s">
        <v>64</v>
      </c>
      <c r="AA29" s="253" t="s">
        <v>64</v>
      </c>
      <c r="AB29" s="248"/>
      <c r="AC29" s="250" t="s">
        <v>299</v>
      </c>
      <c r="AD29" s="253"/>
      <c r="AE29" s="269"/>
      <c r="AF29" s="250" t="s">
        <v>122</v>
      </c>
      <c r="AG29" s="255">
        <v>36</v>
      </c>
      <c r="AH29" s="255">
        <v>2</v>
      </c>
      <c r="AI29" s="253" t="s">
        <v>1310</v>
      </c>
      <c r="AJ29" s="256" t="s">
        <v>1443</v>
      </c>
      <c r="AK29" s="256">
        <v>142</v>
      </c>
      <c r="AL29" s="257">
        <v>36</v>
      </c>
      <c r="AM29" s="257">
        <v>5075</v>
      </c>
      <c r="AN29" s="257">
        <v>275000</v>
      </c>
      <c r="AO29" s="257">
        <v>0</v>
      </c>
      <c r="AP29" s="257">
        <v>14413000</v>
      </c>
      <c r="AQ29" s="249">
        <v>2880000</v>
      </c>
      <c r="AR29" s="255">
        <v>5500000</v>
      </c>
      <c r="AS29" s="255">
        <v>3600000</v>
      </c>
      <c r="AT29" s="256">
        <v>0</v>
      </c>
      <c r="AU29" s="256">
        <v>26393000</v>
      </c>
      <c r="AV29" s="257" t="s">
        <v>64</v>
      </c>
      <c r="AW29" s="249"/>
      <c r="AX29" s="255">
        <v>7</v>
      </c>
      <c r="AY29" s="249">
        <v>7</v>
      </c>
      <c r="AZ29" s="249" t="s">
        <v>1438</v>
      </c>
      <c r="BA29" s="249" t="s">
        <v>1438</v>
      </c>
      <c r="BB29" s="249" t="s">
        <v>1438</v>
      </c>
      <c r="BC29" s="249" t="s">
        <v>1438</v>
      </c>
      <c r="BD29" s="249" t="s">
        <v>1438</v>
      </c>
      <c r="BE29" s="249" t="s">
        <v>1438</v>
      </c>
      <c r="BF29" s="249" t="s">
        <v>1438</v>
      </c>
      <c r="BG29" s="249">
        <v>7</v>
      </c>
      <c r="BH29" s="259">
        <v>7</v>
      </c>
      <c r="BI29" s="259">
        <v>7</v>
      </c>
      <c r="BJ29" s="259">
        <v>7</v>
      </c>
      <c r="BK29" s="259">
        <v>5</v>
      </c>
      <c r="BL29" s="260">
        <f t="shared" si="0"/>
        <v>6.8000000000000007</v>
      </c>
      <c r="BM29" s="261">
        <v>7</v>
      </c>
      <c r="BN29" s="263">
        <v>6.85</v>
      </c>
      <c r="BW29" s="196">
        <v>6.8</v>
      </c>
      <c r="BX29" s="57">
        <f t="shared" si="1"/>
        <v>6.8000000000000007</v>
      </c>
    </row>
    <row r="30" spans="1:76" s="197" customFormat="1" ht="15" hidden="1" customHeight="1" x14ac:dyDescent="0.35">
      <c r="A30" s="246">
        <v>14553</v>
      </c>
      <c r="B30" s="247" t="s">
        <v>116</v>
      </c>
      <c r="C30" s="247" t="s">
        <v>117</v>
      </c>
      <c r="D30" s="256">
        <v>1</v>
      </c>
      <c r="E30" s="256">
        <v>2025</v>
      </c>
      <c r="F30" s="250" t="s">
        <v>1434</v>
      </c>
      <c r="G30" s="247" t="s">
        <v>52</v>
      </c>
      <c r="H30" s="247" t="s">
        <v>1435</v>
      </c>
      <c r="I30" s="247" t="s">
        <v>397</v>
      </c>
      <c r="J30" s="202" t="s">
        <v>398</v>
      </c>
      <c r="K30" s="250" t="s">
        <v>56</v>
      </c>
      <c r="L30" s="252" t="s">
        <v>57</v>
      </c>
      <c r="M30" s="253">
        <v>9</v>
      </c>
      <c r="N30" s="254" t="s">
        <v>118</v>
      </c>
      <c r="O30" s="254" t="s">
        <v>400</v>
      </c>
      <c r="P30" s="250" t="s">
        <v>120</v>
      </c>
      <c r="Q30" s="251" t="s">
        <v>61</v>
      </c>
      <c r="R30" s="250" t="s">
        <v>62</v>
      </c>
      <c r="S30" s="254" t="s">
        <v>63</v>
      </c>
      <c r="T30" s="253">
        <v>20</v>
      </c>
      <c r="U30" s="253">
        <v>130</v>
      </c>
      <c r="V30" s="253">
        <v>12</v>
      </c>
      <c r="W30" s="253">
        <v>142</v>
      </c>
      <c r="X30" s="253">
        <v>4</v>
      </c>
      <c r="Y30" s="253" t="s">
        <v>64</v>
      </c>
      <c r="Z30" s="253" t="s">
        <v>64</v>
      </c>
      <c r="AA30" s="253" t="s">
        <v>64</v>
      </c>
      <c r="AB30" s="247"/>
      <c r="AC30" s="250" t="s">
        <v>299</v>
      </c>
      <c r="AD30" s="253"/>
      <c r="AE30" s="202"/>
      <c r="AF30" s="250" t="s">
        <v>122</v>
      </c>
      <c r="AG30" s="251">
        <v>36</v>
      </c>
      <c r="AH30" s="251">
        <v>2</v>
      </c>
      <c r="AI30" s="253" t="s">
        <v>1310</v>
      </c>
      <c r="AJ30" s="256" t="s">
        <v>1443</v>
      </c>
      <c r="AK30" s="247">
        <v>142</v>
      </c>
      <c r="AL30" s="257">
        <v>36</v>
      </c>
      <c r="AM30" s="257">
        <v>5075</v>
      </c>
      <c r="AN30" s="257">
        <v>275000</v>
      </c>
      <c r="AO30" s="257">
        <v>0</v>
      </c>
      <c r="AP30" s="257">
        <v>14413000</v>
      </c>
      <c r="AQ30" s="249">
        <v>2880000</v>
      </c>
      <c r="AR30" s="255">
        <v>5500000</v>
      </c>
      <c r="AS30" s="255">
        <v>3600000</v>
      </c>
      <c r="AT30" s="256">
        <v>0</v>
      </c>
      <c r="AU30" s="277">
        <v>26393000</v>
      </c>
      <c r="AV30" s="257" t="s">
        <v>64</v>
      </c>
      <c r="AW30" s="256"/>
      <c r="AX30" s="251">
        <v>7</v>
      </c>
      <c r="AY30" s="256">
        <v>7</v>
      </c>
      <c r="AZ30" s="256" t="s">
        <v>1438</v>
      </c>
      <c r="BA30" s="249" t="s">
        <v>1438</v>
      </c>
      <c r="BB30" s="249" t="s">
        <v>1438</v>
      </c>
      <c r="BC30" s="249" t="s">
        <v>1438</v>
      </c>
      <c r="BD30" s="249" t="s">
        <v>1438</v>
      </c>
      <c r="BE30" s="249" t="s">
        <v>1438</v>
      </c>
      <c r="BF30" s="249" t="s">
        <v>1438</v>
      </c>
      <c r="BG30" s="249">
        <v>7</v>
      </c>
      <c r="BH30" s="270">
        <v>7</v>
      </c>
      <c r="BI30" s="270">
        <v>7</v>
      </c>
      <c r="BJ30" s="270">
        <v>7</v>
      </c>
      <c r="BK30" s="270">
        <v>5</v>
      </c>
      <c r="BL30" s="260">
        <f t="shared" si="0"/>
        <v>6.8000000000000007</v>
      </c>
      <c r="BM30" s="271">
        <v>7</v>
      </c>
      <c r="BN30" s="275">
        <v>6.85</v>
      </c>
      <c r="BT30" s="204"/>
      <c r="BW30" s="198">
        <v>6.8</v>
      </c>
      <c r="BX30" s="57">
        <f t="shared" si="1"/>
        <v>6.8000000000000007</v>
      </c>
    </row>
    <row r="31" spans="1:76" s="57" customFormat="1" ht="15" hidden="1" customHeight="1" x14ac:dyDescent="0.35">
      <c r="A31" s="246">
        <v>14554</v>
      </c>
      <c r="B31" s="247" t="s">
        <v>116</v>
      </c>
      <c r="C31" s="248" t="s">
        <v>117</v>
      </c>
      <c r="D31" s="249">
        <v>1</v>
      </c>
      <c r="E31" s="249">
        <v>2025</v>
      </c>
      <c r="F31" s="250" t="s">
        <v>1434</v>
      </c>
      <c r="G31" s="247" t="s">
        <v>52</v>
      </c>
      <c r="H31" s="248" t="s">
        <v>1435</v>
      </c>
      <c r="I31" s="247" t="s">
        <v>397</v>
      </c>
      <c r="J31" s="202" t="s">
        <v>398</v>
      </c>
      <c r="K31" s="250" t="s">
        <v>56</v>
      </c>
      <c r="L31" s="252" t="s">
        <v>57</v>
      </c>
      <c r="M31" s="253">
        <v>9</v>
      </c>
      <c r="N31" s="254" t="s">
        <v>118</v>
      </c>
      <c r="O31" s="254" t="s">
        <v>401</v>
      </c>
      <c r="P31" s="250" t="s">
        <v>120</v>
      </c>
      <c r="Q31" s="255" t="s">
        <v>61</v>
      </c>
      <c r="R31" s="250" t="s">
        <v>62</v>
      </c>
      <c r="S31" s="254" t="s">
        <v>63</v>
      </c>
      <c r="T31" s="253">
        <v>20</v>
      </c>
      <c r="U31" s="253">
        <v>130</v>
      </c>
      <c r="V31" s="253">
        <v>12</v>
      </c>
      <c r="W31" s="253">
        <v>142</v>
      </c>
      <c r="X31" s="253">
        <v>4</v>
      </c>
      <c r="Y31" s="253" t="s">
        <v>64</v>
      </c>
      <c r="Z31" s="253" t="s">
        <v>64</v>
      </c>
      <c r="AA31" s="253" t="s">
        <v>64</v>
      </c>
      <c r="AB31" s="248"/>
      <c r="AC31" s="250" t="s">
        <v>299</v>
      </c>
      <c r="AD31" s="253"/>
      <c r="AE31" s="269"/>
      <c r="AF31" s="250" t="s">
        <v>122</v>
      </c>
      <c r="AG31" s="255">
        <v>36</v>
      </c>
      <c r="AH31" s="255">
        <v>2</v>
      </c>
      <c r="AI31" s="253" t="s">
        <v>1310</v>
      </c>
      <c r="AJ31" s="256" t="s">
        <v>1443</v>
      </c>
      <c r="AK31" s="256">
        <v>142</v>
      </c>
      <c r="AL31" s="257">
        <v>36</v>
      </c>
      <c r="AM31" s="257">
        <v>5075</v>
      </c>
      <c r="AN31" s="257">
        <v>275000</v>
      </c>
      <c r="AO31" s="257">
        <v>0</v>
      </c>
      <c r="AP31" s="257">
        <v>14413000</v>
      </c>
      <c r="AQ31" s="249">
        <v>2880000</v>
      </c>
      <c r="AR31" s="255">
        <v>5500000</v>
      </c>
      <c r="AS31" s="255">
        <v>3600000</v>
      </c>
      <c r="AT31" s="256">
        <v>0</v>
      </c>
      <c r="AU31" s="256">
        <v>26393000</v>
      </c>
      <c r="AV31" s="257" t="s">
        <v>64</v>
      </c>
      <c r="AW31" s="249"/>
      <c r="AX31" s="255">
        <v>7</v>
      </c>
      <c r="AY31" s="249">
        <v>7</v>
      </c>
      <c r="AZ31" s="249" t="s">
        <v>1438</v>
      </c>
      <c r="BA31" s="249" t="s">
        <v>1438</v>
      </c>
      <c r="BB31" s="249" t="s">
        <v>1438</v>
      </c>
      <c r="BC31" s="249" t="s">
        <v>1438</v>
      </c>
      <c r="BD31" s="249" t="s">
        <v>1438</v>
      </c>
      <c r="BE31" s="249" t="s">
        <v>1438</v>
      </c>
      <c r="BF31" s="249" t="s">
        <v>1438</v>
      </c>
      <c r="BG31" s="249">
        <v>7</v>
      </c>
      <c r="BH31" s="259">
        <v>7</v>
      </c>
      <c r="BI31" s="259">
        <v>7</v>
      </c>
      <c r="BJ31" s="259">
        <v>7</v>
      </c>
      <c r="BK31" s="259">
        <v>7</v>
      </c>
      <c r="BL31" s="260">
        <f t="shared" si="0"/>
        <v>7.0000000000000009</v>
      </c>
      <c r="BM31" s="261">
        <v>7</v>
      </c>
      <c r="BN31" s="263">
        <v>7</v>
      </c>
      <c r="BW31" s="196">
        <v>7</v>
      </c>
      <c r="BX31" s="57">
        <f t="shared" si="1"/>
        <v>7.0000000000000009</v>
      </c>
    </row>
    <row r="32" spans="1:76" s="57" customFormat="1" ht="15" customHeight="1" x14ac:dyDescent="0.35">
      <c r="A32" s="246">
        <v>14555</v>
      </c>
      <c r="B32" s="247" t="s">
        <v>116</v>
      </c>
      <c r="C32" s="248" t="s">
        <v>117</v>
      </c>
      <c r="D32" s="249">
        <v>1</v>
      </c>
      <c r="E32" s="249">
        <v>2025</v>
      </c>
      <c r="F32" s="250" t="s">
        <v>1434</v>
      </c>
      <c r="G32" s="247" t="s">
        <v>52</v>
      </c>
      <c r="H32" s="248" t="s">
        <v>1435</v>
      </c>
      <c r="I32" s="262" t="s">
        <v>402</v>
      </c>
      <c r="J32" s="202" t="s">
        <v>403</v>
      </c>
      <c r="K32" s="250" t="s">
        <v>56</v>
      </c>
      <c r="L32" s="252" t="s">
        <v>57</v>
      </c>
      <c r="M32" s="253">
        <v>9</v>
      </c>
      <c r="N32" s="254" t="s">
        <v>118</v>
      </c>
      <c r="O32" s="254" t="s">
        <v>404</v>
      </c>
      <c r="P32" s="250" t="s">
        <v>120</v>
      </c>
      <c r="Q32" s="255" t="s">
        <v>61</v>
      </c>
      <c r="R32" s="250" t="s">
        <v>62</v>
      </c>
      <c r="S32" s="254" t="s">
        <v>63</v>
      </c>
      <c r="T32" s="253">
        <v>20</v>
      </c>
      <c r="U32" s="253">
        <v>145</v>
      </c>
      <c r="V32" s="253">
        <v>12</v>
      </c>
      <c r="W32" s="253">
        <v>157</v>
      </c>
      <c r="X32" s="253">
        <v>4</v>
      </c>
      <c r="Y32" s="253" t="s">
        <v>64</v>
      </c>
      <c r="Z32" s="253" t="s">
        <v>64</v>
      </c>
      <c r="AA32" s="253" t="s">
        <v>64</v>
      </c>
      <c r="AB32" s="248"/>
      <c r="AC32" s="250" t="s">
        <v>405</v>
      </c>
      <c r="AD32" s="253"/>
      <c r="AE32" s="269"/>
      <c r="AF32" s="250" t="s">
        <v>122</v>
      </c>
      <c r="AG32" s="249">
        <v>40</v>
      </c>
      <c r="AH32" s="255">
        <v>2</v>
      </c>
      <c r="AI32" s="253" t="s">
        <v>1310</v>
      </c>
      <c r="AJ32" s="281" t="s">
        <v>1443</v>
      </c>
      <c r="AK32" s="247">
        <v>157</v>
      </c>
      <c r="AL32" s="257">
        <v>40</v>
      </c>
      <c r="AM32" s="257">
        <v>5075</v>
      </c>
      <c r="AN32" s="257">
        <v>275000</v>
      </c>
      <c r="AO32" s="257">
        <v>0</v>
      </c>
      <c r="AP32" s="257">
        <v>15935500</v>
      </c>
      <c r="AQ32" s="249">
        <v>3200000</v>
      </c>
      <c r="AR32" s="255">
        <v>5500000</v>
      </c>
      <c r="AS32" s="255">
        <v>4000000</v>
      </c>
      <c r="AT32" s="256">
        <v>0</v>
      </c>
      <c r="AU32" s="318">
        <v>28635500</v>
      </c>
      <c r="AV32" s="257" t="s">
        <v>64</v>
      </c>
      <c r="AW32" s="249"/>
      <c r="AX32" s="249">
        <v>7</v>
      </c>
      <c r="AY32" s="249">
        <v>7</v>
      </c>
      <c r="AZ32" s="249" t="s">
        <v>1438</v>
      </c>
      <c r="BA32" s="249" t="s">
        <v>1438</v>
      </c>
      <c r="BB32" s="249" t="s">
        <v>1438</v>
      </c>
      <c r="BC32" s="249" t="s">
        <v>1438</v>
      </c>
      <c r="BD32" s="249" t="s">
        <v>1438</v>
      </c>
      <c r="BE32" s="249" t="s">
        <v>1438</v>
      </c>
      <c r="BF32" s="249" t="s">
        <v>1438</v>
      </c>
      <c r="BG32" s="249">
        <v>7</v>
      </c>
      <c r="BH32" s="259">
        <v>7</v>
      </c>
      <c r="BI32" s="259">
        <v>7</v>
      </c>
      <c r="BJ32" s="259">
        <v>7</v>
      </c>
      <c r="BK32" s="259">
        <v>7</v>
      </c>
      <c r="BL32" s="260">
        <f t="shared" si="0"/>
        <v>7.0000000000000009</v>
      </c>
      <c r="BM32" s="261">
        <v>7</v>
      </c>
      <c r="BN32" s="263">
        <v>7</v>
      </c>
      <c r="BO32" s="57" t="s">
        <v>1444</v>
      </c>
      <c r="BP32" s="57" t="s">
        <v>1445</v>
      </c>
      <c r="BQ32" s="57" t="s">
        <v>1446</v>
      </c>
      <c r="BR32" s="57">
        <v>56979579748</v>
      </c>
      <c r="BS32" s="57" t="s">
        <v>1460</v>
      </c>
      <c r="BT32" s="205" t="s">
        <v>1461</v>
      </c>
      <c r="BU32" s="205" t="s">
        <v>1462</v>
      </c>
      <c r="BV32" s="57" t="s">
        <v>1455</v>
      </c>
      <c r="BW32" s="196">
        <v>7</v>
      </c>
      <c r="BX32" s="57">
        <f t="shared" si="1"/>
        <v>7.0000000000000009</v>
      </c>
    </row>
    <row r="33" spans="1:76" s="57" customFormat="1" ht="15" hidden="1" customHeight="1" x14ac:dyDescent="0.35">
      <c r="A33" s="246">
        <v>14556</v>
      </c>
      <c r="B33" s="247" t="s">
        <v>116</v>
      </c>
      <c r="C33" s="248" t="s">
        <v>117</v>
      </c>
      <c r="D33" s="249">
        <v>1</v>
      </c>
      <c r="E33" s="249">
        <v>2025</v>
      </c>
      <c r="F33" s="250" t="s">
        <v>1434</v>
      </c>
      <c r="G33" s="247" t="s">
        <v>52</v>
      </c>
      <c r="H33" s="248" t="s">
        <v>1435</v>
      </c>
      <c r="I33" s="247" t="s">
        <v>402</v>
      </c>
      <c r="J33" s="202" t="s">
        <v>403</v>
      </c>
      <c r="K33" s="250" t="s">
        <v>56</v>
      </c>
      <c r="L33" s="252" t="s">
        <v>57</v>
      </c>
      <c r="M33" s="253">
        <v>9</v>
      </c>
      <c r="N33" s="254" t="s">
        <v>118</v>
      </c>
      <c r="O33" s="254" t="s">
        <v>406</v>
      </c>
      <c r="P33" s="250" t="s">
        <v>120</v>
      </c>
      <c r="Q33" s="255" t="s">
        <v>61</v>
      </c>
      <c r="R33" s="250" t="s">
        <v>62</v>
      </c>
      <c r="S33" s="254" t="s">
        <v>63</v>
      </c>
      <c r="T33" s="253">
        <v>20</v>
      </c>
      <c r="U33" s="253">
        <v>145</v>
      </c>
      <c r="V33" s="253">
        <v>12</v>
      </c>
      <c r="W33" s="253">
        <v>157</v>
      </c>
      <c r="X33" s="253">
        <v>4</v>
      </c>
      <c r="Y33" s="253" t="s">
        <v>64</v>
      </c>
      <c r="Z33" s="253" t="s">
        <v>64</v>
      </c>
      <c r="AA33" s="253" t="s">
        <v>64</v>
      </c>
      <c r="AB33" s="248"/>
      <c r="AC33" s="250" t="s">
        <v>405</v>
      </c>
      <c r="AD33" s="253"/>
      <c r="AE33" s="269"/>
      <c r="AF33" s="250" t="s">
        <v>122</v>
      </c>
      <c r="AG33" s="249">
        <v>40</v>
      </c>
      <c r="AH33" s="255">
        <v>2</v>
      </c>
      <c r="AI33" s="253" t="s">
        <v>1310</v>
      </c>
      <c r="AJ33" s="256" t="s">
        <v>1443</v>
      </c>
      <c r="AK33" s="256">
        <v>157</v>
      </c>
      <c r="AL33" s="257">
        <v>40</v>
      </c>
      <c r="AM33" s="257">
        <v>5075</v>
      </c>
      <c r="AN33" s="257">
        <v>275000</v>
      </c>
      <c r="AO33" s="257">
        <v>0</v>
      </c>
      <c r="AP33" s="257">
        <v>15935500</v>
      </c>
      <c r="AQ33" s="249">
        <v>3200000</v>
      </c>
      <c r="AR33" s="255">
        <v>5500000</v>
      </c>
      <c r="AS33" s="255">
        <v>4000000</v>
      </c>
      <c r="AT33" s="256">
        <v>0</v>
      </c>
      <c r="AU33" s="256">
        <v>28635500</v>
      </c>
      <c r="AV33" s="257" t="s">
        <v>64</v>
      </c>
      <c r="AW33" s="249"/>
      <c r="AX33" s="255">
        <v>7</v>
      </c>
      <c r="AY33" s="249">
        <v>7</v>
      </c>
      <c r="AZ33" s="249" t="s">
        <v>1438</v>
      </c>
      <c r="BA33" s="249" t="s">
        <v>1438</v>
      </c>
      <c r="BB33" s="249" t="s">
        <v>1438</v>
      </c>
      <c r="BC33" s="249" t="s">
        <v>1438</v>
      </c>
      <c r="BD33" s="249" t="s">
        <v>1438</v>
      </c>
      <c r="BE33" s="249" t="s">
        <v>1438</v>
      </c>
      <c r="BF33" s="249" t="s">
        <v>1438</v>
      </c>
      <c r="BG33" s="249">
        <v>7</v>
      </c>
      <c r="BH33" s="259">
        <v>7</v>
      </c>
      <c r="BI33" s="259">
        <v>7</v>
      </c>
      <c r="BJ33" s="259">
        <v>7</v>
      </c>
      <c r="BK33" s="259">
        <v>5</v>
      </c>
      <c r="BL33" s="260">
        <f t="shared" si="0"/>
        <v>6.8000000000000007</v>
      </c>
      <c r="BM33" s="261">
        <v>7</v>
      </c>
      <c r="BN33" s="263">
        <v>6.85</v>
      </c>
      <c r="BW33" s="196">
        <v>6.8</v>
      </c>
      <c r="BX33" s="57">
        <f t="shared" si="1"/>
        <v>6.8000000000000007</v>
      </c>
    </row>
    <row r="34" spans="1:76" s="57" customFormat="1" ht="15" hidden="1" customHeight="1" x14ac:dyDescent="0.35">
      <c r="A34" s="246">
        <v>14557</v>
      </c>
      <c r="B34" s="247" t="s">
        <v>116</v>
      </c>
      <c r="C34" s="248" t="s">
        <v>117</v>
      </c>
      <c r="D34" s="249">
        <v>1</v>
      </c>
      <c r="E34" s="249">
        <v>2025</v>
      </c>
      <c r="F34" s="250" t="s">
        <v>1434</v>
      </c>
      <c r="G34" s="247" t="s">
        <v>52</v>
      </c>
      <c r="H34" s="248" t="s">
        <v>1435</v>
      </c>
      <c r="I34" s="247" t="s">
        <v>402</v>
      </c>
      <c r="J34" s="202" t="s">
        <v>403</v>
      </c>
      <c r="K34" s="250" t="s">
        <v>56</v>
      </c>
      <c r="L34" s="252" t="s">
        <v>57</v>
      </c>
      <c r="M34" s="272">
        <v>9</v>
      </c>
      <c r="N34" s="202" t="s">
        <v>118</v>
      </c>
      <c r="O34" s="202" t="s">
        <v>407</v>
      </c>
      <c r="P34" s="250" t="s">
        <v>120</v>
      </c>
      <c r="Q34" s="255" t="s">
        <v>61</v>
      </c>
      <c r="R34" s="250" t="s">
        <v>62</v>
      </c>
      <c r="S34" s="254" t="s">
        <v>63</v>
      </c>
      <c r="T34" s="253">
        <v>20</v>
      </c>
      <c r="U34" s="253">
        <v>145</v>
      </c>
      <c r="V34" s="253">
        <v>12</v>
      </c>
      <c r="W34" s="253">
        <v>157</v>
      </c>
      <c r="X34" s="253">
        <v>4</v>
      </c>
      <c r="Y34" s="253" t="s">
        <v>64</v>
      </c>
      <c r="Z34" s="253" t="s">
        <v>64</v>
      </c>
      <c r="AA34" s="253" t="s">
        <v>64</v>
      </c>
      <c r="AB34" s="248"/>
      <c r="AC34" s="251" t="s">
        <v>405</v>
      </c>
      <c r="AD34" s="253"/>
      <c r="AE34" s="269"/>
      <c r="AF34" s="250" t="s">
        <v>122</v>
      </c>
      <c r="AG34" s="255">
        <v>40</v>
      </c>
      <c r="AH34" s="255">
        <v>2</v>
      </c>
      <c r="AI34" s="253" t="s">
        <v>1310</v>
      </c>
      <c r="AJ34" s="256" t="s">
        <v>1443</v>
      </c>
      <c r="AK34" s="256">
        <v>157</v>
      </c>
      <c r="AL34" s="257">
        <v>40</v>
      </c>
      <c r="AM34" s="257">
        <v>5075</v>
      </c>
      <c r="AN34" s="257">
        <v>275000</v>
      </c>
      <c r="AO34" s="257">
        <v>0</v>
      </c>
      <c r="AP34" s="257">
        <v>15935500</v>
      </c>
      <c r="AQ34" s="249">
        <v>3200000</v>
      </c>
      <c r="AR34" s="255">
        <v>5500000</v>
      </c>
      <c r="AS34" s="255">
        <v>4000000</v>
      </c>
      <c r="AT34" s="256">
        <v>0</v>
      </c>
      <c r="AU34" s="256">
        <v>28635500</v>
      </c>
      <c r="AV34" s="257" t="s">
        <v>64</v>
      </c>
      <c r="AW34" s="249"/>
      <c r="AX34" s="255">
        <v>7</v>
      </c>
      <c r="AY34" s="249">
        <v>7</v>
      </c>
      <c r="AZ34" s="249" t="s">
        <v>1438</v>
      </c>
      <c r="BA34" s="249" t="s">
        <v>1438</v>
      </c>
      <c r="BB34" s="249" t="s">
        <v>1438</v>
      </c>
      <c r="BC34" s="249" t="s">
        <v>1438</v>
      </c>
      <c r="BD34" s="249" t="s">
        <v>1438</v>
      </c>
      <c r="BE34" s="249" t="s">
        <v>1438</v>
      </c>
      <c r="BF34" s="249" t="s">
        <v>1438</v>
      </c>
      <c r="BG34" s="249">
        <v>7</v>
      </c>
      <c r="BH34" s="259">
        <v>7</v>
      </c>
      <c r="BI34" s="259">
        <v>7</v>
      </c>
      <c r="BJ34" s="259">
        <v>7</v>
      </c>
      <c r="BK34" s="259">
        <v>1</v>
      </c>
      <c r="BL34" s="260">
        <f t="shared" si="0"/>
        <v>6.4</v>
      </c>
      <c r="BM34" s="261">
        <v>7</v>
      </c>
      <c r="BN34" s="263">
        <v>6.5500000000000007</v>
      </c>
      <c r="BW34" s="196">
        <v>6.4</v>
      </c>
      <c r="BX34" s="57">
        <f t="shared" si="1"/>
        <v>6.4</v>
      </c>
    </row>
    <row r="35" spans="1:76" s="57" customFormat="1" ht="15" hidden="1" customHeight="1" x14ac:dyDescent="0.35">
      <c r="A35" s="246">
        <v>14536</v>
      </c>
      <c r="B35" s="247" t="s">
        <v>116</v>
      </c>
      <c r="C35" s="248" t="s">
        <v>117</v>
      </c>
      <c r="D35" s="249">
        <v>1</v>
      </c>
      <c r="E35" s="249">
        <v>2025</v>
      </c>
      <c r="F35" s="250" t="s">
        <v>1434</v>
      </c>
      <c r="G35" s="247" t="s">
        <v>52</v>
      </c>
      <c r="H35" s="248" t="s">
        <v>1435</v>
      </c>
      <c r="I35" s="247" t="s">
        <v>54</v>
      </c>
      <c r="J35" s="250" t="s">
        <v>55</v>
      </c>
      <c r="K35" s="250" t="s">
        <v>56</v>
      </c>
      <c r="L35" s="252" t="s">
        <v>57</v>
      </c>
      <c r="M35" s="272">
        <v>9</v>
      </c>
      <c r="N35" s="254" t="s">
        <v>118</v>
      </c>
      <c r="O35" s="254" t="s">
        <v>386</v>
      </c>
      <c r="P35" s="250" t="s">
        <v>120</v>
      </c>
      <c r="Q35" s="255" t="s">
        <v>61</v>
      </c>
      <c r="R35" s="250" t="s">
        <v>62</v>
      </c>
      <c r="S35" s="254" t="s">
        <v>63</v>
      </c>
      <c r="T35" s="253">
        <v>20</v>
      </c>
      <c r="U35" s="253">
        <v>100</v>
      </c>
      <c r="V35" s="253">
        <v>12</v>
      </c>
      <c r="W35" s="253">
        <v>112</v>
      </c>
      <c r="X35" s="253">
        <v>4</v>
      </c>
      <c r="Y35" s="253" t="s">
        <v>64</v>
      </c>
      <c r="Z35" s="253" t="s">
        <v>64</v>
      </c>
      <c r="AA35" s="253" t="s">
        <v>64</v>
      </c>
      <c r="AB35" s="248"/>
      <c r="AC35" s="250" t="s">
        <v>387</v>
      </c>
      <c r="AD35" s="253"/>
      <c r="AE35" s="250"/>
      <c r="AF35" s="250" t="s">
        <v>122</v>
      </c>
      <c r="AG35" s="255">
        <v>28</v>
      </c>
      <c r="AH35" s="255">
        <v>2</v>
      </c>
      <c r="AI35" s="253" t="s">
        <v>1312</v>
      </c>
      <c r="AJ35" s="256" t="s">
        <v>1463</v>
      </c>
      <c r="AK35" s="278">
        <v>112</v>
      </c>
      <c r="AL35" s="257">
        <v>28</v>
      </c>
      <c r="AM35" s="257">
        <v>5075</v>
      </c>
      <c r="AN35" s="268">
        <v>275000</v>
      </c>
      <c r="AO35" s="257">
        <v>0</v>
      </c>
      <c r="AP35" s="257">
        <v>11368000</v>
      </c>
      <c r="AQ35" s="249">
        <v>2240000</v>
      </c>
      <c r="AR35" s="255">
        <v>5500000</v>
      </c>
      <c r="AS35" s="255">
        <v>2800000</v>
      </c>
      <c r="AT35" s="256">
        <v>0</v>
      </c>
      <c r="AU35" s="257">
        <v>21908000</v>
      </c>
      <c r="AV35" s="257" t="s">
        <v>64</v>
      </c>
      <c r="AW35" s="249"/>
      <c r="AX35" s="255">
        <v>1</v>
      </c>
      <c r="AY35" s="249">
        <v>1</v>
      </c>
      <c r="AZ35" s="249" t="s">
        <v>1438</v>
      </c>
      <c r="BA35" s="249" t="s">
        <v>1438</v>
      </c>
      <c r="BB35" s="249" t="s">
        <v>1438</v>
      </c>
      <c r="BC35" s="249" t="s">
        <v>1438</v>
      </c>
      <c r="BD35" s="249" t="s">
        <v>1438</v>
      </c>
      <c r="BE35" s="249" t="s">
        <v>1438</v>
      </c>
      <c r="BF35" s="249" t="s">
        <v>1438</v>
      </c>
      <c r="BG35" s="249">
        <v>7</v>
      </c>
      <c r="BH35" s="259">
        <v>7</v>
      </c>
      <c r="BI35" s="259">
        <v>7</v>
      </c>
      <c r="BJ35" s="259">
        <v>7</v>
      </c>
      <c r="BK35" s="259">
        <v>7</v>
      </c>
      <c r="BL35" s="260">
        <f t="shared" si="0"/>
        <v>7.0000000000000009</v>
      </c>
      <c r="BM35" s="261">
        <v>7</v>
      </c>
      <c r="BN35" s="263">
        <v>5.8</v>
      </c>
      <c r="BW35" s="196">
        <v>7</v>
      </c>
      <c r="BX35" s="57">
        <f t="shared" si="1"/>
        <v>7.0000000000000009</v>
      </c>
    </row>
    <row r="36" spans="1:76" s="57" customFormat="1" ht="15" hidden="1" customHeight="1" x14ac:dyDescent="0.35">
      <c r="A36" s="246">
        <v>14541</v>
      </c>
      <c r="B36" s="247" t="s">
        <v>116</v>
      </c>
      <c r="C36" s="248" t="s">
        <v>117</v>
      </c>
      <c r="D36" s="249">
        <v>1</v>
      </c>
      <c r="E36" s="249">
        <v>2025</v>
      </c>
      <c r="F36" s="250" t="s">
        <v>1434</v>
      </c>
      <c r="G36" s="247" t="s">
        <v>52</v>
      </c>
      <c r="H36" s="248" t="s">
        <v>1435</v>
      </c>
      <c r="I36" s="247" t="s">
        <v>54</v>
      </c>
      <c r="J36" s="202" t="s">
        <v>55</v>
      </c>
      <c r="K36" s="250" t="s">
        <v>56</v>
      </c>
      <c r="L36" s="252" t="s">
        <v>57</v>
      </c>
      <c r="M36" s="253">
        <v>9</v>
      </c>
      <c r="N36" s="254" t="s">
        <v>118</v>
      </c>
      <c r="O36" s="254" t="s">
        <v>388</v>
      </c>
      <c r="P36" s="250" t="s">
        <v>120</v>
      </c>
      <c r="Q36" s="255" t="s">
        <v>61</v>
      </c>
      <c r="R36" s="250" t="s">
        <v>62</v>
      </c>
      <c r="S36" s="254" t="s">
        <v>63</v>
      </c>
      <c r="T36" s="253">
        <v>20</v>
      </c>
      <c r="U36" s="253">
        <v>100</v>
      </c>
      <c r="V36" s="253">
        <v>12</v>
      </c>
      <c r="W36" s="253">
        <v>112</v>
      </c>
      <c r="X36" s="253">
        <v>4</v>
      </c>
      <c r="Y36" s="253" t="s">
        <v>64</v>
      </c>
      <c r="Z36" s="253" t="s">
        <v>64</v>
      </c>
      <c r="AA36" s="253" t="s">
        <v>64</v>
      </c>
      <c r="AB36" s="248"/>
      <c r="AC36" s="250" t="s">
        <v>387</v>
      </c>
      <c r="AD36" s="253"/>
      <c r="AE36" s="269"/>
      <c r="AF36" s="250" t="s">
        <v>122</v>
      </c>
      <c r="AG36" s="255">
        <v>28</v>
      </c>
      <c r="AH36" s="255">
        <v>2</v>
      </c>
      <c r="AI36" s="253" t="s">
        <v>1312</v>
      </c>
      <c r="AJ36" s="256" t="s">
        <v>1463</v>
      </c>
      <c r="AK36" s="278">
        <v>112</v>
      </c>
      <c r="AL36" s="257">
        <v>28</v>
      </c>
      <c r="AM36" s="257">
        <v>5075</v>
      </c>
      <c r="AN36" s="268">
        <v>275000</v>
      </c>
      <c r="AO36" s="257">
        <v>0</v>
      </c>
      <c r="AP36" s="257">
        <v>11368000</v>
      </c>
      <c r="AQ36" s="249">
        <v>2240000</v>
      </c>
      <c r="AR36" s="255">
        <v>5500000</v>
      </c>
      <c r="AS36" s="255">
        <v>2800000</v>
      </c>
      <c r="AT36" s="256">
        <v>0</v>
      </c>
      <c r="AU36" s="256">
        <v>21908000</v>
      </c>
      <c r="AV36" s="257" t="s">
        <v>64</v>
      </c>
      <c r="AW36" s="249"/>
      <c r="AX36" s="255">
        <v>1</v>
      </c>
      <c r="AY36" s="249">
        <v>1</v>
      </c>
      <c r="AZ36" s="249" t="s">
        <v>1438</v>
      </c>
      <c r="BA36" s="249" t="s">
        <v>1438</v>
      </c>
      <c r="BB36" s="249" t="s">
        <v>1438</v>
      </c>
      <c r="BC36" s="249" t="s">
        <v>1438</v>
      </c>
      <c r="BD36" s="249" t="s">
        <v>1438</v>
      </c>
      <c r="BE36" s="249" t="s">
        <v>1438</v>
      </c>
      <c r="BF36" s="249" t="s">
        <v>1438</v>
      </c>
      <c r="BG36" s="249">
        <v>7</v>
      </c>
      <c r="BH36" s="259">
        <v>7</v>
      </c>
      <c r="BI36" s="259">
        <v>7</v>
      </c>
      <c r="BJ36" s="259">
        <v>7</v>
      </c>
      <c r="BK36" s="259">
        <v>7</v>
      </c>
      <c r="BL36" s="260">
        <f t="shared" si="0"/>
        <v>7.0000000000000009</v>
      </c>
      <c r="BM36" s="261">
        <v>7</v>
      </c>
      <c r="BN36" s="263">
        <v>5.8</v>
      </c>
      <c r="BW36" s="196">
        <v>7</v>
      </c>
      <c r="BX36" s="57">
        <f t="shared" si="1"/>
        <v>7.0000000000000009</v>
      </c>
    </row>
    <row r="37" spans="1:76" s="57" customFormat="1" ht="15" hidden="1" customHeight="1" x14ac:dyDescent="0.35">
      <c r="A37" s="246">
        <v>14542</v>
      </c>
      <c r="B37" s="247" t="s">
        <v>116</v>
      </c>
      <c r="C37" s="248" t="s">
        <v>117</v>
      </c>
      <c r="D37" s="249">
        <v>1</v>
      </c>
      <c r="E37" s="249">
        <v>2025</v>
      </c>
      <c r="F37" s="250" t="s">
        <v>1434</v>
      </c>
      <c r="G37" s="247" t="s">
        <v>52</v>
      </c>
      <c r="H37" s="248" t="s">
        <v>1435</v>
      </c>
      <c r="I37" s="247" t="s">
        <v>1047</v>
      </c>
      <c r="J37" s="202" t="s">
        <v>1048</v>
      </c>
      <c r="K37" s="250" t="s">
        <v>56</v>
      </c>
      <c r="L37" s="252" t="s">
        <v>57</v>
      </c>
      <c r="M37" s="269">
        <v>9</v>
      </c>
      <c r="N37" s="202" t="s">
        <v>118</v>
      </c>
      <c r="O37" s="202" t="s">
        <v>1228</v>
      </c>
      <c r="P37" s="250" t="s">
        <v>120</v>
      </c>
      <c r="Q37" s="255" t="s">
        <v>61</v>
      </c>
      <c r="R37" s="250" t="s">
        <v>62</v>
      </c>
      <c r="S37" s="254" t="s">
        <v>63</v>
      </c>
      <c r="T37" s="253">
        <v>20</v>
      </c>
      <c r="U37" s="253">
        <v>260</v>
      </c>
      <c r="V37" s="253">
        <v>12</v>
      </c>
      <c r="W37" s="253">
        <v>272</v>
      </c>
      <c r="X37" s="253">
        <v>4</v>
      </c>
      <c r="Y37" s="253" t="s">
        <v>64</v>
      </c>
      <c r="Z37" s="253" t="s">
        <v>64</v>
      </c>
      <c r="AA37" s="253" t="s">
        <v>64</v>
      </c>
      <c r="AB37" s="248"/>
      <c r="AC37" s="251" t="s">
        <v>1229</v>
      </c>
      <c r="AD37" s="253" t="s">
        <v>64</v>
      </c>
      <c r="AE37" s="269" t="s">
        <v>1230</v>
      </c>
      <c r="AF37" s="250" t="s">
        <v>122</v>
      </c>
      <c r="AG37" s="255">
        <v>68</v>
      </c>
      <c r="AH37" s="255">
        <v>2</v>
      </c>
      <c r="AI37" s="253" t="s">
        <v>1312</v>
      </c>
      <c r="AJ37" s="256" t="s">
        <v>1463</v>
      </c>
      <c r="AK37" s="278">
        <v>272</v>
      </c>
      <c r="AL37" s="257">
        <v>68</v>
      </c>
      <c r="AM37" s="257">
        <v>5075</v>
      </c>
      <c r="AN37" s="268">
        <v>275000</v>
      </c>
      <c r="AO37" s="257">
        <v>250000</v>
      </c>
      <c r="AP37" s="257">
        <v>27608000</v>
      </c>
      <c r="AQ37" s="249">
        <v>5440000</v>
      </c>
      <c r="AR37" s="255">
        <v>5500000</v>
      </c>
      <c r="AS37" s="255">
        <v>6800000</v>
      </c>
      <c r="AT37" s="256">
        <v>5000000</v>
      </c>
      <c r="AU37" s="256">
        <v>50348000</v>
      </c>
      <c r="AV37" s="257" t="s">
        <v>64</v>
      </c>
      <c r="AW37" s="249"/>
      <c r="AX37" s="255">
        <v>1</v>
      </c>
      <c r="AY37" s="249">
        <v>1</v>
      </c>
      <c r="AZ37" s="249" t="s">
        <v>1438</v>
      </c>
      <c r="BA37" s="249" t="s">
        <v>1438</v>
      </c>
      <c r="BB37" s="249" t="s">
        <v>1438</v>
      </c>
      <c r="BC37" s="249" t="s">
        <v>1438</v>
      </c>
      <c r="BD37" s="249" t="s">
        <v>1438</v>
      </c>
      <c r="BE37" s="249" t="s">
        <v>1438</v>
      </c>
      <c r="BF37" s="249" t="s">
        <v>1438</v>
      </c>
      <c r="BG37" s="249">
        <v>7</v>
      </c>
      <c r="BH37" s="259">
        <v>7</v>
      </c>
      <c r="BI37" s="259">
        <v>7</v>
      </c>
      <c r="BJ37" s="259">
        <v>7</v>
      </c>
      <c r="BK37" s="259">
        <v>5</v>
      </c>
      <c r="BL37" s="260">
        <f t="shared" si="0"/>
        <v>6.8000000000000007</v>
      </c>
      <c r="BM37" s="261">
        <v>7</v>
      </c>
      <c r="BN37" s="263">
        <v>5.6499999999999995</v>
      </c>
      <c r="BW37" s="196">
        <v>6.8</v>
      </c>
      <c r="BX37" s="57">
        <f t="shared" si="1"/>
        <v>6.8000000000000007</v>
      </c>
    </row>
    <row r="38" spans="1:76" s="57" customFormat="1" ht="15" hidden="1" customHeight="1" x14ac:dyDescent="0.35">
      <c r="A38" s="246">
        <v>14543</v>
      </c>
      <c r="B38" s="247" t="s">
        <v>116</v>
      </c>
      <c r="C38" s="248" t="s">
        <v>117</v>
      </c>
      <c r="D38" s="249">
        <v>1</v>
      </c>
      <c r="E38" s="249">
        <v>2025</v>
      </c>
      <c r="F38" s="250" t="s">
        <v>1434</v>
      </c>
      <c r="G38" s="247" t="s">
        <v>52</v>
      </c>
      <c r="H38" s="248" t="s">
        <v>1435</v>
      </c>
      <c r="I38" s="247" t="s">
        <v>1047</v>
      </c>
      <c r="J38" s="202" t="s">
        <v>1048</v>
      </c>
      <c r="K38" s="250" t="s">
        <v>56</v>
      </c>
      <c r="L38" s="252" t="s">
        <v>57</v>
      </c>
      <c r="M38" s="269">
        <v>9</v>
      </c>
      <c r="N38" s="202" t="s">
        <v>118</v>
      </c>
      <c r="O38" s="202" t="s">
        <v>1252</v>
      </c>
      <c r="P38" s="250" t="s">
        <v>120</v>
      </c>
      <c r="Q38" s="255" t="s">
        <v>61</v>
      </c>
      <c r="R38" s="250" t="s">
        <v>62</v>
      </c>
      <c r="S38" s="254" t="s">
        <v>63</v>
      </c>
      <c r="T38" s="253">
        <v>20</v>
      </c>
      <c r="U38" s="253">
        <v>260</v>
      </c>
      <c r="V38" s="253">
        <v>12</v>
      </c>
      <c r="W38" s="253">
        <v>272</v>
      </c>
      <c r="X38" s="253">
        <v>4</v>
      </c>
      <c r="Y38" s="253" t="s">
        <v>64</v>
      </c>
      <c r="Z38" s="253" t="s">
        <v>64</v>
      </c>
      <c r="AA38" s="253" t="s">
        <v>64</v>
      </c>
      <c r="AB38" s="248"/>
      <c r="AC38" s="251" t="s">
        <v>1229</v>
      </c>
      <c r="AD38" s="253" t="s">
        <v>64</v>
      </c>
      <c r="AE38" s="269" t="s">
        <v>1230</v>
      </c>
      <c r="AF38" s="250" t="s">
        <v>122</v>
      </c>
      <c r="AG38" s="249">
        <v>68</v>
      </c>
      <c r="AH38" s="255">
        <v>2</v>
      </c>
      <c r="AI38" s="253" t="s">
        <v>1312</v>
      </c>
      <c r="AJ38" s="256" t="s">
        <v>1463</v>
      </c>
      <c r="AK38" s="278">
        <v>272</v>
      </c>
      <c r="AL38" s="257">
        <v>68</v>
      </c>
      <c r="AM38" s="257">
        <v>5075</v>
      </c>
      <c r="AN38" s="257">
        <v>275000</v>
      </c>
      <c r="AO38" s="257">
        <v>250000</v>
      </c>
      <c r="AP38" s="257">
        <v>27608000</v>
      </c>
      <c r="AQ38" s="249">
        <v>5440000</v>
      </c>
      <c r="AR38" s="255">
        <v>5500000</v>
      </c>
      <c r="AS38" s="255">
        <v>6800000</v>
      </c>
      <c r="AT38" s="256">
        <v>5000000</v>
      </c>
      <c r="AU38" s="256">
        <v>50348000</v>
      </c>
      <c r="AV38" s="257" t="s">
        <v>64</v>
      </c>
      <c r="AW38" s="249"/>
      <c r="AX38" s="255">
        <v>1</v>
      </c>
      <c r="AY38" s="249">
        <v>1</v>
      </c>
      <c r="AZ38" s="249" t="s">
        <v>1438</v>
      </c>
      <c r="BA38" s="249" t="s">
        <v>1438</v>
      </c>
      <c r="BB38" s="249" t="s">
        <v>1438</v>
      </c>
      <c r="BC38" s="249" t="s">
        <v>1438</v>
      </c>
      <c r="BD38" s="249" t="s">
        <v>1438</v>
      </c>
      <c r="BE38" s="249" t="s">
        <v>1438</v>
      </c>
      <c r="BF38" s="249" t="s">
        <v>1438</v>
      </c>
      <c r="BG38" s="249">
        <v>7</v>
      </c>
      <c r="BH38" s="259">
        <v>7</v>
      </c>
      <c r="BI38" s="259">
        <v>7</v>
      </c>
      <c r="BJ38" s="259">
        <v>7</v>
      </c>
      <c r="BK38" s="259">
        <v>5</v>
      </c>
      <c r="BL38" s="260">
        <f t="shared" si="0"/>
        <v>6.8000000000000007</v>
      </c>
      <c r="BM38" s="261">
        <v>7</v>
      </c>
      <c r="BN38" s="263">
        <v>5.6499999999999995</v>
      </c>
      <c r="BW38" s="196">
        <v>6.8</v>
      </c>
      <c r="BX38" s="57">
        <f t="shared" si="1"/>
        <v>6.8000000000000007</v>
      </c>
    </row>
    <row r="39" spans="1:76" s="57" customFormat="1" ht="15" hidden="1" customHeight="1" x14ac:dyDescent="0.35">
      <c r="A39" s="246">
        <v>14544</v>
      </c>
      <c r="B39" s="247" t="s">
        <v>116</v>
      </c>
      <c r="C39" s="248" t="s">
        <v>117</v>
      </c>
      <c r="D39" s="249">
        <v>1</v>
      </c>
      <c r="E39" s="249">
        <v>2025</v>
      </c>
      <c r="F39" s="250" t="s">
        <v>1434</v>
      </c>
      <c r="G39" s="247" t="s">
        <v>52</v>
      </c>
      <c r="H39" s="248" t="s">
        <v>1435</v>
      </c>
      <c r="I39" s="247" t="s">
        <v>296</v>
      </c>
      <c r="J39" s="251" t="s">
        <v>297</v>
      </c>
      <c r="K39" s="250"/>
      <c r="L39" s="252" t="s">
        <v>65</v>
      </c>
      <c r="M39" s="269">
        <v>9</v>
      </c>
      <c r="N39" s="254" t="s">
        <v>118</v>
      </c>
      <c r="O39" s="254" t="s">
        <v>298</v>
      </c>
      <c r="P39" s="250" t="s">
        <v>120</v>
      </c>
      <c r="Q39" s="255" t="s">
        <v>61</v>
      </c>
      <c r="R39" s="250" t="s">
        <v>107</v>
      </c>
      <c r="S39" s="254" t="s">
        <v>63</v>
      </c>
      <c r="T39" s="253">
        <v>20</v>
      </c>
      <c r="U39" s="253">
        <v>160</v>
      </c>
      <c r="V39" s="253" t="s">
        <v>65</v>
      </c>
      <c r="W39" s="253">
        <v>160</v>
      </c>
      <c r="X39" s="253">
        <v>4</v>
      </c>
      <c r="Y39" s="253" t="s">
        <v>64</v>
      </c>
      <c r="Z39" s="253" t="s">
        <v>64</v>
      </c>
      <c r="AA39" s="253" t="s">
        <v>67</v>
      </c>
      <c r="AB39" s="248"/>
      <c r="AC39" s="250" t="s">
        <v>299</v>
      </c>
      <c r="AD39" s="253" t="s">
        <v>64</v>
      </c>
      <c r="AE39" s="269" t="s">
        <v>300</v>
      </c>
      <c r="AF39" s="250" t="s">
        <v>122</v>
      </c>
      <c r="AG39" s="255">
        <v>40</v>
      </c>
      <c r="AH39" s="255">
        <v>2</v>
      </c>
      <c r="AI39" s="253" t="s">
        <v>1312</v>
      </c>
      <c r="AJ39" s="256" t="s">
        <v>1463</v>
      </c>
      <c r="AK39" s="278">
        <v>160</v>
      </c>
      <c r="AL39" s="257">
        <v>40</v>
      </c>
      <c r="AM39" s="257">
        <v>5075</v>
      </c>
      <c r="AN39" s="257">
        <v>0</v>
      </c>
      <c r="AO39" s="257">
        <v>60000</v>
      </c>
      <c r="AP39" s="257">
        <v>16240000</v>
      </c>
      <c r="AQ39" s="249">
        <v>3200000</v>
      </c>
      <c r="AR39" s="255">
        <v>0</v>
      </c>
      <c r="AS39" s="255">
        <v>4000000</v>
      </c>
      <c r="AT39" s="256">
        <v>1200000</v>
      </c>
      <c r="AU39" s="256">
        <v>24640000</v>
      </c>
      <c r="AV39" s="257" t="s">
        <v>64</v>
      </c>
      <c r="AW39" s="249"/>
      <c r="AX39" s="255">
        <v>1</v>
      </c>
      <c r="AY39" s="249">
        <v>1</v>
      </c>
      <c r="AZ39" s="249" t="s">
        <v>1438</v>
      </c>
      <c r="BA39" s="249" t="s">
        <v>1438</v>
      </c>
      <c r="BB39" s="249" t="s">
        <v>1438</v>
      </c>
      <c r="BC39" s="249" t="s">
        <v>1438</v>
      </c>
      <c r="BD39" s="249" t="s">
        <v>1438</v>
      </c>
      <c r="BE39" s="249" t="s">
        <v>1438</v>
      </c>
      <c r="BF39" s="249" t="s">
        <v>1438</v>
      </c>
      <c r="BG39" s="249">
        <v>7</v>
      </c>
      <c r="BH39" s="259">
        <v>7</v>
      </c>
      <c r="BI39" s="259">
        <v>5</v>
      </c>
      <c r="BJ39" s="259">
        <v>7</v>
      </c>
      <c r="BK39" s="259">
        <v>7</v>
      </c>
      <c r="BL39" s="260">
        <f t="shared" si="0"/>
        <v>6.6000000000000005</v>
      </c>
      <c r="BM39" s="261">
        <v>7</v>
      </c>
      <c r="BN39" s="263">
        <v>5.4999999999999991</v>
      </c>
      <c r="BS39" s="205"/>
      <c r="BT39" s="205"/>
      <c r="BW39" s="196">
        <v>6.6</v>
      </c>
      <c r="BX39" s="57">
        <f t="shared" si="1"/>
        <v>6.6000000000000005</v>
      </c>
    </row>
    <row r="40" spans="1:76" s="57" customFormat="1" ht="15" hidden="1" customHeight="1" x14ac:dyDescent="0.35">
      <c r="A40" s="246">
        <v>14545</v>
      </c>
      <c r="B40" s="247" t="s">
        <v>116</v>
      </c>
      <c r="C40" s="248" t="s">
        <v>117</v>
      </c>
      <c r="D40" s="249">
        <v>1</v>
      </c>
      <c r="E40" s="249">
        <v>2025</v>
      </c>
      <c r="F40" s="250" t="s">
        <v>1434</v>
      </c>
      <c r="G40" s="247" t="s">
        <v>52</v>
      </c>
      <c r="H40" s="248" t="s">
        <v>1435</v>
      </c>
      <c r="I40" s="247" t="s">
        <v>389</v>
      </c>
      <c r="J40" s="202" t="s">
        <v>390</v>
      </c>
      <c r="K40" s="250"/>
      <c r="L40" s="252"/>
      <c r="M40" s="253">
        <v>9</v>
      </c>
      <c r="N40" s="254" t="s">
        <v>118</v>
      </c>
      <c r="O40" s="254" t="s">
        <v>391</v>
      </c>
      <c r="P40" s="250" t="s">
        <v>392</v>
      </c>
      <c r="Q40" s="255" t="s">
        <v>61</v>
      </c>
      <c r="R40" s="250" t="s">
        <v>62</v>
      </c>
      <c r="S40" s="254" t="s">
        <v>63</v>
      </c>
      <c r="T40" s="253">
        <v>20</v>
      </c>
      <c r="U40" s="253">
        <v>72</v>
      </c>
      <c r="V40" s="253" t="s">
        <v>65</v>
      </c>
      <c r="W40" s="253">
        <v>72</v>
      </c>
      <c r="X40" s="253">
        <v>4</v>
      </c>
      <c r="Y40" s="253" t="s">
        <v>64</v>
      </c>
      <c r="Z40" s="253" t="s">
        <v>64</v>
      </c>
      <c r="AA40" s="253" t="s">
        <v>67</v>
      </c>
      <c r="AB40" s="248"/>
      <c r="AC40" s="250" t="s">
        <v>393</v>
      </c>
      <c r="AD40" s="253"/>
      <c r="AE40" s="202"/>
      <c r="AF40" s="250" t="s">
        <v>68</v>
      </c>
      <c r="AG40" s="255">
        <v>18</v>
      </c>
      <c r="AH40" s="255">
        <v>2</v>
      </c>
      <c r="AI40" s="253" t="s">
        <v>1312</v>
      </c>
      <c r="AJ40" s="256" t="s">
        <v>1463</v>
      </c>
      <c r="AK40" s="278">
        <v>72</v>
      </c>
      <c r="AL40" s="257">
        <v>18</v>
      </c>
      <c r="AM40" s="257">
        <v>5075</v>
      </c>
      <c r="AN40" s="257">
        <v>0</v>
      </c>
      <c r="AO40" s="257">
        <v>0</v>
      </c>
      <c r="AP40" s="257">
        <v>7308000</v>
      </c>
      <c r="AQ40" s="249">
        <v>1440000</v>
      </c>
      <c r="AR40" s="255">
        <v>0</v>
      </c>
      <c r="AS40" s="255">
        <v>1800000</v>
      </c>
      <c r="AT40" s="256">
        <v>0</v>
      </c>
      <c r="AU40" s="257">
        <v>10548000</v>
      </c>
      <c r="AV40" s="257" t="s">
        <v>64</v>
      </c>
      <c r="AW40" s="249"/>
      <c r="AX40" s="255">
        <v>1</v>
      </c>
      <c r="AY40" s="249">
        <v>1</v>
      </c>
      <c r="AZ40" s="249" t="s">
        <v>1438</v>
      </c>
      <c r="BA40" s="249" t="s">
        <v>1438</v>
      </c>
      <c r="BB40" s="249" t="s">
        <v>1438</v>
      </c>
      <c r="BC40" s="249" t="s">
        <v>1438</v>
      </c>
      <c r="BD40" s="249" t="s">
        <v>1438</v>
      </c>
      <c r="BE40" s="249" t="s">
        <v>1438</v>
      </c>
      <c r="BF40" s="249" t="s">
        <v>1438</v>
      </c>
      <c r="BG40" s="249">
        <v>7</v>
      </c>
      <c r="BH40" s="259">
        <v>7</v>
      </c>
      <c r="BI40" s="259">
        <v>5</v>
      </c>
      <c r="BJ40" s="259">
        <v>7</v>
      </c>
      <c r="BK40" s="259">
        <v>7</v>
      </c>
      <c r="BL40" s="260">
        <f t="shared" si="0"/>
        <v>6.6000000000000005</v>
      </c>
      <c r="BM40" s="261">
        <v>7</v>
      </c>
      <c r="BN40" s="263">
        <v>5.4999999999999991</v>
      </c>
      <c r="BW40" s="196">
        <v>6.6</v>
      </c>
      <c r="BX40" s="57">
        <f t="shared" si="1"/>
        <v>6.6000000000000005</v>
      </c>
    </row>
    <row r="41" spans="1:76" s="57" customFormat="1" ht="15" hidden="1" customHeight="1" x14ac:dyDescent="0.35">
      <c r="A41" s="246">
        <v>14546</v>
      </c>
      <c r="B41" s="247" t="s">
        <v>116</v>
      </c>
      <c r="C41" s="248" t="s">
        <v>117</v>
      </c>
      <c r="D41" s="249">
        <v>1</v>
      </c>
      <c r="E41" s="249">
        <v>2025</v>
      </c>
      <c r="F41" s="250" t="s">
        <v>1434</v>
      </c>
      <c r="G41" s="247" t="s">
        <v>52</v>
      </c>
      <c r="H41" s="248" t="s">
        <v>1435</v>
      </c>
      <c r="I41" s="247" t="s">
        <v>100</v>
      </c>
      <c r="J41" s="250" t="s">
        <v>101</v>
      </c>
      <c r="K41" s="250" t="s">
        <v>56</v>
      </c>
      <c r="L41" s="252" t="s">
        <v>57</v>
      </c>
      <c r="M41" s="253">
        <v>9</v>
      </c>
      <c r="N41" s="254" t="s">
        <v>118</v>
      </c>
      <c r="O41" s="254" t="s">
        <v>119</v>
      </c>
      <c r="P41" s="250" t="s">
        <v>120</v>
      </c>
      <c r="Q41" s="255" t="s">
        <v>61</v>
      </c>
      <c r="R41" s="250" t="s">
        <v>62</v>
      </c>
      <c r="S41" s="254" t="s">
        <v>63</v>
      </c>
      <c r="T41" s="253">
        <v>20</v>
      </c>
      <c r="U41" s="253">
        <v>260</v>
      </c>
      <c r="V41" s="253">
        <v>12</v>
      </c>
      <c r="W41" s="253">
        <v>272</v>
      </c>
      <c r="X41" s="253">
        <v>4</v>
      </c>
      <c r="Y41" s="253" t="s">
        <v>64</v>
      </c>
      <c r="Z41" s="253" t="s">
        <v>64</v>
      </c>
      <c r="AA41" s="253" t="s">
        <v>64</v>
      </c>
      <c r="AB41" s="248"/>
      <c r="AC41" s="250" t="s">
        <v>121</v>
      </c>
      <c r="AD41" s="253" t="s">
        <v>64</v>
      </c>
      <c r="AE41" s="269" t="s">
        <v>110</v>
      </c>
      <c r="AF41" s="250" t="s">
        <v>122</v>
      </c>
      <c r="AG41" s="249">
        <v>68</v>
      </c>
      <c r="AH41" s="255">
        <v>2</v>
      </c>
      <c r="AI41" s="253" t="s">
        <v>1312</v>
      </c>
      <c r="AJ41" s="256" t="s">
        <v>1463</v>
      </c>
      <c r="AK41" s="278">
        <v>272</v>
      </c>
      <c r="AL41" s="257">
        <v>68</v>
      </c>
      <c r="AM41" s="257">
        <v>5075</v>
      </c>
      <c r="AN41" s="257">
        <v>275000</v>
      </c>
      <c r="AO41" s="257">
        <v>250000</v>
      </c>
      <c r="AP41" s="257">
        <v>27608000</v>
      </c>
      <c r="AQ41" s="249">
        <v>5440000</v>
      </c>
      <c r="AR41" s="255">
        <v>5500000</v>
      </c>
      <c r="AS41" s="255">
        <v>6800000</v>
      </c>
      <c r="AT41" s="256">
        <v>5000000</v>
      </c>
      <c r="AU41" s="256">
        <v>50348000</v>
      </c>
      <c r="AV41" s="257" t="s">
        <v>64</v>
      </c>
      <c r="AW41" s="249"/>
      <c r="AX41" s="255">
        <v>1</v>
      </c>
      <c r="AY41" s="249">
        <v>1</v>
      </c>
      <c r="AZ41" s="249" t="s">
        <v>1438</v>
      </c>
      <c r="BA41" s="249" t="s">
        <v>1438</v>
      </c>
      <c r="BB41" s="249" t="s">
        <v>1438</v>
      </c>
      <c r="BC41" s="249" t="s">
        <v>1438</v>
      </c>
      <c r="BD41" s="249" t="s">
        <v>1438</v>
      </c>
      <c r="BE41" s="249" t="s">
        <v>1438</v>
      </c>
      <c r="BF41" s="249" t="s">
        <v>1438</v>
      </c>
      <c r="BG41" s="249">
        <v>7</v>
      </c>
      <c r="BH41" s="259">
        <v>7</v>
      </c>
      <c r="BI41" s="259">
        <v>7</v>
      </c>
      <c r="BJ41" s="259">
        <v>7</v>
      </c>
      <c r="BK41" s="259">
        <v>7</v>
      </c>
      <c r="BL41" s="260">
        <f t="shared" si="0"/>
        <v>7.0000000000000009</v>
      </c>
      <c r="BM41" s="261">
        <v>7</v>
      </c>
      <c r="BN41" s="263">
        <v>5.8</v>
      </c>
      <c r="BS41" s="205"/>
      <c r="BT41" s="205"/>
      <c r="BW41" s="196">
        <v>7</v>
      </c>
      <c r="BX41" s="57">
        <f t="shared" si="1"/>
        <v>7.0000000000000009</v>
      </c>
    </row>
    <row r="42" spans="1:76" s="216" customFormat="1" ht="15" hidden="1" customHeight="1" x14ac:dyDescent="0.35">
      <c r="A42" s="279">
        <v>14547</v>
      </c>
      <c r="B42" s="280" t="s">
        <v>116</v>
      </c>
      <c r="C42" s="280" t="s">
        <v>117</v>
      </c>
      <c r="D42" s="281">
        <v>1</v>
      </c>
      <c r="E42" s="281">
        <v>2025</v>
      </c>
      <c r="F42" s="282" t="s">
        <v>1434</v>
      </c>
      <c r="G42" s="280" t="s">
        <v>52</v>
      </c>
      <c r="H42" s="280" t="s">
        <v>1435</v>
      </c>
      <c r="I42" s="280" t="s">
        <v>100</v>
      </c>
      <c r="J42" s="283" t="s">
        <v>101</v>
      </c>
      <c r="K42" s="282" t="s">
        <v>56</v>
      </c>
      <c r="L42" s="284" t="s">
        <v>57</v>
      </c>
      <c r="M42" s="285">
        <v>9</v>
      </c>
      <c r="N42" s="286" t="s">
        <v>118</v>
      </c>
      <c r="O42" s="286" t="s">
        <v>123</v>
      </c>
      <c r="P42" s="282" t="s">
        <v>120</v>
      </c>
      <c r="Q42" s="287" t="s">
        <v>61</v>
      </c>
      <c r="R42" s="282" t="s">
        <v>62</v>
      </c>
      <c r="S42" s="286" t="s">
        <v>63</v>
      </c>
      <c r="T42" s="285">
        <v>20</v>
      </c>
      <c r="U42" s="285">
        <v>260</v>
      </c>
      <c r="V42" s="285">
        <v>12</v>
      </c>
      <c r="W42" s="285">
        <v>272</v>
      </c>
      <c r="X42" s="285">
        <v>4</v>
      </c>
      <c r="Y42" s="285" t="s">
        <v>64</v>
      </c>
      <c r="Z42" s="285" t="s">
        <v>64</v>
      </c>
      <c r="AA42" s="285" t="s">
        <v>64</v>
      </c>
      <c r="AB42" s="280"/>
      <c r="AC42" s="282" t="s">
        <v>121</v>
      </c>
      <c r="AD42" s="285" t="s">
        <v>64</v>
      </c>
      <c r="AE42" s="288" t="s">
        <v>110</v>
      </c>
      <c r="AF42" s="282" t="s">
        <v>122</v>
      </c>
      <c r="AG42" s="268">
        <v>68</v>
      </c>
      <c r="AH42" s="287">
        <v>2</v>
      </c>
      <c r="AI42" s="285" t="s">
        <v>1312</v>
      </c>
      <c r="AJ42" s="281" t="s">
        <v>1463</v>
      </c>
      <c r="AK42" s="289">
        <v>272</v>
      </c>
      <c r="AL42" s="268">
        <v>68</v>
      </c>
      <c r="AM42" s="268">
        <v>5075</v>
      </c>
      <c r="AN42" s="268">
        <v>275000</v>
      </c>
      <c r="AO42" s="268">
        <v>250000</v>
      </c>
      <c r="AP42" s="268">
        <v>27608000</v>
      </c>
      <c r="AQ42" s="249">
        <v>5440000</v>
      </c>
      <c r="AR42" s="255">
        <v>5500000</v>
      </c>
      <c r="AS42" s="255">
        <v>6800000</v>
      </c>
      <c r="AT42" s="281">
        <v>5000000</v>
      </c>
      <c r="AU42" s="281">
        <v>50348000</v>
      </c>
      <c r="AV42" s="268" t="s">
        <v>64</v>
      </c>
      <c r="AW42" s="281"/>
      <c r="AX42" s="287">
        <v>1</v>
      </c>
      <c r="AY42" s="281">
        <v>1</v>
      </c>
      <c r="AZ42" s="281" t="s">
        <v>1438</v>
      </c>
      <c r="BA42" s="281" t="s">
        <v>1438</v>
      </c>
      <c r="BB42" s="281" t="s">
        <v>1438</v>
      </c>
      <c r="BC42" s="281" t="s">
        <v>1438</v>
      </c>
      <c r="BD42" s="281" t="s">
        <v>1438</v>
      </c>
      <c r="BE42" s="281" t="s">
        <v>1438</v>
      </c>
      <c r="BF42" s="281" t="s">
        <v>1438</v>
      </c>
      <c r="BG42" s="281">
        <v>7</v>
      </c>
      <c r="BH42" s="260">
        <v>7</v>
      </c>
      <c r="BI42" s="260">
        <v>7</v>
      </c>
      <c r="BJ42" s="260">
        <v>7</v>
      </c>
      <c r="BK42" s="260">
        <v>7</v>
      </c>
      <c r="BL42" s="260">
        <f t="shared" si="0"/>
        <v>7.0000000000000009</v>
      </c>
      <c r="BM42" s="290">
        <v>7</v>
      </c>
      <c r="BN42" s="291">
        <v>5.8</v>
      </c>
      <c r="BS42" s="223"/>
      <c r="BT42" s="223"/>
      <c r="BW42" s="222">
        <v>7</v>
      </c>
      <c r="BX42" s="57">
        <f t="shared" si="1"/>
        <v>7.0000000000000009</v>
      </c>
    </row>
    <row r="43" spans="1:76" s="57" customFormat="1" ht="15" hidden="1" customHeight="1" x14ac:dyDescent="0.35">
      <c r="A43" s="246">
        <v>14548</v>
      </c>
      <c r="B43" s="247" t="s">
        <v>116</v>
      </c>
      <c r="C43" s="248" t="s">
        <v>117</v>
      </c>
      <c r="D43" s="249">
        <v>1</v>
      </c>
      <c r="E43" s="249">
        <v>2025</v>
      </c>
      <c r="F43" s="250" t="s">
        <v>1434</v>
      </c>
      <c r="G43" s="247" t="s">
        <v>52</v>
      </c>
      <c r="H43" s="248" t="s">
        <v>1435</v>
      </c>
      <c r="I43" s="247" t="s">
        <v>100</v>
      </c>
      <c r="J43" s="202" t="s">
        <v>101</v>
      </c>
      <c r="K43" s="250" t="s">
        <v>56</v>
      </c>
      <c r="L43" s="252" t="s">
        <v>57</v>
      </c>
      <c r="M43" s="253">
        <v>9</v>
      </c>
      <c r="N43" s="254" t="s">
        <v>118</v>
      </c>
      <c r="O43" s="254" t="s">
        <v>124</v>
      </c>
      <c r="P43" s="250" t="s">
        <v>120</v>
      </c>
      <c r="Q43" s="255" t="s">
        <v>61</v>
      </c>
      <c r="R43" s="250" t="s">
        <v>62</v>
      </c>
      <c r="S43" s="254" t="s">
        <v>63</v>
      </c>
      <c r="T43" s="253">
        <v>20</v>
      </c>
      <c r="U43" s="253">
        <v>260</v>
      </c>
      <c r="V43" s="253">
        <v>12</v>
      </c>
      <c r="W43" s="253">
        <v>272</v>
      </c>
      <c r="X43" s="253">
        <v>4</v>
      </c>
      <c r="Y43" s="253" t="s">
        <v>64</v>
      </c>
      <c r="Z43" s="253" t="s">
        <v>64</v>
      </c>
      <c r="AA43" s="253" t="s">
        <v>64</v>
      </c>
      <c r="AB43" s="248"/>
      <c r="AC43" s="250" t="s">
        <v>121</v>
      </c>
      <c r="AD43" s="253" t="s">
        <v>64</v>
      </c>
      <c r="AE43" s="269" t="s">
        <v>110</v>
      </c>
      <c r="AF43" s="250" t="s">
        <v>122</v>
      </c>
      <c r="AG43" s="255">
        <v>68</v>
      </c>
      <c r="AH43" s="255">
        <v>2</v>
      </c>
      <c r="AI43" s="253" t="s">
        <v>1312</v>
      </c>
      <c r="AJ43" s="256" t="s">
        <v>1463</v>
      </c>
      <c r="AK43" s="278">
        <v>272</v>
      </c>
      <c r="AL43" s="257">
        <v>68</v>
      </c>
      <c r="AM43" s="257">
        <v>5075</v>
      </c>
      <c r="AN43" s="257">
        <v>275000</v>
      </c>
      <c r="AO43" s="257">
        <v>250000</v>
      </c>
      <c r="AP43" s="257">
        <v>27608000</v>
      </c>
      <c r="AQ43" s="249">
        <v>5440000</v>
      </c>
      <c r="AR43" s="255">
        <v>5500000</v>
      </c>
      <c r="AS43" s="255">
        <v>6800000</v>
      </c>
      <c r="AT43" s="256">
        <v>5000000</v>
      </c>
      <c r="AU43" s="256">
        <v>50348000</v>
      </c>
      <c r="AV43" s="257" t="s">
        <v>64</v>
      </c>
      <c r="AW43" s="249"/>
      <c r="AX43" s="255">
        <v>1</v>
      </c>
      <c r="AY43" s="249">
        <v>1</v>
      </c>
      <c r="AZ43" s="249" t="s">
        <v>1438</v>
      </c>
      <c r="BA43" s="249" t="s">
        <v>1438</v>
      </c>
      <c r="BB43" s="249" t="s">
        <v>1438</v>
      </c>
      <c r="BC43" s="249" t="s">
        <v>1438</v>
      </c>
      <c r="BD43" s="249" t="s">
        <v>1438</v>
      </c>
      <c r="BE43" s="249" t="s">
        <v>1438</v>
      </c>
      <c r="BF43" s="249" t="s">
        <v>1438</v>
      </c>
      <c r="BG43" s="249">
        <v>7</v>
      </c>
      <c r="BH43" s="259">
        <v>7</v>
      </c>
      <c r="BI43" s="259">
        <v>7</v>
      </c>
      <c r="BJ43" s="259">
        <v>7</v>
      </c>
      <c r="BK43" s="259">
        <v>7</v>
      </c>
      <c r="BL43" s="260">
        <f t="shared" si="0"/>
        <v>7.0000000000000009</v>
      </c>
      <c r="BM43" s="261">
        <v>7</v>
      </c>
      <c r="BN43" s="263">
        <v>5.8</v>
      </c>
      <c r="BW43" s="196">
        <v>7</v>
      </c>
      <c r="BX43" s="57">
        <f t="shared" si="1"/>
        <v>7.0000000000000009</v>
      </c>
    </row>
    <row r="44" spans="1:76" s="57" customFormat="1" ht="15" hidden="1" customHeight="1" x14ac:dyDescent="0.35">
      <c r="A44" s="246">
        <v>14549</v>
      </c>
      <c r="B44" s="247" t="s">
        <v>116</v>
      </c>
      <c r="C44" s="248" t="s">
        <v>117</v>
      </c>
      <c r="D44" s="249">
        <v>1</v>
      </c>
      <c r="E44" s="249">
        <v>2025</v>
      </c>
      <c r="F44" s="250" t="s">
        <v>1434</v>
      </c>
      <c r="G44" s="247" t="s">
        <v>52</v>
      </c>
      <c r="H44" s="248" t="s">
        <v>1435</v>
      </c>
      <c r="I44" s="247" t="s">
        <v>93</v>
      </c>
      <c r="J44" s="250" t="s">
        <v>94</v>
      </c>
      <c r="K44" s="250" t="s">
        <v>56</v>
      </c>
      <c r="L44" s="252" t="s">
        <v>57</v>
      </c>
      <c r="M44" s="253">
        <v>9</v>
      </c>
      <c r="N44" s="254" t="s">
        <v>118</v>
      </c>
      <c r="O44" s="254" t="s">
        <v>394</v>
      </c>
      <c r="P44" s="250" t="s">
        <v>120</v>
      </c>
      <c r="Q44" s="255" t="s">
        <v>61</v>
      </c>
      <c r="R44" s="250" t="s">
        <v>62</v>
      </c>
      <c r="S44" s="254" t="s">
        <v>63</v>
      </c>
      <c r="T44" s="253">
        <v>20</v>
      </c>
      <c r="U44" s="253">
        <v>170</v>
      </c>
      <c r="V44" s="253">
        <v>12</v>
      </c>
      <c r="W44" s="253">
        <v>182</v>
      </c>
      <c r="X44" s="253">
        <v>4</v>
      </c>
      <c r="Y44" s="253" t="s">
        <v>64</v>
      </c>
      <c r="Z44" s="253" t="s">
        <v>64</v>
      </c>
      <c r="AA44" s="253" t="s">
        <v>64</v>
      </c>
      <c r="AB44" s="248"/>
      <c r="AC44" s="250" t="s">
        <v>299</v>
      </c>
      <c r="AD44" s="253"/>
      <c r="AE44" s="269"/>
      <c r="AF44" s="250" t="s">
        <v>122</v>
      </c>
      <c r="AG44" s="255">
        <v>46</v>
      </c>
      <c r="AH44" s="255">
        <v>2</v>
      </c>
      <c r="AI44" s="253" t="s">
        <v>1312</v>
      </c>
      <c r="AJ44" s="256" t="s">
        <v>1463</v>
      </c>
      <c r="AK44" s="278">
        <v>182</v>
      </c>
      <c r="AL44" s="257">
        <v>46</v>
      </c>
      <c r="AM44" s="257">
        <v>5075</v>
      </c>
      <c r="AN44" s="257">
        <v>275000</v>
      </c>
      <c r="AO44" s="257">
        <v>0</v>
      </c>
      <c r="AP44" s="257">
        <v>18473000</v>
      </c>
      <c r="AQ44" s="249">
        <v>3680000</v>
      </c>
      <c r="AR44" s="255">
        <v>5500000</v>
      </c>
      <c r="AS44" s="255">
        <v>4600000</v>
      </c>
      <c r="AT44" s="256">
        <v>0</v>
      </c>
      <c r="AU44" s="256">
        <v>32253000</v>
      </c>
      <c r="AV44" s="257" t="s">
        <v>64</v>
      </c>
      <c r="AW44" s="249"/>
      <c r="AX44" s="255">
        <v>1</v>
      </c>
      <c r="AY44" s="249">
        <v>1</v>
      </c>
      <c r="AZ44" s="249" t="s">
        <v>1438</v>
      </c>
      <c r="BA44" s="249" t="s">
        <v>1438</v>
      </c>
      <c r="BB44" s="249" t="s">
        <v>1438</v>
      </c>
      <c r="BC44" s="249" t="s">
        <v>1438</v>
      </c>
      <c r="BD44" s="249" t="s">
        <v>1438</v>
      </c>
      <c r="BE44" s="249" t="s">
        <v>1438</v>
      </c>
      <c r="BF44" s="249" t="s">
        <v>1438</v>
      </c>
      <c r="BG44" s="249">
        <v>7</v>
      </c>
      <c r="BH44" s="259">
        <v>7</v>
      </c>
      <c r="BI44" s="259">
        <v>7</v>
      </c>
      <c r="BJ44" s="259">
        <v>7</v>
      </c>
      <c r="BK44" s="259">
        <v>7</v>
      </c>
      <c r="BL44" s="260">
        <f t="shared" si="0"/>
        <v>7.0000000000000009</v>
      </c>
      <c r="BM44" s="261">
        <v>7</v>
      </c>
      <c r="BN44" s="263">
        <v>5.8</v>
      </c>
      <c r="BW44" s="196">
        <v>7</v>
      </c>
      <c r="BX44" s="57">
        <f t="shared" si="1"/>
        <v>7.0000000000000009</v>
      </c>
    </row>
    <row r="45" spans="1:76" s="57" customFormat="1" ht="15" hidden="1" customHeight="1" x14ac:dyDescent="0.35">
      <c r="A45" s="255">
        <v>14550</v>
      </c>
      <c r="B45" s="255" t="s">
        <v>116</v>
      </c>
      <c r="C45" s="255" t="s">
        <v>117</v>
      </c>
      <c r="D45" s="255">
        <v>1</v>
      </c>
      <c r="E45" s="255">
        <v>2025</v>
      </c>
      <c r="F45" s="255" t="s">
        <v>1434</v>
      </c>
      <c r="G45" s="255" t="s">
        <v>52</v>
      </c>
      <c r="H45" s="255" t="s">
        <v>1435</v>
      </c>
      <c r="I45" s="255" t="s">
        <v>93</v>
      </c>
      <c r="J45" s="255" t="s">
        <v>94</v>
      </c>
      <c r="K45" s="255" t="s">
        <v>56</v>
      </c>
      <c r="L45" s="255" t="s">
        <v>57</v>
      </c>
      <c r="M45" s="255">
        <v>9</v>
      </c>
      <c r="N45" s="255" t="s">
        <v>118</v>
      </c>
      <c r="O45" s="255" t="s">
        <v>395</v>
      </c>
      <c r="P45" s="250" t="s">
        <v>120</v>
      </c>
      <c r="Q45" s="255" t="s">
        <v>61</v>
      </c>
      <c r="R45" s="255" t="s">
        <v>62</v>
      </c>
      <c r="S45" s="249" t="s">
        <v>63</v>
      </c>
      <c r="T45" s="249">
        <v>20</v>
      </c>
      <c r="U45" s="249">
        <v>170</v>
      </c>
      <c r="V45" s="249">
        <v>12</v>
      </c>
      <c r="W45" s="249">
        <v>182</v>
      </c>
      <c r="X45" s="249">
        <v>4</v>
      </c>
      <c r="Y45" s="249" t="s">
        <v>64</v>
      </c>
      <c r="Z45" s="249" t="s">
        <v>64</v>
      </c>
      <c r="AA45" s="248" t="s">
        <v>64</v>
      </c>
      <c r="AB45" s="248"/>
      <c r="AC45" s="249" t="s">
        <v>299</v>
      </c>
      <c r="AD45" s="248"/>
      <c r="AE45" s="249"/>
      <c r="AF45" s="249" t="s">
        <v>122</v>
      </c>
      <c r="AG45" s="249">
        <v>46</v>
      </c>
      <c r="AH45" s="255">
        <v>2</v>
      </c>
      <c r="AI45" s="255" t="s">
        <v>1312</v>
      </c>
      <c r="AJ45" s="249" t="s">
        <v>1463</v>
      </c>
      <c r="AK45" s="249">
        <v>182</v>
      </c>
      <c r="AL45" s="292">
        <v>46</v>
      </c>
      <c r="AM45" s="292">
        <v>5075</v>
      </c>
      <c r="AN45" s="292">
        <v>275000</v>
      </c>
      <c r="AO45" s="292">
        <v>0</v>
      </c>
      <c r="AP45" s="265">
        <v>18473000</v>
      </c>
      <c r="AQ45" s="249">
        <v>3680000</v>
      </c>
      <c r="AR45" s="255">
        <v>5500000</v>
      </c>
      <c r="AS45" s="255">
        <v>4600000</v>
      </c>
      <c r="AT45" s="265">
        <v>0</v>
      </c>
      <c r="AU45" s="249">
        <v>32253000</v>
      </c>
      <c r="AV45" s="255" t="s">
        <v>64</v>
      </c>
      <c r="AW45" s="249"/>
      <c r="AX45" s="249">
        <v>1</v>
      </c>
      <c r="AY45" s="249">
        <v>1</v>
      </c>
      <c r="AZ45" s="249" t="s">
        <v>1438</v>
      </c>
      <c r="BA45" s="249" t="s">
        <v>1438</v>
      </c>
      <c r="BB45" s="249" t="s">
        <v>1438</v>
      </c>
      <c r="BC45" s="249" t="s">
        <v>1438</v>
      </c>
      <c r="BD45" s="249" t="s">
        <v>1438</v>
      </c>
      <c r="BE45" s="249" t="s">
        <v>1438</v>
      </c>
      <c r="BF45" s="249" t="s">
        <v>1438</v>
      </c>
      <c r="BG45" s="249">
        <v>7</v>
      </c>
      <c r="BH45" s="249">
        <v>7</v>
      </c>
      <c r="BI45" s="249">
        <v>7</v>
      </c>
      <c r="BJ45" s="249">
        <v>7</v>
      </c>
      <c r="BK45" s="249">
        <v>7</v>
      </c>
      <c r="BL45" s="260">
        <f t="shared" si="0"/>
        <v>7.0000000000000009</v>
      </c>
      <c r="BM45" s="249">
        <v>7</v>
      </c>
      <c r="BN45" s="293">
        <v>5.8</v>
      </c>
      <c r="BW45" s="208">
        <v>7</v>
      </c>
      <c r="BX45" s="57">
        <f t="shared" si="1"/>
        <v>7.0000000000000009</v>
      </c>
    </row>
    <row r="46" spans="1:76" s="57" customFormat="1" ht="15" hidden="1" customHeight="1" x14ac:dyDescent="0.35">
      <c r="A46" s="255">
        <v>14551</v>
      </c>
      <c r="B46" s="255" t="s">
        <v>116</v>
      </c>
      <c r="C46" s="255" t="s">
        <v>117</v>
      </c>
      <c r="D46" s="255">
        <v>1</v>
      </c>
      <c r="E46" s="255">
        <v>2025</v>
      </c>
      <c r="F46" s="255" t="s">
        <v>1434</v>
      </c>
      <c r="G46" s="255" t="s">
        <v>52</v>
      </c>
      <c r="H46" s="255" t="s">
        <v>1435</v>
      </c>
      <c r="I46" s="255" t="s">
        <v>93</v>
      </c>
      <c r="J46" s="255" t="s">
        <v>94</v>
      </c>
      <c r="K46" s="255" t="s">
        <v>56</v>
      </c>
      <c r="L46" s="255" t="s">
        <v>57</v>
      </c>
      <c r="M46" s="255">
        <v>9</v>
      </c>
      <c r="N46" s="255" t="s">
        <v>118</v>
      </c>
      <c r="O46" s="255" t="s">
        <v>396</v>
      </c>
      <c r="P46" s="250" t="s">
        <v>120</v>
      </c>
      <c r="Q46" s="255" t="s">
        <v>61</v>
      </c>
      <c r="R46" s="255" t="s">
        <v>62</v>
      </c>
      <c r="S46" s="249" t="s">
        <v>63</v>
      </c>
      <c r="T46" s="249">
        <v>20</v>
      </c>
      <c r="U46" s="249">
        <v>170</v>
      </c>
      <c r="V46" s="249">
        <v>12</v>
      </c>
      <c r="W46" s="249">
        <v>182</v>
      </c>
      <c r="X46" s="249">
        <v>4</v>
      </c>
      <c r="Y46" s="249" t="s">
        <v>64</v>
      </c>
      <c r="Z46" s="249" t="s">
        <v>64</v>
      </c>
      <c r="AA46" s="248" t="s">
        <v>64</v>
      </c>
      <c r="AB46" s="248"/>
      <c r="AC46" s="249" t="s">
        <v>299</v>
      </c>
      <c r="AD46" s="248"/>
      <c r="AE46" s="249"/>
      <c r="AF46" s="249" t="s">
        <v>122</v>
      </c>
      <c r="AG46" s="249">
        <v>46</v>
      </c>
      <c r="AH46" s="255">
        <v>2</v>
      </c>
      <c r="AI46" s="255" t="s">
        <v>1312</v>
      </c>
      <c r="AJ46" s="249" t="s">
        <v>1463</v>
      </c>
      <c r="AK46" s="249">
        <v>182</v>
      </c>
      <c r="AL46" s="292">
        <v>46</v>
      </c>
      <c r="AM46" s="292">
        <v>5075</v>
      </c>
      <c r="AN46" s="292">
        <v>275000</v>
      </c>
      <c r="AO46" s="292">
        <v>0</v>
      </c>
      <c r="AP46" s="265">
        <v>18473000</v>
      </c>
      <c r="AQ46" s="249">
        <v>3680000</v>
      </c>
      <c r="AR46" s="255">
        <v>5500000</v>
      </c>
      <c r="AS46" s="255">
        <v>4600000</v>
      </c>
      <c r="AT46" s="265">
        <v>0</v>
      </c>
      <c r="AU46" s="249">
        <v>32253000</v>
      </c>
      <c r="AV46" s="255" t="s">
        <v>64</v>
      </c>
      <c r="AW46" s="249"/>
      <c r="AX46" s="249">
        <v>1</v>
      </c>
      <c r="AY46" s="249">
        <v>1</v>
      </c>
      <c r="AZ46" s="249" t="s">
        <v>1438</v>
      </c>
      <c r="BA46" s="249" t="s">
        <v>1438</v>
      </c>
      <c r="BB46" s="249" t="s">
        <v>1438</v>
      </c>
      <c r="BC46" s="249" t="s">
        <v>1438</v>
      </c>
      <c r="BD46" s="249" t="s">
        <v>1438</v>
      </c>
      <c r="BE46" s="249" t="s">
        <v>1438</v>
      </c>
      <c r="BF46" s="249" t="s">
        <v>1438</v>
      </c>
      <c r="BG46" s="249">
        <v>7</v>
      </c>
      <c r="BH46" s="249">
        <v>7</v>
      </c>
      <c r="BI46" s="249">
        <v>7</v>
      </c>
      <c r="BJ46" s="249">
        <v>7</v>
      </c>
      <c r="BK46" s="249">
        <v>7</v>
      </c>
      <c r="BL46" s="260">
        <f t="shared" si="0"/>
        <v>7.0000000000000009</v>
      </c>
      <c r="BM46" s="249">
        <v>7</v>
      </c>
      <c r="BN46" s="293">
        <v>5.8</v>
      </c>
      <c r="BW46" s="208">
        <v>7</v>
      </c>
      <c r="BX46" s="57">
        <f t="shared" si="1"/>
        <v>7.0000000000000009</v>
      </c>
    </row>
    <row r="47" spans="1:76" s="57" customFormat="1" ht="15" hidden="1" customHeight="1" x14ac:dyDescent="0.35">
      <c r="A47" s="255">
        <v>14552</v>
      </c>
      <c r="B47" s="255" t="s">
        <v>116</v>
      </c>
      <c r="C47" s="255" t="s">
        <v>117</v>
      </c>
      <c r="D47" s="255">
        <v>1</v>
      </c>
      <c r="E47" s="255">
        <v>2025</v>
      </c>
      <c r="F47" s="255" t="s">
        <v>1434</v>
      </c>
      <c r="G47" s="255" t="s">
        <v>52</v>
      </c>
      <c r="H47" s="255" t="s">
        <v>1435</v>
      </c>
      <c r="I47" s="255" t="s">
        <v>397</v>
      </c>
      <c r="J47" s="255" t="s">
        <v>398</v>
      </c>
      <c r="K47" s="255" t="s">
        <v>56</v>
      </c>
      <c r="L47" s="255" t="s">
        <v>57</v>
      </c>
      <c r="M47" s="255">
        <v>9</v>
      </c>
      <c r="N47" s="255" t="s">
        <v>118</v>
      </c>
      <c r="O47" s="255" t="s">
        <v>399</v>
      </c>
      <c r="P47" s="250" t="s">
        <v>120</v>
      </c>
      <c r="Q47" s="255" t="s">
        <v>61</v>
      </c>
      <c r="R47" s="255" t="s">
        <v>62</v>
      </c>
      <c r="S47" s="249" t="s">
        <v>63</v>
      </c>
      <c r="T47" s="249">
        <v>20</v>
      </c>
      <c r="U47" s="249">
        <v>130</v>
      </c>
      <c r="V47" s="249">
        <v>12</v>
      </c>
      <c r="W47" s="249">
        <v>142</v>
      </c>
      <c r="X47" s="249">
        <v>4</v>
      </c>
      <c r="Y47" s="249" t="s">
        <v>64</v>
      </c>
      <c r="Z47" s="249" t="s">
        <v>64</v>
      </c>
      <c r="AA47" s="248" t="s">
        <v>64</v>
      </c>
      <c r="AB47" s="248"/>
      <c r="AC47" s="249" t="s">
        <v>299</v>
      </c>
      <c r="AD47" s="248"/>
      <c r="AE47" s="249"/>
      <c r="AF47" s="249" t="s">
        <v>122</v>
      </c>
      <c r="AG47" s="249">
        <v>36</v>
      </c>
      <c r="AH47" s="255">
        <v>2</v>
      </c>
      <c r="AI47" s="255" t="s">
        <v>1312</v>
      </c>
      <c r="AJ47" s="249" t="s">
        <v>1463</v>
      </c>
      <c r="AK47" s="249">
        <v>142</v>
      </c>
      <c r="AL47" s="292">
        <v>36</v>
      </c>
      <c r="AM47" s="292">
        <v>5075</v>
      </c>
      <c r="AN47" s="292">
        <v>275000</v>
      </c>
      <c r="AO47" s="292">
        <v>0</v>
      </c>
      <c r="AP47" s="265">
        <v>14413000</v>
      </c>
      <c r="AQ47" s="249">
        <v>2880000</v>
      </c>
      <c r="AR47" s="255">
        <v>5500000</v>
      </c>
      <c r="AS47" s="255">
        <v>3600000</v>
      </c>
      <c r="AT47" s="265">
        <v>0</v>
      </c>
      <c r="AU47" s="249">
        <v>26393000</v>
      </c>
      <c r="AV47" s="255" t="s">
        <v>64</v>
      </c>
      <c r="AW47" s="249"/>
      <c r="AX47" s="249">
        <v>1</v>
      </c>
      <c r="AY47" s="249">
        <v>1</v>
      </c>
      <c r="AZ47" s="249" t="s">
        <v>1438</v>
      </c>
      <c r="BA47" s="249" t="s">
        <v>1438</v>
      </c>
      <c r="BB47" s="249" t="s">
        <v>1438</v>
      </c>
      <c r="BC47" s="249" t="s">
        <v>1438</v>
      </c>
      <c r="BD47" s="249" t="s">
        <v>1438</v>
      </c>
      <c r="BE47" s="249" t="s">
        <v>1438</v>
      </c>
      <c r="BF47" s="249" t="s">
        <v>1438</v>
      </c>
      <c r="BG47" s="249">
        <v>7</v>
      </c>
      <c r="BH47" s="249">
        <v>7</v>
      </c>
      <c r="BI47" s="249">
        <v>5</v>
      </c>
      <c r="BJ47" s="249">
        <v>7</v>
      </c>
      <c r="BK47" s="249">
        <v>5</v>
      </c>
      <c r="BL47" s="260">
        <f t="shared" si="0"/>
        <v>6.4</v>
      </c>
      <c r="BM47" s="249">
        <v>7</v>
      </c>
      <c r="BN47" s="293">
        <v>5.3500000000000005</v>
      </c>
      <c r="BW47" s="208">
        <v>6.4</v>
      </c>
      <c r="BX47" s="57">
        <f t="shared" si="1"/>
        <v>6.4</v>
      </c>
    </row>
    <row r="48" spans="1:76" s="57" customFormat="1" ht="15" hidden="1" customHeight="1" x14ac:dyDescent="0.35">
      <c r="A48" s="255">
        <v>14553</v>
      </c>
      <c r="B48" s="255" t="s">
        <v>116</v>
      </c>
      <c r="C48" s="255" t="s">
        <v>117</v>
      </c>
      <c r="D48" s="255">
        <v>1</v>
      </c>
      <c r="E48" s="255">
        <v>2025</v>
      </c>
      <c r="F48" s="255" t="s">
        <v>1434</v>
      </c>
      <c r="G48" s="255" t="s">
        <v>52</v>
      </c>
      <c r="H48" s="255" t="s">
        <v>1435</v>
      </c>
      <c r="I48" s="255" t="s">
        <v>397</v>
      </c>
      <c r="J48" s="255" t="s">
        <v>398</v>
      </c>
      <c r="K48" s="255" t="s">
        <v>56</v>
      </c>
      <c r="L48" s="255" t="s">
        <v>57</v>
      </c>
      <c r="M48" s="255">
        <v>9</v>
      </c>
      <c r="N48" s="255" t="s">
        <v>118</v>
      </c>
      <c r="O48" s="255" t="s">
        <v>400</v>
      </c>
      <c r="P48" s="250" t="s">
        <v>120</v>
      </c>
      <c r="Q48" s="255" t="s">
        <v>61</v>
      </c>
      <c r="R48" s="255" t="s">
        <v>62</v>
      </c>
      <c r="S48" s="249" t="s">
        <v>63</v>
      </c>
      <c r="T48" s="249">
        <v>20</v>
      </c>
      <c r="U48" s="249">
        <v>130</v>
      </c>
      <c r="V48" s="249">
        <v>12</v>
      </c>
      <c r="W48" s="249">
        <v>142</v>
      </c>
      <c r="X48" s="249">
        <v>4</v>
      </c>
      <c r="Y48" s="249" t="s">
        <v>64</v>
      </c>
      <c r="Z48" s="249" t="s">
        <v>64</v>
      </c>
      <c r="AA48" s="248" t="s">
        <v>64</v>
      </c>
      <c r="AB48" s="248"/>
      <c r="AC48" s="249" t="s">
        <v>299</v>
      </c>
      <c r="AD48" s="248"/>
      <c r="AE48" s="249"/>
      <c r="AF48" s="249" t="s">
        <v>122</v>
      </c>
      <c r="AG48" s="249">
        <v>36</v>
      </c>
      <c r="AH48" s="255">
        <v>2</v>
      </c>
      <c r="AI48" s="255" t="s">
        <v>1312</v>
      </c>
      <c r="AJ48" s="249" t="s">
        <v>1463</v>
      </c>
      <c r="AK48" s="249">
        <v>142</v>
      </c>
      <c r="AL48" s="292">
        <v>36</v>
      </c>
      <c r="AM48" s="292">
        <v>5075</v>
      </c>
      <c r="AN48" s="292">
        <v>275000</v>
      </c>
      <c r="AO48" s="292">
        <v>0</v>
      </c>
      <c r="AP48" s="265">
        <v>14413000</v>
      </c>
      <c r="AQ48" s="249">
        <v>2880000</v>
      </c>
      <c r="AR48" s="255">
        <v>5500000</v>
      </c>
      <c r="AS48" s="255">
        <v>3600000</v>
      </c>
      <c r="AT48" s="265">
        <v>0</v>
      </c>
      <c r="AU48" s="249">
        <v>26393000</v>
      </c>
      <c r="AV48" s="255" t="s">
        <v>64</v>
      </c>
      <c r="AW48" s="249"/>
      <c r="AX48" s="249">
        <v>1</v>
      </c>
      <c r="AY48" s="249">
        <v>1</v>
      </c>
      <c r="AZ48" s="249" t="s">
        <v>1438</v>
      </c>
      <c r="BA48" s="249" t="s">
        <v>1438</v>
      </c>
      <c r="BB48" s="249" t="s">
        <v>1438</v>
      </c>
      <c r="BC48" s="249" t="s">
        <v>1438</v>
      </c>
      <c r="BD48" s="249" t="s">
        <v>1438</v>
      </c>
      <c r="BE48" s="249" t="s">
        <v>1438</v>
      </c>
      <c r="BF48" s="249" t="s">
        <v>1438</v>
      </c>
      <c r="BG48" s="249">
        <v>7</v>
      </c>
      <c r="BH48" s="249">
        <v>7</v>
      </c>
      <c r="BI48" s="249">
        <v>7</v>
      </c>
      <c r="BJ48" s="249">
        <v>7</v>
      </c>
      <c r="BK48" s="249">
        <v>1</v>
      </c>
      <c r="BL48" s="260">
        <f t="shared" si="0"/>
        <v>6.4</v>
      </c>
      <c r="BM48" s="249">
        <v>7</v>
      </c>
      <c r="BN48" s="293">
        <v>5.3500000000000005</v>
      </c>
      <c r="BW48" s="208">
        <v>6.4</v>
      </c>
      <c r="BX48" s="57">
        <f t="shared" si="1"/>
        <v>6.4</v>
      </c>
    </row>
    <row r="49" spans="1:76" s="57" customFormat="1" ht="15" hidden="1" customHeight="1" x14ac:dyDescent="0.35">
      <c r="A49" s="255">
        <v>14554</v>
      </c>
      <c r="B49" s="255" t="s">
        <v>116</v>
      </c>
      <c r="C49" s="255" t="s">
        <v>117</v>
      </c>
      <c r="D49" s="255">
        <v>1</v>
      </c>
      <c r="E49" s="255">
        <v>2025</v>
      </c>
      <c r="F49" s="255" t="s">
        <v>1434</v>
      </c>
      <c r="G49" s="255" t="s">
        <v>52</v>
      </c>
      <c r="H49" s="255" t="s">
        <v>1435</v>
      </c>
      <c r="I49" s="255" t="s">
        <v>397</v>
      </c>
      <c r="J49" s="202" t="s">
        <v>398</v>
      </c>
      <c r="K49" s="255" t="s">
        <v>56</v>
      </c>
      <c r="L49" s="255" t="s">
        <v>57</v>
      </c>
      <c r="M49" s="255">
        <v>9</v>
      </c>
      <c r="N49" s="255" t="s">
        <v>118</v>
      </c>
      <c r="O49" s="255" t="s">
        <v>401</v>
      </c>
      <c r="P49" s="250" t="s">
        <v>120</v>
      </c>
      <c r="Q49" s="255" t="s">
        <v>61</v>
      </c>
      <c r="R49" s="255" t="s">
        <v>62</v>
      </c>
      <c r="S49" s="249" t="s">
        <v>63</v>
      </c>
      <c r="T49" s="249">
        <v>20</v>
      </c>
      <c r="U49" s="249">
        <v>130</v>
      </c>
      <c r="V49" s="249">
        <v>12</v>
      </c>
      <c r="W49" s="249">
        <v>142</v>
      </c>
      <c r="X49" s="249">
        <v>4</v>
      </c>
      <c r="Y49" s="249" t="s">
        <v>64</v>
      </c>
      <c r="Z49" s="249" t="s">
        <v>64</v>
      </c>
      <c r="AA49" s="248" t="s">
        <v>64</v>
      </c>
      <c r="AB49" s="248"/>
      <c r="AC49" s="249" t="s">
        <v>299</v>
      </c>
      <c r="AD49" s="248"/>
      <c r="AE49" s="249"/>
      <c r="AF49" s="249" t="s">
        <v>122</v>
      </c>
      <c r="AG49" s="249">
        <v>36</v>
      </c>
      <c r="AH49" s="255">
        <v>2</v>
      </c>
      <c r="AI49" s="255" t="s">
        <v>1312</v>
      </c>
      <c r="AJ49" s="249" t="s">
        <v>1463</v>
      </c>
      <c r="AK49" s="249">
        <v>142</v>
      </c>
      <c r="AL49" s="292">
        <v>36</v>
      </c>
      <c r="AM49" s="292">
        <v>5075</v>
      </c>
      <c r="AN49" s="292">
        <v>275000</v>
      </c>
      <c r="AO49" s="292">
        <v>0</v>
      </c>
      <c r="AP49" s="265">
        <v>14413000</v>
      </c>
      <c r="AQ49" s="249">
        <v>2880000</v>
      </c>
      <c r="AR49" s="255">
        <v>5500000</v>
      </c>
      <c r="AS49" s="255">
        <v>3600000</v>
      </c>
      <c r="AT49" s="265">
        <v>0</v>
      </c>
      <c r="AU49" s="249">
        <v>26393000</v>
      </c>
      <c r="AV49" s="255" t="s">
        <v>64</v>
      </c>
      <c r="AW49" s="249"/>
      <c r="AX49" s="249">
        <v>1</v>
      </c>
      <c r="AY49" s="249">
        <v>1</v>
      </c>
      <c r="AZ49" s="249" t="s">
        <v>1438</v>
      </c>
      <c r="BA49" s="249" t="s">
        <v>1438</v>
      </c>
      <c r="BB49" s="249" t="s">
        <v>1438</v>
      </c>
      <c r="BC49" s="249" t="s">
        <v>1438</v>
      </c>
      <c r="BD49" s="249" t="s">
        <v>1438</v>
      </c>
      <c r="BE49" s="249" t="s">
        <v>1438</v>
      </c>
      <c r="BF49" s="249" t="s">
        <v>1438</v>
      </c>
      <c r="BG49" s="249">
        <v>7</v>
      </c>
      <c r="BH49" s="249">
        <v>7</v>
      </c>
      <c r="BI49" s="249">
        <v>7</v>
      </c>
      <c r="BJ49" s="249">
        <v>7</v>
      </c>
      <c r="BK49" s="249">
        <v>7</v>
      </c>
      <c r="BL49" s="260">
        <f t="shared" si="0"/>
        <v>7.0000000000000009</v>
      </c>
      <c r="BM49" s="249">
        <v>7</v>
      </c>
      <c r="BN49" s="293">
        <v>5.8</v>
      </c>
      <c r="BW49" s="208">
        <v>7</v>
      </c>
      <c r="BX49" s="57">
        <f t="shared" si="1"/>
        <v>7.0000000000000009</v>
      </c>
    </row>
    <row r="50" spans="1:76" s="57" customFormat="1" ht="15" hidden="1" customHeight="1" x14ac:dyDescent="0.35">
      <c r="A50" s="255">
        <v>14555</v>
      </c>
      <c r="B50" s="255" t="s">
        <v>116</v>
      </c>
      <c r="C50" s="255" t="s">
        <v>117</v>
      </c>
      <c r="D50" s="255">
        <v>1</v>
      </c>
      <c r="E50" s="255">
        <v>2025</v>
      </c>
      <c r="F50" s="255" t="s">
        <v>1434</v>
      </c>
      <c r="G50" s="255" t="s">
        <v>52</v>
      </c>
      <c r="H50" s="255" t="s">
        <v>1435</v>
      </c>
      <c r="I50" s="255" t="s">
        <v>402</v>
      </c>
      <c r="J50" s="202" t="s">
        <v>403</v>
      </c>
      <c r="K50" s="255" t="s">
        <v>56</v>
      </c>
      <c r="L50" s="255" t="s">
        <v>57</v>
      </c>
      <c r="M50" s="255">
        <v>9</v>
      </c>
      <c r="N50" s="255" t="s">
        <v>118</v>
      </c>
      <c r="O50" s="255" t="s">
        <v>404</v>
      </c>
      <c r="P50" s="250" t="s">
        <v>120</v>
      </c>
      <c r="Q50" s="255" t="s">
        <v>61</v>
      </c>
      <c r="R50" s="255" t="s">
        <v>62</v>
      </c>
      <c r="S50" s="249" t="s">
        <v>63</v>
      </c>
      <c r="T50" s="249">
        <v>20</v>
      </c>
      <c r="U50" s="249">
        <v>145</v>
      </c>
      <c r="V50" s="249">
        <v>12</v>
      </c>
      <c r="W50" s="249">
        <v>157</v>
      </c>
      <c r="X50" s="249">
        <v>4</v>
      </c>
      <c r="Y50" s="249" t="s">
        <v>64</v>
      </c>
      <c r="Z50" s="249" t="s">
        <v>64</v>
      </c>
      <c r="AA50" s="248" t="s">
        <v>64</v>
      </c>
      <c r="AB50" s="248"/>
      <c r="AC50" s="249" t="s">
        <v>405</v>
      </c>
      <c r="AD50" s="248"/>
      <c r="AE50" s="249"/>
      <c r="AF50" s="249" t="s">
        <v>122</v>
      </c>
      <c r="AG50" s="249">
        <v>40</v>
      </c>
      <c r="AH50" s="255">
        <v>2</v>
      </c>
      <c r="AI50" s="255" t="s">
        <v>1312</v>
      </c>
      <c r="AJ50" s="249" t="s">
        <v>1463</v>
      </c>
      <c r="AK50" s="249">
        <v>157</v>
      </c>
      <c r="AL50" s="292">
        <v>40</v>
      </c>
      <c r="AM50" s="292">
        <v>5075</v>
      </c>
      <c r="AN50" s="292">
        <v>275000</v>
      </c>
      <c r="AO50" s="292">
        <v>0</v>
      </c>
      <c r="AP50" s="265">
        <v>15935500</v>
      </c>
      <c r="AQ50" s="249">
        <v>3200000</v>
      </c>
      <c r="AR50" s="255">
        <v>5500000</v>
      </c>
      <c r="AS50" s="255">
        <v>4000000</v>
      </c>
      <c r="AT50" s="265">
        <v>0</v>
      </c>
      <c r="AU50" s="249">
        <v>28635500</v>
      </c>
      <c r="AV50" s="255" t="s">
        <v>64</v>
      </c>
      <c r="AW50" s="249"/>
      <c r="AX50" s="249">
        <v>1</v>
      </c>
      <c r="AY50" s="249">
        <v>1</v>
      </c>
      <c r="AZ50" s="249" t="s">
        <v>1438</v>
      </c>
      <c r="BA50" s="249" t="s">
        <v>1438</v>
      </c>
      <c r="BB50" s="249" t="s">
        <v>1438</v>
      </c>
      <c r="BC50" s="249" t="s">
        <v>1438</v>
      </c>
      <c r="BD50" s="249" t="s">
        <v>1438</v>
      </c>
      <c r="BE50" s="249" t="s">
        <v>1438</v>
      </c>
      <c r="BF50" s="249" t="s">
        <v>1438</v>
      </c>
      <c r="BG50" s="249">
        <v>7</v>
      </c>
      <c r="BH50" s="249">
        <v>7</v>
      </c>
      <c r="BI50" s="249">
        <v>7</v>
      </c>
      <c r="BJ50" s="249">
        <v>7</v>
      </c>
      <c r="BK50" s="249">
        <v>7</v>
      </c>
      <c r="BL50" s="260">
        <f t="shared" si="0"/>
        <v>7.0000000000000009</v>
      </c>
      <c r="BM50" s="249">
        <v>7</v>
      </c>
      <c r="BN50" s="293">
        <v>5.8</v>
      </c>
      <c r="BW50" s="208">
        <v>7</v>
      </c>
      <c r="BX50" s="57">
        <f t="shared" si="1"/>
        <v>7.0000000000000009</v>
      </c>
    </row>
    <row r="51" spans="1:76" s="57" customFormat="1" ht="15" hidden="1" customHeight="1" x14ac:dyDescent="0.35">
      <c r="A51" s="255">
        <v>14556</v>
      </c>
      <c r="B51" s="255" t="s">
        <v>116</v>
      </c>
      <c r="C51" s="255" t="s">
        <v>117</v>
      </c>
      <c r="D51" s="255">
        <v>1</v>
      </c>
      <c r="E51" s="255">
        <v>2025</v>
      </c>
      <c r="F51" s="255" t="s">
        <v>1434</v>
      </c>
      <c r="G51" s="255" t="s">
        <v>52</v>
      </c>
      <c r="H51" s="255" t="s">
        <v>1435</v>
      </c>
      <c r="I51" s="255" t="s">
        <v>402</v>
      </c>
      <c r="J51" s="255" t="s">
        <v>403</v>
      </c>
      <c r="K51" s="255" t="s">
        <v>56</v>
      </c>
      <c r="L51" s="255" t="s">
        <v>57</v>
      </c>
      <c r="M51" s="255">
        <v>9</v>
      </c>
      <c r="N51" s="255" t="s">
        <v>118</v>
      </c>
      <c r="O51" s="255" t="s">
        <v>406</v>
      </c>
      <c r="P51" s="250" t="s">
        <v>120</v>
      </c>
      <c r="Q51" s="255" t="s">
        <v>61</v>
      </c>
      <c r="R51" s="255" t="s">
        <v>62</v>
      </c>
      <c r="S51" s="249" t="s">
        <v>63</v>
      </c>
      <c r="T51" s="249">
        <v>20</v>
      </c>
      <c r="U51" s="249">
        <v>145</v>
      </c>
      <c r="V51" s="249">
        <v>12</v>
      </c>
      <c r="W51" s="249">
        <v>157</v>
      </c>
      <c r="X51" s="249">
        <v>4</v>
      </c>
      <c r="Y51" s="249" t="s">
        <v>64</v>
      </c>
      <c r="Z51" s="249" t="s">
        <v>64</v>
      </c>
      <c r="AA51" s="248" t="s">
        <v>64</v>
      </c>
      <c r="AB51" s="248"/>
      <c r="AC51" s="249" t="s">
        <v>405</v>
      </c>
      <c r="AD51" s="248"/>
      <c r="AE51" s="249"/>
      <c r="AF51" s="249" t="s">
        <v>122</v>
      </c>
      <c r="AG51" s="249">
        <v>40</v>
      </c>
      <c r="AH51" s="255">
        <v>2</v>
      </c>
      <c r="AI51" s="255" t="s">
        <v>1312</v>
      </c>
      <c r="AJ51" s="249" t="s">
        <v>1463</v>
      </c>
      <c r="AK51" s="249">
        <v>157</v>
      </c>
      <c r="AL51" s="292">
        <v>40</v>
      </c>
      <c r="AM51" s="292">
        <v>5075</v>
      </c>
      <c r="AN51" s="292">
        <v>275000</v>
      </c>
      <c r="AO51" s="292">
        <v>0</v>
      </c>
      <c r="AP51" s="265">
        <v>15935500</v>
      </c>
      <c r="AQ51" s="249">
        <v>3200000</v>
      </c>
      <c r="AR51" s="255">
        <v>5500000</v>
      </c>
      <c r="AS51" s="255">
        <v>4000000</v>
      </c>
      <c r="AT51" s="265">
        <v>0</v>
      </c>
      <c r="AU51" s="249">
        <v>28635500</v>
      </c>
      <c r="AV51" s="255" t="s">
        <v>64</v>
      </c>
      <c r="AW51" s="249"/>
      <c r="AX51" s="249">
        <v>1</v>
      </c>
      <c r="AY51" s="249">
        <v>1</v>
      </c>
      <c r="AZ51" s="249" t="s">
        <v>1438</v>
      </c>
      <c r="BA51" s="249" t="s">
        <v>1438</v>
      </c>
      <c r="BB51" s="249" t="s">
        <v>1438</v>
      </c>
      <c r="BC51" s="249" t="s">
        <v>1438</v>
      </c>
      <c r="BD51" s="249" t="s">
        <v>1438</v>
      </c>
      <c r="BE51" s="249" t="s">
        <v>1438</v>
      </c>
      <c r="BF51" s="249" t="s">
        <v>1438</v>
      </c>
      <c r="BG51" s="249">
        <v>7</v>
      </c>
      <c r="BH51" s="249">
        <v>7</v>
      </c>
      <c r="BI51" s="249">
        <v>7</v>
      </c>
      <c r="BJ51" s="249">
        <v>7</v>
      </c>
      <c r="BK51" s="249">
        <v>7</v>
      </c>
      <c r="BL51" s="260">
        <f t="shared" si="0"/>
        <v>7.0000000000000009</v>
      </c>
      <c r="BM51" s="249">
        <v>7</v>
      </c>
      <c r="BN51" s="293">
        <v>5.8</v>
      </c>
      <c r="BW51" s="208">
        <v>7</v>
      </c>
      <c r="BX51" s="57">
        <f t="shared" si="1"/>
        <v>7.0000000000000009</v>
      </c>
    </row>
    <row r="52" spans="1:76" s="216" customFormat="1" ht="15" hidden="1" customHeight="1" x14ac:dyDescent="0.35">
      <c r="A52" s="287">
        <v>14557</v>
      </c>
      <c r="B52" s="255" t="s">
        <v>116</v>
      </c>
      <c r="C52" s="255" t="s">
        <v>117</v>
      </c>
      <c r="D52" s="255">
        <v>1</v>
      </c>
      <c r="E52" s="255">
        <v>2025</v>
      </c>
      <c r="F52" s="255" t="s">
        <v>1434</v>
      </c>
      <c r="G52" s="255" t="s">
        <v>52</v>
      </c>
      <c r="H52" s="255" t="s">
        <v>1435</v>
      </c>
      <c r="I52" s="255" t="s">
        <v>402</v>
      </c>
      <c r="J52" s="255" t="s">
        <v>403</v>
      </c>
      <c r="K52" s="255" t="s">
        <v>56</v>
      </c>
      <c r="L52" s="255" t="s">
        <v>57</v>
      </c>
      <c r="M52" s="255">
        <v>9</v>
      </c>
      <c r="N52" s="255" t="s">
        <v>118</v>
      </c>
      <c r="O52" s="255" t="s">
        <v>407</v>
      </c>
      <c r="P52" s="250" t="s">
        <v>120</v>
      </c>
      <c r="Q52" s="255" t="s">
        <v>61</v>
      </c>
      <c r="R52" s="255" t="s">
        <v>62</v>
      </c>
      <c r="S52" s="249" t="s">
        <v>63</v>
      </c>
      <c r="T52" s="249">
        <v>20</v>
      </c>
      <c r="U52" s="249">
        <v>145</v>
      </c>
      <c r="V52" s="249">
        <v>12</v>
      </c>
      <c r="W52" s="249">
        <v>157</v>
      </c>
      <c r="X52" s="249">
        <v>4</v>
      </c>
      <c r="Y52" s="249" t="s">
        <v>64</v>
      </c>
      <c r="Z52" s="249" t="s">
        <v>64</v>
      </c>
      <c r="AA52" s="248" t="s">
        <v>64</v>
      </c>
      <c r="AB52" s="248"/>
      <c r="AC52" s="249" t="s">
        <v>405</v>
      </c>
      <c r="AD52" s="248"/>
      <c r="AE52" s="249"/>
      <c r="AF52" s="249" t="s">
        <v>122</v>
      </c>
      <c r="AG52" s="249">
        <v>40</v>
      </c>
      <c r="AH52" s="255">
        <v>2</v>
      </c>
      <c r="AI52" s="287" t="s">
        <v>1312</v>
      </c>
      <c r="AJ52" s="281" t="s">
        <v>1463</v>
      </c>
      <c r="AK52" s="281">
        <v>157</v>
      </c>
      <c r="AL52" s="294">
        <v>40</v>
      </c>
      <c r="AM52" s="294">
        <v>5075</v>
      </c>
      <c r="AN52" s="294">
        <v>275000</v>
      </c>
      <c r="AO52" s="294">
        <v>0</v>
      </c>
      <c r="AP52" s="268">
        <v>15935500</v>
      </c>
      <c r="AQ52" s="281">
        <v>3200000</v>
      </c>
      <c r="AR52" s="287">
        <v>5500000</v>
      </c>
      <c r="AS52" s="287">
        <v>4000000</v>
      </c>
      <c r="AT52" s="268">
        <v>0</v>
      </c>
      <c r="AU52" s="281">
        <v>28635500</v>
      </c>
      <c r="AV52" s="287" t="s">
        <v>64</v>
      </c>
      <c r="AW52" s="281"/>
      <c r="AX52" s="281">
        <v>1</v>
      </c>
      <c r="AY52" s="281">
        <v>1</v>
      </c>
      <c r="AZ52" s="281" t="s">
        <v>1438</v>
      </c>
      <c r="BA52" s="281" t="s">
        <v>1438</v>
      </c>
      <c r="BB52" s="281" t="s">
        <v>1438</v>
      </c>
      <c r="BC52" s="281" t="s">
        <v>1438</v>
      </c>
      <c r="BD52" s="281" t="s">
        <v>1438</v>
      </c>
      <c r="BE52" s="281" t="s">
        <v>1438</v>
      </c>
      <c r="BF52" s="281" t="s">
        <v>1438</v>
      </c>
      <c r="BG52" s="281">
        <v>7</v>
      </c>
      <c r="BH52" s="281">
        <v>7</v>
      </c>
      <c r="BI52" s="281">
        <v>7</v>
      </c>
      <c r="BJ52" s="281">
        <v>7</v>
      </c>
      <c r="BK52" s="281">
        <v>5</v>
      </c>
      <c r="BL52" s="260">
        <f t="shared" si="0"/>
        <v>6.8000000000000007</v>
      </c>
      <c r="BM52" s="281">
        <v>7</v>
      </c>
      <c r="BN52" s="295">
        <v>5.8</v>
      </c>
      <c r="BW52" s="230">
        <v>7</v>
      </c>
      <c r="BX52" s="57">
        <f t="shared" si="1"/>
        <v>6.8000000000000007</v>
      </c>
    </row>
    <row r="53" spans="1:76" s="57" customFormat="1" ht="15" hidden="1" customHeight="1" x14ac:dyDescent="0.35">
      <c r="A53" s="255">
        <v>14536</v>
      </c>
      <c r="B53" s="255" t="s">
        <v>116</v>
      </c>
      <c r="C53" s="255" t="s">
        <v>117</v>
      </c>
      <c r="D53" s="255">
        <v>1</v>
      </c>
      <c r="E53" s="255">
        <v>2025</v>
      </c>
      <c r="F53" s="255" t="s">
        <v>1434</v>
      </c>
      <c r="G53" s="255" t="s">
        <v>52</v>
      </c>
      <c r="H53" s="255" t="s">
        <v>1435</v>
      </c>
      <c r="I53" s="255" t="s">
        <v>54</v>
      </c>
      <c r="J53" s="255" t="s">
        <v>55</v>
      </c>
      <c r="K53" s="255" t="s">
        <v>56</v>
      </c>
      <c r="L53" s="255" t="s">
        <v>57</v>
      </c>
      <c r="M53" s="255">
        <v>9</v>
      </c>
      <c r="N53" s="255" t="s">
        <v>118</v>
      </c>
      <c r="O53" s="255" t="s">
        <v>386</v>
      </c>
      <c r="P53" s="250" t="s">
        <v>120</v>
      </c>
      <c r="Q53" s="255" t="s">
        <v>61</v>
      </c>
      <c r="R53" s="255" t="s">
        <v>62</v>
      </c>
      <c r="S53" s="249" t="s">
        <v>63</v>
      </c>
      <c r="T53" s="249">
        <v>20</v>
      </c>
      <c r="U53" s="249">
        <v>100</v>
      </c>
      <c r="V53" s="249">
        <v>12</v>
      </c>
      <c r="W53" s="249">
        <v>112</v>
      </c>
      <c r="X53" s="249">
        <v>4</v>
      </c>
      <c r="Y53" s="249" t="s">
        <v>64</v>
      </c>
      <c r="Z53" s="249" t="s">
        <v>64</v>
      </c>
      <c r="AA53" s="248" t="s">
        <v>64</v>
      </c>
      <c r="AB53" s="248"/>
      <c r="AC53" s="249" t="s">
        <v>387</v>
      </c>
      <c r="AD53" s="248"/>
      <c r="AE53" s="249"/>
      <c r="AF53" s="249" t="s">
        <v>122</v>
      </c>
      <c r="AG53" s="249">
        <v>28</v>
      </c>
      <c r="AH53" s="255">
        <v>2</v>
      </c>
      <c r="AI53" s="255" t="s">
        <v>1314</v>
      </c>
      <c r="AJ53" s="249" t="s">
        <v>1464</v>
      </c>
      <c r="AK53" s="249">
        <v>112</v>
      </c>
      <c r="AL53" s="292">
        <v>28</v>
      </c>
      <c r="AM53" s="292">
        <v>5075</v>
      </c>
      <c r="AN53" s="292">
        <v>275000</v>
      </c>
      <c r="AO53" s="292"/>
      <c r="AP53" s="265">
        <v>11368000</v>
      </c>
      <c r="AQ53" s="249">
        <v>2240000</v>
      </c>
      <c r="AR53" s="255">
        <v>5500000</v>
      </c>
      <c r="AS53" s="255">
        <v>2800000</v>
      </c>
      <c r="AT53" s="265">
        <v>0</v>
      </c>
      <c r="AU53" s="249">
        <v>21908000</v>
      </c>
      <c r="AV53" s="255" t="s">
        <v>64</v>
      </c>
      <c r="AW53" s="249"/>
      <c r="AX53" s="249">
        <v>1</v>
      </c>
      <c r="AY53" s="249">
        <v>7</v>
      </c>
      <c r="AZ53" s="249" t="s">
        <v>1438</v>
      </c>
      <c r="BA53" s="249" t="s">
        <v>1438</v>
      </c>
      <c r="BB53" s="249" t="s">
        <v>1438</v>
      </c>
      <c r="BC53" s="249" t="s">
        <v>1438</v>
      </c>
      <c r="BD53" s="249" t="s">
        <v>1438</v>
      </c>
      <c r="BE53" s="249" t="s">
        <v>1438</v>
      </c>
      <c r="BF53" s="249" t="s">
        <v>1438</v>
      </c>
      <c r="BG53" s="249">
        <v>5</v>
      </c>
      <c r="BH53" s="249">
        <v>7</v>
      </c>
      <c r="BI53" s="249">
        <v>7</v>
      </c>
      <c r="BJ53" s="249">
        <v>7</v>
      </c>
      <c r="BK53" s="249">
        <v>1</v>
      </c>
      <c r="BL53" s="260">
        <f t="shared" si="0"/>
        <v>5.8</v>
      </c>
      <c r="BM53" s="249">
        <v>7</v>
      </c>
      <c r="BN53" s="293">
        <v>5.4999999999999991</v>
      </c>
      <c r="BW53" s="208">
        <v>5.8</v>
      </c>
      <c r="BX53" s="57">
        <f t="shared" si="1"/>
        <v>5.8</v>
      </c>
    </row>
    <row r="54" spans="1:76" s="57" customFormat="1" ht="15" hidden="1" customHeight="1" x14ac:dyDescent="0.35">
      <c r="A54" s="255">
        <v>14541</v>
      </c>
      <c r="B54" s="255" t="s">
        <v>116</v>
      </c>
      <c r="C54" s="255" t="s">
        <v>117</v>
      </c>
      <c r="D54" s="255">
        <v>1</v>
      </c>
      <c r="E54" s="255">
        <v>2025</v>
      </c>
      <c r="F54" s="255" t="s">
        <v>1434</v>
      </c>
      <c r="G54" s="255" t="s">
        <v>52</v>
      </c>
      <c r="H54" s="255" t="s">
        <v>1435</v>
      </c>
      <c r="I54" s="255" t="s">
        <v>54</v>
      </c>
      <c r="J54" s="202" t="s">
        <v>55</v>
      </c>
      <c r="K54" s="255" t="s">
        <v>56</v>
      </c>
      <c r="L54" s="255" t="s">
        <v>57</v>
      </c>
      <c r="M54" s="255">
        <v>9</v>
      </c>
      <c r="N54" s="255" t="s">
        <v>118</v>
      </c>
      <c r="O54" s="255" t="s">
        <v>388</v>
      </c>
      <c r="P54" s="250" t="s">
        <v>120</v>
      </c>
      <c r="Q54" s="255" t="s">
        <v>61</v>
      </c>
      <c r="R54" s="255" t="s">
        <v>62</v>
      </c>
      <c r="S54" s="249" t="s">
        <v>63</v>
      </c>
      <c r="T54" s="249">
        <v>20</v>
      </c>
      <c r="U54" s="249">
        <v>100</v>
      </c>
      <c r="V54" s="249">
        <v>12</v>
      </c>
      <c r="W54" s="249">
        <v>112</v>
      </c>
      <c r="X54" s="249">
        <v>4</v>
      </c>
      <c r="Y54" s="249" t="s">
        <v>64</v>
      </c>
      <c r="Z54" s="249" t="s">
        <v>64</v>
      </c>
      <c r="AA54" s="248" t="s">
        <v>64</v>
      </c>
      <c r="AB54" s="248"/>
      <c r="AC54" s="249" t="s">
        <v>387</v>
      </c>
      <c r="AD54" s="248"/>
      <c r="AE54" s="249"/>
      <c r="AF54" s="249" t="s">
        <v>122</v>
      </c>
      <c r="AG54" s="249">
        <v>28</v>
      </c>
      <c r="AH54" s="255">
        <v>2</v>
      </c>
      <c r="AI54" s="255" t="s">
        <v>1314</v>
      </c>
      <c r="AJ54" s="249" t="s">
        <v>1464</v>
      </c>
      <c r="AK54" s="249">
        <v>112</v>
      </c>
      <c r="AL54" s="292">
        <v>28</v>
      </c>
      <c r="AM54" s="292">
        <v>5075</v>
      </c>
      <c r="AN54" s="292">
        <v>275000</v>
      </c>
      <c r="AO54" s="292">
        <v>0</v>
      </c>
      <c r="AP54" s="265">
        <v>11368000</v>
      </c>
      <c r="AQ54" s="249">
        <v>2240000</v>
      </c>
      <c r="AR54" s="255">
        <v>5500000</v>
      </c>
      <c r="AS54" s="255">
        <v>2800000</v>
      </c>
      <c r="AT54" s="265">
        <v>0</v>
      </c>
      <c r="AU54" s="249">
        <v>21908000</v>
      </c>
      <c r="AV54" s="255" t="s">
        <v>64</v>
      </c>
      <c r="AW54" s="249"/>
      <c r="AX54" s="249">
        <v>1</v>
      </c>
      <c r="AY54" s="249">
        <v>7</v>
      </c>
      <c r="AZ54" s="249" t="s">
        <v>1438</v>
      </c>
      <c r="BA54" s="249" t="s">
        <v>1438</v>
      </c>
      <c r="BB54" s="249" t="s">
        <v>1438</v>
      </c>
      <c r="BC54" s="249" t="s">
        <v>1438</v>
      </c>
      <c r="BD54" s="249" t="s">
        <v>1438</v>
      </c>
      <c r="BE54" s="249" t="s">
        <v>1438</v>
      </c>
      <c r="BF54" s="249" t="s">
        <v>1438</v>
      </c>
      <c r="BG54" s="249">
        <v>5</v>
      </c>
      <c r="BH54" s="249">
        <v>7</v>
      </c>
      <c r="BI54" s="249">
        <v>7</v>
      </c>
      <c r="BJ54" s="249">
        <v>7</v>
      </c>
      <c r="BK54" s="249">
        <v>1</v>
      </c>
      <c r="BL54" s="260">
        <f t="shared" si="0"/>
        <v>5.8</v>
      </c>
      <c r="BM54" s="249">
        <v>7</v>
      </c>
      <c r="BN54" s="293">
        <v>5.4999999999999991</v>
      </c>
      <c r="BW54" s="208">
        <v>5.8</v>
      </c>
      <c r="BX54" s="57">
        <f t="shared" si="1"/>
        <v>5.8</v>
      </c>
    </row>
    <row r="55" spans="1:76" s="57" customFormat="1" ht="15" hidden="1" customHeight="1" x14ac:dyDescent="0.35">
      <c r="A55" s="255">
        <v>14542</v>
      </c>
      <c r="B55" s="255" t="s">
        <v>116</v>
      </c>
      <c r="C55" s="255" t="s">
        <v>117</v>
      </c>
      <c r="D55" s="255">
        <v>1</v>
      </c>
      <c r="E55" s="255">
        <v>2025</v>
      </c>
      <c r="F55" s="255" t="s">
        <v>1434</v>
      </c>
      <c r="G55" s="255" t="s">
        <v>52</v>
      </c>
      <c r="H55" s="255" t="s">
        <v>1435</v>
      </c>
      <c r="I55" s="255" t="s">
        <v>1047</v>
      </c>
      <c r="J55" s="202" t="s">
        <v>1048</v>
      </c>
      <c r="K55" s="255" t="s">
        <v>56</v>
      </c>
      <c r="L55" s="255" t="s">
        <v>57</v>
      </c>
      <c r="M55" s="255">
        <v>9</v>
      </c>
      <c r="N55" s="255" t="s">
        <v>118</v>
      </c>
      <c r="O55" s="255" t="s">
        <v>1228</v>
      </c>
      <c r="P55" s="250" t="s">
        <v>120</v>
      </c>
      <c r="Q55" s="255" t="s">
        <v>61</v>
      </c>
      <c r="R55" s="255" t="s">
        <v>62</v>
      </c>
      <c r="S55" s="249" t="s">
        <v>63</v>
      </c>
      <c r="T55" s="249">
        <v>20</v>
      </c>
      <c r="U55" s="249">
        <v>260</v>
      </c>
      <c r="V55" s="249">
        <v>12</v>
      </c>
      <c r="W55" s="249">
        <v>272</v>
      </c>
      <c r="X55" s="249">
        <v>4</v>
      </c>
      <c r="Y55" s="249" t="s">
        <v>64</v>
      </c>
      <c r="Z55" s="249" t="s">
        <v>64</v>
      </c>
      <c r="AA55" s="248" t="s">
        <v>64</v>
      </c>
      <c r="AB55" s="248"/>
      <c r="AC55" s="249" t="s">
        <v>1229</v>
      </c>
      <c r="AD55" s="248" t="s">
        <v>64</v>
      </c>
      <c r="AE55" s="249" t="s">
        <v>1230</v>
      </c>
      <c r="AF55" s="249" t="s">
        <v>122</v>
      </c>
      <c r="AG55" s="249">
        <v>68</v>
      </c>
      <c r="AH55" s="255">
        <v>2</v>
      </c>
      <c r="AI55" s="255" t="s">
        <v>1314</v>
      </c>
      <c r="AJ55" s="249" t="s">
        <v>1464</v>
      </c>
      <c r="AK55" s="249">
        <v>272</v>
      </c>
      <c r="AL55" s="292">
        <v>68</v>
      </c>
      <c r="AM55" s="292">
        <v>5075</v>
      </c>
      <c r="AN55" s="292">
        <v>275000</v>
      </c>
      <c r="AO55" s="292">
        <v>250000</v>
      </c>
      <c r="AP55" s="265">
        <v>27608000</v>
      </c>
      <c r="AQ55" s="249">
        <v>5440000</v>
      </c>
      <c r="AR55" s="255">
        <v>5500000</v>
      </c>
      <c r="AS55" s="255">
        <v>6800000</v>
      </c>
      <c r="AT55" s="265">
        <v>5000000</v>
      </c>
      <c r="AU55" s="249">
        <v>50348000</v>
      </c>
      <c r="AV55" s="255" t="s">
        <v>64</v>
      </c>
      <c r="AW55" s="249"/>
      <c r="AX55" s="249">
        <v>1</v>
      </c>
      <c r="AY55" s="249">
        <v>7</v>
      </c>
      <c r="AZ55" s="249" t="s">
        <v>1438</v>
      </c>
      <c r="BA55" s="249" t="s">
        <v>1438</v>
      </c>
      <c r="BB55" s="249" t="s">
        <v>1438</v>
      </c>
      <c r="BC55" s="249" t="s">
        <v>1438</v>
      </c>
      <c r="BD55" s="249" t="s">
        <v>1438</v>
      </c>
      <c r="BE55" s="249" t="s">
        <v>1438</v>
      </c>
      <c r="BF55" s="249" t="s">
        <v>1438</v>
      </c>
      <c r="BG55" s="249">
        <v>7</v>
      </c>
      <c r="BH55" s="249">
        <v>7</v>
      </c>
      <c r="BI55" s="249">
        <v>7</v>
      </c>
      <c r="BJ55" s="249">
        <v>7</v>
      </c>
      <c r="BK55" s="249">
        <v>5</v>
      </c>
      <c r="BL55" s="260">
        <f t="shared" si="0"/>
        <v>6.8000000000000007</v>
      </c>
      <c r="BM55" s="249">
        <v>7</v>
      </c>
      <c r="BN55" s="293">
        <v>6.2499999999999991</v>
      </c>
      <c r="BW55" s="208">
        <v>6.8</v>
      </c>
      <c r="BX55" s="57">
        <f t="shared" si="1"/>
        <v>6.8000000000000007</v>
      </c>
    </row>
    <row r="56" spans="1:76" s="57" customFormat="1" ht="15" hidden="1" customHeight="1" x14ac:dyDescent="0.35">
      <c r="A56" s="255">
        <v>14543</v>
      </c>
      <c r="B56" s="255" t="s">
        <v>116</v>
      </c>
      <c r="C56" s="255" t="s">
        <v>117</v>
      </c>
      <c r="D56" s="255">
        <v>1</v>
      </c>
      <c r="E56" s="255">
        <v>2025</v>
      </c>
      <c r="F56" s="255" t="s">
        <v>1434</v>
      </c>
      <c r="G56" s="255" t="s">
        <v>52</v>
      </c>
      <c r="H56" s="255" t="s">
        <v>1435</v>
      </c>
      <c r="I56" s="255" t="s">
        <v>1047</v>
      </c>
      <c r="J56" s="202" t="s">
        <v>1048</v>
      </c>
      <c r="K56" s="255" t="s">
        <v>56</v>
      </c>
      <c r="L56" s="255" t="s">
        <v>57</v>
      </c>
      <c r="M56" s="255">
        <v>9</v>
      </c>
      <c r="N56" s="255" t="s">
        <v>118</v>
      </c>
      <c r="O56" s="255" t="s">
        <v>1252</v>
      </c>
      <c r="P56" s="250" t="s">
        <v>120</v>
      </c>
      <c r="Q56" s="255" t="s">
        <v>61</v>
      </c>
      <c r="R56" s="255" t="s">
        <v>62</v>
      </c>
      <c r="S56" s="249" t="s">
        <v>63</v>
      </c>
      <c r="T56" s="249">
        <v>20</v>
      </c>
      <c r="U56" s="249">
        <v>260</v>
      </c>
      <c r="V56" s="249">
        <v>12</v>
      </c>
      <c r="W56" s="249">
        <v>272</v>
      </c>
      <c r="X56" s="249">
        <v>4</v>
      </c>
      <c r="Y56" s="249" t="s">
        <v>64</v>
      </c>
      <c r="Z56" s="249" t="s">
        <v>64</v>
      </c>
      <c r="AA56" s="248" t="s">
        <v>64</v>
      </c>
      <c r="AB56" s="248"/>
      <c r="AC56" s="249" t="s">
        <v>1229</v>
      </c>
      <c r="AD56" s="248" t="s">
        <v>64</v>
      </c>
      <c r="AE56" s="249" t="s">
        <v>1230</v>
      </c>
      <c r="AF56" s="249" t="s">
        <v>122</v>
      </c>
      <c r="AG56" s="249">
        <v>68</v>
      </c>
      <c r="AH56" s="255">
        <v>2</v>
      </c>
      <c r="AI56" s="255" t="s">
        <v>1314</v>
      </c>
      <c r="AJ56" s="249" t="s">
        <v>1464</v>
      </c>
      <c r="AK56" s="249">
        <v>272</v>
      </c>
      <c r="AL56" s="292">
        <v>68</v>
      </c>
      <c r="AM56" s="292">
        <v>5075</v>
      </c>
      <c r="AN56" s="292">
        <v>275000</v>
      </c>
      <c r="AO56" s="292">
        <v>250000</v>
      </c>
      <c r="AP56" s="265">
        <v>27608000</v>
      </c>
      <c r="AQ56" s="249">
        <v>5440000</v>
      </c>
      <c r="AR56" s="255">
        <v>5500000</v>
      </c>
      <c r="AS56" s="255">
        <v>6800000</v>
      </c>
      <c r="AT56" s="265">
        <v>5000000</v>
      </c>
      <c r="AU56" s="249">
        <v>50348000</v>
      </c>
      <c r="AV56" s="255" t="s">
        <v>64</v>
      </c>
      <c r="AW56" s="249"/>
      <c r="AX56" s="249">
        <v>1</v>
      </c>
      <c r="AY56" s="249">
        <v>7</v>
      </c>
      <c r="AZ56" s="249" t="s">
        <v>1438</v>
      </c>
      <c r="BA56" s="249" t="s">
        <v>1438</v>
      </c>
      <c r="BB56" s="249" t="s">
        <v>1438</v>
      </c>
      <c r="BC56" s="249" t="s">
        <v>1438</v>
      </c>
      <c r="BD56" s="249" t="s">
        <v>1438</v>
      </c>
      <c r="BE56" s="249" t="s">
        <v>1438</v>
      </c>
      <c r="BF56" s="249" t="s">
        <v>1438</v>
      </c>
      <c r="BG56" s="249">
        <v>7</v>
      </c>
      <c r="BH56" s="249">
        <v>7</v>
      </c>
      <c r="BI56" s="249">
        <v>7</v>
      </c>
      <c r="BJ56" s="249">
        <v>7</v>
      </c>
      <c r="BK56" s="249">
        <v>5</v>
      </c>
      <c r="BL56" s="260">
        <f t="shared" si="0"/>
        <v>6.8000000000000007</v>
      </c>
      <c r="BM56" s="249">
        <v>7</v>
      </c>
      <c r="BN56" s="293">
        <v>6.2499999999999991</v>
      </c>
      <c r="BW56" s="208">
        <v>6.8</v>
      </c>
      <c r="BX56" s="57">
        <f t="shared" si="1"/>
        <v>6.8000000000000007</v>
      </c>
    </row>
    <row r="57" spans="1:76" s="57" customFormat="1" ht="15" hidden="1" customHeight="1" x14ac:dyDescent="0.35">
      <c r="A57" s="255">
        <v>14544</v>
      </c>
      <c r="B57" s="255" t="s">
        <v>116</v>
      </c>
      <c r="C57" s="255" t="s">
        <v>117</v>
      </c>
      <c r="D57" s="255">
        <v>1</v>
      </c>
      <c r="E57" s="255">
        <v>2025</v>
      </c>
      <c r="F57" s="255" t="s">
        <v>1434</v>
      </c>
      <c r="G57" s="255" t="s">
        <v>52</v>
      </c>
      <c r="H57" s="255" t="s">
        <v>1435</v>
      </c>
      <c r="I57" s="255" t="s">
        <v>296</v>
      </c>
      <c r="J57" s="202" t="s">
        <v>297</v>
      </c>
      <c r="K57" s="255"/>
      <c r="L57" s="255" t="s">
        <v>65</v>
      </c>
      <c r="M57" s="255">
        <v>9</v>
      </c>
      <c r="N57" s="255" t="s">
        <v>118</v>
      </c>
      <c r="O57" s="255" t="s">
        <v>298</v>
      </c>
      <c r="P57" s="250" t="s">
        <v>120</v>
      </c>
      <c r="Q57" s="255" t="s">
        <v>61</v>
      </c>
      <c r="R57" s="255" t="s">
        <v>107</v>
      </c>
      <c r="S57" s="249" t="s">
        <v>63</v>
      </c>
      <c r="T57" s="249">
        <v>20</v>
      </c>
      <c r="U57" s="249">
        <v>160</v>
      </c>
      <c r="V57" s="249" t="s">
        <v>65</v>
      </c>
      <c r="W57" s="249">
        <v>160</v>
      </c>
      <c r="X57" s="249">
        <v>4</v>
      </c>
      <c r="Y57" s="249" t="s">
        <v>64</v>
      </c>
      <c r="Z57" s="249" t="s">
        <v>64</v>
      </c>
      <c r="AA57" s="253" t="s">
        <v>67</v>
      </c>
      <c r="AB57" s="248"/>
      <c r="AC57" s="249" t="s">
        <v>299</v>
      </c>
      <c r="AD57" s="248" t="s">
        <v>64</v>
      </c>
      <c r="AE57" s="249" t="s">
        <v>300</v>
      </c>
      <c r="AF57" s="249" t="s">
        <v>122</v>
      </c>
      <c r="AG57" s="249">
        <v>40</v>
      </c>
      <c r="AH57" s="255">
        <v>2</v>
      </c>
      <c r="AI57" s="255" t="s">
        <v>1314</v>
      </c>
      <c r="AJ57" s="249" t="s">
        <v>1464</v>
      </c>
      <c r="AK57" s="249">
        <v>160</v>
      </c>
      <c r="AL57" s="292">
        <v>40</v>
      </c>
      <c r="AM57" s="292">
        <v>5075</v>
      </c>
      <c r="AN57" s="292">
        <v>0</v>
      </c>
      <c r="AO57" s="292">
        <v>60000</v>
      </c>
      <c r="AP57" s="265">
        <v>16240000</v>
      </c>
      <c r="AQ57" s="249">
        <v>3200000</v>
      </c>
      <c r="AR57" s="255">
        <v>0</v>
      </c>
      <c r="AS57" s="255">
        <v>4000000</v>
      </c>
      <c r="AT57" s="265">
        <v>1200000</v>
      </c>
      <c r="AU57" s="249">
        <v>24640000</v>
      </c>
      <c r="AV57" s="255" t="s">
        <v>64</v>
      </c>
      <c r="AW57" s="249"/>
      <c r="AX57" s="249">
        <v>1</v>
      </c>
      <c r="AY57" s="249">
        <v>7</v>
      </c>
      <c r="AZ57" s="249" t="s">
        <v>1438</v>
      </c>
      <c r="BA57" s="249" t="s">
        <v>1438</v>
      </c>
      <c r="BB57" s="249" t="s">
        <v>1438</v>
      </c>
      <c r="BC57" s="249" t="s">
        <v>1438</v>
      </c>
      <c r="BD57" s="249" t="s">
        <v>1438</v>
      </c>
      <c r="BE57" s="249" t="s">
        <v>1438</v>
      </c>
      <c r="BF57" s="249" t="s">
        <v>1438</v>
      </c>
      <c r="BG57" s="249">
        <v>7</v>
      </c>
      <c r="BH57" s="249">
        <v>7</v>
      </c>
      <c r="BI57" s="249">
        <v>7</v>
      </c>
      <c r="BJ57" s="249">
        <v>7</v>
      </c>
      <c r="BK57" s="249">
        <v>5</v>
      </c>
      <c r="BL57" s="260">
        <f t="shared" si="0"/>
        <v>6.8000000000000007</v>
      </c>
      <c r="BM57" s="249">
        <v>7</v>
      </c>
      <c r="BN57" s="293">
        <v>6.2499999999999991</v>
      </c>
      <c r="BW57" s="208">
        <v>6.8</v>
      </c>
      <c r="BX57" s="57">
        <f t="shared" si="1"/>
        <v>6.8000000000000007</v>
      </c>
    </row>
    <row r="58" spans="1:76" s="57" customFormat="1" ht="15" hidden="1" customHeight="1" x14ac:dyDescent="0.35">
      <c r="A58" s="255">
        <v>14545</v>
      </c>
      <c r="B58" s="255" t="s">
        <v>116</v>
      </c>
      <c r="C58" s="255" t="s">
        <v>117</v>
      </c>
      <c r="D58" s="255">
        <v>1</v>
      </c>
      <c r="E58" s="255">
        <v>2025</v>
      </c>
      <c r="F58" s="255" t="s">
        <v>1434</v>
      </c>
      <c r="G58" s="255" t="s">
        <v>52</v>
      </c>
      <c r="H58" s="255" t="s">
        <v>1435</v>
      </c>
      <c r="I58" s="255" t="s">
        <v>389</v>
      </c>
      <c r="J58" s="202" t="s">
        <v>390</v>
      </c>
      <c r="K58" s="255"/>
      <c r="L58" s="255"/>
      <c r="M58" s="255">
        <v>9</v>
      </c>
      <c r="N58" s="255" t="s">
        <v>118</v>
      </c>
      <c r="O58" s="255" t="s">
        <v>391</v>
      </c>
      <c r="P58" s="250" t="s">
        <v>392</v>
      </c>
      <c r="Q58" s="255" t="s">
        <v>61</v>
      </c>
      <c r="R58" s="255" t="s">
        <v>62</v>
      </c>
      <c r="S58" s="249" t="s">
        <v>63</v>
      </c>
      <c r="T58" s="249">
        <v>20</v>
      </c>
      <c r="U58" s="249">
        <v>72</v>
      </c>
      <c r="V58" s="249" t="s">
        <v>65</v>
      </c>
      <c r="W58" s="253">
        <v>72</v>
      </c>
      <c r="X58" s="249">
        <v>4</v>
      </c>
      <c r="Y58" s="249" t="s">
        <v>64</v>
      </c>
      <c r="Z58" s="249" t="s">
        <v>64</v>
      </c>
      <c r="AA58" s="253" t="s">
        <v>67</v>
      </c>
      <c r="AB58" s="248"/>
      <c r="AC58" s="249" t="s">
        <v>393</v>
      </c>
      <c r="AD58" s="248"/>
      <c r="AE58" s="249"/>
      <c r="AF58" s="249" t="s">
        <v>68</v>
      </c>
      <c r="AG58" s="249">
        <v>18</v>
      </c>
      <c r="AH58" s="255">
        <v>2</v>
      </c>
      <c r="AI58" s="255" t="s">
        <v>1314</v>
      </c>
      <c r="AJ58" s="249" t="s">
        <v>1464</v>
      </c>
      <c r="AK58" s="249">
        <v>72</v>
      </c>
      <c r="AL58" s="292">
        <v>18</v>
      </c>
      <c r="AM58" s="292">
        <v>5075</v>
      </c>
      <c r="AN58" s="292">
        <v>0</v>
      </c>
      <c r="AO58" s="292">
        <v>0</v>
      </c>
      <c r="AP58" s="265">
        <v>7308000</v>
      </c>
      <c r="AQ58" s="249">
        <v>1440000</v>
      </c>
      <c r="AR58" s="255">
        <v>0</v>
      </c>
      <c r="AS58" s="255">
        <v>1800000</v>
      </c>
      <c r="AT58" s="265">
        <v>0</v>
      </c>
      <c r="AU58" s="249">
        <v>10548000</v>
      </c>
      <c r="AV58" s="255" t="s">
        <v>64</v>
      </c>
      <c r="AW58" s="249"/>
      <c r="AX58" s="249">
        <v>1</v>
      </c>
      <c r="AY58" s="249">
        <v>7</v>
      </c>
      <c r="AZ58" s="249" t="s">
        <v>1438</v>
      </c>
      <c r="BA58" s="249" t="s">
        <v>1438</v>
      </c>
      <c r="BB58" s="249" t="s">
        <v>1438</v>
      </c>
      <c r="BC58" s="249" t="s">
        <v>1438</v>
      </c>
      <c r="BD58" s="249" t="s">
        <v>1438</v>
      </c>
      <c r="BE58" s="249" t="s">
        <v>1438</v>
      </c>
      <c r="BF58" s="249" t="s">
        <v>1438</v>
      </c>
      <c r="BG58" s="249">
        <v>7</v>
      </c>
      <c r="BH58" s="249">
        <v>7</v>
      </c>
      <c r="BI58" s="249">
        <v>7</v>
      </c>
      <c r="BJ58" s="249">
        <v>7</v>
      </c>
      <c r="BK58" s="249">
        <v>5</v>
      </c>
      <c r="BL58" s="260">
        <f t="shared" si="0"/>
        <v>6.8000000000000007</v>
      </c>
      <c r="BM58" s="249">
        <v>7</v>
      </c>
      <c r="BN58" s="293">
        <v>6.2499999999999991</v>
      </c>
      <c r="BW58" s="208">
        <v>6.8</v>
      </c>
      <c r="BX58" s="57">
        <f t="shared" si="1"/>
        <v>6.8000000000000007</v>
      </c>
    </row>
    <row r="59" spans="1:76" s="57" customFormat="1" ht="15" hidden="1" customHeight="1" x14ac:dyDescent="0.35">
      <c r="A59" s="255">
        <v>14546</v>
      </c>
      <c r="B59" s="255" t="s">
        <v>116</v>
      </c>
      <c r="C59" s="255" t="s">
        <v>117</v>
      </c>
      <c r="D59" s="255">
        <v>1</v>
      </c>
      <c r="E59" s="255">
        <v>2025</v>
      </c>
      <c r="F59" s="255" t="s">
        <v>1434</v>
      </c>
      <c r="G59" s="255" t="s">
        <v>52</v>
      </c>
      <c r="H59" s="255" t="s">
        <v>1435</v>
      </c>
      <c r="I59" s="255" t="s">
        <v>100</v>
      </c>
      <c r="J59" s="255" t="s">
        <v>101</v>
      </c>
      <c r="K59" s="255" t="s">
        <v>56</v>
      </c>
      <c r="L59" s="255" t="s">
        <v>57</v>
      </c>
      <c r="M59" s="255">
        <v>9</v>
      </c>
      <c r="N59" s="255" t="s">
        <v>118</v>
      </c>
      <c r="O59" s="255" t="s">
        <v>119</v>
      </c>
      <c r="P59" s="250" t="s">
        <v>120</v>
      </c>
      <c r="Q59" s="255" t="s">
        <v>61</v>
      </c>
      <c r="R59" s="255" t="s">
        <v>62</v>
      </c>
      <c r="S59" s="249" t="s">
        <v>63</v>
      </c>
      <c r="T59" s="249">
        <v>20</v>
      </c>
      <c r="U59" s="249">
        <v>260</v>
      </c>
      <c r="V59" s="249">
        <v>12</v>
      </c>
      <c r="W59" s="249">
        <v>272</v>
      </c>
      <c r="X59" s="249">
        <v>4</v>
      </c>
      <c r="Y59" s="249" t="s">
        <v>64</v>
      </c>
      <c r="Z59" s="249" t="s">
        <v>64</v>
      </c>
      <c r="AA59" s="248" t="s">
        <v>64</v>
      </c>
      <c r="AB59" s="248"/>
      <c r="AC59" s="249" t="s">
        <v>121</v>
      </c>
      <c r="AD59" s="248" t="s">
        <v>64</v>
      </c>
      <c r="AE59" s="249" t="s">
        <v>110</v>
      </c>
      <c r="AF59" s="249" t="s">
        <v>122</v>
      </c>
      <c r="AG59" s="249">
        <v>68</v>
      </c>
      <c r="AH59" s="255">
        <v>2</v>
      </c>
      <c r="AI59" s="255" t="s">
        <v>1314</v>
      </c>
      <c r="AJ59" s="249" t="s">
        <v>1464</v>
      </c>
      <c r="AK59" s="249">
        <v>272</v>
      </c>
      <c r="AL59" s="292">
        <v>68</v>
      </c>
      <c r="AM59" s="292">
        <v>5075</v>
      </c>
      <c r="AN59" s="292">
        <v>275000</v>
      </c>
      <c r="AO59" s="292">
        <v>250000</v>
      </c>
      <c r="AP59" s="265">
        <v>27608000</v>
      </c>
      <c r="AQ59" s="249">
        <v>5440000</v>
      </c>
      <c r="AR59" s="255">
        <v>5500000</v>
      </c>
      <c r="AS59" s="255">
        <v>6800000</v>
      </c>
      <c r="AT59" s="265">
        <v>5000000</v>
      </c>
      <c r="AU59" s="249">
        <v>50348000</v>
      </c>
      <c r="AV59" s="255" t="s">
        <v>64</v>
      </c>
      <c r="AW59" s="249"/>
      <c r="AX59" s="249">
        <v>1</v>
      </c>
      <c r="AY59" s="249">
        <v>7</v>
      </c>
      <c r="AZ59" s="249" t="s">
        <v>1438</v>
      </c>
      <c r="BA59" s="249" t="s">
        <v>1438</v>
      </c>
      <c r="BB59" s="249" t="s">
        <v>1438</v>
      </c>
      <c r="BC59" s="249" t="s">
        <v>1438</v>
      </c>
      <c r="BD59" s="249" t="s">
        <v>1438</v>
      </c>
      <c r="BE59" s="249" t="s">
        <v>1438</v>
      </c>
      <c r="BF59" s="249" t="s">
        <v>1438</v>
      </c>
      <c r="BG59" s="249">
        <v>7</v>
      </c>
      <c r="BH59" s="249">
        <v>7</v>
      </c>
      <c r="BI59" s="249">
        <v>7</v>
      </c>
      <c r="BJ59" s="249">
        <v>7</v>
      </c>
      <c r="BK59" s="249">
        <v>5</v>
      </c>
      <c r="BL59" s="260">
        <f t="shared" si="0"/>
        <v>6.8000000000000007</v>
      </c>
      <c r="BM59" s="249">
        <v>7</v>
      </c>
      <c r="BN59" s="293">
        <v>6.2499999999999991</v>
      </c>
      <c r="BW59" s="208">
        <v>6.8</v>
      </c>
      <c r="BX59" s="57">
        <f t="shared" si="1"/>
        <v>6.8000000000000007</v>
      </c>
    </row>
    <row r="60" spans="1:76" s="57" customFormat="1" ht="15" hidden="1" customHeight="1" x14ac:dyDescent="0.35">
      <c r="A60" s="255">
        <v>14547</v>
      </c>
      <c r="B60" s="255" t="s">
        <v>116</v>
      </c>
      <c r="C60" s="255" t="s">
        <v>117</v>
      </c>
      <c r="D60" s="255">
        <v>1</v>
      </c>
      <c r="E60" s="255">
        <v>2025</v>
      </c>
      <c r="F60" s="255" t="s">
        <v>1434</v>
      </c>
      <c r="G60" s="255" t="s">
        <v>52</v>
      </c>
      <c r="H60" s="255" t="s">
        <v>1435</v>
      </c>
      <c r="I60" s="255" t="s">
        <v>100</v>
      </c>
      <c r="J60" s="255" t="s">
        <v>101</v>
      </c>
      <c r="K60" s="255" t="s">
        <v>56</v>
      </c>
      <c r="L60" s="255" t="s">
        <v>57</v>
      </c>
      <c r="M60" s="255">
        <v>9</v>
      </c>
      <c r="N60" s="255" t="s">
        <v>118</v>
      </c>
      <c r="O60" s="255" t="s">
        <v>123</v>
      </c>
      <c r="P60" s="250" t="s">
        <v>120</v>
      </c>
      <c r="Q60" s="255" t="s">
        <v>61</v>
      </c>
      <c r="R60" s="255" t="s">
        <v>62</v>
      </c>
      <c r="S60" s="249" t="s">
        <v>63</v>
      </c>
      <c r="T60" s="249">
        <v>20</v>
      </c>
      <c r="U60" s="249">
        <v>260</v>
      </c>
      <c r="V60" s="249">
        <v>12</v>
      </c>
      <c r="W60" s="249">
        <v>272</v>
      </c>
      <c r="X60" s="249">
        <v>4</v>
      </c>
      <c r="Y60" s="249" t="s">
        <v>64</v>
      </c>
      <c r="Z60" s="249" t="s">
        <v>64</v>
      </c>
      <c r="AA60" s="248" t="s">
        <v>64</v>
      </c>
      <c r="AB60" s="248"/>
      <c r="AC60" s="249" t="s">
        <v>121</v>
      </c>
      <c r="AD60" s="248" t="s">
        <v>64</v>
      </c>
      <c r="AE60" s="249" t="s">
        <v>110</v>
      </c>
      <c r="AF60" s="249" t="s">
        <v>122</v>
      </c>
      <c r="AG60" s="249">
        <v>68</v>
      </c>
      <c r="AH60" s="255">
        <v>2</v>
      </c>
      <c r="AI60" s="255" t="s">
        <v>1314</v>
      </c>
      <c r="AJ60" s="249" t="s">
        <v>1464</v>
      </c>
      <c r="AK60" s="249">
        <v>272</v>
      </c>
      <c r="AL60" s="292">
        <v>68</v>
      </c>
      <c r="AM60" s="292">
        <v>5075</v>
      </c>
      <c r="AN60" s="292">
        <v>275000</v>
      </c>
      <c r="AO60" s="292">
        <v>250000</v>
      </c>
      <c r="AP60" s="265">
        <v>27608000</v>
      </c>
      <c r="AQ60" s="249">
        <v>5440000</v>
      </c>
      <c r="AR60" s="255">
        <v>5500000</v>
      </c>
      <c r="AS60" s="255">
        <v>6800000</v>
      </c>
      <c r="AT60" s="265">
        <v>5000000</v>
      </c>
      <c r="AU60" s="249">
        <v>50348000</v>
      </c>
      <c r="AV60" s="255" t="s">
        <v>64</v>
      </c>
      <c r="AW60" s="249"/>
      <c r="AX60" s="249">
        <v>1</v>
      </c>
      <c r="AY60" s="249">
        <v>7</v>
      </c>
      <c r="AZ60" s="249" t="s">
        <v>1438</v>
      </c>
      <c r="BA60" s="249" t="s">
        <v>1438</v>
      </c>
      <c r="BB60" s="249" t="s">
        <v>1438</v>
      </c>
      <c r="BC60" s="249" t="s">
        <v>1438</v>
      </c>
      <c r="BD60" s="249" t="s">
        <v>1438</v>
      </c>
      <c r="BE60" s="249" t="s">
        <v>1438</v>
      </c>
      <c r="BF60" s="249" t="s">
        <v>1438</v>
      </c>
      <c r="BG60" s="249">
        <v>7</v>
      </c>
      <c r="BH60" s="249">
        <v>7</v>
      </c>
      <c r="BI60" s="249">
        <v>7</v>
      </c>
      <c r="BJ60" s="249">
        <v>7</v>
      </c>
      <c r="BK60" s="249">
        <v>1</v>
      </c>
      <c r="BL60" s="260">
        <f t="shared" si="0"/>
        <v>6.4</v>
      </c>
      <c r="BM60" s="249">
        <v>7</v>
      </c>
      <c r="BN60" s="293">
        <v>5.95</v>
      </c>
      <c r="BW60" s="208">
        <v>6.4</v>
      </c>
      <c r="BX60" s="57">
        <f t="shared" si="1"/>
        <v>6.4</v>
      </c>
    </row>
    <row r="61" spans="1:76" s="57" customFormat="1" ht="15" hidden="1" customHeight="1" x14ac:dyDescent="0.35">
      <c r="A61" s="255">
        <v>14548</v>
      </c>
      <c r="B61" s="255" t="s">
        <v>116</v>
      </c>
      <c r="C61" s="255" t="s">
        <v>117</v>
      </c>
      <c r="D61" s="255">
        <v>1</v>
      </c>
      <c r="E61" s="255">
        <v>2025</v>
      </c>
      <c r="F61" s="255" t="s">
        <v>1434</v>
      </c>
      <c r="G61" s="255" t="s">
        <v>52</v>
      </c>
      <c r="H61" s="255" t="s">
        <v>1435</v>
      </c>
      <c r="I61" s="255" t="s">
        <v>100</v>
      </c>
      <c r="J61" s="202" t="s">
        <v>101</v>
      </c>
      <c r="K61" s="255" t="s">
        <v>56</v>
      </c>
      <c r="L61" s="255" t="s">
        <v>57</v>
      </c>
      <c r="M61" s="255">
        <v>9</v>
      </c>
      <c r="N61" s="255" t="s">
        <v>118</v>
      </c>
      <c r="O61" s="255" t="s">
        <v>124</v>
      </c>
      <c r="P61" s="250" t="s">
        <v>120</v>
      </c>
      <c r="Q61" s="255" t="s">
        <v>61</v>
      </c>
      <c r="R61" s="255" t="s">
        <v>62</v>
      </c>
      <c r="S61" s="249" t="s">
        <v>63</v>
      </c>
      <c r="T61" s="249">
        <v>20</v>
      </c>
      <c r="U61" s="249">
        <v>260</v>
      </c>
      <c r="V61" s="249">
        <v>12</v>
      </c>
      <c r="W61" s="249">
        <v>272</v>
      </c>
      <c r="X61" s="249">
        <v>4</v>
      </c>
      <c r="Y61" s="249" t="s">
        <v>64</v>
      </c>
      <c r="Z61" s="249" t="s">
        <v>64</v>
      </c>
      <c r="AA61" s="248" t="s">
        <v>64</v>
      </c>
      <c r="AB61" s="248"/>
      <c r="AC61" s="249" t="s">
        <v>121</v>
      </c>
      <c r="AD61" s="248" t="s">
        <v>64</v>
      </c>
      <c r="AE61" s="249" t="s">
        <v>110</v>
      </c>
      <c r="AF61" s="249" t="s">
        <v>122</v>
      </c>
      <c r="AG61" s="249">
        <v>68</v>
      </c>
      <c r="AH61" s="255">
        <v>2</v>
      </c>
      <c r="AI61" s="255" t="s">
        <v>1314</v>
      </c>
      <c r="AJ61" s="249" t="s">
        <v>1464</v>
      </c>
      <c r="AK61" s="249">
        <v>272</v>
      </c>
      <c r="AL61" s="292">
        <v>68</v>
      </c>
      <c r="AM61" s="292">
        <v>5075</v>
      </c>
      <c r="AN61" s="292">
        <v>275000</v>
      </c>
      <c r="AO61" s="292">
        <v>250000</v>
      </c>
      <c r="AP61" s="265">
        <v>27608000</v>
      </c>
      <c r="AQ61" s="249">
        <v>5440000</v>
      </c>
      <c r="AR61" s="255">
        <v>5500000</v>
      </c>
      <c r="AS61" s="255">
        <v>6800000</v>
      </c>
      <c r="AT61" s="265">
        <v>5000000</v>
      </c>
      <c r="AU61" s="249">
        <v>50348000</v>
      </c>
      <c r="AV61" s="255" t="s">
        <v>64</v>
      </c>
      <c r="AW61" s="249"/>
      <c r="AX61" s="249">
        <v>1</v>
      </c>
      <c r="AY61" s="249">
        <v>7</v>
      </c>
      <c r="AZ61" s="249" t="s">
        <v>1438</v>
      </c>
      <c r="BA61" s="249" t="s">
        <v>1438</v>
      </c>
      <c r="BB61" s="249" t="s">
        <v>1438</v>
      </c>
      <c r="BC61" s="249" t="s">
        <v>1438</v>
      </c>
      <c r="BD61" s="249" t="s">
        <v>1438</v>
      </c>
      <c r="BE61" s="249" t="s">
        <v>1438</v>
      </c>
      <c r="BF61" s="249" t="s">
        <v>1438</v>
      </c>
      <c r="BG61" s="249">
        <v>7</v>
      </c>
      <c r="BH61" s="249">
        <v>7</v>
      </c>
      <c r="BI61" s="249">
        <v>7</v>
      </c>
      <c r="BJ61" s="249">
        <v>7</v>
      </c>
      <c r="BK61" s="249">
        <v>1</v>
      </c>
      <c r="BL61" s="260">
        <f t="shared" si="0"/>
        <v>6.4</v>
      </c>
      <c r="BM61" s="249">
        <v>7</v>
      </c>
      <c r="BN61" s="293">
        <v>5.95</v>
      </c>
      <c r="BW61" s="208">
        <v>6.4</v>
      </c>
      <c r="BX61" s="57">
        <f t="shared" si="1"/>
        <v>6.4</v>
      </c>
    </row>
    <row r="62" spans="1:76" s="57" customFormat="1" ht="15" hidden="1" customHeight="1" x14ac:dyDescent="0.35">
      <c r="A62" s="255">
        <v>14549</v>
      </c>
      <c r="B62" s="255" t="s">
        <v>116</v>
      </c>
      <c r="C62" s="255" t="s">
        <v>117</v>
      </c>
      <c r="D62" s="255">
        <v>1</v>
      </c>
      <c r="E62" s="255">
        <v>2025</v>
      </c>
      <c r="F62" s="255" t="s">
        <v>1434</v>
      </c>
      <c r="G62" s="255" t="s">
        <v>52</v>
      </c>
      <c r="H62" s="255" t="s">
        <v>1435</v>
      </c>
      <c r="I62" s="255" t="s">
        <v>93</v>
      </c>
      <c r="J62" s="202" t="s">
        <v>94</v>
      </c>
      <c r="K62" s="255" t="s">
        <v>56</v>
      </c>
      <c r="L62" s="255" t="s">
        <v>57</v>
      </c>
      <c r="M62" s="255">
        <v>9</v>
      </c>
      <c r="N62" s="255" t="s">
        <v>118</v>
      </c>
      <c r="O62" s="255" t="s">
        <v>394</v>
      </c>
      <c r="P62" s="250" t="s">
        <v>120</v>
      </c>
      <c r="Q62" s="255" t="s">
        <v>61</v>
      </c>
      <c r="R62" s="255" t="s">
        <v>62</v>
      </c>
      <c r="S62" s="249" t="s">
        <v>63</v>
      </c>
      <c r="T62" s="249">
        <v>20</v>
      </c>
      <c r="U62" s="249">
        <v>170</v>
      </c>
      <c r="V62" s="249">
        <v>12</v>
      </c>
      <c r="W62" s="249">
        <v>182</v>
      </c>
      <c r="X62" s="249">
        <v>4</v>
      </c>
      <c r="Y62" s="249" t="s">
        <v>64</v>
      </c>
      <c r="Z62" s="249" t="s">
        <v>64</v>
      </c>
      <c r="AA62" s="248" t="s">
        <v>64</v>
      </c>
      <c r="AB62" s="248"/>
      <c r="AC62" s="249" t="s">
        <v>299</v>
      </c>
      <c r="AD62" s="248"/>
      <c r="AE62" s="249"/>
      <c r="AF62" s="249" t="s">
        <v>122</v>
      </c>
      <c r="AG62" s="249">
        <v>46</v>
      </c>
      <c r="AH62" s="255">
        <v>2</v>
      </c>
      <c r="AI62" s="255" t="s">
        <v>1314</v>
      </c>
      <c r="AJ62" s="249" t="s">
        <v>1464</v>
      </c>
      <c r="AK62" s="249">
        <v>182</v>
      </c>
      <c r="AL62" s="292">
        <v>46</v>
      </c>
      <c r="AM62" s="292">
        <v>5075</v>
      </c>
      <c r="AN62" s="292">
        <v>275000</v>
      </c>
      <c r="AO62" s="292">
        <v>0</v>
      </c>
      <c r="AP62" s="265">
        <v>18473000</v>
      </c>
      <c r="AQ62" s="249">
        <v>3680000</v>
      </c>
      <c r="AR62" s="255">
        <v>5500000</v>
      </c>
      <c r="AS62" s="255">
        <v>4600000</v>
      </c>
      <c r="AT62" s="265">
        <v>0</v>
      </c>
      <c r="AU62" s="249">
        <v>32253000</v>
      </c>
      <c r="AV62" s="255" t="s">
        <v>64</v>
      </c>
      <c r="AW62" s="249"/>
      <c r="AX62" s="249">
        <v>1</v>
      </c>
      <c r="AY62" s="249">
        <v>7</v>
      </c>
      <c r="AZ62" s="249" t="s">
        <v>1438</v>
      </c>
      <c r="BA62" s="249" t="s">
        <v>1438</v>
      </c>
      <c r="BB62" s="249" t="s">
        <v>1438</v>
      </c>
      <c r="BC62" s="249" t="s">
        <v>1438</v>
      </c>
      <c r="BD62" s="249" t="s">
        <v>1438</v>
      </c>
      <c r="BE62" s="249" t="s">
        <v>1438</v>
      </c>
      <c r="BF62" s="249" t="s">
        <v>1438</v>
      </c>
      <c r="BG62" s="249">
        <v>7</v>
      </c>
      <c r="BH62" s="249">
        <v>7</v>
      </c>
      <c r="BI62" s="249">
        <v>7</v>
      </c>
      <c r="BJ62" s="249">
        <v>7</v>
      </c>
      <c r="BK62" s="249">
        <v>5</v>
      </c>
      <c r="BL62" s="260">
        <f t="shared" si="0"/>
        <v>6.8000000000000007</v>
      </c>
      <c r="BM62" s="249">
        <v>7</v>
      </c>
      <c r="BN62" s="293">
        <v>6.2499999999999991</v>
      </c>
      <c r="BW62" s="208">
        <v>6.8</v>
      </c>
      <c r="BX62" s="57">
        <f t="shared" si="1"/>
        <v>6.8000000000000007</v>
      </c>
    </row>
    <row r="63" spans="1:76" s="57" customFormat="1" ht="15" hidden="1" customHeight="1" x14ac:dyDescent="0.35">
      <c r="A63" s="255">
        <v>14550</v>
      </c>
      <c r="B63" s="255" t="s">
        <v>116</v>
      </c>
      <c r="C63" s="255" t="s">
        <v>117</v>
      </c>
      <c r="D63" s="255">
        <v>1</v>
      </c>
      <c r="E63" s="255">
        <v>2025</v>
      </c>
      <c r="F63" s="255" t="s">
        <v>1434</v>
      </c>
      <c r="G63" s="255" t="s">
        <v>52</v>
      </c>
      <c r="H63" s="255" t="s">
        <v>1435</v>
      </c>
      <c r="I63" s="255" t="s">
        <v>93</v>
      </c>
      <c r="J63" s="202" t="s">
        <v>94</v>
      </c>
      <c r="K63" s="255" t="s">
        <v>56</v>
      </c>
      <c r="L63" s="255" t="s">
        <v>57</v>
      </c>
      <c r="M63" s="255">
        <v>9</v>
      </c>
      <c r="N63" s="255" t="s">
        <v>118</v>
      </c>
      <c r="O63" s="255" t="s">
        <v>395</v>
      </c>
      <c r="P63" s="250" t="s">
        <v>120</v>
      </c>
      <c r="Q63" s="255" t="s">
        <v>61</v>
      </c>
      <c r="R63" s="255" t="s">
        <v>62</v>
      </c>
      <c r="S63" s="249" t="s">
        <v>63</v>
      </c>
      <c r="T63" s="249">
        <v>20</v>
      </c>
      <c r="U63" s="249">
        <v>170</v>
      </c>
      <c r="V63" s="249">
        <v>12</v>
      </c>
      <c r="W63" s="249">
        <v>182</v>
      </c>
      <c r="X63" s="249">
        <v>4</v>
      </c>
      <c r="Y63" s="249" t="s">
        <v>64</v>
      </c>
      <c r="Z63" s="249" t="s">
        <v>64</v>
      </c>
      <c r="AA63" s="248" t="s">
        <v>64</v>
      </c>
      <c r="AB63" s="248"/>
      <c r="AC63" s="249" t="s">
        <v>299</v>
      </c>
      <c r="AD63" s="248"/>
      <c r="AE63" s="249"/>
      <c r="AF63" s="249" t="s">
        <v>122</v>
      </c>
      <c r="AG63" s="249">
        <v>46</v>
      </c>
      <c r="AH63" s="255">
        <v>2</v>
      </c>
      <c r="AI63" s="255" t="s">
        <v>1314</v>
      </c>
      <c r="AJ63" s="249" t="s">
        <v>1464</v>
      </c>
      <c r="AK63" s="249">
        <v>182</v>
      </c>
      <c r="AL63" s="292">
        <v>46</v>
      </c>
      <c r="AM63" s="292">
        <v>5075</v>
      </c>
      <c r="AN63" s="292">
        <v>275000</v>
      </c>
      <c r="AO63" s="292">
        <v>0</v>
      </c>
      <c r="AP63" s="265">
        <v>18473000</v>
      </c>
      <c r="AQ63" s="249">
        <v>3680000</v>
      </c>
      <c r="AR63" s="255">
        <v>5500000</v>
      </c>
      <c r="AS63" s="255">
        <v>4600000</v>
      </c>
      <c r="AT63" s="265">
        <v>0</v>
      </c>
      <c r="AU63" s="249">
        <v>32253000</v>
      </c>
      <c r="AV63" s="255" t="s">
        <v>64</v>
      </c>
      <c r="AW63" s="249"/>
      <c r="AX63" s="249">
        <v>1</v>
      </c>
      <c r="AY63" s="249">
        <v>7</v>
      </c>
      <c r="AZ63" s="249" t="s">
        <v>1438</v>
      </c>
      <c r="BA63" s="249" t="s">
        <v>1438</v>
      </c>
      <c r="BB63" s="249" t="s">
        <v>1438</v>
      </c>
      <c r="BC63" s="249" t="s">
        <v>1438</v>
      </c>
      <c r="BD63" s="249" t="s">
        <v>1438</v>
      </c>
      <c r="BE63" s="249" t="s">
        <v>1438</v>
      </c>
      <c r="BF63" s="249" t="s">
        <v>1438</v>
      </c>
      <c r="BG63" s="249">
        <v>7</v>
      </c>
      <c r="BH63" s="249">
        <v>7</v>
      </c>
      <c r="BI63" s="249">
        <v>7</v>
      </c>
      <c r="BJ63" s="249">
        <v>7</v>
      </c>
      <c r="BK63" s="249">
        <v>1</v>
      </c>
      <c r="BL63" s="260">
        <f t="shared" si="0"/>
        <v>6.4</v>
      </c>
      <c r="BM63" s="249">
        <v>7</v>
      </c>
      <c r="BN63" s="293">
        <v>5.95</v>
      </c>
      <c r="BW63" s="208">
        <v>6.4</v>
      </c>
      <c r="BX63" s="57">
        <f t="shared" si="1"/>
        <v>6.4</v>
      </c>
    </row>
    <row r="64" spans="1:76" s="57" customFormat="1" ht="15" hidden="1" customHeight="1" x14ac:dyDescent="0.35">
      <c r="A64" s="255">
        <v>14551</v>
      </c>
      <c r="B64" s="255" t="s">
        <v>116</v>
      </c>
      <c r="C64" s="255" t="s">
        <v>117</v>
      </c>
      <c r="D64" s="255">
        <v>1</v>
      </c>
      <c r="E64" s="255">
        <v>2025</v>
      </c>
      <c r="F64" s="255" t="s">
        <v>1434</v>
      </c>
      <c r="G64" s="255" t="s">
        <v>52</v>
      </c>
      <c r="H64" s="255" t="s">
        <v>1435</v>
      </c>
      <c r="I64" s="255" t="s">
        <v>93</v>
      </c>
      <c r="J64" s="202" t="s">
        <v>94</v>
      </c>
      <c r="K64" s="255" t="s">
        <v>56</v>
      </c>
      <c r="L64" s="255" t="s">
        <v>57</v>
      </c>
      <c r="M64" s="255">
        <v>9</v>
      </c>
      <c r="N64" s="255" t="s">
        <v>118</v>
      </c>
      <c r="O64" s="255" t="s">
        <v>396</v>
      </c>
      <c r="P64" s="250" t="s">
        <v>120</v>
      </c>
      <c r="Q64" s="255" t="s">
        <v>61</v>
      </c>
      <c r="R64" s="255" t="s">
        <v>62</v>
      </c>
      <c r="S64" s="249" t="s">
        <v>63</v>
      </c>
      <c r="T64" s="249">
        <v>20</v>
      </c>
      <c r="U64" s="249">
        <v>170</v>
      </c>
      <c r="V64" s="249">
        <v>12</v>
      </c>
      <c r="W64" s="249">
        <v>182</v>
      </c>
      <c r="X64" s="249">
        <v>4</v>
      </c>
      <c r="Y64" s="249" t="s">
        <v>64</v>
      </c>
      <c r="Z64" s="249" t="s">
        <v>64</v>
      </c>
      <c r="AA64" s="248" t="s">
        <v>64</v>
      </c>
      <c r="AB64" s="248"/>
      <c r="AC64" s="249" t="s">
        <v>299</v>
      </c>
      <c r="AD64" s="248"/>
      <c r="AE64" s="249"/>
      <c r="AF64" s="249" t="s">
        <v>122</v>
      </c>
      <c r="AG64" s="249">
        <v>46</v>
      </c>
      <c r="AH64" s="255">
        <v>2</v>
      </c>
      <c r="AI64" s="255" t="s">
        <v>1314</v>
      </c>
      <c r="AJ64" s="249" t="s">
        <v>1464</v>
      </c>
      <c r="AK64" s="249">
        <v>182</v>
      </c>
      <c r="AL64" s="292">
        <v>46</v>
      </c>
      <c r="AM64" s="292">
        <v>5075</v>
      </c>
      <c r="AN64" s="292">
        <v>275000</v>
      </c>
      <c r="AO64" s="292">
        <v>0</v>
      </c>
      <c r="AP64" s="265">
        <v>18473000</v>
      </c>
      <c r="AQ64" s="249">
        <v>3680000</v>
      </c>
      <c r="AR64" s="255">
        <v>5500000</v>
      </c>
      <c r="AS64" s="255">
        <v>4600000</v>
      </c>
      <c r="AT64" s="265">
        <v>0</v>
      </c>
      <c r="AU64" s="249">
        <v>32253000</v>
      </c>
      <c r="AV64" s="255" t="s">
        <v>64</v>
      </c>
      <c r="AW64" s="249"/>
      <c r="AX64" s="249">
        <v>1</v>
      </c>
      <c r="AY64" s="249">
        <v>7</v>
      </c>
      <c r="AZ64" s="249" t="s">
        <v>1438</v>
      </c>
      <c r="BA64" s="249" t="s">
        <v>1438</v>
      </c>
      <c r="BB64" s="249" t="s">
        <v>1438</v>
      </c>
      <c r="BC64" s="249" t="s">
        <v>1438</v>
      </c>
      <c r="BD64" s="249" t="s">
        <v>1438</v>
      </c>
      <c r="BE64" s="249" t="s">
        <v>1438</v>
      </c>
      <c r="BF64" s="249" t="s">
        <v>1438</v>
      </c>
      <c r="BG64" s="249">
        <v>7</v>
      </c>
      <c r="BH64" s="249">
        <v>7</v>
      </c>
      <c r="BI64" s="249">
        <v>7</v>
      </c>
      <c r="BJ64" s="249">
        <v>7</v>
      </c>
      <c r="BK64" s="249">
        <v>5</v>
      </c>
      <c r="BL64" s="260">
        <f t="shared" si="0"/>
        <v>6.8000000000000007</v>
      </c>
      <c r="BM64" s="249">
        <v>7</v>
      </c>
      <c r="BN64" s="293">
        <v>6.2499999999999991</v>
      </c>
      <c r="BW64" s="208">
        <v>6.8</v>
      </c>
      <c r="BX64" s="57">
        <f t="shared" si="1"/>
        <v>6.8000000000000007</v>
      </c>
    </row>
    <row r="65" spans="1:76" s="57" customFormat="1" ht="15" hidden="1" customHeight="1" x14ac:dyDescent="0.35">
      <c r="A65" s="255">
        <v>14552</v>
      </c>
      <c r="B65" s="255" t="s">
        <v>116</v>
      </c>
      <c r="C65" s="255" t="s">
        <v>117</v>
      </c>
      <c r="D65" s="255">
        <v>1</v>
      </c>
      <c r="E65" s="255">
        <v>2025</v>
      </c>
      <c r="F65" s="255" t="s">
        <v>1434</v>
      </c>
      <c r="G65" s="255" t="s">
        <v>52</v>
      </c>
      <c r="H65" s="255" t="s">
        <v>1435</v>
      </c>
      <c r="I65" s="255" t="s">
        <v>397</v>
      </c>
      <c r="J65" s="202" t="s">
        <v>398</v>
      </c>
      <c r="K65" s="255" t="s">
        <v>56</v>
      </c>
      <c r="L65" s="255" t="s">
        <v>57</v>
      </c>
      <c r="M65" s="255">
        <v>9</v>
      </c>
      <c r="N65" s="255" t="s">
        <v>118</v>
      </c>
      <c r="O65" s="255" t="s">
        <v>399</v>
      </c>
      <c r="P65" s="250" t="s">
        <v>120</v>
      </c>
      <c r="Q65" s="255" t="s">
        <v>61</v>
      </c>
      <c r="R65" s="255" t="s">
        <v>62</v>
      </c>
      <c r="S65" s="249" t="s">
        <v>63</v>
      </c>
      <c r="T65" s="249">
        <v>20</v>
      </c>
      <c r="U65" s="249">
        <v>130</v>
      </c>
      <c r="V65" s="249">
        <v>12</v>
      </c>
      <c r="W65" s="249">
        <v>142</v>
      </c>
      <c r="X65" s="249">
        <v>4</v>
      </c>
      <c r="Y65" s="249" t="s">
        <v>64</v>
      </c>
      <c r="Z65" s="249" t="s">
        <v>64</v>
      </c>
      <c r="AA65" s="248" t="s">
        <v>64</v>
      </c>
      <c r="AB65" s="248"/>
      <c r="AC65" s="249" t="s">
        <v>299</v>
      </c>
      <c r="AD65" s="248"/>
      <c r="AE65" s="249"/>
      <c r="AF65" s="249" t="s">
        <v>122</v>
      </c>
      <c r="AG65" s="249">
        <v>36</v>
      </c>
      <c r="AH65" s="255">
        <v>2</v>
      </c>
      <c r="AI65" s="255" t="s">
        <v>1314</v>
      </c>
      <c r="AJ65" s="249" t="s">
        <v>1464</v>
      </c>
      <c r="AK65" s="249">
        <v>142</v>
      </c>
      <c r="AL65" s="292">
        <v>36</v>
      </c>
      <c r="AM65" s="292">
        <v>5075</v>
      </c>
      <c r="AN65" s="292">
        <v>275000</v>
      </c>
      <c r="AO65" s="292">
        <v>0</v>
      </c>
      <c r="AP65" s="265">
        <v>14413000</v>
      </c>
      <c r="AQ65" s="249">
        <v>2880000</v>
      </c>
      <c r="AR65" s="255">
        <v>5500000</v>
      </c>
      <c r="AS65" s="255">
        <v>3600000</v>
      </c>
      <c r="AT65" s="265">
        <v>0</v>
      </c>
      <c r="AU65" s="249">
        <v>26393000</v>
      </c>
      <c r="AV65" s="255" t="s">
        <v>64</v>
      </c>
      <c r="AW65" s="249"/>
      <c r="AX65" s="249">
        <v>1</v>
      </c>
      <c r="AY65" s="249">
        <v>7</v>
      </c>
      <c r="AZ65" s="249" t="s">
        <v>1438</v>
      </c>
      <c r="BA65" s="249" t="s">
        <v>1438</v>
      </c>
      <c r="BB65" s="249" t="s">
        <v>1438</v>
      </c>
      <c r="BC65" s="249" t="s">
        <v>1438</v>
      </c>
      <c r="BD65" s="249" t="s">
        <v>1438</v>
      </c>
      <c r="BE65" s="249" t="s">
        <v>1438</v>
      </c>
      <c r="BF65" s="249" t="s">
        <v>1438</v>
      </c>
      <c r="BG65" s="249">
        <v>7</v>
      </c>
      <c r="BH65" s="249">
        <v>7</v>
      </c>
      <c r="BI65" s="249">
        <v>7</v>
      </c>
      <c r="BJ65" s="249">
        <v>7</v>
      </c>
      <c r="BK65" s="249">
        <v>5</v>
      </c>
      <c r="BL65" s="260">
        <f t="shared" si="0"/>
        <v>6.8000000000000007</v>
      </c>
      <c r="BM65" s="249">
        <v>7</v>
      </c>
      <c r="BN65" s="293">
        <v>6.2499999999999991</v>
      </c>
      <c r="BW65" s="208">
        <v>6.8</v>
      </c>
      <c r="BX65" s="57">
        <f t="shared" si="1"/>
        <v>6.8000000000000007</v>
      </c>
    </row>
    <row r="66" spans="1:76" s="57" customFormat="1" ht="15" hidden="1" customHeight="1" x14ac:dyDescent="0.35">
      <c r="A66" s="255">
        <v>14553</v>
      </c>
      <c r="B66" s="255" t="s">
        <v>116</v>
      </c>
      <c r="C66" s="255" t="s">
        <v>117</v>
      </c>
      <c r="D66" s="255">
        <v>1</v>
      </c>
      <c r="E66" s="255">
        <v>2025</v>
      </c>
      <c r="F66" s="255" t="s">
        <v>1434</v>
      </c>
      <c r="G66" s="255" t="s">
        <v>52</v>
      </c>
      <c r="H66" s="255" t="s">
        <v>1435</v>
      </c>
      <c r="I66" s="255" t="s">
        <v>397</v>
      </c>
      <c r="J66" s="202" t="s">
        <v>398</v>
      </c>
      <c r="K66" s="255" t="s">
        <v>56</v>
      </c>
      <c r="L66" s="255" t="s">
        <v>57</v>
      </c>
      <c r="M66" s="255">
        <v>9</v>
      </c>
      <c r="N66" s="255" t="s">
        <v>118</v>
      </c>
      <c r="O66" s="255" t="s">
        <v>400</v>
      </c>
      <c r="P66" s="250" t="s">
        <v>120</v>
      </c>
      <c r="Q66" s="255" t="s">
        <v>61</v>
      </c>
      <c r="R66" s="255" t="s">
        <v>62</v>
      </c>
      <c r="S66" s="249" t="s">
        <v>63</v>
      </c>
      <c r="T66" s="249">
        <v>20</v>
      </c>
      <c r="U66" s="249">
        <v>130</v>
      </c>
      <c r="V66" s="249">
        <v>12</v>
      </c>
      <c r="W66" s="249">
        <v>142</v>
      </c>
      <c r="X66" s="249">
        <v>4</v>
      </c>
      <c r="Y66" s="249" t="s">
        <v>64</v>
      </c>
      <c r="Z66" s="249" t="s">
        <v>64</v>
      </c>
      <c r="AA66" s="248" t="s">
        <v>64</v>
      </c>
      <c r="AB66" s="248"/>
      <c r="AC66" s="249" t="s">
        <v>299</v>
      </c>
      <c r="AD66" s="248"/>
      <c r="AE66" s="249"/>
      <c r="AF66" s="249" t="s">
        <v>122</v>
      </c>
      <c r="AG66" s="249">
        <v>36</v>
      </c>
      <c r="AH66" s="255">
        <v>2</v>
      </c>
      <c r="AI66" s="255" t="s">
        <v>1314</v>
      </c>
      <c r="AJ66" s="249" t="s">
        <v>1464</v>
      </c>
      <c r="AK66" s="249">
        <v>142</v>
      </c>
      <c r="AL66" s="292">
        <v>36</v>
      </c>
      <c r="AM66" s="292">
        <v>5075</v>
      </c>
      <c r="AN66" s="292">
        <v>275000</v>
      </c>
      <c r="AO66" s="292">
        <v>0</v>
      </c>
      <c r="AP66" s="265">
        <v>14413000</v>
      </c>
      <c r="AQ66" s="249">
        <v>2880000</v>
      </c>
      <c r="AR66" s="255">
        <v>5500000</v>
      </c>
      <c r="AS66" s="255">
        <v>3600000</v>
      </c>
      <c r="AT66" s="265">
        <v>0</v>
      </c>
      <c r="AU66" s="249">
        <v>26393000</v>
      </c>
      <c r="AV66" s="255" t="s">
        <v>64</v>
      </c>
      <c r="AW66" s="249"/>
      <c r="AX66" s="249">
        <v>1</v>
      </c>
      <c r="AY66" s="249">
        <v>7</v>
      </c>
      <c r="AZ66" s="249" t="s">
        <v>1438</v>
      </c>
      <c r="BA66" s="249" t="s">
        <v>1438</v>
      </c>
      <c r="BB66" s="249" t="s">
        <v>1438</v>
      </c>
      <c r="BC66" s="249" t="s">
        <v>1438</v>
      </c>
      <c r="BD66" s="249" t="s">
        <v>1438</v>
      </c>
      <c r="BE66" s="249" t="s">
        <v>1438</v>
      </c>
      <c r="BF66" s="249" t="s">
        <v>1438</v>
      </c>
      <c r="BG66" s="249">
        <v>7</v>
      </c>
      <c r="BH66" s="249">
        <v>7</v>
      </c>
      <c r="BI66" s="249">
        <v>7</v>
      </c>
      <c r="BJ66" s="249">
        <v>7</v>
      </c>
      <c r="BK66" s="249">
        <v>5</v>
      </c>
      <c r="BL66" s="260">
        <f t="shared" si="0"/>
        <v>6.8000000000000007</v>
      </c>
      <c r="BM66" s="249">
        <v>7</v>
      </c>
      <c r="BN66" s="293">
        <v>6.2499999999999991</v>
      </c>
      <c r="BW66" s="208">
        <v>6.8</v>
      </c>
      <c r="BX66" s="57">
        <f t="shared" si="1"/>
        <v>6.8000000000000007</v>
      </c>
    </row>
    <row r="67" spans="1:76" s="57" customFormat="1" ht="15" hidden="1" customHeight="1" x14ac:dyDescent="0.35">
      <c r="A67" s="255">
        <v>14554</v>
      </c>
      <c r="B67" s="255" t="s">
        <v>116</v>
      </c>
      <c r="C67" s="255" t="s">
        <v>117</v>
      </c>
      <c r="D67" s="255">
        <v>1</v>
      </c>
      <c r="E67" s="255">
        <v>2025</v>
      </c>
      <c r="F67" s="255" t="s">
        <v>1434</v>
      </c>
      <c r="G67" s="255" t="s">
        <v>52</v>
      </c>
      <c r="H67" s="255" t="s">
        <v>1435</v>
      </c>
      <c r="I67" s="255" t="s">
        <v>397</v>
      </c>
      <c r="J67" s="202" t="s">
        <v>398</v>
      </c>
      <c r="K67" s="255" t="s">
        <v>56</v>
      </c>
      <c r="L67" s="255" t="s">
        <v>57</v>
      </c>
      <c r="M67" s="255">
        <v>9</v>
      </c>
      <c r="N67" s="255" t="s">
        <v>118</v>
      </c>
      <c r="O67" s="255" t="s">
        <v>401</v>
      </c>
      <c r="P67" s="250" t="s">
        <v>120</v>
      </c>
      <c r="Q67" s="255" t="s">
        <v>61</v>
      </c>
      <c r="R67" s="255" t="s">
        <v>62</v>
      </c>
      <c r="S67" s="249" t="s">
        <v>63</v>
      </c>
      <c r="T67" s="249">
        <v>20</v>
      </c>
      <c r="U67" s="249">
        <v>130</v>
      </c>
      <c r="V67" s="249">
        <v>12</v>
      </c>
      <c r="W67" s="249">
        <v>142</v>
      </c>
      <c r="X67" s="249">
        <v>4</v>
      </c>
      <c r="Y67" s="249" t="s">
        <v>64</v>
      </c>
      <c r="Z67" s="249" t="s">
        <v>64</v>
      </c>
      <c r="AA67" s="248" t="s">
        <v>64</v>
      </c>
      <c r="AB67" s="248"/>
      <c r="AC67" s="249" t="s">
        <v>299</v>
      </c>
      <c r="AD67" s="248"/>
      <c r="AE67" s="249"/>
      <c r="AF67" s="249" t="s">
        <v>122</v>
      </c>
      <c r="AG67" s="249">
        <v>36</v>
      </c>
      <c r="AH67" s="255">
        <v>2</v>
      </c>
      <c r="AI67" s="255" t="s">
        <v>1314</v>
      </c>
      <c r="AJ67" s="249" t="s">
        <v>1464</v>
      </c>
      <c r="AK67" s="249">
        <v>142</v>
      </c>
      <c r="AL67" s="292">
        <v>36</v>
      </c>
      <c r="AM67" s="292">
        <v>5075</v>
      </c>
      <c r="AN67" s="292">
        <v>275000</v>
      </c>
      <c r="AO67" s="292">
        <v>0</v>
      </c>
      <c r="AP67" s="265">
        <v>14413000</v>
      </c>
      <c r="AQ67" s="249">
        <v>2880000</v>
      </c>
      <c r="AR67" s="255">
        <v>5500000</v>
      </c>
      <c r="AS67" s="255">
        <v>3600000</v>
      </c>
      <c r="AT67" s="265">
        <v>0</v>
      </c>
      <c r="AU67" s="249">
        <v>26393000</v>
      </c>
      <c r="AV67" s="255" t="s">
        <v>64</v>
      </c>
      <c r="AW67" s="249"/>
      <c r="AX67" s="249">
        <v>1</v>
      </c>
      <c r="AY67" s="249">
        <v>7</v>
      </c>
      <c r="AZ67" s="249" t="s">
        <v>1438</v>
      </c>
      <c r="BA67" s="249" t="s">
        <v>1438</v>
      </c>
      <c r="BB67" s="249" t="s">
        <v>1438</v>
      </c>
      <c r="BC67" s="249" t="s">
        <v>1438</v>
      </c>
      <c r="BD67" s="249" t="s">
        <v>1438</v>
      </c>
      <c r="BE67" s="249" t="s">
        <v>1438</v>
      </c>
      <c r="BF67" s="249" t="s">
        <v>1438</v>
      </c>
      <c r="BG67" s="249">
        <v>7</v>
      </c>
      <c r="BH67" s="249">
        <v>7</v>
      </c>
      <c r="BI67" s="249">
        <v>7</v>
      </c>
      <c r="BJ67" s="249">
        <v>7</v>
      </c>
      <c r="BK67" s="249">
        <v>1</v>
      </c>
      <c r="BL67" s="260">
        <f t="shared" si="0"/>
        <v>6.4</v>
      </c>
      <c r="BM67" s="249">
        <v>7</v>
      </c>
      <c r="BN67" s="293">
        <v>5.95</v>
      </c>
      <c r="BW67" s="208">
        <v>6.4</v>
      </c>
      <c r="BX67" s="57">
        <f t="shared" si="1"/>
        <v>6.4</v>
      </c>
    </row>
    <row r="68" spans="1:76" s="57" customFormat="1" ht="15" hidden="1" customHeight="1" x14ac:dyDescent="0.35">
      <c r="A68" s="255">
        <v>14555</v>
      </c>
      <c r="B68" s="255" t="s">
        <v>116</v>
      </c>
      <c r="C68" s="255" t="s">
        <v>117</v>
      </c>
      <c r="D68" s="255">
        <v>1</v>
      </c>
      <c r="E68" s="255">
        <v>2025</v>
      </c>
      <c r="F68" s="255" t="s">
        <v>1434</v>
      </c>
      <c r="G68" s="255" t="s">
        <v>52</v>
      </c>
      <c r="H68" s="255" t="s">
        <v>1435</v>
      </c>
      <c r="I68" s="255" t="s">
        <v>402</v>
      </c>
      <c r="J68" s="255" t="s">
        <v>403</v>
      </c>
      <c r="K68" s="255" t="s">
        <v>56</v>
      </c>
      <c r="L68" s="255" t="s">
        <v>57</v>
      </c>
      <c r="M68" s="255">
        <v>9</v>
      </c>
      <c r="N68" s="255" t="s">
        <v>118</v>
      </c>
      <c r="O68" s="255" t="s">
        <v>404</v>
      </c>
      <c r="P68" s="250" t="s">
        <v>120</v>
      </c>
      <c r="Q68" s="255" t="s">
        <v>61</v>
      </c>
      <c r="R68" s="255" t="s">
        <v>62</v>
      </c>
      <c r="S68" s="249" t="s">
        <v>63</v>
      </c>
      <c r="T68" s="249">
        <v>20</v>
      </c>
      <c r="U68" s="249">
        <v>145</v>
      </c>
      <c r="V68" s="249">
        <v>12</v>
      </c>
      <c r="W68" s="249">
        <v>157</v>
      </c>
      <c r="X68" s="249">
        <v>4</v>
      </c>
      <c r="Y68" s="249" t="s">
        <v>64</v>
      </c>
      <c r="Z68" s="249" t="s">
        <v>64</v>
      </c>
      <c r="AA68" s="248" t="s">
        <v>64</v>
      </c>
      <c r="AB68" s="248"/>
      <c r="AC68" s="249" t="s">
        <v>405</v>
      </c>
      <c r="AD68" s="248"/>
      <c r="AE68" s="249"/>
      <c r="AF68" s="249" t="s">
        <v>122</v>
      </c>
      <c r="AG68" s="249">
        <v>40</v>
      </c>
      <c r="AH68" s="255">
        <v>2</v>
      </c>
      <c r="AI68" s="255" t="s">
        <v>1314</v>
      </c>
      <c r="AJ68" s="249" t="s">
        <v>1464</v>
      </c>
      <c r="AK68" s="249">
        <v>157</v>
      </c>
      <c r="AL68" s="292">
        <v>40</v>
      </c>
      <c r="AM68" s="292">
        <v>5075</v>
      </c>
      <c r="AN68" s="292">
        <v>275000</v>
      </c>
      <c r="AO68" s="292">
        <v>0</v>
      </c>
      <c r="AP68" s="265">
        <v>15935500</v>
      </c>
      <c r="AQ68" s="249">
        <v>3200000</v>
      </c>
      <c r="AR68" s="255">
        <v>5500000</v>
      </c>
      <c r="AS68" s="255">
        <v>4000000</v>
      </c>
      <c r="AT68" s="265">
        <v>0</v>
      </c>
      <c r="AU68" s="249">
        <v>28635500</v>
      </c>
      <c r="AV68" s="255" t="s">
        <v>64</v>
      </c>
      <c r="AW68" s="249"/>
      <c r="AX68" s="249">
        <v>1</v>
      </c>
      <c r="AY68" s="249">
        <v>7</v>
      </c>
      <c r="AZ68" s="249" t="s">
        <v>1438</v>
      </c>
      <c r="BA68" s="249" t="s">
        <v>1438</v>
      </c>
      <c r="BB68" s="249" t="s">
        <v>1438</v>
      </c>
      <c r="BC68" s="249" t="s">
        <v>1438</v>
      </c>
      <c r="BD68" s="249" t="s">
        <v>1438</v>
      </c>
      <c r="BE68" s="249" t="s">
        <v>1438</v>
      </c>
      <c r="BF68" s="249" t="s">
        <v>1438</v>
      </c>
      <c r="BG68" s="249">
        <v>7</v>
      </c>
      <c r="BH68" s="249">
        <v>7</v>
      </c>
      <c r="BI68" s="249">
        <v>7</v>
      </c>
      <c r="BJ68" s="249">
        <v>7</v>
      </c>
      <c r="BK68" s="249">
        <v>1</v>
      </c>
      <c r="BL68" s="260">
        <f t="shared" si="0"/>
        <v>6.4</v>
      </c>
      <c r="BM68" s="249">
        <v>7</v>
      </c>
      <c r="BN68" s="293">
        <v>5.95</v>
      </c>
      <c r="BW68" s="208">
        <v>6.4</v>
      </c>
      <c r="BX68" s="57">
        <f t="shared" si="1"/>
        <v>6.4</v>
      </c>
    </row>
    <row r="69" spans="1:76" s="57" customFormat="1" ht="15" hidden="1" customHeight="1" x14ac:dyDescent="0.35">
      <c r="A69" s="255">
        <v>14556</v>
      </c>
      <c r="B69" s="255" t="s">
        <v>116</v>
      </c>
      <c r="C69" s="255" t="s">
        <v>117</v>
      </c>
      <c r="D69" s="255">
        <v>1</v>
      </c>
      <c r="E69" s="255">
        <v>2025</v>
      </c>
      <c r="F69" s="255" t="s">
        <v>1434</v>
      </c>
      <c r="G69" s="255" t="s">
        <v>52</v>
      </c>
      <c r="H69" s="255" t="s">
        <v>1435</v>
      </c>
      <c r="I69" s="255" t="s">
        <v>402</v>
      </c>
      <c r="J69" s="255" t="s">
        <v>403</v>
      </c>
      <c r="K69" s="255" t="s">
        <v>56</v>
      </c>
      <c r="L69" s="255" t="s">
        <v>57</v>
      </c>
      <c r="M69" s="255">
        <v>9</v>
      </c>
      <c r="N69" s="255" t="s">
        <v>118</v>
      </c>
      <c r="O69" s="255" t="s">
        <v>406</v>
      </c>
      <c r="P69" s="250" t="s">
        <v>120</v>
      </c>
      <c r="Q69" s="255" t="s">
        <v>61</v>
      </c>
      <c r="R69" s="255" t="s">
        <v>62</v>
      </c>
      <c r="S69" s="249" t="s">
        <v>63</v>
      </c>
      <c r="T69" s="249">
        <v>20</v>
      </c>
      <c r="U69" s="249">
        <v>145</v>
      </c>
      <c r="V69" s="249">
        <v>12</v>
      </c>
      <c r="W69" s="249">
        <v>157</v>
      </c>
      <c r="X69" s="249">
        <v>4</v>
      </c>
      <c r="Y69" s="249" t="s">
        <v>64</v>
      </c>
      <c r="Z69" s="249" t="s">
        <v>64</v>
      </c>
      <c r="AA69" s="248" t="s">
        <v>64</v>
      </c>
      <c r="AB69" s="248"/>
      <c r="AC69" s="249" t="s">
        <v>405</v>
      </c>
      <c r="AD69" s="248"/>
      <c r="AE69" s="249"/>
      <c r="AF69" s="249" t="s">
        <v>122</v>
      </c>
      <c r="AG69" s="249">
        <v>40</v>
      </c>
      <c r="AH69" s="255">
        <v>2</v>
      </c>
      <c r="AI69" s="255" t="s">
        <v>1314</v>
      </c>
      <c r="AJ69" s="249" t="s">
        <v>1464</v>
      </c>
      <c r="AK69" s="249">
        <v>157</v>
      </c>
      <c r="AL69" s="292">
        <v>40</v>
      </c>
      <c r="AM69" s="292">
        <v>5075</v>
      </c>
      <c r="AN69" s="292">
        <v>275000</v>
      </c>
      <c r="AO69" s="292">
        <v>0</v>
      </c>
      <c r="AP69" s="265">
        <v>15935500</v>
      </c>
      <c r="AQ69" s="249">
        <v>3200000</v>
      </c>
      <c r="AR69" s="255">
        <v>5500000</v>
      </c>
      <c r="AS69" s="255">
        <v>4000000</v>
      </c>
      <c r="AT69" s="265">
        <v>0</v>
      </c>
      <c r="AU69" s="249">
        <v>28635500</v>
      </c>
      <c r="AV69" s="255" t="s">
        <v>64</v>
      </c>
      <c r="AW69" s="249"/>
      <c r="AX69" s="249">
        <v>1</v>
      </c>
      <c r="AY69" s="249">
        <v>7</v>
      </c>
      <c r="AZ69" s="249" t="s">
        <v>1438</v>
      </c>
      <c r="BA69" s="249" t="s">
        <v>1438</v>
      </c>
      <c r="BB69" s="249" t="s">
        <v>1438</v>
      </c>
      <c r="BC69" s="249" t="s">
        <v>1438</v>
      </c>
      <c r="BD69" s="249" t="s">
        <v>1438</v>
      </c>
      <c r="BE69" s="249" t="s">
        <v>1438</v>
      </c>
      <c r="BF69" s="249" t="s">
        <v>1438</v>
      </c>
      <c r="BG69" s="249">
        <v>7</v>
      </c>
      <c r="BH69" s="249">
        <v>7</v>
      </c>
      <c r="BI69" s="249">
        <v>7</v>
      </c>
      <c r="BJ69" s="249">
        <v>7</v>
      </c>
      <c r="BK69" s="249">
        <v>7</v>
      </c>
      <c r="BL69" s="260">
        <f t="shared" ref="BL69:BL132" si="2">+(BG69*0.3+BH69*0.3+BI69*0.2+BJ69*0.1+BK69*0.1)</f>
        <v>7.0000000000000009</v>
      </c>
      <c r="BM69" s="249">
        <v>7</v>
      </c>
      <c r="BN69" s="293">
        <v>6.3999999999999995</v>
      </c>
      <c r="BW69" s="208">
        <v>7</v>
      </c>
      <c r="BX69" s="57">
        <f t="shared" si="1"/>
        <v>7.0000000000000009</v>
      </c>
    </row>
    <row r="70" spans="1:76" s="57" customFormat="1" ht="15" hidden="1" customHeight="1" x14ac:dyDescent="0.35">
      <c r="A70" s="255">
        <v>14557</v>
      </c>
      <c r="B70" s="255" t="s">
        <v>116</v>
      </c>
      <c r="C70" s="255" t="s">
        <v>117</v>
      </c>
      <c r="D70" s="255">
        <v>1</v>
      </c>
      <c r="E70" s="255">
        <v>2025</v>
      </c>
      <c r="F70" s="255" t="s">
        <v>1434</v>
      </c>
      <c r="G70" s="255" t="s">
        <v>52</v>
      </c>
      <c r="H70" s="255" t="s">
        <v>1435</v>
      </c>
      <c r="I70" s="255" t="s">
        <v>402</v>
      </c>
      <c r="J70" s="255" t="s">
        <v>403</v>
      </c>
      <c r="K70" s="255" t="s">
        <v>56</v>
      </c>
      <c r="L70" s="255" t="s">
        <v>57</v>
      </c>
      <c r="M70" s="255">
        <v>9</v>
      </c>
      <c r="N70" s="255" t="s">
        <v>118</v>
      </c>
      <c r="O70" s="255" t="s">
        <v>407</v>
      </c>
      <c r="P70" s="250" t="s">
        <v>120</v>
      </c>
      <c r="Q70" s="255" t="s">
        <v>61</v>
      </c>
      <c r="R70" s="255" t="s">
        <v>62</v>
      </c>
      <c r="S70" s="249" t="s">
        <v>63</v>
      </c>
      <c r="T70" s="249">
        <v>20</v>
      </c>
      <c r="U70" s="249">
        <v>145</v>
      </c>
      <c r="V70" s="249">
        <v>12</v>
      </c>
      <c r="W70" s="249">
        <v>157</v>
      </c>
      <c r="X70" s="249">
        <v>4</v>
      </c>
      <c r="Y70" s="249" t="s">
        <v>64</v>
      </c>
      <c r="Z70" s="249" t="s">
        <v>64</v>
      </c>
      <c r="AA70" s="248" t="s">
        <v>64</v>
      </c>
      <c r="AB70" s="248"/>
      <c r="AC70" s="249" t="s">
        <v>405</v>
      </c>
      <c r="AD70" s="248"/>
      <c r="AE70" s="249"/>
      <c r="AF70" s="249" t="s">
        <v>122</v>
      </c>
      <c r="AG70" s="249">
        <v>40</v>
      </c>
      <c r="AH70" s="255">
        <v>2</v>
      </c>
      <c r="AI70" s="255" t="s">
        <v>1314</v>
      </c>
      <c r="AJ70" s="249" t="s">
        <v>1464</v>
      </c>
      <c r="AK70" s="249">
        <v>157</v>
      </c>
      <c r="AL70" s="292">
        <v>40</v>
      </c>
      <c r="AM70" s="292">
        <v>5075</v>
      </c>
      <c r="AN70" s="292">
        <v>275000</v>
      </c>
      <c r="AO70" s="292">
        <v>0</v>
      </c>
      <c r="AP70" s="265">
        <v>15935500</v>
      </c>
      <c r="AQ70" s="249">
        <v>3200000</v>
      </c>
      <c r="AR70" s="255">
        <v>5500000</v>
      </c>
      <c r="AS70" s="255">
        <v>4000000</v>
      </c>
      <c r="AT70" s="265">
        <v>0</v>
      </c>
      <c r="AU70" s="249">
        <v>28635500</v>
      </c>
      <c r="AV70" s="255" t="s">
        <v>64</v>
      </c>
      <c r="AW70" s="249"/>
      <c r="AX70" s="249">
        <v>1</v>
      </c>
      <c r="AY70" s="249">
        <v>7</v>
      </c>
      <c r="AZ70" s="249" t="s">
        <v>1438</v>
      </c>
      <c r="BA70" s="249" t="s">
        <v>1438</v>
      </c>
      <c r="BB70" s="249" t="s">
        <v>1438</v>
      </c>
      <c r="BC70" s="249" t="s">
        <v>1438</v>
      </c>
      <c r="BD70" s="249" t="s">
        <v>1438</v>
      </c>
      <c r="BE70" s="249" t="s">
        <v>1438</v>
      </c>
      <c r="BF70" s="249" t="s">
        <v>1438</v>
      </c>
      <c r="BG70" s="249">
        <v>7</v>
      </c>
      <c r="BH70" s="249">
        <v>7</v>
      </c>
      <c r="BI70" s="249">
        <v>7</v>
      </c>
      <c r="BJ70" s="249">
        <v>7</v>
      </c>
      <c r="BK70" s="249">
        <v>7</v>
      </c>
      <c r="BL70" s="260">
        <f t="shared" si="2"/>
        <v>7.0000000000000009</v>
      </c>
      <c r="BM70" s="249">
        <v>7</v>
      </c>
      <c r="BN70" s="293">
        <v>6.3999999999999995</v>
      </c>
      <c r="BW70" s="208">
        <v>7</v>
      </c>
      <c r="BX70" s="57">
        <f t="shared" si="1"/>
        <v>7.0000000000000009</v>
      </c>
    </row>
    <row r="71" spans="1:76" s="57" customFormat="1" ht="15" hidden="1" customHeight="1" x14ac:dyDescent="0.35">
      <c r="A71" s="255">
        <v>14536</v>
      </c>
      <c r="B71" s="255" t="s">
        <v>116</v>
      </c>
      <c r="C71" s="255" t="s">
        <v>117</v>
      </c>
      <c r="D71" s="255">
        <v>1</v>
      </c>
      <c r="E71" s="255">
        <v>2025</v>
      </c>
      <c r="F71" s="255" t="s">
        <v>1434</v>
      </c>
      <c r="G71" s="255" t="s">
        <v>52</v>
      </c>
      <c r="H71" s="255" t="s">
        <v>1435</v>
      </c>
      <c r="I71" s="255" t="s">
        <v>54</v>
      </c>
      <c r="J71" s="255" t="s">
        <v>55</v>
      </c>
      <c r="K71" s="255" t="s">
        <v>56</v>
      </c>
      <c r="L71" s="255" t="s">
        <v>57</v>
      </c>
      <c r="M71" s="255">
        <v>9</v>
      </c>
      <c r="N71" s="255" t="s">
        <v>118</v>
      </c>
      <c r="O71" s="255" t="s">
        <v>386</v>
      </c>
      <c r="P71" s="250" t="s">
        <v>120</v>
      </c>
      <c r="Q71" s="255" t="s">
        <v>61</v>
      </c>
      <c r="R71" s="255" t="s">
        <v>62</v>
      </c>
      <c r="S71" s="249" t="s">
        <v>63</v>
      </c>
      <c r="T71" s="249">
        <v>20</v>
      </c>
      <c r="U71" s="249">
        <v>100</v>
      </c>
      <c r="V71" s="249">
        <v>12</v>
      </c>
      <c r="W71" s="249">
        <v>112</v>
      </c>
      <c r="X71" s="249">
        <v>4</v>
      </c>
      <c r="Y71" s="249" t="s">
        <v>64</v>
      </c>
      <c r="Z71" s="249" t="s">
        <v>64</v>
      </c>
      <c r="AA71" s="248" t="s">
        <v>64</v>
      </c>
      <c r="AB71" s="248"/>
      <c r="AC71" s="249" t="s">
        <v>387</v>
      </c>
      <c r="AD71" s="248"/>
      <c r="AE71" s="249"/>
      <c r="AF71" s="249" t="s">
        <v>122</v>
      </c>
      <c r="AG71" s="249">
        <v>28</v>
      </c>
      <c r="AH71" s="255">
        <v>2</v>
      </c>
      <c r="AI71" s="255" t="s">
        <v>1316</v>
      </c>
      <c r="AJ71" s="249" t="s">
        <v>1465</v>
      </c>
      <c r="AK71" s="249">
        <v>112</v>
      </c>
      <c r="AL71" s="292">
        <v>28</v>
      </c>
      <c r="AM71" s="292">
        <v>5075</v>
      </c>
      <c r="AN71" s="292">
        <v>275000</v>
      </c>
      <c r="AO71" s="292">
        <v>0</v>
      </c>
      <c r="AP71" s="265">
        <v>11368000</v>
      </c>
      <c r="AQ71" s="249">
        <v>2240000</v>
      </c>
      <c r="AR71" s="255">
        <v>5500000</v>
      </c>
      <c r="AS71" s="255">
        <v>2800000</v>
      </c>
      <c r="AT71" s="265">
        <v>0</v>
      </c>
      <c r="AU71" s="249">
        <v>21908000</v>
      </c>
      <c r="AV71" s="255" t="s">
        <v>64</v>
      </c>
      <c r="AW71" s="249"/>
      <c r="AX71" s="249">
        <v>1</v>
      </c>
      <c r="AY71" s="249">
        <v>5</v>
      </c>
      <c r="AZ71" s="249" t="s">
        <v>1438</v>
      </c>
      <c r="BA71" s="249" t="s">
        <v>1438</v>
      </c>
      <c r="BB71" s="249" t="s">
        <v>1438</v>
      </c>
      <c r="BC71" s="249" t="s">
        <v>1438</v>
      </c>
      <c r="BD71" s="249" t="s">
        <v>1438</v>
      </c>
      <c r="BE71" s="249" t="s">
        <v>1438</v>
      </c>
      <c r="BF71" s="249" t="s">
        <v>1438</v>
      </c>
      <c r="BG71" s="249">
        <v>7</v>
      </c>
      <c r="BH71" s="249">
        <v>7</v>
      </c>
      <c r="BI71" s="249">
        <v>7</v>
      </c>
      <c r="BJ71" s="249">
        <v>7</v>
      </c>
      <c r="BK71" s="249">
        <v>1</v>
      </c>
      <c r="BL71" s="260">
        <f t="shared" si="2"/>
        <v>6.4</v>
      </c>
      <c r="BM71" s="249">
        <v>7</v>
      </c>
      <c r="BN71" s="293">
        <v>5.75</v>
      </c>
      <c r="BW71" s="208">
        <v>6.4</v>
      </c>
      <c r="BX71" s="57">
        <f t="shared" si="1"/>
        <v>6.4</v>
      </c>
    </row>
    <row r="72" spans="1:76" s="57" customFormat="1" ht="15" hidden="1" customHeight="1" x14ac:dyDescent="0.35">
      <c r="A72" s="255">
        <v>14541</v>
      </c>
      <c r="B72" s="255" t="s">
        <v>116</v>
      </c>
      <c r="C72" s="255" t="s">
        <v>117</v>
      </c>
      <c r="D72" s="255">
        <v>1</v>
      </c>
      <c r="E72" s="255">
        <v>2025</v>
      </c>
      <c r="F72" s="255" t="s">
        <v>1434</v>
      </c>
      <c r="G72" s="255" t="s">
        <v>52</v>
      </c>
      <c r="H72" s="255" t="s">
        <v>1435</v>
      </c>
      <c r="I72" s="255" t="s">
        <v>54</v>
      </c>
      <c r="J72" s="255" t="s">
        <v>55</v>
      </c>
      <c r="K72" s="255" t="s">
        <v>56</v>
      </c>
      <c r="L72" s="255" t="s">
        <v>57</v>
      </c>
      <c r="M72" s="255">
        <v>9</v>
      </c>
      <c r="N72" s="255" t="s">
        <v>118</v>
      </c>
      <c r="O72" s="255" t="s">
        <v>388</v>
      </c>
      <c r="P72" s="250" t="s">
        <v>120</v>
      </c>
      <c r="Q72" s="255" t="s">
        <v>61</v>
      </c>
      <c r="R72" s="255" t="s">
        <v>62</v>
      </c>
      <c r="S72" s="249" t="s">
        <v>63</v>
      </c>
      <c r="T72" s="249">
        <v>20</v>
      </c>
      <c r="U72" s="249">
        <v>100</v>
      </c>
      <c r="V72" s="249">
        <v>12</v>
      </c>
      <c r="W72" s="249">
        <v>112</v>
      </c>
      <c r="X72" s="249">
        <v>4</v>
      </c>
      <c r="Y72" s="249" t="s">
        <v>64</v>
      </c>
      <c r="Z72" s="249" t="s">
        <v>64</v>
      </c>
      <c r="AA72" s="248" t="s">
        <v>64</v>
      </c>
      <c r="AB72" s="248"/>
      <c r="AC72" s="249" t="s">
        <v>387</v>
      </c>
      <c r="AD72" s="248"/>
      <c r="AE72" s="249"/>
      <c r="AF72" s="249" t="s">
        <v>122</v>
      </c>
      <c r="AG72" s="249">
        <v>28</v>
      </c>
      <c r="AH72" s="255">
        <v>2</v>
      </c>
      <c r="AI72" s="255" t="s">
        <v>1316</v>
      </c>
      <c r="AJ72" s="249" t="s">
        <v>1465</v>
      </c>
      <c r="AK72" s="249">
        <v>112</v>
      </c>
      <c r="AL72" s="292">
        <v>28</v>
      </c>
      <c r="AM72" s="292">
        <v>5075</v>
      </c>
      <c r="AN72" s="292">
        <v>275000</v>
      </c>
      <c r="AO72" s="292">
        <v>0</v>
      </c>
      <c r="AP72" s="265">
        <v>11368000</v>
      </c>
      <c r="AQ72" s="249">
        <v>2240000</v>
      </c>
      <c r="AR72" s="255">
        <v>5500000</v>
      </c>
      <c r="AS72" s="255">
        <v>2800000</v>
      </c>
      <c r="AT72" s="265">
        <v>0</v>
      </c>
      <c r="AU72" s="249">
        <v>21908000</v>
      </c>
      <c r="AV72" s="255" t="s">
        <v>64</v>
      </c>
      <c r="AW72" s="249"/>
      <c r="AX72" s="249">
        <v>1</v>
      </c>
      <c r="AY72" s="249">
        <v>5</v>
      </c>
      <c r="AZ72" s="249" t="s">
        <v>1438</v>
      </c>
      <c r="BA72" s="249" t="s">
        <v>1438</v>
      </c>
      <c r="BB72" s="249" t="s">
        <v>1438</v>
      </c>
      <c r="BC72" s="249" t="s">
        <v>1438</v>
      </c>
      <c r="BD72" s="249" t="s">
        <v>1438</v>
      </c>
      <c r="BE72" s="249" t="s">
        <v>1438</v>
      </c>
      <c r="BF72" s="249" t="s">
        <v>1438</v>
      </c>
      <c r="BG72" s="249">
        <v>7</v>
      </c>
      <c r="BH72" s="249">
        <v>7</v>
      </c>
      <c r="BI72" s="249">
        <v>7</v>
      </c>
      <c r="BJ72" s="249">
        <v>7</v>
      </c>
      <c r="BK72" s="249">
        <v>1</v>
      </c>
      <c r="BL72" s="260">
        <f t="shared" si="2"/>
        <v>6.4</v>
      </c>
      <c r="BM72" s="249">
        <v>7</v>
      </c>
      <c r="BN72" s="293">
        <v>5.75</v>
      </c>
      <c r="BW72" s="208">
        <v>6.4</v>
      </c>
      <c r="BX72" s="57">
        <f t="shared" si="1"/>
        <v>6.4</v>
      </c>
    </row>
    <row r="73" spans="1:76" s="57" customFormat="1" ht="15" hidden="1" customHeight="1" x14ac:dyDescent="0.35">
      <c r="A73" s="255">
        <v>14542</v>
      </c>
      <c r="B73" s="255" t="s">
        <v>116</v>
      </c>
      <c r="C73" s="255" t="s">
        <v>117</v>
      </c>
      <c r="D73" s="255">
        <v>1</v>
      </c>
      <c r="E73" s="255">
        <v>2025</v>
      </c>
      <c r="F73" s="255" t="s">
        <v>1434</v>
      </c>
      <c r="G73" s="255" t="s">
        <v>52</v>
      </c>
      <c r="H73" s="255" t="s">
        <v>1435</v>
      </c>
      <c r="I73" s="255" t="s">
        <v>1047</v>
      </c>
      <c r="J73" s="255" t="s">
        <v>1048</v>
      </c>
      <c r="K73" s="255" t="s">
        <v>56</v>
      </c>
      <c r="L73" s="255" t="s">
        <v>57</v>
      </c>
      <c r="M73" s="255">
        <v>9</v>
      </c>
      <c r="N73" s="255" t="s">
        <v>118</v>
      </c>
      <c r="O73" s="255" t="s">
        <v>1228</v>
      </c>
      <c r="P73" s="250" t="s">
        <v>120</v>
      </c>
      <c r="Q73" s="255" t="s">
        <v>61</v>
      </c>
      <c r="R73" s="255" t="s">
        <v>62</v>
      </c>
      <c r="S73" s="249" t="s">
        <v>63</v>
      </c>
      <c r="T73" s="249">
        <v>20</v>
      </c>
      <c r="U73" s="249">
        <v>260</v>
      </c>
      <c r="V73" s="249">
        <v>12</v>
      </c>
      <c r="W73" s="249">
        <v>272</v>
      </c>
      <c r="X73" s="249">
        <v>4</v>
      </c>
      <c r="Y73" s="249" t="s">
        <v>64</v>
      </c>
      <c r="Z73" s="249" t="s">
        <v>64</v>
      </c>
      <c r="AA73" s="248" t="s">
        <v>64</v>
      </c>
      <c r="AB73" s="248"/>
      <c r="AC73" s="249" t="s">
        <v>1229</v>
      </c>
      <c r="AD73" s="248" t="s">
        <v>64</v>
      </c>
      <c r="AE73" s="249" t="s">
        <v>1230</v>
      </c>
      <c r="AF73" s="249" t="s">
        <v>122</v>
      </c>
      <c r="AG73" s="249">
        <v>68</v>
      </c>
      <c r="AH73" s="255">
        <v>2</v>
      </c>
      <c r="AI73" s="255" t="s">
        <v>1316</v>
      </c>
      <c r="AJ73" s="249" t="s">
        <v>1465</v>
      </c>
      <c r="AK73" s="249">
        <v>272</v>
      </c>
      <c r="AL73" s="292">
        <v>68</v>
      </c>
      <c r="AM73" s="292">
        <v>5075</v>
      </c>
      <c r="AN73" s="292">
        <v>275000</v>
      </c>
      <c r="AO73" s="292">
        <v>250000</v>
      </c>
      <c r="AP73" s="265">
        <v>27608000</v>
      </c>
      <c r="AQ73" s="249">
        <v>5440000</v>
      </c>
      <c r="AR73" s="255">
        <v>5500000</v>
      </c>
      <c r="AS73" s="255">
        <v>6800000</v>
      </c>
      <c r="AT73" s="265">
        <v>5000000</v>
      </c>
      <c r="AU73" s="249">
        <v>50348000</v>
      </c>
      <c r="AV73" s="255" t="s">
        <v>64</v>
      </c>
      <c r="AW73" s="249"/>
      <c r="AX73" s="249">
        <v>1</v>
      </c>
      <c r="AY73" s="249">
        <v>5</v>
      </c>
      <c r="AZ73" s="249" t="s">
        <v>1438</v>
      </c>
      <c r="BA73" s="249" t="s">
        <v>1438</v>
      </c>
      <c r="BB73" s="249" t="s">
        <v>1438</v>
      </c>
      <c r="BC73" s="249" t="s">
        <v>1438</v>
      </c>
      <c r="BD73" s="249" t="s">
        <v>1438</v>
      </c>
      <c r="BE73" s="249" t="s">
        <v>1438</v>
      </c>
      <c r="BF73" s="249" t="s">
        <v>1438</v>
      </c>
      <c r="BG73" s="249">
        <v>7</v>
      </c>
      <c r="BH73" s="249">
        <v>7</v>
      </c>
      <c r="BI73" s="249">
        <v>7</v>
      </c>
      <c r="BJ73" s="249">
        <v>7</v>
      </c>
      <c r="BK73" s="249">
        <v>5</v>
      </c>
      <c r="BL73" s="260">
        <f t="shared" si="2"/>
        <v>6.8000000000000007</v>
      </c>
      <c r="BM73" s="249">
        <v>7</v>
      </c>
      <c r="BN73" s="293">
        <v>6.0499999999999989</v>
      </c>
      <c r="BW73" s="208">
        <v>6.8</v>
      </c>
      <c r="BX73" s="57">
        <f t="shared" si="1"/>
        <v>6.8000000000000007</v>
      </c>
    </row>
    <row r="74" spans="1:76" s="57" customFormat="1" ht="15" hidden="1" customHeight="1" x14ac:dyDescent="0.35">
      <c r="A74" s="255">
        <v>14543</v>
      </c>
      <c r="B74" s="255" t="s">
        <v>116</v>
      </c>
      <c r="C74" s="255" t="s">
        <v>117</v>
      </c>
      <c r="D74" s="255">
        <v>1</v>
      </c>
      <c r="E74" s="255">
        <v>2025</v>
      </c>
      <c r="F74" s="255" t="s">
        <v>1434</v>
      </c>
      <c r="G74" s="255" t="s">
        <v>52</v>
      </c>
      <c r="H74" s="255" t="s">
        <v>1435</v>
      </c>
      <c r="I74" s="255" t="s">
        <v>1047</v>
      </c>
      <c r="J74" s="255" t="s">
        <v>1048</v>
      </c>
      <c r="K74" s="255" t="s">
        <v>56</v>
      </c>
      <c r="L74" s="255" t="s">
        <v>57</v>
      </c>
      <c r="M74" s="255">
        <v>9</v>
      </c>
      <c r="N74" s="255" t="s">
        <v>118</v>
      </c>
      <c r="O74" s="255" t="s">
        <v>1252</v>
      </c>
      <c r="P74" s="250" t="s">
        <v>120</v>
      </c>
      <c r="Q74" s="255" t="s">
        <v>61</v>
      </c>
      <c r="R74" s="255" t="s">
        <v>62</v>
      </c>
      <c r="S74" s="249" t="s">
        <v>63</v>
      </c>
      <c r="T74" s="249">
        <v>20</v>
      </c>
      <c r="U74" s="249">
        <v>260</v>
      </c>
      <c r="V74" s="249">
        <v>12</v>
      </c>
      <c r="W74" s="249">
        <v>272</v>
      </c>
      <c r="X74" s="249">
        <v>4</v>
      </c>
      <c r="Y74" s="249" t="s">
        <v>64</v>
      </c>
      <c r="Z74" s="249" t="s">
        <v>64</v>
      </c>
      <c r="AA74" s="248" t="s">
        <v>64</v>
      </c>
      <c r="AB74" s="248"/>
      <c r="AC74" s="249" t="s">
        <v>1229</v>
      </c>
      <c r="AD74" s="248" t="s">
        <v>64</v>
      </c>
      <c r="AE74" s="249" t="s">
        <v>1230</v>
      </c>
      <c r="AF74" s="249" t="s">
        <v>122</v>
      </c>
      <c r="AG74" s="249">
        <v>68</v>
      </c>
      <c r="AH74" s="255">
        <v>2</v>
      </c>
      <c r="AI74" s="255" t="s">
        <v>1316</v>
      </c>
      <c r="AJ74" s="249" t="s">
        <v>1465</v>
      </c>
      <c r="AK74" s="249">
        <v>272</v>
      </c>
      <c r="AL74" s="292">
        <v>68</v>
      </c>
      <c r="AM74" s="292">
        <v>5075</v>
      </c>
      <c r="AN74" s="292">
        <v>275000</v>
      </c>
      <c r="AO74" s="292">
        <v>250000</v>
      </c>
      <c r="AP74" s="265">
        <v>27608000</v>
      </c>
      <c r="AQ74" s="249">
        <v>5440000</v>
      </c>
      <c r="AR74" s="255">
        <v>5500000</v>
      </c>
      <c r="AS74" s="255">
        <v>6800000</v>
      </c>
      <c r="AT74" s="265">
        <v>5000000</v>
      </c>
      <c r="AU74" s="249">
        <v>50348000</v>
      </c>
      <c r="AV74" s="255" t="s">
        <v>64</v>
      </c>
      <c r="AW74" s="249"/>
      <c r="AX74" s="249">
        <v>1</v>
      </c>
      <c r="AY74" s="249">
        <v>5</v>
      </c>
      <c r="AZ74" s="249" t="s">
        <v>1438</v>
      </c>
      <c r="BA74" s="249" t="s">
        <v>1438</v>
      </c>
      <c r="BB74" s="249" t="s">
        <v>1438</v>
      </c>
      <c r="BC74" s="249" t="s">
        <v>1438</v>
      </c>
      <c r="BD74" s="249" t="s">
        <v>1438</v>
      </c>
      <c r="BE74" s="249" t="s">
        <v>1438</v>
      </c>
      <c r="BF74" s="249" t="s">
        <v>1438</v>
      </c>
      <c r="BG74" s="249">
        <v>7</v>
      </c>
      <c r="BH74" s="249">
        <v>7</v>
      </c>
      <c r="BI74" s="249">
        <v>7</v>
      </c>
      <c r="BJ74" s="249">
        <v>7</v>
      </c>
      <c r="BK74" s="249">
        <v>5</v>
      </c>
      <c r="BL74" s="260">
        <f t="shared" si="2"/>
        <v>6.8000000000000007</v>
      </c>
      <c r="BM74" s="249">
        <v>7</v>
      </c>
      <c r="BN74" s="293">
        <v>6.0499999999999989</v>
      </c>
      <c r="BW74" s="208">
        <v>6.8</v>
      </c>
      <c r="BX74" s="57">
        <f t="shared" si="1"/>
        <v>6.8000000000000007</v>
      </c>
    </row>
    <row r="75" spans="1:76" s="57" customFormat="1" ht="15" hidden="1" customHeight="1" x14ac:dyDescent="0.35">
      <c r="A75" s="255">
        <v>14544</v>
      </c>
      <c r="B75" s="255" t="s">
        <v>116</v>
      </c>
      <c r="C75" s="255" t="s">
        <v>117</v>
      </c>
      <c r="D75" s="255">
        <v>1</v>
      </c>
      <c r="E75" s="255">
        <v>2025</v>
      </c>
      <c r="F75" s="255" t="s">
        <v>1434</v>
      </c>
      <c r="G75" s="255" t="s">
        <v>52</v>
      </c>
      <c r="H75" s="255" t="s">
        <v>1435</v>
      </c>
      <c r="I75" s="255" t="s">
        <v>296</v>
      </c>
      <c r="J75" s="255" t="s">
        <v>297</v>
      </c>
      <c r="K75" s="255"/>
      <c r="L75" s="255" t="s">
        <v>65</v>
      </c>
      <c r="M75" s="255">
        <v>9</v>
      </c>
      <c r="N75" s="255" t="s">
        <v>118</v>
      </c>
      <c r="O75" s="255" t="s">
        <v>298</v>
      </c>
      <c r="P75" s="250" t="s">
        <v>120</v>
      </c>
      <c r="Q75" s="255" t="s">
        <v>61</v>
      </c>
      <c r="R75" s="255" t="s">
        <v>107</v>
      </c>
      <c r="S75" s="249" t="s">
        <v>63</v>
      </c>
      <c r="T75" s="249">
        <v>20</v>
      </c>
      <c r="U75" s="249">
        <v>160</v>
      </c>
      <c r="V75" s="249" t="s">
        <v>65</v>
      </c>
      <c r="W75" s="249">
        <v>160</v>
      </c>
      <c r="X75" s="249">
        <v>4</v>
      </c>
      <c r="Y75" s="249" t="s">
        <v>64</v>
      </c>
      <c r="Z75" s="249" t="s">
        <v>64</v>
      </c>
      <c r="AA75" s="253" t="s">
        <v>67</v>
      </c>
      <c r="AB75" s="248"/>
      <c r="AC75" s="249" t="s">
        <v>299</v>
      </c>
      <c r="AD75" s="248" t="s">
        <v>64</v>
      </c>
      <c r="AE75" s="249" t="s">
        <v>300</v>
      </c>
      <c r="AF75" s="249" t="s">
        <v>122</v>
      </c>
      <c r="AG75" s="249">
        <v>40</v>
      </c>
      <c r="AH75" s="255">
        <v>2</v>
      </c>
      <c r="AI75" s="255" t="s">
        <v>1316</v>
      </c>
      <c r="AJ75" s="249" t="s">
        <v>1465</v>
      </c>
      <c r="AK75" s="249">
        <v>160</v>
      </c>
      <c r="AL75" s="292">
        <v>40</v>
      </c>
      <c r="AM75" s="292">
        <v>5075</v>
      </c>
      <c r="AN75" s="292">
        <v>0</v>
      </c>
      <c r="AO75" s="292">
        <v>60000</v>
      </c>
      <c r="AP75" s="265">
        <v>16240000</v>
      </c>
      <c r="AQ75" s="249">
        <v>3200000</v>
      </c>
      <c r="AR75" s="255">
        <v>0</v>
      </c>
      <c r="AS75" s="255">
        <v>4000000</v>
      </c>
      <c r="AT75" s="265">
        <v>1200000</v>
      </c>
      <c r="AU75" s="249">
        <v>24640000</v>
      </c>
      <c r="AV75" s="255" t="s">
        <v>64</v>
      </c>
      <c r="AW75" s="249"/>
      <c r="AX75" s="249">
        <v>1</v>
      </c>
      <c r="AY75" s="249">
        <v>5</v>
      </c>
      <c r="AZ75" s="249" t="s">
        <v>1438</v>
      </c>
      <c r="BA75" s="249" t="s">
        <v>1438</v>
      </c>
      <c r="BB75" s="249" t="s">
        <v>1438</v>
      </c>
      <c r="BC75" s="249" t="s">
        <v>1438</v>
      </c>
      <c r="BD75" s="249" t="s">
        <v>1438</v>
      </c>
      <c r="BE75" s="249" t="s">
        <v>1438</v>
      </c>
      <c r="BF75" s="249" t="s">
        <v>1438</v>
      </c>
      <c r="BG75" s="249">
        <v>7</v>
      </c>
      <c r="BH75" s="249">
        <v>7</v>
      </c>
      <c r="BI75" s="249">
        <v>7</v>
      </c>
      <c r="BJ75" s="249">
        <v>7</v>
      </c>
      <c r="BK75" s="249">
        <v>5</v>
      </c>
      <c r="BL75" s="260">
        <f t="shared" si="2"/>
        <v>6.8000000000000007</v>
      </c>
      <c r="BM75" s="249">
        <v>7</v>
      </c>
      <c r="BN75" s="293">
        <v>6.0499999999999989</v>
      </c>
      <c r="BW75" s="208">
        <v>6.8</v>
      </c>
      <c r="BX75" s="57">
        <f t="shared" si="1"/>
        <v>6.8000000000000007</v>
      </c>
    </row>
    <row r="76" spans="1:76" s="57" customFormat="1" ht="15" hidden="1" customHeight="1" x14ac:dyDescent="0.35">
      <c r="A76" s="255">
        <v>14545</v>
      </c>
      <c r="B76" s="255" t="s">
        <v>116</v>
      </c>
      <c r="C76" s="255" t="s">
        <v>117</v>
      </c>
      <c r="D76" s="255">
        <v>1</v>
      </c>
      <c r="E76" s="255">
        <v>2025</v>
      </c>
      <c r="F76" s="255" t="s">
        <v>1434</v>
      </c>
      <c r="G76" s="255" t="s">
        <v>52</v>
      </c>
      <c r="H76" s="255" t="s">
        <v>1435</v>
      </c>
      <c r="I76" s="255" t="s">
        <v>389</v>
      </c>
      <c r="J76" s="255" t="s">
        <v>390</v>
      </c>
      <c r="K76" s="255"/>
      <c r="L76" s="255"/>
      <c r="M76" s="255">
        <v>9</v>
      </c>
      <c r="N76" s="255" t="s">
        <v>118</v>
      </c>
      <c r="O76" s="255" t="s">
        <v>391</v>
      </c>
      <c r="P76" s="250" t="s">
        <v>392</v>
      </c>
      <c r="Q76" s="255" t="s">
        <v>61</v>
      </c>
      <c r="R76" s="255" t="s">
        <v>62</v>
      </c>
      <c r="S76" s="249" t="s">
        <v>63</v>
      </c>
      <c r="T76" s="249">
        <v>20</v>
      </c>
      <c r="U76" s="249">
        <v>72</v>
      </c>
      <c r="V76" s="249" t="s">
        <v>65</v>
      </c>
      <c r="W76" s="253">
        <v>72</v>
      </c>
      <c r="X76" s="249">
        <v>4</v>
      </c>
      <c r="Y76" s="249" t="s">
        <v>64</v>
      </c>
      <c r="Z76" s="249" t="s">
        <v>64</v>
      </c>
      <c r="AA76" s="253" t="s">
        <v>67</v>
      </c>
      <c r="AB76" s="248"/>
      <c r="AC76" s="249" t="s">
        <v>393</v>
      </c>
      <c r="AD76" s="248"/>
      <c r="AE76" s="249"/>
      <c r="AF76" s="249" t="s">
        <v>68</v>
      </c>
      <c r="AG76" s="249">
        <v>18</v>
      </c>
      <c r="AH76" s="255">
        <v>2</v>
      </c>
      <c r="AI76" s="255" t="s">
        <v>1316</v>
      </c>
      <c r="AJ76" s="249" t="s">
        <v>1465</v>
      </c>
      <c r="AK76" s="249">
        <v>72</v>
      </c>
      <c r="AL76" s="292">
        <v>18</v>
      </c>
      <c r="AM76" s="292">
        <v>5075</v>
      </c>
      <c r="AN76" s="292">
        <v>0</v>
      </c>
      <c r="AO76" s="292">
        <v>0</v>
      </c>
      <c r="AP76" s="265">
        <v>7308000</v>
      </c>
      <c r="AQ76" s="249">
        <v>1440000</v>
      </c>
      <c r="AR76" s="255">
        <v>0</v>
      </c>
      <c r="AS76" s="255">
        <v>1800000</v>
      </c>
      <c r="AT76" s="265">
        <v>0</v>
      </c>
      <c r="AU76" s="249">
        <v>10548000</v>
      </c>
      <c r="AV76" s="255" t="s">
        <v>64</v>
      </c>
      <c r="AW76" s="249"/>
      <c r="AX76" s="249">
        <v>1</v>
      </c>
      <c r="AY76" s="249">
        <v>5</v>
      </c>
      <c r="AZ76" s="249" t="s">
        <v>1438</v>
      </c>
      <c r="BA76" s="249" t="s">
        <v>1438</v>
      </c>
      <c r="BB76" s="249" t="s">
        <v>1438</v>
      </c>
      <c r="BC76" s="249" t="s">
        <v>1438</v>
      </c>
      <c r="BD76" s="249" t="s">
        <v>1438</v>
      </c>
      <c r="BE76" s="249" t="s">
        <v>1438</v>
      </c>
      <c r="BF76" s="249" t="s">
        <v>1438</v>
      </c>
      <c r="BG76" s="249">
        <v>7</v>
      </c>
      <c r="BH76" s="249">
        <v>7</v>
      </c>
      <c r="BI76" s="249">
        <v>7</v>
      </c>
      <c r="BJ76" s="249">
        <v>7</v>
      </c>
      <c r="BK76" s="249">
        <v>1</v>
      </c>
      <c r="BL76" s="260">
        <f t="shared" si="2"/>
        <v>6.4</v>
      </c>
      <c r="BM76" s="249">
        <v>7</v>
      </c>
      <c r="BN76" s="293">
        <v>5.75</v>
      </c>
      <c r="BW76" s="208">
        <v>6.4</v>
      </c>
      <c r="BX76" s="57">
        <f t="shared" si="1"/>
        <v>6.4</v>
      </c>
    </row>
    <row r="77" spans="1:76" s="57" customFormat="1" ht="15" hidden="1" customHeight="1" x14ac:dyDescent="0.35">
      <c r="A77" s="255">
        <v>14546</v>
      </c>
      <c r="B77" s="255" t="s">
        <v>116</v>
      </c>
      <c r="C77" s="255" t="s">
        <v>117</v>
      </c>
      <c r="D77" s="255">
        <v>1</v>
      </c>
      <c r="E77" s="255">
        <v>2025</v>
      </c>
      <c r="F77" s="255" t="s">
        <v>1434</v>
      </c>
      <c r="G77" s="255" t="s">
        <v>52</v>
      </c>
      <c r="H77" s="255" t="s">
        <v>1435</v>
      </c>
      <c r="I77" s="255" t="s">
        <v>100</v>
      </c>
      <c r="J77" s="255" t="s">
        <v>101</v>
      </c>
      <c r="K77" s="255" t="s">
        <v>56</v>
      </c>
      <c r="L77" s="255" t="s">
        <v>57</v>
      </c>
      <c r="M77" s="255">
        <v>9</v>
      </c>
      <c r="N77" s="255" t="s">
        <v>118</v>
      </c>
      <c r="O77" s="255" t="s">
        <v>119</v>
      </c>
      <c r="P77" s="250" t="s">
        <v>120</v>
      </c>
      <c r="Q77" s="255" t="s">
        <v>61</v>
      </c>
      <c r="R77" s="255" t="s">
        <v>62</v>
      </c>
      <c r="S77" s="249" t="s">
        <v>63</v>
      </c>
      <c r="T77" s="249">
        <v>20</v>
      </c>
      <c r="U77" s="249">
        <v>260</v>
      </c>
      <c r="V77" s="249">
        <v>12</v>
      </c>
      <c r="W77" s="249">
        <v>272</v>
      </c>
      <c r="X77" s="249">
        <v>4</v>
      </c>
      <c r="Y77" s="249" t="s">
        <v>64</v>
      </c>
      <c r="Z77" s="249" t="s">
        <v>64</v>
      </c>
      <c r="AA77" s="248" t="s">
        <v>64</v>
      </c>
      <c r="AB77" s="248"/>
      <c r="AC77" s="249" t="s">
        <v>121</v>
      </c>
      <c r="AD77" s="248" t="s">
        <v>64</v>
      </c>
      <c r="AE77" s="249" t="s">
        <v>110</v>
      </c>
      <c r="AF77" s="249" t="s">
        <v>122</v>
      </c>
      <c r="AG77" s="249">
        <v>68</v>
      </c>
      <c r="AH77" s="255">
        <v>2</v>
      </c>
      <c r="AI77" s="255" t="s">
        <v>1316</v>
      </c>
      <c r="AJ77" s="249" t="s">
        <v>1465</v>
      </c>
      <c r="AK77" s="249">
        <v>272</v>
      </c>
      <c r="AL77" s="292">
        <v>68</v>
      </c>
      <c r="AM77" s="292">
        <v>5075</v>
      </c>
      <c r="AN77" s="292">
        <v>275000</v>
      </c>
      <c r="AO77" s="292">
        <v>250000</v>
      </c>
      <c r="AP77" s="265">
        <v>27608000</v>
      </c>
      <c r="AQ77" s="249">
        <v>5440000</v>
      </c>
      <c r="AR77" s="255">
        <v>5500000</v>
      </c>
      <c r="AS77" s="255">
        <v>6800000</v>
      </c>
      <c r="AT77" s="265">
        <v>5000000</v>
      </c>
      <c r="AU77" s="249">
        <v>50348000</v>
      </c>
      <c r="AV77" s="255" t="s">
        <v>64</v>
      </c>
      <c r="AW77" s="249"/>
      <c r="AX77" s="249">
        <v>1</v>
      </c>
      <c r="AY77" s="249">
        <v>5</v>
      </c>
      <c r="AZ77" s="249" t="s">
        <v>1438</v>
      </c>
      <c r="BA77" s="249" t="s">
        <v>1438</v>
      </c>
      <c r="BB77" s="249" t="s">
        <v>1438</v>
      </c>
      <c r="BC77" s="249" t="s">
        <v>1438</v>
      </c>
      <c r="BD77" s="249" t="s">
        <v>1438</v>
      </c>
      <c r="BE77" s="249" t="s">
        <v>1438</v>
      </c>
      <c r="BF77" s="249" t="s">
        <v>1438</v>
      </c>
      <c r="BG77" s="249">
        <v>7</v>
      </c>
      <c r="BH77" s="249">
        <v>7</v>
      </c>
      <c r="BI77" s="249">
        <v>7</v>
      </c>
      <c r="BJ77" s="249">
        <v>7</v>
      </c>
      <c r="BK77" s="249">
        <v>5</v>
      </c>
      <c r="BL77" s="260">
        <f t="shared" si="2"/>
        <v>6.8000000000000007</v>
      </c>
      <c r="BM77" s="249">
        <v>7</v>
      </c>
      <c r="BN77" s="293">
        <v>6.0499999999999989</v>
      </c>
      <c r="BW77" s="208">
        <v>6.8</v>
      </c>
      <c r="BX77" s="57">
        <f t="shared" si="1"/>
        <v>6.8000000000000007</v>
      </c>
    </row>
    <row r="78" spans="1:76" s="57" customFormat="1" ht="15" hidden="1" customHeight="1" x14ac:dyDescent="0.35">
      <c r="A78" s="255">
        <v>14547</v>
      </c>
      <c r="B78" s="255" t="s">
        <v>116</v>
      </c>
      <c r="C78" s="255" t="s">
        <v>117</v>
      </c>
      <c r="D78" s="255">
        <v>1</v>
      </c>
      <c r="E78" s="255">
        <v>2025</v>
      </c>
      <c r="F78" s="255" t="s">
        <v>1434</v>
      </c>
      <c r="G78" s="255" t="s">
        <v>52</v>
      </c>
      <c r="H78" s="255" t="s">
        <v>1435</v>
      </c>
      <c r="I78" s="255" t="s">
        <v>100</v>
      </c>
      <c r="J78" s="255" t="s">
        <v>101</v>
      </c>
      <c r="K78" s="255" t="s">
        <v>56</v>
      </c>
      <c r="L78" s="255" t="s">
        <v>57</v>
      </c>
      <c r="M78" s="255">
        <v>9</v>
      </c>
      <c r="N78" s="255" t="s">
        <v>118</v>
      </c>
      <c r="O78" s="255" t="s">
        <v>123</v>
      </c>
      <c r="P78" s="250" t="s">
        <v>120</v>
      </c>
      <c r="Q78" s="255" t="s">
        <v>61</v>
      </c>
      <c r="R78" s="255" t="s">
        <v>62</v>
      </c>
      <c r="S78" s="249" t="s">
        <v>63</v>
      </c>
      <c r="T78" s="249">
        <v>20</v>
      </c>
      <c r="U78" s="249">
        <v>260</v>
      </c>
      <c r="V78" s="249">
        <v>12</v>
      </c>
      <c r="W78" s="249">
        <v>272</v>
      </c>
      <c r="X78" s="249">
        <v>4</v>
      </c>
      <c r="Y78" s="249" t="s">
        <v>64</v>
      </c>
      <c r="Z78" s="249" t="s">
        <v>64</v>
      </c>
      <c r="AA78" s="248" t="s">
        <v>64</v>
      </c>
      <c r="AB78" s="248"/>
      <c r="AC78" s="249" t="s">
        <v>121</v>
      </c>
      <c r="AD78" s="248" t="s">
        <v>64</v>
      </c>
      <c r="AE78" s="249" t="s">
        <v>110</v>
      </c>
      <c r="AF78" s="249" t="s">
        <v>122</v>
      </c>
      <c r="AG78" s="249">
        <v>68</v>
      </c>
      <c r="AH78" s="255">
        <v>2</v>
      </c>
      <c r="AI78" s="255" t="s">
        <v>1316</v>
      </c>
      <c r="AJ78" s="249" t="s">
        <v>1465</v>
      </c>
      <c r="AK78" s="249">
        <v>272</v>
      </c>
      <c r="AL78" s="292">
        <v>68</v>
      </c>
      <c r="AM78" s="292">
        <v>5075</v>
      </c>
      <c r="AN78" s="292">
        <v>275000</v>
      </c>
      <c r="AO78" s="292">
        <v>250000</v>
      </c>
      <c r="AP78" s="265">
        <v>27608000</v>
      </c>
      <c r="AQ78" s="249">
        <v>5440000</v>
      </c>
      <c r="AR78" s="255">
        <v>5500000</v>
      </c>
      <c r="AS78" s="255">
        <v>6800000</v>
      </c>
      <c r="AT78" s="265">
        <v>5000000</v>
      </c>
      <c r="AU78" s="249">
        <v>50348000</v>
      </c>
      <c r="AV78" s="255" t="s">
        <v>64</v>
      </c>
      <c r="AW78" s="249"/>
      <c r="AX78" s="249">
        <v>1</v>
      </c>
      <c r="AY78" s="249">
        <v>5</v>
      </c>
      <c r="AZ78" s="249" t="s">
        <v>1438</v>
      </c>
      <c r="BA78" s="249" t="s">
        <v>1438</v>
      </c>
      <c r="BB78" s="249" t="s">
        <v>1438</v>
      </c>
      <c r="BC78" s="249" t="s">
        <v>1438</v>
      </c>
      <c r="BD78" s="249" t="s">
        <v>1438</v>
      </c>
      <c r="BE78" s="249" t="s">
        <v>1438</v>
      </c>
      <c r="BF78" s="249" t="s">
        <v>1438</v>
      </c>
      <c r="BG78" s="249">
        <v>7</v>
      </c>
      <c r="BH78" s="249">
        <v>7</v>
      </c>
      <c r="BI78" s="249">
        <v>7</v>
      </c>
      <c r="BJ78" s="249">
        <v>7</v>
      </c>
      <c r="BK78" s="249">
        <v>5</v>
      </c>
      <c r="BL78" s="260">
        <f t="shared" si="2"/>
        <v>6.8000000000000007</v>
      </c>
      <c r="BM78" s="249">
        <v>7</v>
      </c>
      <c r="BN78" s="293">
        <v>6.0499999999999989</v>
      </c>
      <c r="BW78" s="208">
        <v>6.8</v>
      </c>
      <c r="BX78" s="57">
        <f t="shared" si="1"/>
        <v>6.8000000000000007</v>
      </c>
    </row>
    <row r="79" spans="1:76" s="57" customFormat="1" ht="15" hidden="1" customHeight="1" x14ac:dyDescent="0.35">
      <c r="A79" s="255">
        <v>14548</v>
      </c>
      <c r="B79" s="255" t="s">
        <v>116</v>
      </c>
      <c r="C79" s="255" t="s">
        <v>117</v>
      </c>
      <c r="D79" s="255">
        <v>1</v>
      </c>
      <c r="E79" s="255">
        <v>2025</v>
      </c>
      <c r="F79" s="255" t="s">
        <v>1434</v>
      </c>
      <c r="G79" s="255" t="s">
        <v>52</v>
      </c>
      <c r="H79" s="255" t="s">
        <v>1435</v>
      </c>
      <c r="I79" s="255" t="s">
        <v>100</v>
      </c>
      <c r="J79" s="255" t="s">
        <v>101</v>
      </c>
      <c r="K79" s="255" t="s">
        <v>56</v>
      </c>
      <c r="L79" s="255" t="s">
        <v>57</v>
      </c>
      <c r="M79" s="255">
        <v>9</v>
      </c>
      <c r="N79" s="255" t="s">
        <v>118</v>
      </c>
      <c r="O79" s="255" t="s">
        <v>124</v>
      </c>
      <c r="P79" s="250" t="s">
        <v>120</v>
      </c>
      <c r="Q79" s="255" t="s">
        <v>61</v>
      </c>
      <c r="R79" s="255" t="s">
        <v>62</v>
      </c>
      <c r="S79" s="249" t="s">
        <v>63</v>
      </c>
      <c r="T79" s="249">
        <v>20</v>
      </c>
      <c r="U79" s="249">
        <v>260</v>
      </c>
      <c r="V79" s="249">
        <v>12</v>
      </c>
      <c r="W79" s="249">
        <v>272</v>
      </c>
      <c r="X79" s="249">
        <v>4</v>
      </c>
      <c r="Y79" s="249" t="s">
        <v>64</v>
      </c>
      <c r="Z79" s="249" t="s">
        <v>64</v>
      </c>
      <c r="AA79" s="248" t="s">
        <v>64</v>
      </c>
      <c r="AB79" s="248"/>
      <c r="AC79" s="249" t="s">
        <v>121</v>
      </c>
      <c r="AD79" s="248" t="s">
        <v>64</v>
      </c>
      <c r="AE79" s="249" t="s">
        <v>110</v>
      </c>
      <c r="AF79" s="249" t="s">
        <v>122</v>
      </c>
      <c r="AG79" s="249">
        <v>68</v>
      </c>
      <c r="AH79" s="255">
        <v>2</v>
      </c>
      <c r="AI79" s="255" t="s">
        <v>1316</v>
      </c>
      <c r="AJ79" s="249" t="s">
        <v>1465</v>
      </c>
      <c r="AK79" s="249">
        <v>272</v>
      </c>
      <c r="AL79" s="292">
        <v>68</v>
      </c>
      <c r="AM79" s="292">
        <v>5075</v>
      </c>
      <c r="AN79" s="292">
        <v>275000</v>
      </c>
      <c r="AO79" s="292">
        <v>250000</v>
      </c>
      <c r="AP79" s="265">
        <v>27608000</v>
      </c>
      <c r="AQ79" s="249">
        <v>5440000</v>
      </c>
      <c r="AR79" s="255">
        <v>5500000</v>
      </c>
      <c r="AS79" s="255">
        <v>6800000</v>
      </c>
      <c r="AT79" s="265">
        <v>5000000</v>
      </c>
      <c r="AU79" s="249">
        <v>50348000</v>
      </c>
      <c r="AV79" s="255" t="s">
        <v>64</v>
      </c>
      <c r="AW79" s="249"/>
      <c r="AX79" s="249">
        <v>1</v>
      </c>
      <c r="AY79" s="249">
        <v>5</v>
      </c>
      <c r="AZ79" s="249" t="s">
        <v>1438</v>
      </c>
      <c r="BA79" s="249" t="s">
        <v>1438</v>
      </c>
      <c r="BB79" s="249" t="s">
        <v>1438</v>
      </c>
      <c r="BC79" s="249" t="s">
        <v>1438</v>
      </c>
      <c r="BD79" s="249" t="s">
        <v>1438</v>
      </c>
      <c r="BE79" s="249" t="s">
        <v>1438</v>
      </c>
      <c r="BF79" s="249" t="s">
        <v>1438</v>
      </c>
      <c r="BG79" s="249">
        <v>7</v>
      </c>
      <c r="BH79" s="249">
        <v>7</v>
      </c>
      <c r="BI79" s="249">
        <v>7</v>
      </c>
      <c r="BJ79" s="249">
        <v>7</v>
      </c>
      <c r="BK79" s="249">
        <v>1</v>
      </c>
      <c r="BL79" s="260">
        <f t="shared" si="2"/>
        <v>6.4</v>
      </c>
      <c r="BM79" s="249">
        <v>7</v>
      </c>
      <c r="BN79" s="293">
        <v>5.75</v>
      </c>
      <c r="BW79" s="208">
        <v>6.4</v>
      </c>
      <c r="BX79" s="57">
        <f t="shared" si="1"/>
        <v>6.4</v>
      </c>
    </row>
    <row r="80" spans="1:76" s="57" customFormat="1" ht="15" hidden="1" customHeight="1" x14ac:dyDescent="0.35">
      <c r="A80" s="255">
        <v>14549</v>
      </c>
      <c r="B80" s="255" t="s">
        <v>116</v>
      </c>
      <c r="C80" s="255" t="s">
        <v>117</v>
      </c>
      <c r="D80" s="255">
        <v>1</v>
      </c>
      <c r="E80" s="255">
        <v>2025</v>
      </c>
      <c r="F80" s="255" t="s">
        <v>1434</v>
      </c>
      <c r="G80" s="255" t="s">
        <v>52</v>
      </c>
      <c r="H80" s="255" t="s">
        <v>1435</v>
      </c>
      <c r="I80" s="255" t="s">
        <v>93</v>
      </c>
      <c r="J80" s="255" t="s">
        <v>94</v>
      </c>
      <c r="K80" s="255" t="s">
        <v>56</v>
      </c>
      <c r="L80" s="255" t="s">
        <v>57</v>
      </c>
      <c r="M80" s="255">
        <v>9</v>
      </c>
      <c r="N80" s="255" t="s">
        <v>118</v>
      </c>
      <c r="O80" s="255" t="s">
        <v>394</v>
      </c>
      <c r="P80" s="250" t="s">
        <v>120</v>
      </c>
      <c r="Q80" s="255" t="s">
        <v>61</v>
      </c>
      <c r="R80" s="255" t="s">
        <v>62</v>
      </c>
      <c r="S80" s="249" t="s">
        <v>63</v>
      </c>
      <c r="T80" s="249">
        <v>20</v>
      </c>
      <c r="U80" s="249">
        <v>170</v>
      </c>
      <c r="V80" s="249">
        <v>12</v>
      </c>
      <c r="W80" s="249">
        <v>182</v>
      </c>
      <c r="X80" s="249">
        <v>4</v>
      </c>
      <c r="Y80" s="249" t="s">
        <v>64</v>
      </c>
      <c r="Z80" s="249" t="s">
        <v>64</v>
      </c>
      <c r="AA80" s="248" t="s">
        <v>64</v>
      </c>
      <c r="AB80" s="248"/>
      <c r="AC80" s="249" t="s">
        <v>299</v>
      </c>
      <c r="AD80" s="248"/>
      <c r="AE80" s="249"/>
      <c r="AF80" s="249" t="s">
        <v>122</v>
      </c>
      <c r="AG80" s="249">
        <v>46</v>
      </c>
      <c r="AH80" s="255">
        <v>2</v>
      </c>
      <c r="AI80" s="255" t="s">
        <v>1316</v>
      </c>
      <c r="AJ80" s="249" t="s">
        <v>1465</v>
      </c>
      <c r="AK80" s="249">
        <v>182</v>
      </c>
      <c r="AL80" s="292">
        <v>46</v>
      </c>
      <c r="AM80" s="292">
        <v>5075</v>
      </c>
      <c r="AN80" s="292">
        <v>275000</v>
      </c>
      <c r="AO80" s="292">
        <v>0</v>
      </c>
      <c r="AP80" s="265">
        <v>18473000</v>
      </c>
      <c r="AQ80" s="249">
        <v>3680000</v>
      </c>
      <c r="AR80" s="255">
        <v>5500000</v>
      </c>
      <c r="AS80" s="255">
        <v>4600000</v>
      </c>
      <c r="AT80" s="265">
        <v>0</v>
      </c>
      <c r="AU80" s="249">
        <v>32253000</v>
      </c>
      <c r="AV80" s="255" t="s">
        <v>64</v>
      </c>
      <c r="AW80" s="249"/>
      <c r="AX80" s="249">
        <v>1</v>
      </c>
      <c r="AY80" s="249">
        <v>5</v>
      </c>
      <c r="AZ80" s="249" t="s">
        <v>1438</v>
      </c>
      <c r="BA80" s="249" t="s">
        <v>1438</v>
      </c>
      <c r="BB80" s="249" t="s">
        <v>1438</v>
      </c>
      <c r="BC80" s="249" t="s">
        <v>1438</v>
      </c>
      <c r="BD80" s="249" t="s">
        <v>1438</v>
      </c>
      <c r="BE80" s="249" t="s">
        <v>1438</v>
      </c>
      <c r="BF80" s="249" t="s">
        <v>1438</v>
      </c>
      <c r="BG80" s="249">
        <v>7</v>
      </c>
      <c r="BH80" s="249">
        <v>7</v>
      </c>
      <c r="BI80" s="249">
        <v>7</v>
      </c>
      <c r="BJ80" s="249">
        <v>7</v>
      </c>
      <c r="BK80" s="249">
        <v>5</v>
      </c>
      <c r="BL80" s="260">
        <f t="shared" si="2"/>
        <v>6.8000000000000007</v>
      </c>
      <c r="BM80" s="249">
        <v>7</v>
      </c>
      <c r="BN80" s="293">
        <v>6.0499999999999989</v>
      </c>
      <c r="BW80" s="208">
        <v>6.8</v>
      </c>
      <c r="BX80" s="57">
        <f t="shared" si="1"/>
        <v>6.8000000000000007</v>
      </c>
    </row>
    <row r="81" spans="1:76" s="57" customFormat="1" ht="15" hidden="1" customHeight="1" x14ac:dyDescent="0.35">
      <c r="A81" s="255">
        <v>14550</v>
      </c>
      <c r="B81" s="255" t="s">
        <v>116</v>
      </c>
      <c r="C81" s="255" t="s">
        <v>117</v>
      </c>
      <c r="D81" s="255">
        <v>1</v>
      </c>
      <c r="E81" s="255">
        <v>2025</v>
      </c>
      <c r="F81" s="255" t="s">
        <v>1434</v>
      </c>
      <c r="G81" s="255" t="s">
        <v>52</v>
      </c>
      <c r="H81" s="255" t="s">
        <v>1435</v>
      </c>
      <c r="I81" s="255" t="s">
        <v>93</v>
      </c>
      <c r="J81" s="255" t="s">
        <v>94</v>
      </c>
      <c r="K81" s="255" t="s">
        <v>56</v>
      </c>
      <c r="L81" s="255" t="s">
        <v>57</v>
      </c>
      <c r="M81" s="255">
        <v>9</v>
      </c>
      <c r="N81" s="255" t="s">
        <v>118</v>
      </c>
      <c r="O81" s="255" t="s">
        <v>395</v>
      </c>
      <c r="P81" s="250" t="s">
        <v>120</v>
      </c>
      <c r="Q81" s="255" t="s">
        <v>61</v>
      </c>
      <c r="R81" s="255" t="s">
        <v>62</v>
      </c>
      <c r="S81" s="249" t="s">
        <v>63</v>
      </c>
      <c r="T81" s="249">
        <v>20</v>
      </c>
      <c r="U81" s="249">
        <v>170</v>
      </c>
      <c r="V81" s="249">
        <v>12</v>
      </c>
      <c r="W81" s="249">
        <v>182</v>
      </c>
      <c r="X81" s="249">
        <v>4</v>
      </c>
      <c r="Y81" s="249" t="s">
        <v>64</v>
      </c>
      <c r="Z81" s="249" t="s">
        <v>64</v>
      </c>
      <c r="AA81" s="248" t="s">
        <v>64</v>
      </c>
      <c r="AB81" s="248"/>
      <c r="AC81" s="249" t="s">
        <v>299</v>
      </c>
      <c r="AD81" s="248"/>
      <c r="AE81" s="249"/>
      <c r="AF81" s="249" t="s">
        <v>122</v>
      </c>
      <c r="AG81" s="249">
        <v>46</v>
      </c>
      <c r="AH81" s="255">
        <v>2</v>
      </c>
      <c r="AI81" s="255" t="s">
        <v>1316</v>
      </c>
      <c r="AJ81" s="249" t="s">
        <v>1465</v>
      </c>
      <c r="AK81" s="249">
        <v>182</v>
      </c>
      <c r="AL81" s="292">
        <v>46</v>
      </c>
      <c r="AM81" s="292">
        <v>5075</v>
      </c>
      <c r="AN81" s="292">
        <v>275000</v>
      </c>
      <c r="AO81" s="292">
        <v>0</v>
      </c>
      <c r="AP81" s="265">
        <v>18473000</v>
      </c>
      <c r="AQ81" s="249">
        <v>3680000</v>
      </c>
      <c r="AR81" s="255">
        <v>5500000</v>
      </c>
      <c r="AS81" s="255">
        <v>4600000</v>
      </c>
      <c r="AT81" s="265">
        <v>0</v>
      </c>
      <c r="AU81" s="249">
        <v>32253000</v>
      </c>
      <c r="AV81" s="255" t="s">
        <v>64</v>
      </c>
      <c r="AW81" s="249"/>
      <c r="AX81" s="249">
        <v>1</v>
      </c>
      <c r="AY81" s="249">
        <v>5</v>
      </c>
      <c r="AZ81" s="249" t="s">
        <v>1438</v>
      </c>
      <c r="BA81" s="249" t="s">
        <v>1438</v>
      </c>
      <c r="BB81" s="249" t="s">
        <v>1438</v>
      </c>
      <c r="BC81" s="249" t="s">
        <v>1438</v>
      </c>
      <c r="BD81" s="249" t="s">
        <v>1438</v>
      </c>
      <c r="BE81" s="249" t="s">
        <v>1438</v>
      </c>
      <c r="BF81" s="249" t="s">
        <v>1438</v>
      </c>
      <c r="BG81" s="249">
        <v>7</v>
      </c>
      <c r="BH81" s="249">
        <v>7</v>
      </c>
      <c r="BI81" s="249">
        <v>7</v>
      </c>
      <c r="BJ81" s="249">
        <v>7</v>
      </c>
      <c r="BK81" s="249">
        <v>5</v>
      </c>
      <c r="BL81" s="260">
        <f t="shared" si="2"/>
        <v>6.8000000000000007</v>
      </c>
      <c r="BM81" s="249">
        <v>7</v>
      </c>
      <c r="BN81" s="293">
        <v>6.0499999999999989</v>
      </c>
      <c r="BW81" s="208">
        <v>6.8</v>
      </c>
      <c r="BX81" s="57">
        <f t="shared" ref="BX81:BX120" si="3">+(BG81*0.3+BH81*0.3+BI81*0.2+BJ81*0.1+BK81*0.1)</f>
        <v>6.8000000000000007</v>
      </c>
    </row>
    <row r="82" spans="1:76" s="57" customFormat="1" ht="15" hidden="1" customHeight="1" x14ac:dyDescent="0.35">
      <c r="A82" s="255">
        <v>14551</v>
      </c>
      <c r="B82" s="255" t="s">
        <v>116</v>
      </c>
      <c r="C82" s="255" t="s">
        <v>117</v>
      </c>
      <c r="D82" s="255">
        <v>1</v>
      </c>
      <c r="E82" s="255">
        <v>2025</v>
      </c>
      <c r="F82" s="255" t="s">
        <v>1434</v>
      </c>
      <c r="G82" s="255" t="s">
        <v>52</v>
      </c>
      <c r="H82" s="255" t="s">
        <v>1435</v>
      </c>
      <c r="I82" s="255" t="s">
        <v>93</v>
      </c>
      <c r="J82" s="255" t="s">
        <v>94</v>
      </c>
      <c r="K82" s="255" t="s">
        <v>56</v>
      </c>
      <c r="L82" s="255" t="s">
        <v>57</v>
      </c>
      <c r="M82" s="255">
        <v>9</v>
      </c>
      <c r="N82" s="255" t="s">
        <v>118</v>
      </c>
      <c r="O82" s="255" t="s">
        <v>396</v>
      </c>
      <c r="P82" s="250" t="s">
        <v>120</v>
      </c>
      <c r="Q82" s="255" t="s">
        <v>61</v>
      </c>
      <c r="R82" s="255" t="s">
        <v>62</v>
      </c>
      <c r="S82" s="249" t="s">
        <v>63</v>
      </c>
      <c r="T82" s="249">
        <v>20</v>
      </c>
      <c r="U82" s="249">
        <v>170</v>
      </c>
      <c r="V82" s="249">
        <v>12</v>
      </c>
      <c r="W82" s="249">
        <v>182</v>
      </c>
      <c r="X82" s="249">
        <v>4</v>
      </c>
      <c r="Y82" s="249" t="s">
        <v>64</v>
      </c>
      <c r="Z82" s="249" t="s">
        <v>64</v>
      </c>
      <c r="AA82" s="248" t="s">
        <v>64</v>
      </c>
      <c r="AB82" s="248"/>
      <c r="AC82" s="249" t="s">
        <v>299</v>
      </c>
      <c r="AD82" s="248"/>
      <c r="AE82" s="249"/>
      <c r="AF82" s="249" t="s">
        <v>122</v>
      </c>
      <c r="AG82" s="249">
        <v>46</v>
      </c>
      <c r="AH82" s="255">
        <v>2</v>
      </c>
      <c r="AI82" s="255" t="s">
        <v>1316</v>
      </c>
      <c r="AJ82" s="249" t="s">
        <v>1465</v>
      </c>
      <c r="AK82" s="249">
        <v>182</v>
      </c>
      <c r="AL82" s="292">
        <v>46</v>
      </c>
      <c r="AM82" s="292">
        <v>5075</v>
      </c>
      <c r="AN82" s="292">
        <v>275000</v>
      </c>
      <c r="AO82" s="292">
        <v>0</v>
      </c>
      <c r="AP82" s="265">
        <v>18473000</v>
      </c>
      <c r="AQ82" s="249">
        <v>3680000</v>
      </c>
      <c r="AR82" s="255">
        <v>5500000</v>
      </c>
      <c r="AS82" s="255">
        <v>4600000</v>
      </c>
      <c r="AT82" s="265">
        <v>0</v>
      </c>
      <c r="AU82" s="249">
        <v>32253000</v>
      </c>
      <c r="AV82" s="255" t="s">
        <v>64</v>
      </c>
      <c r="AW82" s="249"/>
      <c r="AX82" s="249">
        <v>1</v>
      </c>
      <c r="AY82" s="249">
        <v>5</v>
      </c>
      <c r="AZ82" s="249" t="s">
        <v>1438</v>
      </c>
      <c r="BA82" s="249" t="s">
        <v>1438</v>
      </c>
      <c r="BB82" s="249" t="s">
        <v>1438</v>
      </c>
      <c r="BC82" s="249" t="s">
        <v>1438</v>
      </c>
      <c r="BD82" s="249" t="s">
        <v>1438</v>
      </c>
      <c r="BE82" s="249" t="s">
        <v>1438</v>
      </c>
      <c r="BF82" s="249" t="s">
        <v>1438</v>
      </c>
      <c r="BG82" s="249">
        <v>7</v>
      </c>
      <c r="BH82" s="249">
        <v>7</v>
      </c>
      <c r="BI82" s="249">
        <v>7</v>
      </c>
      <c r="BJ82" s="249">
        <v>7</v>
      </c>
      <c r="BK82" s="249">
        <v>5</v>
      </c>
      <c r="BL82" s="260">
        <f t="shared" si="2"/>
        <v>6.8000000000000007</v>
      </c>
      <c r="BM82" s="249">
        <v>7</v>
      </c>
      <c r="BN82" s="293">
        <v>6.0499999999999989</v>
      </c>
      <c r="BW82" s="208">
        <v>6.8</v>
      </c>
      <c r="BX82" s="57">
        <f t="shared" si="3"/>
        <v>6.8000000000000007</v>
      </c>
    </row>
    <row r="83" spans="1:76" s="57" customFormat="1" ht="15" hidden="1" customHeight="1" x14ac:dyDescent="0.35">
      <c r="A83" s="255">
        <v>14552</v>
      </c>
      <c r="B83" s="255" t="s">
        <v>116</v>
      </c>
      <c r="C83" s="255" t="s">
        <v>117</v>
      </c>
      <c r="D83" s="255">
        <v>1</v>
      </c>
      <c r="E83" s="255">
        <v>2025</v>
      </c>
      <c r="F83" s="255" t="s">
        <v>1434</v>
      </c>
      <c r="G83" s="255" t="s">
        <v>52</v>
      </c>
      <c r="H83" s="255" t="s">
        <v>1435</v>
      </c>
      <c r="I83" s="255" t="s">
        <v>397</v>
      </c>
      <c r="J83" s="255" t="s">
        <v>398</v>
      </c>
      <c r="K83" s="255" t="s">
        <v>56</v>
      </c>
      <c r="L83" s="255" t="s">
        <v>57</v>
      </c>
      <c r="M83" s="255">
        <v>9</v>
      </c>
      <c r="N83" s="255" t="s">
        <v>118</v>
      </c>
      <c r="O83" s="255" t="s">
        <v>399</v>
      </c>
      <c r="P83" s="250" t="s">
        <v>120</v>
      </c>
      <c r="Q83" s="255" t="s">
        <v>61</v>
      </c>
      <c r="R83" s="255" t="s">
        <v>62</v>
      </c>
      <c r="S83" s="249" t="s">
        <v>63</v>
      </c>
      <c r="T83" s="249">
        <v>20</v>
      </c>
      <c r="U83" s="249">
        <v>130</v>
      </c>
      <c r="V83" s="249">
        <v>12</v>
      </c>
      <c r="W83" s="249">
        <v>142</v>
      </c>
      <c r="X83" s="249">
        <v>4</v>
      </c>
      <c r="Y83" s="249" t="s">
        <v>64</v>
      </c>
      <c r="Z83" s="249" t="s">
        <v>64</v>
      </c>
      <c r="AA83" s="248" t="s">
        <v>64</v>
      </c>
      <c r="AB83" s="248"/>
      <c r="AC83" s="249" t="s">
        <v>299</v>
      </c>
      <c r="AD83" s="248"/>
      <c r="AE83" s="249"/>
      <c r="AF83" s="249" t="s">
        <v>122</v>
      </c>
      <c r="AG83" s="249">
        <v>36</v>
      </c>
      <c r="AH83" s="255">
        <v>2</v>
      </c>
      <c r="AI83" s="255" t="s">
        <v>1316</v>
      </c>
      <c r="AJ83" s="249" t="s">
        <v>1465</v>
      </c>
      <c r="AK83" s="249">
        <v>142</v>
      </c>
      <c r="AL83" s="292">
        <v>36</v>
      </c>
      <c r="AM83" s="292">
        <v>5075</v>
      </c>
      <c r="AN83" s="292">
        <v>275000</v>
      </c>
      <c r="AO83" s="292">
        <v>0</v>
      </c>
      <c r="AP83" s="265">
        <v>14413000</v>
      </c>
      <c r="AQ83" s="249">
        <v>2880000</v>
      </c>
      <c r="AR83" s="255">
        <v>5500000</v>
      </c>
      <c r="AS83" s="255">
        <v>3600000</v>
      </c>
      <c r="AT83" s="265">
        <v>0</v>
      </c>
      <c r="AU83" s="249">
        <v>26393000</v>
      </c>
      <c r="AV83" s="255" t="s">
        <v>64</v>
      </c>
      <c r="AW83" s="249"/>
      <c r="AX83" s="249">
        <v>1</v>
      </c>
      <c r="AY83" s="249">
        <v>5</v>
      </c>
      <c r="AZ83" s="249" t="s">
        <v>1438</v>
      </c>
      <c r="BA83" s="249" t="s">
        <v>1438</v>
      </c>
      <c r="BB83" s="249" t="s">
        <v>1438</v>
      </c>
      <c r="BC83" s="249" t="s">
        <v>1438</v>
      </c>
      <c r="BD83" s="249" t="s">
        <v>1438</v>
      </c>
      <c r="BE83" s="249" t="s">
        <v>1438</v>
      </c>
      <c r="BF83" s="249" t="s">
        <v>1438</v>
      </c>
      <c r="BG83" s="249">
        <v>7</v>
      </c>
      <c r="BH83" s="249">
        <v>7</v>
      </c>
      <c r="BI83" s="249">
        <v>7</v>
      </c>
      <c r="BJ83" s="249">
        <v>7</v>
      </c>
      <c r="BK83" s="249">
        <v>5</v>
      </c>
      <c r="BL83" s="260">
        <f t="shared" si="2"/>
        <v>6.8000000000000007</v>
      </c>
      <c r="BM83" s="249">
        <v>7</v>
      </c>
      <c r="BN83" s="293">
        <v>6.0499999999999989</v>
      </c>
      <c r="BW83" s="208">
        <v>6.8</v>
      </c>
      <c r="BX83" s="57">
        <f t="shared" si="3"/>
        <v>6.8000000000000007</v>
      </c>
    </row>
    <row r="84" spans="1:76" s="57" customFormat="1" ht="15" hidden="1" customHeight="1" x14ac:dyDescent="0.35">
      <c r="A84" s="255">
        <v>14553</v>
      </c>
      <c r="B84" s="255" t="s">
        <v>116</v>
      </c>
      <c r="C84" s="255" t="s">
        <v>117</v>
      </c>
      <c r="D84" s="255">
        <v>1</v>
      </c>
      <c r="E84" s="255">
        <v>2025</v>
      </c>
      <c r="F84" s="255" t="s">
        <v>1434</v>
      </c>
      <c r="G84" s="255" t="s">
        <v>52</v>
      </c>
      <c r="H84" s="255" t="s">
        <v>1435</v>
      </c>
      <c r="I84" s="255" t="s">
        <v>397</v>
      </c>
      <c r="J84" s="255" t="s">
        <v>398</v>
      </c>
      <c r="K84" s="255" t="s">
        <v>56</v>
      </c>
      <c r="L84" s="255" t="s">
        <v>57</v>
      </c>
      <c r="M84" s="255">
        <v>9</v>
      </c>
      <c r="N84" s="255" t="s">
        <v>118</v>
      </c>
      <c r="O84" s="255" t="s">
        <v>400</v>
      </c>
      <c r="P84" s="250" t="s">
        <v>120</v>
      </c>
      <c r="Q84" s="255" t="s">
        <v>61</v>
      </c>
      <c r="R84" s="255" t="s">
        <v>62</v>
      </c>
      <c r="S84" s="249" t="s">
        <v>63</v>
      </c>
      <c r="T84" s="249">
        <v>20</v>
      </c>
      <c r="U84" s="249">
        <v>130</v>
      </c>
      <c r="V84" s="249">
        <v>12</v>
      </c>
      <c r="W84" s="249">
        <v>142</v>
      </c>
      <c r="X84" s="249">
        <v>4</v>
      </c>
      <c r="Y84" s="249" t="s">
        <v>64</v>
      </c>
      <c r="Z84" s="249" t="s">
        <v>64</v>
      </c>
      <c r="AA84" s="248" t="s">
        <v>64</v>
      </c>
      <c r="AB84" s="248"/>
      <c r="AC84" s="249" t="s">
        <v>299</v>
      </c>
      <c r="AD84" s="248"/>
      <c r="AE84" s="249"/>
      <c r="AF84" s="249" t="s">
        <v>122</v>
      </c>
      <c r="AG84" s="249">
        <v>36</v>
      </c>
      <c r="AH84" s="255">
        <v>2</v>
      </c>
      <c r="AI84" s="255" t="s">
        <v>1316</v>
      </c>
      <c r="AJ84" s="249" t="s">
        <v>1465</v>
      </c>
      <c r="AK84" s="249">
        <v>142</v>
      </c>
      <c r="AL84" s="292">
        <v>36</v>
      </c>
      <c r="AM84" s="292">
        <v>5075</v>
      </c>
      <c r="AN84" s="292">
        <v>275000</v>
      </c>
      <c r="AO84" s="292">
        <v>0</v>
      </c>
      <c r="AP84" s="265">
        <v>14413000</v>
      </c>
      <c r="AQ84" s="249">
        <v>2880000</v>
      </c>
      <c r="AR84" s="255">
        <v>5500000</v>
      </c>
      <c r="AS84" s="255">
        <v>3600000</v>
      </c>
      <c r="AT84" s="265">
        <v>0</v>
      </c>
      <c r="AU84" s="249">
        <v>26393000</v>
      </c>
      <c r="AV84" s="255" t="s">
        <v>64</v>
      </c>
      <c r="AW84" s="249"/>
      <c r="AX84" s="249">
        <v>1</v>
      </c>
      <c r="AY84" s="249">
        <v>5</v>
      </c>
      <c r="AZ84" s="249" t="s">
        <v>1438</v>
      </c>
      <c r="BA84" s="249" t="s">
        <v>1438</v>
      </c>
      <c r="BB84" s="249" t="s">
        <v>1438</v>
      </c>
      <c r="BC84" s="249" t="s">
        <v>1438</v>
      </c>
      <c r="BD84" s="249" t="s">
        <v>1438</v>
      </c>
      <c r="BE84" s="249" t="s">
        <v>1438</v>
      </c>
      <c r="BF84" s="249" t="s">
        <v>1438</v>
      </c>
      <c r="BG84" s="249">
        <v>7</v>
      </c>
      <c r="BH84" s="249">
        <v>7</v>
      </c>
      <c r="BI84" s="249">
        <v>7</v>
      </c>
      <c r="BJ84" s="249">
        <v>7</v>
      </c>
      <c r="BK84" s="249">
        <v>5</v>
      </c>
      <c r="BL84" s="260">
        <f t="shared" si="2"/>
        <v>6.8000000000000007</v>
      </c>
      <c r="BM84" s="249">
        <v>7</v>
      </c>
      <c r="BN84" s="293">
        <v>6.0499999999999989</v>
      </c>
      <c r="BW84" s="208">
        <v>6.8</v>
      </c>
      <c r="BX84" s="57">
        <f t="shared" si="3"/>
        <v>6.8000000000000007</v>
      </c>
    </row>
    <row r="85" spans="1:76" s="57" customFormat="1" ht="15" hidden="1" customHeight="1" x14ac:dyDescent="0.35">
      <c r="A85" s="255">
        <v>14554</v>
      </c>
      <c r="B85" s="255" t="s">
        <v>116</v>
      </c>
      <c r="C85" s="255" t="s">
        <v>117</v>
      </c>
      <c r="D85" s="255">
        <v>1</v>
      </c>
      <c r="E85" s="255">
        <v>2025</v>
      </c>
      <c r="F85" s="255" t="s">
        <v>1434</v>
      </c>
      <c r="G85" s="255" t="s">
        <v>52</v>
      </c>
      <c r="H85" s="255" t="s">
        <v>1435</v>
      </c>
      <c r="I85" s="255" t="s">
        <v>397</v>
      </c>
      <c r="J85" s="255" t="s">
        <v>398</v>
      </c>
      <c r="K85" s="255" t="s">
        <v>56</v>
      </c>
      <c r="L85" s="255" t="s">
        <v>57</v>
      </c>
      <c r="M85" s="255">
        <v>9</v>
      </c>
      <c r="N85" s="255" t="s">
        <v>118</v>
      </c>
      <c r="O85" s="255" t="s">
        <v>401</v>
      </c>
      <c r="P85" s="250" t="s">
        <v>120</v>
      </c>
      <c r="Q85" s="255" t="s">
        <v>61</v>
      </c>
      <c r="R85" s="255" t="s">
        <v>62</v>
      </c>
      <c r="S85" s="249" t="s">
        <v>63</v>
      </c>
      <c r="T85" s="249">
        <v>20</v>
      </c>
      <c r="U85" s="249">
        <v>130</v>
      </c>
      <c r="V85" s="249">
        <v>12</v>
      </c>
      <c r="W85" s="249">
        <v>142</v>
      </c>
      <c r="X85" s="249">
        <v>4</v>
      </c>
      <c r="Y85" s="249" t="s">
        <v>64</v>
      </c>
      <c r="Z85" s="249" t="s">
        <v>64</v>
      </c>
      <c r="AA85" s="248" t="s">
        <v>64</v>
      </c>
      <c r="AB85" s="248"/>
      <c r="AC85" s="249" t="s">
        <v>299</v>
      </c>
      <c r="AD85" s="248"/>
      <c r="AE85" s="249"/>
      <c r="AF85" s="249" t="s">
        <v>122</v>
      </c>
      <c r="AG85" s="249">
        <v>36</v>
      </c>
      <c r="AH85" s="255">
        <v>2</v>
      </c>
      <c r="AI85" s="255" t="s">
        <v>1316</v>
      </c>
      <c r="AJ85" s="249" t="s">
        <v>1465</v>
      </c>
      <c r="AK85" s="249">
        <v>142</v>
      </c>
      <c r="AL85" s="292">
        <v>36</v>
      </c>
      <c r="AM85" s="292">
        <v>5075</v>
      </c>
      <c r="AN85" s="292">
        <v>275000</v>
      </c>
      <c r="AO85" s="292">
        <v>0</v>
      </c>
      <c r="AP85" s="265">
        <v>14413000</v>
      </c>
      <c r="AQ85" s="249">
        <v>2880000</v>
      </c>
      <c r="AR85" s="255">
        <v>5500000</v>
      </c>
      <c r="AS85" s="255">
        <v>3600000</v>
      </c>
      <c r="AT85" s="265">
        <v>0</v>
      </c>
      <c r="AU85" s="249">
        <v>26393000</v>
      </c>
      <c r="AV85" s="255" t="s">
        <v>1444</v>
      </c>
      <c r="AW85" s="249"/>
      <c r="AX85" s="249">
        <v>1</v>
      </c>
      <c r="AY85" s="249">
        <v>5</v>
      </c>
      <c r="AZ85" s="249" t="s">
        <v>1438</v>
      </c>
      <c r="BA85" s="249" t="s">
        <v>1438</v>
      </c>
      <c r="BB85" s="249" t="s">
        <v>1438</v>
      </c>
      <c r="BC85" s="249" t="s">
        <v>1438</v>
      </c>
      <c r="BD85" s="249" t="s">
        <v>1438</v>
      </c>
      <c r="BE85" s="249" t="s">
        <v>1438</v>
      </c>
      <c r="BF85" s="249" t="s">
        <v>1438</v>
      </c>
      <c r="BG85" s="249">
        <v>7</v>
      </c>
      <c r="BH85" s="249">
        <v>7</v>
      </c>
      <c r="BI85" s="249">
        <v>7</v>
      </c>
      <c r="BJ85" s="249">
        <v>7</v>
      </c>
      <c r="BK85" s="249">
        <v>7</v>
      </c>
      <c r="BL85" s="260">
        <f t="shared" si="2"/>
        <v>7.0000000000000009</v>
      </c>
      <c r="BM85" s="249">
        <v>7</v>
      </c>
      <c r="BN85" s="293">
        <v>6.1999999999999993</v>
      </c>
      <c r="BW85" s="208">
        <v>7</v>
      </c>
      <c r="BX85" s="57">
        <f t="shared" si="3"/>
        <v>7.0000000000000009</v>
      </c>
    </row>
    <row r="86" spans="1:76" s="57" customFormat="1" ht="15" hidden="1" customHeight="1" x14ac:dyDescent="0.35">
      <c r="A86" s="255">
        <v>14555</v>
      </c>
      <c r="B86" s="255" t="s">
        <v>116</v>
      </c>
      <c r="C86" s="255" t="s">
        <v>117</v>
      </c>
      <c r="D86" s="255">
        <v>1</v>
      </c>
      <c r="E86" s="255">
        <v>2025</v>
      </c>
      <c r="F86" s="255" t="s">
        <v>1434</v>
      </c>
      <c r="G86" s="255" t="s">
        <v>52</v>
      </c>
      <c r="H86" s="255" t="s">
        <v>1435</v>
      </c>
      <c r="I86" s="255" t="s">
        <v>402</v>
      </c>
      <c r="J86" s="255" t="s">
        <v>403</v>
      </c>
      <c r="K86" s="255" t="s">
        <v>56</v>
      </c>
      <c r="L86" s="255" t="s">
        <v>57</v>
      </c>
      <c r="M86" s="255">
        <v>9</v>
      </c>
      <c r="N86" s="255" t="s">
        <v>118</v>
      </c>
      <c r="O86" s="255" t="s">
        <v>404</v>
      </c>
      <c r="P86" s="250" t="s">
        <v>120</v>
      </c>
      <c r="Q86" s="255" t="s">
        <v>61</v>
      </c>
      <c r="R86" s="255" t="s">
        <v>62</v>
      </c>
      <c r="S86" s="249" t="s">
        <v>63</v>
      </c>
      <c r="T86" s="249">
        <v>20</v>
      </c>
      <c r="U86" s="249">
        <v>145</v>
      </c>
      <c r="V86" s="249">
        <v>12</v>
      </c>
      <c r="W86" s="249">
        <v>157</v>
      </c>
      <c r="X86" s="249">
        <v>4</v>
      </c>
      <c r="Y86" s="249" t="s">
        <v>64</v>
      </c>
      <c r="Z86" s="249" t="s">
        <v>64</v>
      </c>
      <c r="AA86" s="248" t="s">
        <v>64</v>
      </c>
      <c r="AB86" s="248"/>
      <c r="AC86" s="249" t="s">
        <v>405</v>
      </c>
      <c r="AD86" s="248"/>
      <c r="AE86" s="249"/>
      <c r="AF86" s="249" t="s">
        <v>122</v>
      </c>
      <c r="AG86" s="249">
        <v>40</v>
      </c>
      <c r="AH86" s="255">
        <v>2</v>
      </c>
      <c r="AI86" s="255" t="s">
        <v>1316</v>
      </c>
      <c r="AJ86" s="249" t="s">
        <v>1465</v>
      </c>
      <c r="AK86" s="249">
        <v>157</v>
      </c>
      <c r="AL86" s="292">
        <v>40</v>
      </c>
      <c r="AM86" s="292">
        <v>5075</v>
      </c>
      <c r="AN86" s="292">
        <v>275000</v>
      </c>
      <c r="AO86" s="292">
        <v>0</v>
      </c>
      <c r="AP86" s="265">
        <v>15935500</v>
      </c>
      <c r="AQ86" s="249">
        <v>3200000</v>
      </c>
      <c r="AR86" s="255">
        <v>5500000</v>
      </c>
      <c r="AS86" s="255">
        <v>4000000</v>
      </c>
      <c r="AT86" s="265">
        <v>0</v>
      </c>
      <c r="AU86" s="249">
        <v>28635500</v>
      </c>
      <c r="AV86" s="255" t="s">
        <v>1444</v>
      </c>
      <c r="AW86" s="249"/>
      <c r="AX86" s="249">
        <v>1</v>
      </c>
      <c r="AY86" s="249">
        <v>5</v>
      </c>
      <c r="AZ86" s="249" t="s">
        <v>1438</v>
      </c>
      <c r="BA86" s="249" t="s">
        <v>1438</v>
      </c>
      <c r="BB86" s="249" t="s">
        <v>1438</v>
      </c>
      <c r="BC86" s="249" t="s">
        <v>1438</v>
      </c>
      <c r="BD86" s="249" t="s">
        <v>1438</v>
      </c>
      <c r="BE86" s="249" t="s">
        <v>1438</v>
      </c>
      <c r="BF86" s="249" t="s">
        <v>1438</v>
      </c>
      <c r="BG86" s="249">
        <v>7</v>
      </c>
      <c r="BH86" s="249">
        <v>7</v>
      </c>
      <c r="BI86" s="249">
        <v>7</v>
      </c>
      <c r="BJ86" s="249">
        <v>7</v>
      </c>
      <c r="BK86" s="249">
        <v>7</v>
      </c>
      <c r="BL86" s="260">
        <f t="shared" si="2"/>
        <v>7.0000000000000009</v>
      </c>
      <c r="BM86" s="249">
        <v>7</v>
      </c>
      <c r="BN86" s="293">
        <v>6.1999999999999993</v>
      </c>
      <c r="BW86" s="208">
        <v>7</v>
      </c>
      <c r="BX86" s="57">
        <f t="shared" si="3"/>
        <v>7.0000000000000009</v>
      </c>
    </row>
    <row r="87" spans="1:76" s="57" customFormat="1" ht="15" hidden="1" customHeight="1" x14ac:dyDescent="0.35">
      <c r="A87" s="255">
        <v>14556</v>
      </c>
      <c r="B87" s="255" t="s">
        <v>116</v>
      </c>
      <c r="C87" s="255" t="s">
        <v>117</v>
      </c>
      <c r="D87" s="255">
        <v>1</v>
      </c>
      <c r="E87" s="255">
        <v>2025</v>
      </c>
      <c r="F87" s="255" t="s">
        <v>1434</v>
      </c>
      <c r="G87" s="255" t="s">
        <v>52</v>
      </c>
      <c r="H87" s="255" t="s">
        <v>1435</v>
      </c>
      <c r="I87" s="255" t="s">
        <v>402</v>
      </c>
      <c r="J87" s="255" t="s">
        <v>403</v>
      </c>
      <c r="K87" s="255" t="s">
        <v>56</v>
      </c>
      <c r="L87" s="255" t="s">
        <v>57</v>
      </c>
      <c r="M87" s="255">
        <v>9</v>
      </c>
      <c r="N87" s="255" t="s">
        <v>118</v>
      </c>
      <c r="O87" s="255" t="s">
        <v>406</v>
      </c>
      <c r="P87" s="250" t="s">
        <v>120</v>
      </c>
      <c r="Q87" s="255" t="s">
        <v>61</v>
      </c>
      <c r="R87" s="255" t="s">
        <v>62</v>
      </c>
      <c r="S87" s="249" t="s">
        <v>63</v>
      </c>
      <c r="T87" s="249">
        <v>20</v>
      </c>
      <c r="U87" s="249">
        <v>145</v>
      </c>
      <c r="V87" s="249">
        <v>12</v>
      </c>
      <c r="W87" s="249">
        <v>157</v>
      </c>
      <c r="X87" s="249">
        <v>4</v>
      </c>
      <c r="Y87" s="249" t="s">
        <v>64</v>
      </c>
      <c r="Z87" s="249" t="s">
        <v>64</v>
      </c>
      <c r="AA87" s="248" t="s">
        <v>64</v>
      </c>
      <c r="AB87" s="248"/>
      <c r="AC87" s="249" t="s">
        <v>405</v>
      </c>
      <c r="AD87" s="248"/>
      <c r="AE87" s="249"/>
      <c r="AF87" s="249" t="s">
        <v>122</v>
      </c>
      <c r="AG87" s="249">
        <v>40</v>
      </c>
      <c r="AH87" s="255">
        <v>2</v>
      </c>
      <c r="AI87" s="255" t="s">
        <v>1316</v>
      </c>
      <c r="AJ87" s="249" t="s">
        <v>1465</v>
      </c>
      <c r="AK87" s="249">
        <v>157</v>
      </c>
      <c r="AL87" s="292">
        <v>40</v>
      </c>
      <c r="AM87" s="292">
        <v>5075</v>
      </c>
      <c r="AN87" s="292">
        <v>275000</v>
      </c>
      <c r="AO87" s="292">
        <v>0</v>
      </c>
      <c r="AP87" s="265">
        <v>15935500</v>
      </c>
      <c r="AQ87" s="249">
        <v>3200000</v>
      </c>
      <c r="AR87" s="255">
        <v>5500000</v>
      </c>
      <c r="AS87" s="255">
        <v>4000000</v>
      </c>
      <c r="AT87" s="265">
        <v>0</v>
      </c>
      <c r="AU87" s="249">
        <v>28635500</v>
      </c>
      <c r="AV87" s="255" t="s">
        <v>1444</v>
      </c>
      <c r="AW87" s="249"/>
      <c r="AX87" s="249">
        <v>1</v>
      </c>
      <c r="AY87" s="249">
        <v>5</v>
      </c>
      <c r="AZ87" s="249" t="s">
        <v>1438</v>
      </c>
      <c r="BA87" s="249" t="s">
        <v>1438</v>
      </c>
      <c r="BB87" s="249" t="s">
        <v>1438</v>
      </c>
      <c r="BC87" s="249" t="s">
        <v>1438</v>
      </c>
      <c r="BD87" s="249" t="s">
        <v>1438</v>
      </c>
      <c r="BE87" s="249" t="s">
        <v>1438</v>
      </c>
      <c r="BF87" s="249" t="s">
        <v>1438</v>
      </c>
      <c r="BG87" s="249">
        <v>7</v>
      </c>
      <c r="BH87" s="249">
        <v>7</v>
      </c>
      <c r="BI87" s="249">
        <v>7</v>
      </c>
      <c r="BJ87" s="249">
        <v>7</v>
      </c>
      <c r="BK87" s="249">
        <v>7</v>
      </c>
      <c r="BL87" s="260">
        <f t="shared" si="2"/>
        <v>7.0000000000000009</v>
      </c>
      <c r="BM87" s="249">
        <v>7</v>
      </c>
      <c r="BN87" s="293">
        <v>6.1999999999999993</v>
      </c>
      <c r="BW87" s="208">
        <v>7</v>
      </c>
      <c r="BX87" s="57">
        <f t="shared" si="3"/>
        <v>7.0000000000000009</v>
      </c>
    </row>
    <row r="88" spans="1:76" s="57" customFormat="1" ht="15" hidden="1" customHeight="1" x14ac:dyDescent="0.35">
      <c r="A88" s="255">
        <v>14557</v>
      </c>
      <c r="B88" s="255" t="s">
        <v>116</v>
      </c>
      <c r="C88" s="255" t="s">
        <v>117</v>
      </c>
      <c r="D88" s="255">
        <v>1</v>
      </c>
      <c r="E88" s="255">
        <v>2025</v>
      </c>
      <c r="F88" s="255" t="s">
        <v>1434</v>
      </c>
      <c r="G88" s="255" t="s">
        <v>52</v>
      </c>
      <c r="H88" s="255" t="s">
        <v>1435</v>
      </c>
      <c r="I88" s="255" t="s">
        <v>402</v>
      </c>
      <c r="J88" s="255" t="s">
        <v>403</v>
      </c>
      <c r="K88" s="255" t="s">
        <v>56</v>
      </c>
      <c r="L88" s="255" t="s">
        <v>57</v>
      </c>
      <c r="M88" s="255">
        <v>9</v>
      </c>
      <c r="N88" s="255" t="s">
        <v>118</v>
      </c>
      <c r="O88" s="255" t="s">
        <v>407</v>
      </c>
      <c r="P88" s="250" t="s">
        <v>120</v>
      </c>
      <c r="Q88" s="255" t="s">
        <v>61</v>
      </c>
      <c r="R88" s="255" t="s">
        <v>62</v>
      </c>
      <c r="S88" s="249" t="s">
        <v>63</v>
      </c>
      <c r="T88" s="249">
        <v>20</v>
      </c>
      <c r="U88" s="249">
        <v>145</v>
      </c>
      <c r="V88" s="249">
        <v>12</v>
      </c>
      <c r="W88" s="249">
        <v>157</v>
      </c>
      <c r="X88" s="249">
        <v>4</v>
      </c>
      <c r="Y88" s="249" t="s">
        <v>64</v>
      </c>
      <c r="Z88" s="249" t="s">
        <v>64</v>
      </c>
      <c r="AA88" s="248" t="s">
        <v>64</v>
      </c>
      <c r="AB88" s="248"/>
      <c r="AC88" s="249" t="s">
        <v>405</v>
      </c>
      <c r="AD88" s="248"/>
      <c r="AE88" s="249"/>
      <c r="AF88" s="249" t="s">
        <v>122</v>
      </c>
      <c r="AG88" s="249">
        <v>40</v>
      </c>
      <c r="AH88" s="255">
        <v>2</v>
      </c>
      <c r="AI88" s="255" t="s">
        <v>1316</v>
      </c>
      <c r="AJ88" s="249" t="s">
        <v>1465</v>
      </c>
      <c r="AK88" s="249">
        <v>157</v>
      </c>
      <c r="AL88" s="292">
        <v>40</v>
      </c>
      <c r="AM88" s="292">
        <v>5075</v>
      </c>
      <c r="AN88" s="292">
        <v>275000</v>
      </c>
      <c r="AO88" s="292">
        <v>0</v>
      </c>
      <c r="AP88" s="265">
        <v>15935500</v>
      </c>
      <c r="AQ88" s="249">
        <v>3200000</v>
      </c>
      <c r="AR88" s="255">
        <v>5500000</v>
      </c>
      <c r="AS88" s="255">
        <v>4000000</v>
      </c>
      <c r="AT88" s="265">
        <v>0</v>
      </c>
      <c r="AU88" s="249">
        <v>28635500</v>
      </c>
      <c r="AV88" s="255" t="s">
        <v>1444</v>
      </c>
      <c r="AW88" s="249"/>
      <c r="AX88" s="249">
        <v>1</v>
      </c>
      <c r="AY88" s="249">
        <v>5</v>
      </c>
      <c r="AZ88" s="249" t="s">
        <v>1438</v>
      </c>
      <c r="BA88" s="249" t="s">
        <v>1438</v>
      </c>
      <c r="BB88" s="249" t="s">
        <v>1438</v>
      </c>
      <c r="BC88" s="249" t="s">
        <v>1438</v>
      </c>
      <c r="BD88" s="249" t="s">
        <v>1438</v>
      </c>
      <c r="BE88" s="249" t="s">
        <v>1438</v>
      </c>
      <c r="BF88" s="249" t="s">
        <v>1438</v>
      </c>
      <c r="BG88" s="249">
        <v>7</v>
      </c>
      <c r="BH88" s="249">
        <v>7</v>
      </c>
      <c r="BI88" s="249">
        <v>7</v>
      </c>
      <c r="BJ88" s="249">
        <v>7</v>
      </c>
      <c r="BK88" s="249">
        <v>7</v>
      </c>
      <c r="BL88" s="260">
        <f t="shared" si="2"/>
        <v>7.0000000000000009</v>
      </c>
      <c r="BM88" s="249">
        <v>7</v>
      </c>
      <c r="BN88" s="293">
        <v>6.1999999999999993</v>
      </c>
      <c r="BW88" s="208">
        <v>7</v>
      </c>
      <c r="BX88" s="57">
        <f t="shared" si="3"/>
        <v>7.0000000000000009</v>
      </c>
    </row>
    <row r="89" spans="1:76" s="57" customFormat="1" ht="15" hidden="1" customHeight="1" x14ac:dyDescent="0.35">
      <c r="A89" s="255">
        <v>14536</v>
      </c>
      <c r="B89" s="255" t="s">
        <v>116</v>
      </c>
      <c r="C89" s="255" t="s">
        <v>117</v>
      </c>
      <c r="D89" s="255">
        <v>1</v>
      </c>
      <c r="E89" s="255">
        <v>2025</v>
      </c>
      <c r="F89" s="255" t="s">
        <v>1434</v>
      </c>
      <c r="G89" s="255" t="s">
        <v>52</v>
      </c>
      <c r="H89" s="255" t="s">
        <v>1435</v>
      </c>
      <c r="I89" s="255" t="s">
        <v>54</v>
      </c>
      <c r="J89" s="255" t="s">
        <v>55</v>
      </c>
      <c r="K89" s="255" t="s">
        <v>56</v>
      </c>
      <c r="L89" s="255" t="s">
        <v>57</v>
      </c>
      <c r="M89" s="255">
        <v>9</v>
      </c>
      <c r="N89" s="255" t="s">
        <v>118</v>
      </c>
      <c r="O89" s="255" t="s">
        <v>386</v>
      </c>
      <c r="P89" s="250" t="s">
        <v>120</v>
      </c>
      <c r="Q89" s="255" t="s">
        <v>61</v>
      </c>
      <c r="R89" s="255" t="s">
        <v>62</v>
      </c>
      <c r="S89" s="249" t="s">
        <v>63</v>
      </c>
      <c r="T89" s="249">
        <v>20</v>
      </c>
      <c r="U89" s="249">
        <v>100</v>
      </c>
      <c r="V89" s="249">
        <v>12</v>
      </c>
      <c r="W89" s="249">
        <v>112</v>
      </c>
      <c r="X89" s="249">
        <v>4</v>
      </c>
      <c r="Y89" s="249" t="s">
        <v>64</v>
      </c>
      <c r="Z89" s="249" t="s">
        <v>64</v>
      </c>
      <c r="AA89" s="248" t="s">
        <v>64</v>
      </c>
      <c r="AB89" s="248"/>
      <c r="AC89" s="249" t="s">
        <v>387</v>
      </c>
      <c r="AD89" s="248"/>
      <c r="AE89" s="249"/>
      <c r="AF89" s="249" t="s">
        <v>122</v>
      </c>
      <c r="AG89" s="249">
        <v>28</v>
      </c>
      <c r="AH89" s="255">
        <v>2</v>
      </c>
      <c r="AI89" s="255" t="s">
        <v>1318</v>
      </c>
      <c r="AJ89" s="249" t="s">
        <v>1466</v>
      </c>
      <c r="AK89" s="249">
        <v>112</v>
      </c>
      <c r="AL89" s="292">
        <v>28</v>
      </c>
      <c r="AM89" s="292">
        <v>5075</v>
      </c>
      <c r="AN89" s="292">
        <v>275000</v>
      </c>
      <c r="AO89" s="292">
        <v>0</v>
      </c>
      <c r="AP89" s="265">
        <v>11368000</v>
      </c>
      <c r="AQ89" s="249">
        <v>2240000</v>
      </c>
      <c r="AR89" s="255">
        <v>5500000</v>
      </c>
      <c r="AS89" s="255">
        <v>2800000</v>
      </c>
      <c r="AT89" s="265">
        <v>0</v>
      </c>
      <c r="AU89" s="249">
        <v>21908000</v>
      </c>
      <c r="AV89" s="255" t="s">
        <v>1444</v>
      </c>
      <c r="AW89" s="249"/>
      <c r="AX89" s="249">
        <v>1</v>
      </c>
      <c r="AY89" s="249">
        <v>7</v>
      </c>
      <c r="AZ89" s="249" t="s">
        <v>1438</v>
      </c>
      <c r="BA89" s="249" t="s">
        <v>1438</v>
      </c>
      <c r="BB89" s="249" t="s">
        <v>1438</v>
      </c>
      <c r="BC89" s="249" t="s">
        <v>1438</v>
      </c>
      <c r="BD89" s="249" t="s">
        <v>1438</v>
      </c>
      <c r="BE89" s="249" t="s">
        <v>1438</v>
      </c>
      <c r="BF89" s="249" t="s">
        <v>1438</v>
      </c>
      <c r="BG89" s="249">
        <v>7</v>
      </c>
      <c r="BH89" s="249">
        <v>7</v>
      </c>
      <c r="BI89" s="249">
        <v>7</v>
      </c>
      <c r="BJ89" s="249">
        <v>7</v>
      </c>
      <c r="BK89" s="249">
        <v>7</v>
      </c>
      <c r="BL89" s="260">
        <f t="shared" si="2"/>
        <v>7.0000000000000009</v>
      </c>
      <c r="BM89" s="249">
        <v>7</v>
      </c>
      <c r="BN89" s="293">
        <v>6.3999999999999995</v>
      </c>
      <c r="BW89" s="208">
        <v>7</v>
      </c>
      <c r="BX89" s="57">
        <f t="shared" si="3"/>
        <v>7.0000000000000009</v>
      </c>
    </row>
    <row r="90" spans="1:76" s="57" customFormat="1" ht="15" hidden="1" customHeight="1" x14ac:dyDescent="0.35">
      <c r="A90" s="255">
        <v>14541</v>
      </c>
      <c r="B90" s="255" t="s">
        <v>116</v>
      </c>
      <c r="C90" s="255" t="s">
        <v>117</v>
      </c>
      <c r="D90" s="255">
        <v>1</v>
      </c>
      <c r="E90" s="255">
        <v>2025</v>
      </c>
      <c r="F90" s="255" t="s">
        <v>1434</v>
      </c>
      <c r="G90" s="255" t="s">
        <v>52</v>
      </c>
      <c r="H90" s="255" t="s">
        <v>1435</v>
      </c>
      <c r="I90" s="255" t="s">
        <v>54</v>
      </c>
      <c r="J90" s="255" t="s">
        <v>55</v>
      </c>
      <c r="K90" s="255" t="s">
        <v>56</v>
      </c>
      <c r="L90" s="255" t="s">
        <v>57</v>
      </c>
      <c r="M90" s="255">
        <v>9</v>
      </c>
      <c r="N90" s="255" t="s">
        <v>118</v>
      </c>
      <c r="O90" s="255" t="s">
        <v>388</v>
      </c>
      <c r="P90" s="250" t="s">
        <v>120</v>
      </c>
      <c r="Q90" s="255" t="s">
        <v>61</v>
      </c>
      <c r="R90" s="255" t="s">
        <v>62</v>
      </c>
      <c r="S90" s="249" t="s">
        <v>63</v>
      </c>
      <c r="T90" s="249">
        <v>20</v>
      </c>
      <c r="U90" s="249">
        <v>100</v>
      </c>
      <c r="V90" s="249">
        <v>12</v>
      </c>
      <c r="W90" s="249">
        <v>112</v>
      </c>
      <c r="X90" s="249">
        <v>4</v>
      </c>
      <c r="Y90" s="249" t="s">
        <v>64</v>
      </c>
      <c r="Z90" s="249" t="s">
        <v>64</v>
      </c>
      <c r="AA90" s="248" t="s">
        <v>64</v>
      </c>
      <c r="AB90" s="248"/>
      <c r="AC90" s="249" t="s">
        <v>387</v>
      </c>
      <c r="AD90" s="248"/>
      <c r="AE90" s="249"/>
      <c r="AF90" s="249" t="s">
        <v>122</v>
      </c>
      <c r="AG90" s="249">
        <v>28</v>
      </c>
      <c r="AH90" s="255">
        <v>2</v>
      </c>
      <c r="AI90" s="255" t="s">
        <v>1318</v>
      </c>
      <c r="AJ90" s="249" t="s">
        <v>1466</v>
      </c>
      <c r="AK90" s="249">
        <v>112</v>
      </c>
      <c r="AL90" s="292">
        <v>28</v>
      </c>
      <c r="AM90" s="292">
        <v>5075</v>
      </c>
      <c r="AN90" s="292">
        <v>275000</v>
      </c>
      <c r="AO90" s="292">
        <v>0</v>
      </c>
      <c r="AP90" s="265">
        <v>11368000</v>
      </c>
      <c r="AQ90" s="249">
        <v>2240000</v>
      </c>
      <c r="AR90" s="255">
        <v>5500000</v>
      </c>
      <c r="AS90" s="255">
        <v>2800000</v>
      </c>
      <c r="AT90" s="265">
        <v>0</v>
      </c>
      <c r="AU90" s="249">
        <v>21908000</v>
      </c>
      <c r="AV90" s="255" t="s">
        <v>1451</v>
      </c>
      <c r="AW90" s="249"/>
      <c r="AX90" s="249">
        <v>1</v>
      </c>
      <c r="AY90" s="249">
        <v>7</v>
      </c>
      <c r="AZ90" s="249" t="s">
        <v>1438</v>
      </c>
      <c r="BA90" s="249" t="s">
        <v>1438</v>
      </c>
      <c r="BB90" s="249" t="s">
        <v>1438</v>
      </c>
      <c r="BC90" s="249" t="s">
        <v>1438</v>
      </c>
      <c r="BD90" s="249" t="s">
        <v>1438</v>
      </c>
      <c r="BE90" s="249" t="s">
        <v>1438</v>
      </c>
      <c r="BF90" s="249" t="s">
        <v>1438</v>
      </c>
      <c r="BG90" s="249">
        <v>7</v>
      </c>
      <c r="BH90" s="249">
        <v>7</v>
      </c>
      <c r="BI90" s="249">
        <v>7</v>
      </c>
      <c r="BJ90" s="249">
        <v>7</v>
      </c>
      <c r="BK90" s="249">
        <v>7</v>
      </c>
      <c r="BL90" s="260">
        <f t="shared" si="2"/>
        <v>7.0000000000000009</v>
      </c>
      <c r="BM90" s="249">
        <v>7</v>
      </c>
      <c r="BN90" s="293">
        <v>6.3999999999999995</v>
      </c>
      <c r="BW90" s="208">
        <v>7</v>
      </c>
      <c r="BX90" s="57">
        <f t="shared" si="3"/>
        <v>7.0000000000000009</v>
      </c>
    </row>
    <row r="91" spans="1:76" s="57" customFormat="1" ht="15" hidden="1" customHeight="1" x14ac:dyDescent="0.35">
      <c r="A91" s="255">
        <v>14542</v>
      </c>
      <c r="B91" s="255" t="s">
        <v>116</v>
      </c>
      <c r="C91" s="255" t="s">
        <v>117</v>
      </c>
      <c r="D91" s="255">
        <v>1</v>
      </c>
      <c r="E91" s="255">
        <v>2025</v>
      </c>
      <c r="F91" s="255" t="s">
        <v>1434</v>
      </c>
      <c r="G91" s="255" t="s">
        <v>52</v>
      </c>
      <c r="H91" s="255" t="s">
        <v>1435</v>
      </c>
      <c r="I91" s="255" t="s">
        <v>1047</v>
      </c>
      <c r="J91" s="255" t="s">
        <v>1048</v>
      </c>
      <c r="K91" s="255" t="s">
        <v>56</v>
      </c>
      <c r="L91" s="255" t="s">
        <v>57</v>
      </c>
      <c r="M91" s="255">
        <v>9</v>
      </c>
      <c r="N91" s="255" t="s">
        <v>118</v>
      </c>
      <c r="O91" s="255" t="s">
        <v>1228</v>
      </c>
      <c r="P91" s="250" t="s">
        <v>120</v>
      </c>
      <c r="Q91" s="255" t="s">
        <v>61</v>
      </c>
      <c r="R91" s="255" t="s">
        <v>62</v>
      </c>
      <c r="S91" s="249" t="s">
        <v>63</v>
      </c>
      <c r="T91" s="249">
        <v>20</v>
      </c>
      <c r="U91" s="249">
        <v>260</v>
      </c>
      <c r="V91" s="249">
        <v>12</v>
      </c>
      <c r="W91" s="249">
        <v>272</v>
      </c>
      <c r="X91" s="249">
        <v>4</v>
      </c>
      <c r="Y91" s="249" t="s">
        <v>64</v>
      </c>
      <c r="Z91" s="249" t="s">
        <v>64</v>
      </c>
      <c r="AA91" s="248" t="s">
        <v>64</v>
      </c>
      <c r="AB91" s="248"/>
      <c r="AC91" s="249" t="s">
        <v>1229</v>
      </c>
      <c r="AD91" s="248" t="s">
        <v>64</v>
      </c>
      <c r="AE91" s="249" t="s">
        <v>1230</v>
      </c>
      <c r="AF91" s="249" t="s">
        <v>122</v>
      </c>
      <c r="AG91" s="249">
        <v>68</v>
      </c>
      <c r="AH91" s="255">
        <v>2</v>
      </c>
      <c r="AI91" s="255" t="s">
        <v>1318</v>
      </c>
      <c r="AJ91" s="249" t="s">
        <v>1466</v>
      </c>
      <c r="AK91" s="249">
        <v>272</v>
      </c>
      <c r="AL91" s="292">
        <v>68</v>
      </c>
      <c r="AM91" s="292">
        <v>5075</v>
      </c>
      <c r="AN91" s="292">
        <v>275000</v>
      </c>
      <c r="AO91" s="292">
        <v>250000</v>
      </c>
      <c r="AP91" s="265">
        <v>27608000</v>
      </c>
      <c r="AQ91" s="249">
        <v>5440000</v>
      </c>
      <c r="AR91" s="255">
        <v>5500000</v>
      </c>
      <c r="AS91" s="255">
        <v>6800000</v>
      </c>
      <c r="AT91" s="265">
        <v>5000000</v>
      </c>
      <c r="AU91" s="249">
        <v>50348000</v>
      </c>
      <c r="AV91" s="255" t="s">
        <v>1451</v>
      </c>
      <c r="AW91" s="249"/>
      <c r="AX91" s="249">
        <v>1</v>
      </c>
      <c r="AY91" s="249">
        <v>7</v>
      </c>
      <c r="AZ91" s="249" t="s">
        <v>1438</v>
      </c>
      <c r="BA91" s="249" t="s">
        <v>1438</v>
      </c>
      <c r="BB91" s="249" t="s">
        <v>1438</v>
      </c>
      <c r="BC91" s="249" t="s">
        <v>1438</v>
      </c>
      <c r="BD91" s="249" t="s">
        <v>1438</v>
      </c>
      <c r="BE91" s="249" t="s">
        <v>1438</v>
      </c>
      <c r="BF91" s="249" t="s">
        <v>1438</v>
      </c>
      <c r="BG91" s="249">
        <v>7</v>
      </c>
      <c r="BH91" s="249">
        <v>7</v>
      </c>
      <c r="BI91" s="249">
        <v>7</v>
      </c>
      <c r="BJ91" s="249">
        <v>7</v>
      </c>
      <c r="BK91" s="249">
        <v>7</v>
      </c>
      <c r="BL91" s="260">
        <f t="shared" si="2"/>
        <v>7.0000000000000009</v>
      </c>
      <c r="BM91" s="249">
        <v>7</v>
      </c>
      <c r="BN91" s="293">
        <v>6.3999999999999995</v>
      </c>
      <c r="BW91" s="208">
        <v>7</v>
      </c>
      <c r="BX91" s="57">
        <f t="shared" si="3"/>
        <v>7.0000000000000009</v>
      </c>
    </row>
    <row r="92" spans="1:76" s="57" customFormat="1" ht="15" hidden="1" customHeight="1" x14ac:dyDescent="0.35">
      <c r="A92" s="255">
        <v>14543</v>
      </c>
      <c r="B92" s="255" t="s">
        <v>116</v>
      </c>
      <c r="C92" s="255" t="s">
        <v>117</v>
      </c>
      <c r="D92" s="255">
        <v>1</v>
      </c>
      <c r="E92" s="255">
        <v>2025</v>
      </c>
      <c r="F92" s="255" t="s">
        <v>1434</v>
      </c>
      <c r="G92" s="255" t="s">
        <v>52</v>
      </c>
      <c r="H92" s="255" t="s">
        <v>1435</v>
      </c>
      <c r="I92" s="255" t="s">
        <v>1047</v>
      </c>
      <c r="J92" s="255" t="s">
        <v>1048</v>
      </c>
      <c r="K92" s="255" t="s">
        <v>56</v>
      </c>
      <c r="L92" s="255" t="s">
        <v>57</v>
      </c>
      <c r="M92" s="255">
        <v>9</v>
      </c>
      <c r="N92" s="255" t="s">
        <v>118</v>
      </c>
      <c r="O92" s="255" t="s">
        <v>1252</v>
      </c>
      <c r="P92" s="250" t="s">
        <v>120</v>
      </c>
      <c r="Q92" s="255" t="s">
        <v>61</v>
      </c>
      <c r="R92" s="255" t="s">
        <v>62</v>
      </c>
      <c r="S92" s="249" t="s">
        <v>63</v>
      </c>
      <c r="T92" s="249">
        <v>20</v>
      </c>
      <c r="U92" s="249">
        <v>260</v>
      </c>
      <c r="V92" s="249">
        <v>12</v>
      </c>
      <c r="W92" s="249">
        <v>272</v>
      </c>
      <c r="X92" s="249">
        <v>4</v>
      </c>
      <c r="Y92" s="249" t="s">
        <v>64</v>
      </c>
      <c r="Z92" s="249" t="s">
        <v>64</v>
      </c>
      <c r="AA92" s="248" t="s">
        <v>64</v>
      </c>
      <c r="AB92" s="248"/>
      <c r="AC92" s="249" t="s">
        <v>1229</v>
      </c>
      <c r="AD92" s="248" t="s">
        <v>64</v>
      </c>
      <c r="AE92" s="249" t="s">
        <v>1230</v>
      </c>
      <c r="AF92" s="249" t="s">
        <v>122</v>
      </c>
      <c r="AG92" s="249">
        <v>68</v>
      </c>
      <c r="AH92" s="255">
        <v>2</v>
      </c>
      <c r="AI92" s="255" t="s">
        <v>1318</v>
      </c>
      <c r="AJ92" s="249" t="s">
        <v>1466</v>
      </c>
      <c r="AK92" s="249">
        <v>272</v>
      </c>
      <c r="AL92" s="292">
        <v>68</v>
      </c>
      <c r="AM92" s="292">
        <v>5075</v>
      </c>
      <c r="AN92" s="292">
        <v>275000</v>
      </c>
      <c r="AO92" s="292">
        <v>250000</v>
      </c>
      <c r="AP92" s="265">
        <v>27608000</v>
      </c>
      <c r="AQ92" s="249">
        <v>5440000</v>
      </c>
      <c r="AR92" s="255">
        <v>5500000</v>
      </c>
      <c r="AS92" s="255">
        <v>6800000</v>
      </c>
      <c r="AT92" s="265">
        <v>5000000</v>
      </c>
      <c r="AU92" s="249">
        <v>50348000</v>
      </c>
      <c r="AV92" s="255" t="s">
        <v>1451</v>
      </c>
      <c r="AW92" s="249"/>
      <c r="AX92" s="249">
        <v>1</v>
      </c>
      <c r="AY92" s="249">
        <v>7</v>
      </c>
      <c r="AZ92" s="249" t="s">
        <v>1438</v>
      </c>
      <c r="BA92" s="249" t="s">
        <v>1438</v>
      </c>
      <c r="BB92" s="249" t="s">
        <v>1438</v>
      </c>
      <c r="BC92" s="249" t="s">
        <v>1438</v>
      </c>
      <c r="BD92" s="249" t="s">
        <v>1438</v>
      </c>
      <c r="BE92" s="249" t="s">
        <v>1438</v>
      </c>
      <c r="BF92" s="249" t="s">
        <v>1438</v>
      </c>
      <c r="BG92" s="249">
        <v>7</v>
      </c>
      <c r="BH92" s="249">
        <v>7</v>
      </c>
      <c r="BI92" s="249">
        <v>7</v>
      </c>
      <c r="BJ92" s="249">
        <v>7</v>
      </c>
      <c r="BK92" s="249">
        <v>7</v>
      </c>
      <c r="BL92" s="260">
        <f t="shared" si="2"/>
        <v>7.0000000000000009</v>
      </c>
      <c r="BM92" s="249">
        <v>7</v>
      </c>
      <c r="BN92" s="293">
        <v>6.3999999999999995</v>
      </c>
      <c r="BW92" s="208">
        <v>7</v>
      </c>
      <c r="BX92" s="57">
        <f t="shared" si="3"/>
        <v>7.0000000000000009</v>
      </c>
    </row>
    <row r="93" spans="1:76" s="57" customFormat="1" ht="15" hidden="1" customHeight="1" x14ac:dyDescent="0.35">
      <c r="A93" s="255">
        <v>14544</v>
      </c>
      <c r="B93" s="255" t="s">
        <v>116</v>
      </c>
      <c r="C93" s="255" t="s">
        <v>117</v>
      </c>
      <c r="D93" s="255">
        <v>1</v>
      </c>
      <c r="E93" s="255">
        <v>2025</v>
      </c>
      <c r="F93" s="255" t="s">
        <v>1434</v>
      </c>
      <c r="G93" s="255" t="s">
        <v>52</v>
      </c>
      <c r="H93" s="255" t="s">
        <v>1435</v>
      </c>
      <c r="I93" s="255" t="s">
        <v>296</v>
      </c>
      <c r="J93" s="255" t="s">
        <v>297</v>
      </c>
      <c r="K93" s="255"/>
      <c r="L93" s="255" t="s">
        <v>65</v>
      </c>
      <c r="M93" s="255">
        <v>9</v>
      </c>
      <c r="N93" s="255" t="s">
        <v>118</v>
      </c>
      <c r="O93" s="255" t="s">
        <v>298</v>
      </c>
      <c r="P93" s="250" t="s">
        <v>120</v>
      </c>
      <c r="Q93" s="255" t="s">
        <v>61</v>
      </c>
      <c r="R93" s="255" t="s">
        <v>107</v>
      </c>
      <c r="S93" s="249" t="s">
        <v>63</v>
      </c>
      <c r="T93" s="249">
        <v>20</v>
      </c>
      <c r="U93" s="249">
        <v>160</v>
      </c>
      <c r="V93" s="249" t="s">
        <v>65</v>
      </c>
      <c r="W93" s="249">
        <v>160</v>
      </c>
      <c r="X93" s="249">
        <v>4</v>
      </c>
      <c r="Y93" s="249" t="s">
        <v>64</v>
      </c>
      <c r="Z93" s="249" t="s">
        <v>64</v>
      </c>
      <c r="AA93" s="253" t="s">
        <v>67</v>
      </c>
      <c r="AB93" s="248"/>
      <c r="AC93" s="249" t="s">
        <v>299</v>
      </c>
      <c r="AD93" s="248" t="s">
        <v>64</v>
      </c>
      <c r="AE93" s="249" t="s">
        <v>300</v>
      </c>
      <c r="AF93" s="249" t="s">
        <v>122</v>
      </c>
      <c r="AG93" s="249">
        <v>40</v>
      </c>
      <c r="AH93" s="255">
        <v>2</v>
      </c>
      <c r="AI93" s="255" t="s">
        <v>1318</v>
      </c>
      <c r="AJ93" s="249" t="s">
        <v>1466</v>
      </c>
      <c r="AK93" s="249">
        <v>160</v>
      </c>
      <c r="AL93" s="292">
        <v>40</v>
      </c>
      <c r="AM93" s="292">
        <v>5075</v>
      </c>
      <c r="AN93" s="292">
        <v>0</v>
      </c>
      <c r="AO93" s="292">
        <v>60000</v>
      </c>
      <c r="AP93" s="265">
        <v>16240000</v>
      </c>
      <c r="AQ93" s="249">
        <v>3200000</v>
      </c>
      <c r="AR93" s="255">
        <v>0</v>
      </c>
      <c r="AS93" s="255">
        <v>4000000</v>
      </c>
      <c r="AT93" s="265">
        <v>1200000</v>
      </c>
      <c r="AU93" s="249">
        <v>24640000</v>
      </c>
      <c r="AV93" s="255" t="s">
        <v>64</v>
      </c>
      <c r="AW93" s="249"/>
      <c r="AX93" s="249">
        <v>1</v>
      </c>
      <c r="AY93" s="249">
        <v>7</v>
      </c>
      <c r="AZ93" s="249" t="s">
        <v>1438</v>
      </c>
      <c r="BA93" s="249" t="s">
        <v>1438</v>
      </c>
      <c r="BB93" s="249" t="s">
        <v>1438</v>
      </c>
      <c r="BC93" s="249" t="s">
        <v>1438</v>
      </c>
      <c r="BD93" s="249" t="s">
        <v>1438</v>
      </c>
      <c r="BE93" s="249" t="s">
        <v>1438</v>
      </c>
      <c r="BF93" s="249" t="s">
        <v>1438</v>
      </c>
      <c r="BG93" s="249">
        <v>5.5</v>
      </c>
      <c r="BH93" s="249">
        <v>5</v>
      </c>
      <c r="BI93" s="249">
        <v>5</v>
      </c>
      <c r="BJ93" s="249">
        <v>7</v>
      </c>
      <c r="BK93" s="249">
        <v>5.5</v>
      </c>
      <c r="BL93" s="260">
        <f t="shared" si="2"/>
        <v>5.4</v>
      </c>
      <c r="BM93" s="249">
        <v>7</v>
      </c>
      <c r="BN93" s="293">
        <v>5.2</v>
      </c>
      <c r="BW93" s="208">
        <v>5.4</v>
      </c>
      <c r="BX93" s="57">
        <f t="shared" si="3"/>
        <v>5.4</v>
      </c>
    </row>
    <row r="94" spans="1:76" s="57" customFormat="1" ht="15" hidden="1" customHeight="1" x14ac:dyDescent="0.35">
      <c r="A94" s="255">
        <v>14545</v>
      </c>
      <c r="B94" s="255" t="s">
        <v>116</v>
      </c>
      <c r="C94" s="255" t="s">
        <v>117</v>
      </c>
      <c r="D94" s="255">
        <v>1</v>
      </c>
      <c r="E94" s="255">
        <v>2025</v>
      </c>
      <c r="F94" s="255" t="s">
        <v>1434</v>
      </c>
      <c r="G94" s="255" t="s">
        <v>52</v>
      </c>
      <c r="H94" s="255" t="s">
        <v>1435</v>
      </c>
      <c r="I94" s="255" t="s">
        <v>389</v>
      </c>
      <c r="J94" s="255" t="s">
        <v>390</v>
      </c>
      <c r="K94" s="255"/>
      <c r="L94" s="255"/>
      <c r="M94" s="255">
        <v>9</v>
      </c>
      <c r="N94" s="255" t="s">
        <v>118</v>
      </c>
      <c r="O94" s="255" t="s">
        <v>391</v>
      </c>
      <c r="P94" s="250" t="s">
        <v>392</v>
      </c>
      <c r="Q94" s="255" t="s">
        <v>61</v>
      </c>
      <c r="R94" s="255" t="s">
        <v>62</v>
      </c>
      <c r="S94" s="249" t="s">
        <v>63</v>
      </c>
      <c r="T94" s="249">
        <v>20</v>
      </c>
      <c r="U94" s="249">
        <v>72</v>
      </c>
      <c r="V94" s="249" t="s">
        <v>65</v>
      </c>
      <c r="W94" s="253">
        <v>72</v>
      </c>
      <c r="X94" s="249">
        <v>4</v>
      </c>
      <c r="Y94" s="249" t="s">
        <v>64</v>
      </c>
      <c r="Z94" s="249" t="s">
        <v>64</v>
      </c>
      <c r="AA94" s="253" t="s">
        <v>67</v>
      </c>
      <c r="AB94" s="248"/>
      <c r="AC94" s="249" t="s">
        <v>393</v>
      </c>
      <c r="AD94" s="248"/>
      <c r="AE94" s="249"/>
      <c r="AF94" s="249" t="s">
        <v>68</v>
      </c>
      <c r="AG94" s="249">
        <v>18</v>
      </c>
      <c r="AH94" s="255">
        <v>2</v>
      </c>
      <c r="AI94" s="255" t="s">
        <v>1318</v>
      </c>
      <c r="AJ94" s="249" t="s">
        <v>1466</v>
      </c>
      <c r="AK94" s="249">
        <v>72</v>
      </c>
      <c r="AL94" s="292">
        <v>18</v>
      </c>
      <c r="AM94" s="292">
        <v>5075</v>
      </c>
      <c r="AN94" s="292">
        <v>0</v>
      </c>
      <c r="AO94" s="292">
        <v>0</v>
      </c>
      <c r="AP94" s="265">
        <v>7308000</v>
      </c>
      <c r="AQ94" s="249">
        <v>1440000</v>
      </c>
      <c r="AR94" s="255">
        <v>0</v>
      </c>
      <c r="AS94" s="255">
        <v>1800000</v>
      </c>
      <c r="AT94" s="265">
        <v>0</v>
      </c>
      <c r="AU94" s="249">
        <v>10548000</v>
      </c>
      <c r="AV94" s="255" t="s">
        <v>64</v>
      </c>
      <c r="AW94" s="249"/>
      <c r="AX94" s="249">
        <v>1</v>
      </c>
      <c r="AY94" s="249">
        <v>7</v>
      </c>
      <c r="AZ94" s="249" t="s">
        <v>1438</v>
      </c>
      <c r="BA94" s="249" t="s">
        <v>1438</v>
      </c>
      <c r="BB94" s="249" t="s">
        <v>1438</v>
      </c>
      <c r="BC94" s="249" t="s">
        <v>1438</v>
      </c>
      <c r="BD94" s="249" t="s">
        <v>1438</v>
      </c>
      <c r="BE94" s="249" t="s">
        <v>1438</v>
      </c>
      <c r="BF94" s="249" t="s">
        <v>1438</v>
      </c>
      <c r="BG94" s="249">
        <v>6</v>
      </c>
      <c r="BH94" s="249">
        <v>6</v>
      </c>
      <c r="BI94" s="249">
        <v>7</v>
      </c>
      <c r="BJ94" s="249">
        <v>7</v>
      </c>
      <c r="BK94" s="249">
        <v>7</v>
      </c>
      <c r="BL94" s="260">
        <f t="shared" si="2"/>
        <v>6.4</v>
      </c>
      <c r="BM94" s="249">
        <v>7</v>
      </c>
      <c r="BN94" s="293">
        <v>5.95</v>
      </c>
      <c r="BW94" s="208">
        <v>6.4</v>
      </c>
      <c r="BX94" s="57">
        <f t="shared" si="3"/>
        <v>6.4</v>
      </c>
    </row>
    <row r="95" spans="1:76" s="57" customFormat="1" ht="15" hidden="1" customHeight="1" x14ac:dyDescent="0.35">
      <c r="A95" s="255">
        <v>14546</v>
      </c>
      <c r="B95" s="255" t="s">
        <v>116</v>
      </c>
      <c r="C95" s="255" t="s">
        <v>117</v>
      </c>
      <c r="D95" s="255">
        <v>1</v>
      </c>
      <c r="E95" s="255">
        <v>2025</v>
      </c>
      <c r="F95" s="255" t="s">
        <v>1434</v>
      </c>
      <c r="G95" s="255" t="s">
        <v>52</v>
      </c>
      <c r="H95" s="255" t="s">
        <v>1435</v>
      </c>
      <c r="I95" s="255" t="s">
        <v>1467</v>
      </c>
      <c r="J95" s="255" t="s">
        <v>101</v>
      </c>
      <c r="K95" s="255" t="s">
        <v>56</v>
      </c>
      <c r="L95" s="255" t="s">
        <v>57</v>
      </c>
      <c r="M95" s="255">
        <v>9</v>
      </c>
      <c r="N95" s="255" t="s">
        <v>118</v>
      </c>
      <c r="O95" s="255" t="s">
        <v>119</v>
      </c>
      <c r="P95" s="250" t="s">
        <v>120</v>
      </c>
      <c r="Q95" s="255" t="s">
        <v>61</v>
      </c>
      <c r="R95" s="255" t="s">
        <v>62</v>
      </c>
      <c r="S95" s="249" t="s">
        <v>63</v>
      </c>
      <c r="T95" s="249">
        <v>20</v>
      </c>
      <c r="U95" s="249">
        <v>260</v>
      </c>
      <c r="V95" s="249">
        <v>12</v>
      </c>
      <c r="W95" s="249">
        <v>272</v>
      </c>
      <c r="X95" s="249">
        <v>4</v>
      </c>
      <c r="Y95" s="249" t="s">
        <v>64</v>
      </c>
      <c r="Z95" s="249" t="s">
        <v>64</v>
      </c>
      <c r="AA95" s="248" t="s">
        <v>64</v>
      </c>
      <c r="AB95" s="248"/>
      <c r="AC95" s="249" t="s">
        <v>121</v>
      </c>
      <c r="AD95" s="248" t="s">
        <v>64</v>
      </c>
      <c r="AE95" s="249" t="s">
        <v>110</v>
      </c>
      <c r="AF95" s="249" t="s">
        <v>122</v>
      </c>
      <c r="AG95" s="249">
        <v>68</v>
      </c>
      <c r="AH95" s="255">
        <v>2</v>
      </c>
      <c r="AI95" s="255" t="s">
        <v>1318</v>
      </c>
      <c r="AJ95" s="249" t="s">
        <v>1466</v>
      </c>
      <c r="AK95" s="249">
        <v>272</v>
      </c>
      <c r="AL95" s="292">
        <v>68</v>
      </c>
      <c r="AM95" s="292">
        <v>5075</v>
      </c>
      <c r="AN95" s="292">
        <v>275000</v>
      </c>
      <c r="AO95" s="292">
        <v>250000</v>
      </c>
      <c r="AP95" s="265">
        <v>27608000</v>
      </c>
      <c r="AQ95" s="249">
        <v>5440000</v>
      </c>
      <c r="AR95" s="255">
        <v>5500000</v>
      </c>
      <c r="AS95" s="255">
        <v>6800000</v>
      </c>
      <c r="AT95" s="265">
        <v>5000000</v>
      </c>
      <c r="AU95" s="249">
        <v>50348000</v>
      </c>
      <c r="AV95" s="255" t="s">
        <v>1451</v>
      </c>
      <c r="AW95" s="249"/>
      <c r="AX95" s="249">
        <v>1</v>
      </c>
      <c r="AY95" s="249">
        <v>7</v>
      </c>
      <c r="AZ95" s="249" t="s">
        <v>1438</v>
      </c>
      <c r="BA95" s="249" t="s">
        <v>1438</v>
      </c>
      <c r="BB95" s="249" t="s">
        <v>1438</v>
      </c>
      <c r="BC95" s="249" t="s">
        <v>1438</v>
      </c>
      <c r="BD95" s="249" t="s">
        <v>1438</v>
      </c>
      <c r="BE95" s="249" t="s">
        <v>1438</v>
      </c>
      <c r="BF95" s="249" t="s">
        <v>1438</v>
      </c>
      <c r="BG95" s="249">
        <v>7</v>
      </c>
      <c r="BH95" s="249">
        <v>7</v>
      </c>
      <c r="BI95" s="249">
        <v>7</v>
      </c>
      <c r="BJ95" s="249">
        <v>7</v>
      </c>
      <c r="BK95" s="249">
        <v>7</v>
      </c>
      <c r="BL95" s="260">
        <f t="shared" si="2"/>
        <v>7.0000000000000009</v>
      </c>
      <c r="BM95" s="249">
        <v>7</v>
      </c>
      <c r="BN95" s="293">
        <v>6.3999999999999995</v>
      </c>
      <c r="BW95" s="208">
        <v>7</v>
      </c>
      <c r="BX95" s="57">
        <f t="shared" si="3"/>
        <v>7.0000000000000009</v>
      </c>
    </row>
    <row r="96" spans="1:76" s="57" customFormat="1" ht="15" hidden="1" customHeight="1" x14ac:dyDescent="0.35">
      <c r="A96" s="255">
        <v>14547</v>
      </c>
      <c r="B96" s="255" t="s">
        <v>116</v>
      </c>
      <c r="C96" s="255" t="s">
        <v>117</v>
      </c>
      <c r="D96" s="255">
        <v>1</v>
      </c>
      <c r="E96" s="255">
        <v>2025</v>
      </c>
      <c r="F96" s="255" t="s">
        <v>1434</v>
      </c>
      <c r="G96" s="255" t="s">
        <v>52</v>
      </c>
      <c r="H96" s="255" t="s">
        <v>1435</v>
      </c>
      <c r="I96" s="255" t="s">
        <v>100</v>
      </c>
      <c r="J96" s="255" t="s">
        <v>101</v>
      </c>
      <c r="K96" s="255" t="s">
        <v>56</v>
      </c>
      <c r="L96" s="255" t="s">
        <v>57</v>
      </c>
      <c r="M96" s="255">
        <v>9</v>
      </c>
      <c r="N96" s="255" t="s">
        <v>118</v>
      </c>
      <c r="O96" s="255" t="s">
        <v>123</v>
      </c>
      <c r="P96" s="250" t="s">
        <v>120</v>
      </c>
      <c r="Q96" s="255" t="s">
        <v>61</v>
      </c>
      <c r="R96" s="255" t="s">
        <v>62</v>
      </c>
      <c r="S96" s="249" t="s">
        <v>63</v>
      </c>
      <c r="T96" s="249">
        <v>20</v>
      </c>
      <c r="U96" s="249">
        <v>260</v>
      </c>
      <c r="V96" s="249">
        <v>12</v>
      </c>
      <c r="W96" s="249">
        <v>272</v>
      </c>
      <c r="X96" s="249">
        <v>4</v>
      </c>
      <c r="Y96" s="249" t="s">
        <v>64</v>
      </c>
      <c r="Z96" s="249" t="s">
        <v>64</v>
      </c>
      <c r="AA96" s="248" t="s">
        <v>64</v>
      </c>
      <c r="AB96" s="248"/>
      <c r="AC96" s="249" t="s">
        <v>121</v>
      </c>
      <c r="AD96" s="248" t="s">
        <v>64</v>
      </c>
      <c r="AE96" s="249" t="s">
        <v>110</v>
      </c>
      <c r="AF96" s="249" t="s">
        <v>122</v>
      </c>
      <c r="AG96" s="249">
        <v>68</v>
      </c>
      <c r="AH96" s="255">
        <v>2</v>
      </c>
      <c r="AI96" s="255" t="s">
        <v>1318</v>
      </c>
      <c r="AJ96" s="249" t="s">
        <v>1466</v>
      </c>
      <c r="AK96" s="249">
        <v>272</v>
      </c>
      <c r="AL96" s="292">
        <v>68</v>
      </c>
      <c r="AM96" s="292">
        <v>5075</v>
      </c>
      <c r="AN96" s="292">
        <v>275000</v>
      </c>
      <c r="AO96" s="292">
        <v>250000</v>
      </c>
      <c r="AP96" s="265">
        <v>27608000</v>
      </c>
      <c r="AQ96" s="249">
        <v>5440000</v>
      </c>
      <c r="AR96" s="255">
        <v>5500000</v>
      </c>
      <c r="AS96" s="255">
        <v>6800000</v>
      </c>
      <c r="AT96" s="265">
        <v>5000000</v>
      </c>
      <c r="AU96" s="249">
        <v>50348000</v>
      </c>
      <c r="AV96" s="255" t="s">
        <v>1451</v>
      </c>
      <c r="AW96" s="249"/>
      <c r="AX96" s="249">
        <v>1</v>
      </c>
      <c r="AY96" s="249">
        <v>7</v>
      </c>
      <c r="AZ96" s="249" t="s">
        <v>1438</v>
      </c>
      <c r="BA96" s="249" t="s">
        <v>1438</v>
      </c>
      <c r="BB96" s="249" t="s">
        <v>1438</v>
      </c>
      <c r="BC96" s="249" t="s">
        <v>1438</v>
      </c>
      <c r="BD96" s="249" t="s">
        <v>1438</v>
      </c>
      <c r="BE96" s="249" t="s">
        <v>1438</v>
      </c>
      <c r="BF96" s="249" t="s">
        <v>1438</v>
      </c>
      <c r="BG96" s="249">
        <v>7</v>
      </c>
      <c r="BH96" s="249">
        <v>7</v>
      </c>
      <c r="BI96" s="249">
        <v>7</v>
      </c>
      <c r="BJ96" s="249">
        <v>7</v>
      </c>
      <c r="BK96" s="249">
        <v>7</v>
      </c>
      <c r="BL96" s="260">
        <f t="shared" si="2"/>
        <v>7.0000000000000009</v>
      </c>
      <c r="BM96" s="249">
        <v>7</v>
      </c>
      <c r="BN96" s="293">
        <v>6.3999999999999995</v>
      </c>
      <c r="BW96" s="208">
        <v>7</v>
      </c>
      <c r="BX96" s="57">
        <f t="shared" si="3"/>
        <v>7.0000000000000009</v>
      </c>
    </row>
    <row r="97" spans="1:76" s="57" customFormat="1" ht="15" hidden="1" customHeight="1" x14ac:dyDescent="0.35">
      <c r="A97" s="255">
        <v>14548</v>
      </c>
      <c r="B97" s="255" t="s">
        <v>116</v>
      </c>
      <c r="C97" s="255" t="s">
        <v>117</v>
      </c>
      <c r="D97" s="255">
        <v>1</v>
      </c>
      <c r="E97" s="255">
        <v>2025</v>
      </c>
      <c r="F97" s="255" t="s">
        <v>1434</v>
      </c>
      <c r="G97" s="255" t="s">
        <v>52</v>
      </c>
      <c r="H97" s="255" t="s">
        <v>1435</v>
      </c>
      <c r="I97" s="255" t="s">
        <v>100</v>
      </c>
      <c r="J97" s="255" t="s">
        <v>101</v>
      </c>
      <c r="K97" s="255" t="s">
        <v>56</v>
      </c>
      <c r="L97" s="255" t="s">
        <v>57</v>
      </c>
      <c r="M97" s="255">
        <v>9</v>
      </c>
      <c r="N97" s="255" t="s">
        <v>118</v>
      </c>
      <c r="O97" s="255" t="s">
        <v>124</v>
      </c>
      <c r="P97" s="250" t="s">
        <v>120</v>
      </c>
      <c r="Q97" s="255" t="s">
        <v>61</v>
      </c>
      <c r="R97" s="255" t="s">
        <v>62</v>
      </c>
      <c r="S97" s="249" t="s">
        <v>63</v>
      </c>
      <c r="T97" s="249">
        <v>20</v>
      </c>
      <c r="U97" s="249">
        <v>260</v>
      </c>
      <c r="V97" s="249">
        <v>12</v>
      </c>
      <c r="W97" s="249">
        <v>272</v>
      </c>
      <c r="X97" s="249">
        <v>4</v>
      </c>
      <c r="Y97" s="249" t="s">
        <v>64</v>
      </c>
      <c r="Z97" s="249" t="s">
        <v>64</v>
      </c>
      <c r="AA97" s="248" t="s">
        <v>64</v>
      </c>
      <c r="AB97" s="248"/>
      <c r="AC97" s="249" t="s">
        <v>121</v>
      </c>
      <c r="AD97" s="248" t="s">
        <v>64</v>
      </c>
      <c r="AE97" s="249" t="s">
        <v>110</v>
      </c>
      <c r="AF97" s="249" t="s">
        <v>122</v>
      </c>
      <c r="AG97" s="249">
        <v>68</v>
      </c>
      <c r="AH97" s="255">
        <v>2</v>
      </c>
      <c r="AI97" s="255" t="s">
        <v>1318</v>
      </c>
      <c r="AJ97" s="249" t="s">
        <v>1466</v>
      </c>
      <c r="AK97" s="249">
        <v>272</v>
      </c>
      <c r="AL97" s="292">
        <v>68</v>
      </c>
      <c r="AM97" s="292">
        <v>5075</v>
      </c>
      <c r="AN97" s="292">
        <v>275000</v>
      </c>
      <c r="AO97" s="292">
        <v>250000</v>
      </c>
      <c r="AP97" s="265">
        <v>27608000</v>
      </c>
      <c r="AQ97" s="249">
        <v>5440000</v>
      </c>
      <c r="AR97" s="255">
        <v>5500000</v>
      </c>
      <c r="AS97" s="255">
        <v>6800000</v>
      </c>
      <c r="AT97" s="265">
        <v>5000000</v>
      </c>
      <c r="AU97" s="249">
        <v>50348000</v>
      </c>
      <c r="AV97" s="255" t="s">
        <v>1451</v>
      </c>
      <c r="AW97" s="249"/>
      <c r="AX97" s="249">
        <v>1</v>
      </c>
      <c r="AY97" s="249">
        <v>7</v>
      </c>
      <c r="AZ97" s="249" t="s">
        <v>1438</v>
      </c>
      <c r="BA97" s="249" t="s">
        <v>1438</v>
      </c>
      <c r="BB97" s="249" t="s">
        <v>1438</v>
      </c>
      <c r="BC97" s="249" t="s">
        <v>1438</v>
      </c>
      <c r="BD97" s="249" t="s">
        <v>1438</v>
      </c>
      <c r="BE97" s="249" t="s">
        <v>1438</v>
      </c>
      <c r="BF97" s="249" t="s">
        <v>1438</v>
      </c>
      <c r="BG97" s="249">
        <v>7</v>
      </c>
      <c r="BH97" s="249">
        <v>7</v>
      </c>
      <c r="BI97" s="249">
        <v>7</v>
      </c>
      <c r="BJ97" s="249">
        <v>7</v>
      </c>
      <c r="BK97" s="249">
        <v>7</v>
      </c>
      <c r="BL97" s="260">
        <f t="shared" si="2"/>
        <v>7.0000000000000009</v>
      </c>
      <c r="BM97" s="249">
        <v>7</v>
      </c>
      <c r="BN97" s="293">
        <v>6.3999999999999995</v>
      </c>
      <c r="BW97" s="208">
        <v>7</v>
      </c>
      <c r="BX97" s="57">
        <f t="shared" si="3"/>
        <v>7.0000000000000009</v>
      </c>
    </row>
    <row r="98" spans="1:76" s="57" customFormat="1" ht="15" hidden="1" customHeight="1" x14ac:dyDescent="0.35">
      <c r="A98" s="255">
        <v>14549</v>
      </c>
      <c r="B98" s="255" t="s">
        <v>116</v>
      </c>
      <c r="C98" s="255" t="s">
        <v>117</v>
      </c>
      <c r="D98" s="255">
        <v>1</v>
      </c>
      <c r="E98" s="255">
        <v>2025</v>
      </c>
      <c r="F98" s="255" t="s">
        <v>1434</v>
      </c>
      <c r="G98" s="255" t="s">
        <v>52</v>
      </c>
      <c r="H98" s="255" t="s">
        <v>1435</v>
      </c>
      <c r="I98" s="255" t="s">
        <v>93</v>
      </c>
      <c r="J98" s="255" t="s">
        <v>94</v>
      </c>
      <c r="K98" s="255" t="s">
        <v>56</v>
      </c>
      <c r="L98" s="255" t="s">
        <v>57</v>
      </c>
      <c r="M98" s="255">
        <v>9</v>
      </c>
      <c r="N98" s="255" t="s">
        <v>118</v>
      </c>
      <c r="O98" s="255" t="s">
        <v>394</v>
      </c>
      <c r="P98" s="250" t="s">
        <v>120</v>
      </c>
      <c r="Q98" s="255" t="s">
        <v>61</v>
      </c>
      <c r="R98" s="255" t="s">
        <v>62</v>
      </c>
      <c r="S98" s="249" t="s">
        <v>63</v>
      </c>
      <c r="T98" s="249">
        <v>20</v>
      </c>
      <c r="U98" s="249">
        <v>170</v>
      </c>
      <c r="V98" s="249">
        <v>12</v>
      </c>
      <c r="W98" s="249">
        <v>182</v>
      </c>
      <c r="X98" s="249">
        <v>4</v>
      </c>
      <c r="Y98" s="249" t="s">
        <v>64</v>
      </c>
      <c r="Z98" s="249" t="s">
        <v>64</v>
      </c>
      <c r="AA98" s="248" t="s">
        <v>64</v>
      </c>
      <c r="AB98" s="248"/>
      <c r="AC98" s="249" t="s">
        <v>299</v>
      </c>
      <c r="AD98" s="248"/>
      <c r="AE98" s="249"/>
      <c r="AF98" s="249" t="s">
        <v>122</v>
      </c>
      <c r="AG98" s="249">
        <v>46</v>
      </c>
      <c r="AH98" s="255">
        <v>2</v>
      </c>
      <c r="AI98" s="255" t="s">
        <v>1318</v>
      </c>
      <c r="AJ98" s="249" t="s">
        <v>1466</v>
      </c>
      <c r="AK98" s="249">
        <v>182</v>
      </c>
      <c r="AL98" s="292">
        <v>46</v>
      </c>
      <c r="AM98" s="292">
        <v>5075</v>
      </c>
      <c r="AN98" s="292">
        <v>275000</v>
      </c>
      <c r="AO98" s="292">
        <v>0</v>
      </c>
      <c r="AP98" s="265">
        <v>18473000</v>
      </c>
      <c r="AQ98" s="249">
        <v>3680000</v>
      </c>
      <c r="AR98" s="255">
        <v>5500000</v>
      </c>
      <c r="AS98" s="255">
        <v>4600000</v>
      </c>
      <c r="AT98" s="265">
        <v>0</v>
      </c>
      <c r="AU98" s="249">
        <v>32253000</v>
      </c>
      <c r="AV98" s="255" t="s">
        <v>64</v>
      </c>
      <c r="AW98" s="249"/>
      <c r="AX98" s="249">
        <v>1</v>
      </c>
      <c r="AY98" s="249">
        <v>7</v>
      </c>
      <c r="AZ98" s="249" t="s">
        <v>1438</v>
      </c>
      <c r="BA98" s="249" t="s">
        <v>1438</v>
      </c>
      <c r="BB98" s="249" t="s">
        <v>1438</v>
      </c>
      <c r="BC98" s="249" t="s">
        <v>1438</v>
      </c>
      <c r="BD98" s="249" t="s">
        <v>1438</v>
      </c>
      <c r="BE98" s="249" t="s">
        <v>1438</v>
      </c>
      <c r="BF98" s="249" t="s">
        <v>1438</v>
      </c>
      <c r="BG98" s="249">
        <v>5.4</v>
      </c>
      <c r="BH98" s="249">
        <v>5</v>
      </c>
      <c r="BI98" s="249">
        <v>7</v>
      </c>
      <c r="BJ98" s="249">
        <v>7</v>
      </c>
      <c r="BK98" s="249">
        <v>7</v>
      </c>
      <c r="BL98" s="260">
        <f t="shared" si="2"/>
        <v>5.9200000000000008</v>
      </c>
      <c r="BM98" s="249">
        <v>7</v>
      </c>
      <c r="BN98" s="293">
        <v>5.5750000000000002</v>
      </c>
      <c r="BW98" s="208">
        <v>5.9</v>
      </c>
      <c r="BX98" s="57">
        <f t="shared" si="3"/>
        <v>5.9200000000000008</v>
      </c>
    </row>
    <row r="99" spans="1:76" s="57" customFormat="1" ht="15" hidden="1" customHeight="1" x14ac:dyDescent="0.35">
      <c r="A99" s="255">
        <v>14550</v>
      </c>
      <c r="B99" s="255" t="s">
        <v>116</v>
      </c>
      <c r="C99" s="255" t="s">
        <v>117</v>
      </c>
      <c r="D99" s="255">
        <v>1</v>
      </c>
      <c r="E99" s="255">
        <v>2025</v>
      </c>
      <c r="F99" s="255" t="s">
        <v>1434</v>
      </c>
      <c r="G99" s="255" t="s">
        <v>52</v>
      </c>
      <c r="H99" s="255" t="s">
        <v>1435</v>
      </c>
      <c r="I99" s="255" t="s">
        <v>93</v>
      </c>
      <c r="J99" s="255" t="s">
        <v>94</v>
      </c>
      <c r="K99" s="255" t="s">
        <v>56</v>
      </c>
      <c r="L99" s="255" t="s">
        <v>57</v>
      </c>
      <c r="M99" s="255">
        <v>9</v>
      </c>
      <c r="N99" s="255" t="s">
        <v>118</v>
      </c>
      <c r="O99" s="255" t="s">
        <v>395</v>
      </c>
      <c r="P99" s="250" t="s">
        <v>120</v>
      </c>
      <c r="Q99" s="255" t="s">
        <v>61</v>
      </c>
      <c r="R99" s="255" t="s">
        <v>62</v>
      </c>
      <c r="S99" s="249" t="s">
        <v>63</v>
      </c>
      <c r="T99" s="249">
        <v>20</v>
      </c>
      <c r="U99" s="249">
        <v>170</v>
      </c>
      <c r="V99" s="249">
        <v>12</v>
      </c>
      <c r="W99" s="249">
        <v>182</v>
      </c>
      <c r="X99" s="249">
        <v>4</v>
      </c>
      <c r="Y99" s="249" t="s">
        <v>64</v>
      </c>
      <c r="Z99" s="249" t="s">
        <v>64</v>
      </c>
      <c r="AA99" s="248" t="s">
        <v>64</v>
      </c>
      <c r="AB99" s="248"/>
      <c r="AC99" s="249" t="s">
        <v>299</v>
      </c>
      <c r="AD99" s="248"/>
      <c r="AE99" s="249"/>
      <c r="AF99" s="249" t="s">
        <v>122</v>
      </c>
      <c r="AG99" s="249">
        <v>46</v>
      </c>
      <c r="AH99" s="255">
        <v>2</v>
      </c>
      <c r="AI99" s="255" t="s">
        <v>1318</v>
      </c>
      <c r="AJ99" s="249" t="s">
        <v>1466</v>
      </c>
      <c r="AK99" s="249">
        <v>182</v>
      </c>
      <c r="AL99" s="292">
        <v>46</v>
      </c>
      <c r="AM99" s="292">
        <v>5075</v>
      </c>
      <c r="AN99" s="292">
        <v>275000</v>
      </c>
      <c r="AO99" s="292">
        <v>0</v>
      </c>
      <c r="AP99" s="265">
        <v>18473000</v>
      </c>
      <c r="AQ99" s="249">
        <v>3680000</v>
      </c>
      <c r="AR99" s="255">
        <v>5500000</v>
      </c>
      <c r="AS99" s="255">
        <v>4600000</v>
      </c>
      <c r="AT99" s="265">
        <v>0</v>
      </c>
      <c r="AU99" s="249">
        <v>32253000</v>
      </c>
      <c r="AV99" s="255" t="s">
        <v>64</v>
      </c>
      <c r="AW99" s="249"/>
      <c r="AX99" s="249">
        <v>1</v>
      </c>
      <c r="AY99" s="249">
        <v>7</v>
      </c>
      <c r="AZ99" s="249" t="s">
        <v>1438</v>
      </c>
      <c r="BA99" s="249" t="s">
        <v>1438</v>
      </c>
      <c r="BB99" s="249" t="s">
        <v>1438</v>
      </c>
      <c r="BC99" s="249" t="s">
        <v>1438</v>
      </c>
      <c r="BD99" s="249" t="s">
        <v>1438</v>
      </c>
      <c r="BE99" s="249" t="s">
        <v>1438</v>
      </c>
      <c r="BF99" s="249" t="s">
        <v>1438</v>
      </c>
      <c r="BG99" s="249">
        <v>5.4</v>
      </c>
      <c r="BH99" s="249">
        <v>5</v>
      </c>
      <c r="BI99" s="249">
        <v>7</v>
      </c>
      <c r="BJ99" s="249">
        <v>7</v>
      </c>
      <c r="BK99" s="249">
        <v>7</v>
      </c>
      <c r="BL99" s="260">
        <f t="shared" si="2"/>
        <v>5.9200000000000008</v>
      </c>
      <c r="BM99" s="249">
        <v>7</v>
      </c>
      <c r="BN99" s="293">
        <v>5.5750000000000002</v>
      </c>
      <c r="BW99" s="208">
        <v>5.9</v>
      </c>
      <c r="BX99" s="57">
        <f t="shared" si="3"/>
        <v>5.9200000000000008</v>
      </c>
    </row>
    <row r="100" spans="1:76" s="57" customFormat="1" ht="15" hidden="1" customHeight="1" x14ac:dyDescent="0.35">
      <c r="A100" s="255">
        <v>14551</v>
      </c>
      <c r="B100" s="255" t="s">
        <v>116</v>
      </c>
      <c r="C100" s="255" t="s">
        <v>117</v>
      </c>
      <c r="D100" s="255">
        <v>1</v>
      </c>
      <c r="E100" s="255">
        <v>2025</v>
      </c>
      <c r="F100" s="255" t="s">
        <v>1434</v>
      </c>
      <c r="G100" s="255" t="s">
        <v>52</v>
      </c>
      <c r="H100" s="255" t="s">
        <v>1435</v>
      </c>
      <c r="I100" s="255" t="s">
        <v>93</v>
      </c>
      <c r="J100" s="255" t="s">
        <v>94</v>
      </c>
      <c r="K100" s="255" t="s">
        <v>56</v>
      </c>
      <c r="L100" s="255" t="s">
        <v>57</v>
      </c>
      <c r="M100" s="255">
        <v>9</v>
      </c>
      <c r="N100" s="255" t="s">
        <v>118</v>
      </c>
      <c r="O100" s="255" t="s">
        <v>396</v>
      </c>
      <c r="P100" s="250" t="s">
        <v>120</v>
      </c>
      <c r="Q100" s="255" t="s">
        <v>61</v>
      </c>
      <c r="R100" s="255" t="s">
        <v>62</v>
      </c>
      <c r="S100" s="249" t="s">
        <v>63</v>
      </c>
      <c r="T100" s="249">
        <v>20</v>
      </c>
      <c r="U100" s="249">
        <v>170</v>
      </c>
      <c r="V100" s="249">
        <v>12</v>
      </c>
      <c r="W100" s="249">
        <v>182</v>
      </c>
      <c r="X100" s="249">
        <v>4</v>
      </c>
      <c r="Y100" s="249" t="s">
        <v>64</v>
      </c>
      <c r="Z100" s="249" t="s">
        <v>64</v>
      </c>
      <c r="AA100" s="248" t="s">
        <v>64</v>
      </c>
      <c r="AB100" s="248"/>
      <c r="AC100" s="249" t="s">
        <v>299</v>
      </c>
      <c r="AD100" s="248"/>
      <c r="AE100" s="249"/>
      <c r="AF100" s="249" t="s">
        <v>122</v>
      </c>
      <c r="AG100" s="249">
        <v>46</v>
      </c>
      <c r="AH100" s="255">
        <v>2</v>
      </c>
      <c r="AI100" s="255" t="s">
        <v>1318</v>
      </c>
      <c r="AJ100" s="249" t="s">
        <v>1466</v>
      </c>
      <c r="AK100" s="249">
        <v>182</v>
      </c>
      <c r="AL100" s="292">
        <v>46</v>
      </c>
      <c r="AM100" s="292">
        <v>5075</v>
      </c>
      <c r="AN100" s="292">
        <v>275000</v>
      </c>
      <c r="AO100" s="292">
        <v>0</v>
      </c>
      <c r="AP100" s="265">
        <v>18473000</v>
      </c>
      <c r="AQ100" s="249">
        <v>3680000</v>
      </c>
      <c r="AR100" s="255">
        <v>5500000</v>
      </c>
      <c r="AS100" s="255">
        <v>4600000</v>
      </c>
      <c r="AT100" s="265">
        <v>0</v>
      </c>
      <c r="AU100" s="249">
        <v>32253000</v>
      </c>
      <c r="AV100" s="255" t="s">
        <v>64</v>
      </c>
      <c r="AW100" s="249"/>
      <c r="AX100" s="249">
        <v>1</v>
      </c>
      <c r="AY100" s="249">
        <v>7</v>
      </c>
      <c r="AZ100" s="249" t="s">
        <v>1438</v>
      </c>
      <c r="BA100" s="249" t="s">
        <v>1438</v>
      </c>
      <c r="BB100" s="249" t="s">
        <v>1438</v>
      </c>
      <c r="BC100" s="249" t="s">
        <v>1438</v>
      </c>
      <c r="BD100" s="249" t="s">
        <v>1438</v>
      </c>
      <c r="BE100" s="249" t="s">
        <v>1438</v>
      </c>
      <c r="BF100" s="249" t="s">
        <v>1438</v>
      </c>
      <c r="BG100" s="249">
        <v>5.4</v>
      </c>
      <c r="BH100" s="249">
        <v>5</v>
      </c>
      <c r="BI100" s="249">
        <v>7</v>
      </c>
      <c r="BJ100" s="249">
        <v>7</v>
      </c>
      <c r="BK100" s="249">
        <v>7</v>
      </c>
      <c r="BL100" s="260">
        <f t="shared" si="2"/>
        <v>5.9200000000000008</v>
      </c>
      <c r="BM100" s="249">
        <v>7</v>
      </c>
      <c r="BN100" s="293">
        <v>5.5750000000000002</v>
      </c>
      <c r="BW100" s="208">
        <v>5.9</v>
      </c>
      <c r="BX100" s="57">
        <f t="shared" si="3"/>
        <v>5.9200000000000008</v>
      </c>
    </row>
    <row r="101" spans="1:76" s="57" customFormat="1" ht="15" hidden="1" customHeight="1" x14ac:dyDescent="0.35">
      <c r="A101" s="255">
        <v>14552</v>
      </c>
      <c r="B101" s="255" t="s">
        <v>116</v>
      </c>
      <c r="C101" s="255" t="s">
        <v>117</v>
      </c>
      <c r="D101" s="255">
        <v>1</v>
      </c>
      <c r="E101" s="255">
        <v>2025</v>
      </c>
      <c r="F101" s="255" t="s">
        <v>1434</v>
      </c>
      <c r="G101" s="255" t="s">
        <v>52</v>
      </c>
      <c r="H101" s="255" t="s">
        <v>1435</v>
      </c>
      <c r="I101" s="255" t="s">
        <v>397</v>
      </c>
      <c r="J101" s="255" t="s">
        <v>398</v>
      </c>
      <c r="K101" s="255" t="s">
        <v>56</v>
      </c>
      <c r="L101" s="255" t="s">
        <v>57</v>
      </c>
      <c r="M101" s="255">
        <v>9</v>
      </c>
      <c r="N101" s="255" t="s">
        <v>118</v>
      </c>
      <c r="O101" s="255" t="s">
        <v>399</v>
      </c>
      <c r="P101" s="250" t="s">
        <v>120</v>
      </c>
      <c r="Q101" s="255" t="s">
        <v>61</v>
      </c>
      <c r="R101" s="255" t="s">
        <v>62</v>
      </c>
      <c r="S101" s="249" t="s">
        <v>63</v>
      </c>
      <c r="T101" s="249">
        <v>20</v>
      </c>
      <c r="U101" s="249">
        <v>130</v>
      </c>
      <c r="V101" s="249">
        <v>12</v>
      </c>
      <c r="W101" s="249">
        <v>142</v>
      </c>
      <c r="X101" s="249">
        <v>4</v>
      </c>
      <c r="Y101" s="249" t="s">
        <v>64</v>
      </c>
      <c r="Z101" s="249" t="s">
        <v>64</v>
      </c>
      <c r="AA101" s="248" t="s">
        <v>64</v>
      </c>
      <c r="AB101" s="248"/>
      <c r="AC101" s="249" t="s">
        <v>299</v>
      </c>
      <c r="AD101" s="248"/>
      <c r="AE101" s="249"/>
      <c r="AF101" s="249" t="s">
        <v>122</v>
      </c>
      <c r="AG101" s="249">
        <v>36</v>
      </c>
      <c r="AH101" s="255">
        <v>2</v>
      </c>
      <c r="AI101" s="255" t="s">
        <v>1318</v>
      </c>
      <c r="AJ101" s="249" t="s">
        <v>1466</v>
      </c>
      <c r="AK101" s="249">
        <v>142</v>
      </c>
      <c r="AL101" s="292">
        <v>36</v>
      </c>
      <c r="AM101" s="292">
        <v>5075</v>
      </c>
      <c r="AN101" s="292">
        <v>275000</v>
      </c>
      <c r="AO101" s="292">
        <v>0</v>
      </c>
      <c r="AP101" s="265">
        <v>14413000</v>
      </c>
      <c r="AQ101" s="249">
        <v>2880000</v>
      </c>
      <c r="AR101" s="255">
        <v>5500000</v>
      </c>
      <c r="AS101" s="255">
        <v>3600000</v>
      </c>
      <c r="AT101" s="265">
        <v>0</v>
      </c>
      <c r="AU101" s="249">
        <v>26393000</v>
      </c>
      <c r="AV101" s="255" t="s">
        <v>64</v>
      </c>
      <c r="AW101" s="249"/>
      <c r="AX101" s="249">
        <v>1</v>
      </c>
      <c r="AY101" s="249">
        <v>7</v>
      </c>
      <c r="AZ101" s="249" t="s">
        <v>1438</v>
      </c>
      <c r="BA101" s="249" t="s">
        <v>1438</v>
      </c>
      <c r="BB101" s="249" t="s">
        <v>1438</v>
      </c>
      <c r="BC101" s="249" t="s">
        <v>1438</v>
      </c>
      <c r="BD101" s="249" t="s">
        <v>1438</v>
      </c>
      <c r="BE101" s="249" t="s">
        <v>1438</v>
      </c>
      <c r="BF101" s="249" t="s">
        <v>1438</v>
      </c>
      <c r="BG101" s="249">
        <v>5.8</v>
      </c>
      <c r="BH101" s="249">
        <v>5.2</v>
      </c>
      <c r="BI101" s="249">
        <v>5.4</v>
      </c>
      <c r="BJ101" s="249">
        <v>5.4</v>
      </c>
      <c r="BK101" s="249">
        <v>7</v>
      </c>
      <c r="BL101" s="260">
        <f t="shared" si="2"/>
        <v>5.62</v>
      </c>
      <c r="BM101" s="249">
        <v>7</v>
      </c>
      <c r="BN101" s="293">
        <v>5.3499999999999988</v>
      </c>
      <c r="BW101" s="208">
        <v>5.6</v>
      </c>
      <c r="BX101" s="57">
        <f t="shared" si="3"/>
        <v>5.62</v>
      </c>
    </row>
    <row r="102" spans="1:76" s="57" customFormat="1" ht="15" hidden="1" customHeight="1" x14ac:dyDescent="0.35">
      <c r="A102" s="255">
        <v>14553</v>
      </c>
      <c r="B102" s="255" t="s">
        <v>116</v>
      </c>
      <c r="C102" s="255" t="s">
        <v>117</v>
      </c>
      <c r="D102" s="255">
        <v>1</v>
      </c>
      <c r="E102" s="255">
        <v>2025</v>
      </c>
      <c r="F102" s="255" t="s">
        <v>1434</v>
      </c>
      <c r="G102" s="255" t="s">
        <v>52</v>
      </c>
      <c r="H102" s="255" t="s">
        <v>1435</v>
      </c>
      <c r="I102" s="255" t="s">
        <v>397</v>
      </c>
      <c r="J102" s="255" t="s">
        <v>398</v>
      </c>
      <c r="K102" s="255" t="s">
        <v>56</v>
      </c>
      <c r="L102" s="255" t="s">
        <v>57</v>
      </c>
      <c r="M102" s="255">
        <v>9</v>
      </c>
      <c r="N102" s="255" t="s">
        <v>118</v>
      </c>
      <c r="O102" s="255" t="s">
        <v>400</v>
      </c>
      <c r="P102" s="250" t="s">
        <v>120</v>
      </c>
      <c r="Q102" s="255" t="s">
        <v>61</v>
      </c>
      <c r="R102" s="255" t="s">
        <v>62</v>
      </c>
      <c r="S102" s="249" t="s">
        <v>63</v>
      </c>
      <c r="T102" s="249">
        <v>20</v>
      </c>
      <c r="U102" s="249">
        <v>130</v>
      </c>
      <c r="V102" s="249">
        <v>12</v>
      </c>
      <c r="W102" s="249">
        <v>142</v>
      </c>
      <c r="X102" s="249">
        <v>4</v>
      </c>
      <c r="Y102" s="249" t="s">
        <v>64</v>
      </c>
      <c r="Z102" s="249" t="s">
        <v>64</v>
      </c>
      <c r="AA102" s="248" t="s">
        <v>64</v>
      </c>
      <c r="AB102" s="248"/>
      <c r="AC102" s="249" t="s">
        <v>299</v>
      </c>
      <c r="AD102" s="248"/>
      <c r="AE102" s="249"/>
      <c r="AF102" s="249" t="s">
        <v>122</v>
      </c>
      <c r="AG102" s="249">
        <v>36</v>
      </c>
      <c r="AH102" s="255">
        <v>2</v>
      </c>
      <c r="AI102" s="255" t="s">
        <v>1318</v>
      </c>
      <c r="AJ102" s="249" t="s">
        <v>1466</v>
      </c>
      <c r="AK102" s="249">
        <v>142</v>
      </c>
      <c r="AL102" s="292">
        <v>36</v>
      </c>
      <c r="AM102" s="292">
        <v>5075</v>
      </c>
      <c r="AN102" s="292">
        <v>275000</v>
      </c>
      <c r="AO102" s="292">
        <v>0</v>
      </c>
      <c r="AP102" s="265">
        <v>14413000</v>
      </c>
      <c r="AQ102" s="249">
        <v>2880000</v>
      </c>
      <c r="AR102" s="255">
        <v>5500000</v>
      </c>
      <c r="AS102" s="255">
        <v>3600000</v>
      </c>
      <c r="AT102" s="265">
        <v>0</v>
      </c>
      <c r="AU102" s="249">
        <v>26393000</v>
      </c>
      <c r="AV102" s="255" t="s">
        <v>64</v>
      </c>
      <c r="AW102" s="249"/>
      <c r="AX102" s="249">
        <v>1</v>
      </c>
      <c r="AY102" s="249">
        <v>7</v>
      </c>
      <c r="AZ102" s="249" t="s">
        <v>1438</v>
      </c>
      <c r="BA102" s="249" t="s">
        <v>1438</v>
      </c>
      <c r="BB102" s="249" t="s">
        <v>1438</v>
      </c>
      <c r="BC102" s="249" t="s">
        <v>1438</v>
      </c>
      <c r="BD102" s="249" t="s">
        <v>1438</v>
      </c>
      <c r="BE102" s="249" t="s">
        <v>1438</v>
      </c>
      <c r="BF102" s="249" t="s">
        <v>1438</v>
      </c>
      <c r="BG102" s="249">
        <v>5.8</v>
      </c>
      <c r="BH102" s="249">
        <v>5.2</v>
      </c>
      <c r="BI102" s="249">
        <v>5.4</v>
      </c>
      <c r="BJ102" s="249">
        <v>5.4</v>
      </c>
      <c r="BK102" s="249">
        <v>7</v>
      </c>
      <c r="BL102" s="260">
        <f t="shared" si="2"/>
        <v>5.62</v>
      </c>
      <c r="BM102" s="249">
        <v>7</v>
      </c>
      <c r="BN102" s="293">
        <v>5.3499999999999988</v>
      </c>
      <c r="BW102" s="208">
        <v>5.6</v>
      </c>
      <c r="BX102" s="57">
        <f t="shared" si="3"/>
        <v>5.62</v>
      </c>
    </row>
    <row r="103" spans="1:76" s="57" customFormat="1" ht="15" hidden="1" customHeight="1" x14ac:dyDescent="0.35">
      <c r="A103" s="255">
        <v>14554</v>
      </c>
      <c r="B103" s="255" t="s">
        <v>116</v>
      </c>
      <c r="C103" s="255" t="s">
        <v>117</v>
      </c>
      <c r="D103" s="255">
        <v>1</v>
      </c>
      <c r="E103" s="255">
        <v>2025</v>
      </c>
      <c r="F103" s="255" t="s">
        <v>1434</v>
      </c>
      <c r="G103" s="255" t="s">
        <v>52</v>
      </c>
      <c r="H103" s="255" t="s">
        <v>1435</v>
      </c>
      <c r="I103" s="255" t="s">
        <v>397</v>
      </c>
      <c r="J103" s="255" t="s">
        <v>398</v>
      </c>
      <c r="K103" s="255" t="s">
        <v>56</v>
      </c>
      <c r="L103" s="255" t="s">
        <v>57</v>
      </c>
      <c r="M103" s="255">
        <v>9</v>
      </c>
      <c r="N103" s="255" t="s">
        <v>118</v>
      </c>
      <c r="O103" s="255" t="s">
        <v>401</v>
      </c>
      <c r="P103" s="250" t="s">
        <v>120</v>
      </c>
      <c r="Q103" s="255" t="s">
        <v>61</v>
      </c>
      <c r="R103" s="255" t="s">
        <v>62</v>
      </c>
      <c r="S103" s="249" t="s">
        <v>63</v>
      </c>
      <c r="T103" s="249">
        <v>20</v>
      </c>
      <c r="U103" s="249">
        <v>130</v>
      </c>
      <c r="V103" s="249">
        <v>12</v>
      </c>
      <c r="W103" s="249">
        <v>142</v>
      </c>
      <c r="X103" s="249">
        <v>4</v>
      </c>
      <c r="Y103" s="249" t="s">
        <v>64</v>
      </c>
      <c r="Z103" s="249" t="s">
        <v>64</v>
      </c>
      <c r="AA103" s="248" t="s">
        <v>64</v>
      </c>
      <c r="AB103" s="248"/>
      <c r="AC103" s="249" t="s">
        <v>299</v>
      </c>
      <c r="AD103" s="248"/>
      <c r="AE103" s="249"/>
      <c r="AF103" s="249" t="s">
        <v>122</v>
      </c>
      <c r="AG103" s="249">
        <v>36</v>
      </c>
      <c r="AH103" s="255">
        <v>2</v>
      </c>
      <c r="AI103" s="255" t="s">
        <v>1318</v>
      </c>
      <c r="AJ103" s="249" t="s">
        <v>1466</v>
      </c>
      <c r="AK103" s="249">
        <v>142</v>
      </c>
      <c r="AL103" s="292">
        <v>36</v>
      </c>
      <c r="AM103" s="292">
        <v>5075</v>
      </c>
      <c r="AN103" s="292">
        <v>275000</v>
      </c>
      <c r="AO103" s="292">
        <v>0</v>
      </c>
      <c r="AP103" s="265">
        <v>14413000</v>
      </c>
      <c r="AQ103" s="249">
        <v>2880000</v>
      </c>
      <c r="AR103" s="255">
        <v>5500000</v>
      </c>
      <c r="AS103" s="255">
        <v>3600000</v>
      </c>
      <c r="AT103" s="265">
        <v>0</v>
      </c>
      <c r="AU103" s="249">
        <v>26393000</v>
      </c>
      <c r="AV103" s="255" t="s">
        <v>64</v>
      </c>
      <c r="AW103" s="249"/>
      <c r="AX103" s="249">
        <v>1</v>
      </c>
      <c r="AY103" s="249">
        <v>7</v>
      </c>
      <c r="AZ103" s="249" t="s">
        <v>1438</v>
      </c>
      <c r="BA103" s="249" t="s">
        <v>1438</v>
      </c>
      <c r="BB103" s="249" t="s">
        <v>1438</v>
      </c>
      <c r="BC103" s="249" t="s">
        <v>1438</v>
      </c>
      <c r="BD103" s="249" t="s">
        <v>1438</v>
      </c>
      <c r="BE103" s="249" t="s">
        <v>1438</v>
      </c>
      <c r="BF103" s="249" t="s">
        <v>1438</v>
      </c>
      <c r="BG103" s="249">
        <v>5.8</v>
      </c>
      <c r="BH103" s="249">
        <v>5.2</v>
      </c>
      <c r="BI103" s="249">
        <v>5.4</v>
      </c>
      <c r="BJ103" s="249">
        <v>5.4</v>
      </c>
      <c r="BK103" s="249">
        <v>7</v>
      </c>
      <c r="BL103" s="260">
        <f t="shared" si="2"/>
        <v>5.62</v>
      </c>
      <c r="BM103" s="249">
        <v>7</v>
      </c>
      <c r="BN103" s="293">
        <v>5.3499999999999988</v>
      </c>
      <c r="BW103" s="208">
        <v>5.6</v>
      </c>
      <c r="BX103" s="57">
        <f t="shared" si="3"/>
        <v>5.62</v>
      </c>
    </row>
    <row r="104" spans="1:76" s="57" customFormat="1" ht="15" hidden="1" customHeight="1" x14ac:dyDescent="0.35">
      <c r="A104" s="255">
        <v>14555</v>
      </c>
      <c r="B104" s="255" t="s">
        <v>116</v>
      </c>
      <c r="C104" s="255" t="s">
        <v>117</v>
      </c>
      <c r="D104" s="255">
        <v>1</v>
      </c>
      <c r="E104" s="255">
        <v>2025</v>
      </c>
      <c r="F104" s="255" t="s">
        <v>1434</v>
      </c>
      <c r="G104" s="255" t="s">
        <v>52</v>
      </c>
      <c r="H104" s="255" t="s">
        <v>1435</v>
      </c>
      <c r="I104" s="255" t="s">
        <v>402</v>
      </c>
      <c r="J104" s="255" t="s">
        <v>403</v>
      </c>
      <c r="K104" s="255" t="s">
        <v>56</v>
      </c>
      <c r="L104" s="255" t="s">
        <v>57</v>
      </c>
      <c r="M104" s="255">
        <v>9</v>
      </c>
      <c r="N104" s="255" t="s">
        <v>118</v>
      </c>
      <c r="O104" s="255" t="s">
        <v>404</v>
      </c>
      <c r="P104" s="250" t="s">
        <v>120</v>
      </c>
      <c r="Q104" s="255" t="s">
        <v>61</v>
      </c>
      <c r="R104" s="255" t="s">
        <v>62</v>
      </c>
      <c r="S104" s="249" t="s">
        <v>63</v>
      </c>
      <c r="T104" s="249">
        <v>20</v>
      </c>
      <c r="U104" s="249">
        <v>145</v>
      </c>
      <c r="V104" s="249">
        <v>12</v>
      </c>
      <c r="W104" s="249">
        <v>157</v>
      </c>
      <c r="X104" s="249">
        <v>4</v>
      </c>
      <c r="Y104" s="249" t="s">
        <v>64</v>
      </c>
      <c r="Z104" s="249" t="s">
        <v>64</v>
      </c>
      <c r="AA104" s="248" t="s">
        <v>64</v>
      </c>
      <c r="AB104" s="248"/>
      <c r="AC104" s="249" t="s">
        <v>405</v>
      </c>
      <c r="AD104" s="248"/>
      <c r="AE104" s="249"/>
      <c r="AF104" s="249" t="s">
        <v>122</v>
      </c>
      <c r="AG104" s="249">
        <v>40</v>
      </c>
      <c r="AH104" s="255">
        <v>2</v>
      </c>
      <c r="AI104" s="255" t="s">
        <v>1318</v>
      </c>
      <c r="AJ104" s="249" t="s">
        <v>1466</v>
      </c>
      <c r="AK104" s="249">
        <v>157</v>
      </c>
      <c r="AL104" s="292">
        <v>40</v>
      </c>
      <c r="AM104" s="292">
        <v>5075</v>
      </c>
      <c r="AN104" s="292">
        <v>275000</v>
      </c>
      <c r="AO104" s="292">
        <v>0</v>
      </c>
      <c r="AP104" s="265">
        <v>15935500</v>
      </c>
      <c r="AQ104" s="249">
        <v>3200000</v>
      </c>
      <c r="AR104" s="255">
        <v>5500000</v>
      </c>
      <c r="AS104" s="255">
        <v>4000000</v>
      </c>
      <c r="AT104" s="265">
        <v>0</v>
      </c>
      <c r="AU104" s="249">
        <v>28635500</v>
      </c>
      <c r="AV104" s="255" t="s">
        <v>64</v>
      </c>
      <c r="AW104" s="249"/>
      <c r="AX104" s="249">
        <v>1</v>
      </c>
      <c r="AY104" s="249">
        <v>7</v>
      </c>
      <c r="AZ104" s="249" t="s">
        <v>1438</v>
      </c>
      <c r="BA104" s="249" t="s">
        <v>1438</v>
      </c>
      <c r="BB104" s="249" t="s">
        <v>1438</v>
      </c>
      <c r="BC104" s="249" t="s">
        <v>1438</v>
      </c>
      <c r="BD104" s="249" t="s">
        <v>1438</v>
      </c>
      <c r="BE104" s="249" t="s">
        <v>1438</v>
      </c>
      <c r="BF104" s="249" t="s">
        <v>1438</v>
      </c>
      <c r="BG104" s="249">
        <v>5.4</v>
      </c>
      <c r="BH104" s="249">
        <v>1.8</v>
      </c>
      <c r="BI104" s="249">
        <v>5.4</v>
      </c>
      <c r="BJ104" s="249">
        <v>5.4</v>
      </c>
      <c r="BK104" s="249">
        <v>7</v>
      </c>
      <c r="BL104" s="260">
        <f t="shared" si="2"/>
        <v>4.4800000000000004</v>
      </c>
      <c r="BM104" s="249">
        <v>7</v>
      </c>
      <c r="BN104" s="293">
        <v>4.5249999999999995</v>
      </c>
      <c r="BW104" s="208">
        <v>4.5</v>
      </c>
      <c r="BX104" s="57">
        <f t="shared" si="3"/>
        <v>4.4800000000000004</v>
      </c>
    </row>
    <row r="105" spans="1:76" s="57" customFormat="1" ht="15" hidden="1" customHeight="1" x14ac:dyDescent="0.35">
      <c r="A105" s="255">
        <v>14556</v>
      </c>
      <c r="B105" s="255" t="s">
        <v>116</v>
      </c>
      <c r="C105" s="255" t="s">
        <v>117</v>
      </c>
      <c r="D105" s="255">
        <v>1</v>
      </c>
      <c r="E105" s="255">
        <v>2025</v>
      </c>
      <c r="F105" s="255" t="s">
        <v>1434</v>
      </c>
      <c r="G105" s="255" t="s">
        <v>52</v>
      </c>
      <c r="H105" s="255" t="s">
        <v>1435</v>
      </c>
      <c r="I105" s="255" t="s">
        <v>402</v>
      </c>
      <c r="J105" s="255" t="s">
        <v>403</v>
      </c>
      <c r="K105" s="255" t="s">
        <v>56</v>
      </c>
      <c r="L105" s="255" t="s">
        <v>57</v>
      </c>
      <c r="M105" s="255">
        <v>9</v>
      </c>
      <c r="N105" s="255" t="s">
        <v>118</v>
      </c>
      <c r="O105" s="255" t="s">
        <v>406</v>
      </c>
      <c r="P105" s="250" t="s">
        <v>120</v>
      </c>
      <c r="Q105" s="255" t="s">
        <v>61</v>
      </c>
      <c r="R105" s="255" t="s">
        <v>62</v>
      </c>
      <c r="S105" s="249" t="s">
        <v>63</v>
      </c>
      <c r="T105" s="249">
        <v>20</v>
      </c>
      <c r="U105" s="249">
        <v>145</v>
      </c>
      <c r="V105" s="249">
        <v>12</v>
      </c>
      <c r="W105" s="249">
        <v>157</v>
      </c>
      <c r="X105" s="249">
        <v>4</v>
      </c>
      <c r="Y105" s="249" t="s">
        <v>64</v>
      </c>
      <c r="Z105" s="249" t="s">
        <v>64</v>
      </c>
      <c r="AA105" s="248" t="s">
        <v>64</v>
      </c>
      <c r="AB105" s="248"/>
      <c r="AC105" s="249" t="s">
        <v>405</v>
      </c>
      <c r="AD105" s="248"/>
      <c r="AE105" s="249"/>
      <c r="AF105" s="249" t="s">
        <v>122</v>
      </c>
      <c r="AG105" s="249">
        <v>40</v>
      </c>
      <c r="AH105" s="255">
        <v>2</v>
      </c>
      <c r="AI105" s="255" t="s">
        <v>1318</v>
      </c>
      <c r="AJ105" s="249" t="s">
        <v>1466</v>
      </c>
      <c r="AK105" s="249">
        <v>157</v>
      </c>
      <c r="AL105" s="292">
        <v>40</v>
      </c>
      <c r="AM105" s="292">
        <v>5075</v>
      </c>
      <c r="AN105" s="292">
        <v>275000</v>
      </c>
      <c r="AO105" s="292">
        <v>0</v>
      </c>
      <c r="AP105" s="265">
        <v>15935500</v>
      </c>
      <c r="AQ105" s="249">
        <v>3200000</v>
      </c>
      <c r="AR105" s="255">
        <v>5500000</v>
      </c>
      <c r="AS105" s="255">
        <v>4000000</v>
      </c>
      <c r="AT105" s="265">
        <v>0</v>
      </c>
      <c r="AU105" s="249">
        <v>28635500</v>
      </c>
      <c r="AV105" s="255" t="s">
        <v>64</v>
      </c>
      <c r="AW105" s="249"/>
      <c r="AX105" s="249">
        <v>1</v>
      </c>
      <c r="AY105" s="249">
        <v>7</v>
      </c>
      <c r="AZ105" s="249" t="s">
        <v>1438</v>
      </c>
      <c r="BA105" s="249" t="s">
        <v>1438</v>
      </c>
      <c r="BB105" s="249" t="s">
        <v>1438</v>
      </c>
      <c r="BC105" s="249" t="s">
        <v>1438</v>
      </c>
      <c r="BD105" s="249" t="s">
        <v>1438</v>
      </c>
      <c r="BE105" s="249" t="s">
        <v>1438</v>
      </c>
      <c r="BF105" s="249" t="s">
        <v>1438</v>
      </c>
      <c r="BG105" s="249">
        <v>5.4</v>
      </c>
      <c r="BH105" s="249">
        <v>1.8</v>
      </c>
      <c r="BI105" s="249">
        <v>5.4</v>
      </c>
      <c r="BJ105" s="249">
        <v>5.4</v>
      </c>
      <c r="BK105" s="249">
        <v>7</v>
      </c>
      <c r="BL105" s="260">
        <f t="shared" si="2"/>
        <v>4.4800000000000004</v>
      </c>
      <c r="BM105" s="249">
        <v>7</v>
      </c>
      <c r="BN105" s="293">
        <v>4.5249999999999995</v>
      </c>
      <c r="BW105" s="208">
        <v>4.5</v>
      </c>
      <c r="BX105" s="57">
        <f t="shared" si="3"/>
        <v>4.4800000000000004</v>
      </c>
    </row>
    <row r="106" spans="1:76" s="57" customFormat="1" ht="15" hidden="1" customHeight="1" x14ac:dyDescent="0.35">
      <c r="A106" s="255">
        <v>14557</v>
      </c>
      <c r="B106" s="255" t="s">
        <v>116</v>
      </c>
      <c r="C106" s="255" t="s">
        <v>117</v>
      </c>
      <c r="D106" s="255">
        <v>1</v>
      </c>
      <c r="E106" s="255">
        <v>2025</v>
      </c>
      <c r="F106" s="255" t="s">
        <v>1434</v>
      </c>
      <c r="G106" s="255" t="s">
        <v>52</v>
      </c>
      <c r="H106" s="255" t="s">
        <v>1435</v>
      </c>
      <c r="I106" s="255" t="s">
        <v>402</v>
      </c>
      <c r="J106" s="255" t="s">
        <v>403</v>
      </c>
      <c r="K106" s="255" t="s">
        <v>56</v>
      </c>
      <c r="L106" s="255" t="s">
        <v>57</v>
      </c>
      <c r="M106" s="255">
        <v>9</v>
      </c>
      <c r="N106" s="255" t="s">
        <v>118</v>
      </c>
      <c r="O106" s="255" t="s">
        <v>407</v>
      </c>
      <c r="P106" s="250" t="s">
        <v>120</v>
      </c>
      <c r="Q106" s="255" t="s">
        <v>61</v>
      </c>
      <c r="R106" s="255" t="s">
        <v>62</v>
      </c>
      <c r="S106" s="249" t="s">
        <v>63</v>
      </c>
      <c r="T106" s="249">
        <v>20</v>
      </c>
      <c r="U106" s="249">
        <v>145</v>
      </c>
      <c r="V106" s="249">
        <v>12</v>
      </c>
      <c r="W106" s="249">
        <v>157</v>
      </c>
      <c r="X106" s="249">
        <v>4</v>
      </c>
      <c r="Y106" s="249" t="s">
        <v>64</v>
      </c>
      <c r="Z106" s="249" t="s">
        <v>64</v>
      </c>
      <c r="AA106" s="248" t="s">
        <v>64</v>
      </c>
      <c r="AB106" s="248"/>
      <c r="AC106" s="249" t="s">
        <v>405</v>
      </c>
      <c r="AD106" s="248"/>
      <c r="AE106" s="249"/>
      <c r="AF106" s="249" t="s">
        <v>122</v>
      </c>
      <c r="AG106" s="249">
        <v>40</v>
      </c>
      <c r="AH106" s="255">
        <v>2</v>
      </c>
      <c r="AI106" s="255" t="s">
        <v>1318</v>
      </c>
      <c r="AJ106" s="249" t="s">
        <v>1466</v>
      </c>
      <c r="AK106" s="249">
        <v>157</v>
      </c>
      <c r="AL106" s="292">
        <v>40</v>
      </c>
      <c r="AM106" s="292">
        <v>5075</v>
      </c>
      <c r="AN106" s="292">
        <v>275000</v>
      </c>
      <c r="AO106" s="292">
        <v>0</v>
      </c>
      <c r="AP106" s="265">
        <v>15935500</v>
      </c>
      <c r="AQ106" s="249">
        <v>3200000</v>
      </c>
      <c r="AR106" s="255">
        <v>5500000</v>
      </c>
      <c r="AS106" s="255">
        <v>4000000</v>
      </c>
      <c r="AT106" s="265">
        <v>0</v>
      </c>
      <c r="AU106" s="249">
        <v>28635500</v>
      </c>
      <c r="AV106" s="255" t="s">
        <v>64</v>
      </c>
      <c r="AW106" s="249"/>
      <c r="AX106" s="249">
        <v>1</v>
      </c>
      <c r="AY106" s="249">
        <v>7</v>
      </c>
      <c r="AZ106" s="249" t="s">
        <v>1438</v>
      </c>
      <c r="BA106" s="249" t="s">
        <v>1438</v>
      </c>
      <c r="BB106" s="249" t="s">
        <v>1438</v>
      </c>
      <c r="BC106" s="249" t="s">
        <v>1438</v>
      </c>
      <c r="BD106" s="249" t="s">
        <v>1438</v>
      </c>
      <c r="BE106" s="249" t="s">
        <v>1438</v>
      </c>
      <c r="BF106" s="249" t="s">
        <v>1438</v>
      </c>
      <c r="BG106" s="249">
        <v>5.4</v>
      </c>
      <c r="BH106" s="249">
        <v>1.8</v>
      </c>
      <c r="BI106" s="249">
        <v>5.4</v>
      </c>
      <c r="BJ106" s="249">
        <v>5.4</v>
      </c>
      <c r="BK106" s="249">
        <v>7</v>
      </c>
      <c r="BL106" s="260">
        <f t="shared" si="2"/>
        <v>4.4800000000000004</v>
      </c>
      <c r="BM106" s="249">
        <v>7</v>
      </c>
      <c r="BN106" s="293">
        <v>4.5249999999999995</v>
      </c>
      <c r="BW106" s="208">
        <v>4.5</v>
      </c>
      <c r="BX106" s="57">
        <f t="shared" si="3"/>
        <v>4.4800000000000004</v>
      </c>
    </row>
    <row r="107" spans="1:76" s="57" customFormat="1" ht="15" hidden="1" customHeight="1" x14ac:dyDescent="0.35">
      <c r="A107" s="255">
        <v>14536</v>
      </c>
      <c r="B107" s="255" t="s">
        <v>116</v>
      </c>
      <c r="C107" s="255" t="s">
        <v>117</v>
      </c>
      <c r="D107" s="255">
        <v>1</v>
      </c>
      <c r="E107" s="255">
        <v>2025</v>
      </c>
      <c r="F107" s="255" t="s">
        <v>1434</v>
      </c>
      <c r="G107" s="255" t="s">
        <v>52</v>
      </c>
      <c r="H107" s="255" t="s">
        <v>1435</v>
      </c>
      <c r="I107" s="255" t="s">
        <v>54</v>
      </c>
      <c r="J107" s="255" t="s">
        <v>55</v>
      </c>
      <c r="K107" s="255" t="s">
        <v>56</v>
      </c>
      <c r="L107" s="255" t="s">
        <v>57</v>
      </c>
      <c r="M107" s="255">
        <v>9</v>
      </c>
      <c r="N107" s="255" t="s">
        <v>118</v>
      </c>
      <c r="O107" s="255" t="s">
        <v>386</v>
      </c>
      <c r="P107" s="250" t="s">
        <v>120</v>
      </c>
      <c r="Q107" s="255" t="s">
        <v>61</v>
      </c>
      <c r="R107" s="255" t="s">
        <v>62</v>
      </c>
      <c r="S107" s="249" t="s">
        <v>63</v>
      </c>
      <c r="T107" s="249">
        <v>20</v>
      </c>
      <c r="U107" s="249">
        <v>100</v>
      </c>
      <c r="V107" s="249">
        <v>12</v>
      </c>
      <c r="W107" s="249">
        <v>112</v>
      </c>
      <c r="X107" s="249">
        <v>4</v>
      </c>
      <c r="Y107" s="249" t="s">
        <v>64</v>
      </c>
      <c r="Z107" s="249" t="s">
        <v>64</v>
      </c>
      <c r="AA107" s="248" t="s">
        <v>64</v>
      </c>
      <c r="AB107" s="248"/>
      <c r="AC107" s="249" t="s">
        <v>387</v>
      </c>
      <c r="AD107" s="248"/>
      <c r="AE107" s="249"/>
      <c r="AF107" s="249" t="s">
        <v>122</v>
      </c>
      <c r="AG107" s="249">
        <v>28</v>
      </c>
      <c r="AH107" s="255">
        <v>2</v>
      </c>
      <c r="AI107" s="255" t="s">
        <v>1320</v>
      </c>
      <c r="AJ107" s="249" t="s">
        <v>1468</v>
      </c>
      <c r="AK107" s="249">
        <v>112</v>
      </c>
      <c r="AL107" s="292">
        <v>28</v>
      </c>
      <c r="AM107" s="292">
        <v>5075</v>
      </c>
      <c r="AN107" s="292">
        <v>275000</v>
      </c>
      <c r="AO107" s="292">
        <v>0</v>
      </c>
      <c r="AP107" s="265">
        <v>11368000</v>
      </c>
      <c r="AQ107" s="249">
        <v>2240000</v>
      </c>
      <c r="AR107" s="255">
        <v>5500000</v>
      </c>
      <c r="AS107" s="255">
        <v>2800000</v>
      </c>
      <c r="AT107" s="265">
        <v>0</v>
      </c>
      <c r="AU107" s="249">
        <v>21908000</v>
      </c>
      <c r="AV107" s="255" t="s">
        <v>1451</v>
      </c>
      <c r="AW107" s="249"/>
      <c r="AX107" s="249">
        <v>1</v>
      </c>
      <c r="AY107" s="249">
        <v>7</v>
      </c>
      <c r="AZ107" s="249" t="s">
        <v>1438</v>
      </c>
      <c r="BA107" s="249" t="s">
        <v>1438</v>
      </c>
      <c r="BB107" s="249" t="s">
        <v>1438</v>
      </c>
      <c r="BC107" s="249" t="s">
        <v>1438</v>
      </c>
      <c r="BD107" s="249" t="s">
        <v>1438</v>
      </c>
      <c r="BE107" s="249" t="s">
        <v>1438</v>
      </c>
      <c r="BF107" s="249" t="s">
        <v>1438</v>
      </c>
      <c r="BG107" s="249">
        <v>7</v>
      </c>
      <c r="BH107" s="249">
        <v>5.8</v>
      </c>
      <c r="BI107" s="249">
        <v>4.8</v>
      </c>
      <c r="BJ107" s="249">
        <v>5.3</v>
      </c>
      <c r="BK107" s="249">
        <v>7</v>
      </c>
      <c r="BL107" s="260">
        <f t="shared" si="2"/>
        <v>6.03</v>
      </c>
      <c r="BM107" s="249">
        <v>7</v>
      </c>
      <c r="BN107" s="293">
        <v>5.7249999999999988</v>
      </c>
      <c r="BW107" s="208">
        <v>6.1</v>
      </c>
      <c r="BX107" s="57">
        <f t="shared" si="3"/>
        <v>6.03</v>
      </c>
    </row>
    <row r="108" spans="1:76" s="57" customFormat="1" ht="15" hidden="1" customHeight="1" x14ac:dyDescent="0.35">
      <c r="A108" s="255">
        <v>14541</v>
      </c>
      <c r="B108" s="255" t="s">
        <v>116</v>
      </c>
      <c r="C108" s="255" t="s">
        <v>117</v>
      </c>
      <c r="D108" s="255">
        <v>1</v>
      </c>
      <c r="E108" s="255">
        <v>2025</v>
      </c>
      <c r="F108" s="255" t="s">
        <v>1434</v>
      </c>
      <c r="G108" s="255" t="s">
        <v>52</v>
      </c>
      <c r="H108" s="255" t="s">
        <v>1435</v>
      </c>
      <c r="I108" s="255" t="s">
        <v>54</v>
      </c>
      <c r="J108" s="255" t="s">
        <v>55</v>
      </c>
      <c r="K108" s="255" t="s">
        <v>56</v>
      </c>
      <c r="L108" s="255" t="s">
        <v>57</v>
      </c>
      <c r="M108" s="255">
        <v>9</v>
      </c>
      <c r="N108" s="255" t="s">
        <v>118</v>
      </c>
      <c r="O108" s="255" t="s">
        <v>388</v>
      </c>
      <c r="P108" s="250" t="s">
        <v>120</v>
      </c>
      <c r="Q108" s="255" t="s">
        <v>61</v>
      </c>
      <c r="R108" s="255" t="s">
        <v>62</v>
      </c>
      <c r="S108" s="249" t="s">
        <v>63</v>
      </c>
      <c r="T108" s="249">
        <v>20</v>
      </c>
      <c r="U108" s="249">
        <v>100</v>
      </c>
      <c r="V108" s="249">
        <v>12</v>
      </c>
      <c r="W108" s="249">
        <v>112</v>
      </c>
      <c r="X108" s="249">
        <v>4</v>
      </c>
      <c r="Y108" s="249" t="s">
        <v>64</v>
      </c>
      <c r="Z108" s="249" t="s">
        <v>64</v>
      </c>
      <c r="AA108" s="248" t="s">
        <v>64</v>
      </c>
      <c r="AB108" s="248"/>
      <c r="AC108" s="249" t="s">
        <v>387</v>
      </c>
      <c r="AD108" s="248"/>
      <c r="AE108" s="249"/>
      <c r="AF108" s="249" t="s">
        <v>122</v>
      </c>
      <c r="AG108" s="249">
        <v>28</v>
      </c>
      <c r="AH108" s="255">
        <v>2</v>
      </c>
      <c r="AI108" s="255" t="s">
        <v>1320</v>
      </c>
      <c r="AJ108" s="249" t="s">
        <v>1468</v>
      </c>
      <c r="AK108" s="249">
        <v>112</v>
      </c>
      <c r="AL108" s="292">
        <v>28</v>
      </c>
      <c r="AM108" s="292">
        <v>5075</v>
      </c>
      <c r="AN108" s="292">
        <v>275000</v>
      </c>
      <c r="AO108" s="292">
        <v>0</v>
      </c>
      <c r="AP108" s="265">
        <v>11368000</v>
      </c>
      <c r="AQ108" s="249">
        <v>2240000</v>
      </c>
      <c r="AR108" s="255">
        <v>5500000</v>
      </c>
      <c r="AS108" s="255">
        <v>2800000</v>
      </c>
      <c r="AT108" s="265">
        <v>0</v>
      </c>
      <c r="AU108" s="249">
        <v>21908000</v>
      </c>
      <c r="AV108" s="255" t="s">
        <v>1451</v>
      </c>
      <c r="AW108" s="249"/>
      <c r="AX108" s="249">
        <v>1</v>
      </c>
      <c r="AY108" s="249">
        <v>7</v>
      </c>
      <c r="AZ108" s="249" t="s">
        <v>1438</v>
      </c>
      <c r="BA108" s="249" t="s">
        <v>1438</v>
      </c>
      <c r="BB108" s="249" t="s">
        <v>1438</v>
      </c>
      <c r="BC108" s="249" t="s">
        <v>1438</v>
      </c>
      <c r="BD108" s="249" t="s">
        <v>1438</v>
      </c>
      <c r="BE108" s="249" t="s">
        <v>1438</v>
      </c>
      <c r="BF108" s="249" t="s">
        <v>1438</v>
      </c>
      <c r="BG108" s="249">
        <v>7</v>
      </c>
      <c r="BH108" s="249">
        <v>5.8</v>
      </c>
      <c r="BI108" s="249">
        <v>4.8</v>
      </c>
      <c r="BJ108" s="249">
        <v>5.3</v>
      </c>
      <c r="BK108" s="249">
        <v>7</v>
      </c>
      <c r="BL108" s="260">
        <f t="shared" si="2"/>
        <v>6.03</v>
      </c>
      <c r="BM108" s="249">
        <v>7</v>
      </c>
      <c r="BN108" s="293">
        <v>5.7249999999999988</v>
      </c>
      <c r="BW108" s="208">
        <v>6.1</v>
      </c>
      <c r="BX108" s="57">
        <f t="shared" si="3"/>
        <v>6.03</v>
      </c>
    </row>
    <row r="109" spans="1:76" s="57" customFormat="1" ht="15" hidden="1" customHeight="1" x14ac:dyDescent="0.35">
      <c r="A109" s="255">
        <v>14542</v>
      </c>
      <c r="B109" s="255" t="s">
        <v>116</v>
      </c>
      <c r="C109" s="255" t="s">
        <v>117</v>
      </c>
      <c r="D109" s="255">
        <v>1</v>
      </c>
      <c r="E109" s="255">
        <v>2025</v>
      </c>
      <c r="F109" s="255" t="s">
        <v>1434</v>
      </c>
      <c r="G109" s="255" t="s">
        <v>52</v>
      </c>
      <c r="H109" s="255" t="s">
        <v>1435</v>
      </c>
      <c r="I109" s="255" t="s">
        <v>1047</v>
      </c>
      <c r="J109" s="255" t="s">
        <v>1048</v>
      </c>
      <c r="K109" s="255" t="s">
        <v>56</v>
      </c>
      <c r="L109" s="255" t="s">
        <v>57</v>
      </c>
      <c r="M109" s="255">
        <v>9</v>
      </c>
      <c r="N109" s="255" t="s">
        <v>118</v>
      </c>
      <c r="O109" s="255" t="s">
        <v>1228</v>
      </c>
      <c r="P109" s="250" t="s">
        <v>120</v>
      </c>
      <c r="Q109" s="255" t="s">
        <v>61</v>
      </c>
      <c r="R109" s="255" t="s">
        <v>62</v>
      </c>
      <c r="S109" s="249" t="s">
        <v>63</v>
      </c>
      <c r="T109" s="249">
        <v>20</v>
      </c>
      <c r="U109" s="249">
        <v>260</v>
      </c>
      <c r="V109" s="249">
        <v>12</v>
      </c>
      <c r="W109" s="249">
        <v>272</v>
      </c>
      <c r="X109" s="249">
        <v>4</v>
      </c>
      <c r="Y109" s="249" t="s">
        <v>64</v>
      </c>
      <c r="Z109" s="249" t="s">
        <v>64</v>
      </c>
      <c r="AA109" s="248" t="s">
        <v>64</v>
      </c>
      <c r="AB109" s="248"/>
      <c r="AC109" s="249" t="s">
        <v>1229</v>
      </c>
      <c r="AD109" s="248" t="s">
        <v>64</v>
      </c>
      <c r="AE109" s="249" t="s">
        <v>1230</v>
      </c>
      <c r="AF109" s="249" t="s">
        <v>122</v>
      </c>
      <c r="AG109" s="249">
        <v>68</v>
      </c>
      <c r="AH109" s="255">
        <v>2</v>
      </c>
      <c r="AI109" s="255" t="s">
        <v>1320</v>
      </c>
      <c r="AJ109" s="249" t="s">
        <v>1468</v>
      </c>
      <c r="AK109" s="249">
        <v>272</v>
      </c>
      <c r="AL109" s="292">
        <v>68</v>
      </c>
      <c r="AM109" s="292">
        <v>5075</v>
      </c>
      <c r="AN109" s="292">
        <v>275000</v>
      </c>
      <c r="AO109" s="292">
        <v>250000</v>
      </c>
      <c r="AP109" s="265">
        <v>27608000</v>
      </c>
      <c r="AQ109" s="249">
        <v>5440000</v>
      </c>
      <c r="AR109" s="255">
        <v>5500000</v>
      </c>
      <c r="AS109" s="255">
        <v>6800000</v>
      </c>
      <c r="AT109" s="265">
        <v>5000000</v>
      </c>
      <c r="AU109" s="249">
        <v>50348000</v>
      </c>
      <c r="AV109" s="255" t="s">
        <v>1451</v>
      </c>
      <c r="AW109" s="249"/>
      <c r="AX109" s="249">
        <v>1</v>
      </c>
      <c r="AY109" s="249">
        <v>7</v>
      </c>
      <c r="AZ109" s="249" t="s">
        <v>1438</v>
      </c>
      <c r="BA109" s="249" t="s">
        <v>1438</v>
      </c>
      <c r="BB109" s="249" t="s">
        <v>1438</v>
      </c>
      <c r="BC109" s="249" t="s">
        <v>1438</v>
      </c>
      <c r="BD109" s="249" t="s">
        <v>1438</v>
      </c>
      <c r="BE109" s="249" t="s">
        <v>1438</v>
      </c>
      <c r="BF109" s="249" t="s">
        <v>1438</v>
      </c>
      <c r="BG109" s="249">
        <v>7</v>
      </c>
      <c r="BH109" s="249">
        <v>7</v>
      </c>
      <c r="BI109" s="249">
        <v>7</v>
      </c>
      <c r="BJ109" s="249">
        <v>7</v>
      </c>
      <c r="BK109" s="249">
        <v>7</v>
      </c>
      <c r="BL109" s="260">
        <f t="shared" si="2"/>
        <v>7.0000000000000009</v>
      </c>
      <c r="BM109" s="249">
        <v>7</v>
      </c>
      <c r="BN109" s="293">
        <v>6.3999999999999995</v>
      </c>
      <c r="BW109" s="208">
        <v>7</v>
      </c>
      <c r="BX109" s="57">
        <f t="shared" si="3"/>
        <v>7.0000000000000009</v>
      </c>
    </row>
    <row r="110" spans="1:76" s="57" customFormat="1" ht="15" hidden="1" customHeight="1" x14ac:dyDescent="0.35">
      <c r="A110" s="255">
        <v>14543</v>
      </c>
      <c r="B110" s="255" t="s">
        <v>116</v>
      </c>
      <c r="C110" s="255" t="s">
        <v>117</v>
      </c>
      <c r="D110" s="255">
        <v>1</v>
      </c>
      <c r="E110" s="255">
        <v>2025</v>
      </c>
      <c r="F110" s="255" t="s">
        <v>1434</v>
      </c>
      <c r="G110" s="255" t="s">
        <v>52</v>
      </c>
      <c r="H110" s="255" t="s">
        <v>1435</v>
      </c>
      <c r="I110" s="255" t="s">
        <v>1047</v>
      </c>
      <c r="J110" s="255" t="s">
        <v>1048</v>
      </c>
      <c r="K110" s="255" t="s">
        <v>56</v>
      </c>
      <c r="L110" s="255" t="s">
        <v>57</v>
      </c>
      <c r="M110" s="255">
        <v>9</v>
      </c>
      <c r="N110" s="255" t="s">
        <v>118</v>
      </c>
      <c r="O110" s="255" t="s">
        <v>1252</v>
      </c>
      <c r="P110" s="250" t="s">
        <v>120</v>
      </c>
      <c r="Q110" s="255" t="s">
        <v>61</v>
      </c>
      <c r="R110" s="255" t="s">
        <v>62</v>
      </c>
      <c r="S110" s="249" t="s">
        <v>63</v>
      </c>
      <c r="T110" s="249">
        <v>20</v>
      </c>
      <c r="U110" s="249">
        <v>260</v>
      </c>
      <c r="V110" s="249">
        <v>12</v>
      </c>
      <c r="W110" s="249">
        <v>272</v>
      </c>
      <c r="X110" s="249">
        <v>4</v>
      </c>
      <c r="Y110" s="249" t="s">
        <v>64</v>
      </c>
      <c r="Z110" s="249" t="s">
        <v>64</v>
      </c>
      <c r="AA110" s="248" t="s">
        <v>64</v>
      </c>
      <c r="AB110" s="248"/>
      <c r="AC110" s="249" t="s">
        <v>1229</v>
      </c>
      <c r="AD110" s="248" t="s">
        <v>64</v>
      </c>
      <c r="AE110" s="249" t="s">
        <v>1230</v>
      </c>
      <c r="AF110" s="249" t="s">
        <v>122</v>
      </c>
      <c r="AG110" s="249">
        <v>68</v>
      </c>
      <c r="AH110" s="255">
        <v>2</v>
      </c>
      <c r="AI110" s="255" t="s">
        <v>1320</v>
      </c>
      <c r="AJ110" s="249" t="s">
        <v>1468</v>
      </c>
      <c r="AK110" s="249">
        <v>272</v>
      </c>
      <c r="AL110" s="292">
        <v>68</v>
      </c>
      <c r="AM110" s="292">
        <v>5075</v>
      </c>
      <c r="AN110" s="292">
        <v>275000</v>
      </c>
      <c r="AO110" s="292">
        <v>250000</v>
      </c>
      <c r="AP110" s="265">
        <v>27608000</v>
      </c>
      <c r="AQ110" s="249">
        <v>5440000</v>
      </c>
      <c r="AR110" s="255">
        <v>5500000</v>
      </c>
      <c r="AS110" s="255">
        <v>6800000</v>
      </c>
      <c r="AT110" s="265">
        <v>5000000</v>
      </c>
      <c r="AU110" s="249">
        <v>50348000</v>
      </c>
      <c r="AV110" s="255" t="s">
        <v>1444</v>
      </c>
      <c r="AW110" s="249"/>
      <c r="AX110" s="249">
        <v>1</v>
      </c>
      <c r="AY110" s="249">
        <v>7</v>
      </c>
      <c r="AZ110" s="249" t="s">
        <v>1438</v>
      </c>
      <c r="BA110" s="249" t="s">
        <v>1438</v>
      </c>
      <c r="BB110" s="249" t="s">
        <v>1438</v>
      </c>
      <c r="BC110" s="249" t="s">
        <v>1438</v>
      </c>
      <c r="BD110" s="249" t="s">
        <v>1438</v>
      </c>
      <c r="BE110" s="249" t="s">
        <v>1438</v>
      </c>
      <c r="BF110" s="249" t="s">
        <v>1438</v>
      </c>
      <c r="BG110" s="249">
        <v>7</v>
      </c>
      <c r="BH110" s="249">
        <v>7</v>
      </c>
      <c r="BI110" s="249">
        <v>5</v>
      </c>
      <c r="BJ110" s="249">
        <v>5</v>
      </c>
      <c r="BK110" s="249">
        <v>7</v>
      </c>
      <c r="BL110" s="260">
        <f t="shared" si="2"/>
        <v>6.4</v>
      </c>
      <c r="BM110" s="249">
        <v>7</v>
      </c>
      <c r="BN110" s="293">
        <v>5.95</v>
      </c>
      <c r="BW110" s="208">
        <v>6.4</v>
      </c>
      <c r="BX110" s="57">
        <f t="shared" si="3"/>
        <v>6.4</v>
      </c>
    </row>
    <row r="111" spans="1:76" s="57" customFormat="1" ht="15" hidden="1" customHeight="1" x14ac:dyDescent="0.35">
      <c r="A111" s="255">
        <v>14544</v>
      </c>
      <c r="B111" s="255" t="s">
        <v>116</v>
      </c>
      <c r="C111" s="255" t="s">
        <v>117</v>
      </c>
      <c r="D111" s="255">
        <v>1</v>
      </c>
      <c r="E111" s="255">
        <v>2025</v>
      </c>
      <c r="F111" s="255" t="s">
        <v>1434</v>
      </c>
      <c r="G111" s="255" t="s">
        <v>52</v>
      </c>
      <c r="H111" s="255" t="s">
        <v>1435</v>
      </c>
      <c r="I111" s="255" t="s">
        <v>296</v>
      </c>
      <c r="J111" s="255" t="s">
        <v>297</v>
      </c>
      <c r="K111" s="255"/>
      <c r="L111" s="255" t="s">
        <v>65</v>
      </c>
      <c r="M111" s="255">
        <v>9</v>
      </c>
      <c r="N111" s="255" t="s">
        <v>118</v>
      </c>
      <c r="O111" s="255" t="s">
        <v>298</v>
      </c>
      <c r="P111" s="250" t="s">
        <v>120</v>
      </c>
      <c r="Q111" s="255" t="s">
        <v>61</v>
      </c>
      <c r="R111" s="255" t="s">
        <v>107</v>
      </c>
      <c r="S111" s="249" t="s">
        <v>63</v>
      </c>
      <c r="T111" s="249">
        <v>20</v>
      </c>
      <c r="U111" s="249">
        <v>160</v>
      </c>
      <c r="V111" s="249" t="s">
        <v>65</v>
      </c>
      <c r="W111" s="249">
        <v>160</v>
      </c>
      <c r="X111" s="249">
        <v>4</v>
      </c>
      <c r="Y111" s="249" t="s">
        <v>64</v>
      </c>
      <c r="Z111" s="249" t="s">
        <v>64</v>
      </c>
      <c r="AA111" s="253" t="s">
        <v>67</v>
      </c>
      <c r="AB111" s="248"/>
      <c r="AC111" s="249" t="s">
        <v>299</v>
      </c>
      <c r="AD111" s="248" t="s">
        <v>64</v>
      </c>
      <c r="AE111" s="249" t="s">
        <v>300</v>
      </c>
      <c r="AF111" s="249" t="s">
        <v>122</v>
      </c>
      <c r="AG111" s="249">
        <v>40</v>
      </c>
      <c r="AH111" s="255">
        <v>2</v>
      </c>
      <c r="AI111" s="255" t="s">
        <v>1320</v>
      </c>
      <c r="AJ111" s="249" t="s">
        <v>1468</v>
      </c>
      <c r="AK111" s="249">
        <v>160</v>
      </c>
      <c r="AL111" s="292">
        <v>40</v>
      </c>
      <c r="AM111" s="292">
        <v>5075</v>
      </c>
      <c r="AN111" s="292">
        <v>0</v>
      </c>
      <c r="AO111" s="292">
        <v>60000</v>
      </c>
      <c r="AP111" s="265">
        <v>16240000</v>
      </c>
      <c r="AQ111" s="249">
        <v>3200000</v>
      </c>
      <c r="AR111" s="255">
        <v>0</v>
      </c>
      <c r="AS111" s="255">
        <v>4000000</v>
      </c>
      <c r="AT111" s="265">
        <v>1200000</v>
      </c>
      <c r="AU111" s="249">
        <v>24640000</v>
      </c>
      <c r="AV111" s="255" t="s">
        <v>64</v>
      </c>
      <c r="AW111" s="249"/>
      <c r="AX111" s="249">
        <v>1</v>
      </c>
      <c r="AY111" s="249">
        <v>7</v>
      </c>
      <c r="AZ111" s="249" t="s">
        <v>1438</v>
      </c>
      <c r="BA111" s="249" t="s">
        <v>1438</v>
      </c>
      <c r="BB111" s="249" t="s">
        <v>1438</v>
      </c>
      <c r="BC111" s="249" t="s">
        <v>1438</v>
      </c>
      <c r="BD111" s="249" t="s">
        <v>1438</v>
      </c>
      <c r="BE111" s="249" t="s">
        <v>1438</v>
      </c>
      <c r="BF111" s="249" t="s">
        <v>1438</v>
      </c>
      <c r="BG111" s="249">
        <v>7</v>
      </c>
      <c r="BH111" s="249">
        <v>7</v>
      </c>
      <c r="BI111" s="249">
        <v>6.3</v>
      </c>
      <c r="BJ111" s="249">
        <v>7</v>
      </c>
      <c r="BK111" s="249">
        <v>5.5</v>
      </c>
      <c r="BL111" s="260">
        <f t="shared" si="2"/>
        <v>6.71</v>
      </c>
      <c r="BM111" s="249">
        <v>7</v>
      </c>
      <c r="BN111" s="293">
        <v>6.1749999999999998</v>
      </c>
      <c r="BW111" s="208">
        <v>6.7</v>
      </c>
      <c r="BX111" s="57">
        <f t="shared" si="3"/>
        <v>6.71</v>
      </c>
    </row>
    <row r="112" spans="1:76" s="57" customFormat="1" ht="15" hidden="1" customHeight="1" x14ac:dyDescent="0.35">
      <c r="A112" s="255">
        <v>14545</v>
      </c>
      <c r="B112" s="255" t="s">
        <v>116</v>
      </c>
      <c r="C112" s="255" t="s">
        <v>117</v>
      </c>
      <c r="D112" s="255">
        <v>1</v>
      </c>
      <c r="E112" s="255">
        <v>2025</v>
      </c>
      <c r="F112" s="255" t="s">
        <v>1434</v>
      </c>
      <c r="G112" s="255" t="s">
        <v>52</v>
      </c>
      <c r="H112" s="255" t="s">
        <v>1435</v>
      </c>
      <c r="I112" s="255" t="s">
        <v>389</v>
      </c>
      <c r="J112" s="255" t="s">
        <v>390</v>
      </c>
      <c r="K112" s="255"/>
      <c r="L112" s="255"/>
      <c r="M112" s="255">
        <v>9</v>
      </c>
      <c r="N112" s="255" t="s">
        <v>118</v>
      </c>
      <c r="O112" s="255" t="s">
        <v>391</v>
      </c>
      <c r="P112" s="250" t="s">
        <v>392</v>
      </c>
      <c r="Q112" s="255" t="s">
        <v>61</v>
      </c>
      <c r="R112" s="255" t="s">
        <v>62</v>
      </c>
      <c r="S112" s="249" t="s">
        <v>63</v>
      </c>
      <c r="T112" s="249">
        <v>20</v>
      </c>
      <c r="U112" s="249">
        <v>72</v>
      </c>
      <c r="V112" s="249" t="s">
        <v>65</v>
      </c>
      <c r="W112" s="253">
        <v>72</v>
      </c>
      <c r="X112" s="249">
        <v>4</v>
      </c>
      <c r="Y112" s="249" t="s">
        <v>64</v>
      </c>
      <c r="Z112" s="249" t="s">
        <v>64</v>
      </c>
      <c r="AA112" s="253" t="s">
        <v>67</v>
      </c>
      <c r="AB112" s="248"/>
      <c r="AC112" s="249" t="s">
        <v>393</v>
      </c>
      <c r="AD112" s="248"/>
      <c r="AE112" s="249"/>
      <c r="AF112" s="249" t="s">
        <v>68</v>
      </c>
      <c r="AG112" s="249">
        <v>18</v>
      </c>
      <c r="AH112" s="255">
        <v>2</v>
      </c>
      <c r="AI112" s="255" t="s">
        <v>1320</v>
      </c>
      <c r="AJ112" s="249" t="s">
        <v>1468</v>
      </c>
      <c r="AK112" s="249">
        <v>72</v>
      </c>
      <c r="AL112" s="292">
        <v>18</v>
      </c>
      <c r="AM112" s="292">
        <v>5075</v>
      </c>
      <c r="AN112" s="292">
        <v>0</v>
      </c>
      <c r="AO112" s="292">
        <v>0</v>
      </c>
      <c r="AP112" s="265">
        <v>7308000</v>
      </c>
      <c r="AQ112" s="249">
        <v>1440000</v>
      </c>
      <c r="AR112" s="255">
        <v>0</v>
      </c>
      <c r="AS112" s="255">
        <v>1800000</v>
      </c>
      <c r="AT112" s="265">
        <v>0</v>
      </c>
      <c r="AU112" s="249">
        <v>10548000</v>
      </c>
      <c r="AV112" s="255" t="s">
        <v>64</v>
      </c>
      <c r="AW112" s="249"/>
      <c r="AX112" s="249">
        <v>1</v>
      </c>
      <c r="AY112" s="249">
        <v>7</v>
      </c>
      <c r="AZ112" s="249" t="s">
        <v>1438</v>
      </c>
      <c r="BA112" s="249" t="s">
        <v>1438</v>
      </c>
      <c r="BB112" s="249" t="s">
        <v>1438</v>
      </c>
      <c r="BC112" s="249" t="s">
        <v>1438</v>
      </c>
      <c r="BD112" s="249" t="s">
        <v>1438</v>
      </c>
      <c r="BE112" s="249" t="s">
        <v>1438</v>
      </c>
      <c r="BF112" s="249" t="s">
        <v>1438</v>
      </c>
      <c r="BG112" s="249">
        <v>7</v>
      </c>
      <c r="BH112" s="249">
        <v>7</v>
      </c>
      <c r="BI112" s="249">
        <v>7</v>
      </c>
      <c r="BJ112" s="249">
        <v>7</v>
      </c>
      <c r="BK112" s="249">
        <v>7</v>
      </c>
      <c r="BL112" s="260">
        <f t="shared" si="2"/>
        <v>7.0000000000000009</v>
      </c>
      <c r="BM112" s="249">
        <v>7</v>
      </c>
      <c r="BN112" s="293">
        <v>6.3999999999999995</v>
      </c>
      <c r="BW112" s="208">
        <v>7</v>
      </c>
      <c r="BX112" s="57">
        <f t="shared" si="3"/>
        <v>7.0000000000000009</v>
      </c>
    </row>
    <row r="113" spans="1:76" s="57" customFormat="1" ht="15" hidden="1" customHeight="1" x14ac:dyDescent="0.35">
      <c r="A113" s="255">
        <v>14546</v>
      </c>
      <c r="B113" s="255" t="s">
        <v>116</v>
      </c>
      <c r="C113" s="255" t="s">
        <v>117</v>
      </c>
      <c r="D113" s="255">
        <v>1</v>
      </c>
      <c r="E113" s="255">
        <v>2025</v>
      </c>
      <c r="F113" s="255" t="s">
        <v>1434</v>
      </c>
      <c r="G113" s="255" t="s">
        <v>52</v>
      </c>
      <c r="H113" s="255" t="s">
        <v>1435</v>
      </c>
      <c r="I113" s="255" t="s">
        <v>100</v>
      </c>
      <c r="J113" s="202" t="s">
        <v>101</v>
      </c>
      <c r="K113" s="255" t="s">
        <v>56</v>
      </c>
      <c r="L113" s="255" t="s">
        <v>57</v>
      </c>
      <c r="M113" s="255">
        <v>9</v>
      </c>
      <c r="N113" s="255" t="s">
        <v>118</v>
      </c>
      <c r="O113" s="255" t="s">
        <v>119</v>
      </c>
      <c r="P113" s="250" t="s">
        <v>120</v>
      </c>
      <c r="Q113" s="255" t="s">
        <v>61</v>
      </c>
      <c r="R113" s="255" t="s">
        <v>62</v>
      </c>
      <c r="S113" s="249" t="s">
        <v>63</v>
      </c>
      <c r="T113" s="249">
        <v>20</v>
      </c>
      <c r="U113" s="249">
        <v>260</v>
      </c>
      <c r="V113" s="249">
        <v>12</v>
      </c>
      <c r="W113" s="249">
        <v>272</v>
      </c>
      <c r="X113" s="249">
        <v>4</v>
      </c>
      <c r="Y113" s="249" t="s">
        <v>64</v>
      </c>
      <c r="Z113" s="249" t="s">
        <v>64</v>
      </c>
      <c r="AA113" s="248" t="s">
        <v>64</v>
      </c>
      <c r="AB113" s="248"/>
      <c r="AC113" s="249" t="s">
        <v>121</v>
      </c>
      <c r="AD113" s="248" t="s">
        <v>64</v>
      </c>
      <c r="AE113" s="249" t="s">
        <v>110</v>
      </c>
      <c r="AF113" s="249" t="s">
        <v>122</v>
      </c>
      <c r="AG113" s="249">
        <v>68</v>
      </c>
      <c r="AH113" s="255">
        <v>2</v>
      </c>
      <c r="AI113" s="255" t="s">
        <v>1320</v>
      </c>
      <c r="AJ113" s="249" t="s">
        <v>1468</v>
      </c>
      <c r="AK113" s="249">
        <v>272</v>
      </c>
      <c r="AL113" s="292">
        <v>68</v>
      </c>
      <c r="AM113" s="292">
        <v>5075</v>
      </c>
      <c r="AN113" s="292">
        <v>275000</v>
      </c>
      <c r="AO113" s="292">
        <v>250000</v>
      </c>
      <c r="AP113" s="265">
        <v>27608000</v>
      </c>
      <c r="AQ113" s="249">
        <v>5440000</v>
      </c>
      <c r="AR113" s="255">
        <v>5500000</v>
      </c>
      <c r="AS113" s="255">
        <v>6800000</v>
      </c>
      <c r="AT113" s="265">
        <v>5000000</v>
      </c>
      <c r="AU113" s="249">
        <v>50348000</v>
      </c>
      <c r="AV113" s="255" t="s">
        <v>64</v>
      </c>
      <c r="AW113" s="249"/>
      <c r="AX113" s="249">
        <v>1</v>
      </c>
      <c r="AY113" s="249">
        <v>7</v>
      </c>
      <c r="AZ113" s="249" t="s">
        <v>1438</v>
      </c>
      <c r="BA113" s="249" t="s">
        <v>1438</v>
      </c>
      <c r="BB113" s="249" t="s">
        <v>1438</v>
      </c>
      <c r="BC113" s="249" t="s">
        <v>1438</v>
      </c>
      <c r="BD113" s="249" t="s">
        <v>1438</v>
      </c>
      <c r="BE113" s="249" t="s">
        <v>1438</v>
      </c>
      <c r="BF113" s="249" t="s">
        <v>1438</v>
      </c>
      <c r="BG113" s="249">
        <v>7</v>
      </c>
      <c r="BH113" s="249">
        <v>7</v>
      </c>
      <c r="BI113" s="249">
        <v>5</v>
      </c>
      <c r="BJ113" s="249">
        <v>5</v>
      </c>
      <c r="BK113" s="249">
        <v>7</v>
      </c>
      <c r="BL113" s="260">
        <f t="shared" si="2"/>
        <v>6.4</v>
      </c>
      <c r="BM113" s="249">
        <v>7</v>
      </c>
      <c r="BN113" s="293">
        <v>5.95</v>
      </c>
      <c r="BW113" s="208">
        <v>6.4</v>
      </c>
      <c r="BX113" s="57">
        <f t="shared" si="3"/>
        <v>6.4</v>
      </c>
    </row>
    <row r="114" spans="1:76" s="57" customFormat="1" ht="15" hidden="1" customHeight="1" x14ac:dyDescent="0.35">
      <c r="A114" s="255">
        <v>14547</v>
      </c>
      <c r="B114" s="255" t="s">
        <v>116</v>
      </c>
      <c r="C114" s="255" t="s">
        <v>117</v>
      </c>
      <c r="D114" s="255">
        <v>1</v>
      </c>
      <c r="E114" s="255">
        <v>2025</v>
      </c>
      <c r="F114" s="255" t="s">
        <v>1434</v>
      </c>
      <c r="G114" s="255" t="s">
        <v>52</v>
      </c>
      <c r="H114" s="255" t="s">
        <v>1435</v>
      </c>
      <c r="I114" s="255" t="s">
        <v>100</v>
      </c>
      <c r="J114" s="202" t="s">
        <v>101</v>
      </c>
      <c r="K114" s="255" t="s">
        <v>56</v>
      </c>
      <c r="L114" s="255" t="s">
        <v>57</v>
      </c>
      <c r="M114" s="255">
        <v>9</v>
      </c>
      <c r="N114" s="255" t="s">
        <v>118</v>
      </c>
      <c r="O114" s="255" t="s">
        <v>123</v>
      </c>
      <c r="P114" s="250" t="s">
        <v>120</v>
      </c>
      <c r="Q114" s="255" t="s">
        <v>61</v>
      </c>
      <c r="R114" s="255" t="s">
        <v>62</v>
      </c>
      <c r="S114" s="249" t="s">
        <v>63</v>
      </c>
      <c r="T114" s="249">
        <v>20</v>
      </c>
      <c r="U114" s="249">
        <v>260</v>
      </c>
      <c r="V114" s="249">
        <v>12</v>
      </c>
      <c r="W114" s="249">
        <v>272</v>
      </c>
      <c r="X114" s="249">
        <v>4</v>
      </c>
      <c r="Y114" s="249" t="s">
        <v>64</v>
      </c>
      <c r="Z114" s="249" t="s">
        <v>64</v>
      </c>
      <c r="AA114" s="248" t="s">
        <v>64</v>
      </c>
      <c r="AB114" s="248"/>
      <c r="AC114" s="249" t="s">
        <v>121</v>
      </c>
      <c r="AD114" s="248" t="s">
        <v>64</v>
      </c>
      <c r="AE114" s="249" t="s">
        <v>110</v>
      </c>
      <c r="AF114" s="249" t="s">
        <v>122</v>
      </c>
      <c r="AG114" s="249">
        <v>68</v>
      </c>
      <c r="AH114" s="255">
        <v>2</v>
      </c>
      <c r="AI114" s="255" t="s">
        <v>1320</v>
      </c>
      <c r="AJ114" s="249" t="s">
        <v>1468</v>
      </c>
      <c r="AK114" s="249">
        <v>272</v>
      </c>
      <c r="AL114" s="292">
        <v>68</v>
      </c>
      <c r="AM114" s="292">
        <v>5075</v>
      </c>
      <c r="AN114" s="292">
        <v>275000</v>
      </c>
      <c r="AO114" s="292">
        <v>250000</v>
      </c>
      <c r="AP114" s="265">
        <v>27608000</v>
      </c>
      <c r="AQ114" s="249">
        <v>5440000</v>
      </c>
      <c r="AR114" s="255">
        <v>5500000</v>
      </c>
      <c r="AS114" s="255">
        <v>6800000</v>
      </c>
      <c r="AT114" s="265">
        <v>5000000</v>
      </c>
      <c r="AU114" s="249">
        <v>50348000</v>
      </c>
      <c r="AV114" s="255" t="s">
        <v>64</v>
      </c>
      <c r="AW114" s="249"/>
      <c r="AX114" s="249">
        <v>1</v>
      </c>
      <c r="AY114" s="249">
        <v>7</v>
      </c>
      <c r="AZ114" s="249" t="s">
        <v>1438</v>
      </c>
      <c r="BA114" s="249" t="s">
        <v>1438</v>
      </c>
      <c r="BB114" s="249" t="s">
        <v>1438</v>
      </c>
      <c r="BC114" s="249" t="s">
        <v>1438</v>
      </c>
      <c r="BD114" s="249" t="s">
        <v>1438</v>
      </c>
      <c r="BE114" s="249" t="s">
        <v>1438</v>
      </c>
      <c r="BF114" s="249" t="s">
        <v>1438</v>
      </c>
      <c r="BG114" s="249">
        <v>7</v>
      </c>
      <c r="BH114" s="249">
        <v>7</v>
      </c>
      <c r="BI114" s="249">
        <v>5</v>
      </c>
      <c r="BJ114" s="249">
        <v>5</v>
      </c>
      <c r="BK114" s="249">
        <v>7</v>
      </c>
      <c r="BL114" s="260">
        <f t="shared" si="2"/>
        <v>6.4</v>
      </c>
      <c r="BM114" s="249">
        <v>7</v>
      </c>
      <c r="BN114" s="293">
        <v>5.95</v>
      </c>
      <c r="BW114" s="208">
        <v>6.4</v>
      </c>
      <c r="BX114" s="57">
        <f t="shared" si="3"/>
        <v>6.4</v>
      </c>
    </row>
    <row r="115" spans="1:76" s="57" customFormat="1" ht="15" hidden="1" customHeight="1" x14ac:dyDescent="0.35">
      <c r="A115" s="255">
        <v>14548</v>
      </c>
      <c r="B115" s="255" t="s">
        <v>116</v>
      </c>
      <c r="C115" s="255" t="s">
        <v>117</v>
      </c>
      <c r="D115" s="255">
        <v>1</v>
      </c>
      <c r="E115" s="255">
        <v>2025</v>
      </c>
      <c r="F115" s="255" t="s">
        <v>1434</v>
      </c>
      <c r="G115" s="255" t="s">
        <v>52</v>
      </c>
      <c r="H115" s="255" t="s">
        <v>1435</v>
      </c>
      <c r="I115" s="255" t="s">
        <v>100</v>
      </c>
      <c r="J115" s="202" t="s">
        <v>101</v>
      </c>
      <c r="K115" s="255" t="s">
        <v>56</v>
      </c>
      <c r="L115" s="255" t="s">
        <v>57</v>
      </c>
      <c r="M115" s="255">
        <v>9</v>
      </c>
      <c r="N115" s="255" t="s">
        <v>118</v>
      </c>
      <c r="O115" s="255" t="s">
        <v>124</v>
      </c>
      <c r="P115" s="250" t="s">
        <v>120</v>
      </c>
      <c r="Q115" s="255" t="s">
        <v>61</v>
      </c>
      <c r="R115" s="255" t="s">
        <v>62</v>
      </c>
      <c r="S115" s="249" t="s">
        <v>63</v>
      </c>
      <c r="T115" s="249">
        <v>20</v>
      </c>
      <c r="U115" s="249">
        <v>260</v>
      </c>
      <c r="V115" s="249">
        <v>12</v>
      </c>
      <c r="W115" s="249">
        <v>272</v>
      </c>
      <c r="X115" s="249">
        <v>4</v>
      </c>
      <c r="Y115" s="249" t="s">
        <v>64</v>
      </c>
      <c r="Z115" s="249" t="s">
        <v>64</v>
      </c>
      <c r="AA115" s="248" t="s">
        <v>64</v>
      </c>
      <c r="AB115" s="248"/>
      <c r="AC115" s="249" t="s">
        <v>121</v>
      </c>
      <c r="AD115" s="248" t="s">
        <v>64</v>
      </c>
      <c r="AE115" s="249" t="s">
        <v>110</v>
      </c>
      <c r="AF115" s="249" t="s">
        <v>122</v>
      </c>
      <c r="AG115" s="249">
        <v>68</v>
      </c>
      <c r="AH115" s="255">
        <v>2</v>
      </c>
      <c r="AI115" s="255" t="s">
        <v>1320</v>
      </c>
      <c r="AJ115" s="249" t="s">
        <v>1468</v>
      </c>
      <c r="AK115" s="249">
        <v>272</v>
      </c>
      <c r="AL115" s="292">
        <v>68</v>
      </c>
      <c r="AM115" s="292">
        <v>5075</v>
      </c>
      <c r="AN115" s="292">
        <v>275000</v>
      </c>
      <c r="AO115" s="292">
        <v>250000</v>
      </c>
      <c r="AP115" s="265">
        <v>27608000</v>
      </c>
      <c r="AQ115" s="249">
        <v>5440000</v>
      </c>
      <c r="AR115" s="255">
        <v>5500000</v>
      </c>
      <c r="AS115" s="255">
        <v>6800000</v>
      </c>
      <c r="AT115" s="265">
        <v>5000000</v>
      </c>
      <c r="AU115" s="249">
        <v>50348000</v>
      </c>
      <c r="AV115" s="255" t="s">
        <v>64</v>
      </c>
      <c r="AW115" s="249"/>
      <c r="AX115" s="249">
        <v>1</v>
      </c>
      <c r="AY115" s="249">
        <v>7</v>
      </c>
      <c r="AZ115" s="249" t="s">
        <v>1438</v>
      </c>
      <c r="BA115" s="249" t="s">
        <v>1438</v>
      </c>
      <c r="BB115" s="249" t="s">
        <v>1438</v>
      </c>
      <c r="BC115" s="249" t="s">
        <v>1438</v>
      </c>
      <c r="BD115" s="249" t="s">
        <v>1438</v>
      </c>
      <c r="BE115" s="249" t="s">
        <v>1438</v>
      </c>
      <c r="BF115" s="249" t="s">
        <v>1438</v>
      </c>
      <c r="BG115" s="249">
        <v>7</v>
      </c>
      <c r="BH115" s="249">
        <v>7</v>
      </c>
      <c r="BI115" s="249">
        <v>5</v>
      </c>
      <c r="BJ115" s="249">
        <v>5</v>
      </c>
      <c r="BK115" s="249">
        <v>7</v>
      </c>
      <c r="BL115" s="260">
        <f t="shared" si="2"/>
        <v>6.4</v>
      </c>
      <c r="BM115" s="249">
        <v>7</v>
      </c>
      <c r="BN115" s="293">
        <v>5.95</v>
      </c>
      <c r="BW115" s="208">
        <v>6.4</v>
      </c>
      <c r="BX115" s="57">
        <f t="shared" si="3"/>
        <v>6.4</v>
      </c>
    </row>
    <row r="116" spans="1:76" s="57" customFormat="1" ht="15" hidden="1" customHeight="1" x14ac:dyDescent="0.35">
      <c r="A116" s="255">
        <v>14549</v>
      </c>
      <c r="B116" s="255" t="s">
        <v>116</v>
      </c>
      <c r="C116" s="255" t="s">
        <v>117</v>
      </c>
      <c r="D116" s="255">
        <v>1</v>
      </c>
      <c r="E116" s="255">
        <v>2025</v>
      </c>
      <c r="F116" s="255" t="s">
        <v>1434</v>
      </c>
      <c r="G116" s="255" t="s">
        <v>52</v>
      </c>
      <c r="H116" s="255" t="s">
        <v>1435</v>
      </c>
      <c r="I116" s="255" t="s">
        <v>93</v>
      </c>
      <c r="J116" s="202" t="s">
        <v>94</v>
      </c>
      <c r="K116" s="255" t="s">
        <v>56</v>
      </c>
      <c r="L116" s="255" t="s">
        <v>57</v>
      </c>
      <c r="M116" s="255">
        <v>9</v>
      </c>
      <c r="N116" s="255" t="s">
        <v>118</v>
      </c>
      <c r="O116" s="255" t="s">
        <v>394</v>
      </c>
      <c r="P116" s="250" t="s">
        <v>120</v>
      </c>
      <c r="Q116" s="255" t="s">
        <v>61</v>
      </c>
      <c r="R116" s="255" t="s">
        <v>62</v>
      </c>
      <c r="S116" s="249" t="s">
        <v>63</v>
      </c>
      <c r="T116" s="249">
        <v>20</v>
      </c>
      <c r="U116" s="249">
        <v>170</v>
      </c>
      <c r="V116" s="249">
        <v>12</v>
      </c>
      <c r="W116" s="249">
        <v>182</v>
      </c>
      <c r="X116" s="249">
        <v>4</v>
      </c>
      <c r="Y116" s="249" t="s">
        <v>64</v>
      </c>
      <c r="Z116" s="249" t="s">
        <v>64</v>
      </c>
      <c r="AA116" s="248" t="s">
        <v>64</v>
      </c>
      <c r="AB116" s="248"/>
      <c r="AC116" s="249" t="s">
        <v>299</v>
      </c>
      <c r="AD116" s="248"/>
      <c r="AE116" s="249"/>
      <c r="AF116" s="249" t="s">
        <v>122</v>
      </c>
      <c r="AG116" s="249">
        <v>46</v>
      </c>
      <c r="AH116" s="255">
        <v>2</v>
      </c>
      <c r="AI116" s="255" t="s">
        <v>1320</v>
      </c>
      <c r="AJ116" s="249" t="s">
        <v>1468</v>
      </c>
      <c r="AK116" s="249">
        <v>182</v>
      </c>
      <c r="AL116" s="292">
        <v>46</v>
      </c>
      <c r="AM116" s="292">
        <v>5075</v>
      </c>
      <c r="AN116" s="292">
        <v>275000</v>
      </c>
      <c r="AO116" s="292">
        <v>0</v>
      </c>
      <c r="AP116" s="265">
        <v>18473000</v>
      </c>
      <c r="AQ116" s="249">
        <v>3680000</v>
      </c>
      <c r="AR116" s="255">
        <v>5500000</v>
      </c>
      <c r="AS116" s="255">
        <v>4600000</v>
      </c>
      <c r="AT116" s="265">
        <v>0</v>
      </c>
      <c r="AU116" s="249">
        <v>32253000</v>
      </c>
      <c r="AV116" s="255" t="s">
        <v>64</v>
      </c>
      <c r="AW116" s="249"/>
      <c r="AX116" s="249">
        <v>1</v>
      </c>
      <c r="AY116" s="249">
        <v>7</v>
      </c>
      <c r="AZ116" s="249" t="s">
        <v>1438</v>
      </c>
      <c r="BA116" s="249" t="s">
        <v>1438</v>
      </c>
      <c r="BB116" s="249" t="s">
        <v>1438</v>
      </c>
      <c r="BC116" s="249" t="s">
        <v>1438</v>
      </c>
      <c r="BD116" s="249" t="s">
        <v>1438</v>
      </c>
      <c r="BE116" s="249" t="s">
        <v>1438</v>
      </c>
      <c r="BF116" s="249" t="s">
        <v>1438</v>
      </c>
      <c r="BG116" s="249">
        <v>7</v>
      </c>
      <c r="BH116" s="249">
        <v>5.4</v>
      </c>
      <c r="BI116" s="249">
        <v>7</v>
      </c>
      <c r="BJ116" s="249">
        <v>7</v>
      </c>
      <c r="BK116" s="249">
        <v>7</v>
      </c>
      <c r="BL116" s="260">
        <f t="shared" si="2"/>
        <v>6.5200000000000005</v>
      </c>
      <c r="BM116" s="249">
        <v>7</v>
      </c>
      <c r="BN116" s="293">
        <v>6.0249999999999995</v>
      </c>
      <c r="BW116" s="208">
        <v>6.5</v>
      </c>
      <c r="BX116" s="57">
        <f t="shared" si="3"/>
        <v>6.5200000000000005</v>
      </c>
    </row>
    <row r="117" spans="1:76" s="57" customFormat="1" ht="15" hidden="1" customHeight="1" x14ac:dyDescent="0.35">
      <c r="A117" s="255">
        <v>14550</v>
      </c>
      <c r="B117" s="255" t="s">
        <v>116</v>
      </c>
      <c r="C117" s="255" t="s">
        <v>117</v>
      </c>
      <c r="D117" s="255">
        <v>1</v>
      </c>
      <c r="E117" s="255">
        <v>2025</v>
      </c>
      <c r="F117" s="255" t="s">
        <v>1434</v>
      </c>
      <c r="G117" s="255" t="s">
        <v>52</v>
      </c>
      <c r="H117" s="255" t="s">
        <v>1435</v>
      </c>
      <c r="I117" s="255" t="s">
        <v>93</v>
      </c>
      <c r="J117" s="202" t="s">
        <v>94</v>
      </c>
      <c r="K117" s="255" t="s">
        <v>56</v>
      </c>
      <c r="L117" s="255" t="s">
        <v>57</v>
      </c>
      <c r="M117" s="255">
        <v>9</v>
      </c>
      <c r="N117" s="255" t="s">
        <v>118</v>
      </c>
      <c r="O117" s="255" t="s">
        <v>395</v>
      </c>
      <c r="P117" s="250" t="s">
        <v>120</v>
      </c>
      <c r="Q117" s="255" t="s">
        <v>61</v>
      </c>
      <c r="R117" s="255" t="s">
        <v>62</v>
      </c>
      <c r="S117" s="249" t="s">
        <v>63</v>
      </c>
      <c r="T117" s="249">
        <v>20</v>
      </c>
      <c r="U117" s="249">
        <v>170</v>
      </c>
      <c r="V117" s="249">
        <v>12</v>
      </c>
      <c r="W117" s="249">
        <v>182</v>
      </c>
      <c r="X117" s="249">
        <v>4</v>
      </c>
      <c r="Y117" s="249" t="s">
        <v>64</v>
      </c>
      <c r="Z117" s="249" t="s">
        <v>64</v>
      </c>
      <c r="AA117" s="248" t="s">
        <v>64</v>
      </c>
      <c r="AB117" s="248"/>
      <c r="AC117" s="249" t="s">
        <v>299</v>
      </c>
      <c r="AD117" s="248"/>
      <c r="AE117" s="249"/>
      <c r="AF117" s="249" t="s">
        <v>122</v>
      </c>
      <c r="AG117" s="249">
        <v>46</v>
      </c>
      <c r="AH117" s="255">
        <v>2</v>
      </c>
      <c r="AI117" s="255" t="s">
        <v>1320</v>
      </c>
      <c r="AJ117" s="249" t="s">
        <v>1468</v>
      </c>
      <c r="AK117" s="249">
        <v>182</v>
      </c>
      <c r="AL117" s="292">
        <v>46</v>
      </c>
      <c r="AM117" s="292">
        <v>5075</v>
      </c>
      <c r="AN117" s="292">
        <v>275000</v>
      </c>
      <c r="AO117" s="292">
        <v>0</v>
      </c>
      <c r="AP117" s="265">
        <v>18473000</v>
      </c>
      <c r="AQ117" s="249">
        <v>3680000</v>
      </c>
      <c r="AR117" s="255">
        <v>5500000</v>
      </c>
      <c r="AS117" s="255">
        <v>4600000</v>
      </c>
      <c r="AT117" s="265">
        <v>0</v>
      </c>
      <c r="AU117" s="249">
        <v>32253000</v>
      </c>
      <c r="AV117" s="255" t="s">
        <v>64</v>
      </c>
      <c r="AW117" s="249"/>
      <c r="AX117" s="249">
        <v>1</v>
      </c>
      <c r="AY117" s="249">
        <v>7</v>
      </c>
      <c r="AZ117" s="249" t="s">
        <v>1438</v>
      </c>
      <c r="BA117" s="249" t="s">
        <v>1438</v>
      </c>
      <c r="BB117" s="249" t="s">
        <v>1438</v>
      </c>
      <c r="BC117" s="249" t="s">
        <v>1438</v>
      </c>
      <c r="BD117" s="249" t="s">
        <v>1438</v>
      </c>
      <c r="BE117" s="249" t="s">
        <v>1438</v>
      </c>
      <c r="BF117" s="249" t="s">
        <v>1438</v>
      </c>
      <c r="BG117" s="249">
        <v>7</v>
      </c>
      <c r="BH117" s="249">
        <v>5.4</v>
      </c>
      <c r="BI117" s="249">
        <v>7</v>
      </c>
      <c r="BJ117" s="249">
        <v>7</v>
      </c>
      <c r="BK117" s="249">
        <v>7</v>
      </c>
      <c r="BL117" s="260">
        <f t="shared" si="2"/>
        <v>6.5200000000000005</v>
      </c>
      <c r="BM117" s="249">
        <v>7</v>
      </c>
      <c r="BN117" s="293">
        <v>6.0249999999999995</v>
      </c>
      <c r="BW117" s="208">
        <v>6.5</v>
      </c>
      <c r="BX117" s="57">
        <f t="shared" si="3"/>
        <v>6.5200000000000005</v>
      </c>
    </row>
    <row r="118" spans="1:76" s="57" customFormat="1" ht="15" hidden="1" customHeight="1" x14ac:dyDescent="0.35">
      <c r="A118" s="255">
        <v>14551</v>
      </c>
      <c r="B118" s="255" t="s">
        <v>116</v>
      </c>
      <c r="C118" s="255" t="s">
        <v>117</v>
      </c>
      <c r="D118" s="255">
        <v>1</v>
      </c>
      <c r="E118" s="255">
        <v>2025</v>
      </c>
      <c r="F118" s="255" t="s">
        <v>1434</v>
      </c>
      <c r="G118" s="255" t="s">
        <v>52</v>
      </c>
      <c r="H118" s="255" t="s">
        <v>1435</v>
      </c>
      <c r="I118" s="255" t="s">
        <v>93</v>
      </c>
      <c r="J118" s="202" t="s">
        <v>94</v>
      </c>
      <c r="K118" s="255" t="s">
        <v>56</v>
      </c>
      <c r="L118" s="255" t="s">
        <v>57</v>
      </c>
      <c r="M118" s="255">
        <v>9</v>
      </c>
      <c r="N118" s="255" t="s">
        <v>118</v>
      </c>
      <c r="O118" s="255" t="s">
        <v>396</v>
      </c>
      <c r="P118" s="250" t="s">
        <v>120</v>
      </c>
      <c r="Q118" s="255" t="s">
        <v>61</v>
      </c>
      <c r="R118" s="255" t="s">
        <v>62</v>
      </c>
      <c r="S118" s="249" t="s">
        <v>63</v>
      </c>
      <c r="T118" s="249">
        <v>20</v>
      </c>
      <c r="U118" s="249">
        <v>170</v>
      </c>
      <c r="V118" s="249">
        <v>12</v>
      </c>
      <c r="W118" s="249">
        <v>182</v>
      </c>
      <c r="X118" s="249">
        <v>4</v>
      </c>
      <c r="Y118" s="249" t="s">
        <v>64</v>
      </c>
      <c r="Z118" s="249" t="s">
        <v>64</v>
      </c>
      <c r="AA118" s="248" t="s">
        <v>64</v>
      </c>
      <c r="AB118" s="248"/>
      <c r="AC118" s="249" t="s">
        <v>299</v>
      </c>
      <c r="AD118" s="248"/>
      <c r="AE118" s="249"/>
      <c r="AF118" s="249" t="s">
        <v>122</v>
      </c>
      <c r="AG118" s="249">
        <v>46</v>
      </c>
      <c r="AH118" s="255">
        <v>2</v>
      </c>
      <c r="AI118" s="255" t="s">
        <v>1320</v>
      </c>
      <c r="AJ118" s="249" t="s">
        <v>1468</v>
      </c>
      <c r="AK118" s="249">
        <v>182</v>
      </c>
      <c r="AL118" s="292">
        <v>46</v>
      </c>
      <c r="AM118" s="292">
        <v>5075</v>
      </c>
      <c r="AN118" s="292">
        <v>275000</v>
      </c>
      <c r="AO118" s="292">
        <v>0</v>
      </c>
      <c r="AP118" s="265">
        <v>18473000</v>
      </c>
      <c r="AQ118" s="249">
        <v>3680000</v>
      </c>
      <c r="AR118" s="255">
        <v>5500000</v>
      </c>
      <c r="AS118" s="255">
        <v>4600000</v>
      </c>
      <c r="AT118" s="265">
        <v>0</v>
      </c>
      <c r="AU118" s="249">
        <v>32253000</v>
      </c>
      <c r="AV118" s="255" t="s">
        <v>64</v>
      </c>
      <c r="AW118" s="249"/>
      <c r="AX118" s="249">
        <v>1</v>
      </c>
      <c r="AY118" s="249">
        <v>7</v>
      </c>
      <c r="AZ118" s="249" t="s">
        <v>1438</v>
      </c>
      <c r="BA118" s="249" t="s">
        <v>1438</v>
      </c>
      <c r="BB118" s="249" t="s">
        <v>1438</v>
      </c>
      <c r="BC118" s="249" t="s">
        <v>1438</v>
      </c>
      <c r="BD118" s="249" t="s">
        <v>1438</v>
      </c>
      <c r="BE118" s="249" t="s">
        <v>1438</v>
      </c>
      <c r="BF118" s="249" t="s">
        <v>1438</v>
      </c>
      <c r="BG118" s="249">
        <v>7</v>
      </c>
      <c r="BH118" s="249">
        <v>5.4</v>
      </c>
      <c r="BI118" s="249">
        <v>7</v>
      </c>
      <c r="BJ118" s="249">
        <v>7</v>
      </c>
      <c r="BK118" s="249">
        <v>7</v>
      </c>
      <c r="BL118" s="260">
        <f t="shared" si="2"/>
        <v>6.5200000000000005</v>
      </c>
      <c r="BM118" s="249">
        <v>7</v>
      </c>
      <c r="BN118" s="293">
        <v>6.0249999999999995</v>
      </c>
      <c r="BW118" s="208">
        <v>6.5</v>
      </c>
      <c r="BX118" s="57">
        <f t="shared" si="3"/>
        <v>6.5200000000000005</v>
      </c>
    </row>
    <row r="119" spans="1:76" s="57" customFormat="1" ht="15" hidden="1" customHeight="1" x14ac:dyDescent="0.35">
      <c r="A119" s="255">
        <v>14552</v>
      </c>
      <c r="B119" s="255" t="s">
        <v>116</v>
      </c>
      <c r="C119" s="255" t="s">
        <v>117</v>
      </c>
      <c r="D119" s="255">
        <v>1</v>
      </c>
      <c r="E119" s="255">
        <v>2025</v>
      </c>
      <c r="F119" s="255" t="s">
        <v>1434</v>
      </c>
      <c r="G119" s="255" t="s">
        <v>52</v>
      </c>
      <c r="H119" s="255" t="s">
        <v>1435</v>
      </c>
      <c r="I119" s="255" t="s">
        <v>397</v>
      </c>
      <c r="J119" s="202" t="s">
        <v>398</v>
      </c>
      <c r="K119" s="255" t="s">
        <v>56</v>
      </c>
      <c r="L119" s="255" t="s">
        <v>57</v>
      </c>
      <c r="M119" s="255">
        <v>9</v>
      </c>
      <c r="N119" s="255" t="s">
        <v>118</v>
      </c>
      <c r="O119" s="255" t="s">
        <v>399</v>
      </c>
      <c r="P119" s="250" t="s">
        <v>120</v>
      </c>
      <c r="Q119" s="255" t="s">
        <v>61</v>
      </c>
      <c r="R119" s="255" t="s">
        <v>62</v>
      </c>
      <c r="S119" s="249" t="s">
        <v>63</v>
      </c>
      <c r="T119" s="249">
        <v>20</v>
      </c>
      <c r="U119" s="249">
        <v>130</v>
      </c>
      <c r="V119" s="249">
        <v>12</v>
      </c>
      <c r="W119" s="249">
        <v>142</v>
      </c>
      <c r="X119" s="249">
        <v>4</v>
      </c>
      <c r="Y119" s="249" t="s">
        <v>64</v>
      </c>
      <c r="Z119" s="249" t="s">
        <v>64</v>
      </c>
      <c r="AA119" s="248" t="s">
        <v>64</v>
      </c>
      <c r="AB119" s="248"/>
      <c r="AC119" s="249" t="s">
        <v>299</v>
      </c>
      <c r="AD119" s="248"/>
      <c r="AE119" s="249"/>
      <c r="AF119" s="249" t="s">
        <v>122</v>
      </c>
      <c r="AG119" s="249">
        <v>36</v>
      </c>
      <c r="AH119" s="255">
        <v>2</v>
      </c>
      <c r="AI119" s="255" t="s">
        <v>1320</v>
      </c>
      <c r="AJ119" s="249" t="s">
        <v>1468</v>
      </c>
      <c r="AK119" s="249">
        <v>142</v>
      </c>
      <c r="AL119" s="292">
        <v>36</v>
      </c>
      <c r="AM119" s="292">
        <v>5075</v>
      </c>
      <c r="AN119" s="292">
        <v>275000</v>
      </c>
      <c r="AO119" s="292">
        <v>0</v>
      </c>
      <c r="AP119" s="265">
        <v>14413000</v>
      </c>
      <c r="AQ119" s="249">
        <v>2880000</v>
      </c>
      <c r="AR119" s="255">
        <v>5500000</v>
      </c>
      <c r="AS119" s="255">
        <v>3600000</v>
      </c>
      <c r="AT119" s="265">
        <v>0</v>
      </c>
      <c r="AU119" s="249">
        <v>26393000</v>
      </c>
      <c r="AV119" s="255" t="s">
        <v>64</v>
      </c>
      <c r="AW119" s="249"/>
      <c r="AX119" s="249">
        <v>1</v>
      </c>
      <c r="AY119" s="249">
        <v>7</v>
      </c>
      <c r="AZ119" s="249" t="s">
        <v>1438</v>
      </c>
      <c r="BA119" s="249" t="s">
        <v>1438</v>
      </c>
      <c r="BB119" s="249" t="s">
        <v>1438</v>
      </c>
      <c r="BC119" s="249" t="s">
        <v>1438</v>
      </c>
      <c r="BD119" s="249" t="s">
        <v>1438</v>
      </c>
      <c r="BE119" s="249" t="s">
        <v>1438</v>
      </c>
      <c r="BF119" s="249" t="s">
        <v>1438</v>
      </c>
      <c r="BG119" s="249">
        <v>7</v>
      </c>
      <c r="BH119" s="249">
        <v>7</v>
      </c>
      <c r="BI119" s="249">
        <v>7</v>
      </c>
      <c r="BJ119" s="249">
        <v>7</v>
      </c>
      <c r="BK119" s="249">
        <v>7</v>
      </c>
      <c r="BL119" s="260">
        <f t="shared" si="2"/>
        <v>7.0000000000000009</v>
      </c>
      <c r="BM119" s="249">
        <v>7</v>
      </c>
      <c r="BN119" s="293">
        <v>6.3999999999999995</v>
      </c>
      <c r="BW119" s="208">
        <v>7</v>
      </c>
      <c r="BX119" s="57">
        <f t="shared" si="3"/>
        <v>7.0000000000000009</v>
      </c>
    </row>
    <row r="120" spans="1:76" s="57" customFormat="1" ht="15" hidden="1" customHeight="1" x14ac:dyDescent="0.35">
      <c r="A120" s="255">
        <v>14553</v>
      </c>
      <c r="B120" s="255" t="s">
        <v>116</v>
      </c>
      <c r="C120" s="255" t="s">
        <v>117</v>
      </c>
      <c r="D120" s="255">
        <v>1</v>
      </c>
      <c r="E120" s="255">
        <v>2025</v>
      </c>
      <c r="F120" s="255" t="s">
        <v>1434</v>
      </c>
      <c r="G120" s="255" t="s">
        <v>52</v>
      </c>
      <c r="H120" s="255" t="s">
        <v>1435</v>
      </c>
      <c r="I120" s="255" t="s">
        <v>397</v>
      </c>
      <c r="J120" s="255" t="s">
        <v>398</v>
      </c>
      <c r="K120" s="255" t="s">
        <v>56</v>
      </c>
      <c r="L120" s="255" t="s">
        <v>57</v>
      </c>
      <c r="M120" s="255">
        <v>9</v>
      </c>
      <c r="N120" s="255" t="s">
        <v>118</v>
      </c>
      <c r="O120" s="255" t="s">
        <v>400</v>
      </c>
      <c r="P120" s="250" t="s">
        <v>120</v>
      </c>
      <c r="Q120" s="255" t="s">
        <v>61</v>
      </c>
      <c r="R120" s="255" t="s">
        <v>62</v>
      </c>
      <c r="S120" s="249" t="s">
        <v>63</v>
      </c>
      <c r="T120" s="249">
        <v>20</v>
      </c>
      <c r="U120" s="249">
        <v>130</v>
      </c>
      <c r="V120" s="249">
        <v>12</v>
      </c>
      <c r="W120" s="249">
        <v>142</v>
      </c>
      <c r="X120" s="249">
        <v>4</v>
      </c>
      <c r="Y120" s="249" t="s">
        <v>64</v>
      </c>
      <c r="Z120" s="249" t="s">
        <v>64</v>
      </c>
      <c r="AA120" s="248" t="s">
        <v>64</v>
      </c>
      <c r="AB120" s="248"/>
      <c r="AC120" s="249" t="s">
        <v>299</v>
      </c>
      <c r="AD120" s="248"/>
      <c r="AE120" s="249"/>
      <c r="AF120" s="249" t="s">
        <v>122</v>
      </c>
      <c r="AG120" s="249">
        <v>36</v>
      </c>
      <c r="AH120" s="255">
        <v>2</v>
      </c>
      <c r="AI120" s="255" t="s">
        <v>1320</v>
      </c>
      <c r="AJ120" s="249" t="s">
        <v>1468</v>
      </c>
      <c r="AK120" s="249">
        <v>142</v>
      </c>
      <c r="AL120" s="292">
        <v>36</v>
      </c>
      <c r="AM120" s="292">
        <v>5075</v>
      </c>
      <c r="AN120" s="292">
        <v>275000</v>
      </c>
      <c r="AO120" s="292">
        <v>0</v>
      </c>
      <c r="AP120" s="265">
        <v>14413000</v>
      </c>
      <c r="AQ120" s="249">
        <v>2880000</v>
      </c>
      <c r="AR120" s="255">
        <v>5500000</v>
      </c>
      <c r="AS120" s="255">
        <v>3600000</v>
      </c>
      <c r="AT120" s="265">
        <v>0</v>
      </c>
      <c r="AU120" s="249">
        <v>26393000</v>
      </c>
      <c r="AV120" s="255" t="s">
        <v>64</v>
      </c>
      <c r="AW120" s="249"/>
      <c r="AX120" s="249">
        <v>1</v>
      </c>
      <c r="AY120" s="249">
        <v>7</v>
      </c>
      <c r="AZ120" s="249" t="s">
        <v>1438</v>
      </c>
      <c r="BA120" s="249" t="s">
        <v>1438</v>
      </c>
      <c r="BB120" s="249" t="s">
        <v>1438</v>
      </c>
      <c r="BC120" s="249" t="s">
        <v>1438</v>
      </c>
      <c r="BD120" s="249" t="s">
        <v>1438</v>
      </c>
      <c r="BE120" s="249" t="s">
        <v>1438</v>
      </c>
      <c r="BF120" s="249" t="s">
        <v>1438</v>
      </c>
      <c r="BG120" s="249">
        <v>7</v>
      </c>
      <c r="BH120" s="249">
        <v>7</v>
      </c>
      <c r="BI120" s="249">
        <v>7</v>
      </c>
      <c r="BJ120" s="249">
        <v>7</v>
      </c>
      <c r="BK120" s="249">
        <v>7</v>
      </c>
      <c r="BL120" s="260">
        <f t="shared" si="2"/>
        <v>7.0000000000000009</v>
      </c>
      <c r="BM120" s="249">
        <v>7</v>
      </c>
      <c r="BN120" s="293">
        <v>6.3999999999999995</v>
      </c>
      <c r="BW120" s="208">
        <v>7</v>
      </c>
      <c r="BX120" s="57">
        <f t="shared" si="3"/>
        <v>7.0000000000000009</v>
      </c>
    </row>
    <row r="121" spans="1:76" s="57" customFormat="1" ht="15" hidden="1" customHeight="1" x14ac:dyDescent="0.35">
      <c r="A121" s="255">
        <v>14554</v>
      </c>
      <c r="B121" s="255" t="s">
        <v>116</v>
      </c>
      <c r="C121" s="255" t="s">
        <v>117</v>
      </c>
      <c r="D121" s="255">
        <v>1</v>
      </c>
      <c r="E121" s="255">
        <v>2025</v>
      </c>
      <c r="F121" s="255" t="s">
        <v>1434</v>
      </c>
      <c r="G121" s="255" t="s">
        <v>52</v>
      </c>
      <c r="H121" s="255" t="s">
        <v>1435</v>
      </c>
      <c r="I121" s="255" t="s">
        <v>397</v>
      </c>
      <c r="J121" s="255" t="s">
        <v>398</v>
      </c>
      <c r="K121" s="255" t="s">
        <v>56</v>
      </c>
      <c r="L121" s="255" t="s">
        <v>57</v>
      </c>
      <c r="M121" s="255">
        <v>9</v>
      </c>
      <c r="N121" s="255" t="s">
        <v>118</v>
      </c>
      <c r="O121" s="255" t="s">
        <v>401</v>
      </c>
      <c r="P121" s="250" t="s">
        <v>120</v>
      </c>
      <c r="Q121" s="255" t="s">
        <v>61</v>
      </c>
      <c r="R121" s="255" t="s">
        <v>62</v>
      </c>
      <c r="S121" s="249" t="s">
        <v>63</v>
      </c>
      <c r="T121" s="249">
        <v>20</v>
      </c>
      <c r="U121" s="249">
        <v>130</v>
      </c>
      <c r="V121" s="249">
        <v>12</v>
      </c>
      <c r="W121" s="249">
        <v>142</v>
      </c>
      <c r="X121" s="249">
        <v>4</v>
      </c>
      <c r="Y121" s="249" t="s">
        <v>64</v>
      </c>
      <c r="Z121" s="249" t="s">
        <v>64</v>
      </c>
      <c r="AA121" s="248" t="s">
        <v>64</v>
      </c>
      <c r="AB121" s="248"/>
      <c r="AC121" s="249" t="s">
        <v>299</v>
      </c>
      <c r="AD121" s="248"/>
      <c r="AE121" s="249"/>
      <c r="AF121" s="249" t="s">
        <v>122</v>
      </c>
      <c r="AG121" s="249">
        <v>36</v>
      </c>
      <c r="AH121" s="255">
        <v>2</v>
      </c>
      <c r="AI121" s="255" t="s">
        <v>1320</v>
      </c>
      <c r="AJ121" s="249" t="s">
        <v>1468</v>
      </c>
      <c r="AK121" s="249">
        <v>142</v>
      </c>
      <c r="AL121" s="292">
        <v>36</v>
      </c>
      <c r="AM121" s="292">
        <v>5075</v>
      </c>
      <c r="AN121" s="292">
        <v>275000</v>
      </c>
      <c r="AO121" s="292">
        <v>0</v>
      </c>
      <c r="AP121" s="265">
        <v>14413000</v>
      </c>
      <c r="AQ121" s="249">
        <v>2880000</v>
      </c>
      <c r="AR121" s="255">
        <v>5500000</v>
      </c>
      <c r="AS121" s="255">
        <v>3600000</v>
      </c>
      <c r="AT121" s="265">
        <v>0</v>
      </c>
      <c r="AU121" s="249">
        <v>26393000</v>
      </c>
      <c r="AV121" s="255" t="s">
        <v>67</v>
      </c>
      <c r="AW121" s="249" t="s">
        <v>1469</v>
      </c>
      <c r="AX121" s="249"/>
      <c r="AY121" s="249"/>
      <c r="AZ121" s="249" t="s">
        <v>1438</v>
      </c>
      <c r="BA121" s="249" t="s">
        <v>1438</v>
      </c>
      <c r="BB121" s="249" t="s">
        <v>1438</v>
      </c>
      <c r="BC121" s="249" t="s">
        <v>1438</v>
      </c>
      <c r="BD121" s="249" t="s">
        <v>1438</v>
      </c>
      <c r="BE121" s="249" t="s">
        <v>1438</v>
      </c>
      <c r="BF121" s="249" t="s">
        <v>1438</v>
      </c>
      <c r="BG121" s="249"/>
      <c r="BH121" s="249"/>
      <c r="BI121" s="249"/>
      <c r="BJ121" s="249"/>
      <c r="BK121" s="249"/>
      <c r="BL121" s="260">
        <f t="shared" si="2"/>
        <v>0</v>
      </c>
      <c r="BM121" s="249"/>
      <c r="BN121" s="255"/>
      <c r="BW121" s="208"/>
    </row>
    <row r="122" spans="1:76" s="57" customFormat="1" ht="15" hidden="1" customHeight="1" x14ac:dyDescent="0.35">
      <c r="A122" s="255">
        <v>14555</v>
      </c>
      <c r="B122" s="255" t="s">
        <v>116</v>
      </c>
      <c r="C122" s="255" t="s">
        <v>117</v>
      </c>
      <c r="D122" s="255">
        <v>1</v>
      </c>
      <c r="E122" s="255">
        <v>2025</v>
      </c>
      <c r="F122" s="255" t="s">
        <v>1434</v>
      </c>
      <c r="G122" s="255" t="s">
        <v>52</v>
      </c>
      <c r="H122" s="255" t="s">
        <v>1435</v>
      </c>
      <c r="I122" s="255" t="s">
        <v>402</v>
      </c>
      <c r="J122" s="255" t="s">
        <v>403</v>
      </c>
      <c r="K122" s="255" t="s">
        <v>56</v>
      </c>
      <c r="L122" s="255" t="s">
        <v>57</v>
      </c>
      <c r="M122" s="255">
        <v>9</v>
      </c>
      <c r="N122" s="255" t="s">
        <v>118</v>
      </c>
      <c r="O122" s="255" t="s">
        <v>404</v>
      </c>
      <c r="P122" s="250" t="s">
        <v>120</v>
      </c>
      <c r="Q122" s="255" t="s">
        <v>61</v>
      </c>
      <c r="R122" s="255" t="s">
        <v>62</v>
      </c>
      <c r="S122" s="249" t="s">
        <v>63</v>
      </c>
      <c r="T122" s="249">
        <v>20</v>
      </c>
      <c r="U122" s="249">
        <v>145</v>
      </c>
      <c r="V122" s="249">
        <v>12</v>
      </c>
      <c r="W122" s="249">
        <v>157</v>
      </c>
      <c r="X122" s="249">
        <v>4</v>
      </c>
      <c r="Y122" s="249" t="s">
        <v>64</v>
      </c>
      <c r="Z122" s="249" t="s">
        <v>64</v>
      </c>
      <c r="AA122" s="248" t="s">
        <v>64</v>
      </c>
      <c r="AB122" s="248"/>
      <c r="AC122" s="249" t="s">
        <v>405</v>
      </c>
      <c r="AD122" s="248"/>
      <c r="AE122" s="249"/>
      <c r="AF122" s="249" t="s">
        <v>122</v>
      </c>
      <c r="AG122" s="249">
        <v>40</v>
      </c>
      <c r="AH122" s="255">
        <v>2</v>
      </c>
      <c r="AI122" s="255" t="s">
        <v>1320</v>
      </c>
      <c r="AJ122" s="249" t="s">
        <v>1468</v>
      </c>
      <c r="AK122" s="249">
        <v>157</v>
      </c>
      <c r="AL122" s="292">
        <v>40</v>
      </c>
      <c r="AM122" s="292">
        <v>5075</v>
      </c>
      <c r="AN122" s="292">
        <v>275000</v>
      </c>
      <c r="AO122" s="292">
        <v>0</v>
      </c>
      <c r="AP122" s="265">
        <v>15935500</v>
      </c>
      <c r="AQ122" s="249">
        <v>3200000</v>
      </c>
      <c r="AR122" s="255">
        <v>5500000</v>
      </c>
      <c r="AS122" s="255">
        <v>4000000</v>
      </c>
      <c r="AT122" s="265">
        <v>0</v>
      </c>
      <c r="AU122" s="249">
        <v>28635500</v>
      </c>
      <c r="AV122" s="255" t="s">
        <v>64</v>
      </c>
      <c r="AW122" s="249"/>
      <c r="AX122" s="249">
        <v>1</v>
      </c>
      <c r="AY122" s="249">
        <v>7</v>
      </c>
      <c r="AZ122" s="249" t="s">
        <v>1438</v>
      </c>
      <c r="BA122" s="249" t="s">
        <v>1438</v>
      </c>
      <c r="BB122" s="249" t="s">
        <v>1438</v>
      </c>
      <c r="BC122" s="249" t="s">
        <v>1438</v>
      </c>
      <c r="BD122" s="249" t="s">
        <v>1438</v>
      </c>
      <c r="BE122" s="249" t="s">
        <v>1438</v>
      </c>
      <c r="BF122" s="249" t="s">
        <v>1438</v>
      </c>
      <c r="BG122" s="249">
        <v>6.6</v>
      </c>
      <c r="BH122" s="249">
        <v>7</v>
      </c>
      <c r="BI122" s="249">
        <v>7</v>
      </c>
      <c r="BJ122" s="249">
        <v>7</v>
      </c>
      <c r="BK122" s="249">
        <v>7</v>
      </c>
      <c r="BL122" s="260">
        <f t="shared" si="2"/>
        <v>6.8800000000000008</v>
      </c>
      <c r="BM122" s="249">
        <v>7</v>
      </c>
      <c r="BN122" s="293">
        <v>6.3250000000000002</v>
      </c>
      <c r="BW122" s="208">
        <v>6.9</v>
      </c>
      <c r="BX122" s="57">
        <f t="shared" ref="BX122:BX129" si="4">+(BG122*0.3+BH122*0.3+BI122*0.2+BJ122*0.1+BK122*0.1)</f>
        <v>6.8800000000000008</v>
      </c>
    </row>
    <row r="123" spans="1:76" s="57" customFormat="1" ht="15" hidden="1" customHeight="1" x14ac:dyDescent="0.35">
      <c r="A123" s="255">
        <v>14556</v>
      </c>
      <c r="B123" s="255" t="s">
        <v>116</v>
      </c>
      <c r="C123" s="255" t="s">
        <v>117</v>
      </c>
      <c r="D123" s="255">
        <v>1</v>
      </c>
      <c r="E123" s="255">
        <v>2025</v>
      </c>
      <c r="F123" s="255" t="s">
        <v>1434</v>
      </c>
      <c r="G123" s="255" t="s">
        <v>52</v>
      </c>
      <c r="H123" s="255" t="s">
        <v>1435</v>
      </c>
      <c r="I123" s="255" t="s">
        <v>402</v>
      </c>
      <c r="J123" s="255" t="s">
        <v>403</v>
      </c>
      <c r="K123" s="255" t="s">
        <v>56</v>
      </c>
      <c r="L123" s="255" t="s">
        <v>57</v>
      </c>
      <c r="M123" s="255">
        <v>9</v>
      </c>
      <c r="N123" s="255" t="s">
        <v>118</v>
      </c>
      <c r="O123" s="255" t="s">
        <v>406</v>
      </c>
      <c r="P123" s="250" t="s">
        <v>120</v>
      </c>
      <c r="Q123" s="255" t="s">
        <v>61</v>
      </c>
      <c r="R123" s="255" t="s">
        <v>62</v>
      </c>
      <c r="S123" s="249" t="s">
        <v>63</v>
      </c>
      <c r="T123" s="249">
        <v>20</v>
      </c>
      <c r="U123" s="249">
        <v>145</v>
      </c>
      <c r="V123" s="249">
        <v>12</v>
      </c>
      <c r="W123" s="249">
        <v>157</v>
      </c>
      <c r="X123" s="249">
        <v>4</v>
      </c>
      <c r="Y123" s="249" t="s">
        <v>64</v>
      </c>
      <c r="Z123" s="249" t="s">
        <v>64</v>
      </c>
      <c r="AA123" s="248" t="s">
        <v>64</v>
      </c>
      <c r="AB123" s="248"/>
      <c r="AC123" s="249" t="s">
        <v>405</v>
      </c>
      <c r="AD123" s="248"/>
      <c r="AE123" s="249"/>
      <c r="AF123" s="249" t="s">
        <v>122</v>
      </c>
      <c r="AG123" s="249">
        <v>40</v>
      </c>
      <c r="AH123" s="255">
        <v>2</v>
      </c>
      <c r="AI123" s="255" t="s">
        <v>1320</v>
      </c>
      <c r="AJ123" s="249" t="s">
        <v>1468</v>
      </c>
      <c r="AK123" s="249">
        <v>157</v>
      </c>
      <c r="AL123" s="292">
        <v>40</v>
      </c>
      <c r="AM123" s="292">
        <v>5075</v>
      </c>
      <c r="AN123" s="292">
        <v>275000</v>
      </c>
      <c r="AO123" s="292">
        <v>0</v>
      </c>
      <c r="AP123" s="265">
        <v>15935500</v>
      </c>
      <c r="AQ123" s="249">
        <v>3200000</v>
      </c>
      <c r="AR123" s="255">
        <v>5500000</v>
      </c>
      <c r="AS123" s="255">
        <v>4000000</v>
      </c>
      <c r="AT123" s="265">
        <v>0</v>
      </c>
      <c r="AU123" s="249">
        <v>28635500</v>
      </c>
      <c r="AV123" s="255" t="s">
        <v>64</v>
      </c>
      <c r="AW123" s="249"/>
      <c r="AX123" s="249">
        <v>1</v>
      </c>
      <c r="AY123" s="249">
        <v>7</v>
      </c>
      <c r="AZ123" s="249" t="s">
        <v>1438</v>
      </c>
      <c r="BA123" s="249" t="s">
        <v>1438</v>
      </c>
      <c r="BB123" s="249" t="s">
        <v>1438</v>
      </c>
      <c r="BC123" s="249" t="s">
        <v>1438</v>
      </c>
      <c r="BD123" s="249" t="s">
        <v>1438</v>
      </c>
      <c r="BE123" s="249" t="s">
        <v>1438</v>
      </c>
      <c r="BF123" s="249" t="s">
        <v>1438</v>
      </c>
      <c r="BG123" s="249">
        <v>6.6</v>
      </c>
      <c r="BH123" s="249">
        <v>7</v>
      </c>
      <c r="BI123" s="249">
        <v>7</v>
      </c>
      <c r="BJ123" s="249">
        <v>7</v>
      </c>
      <c r="BK123" s="249">
        <v>7</v>
      </c>
      <c r="BL123" s="260">
        <f t="shared" si="2"/>
        <v>6.8800000000000008</v>
      </c>
      <c r="BM123" s="249">
        <v>7</v>
      </c>
      <c r="BN123" s="293">
        <v>6.3250000000000002</v>
      </c>
      <c r="BW123" s="208">
        <v>6.9</v>
      </c>
      <c r="BX123" s="57">
        <f t="shared" si="4"/>
        <v>6.8800000000000008</v>
      </c>
    </row>
    <row r="124" spans="1:76" s="57" customFormat="1" ht="15" hidden="1" customHeight="1" x14ac:dyDescent="0.35">
      <c r="A124" s="255">
        <v>14557</v>
      </c>
      <c r="B124" s="255" t="s">
        <v>116</v>
      </c>
      <c r="C124" s="255" t="s">
        <v>117</v>
      </c>
      <c r="D124" s="255">
        <v>1</v>
      </c>
      <c r="E124" s="255">
        <v>2025</v>
      </c>
      <c r="F124" s="255" t="s">
        <v>1434</v>
      </c>
      <c r="G124" s="255" t="s">
        <v>52</v>
      </c>
      <c r="H124" s="255" t="s">
        <v>1435</v>
      </c>
      <c r="I124" s="255" t="s">
        <v>402</v>
      </c>
      <c r="J124" s="255" t="s">
        <v>403</v>
      </c>
      <c r="K124" s="255" t="s">
        <v>56</v>
      </c>
      <c r="L124" s="255" t="s">
        <v>57</v>
      </c>
      <c r="M124" s="255">
        <v>9</v>
      </c>
      <c r="N124" s="255" t="s">
        <v>118</v>
      </c>
      <c r="O124" s="255" t="s">
        <v>407</v>
      </c>
      <c r="P124" s="250" t="s">
        <v>120</v>
      </c>
      <c r="Q124" s="255" t="s">
        <v>61</v>
      </c>
      <c r="R124" s="255" t="s">
        <v>62</v>
      </c>
      <c r="S124" s="249" t="s">
        <v>63</v>
      </c>
      <c r="T124" s="249">
        <v>20</v>
      </c>
      <c r="U124" s="249">
        <v>145</v>
      </c>
      <c r="V124" s="249">
        <v>12</v>
      </c>
      <c r="W124" s="249">
        <v>157</v>
      </c>
      <c r="X124" s="249">
        <v>4</v>
      </c>
      <c r="Y124" s="249" t="s">
        <v>64</v>
      </c>
      <c r="Z124" s="249" t="s">
        <v>64</v>
      </c>
      <c r="AA124" s="248" t="s">
        <v>64</v>
      </c>
      <c r="AB124" s="248"/>
      <c r="AC124" s="249" t="s">
        <v>405</v>
      </c>
      <c r="AD124" s="248"/>
      <c r="AE124" s="249"/>
      <c r="AF124" s="249" t="s">
        <v>122</v>
      </c>
      <c r="AG124" s="249">
        <v>40</v>
      </c>
      <c r="AH124" s="255">
        <v>2</v>
      </c>
      <c r="AI124" s="255" t="s">
        <v>1320</v>
      </c>
      <c r="AJ124" s="249" t="s">
        <v>1468</v>
      </c>
      <c r="AK124" s="249">
        <v>157</v>
      </c>
      <c r="AL124" s="292">
        <v>40</v>
      </c>
      <c r="AM124" s="292">
        <v>5075</v>
      </c>
      <c r="AN124" s="292">
        <v>275000</v>
      </c>
      <c r="AO124" s="292">
        <v>0</v>
      </c>
      <c r="AP124" s="265">
        <v>15935500</v>
      </c>
      <c r="AQ124" s="249">
        <v>3200000</v>
      </c>
      <c r="AR124" s="255">
        <v>5500000</v>
      </c>
      <c r="AS124" s="255">
        <v>4000000</v>
      </c>
      <c r="AT124" s="265">
        <v>0</v>
      </c>
      <c r="AU124" s="249">
        <v>28635500</v>
      </c>
      <c r="AV124" s="255" t="s">
        <v>64</v>
      </c>
      <c r="AW124" s="249"/>
      <c r="AX124" s="249">
        <v>1</v>
      </c>
      <c r="AY124" s="249">
        <v>7</v>
      </c>
      <c r="AZ124" s="249" t="s">
        <v>1438</v>
      </c>
      <c r="BA124" s="249" t="s">
        <v>1438</v>
      </c>
      <c r="BB124" s="249" t="s">
        <v>1438</v>
      </c>
      <c r="BC124" s="249" t="s">
        <v>1438</v>
      </c>
      <c r="BD124" s="249" t="s">
        <v>1438</v>
      </c>
      <c r="BE124" s="249" t="s">
        <v>1438</v>
      </c>
      <c r="BF124" s="249" t="s">
        <v>1438</v>
      </c>
      <c r="BG124" s="249">
        <v>6.6</v>
      </c>
      <c r="BH124" s="249">
        <v>7</v>
      </c>
      <c r="BI124" s="249">
        <v>7</v>
      </c>
      <c r="BJ124" s="249">
        <v>7</v>
      </c>
      <c r="BK124" s="249">
        <v>7</v>
      </c>
      <c r="BL124" s="260">
        <f t="shared" si="2"/>
        <v>6.8800000000000008</v>
      </c>
      <c r="BM124" s="249">
        <v>7</v>
      </c>
      <c r="BN124" s="293">
        <v>6.3250000000000002</v>
      </c>
      <c r="BW124" s="208">
        <v>6.9</v>
      </c>
      <c r="BX124" s="57">
        <f t="shared" si="4"/>
        <v>6.8800000000000008</v>
      </c>
    </row>
    <row r="125" spans="1:76" s="57" customFormat="1" ht="15" hidden="1" customHeight="1" x14ac:dyDescent="0.35">
      <c r="A125" s="255">
        <v>14536</v>
      </c>
      <c r="B125" s="255" t="s">
        <v>116</v>
      </c>
      <c r="C125" s="255" t="s">
        <v>117</v>
      </c>
      <c r="D125" s="255">
        <v>1</v>
      </c>
      <c r="E125" s="255">
        <v>2025</v>
      </c>
      <c r="F125" s="255" t="s">
        <v>1434</v>
      </c>
      <c r="G125" s="255" t="s">
        <v>52</v>
      </c>
      <c r="H125" s="255" t="s">
        <v>1435</v>
      </c>
      <c r="I125" s="255" t="s">
        <v>54</v>
      </c>
      <c r="J125" s="255" t="s">
        <v>55</v>
      </c>
      <c r="K125" s="255" t="s">
        <v>56</v>
      </c>
      <c r="L125" s="255" t="s">
        <v>57</v>
      </c>
      <c r="M125" s="255">
        <v>9</v>
      </c>
      <c r="N125" s="255" t="s">
        <v>118</v>
      </c>
      <c r="O125" s="255" t="s">
        <v>386</v>
      </c>
      <c r="P125" s="250" t="s">
        <v>120</v>
      </c>
      <c r="Q125" s="255" t="s">
        <v>61</v>
      </c>
      <c r="R125" s="255" t="s">
        <v>62</v>
      </c>
      <c r="S125" s="249" t="s">
        <v>63</v>
      </c>
      <c r="T125" s="249">
        <v>20</v>
      </c>
      <c r="U125" s="249">
        <v>100</v>
      </c>
      <c r="V125" s="249">
        <v>12</v>
      </c>
      <c r="W125" s="249">
        <v>112</v>
      </c>
      <c r="X125" s="249">
        <v>4</v>
      </c>
      <c r="Y125" s="249" t="s">
        <v>64</v>
      </c>
      <c r="Z125" s="249" t="s">
        <v>64</v>
      </c>
      <c r="AA125" s="248" t="s">
        <v>64</v>
      </c>
      <c r="AB125" s="248"/>
      <c r="AC125" s="249" t="s">
        <v>387</v>
      </c>
      <c r="AD125" s="248"/>
      <c r="AE125" s="249"/>
      <c r="AF125" s="249" t="s">
        <v>122</v>
      </c>
      <c r="AG125" s="249">
        <v>28</v>
      </c>
      <c r="AH125" s="255">
        <v>2</v>
      </c>
      <c r="AI125" s="255" t="s">
        <v>1322</v>
      </c>
      <c r="AJ125" s="249" t="s">
        <v>1470</v>
      </c>
      <c r="AK125" s="249">
        <v>112</v>
      </c>
      <c r="AL125" s="292">
        <v>28</v>
      </c>
      <c r="AM125" s="292">
        <v>5075</v>
      </c>
      <c r="AN125" s="292">
        <v>275000</v>
      </c>
      <c r="AO125" s="292">
        <v>0</v>
      </c>
      <c r="AP125" s="265">
        <v>11368000</v>
      </c>
      <c r="AQ125" s="249">
        <v>2240000</v>
      </c>
      <c r="AR125" s="255">
        <v>5500000</v>
      </c>
      <c r="AS125" s="255">
        <v>2800000</v>
      </c>
      <c r="AT125" s="265">
        <v>0</v>
      </c>
      <c r="AU125" s="249">
        <v>21908000</v>
      </c>
      <c r="AV125" s="255" t="s">
        <v>1451</v>
      </c>
      <c r="AW125" s="249"/>
      <c r="AX125" s="249">
        <v>7</v>
      </c>
      <c r="AY125" s="249">
        <v>7</v>
      </c>
      <c r="AZ125" s="249" t="s">
        <v>1438</v>
      </c>
      <c r="BA125" s="249" t="s">
        <v>1438</v>
      </c>
      <c r="BB125" s="249" t="s">
        <v>1438</v>
      </c>
      <c r="BC125" s="249" t="s">
        <v>1438</v>
      </c>
      <c r="BD125" s="249" t="s">
        <v>1438</v>
      </c>
      <c r="BE125" s="249" t="s">
        <v>1438</v>
      </c>
      <c r="BF125" s="249" t="s">
        <v>1438</v>
      </c>
      <c r="BG125" s="249">
        <v>7</v>
      </c>
      <c r="BH125" s="249">
        <v>7</v>
      </c>
      <c r="BI125" s="249">
        <v>7</v>
      </c>
      <c r="BJ125" s="249">
        <v>7</v>
      </c>
      <c r="BK125" s="249">
        <v>7</v>
      </c>
      <c r="BL125" s="260">
        <f t="shared" si="2"/>
        <v>7.0000000000000009</v>
      </c>
      <c r="BM125" s="249">
        <v>7</v>
      </c>
      <c r="BN125" s="293">
        <v>7</v>
      </c>
      <c r="BW125" s="208">
        <v>7</v>
      </c>
      <c r="BX125" s="57">
        <f t="shared" si="4"/>
        <v>7.0000000000000009</v>
      </c>
    </row>
    <row r="126" spans="1:76" s="57" customFormat="1" ht="15" hidden="1" customHeight="1" x14ac:dyDescent="0.35">
      <c r="A126" s="255">
        <v>14541</v>
      </c>
      <c r="B126" s="255" t="s">
        <v>116</v>
      </c>
      <c r="C126" s="255" t="s">
        <v>117</v>
      </c>
      <c r="D126" s="255">
        <v>1</v>
      </c>
      <c r="E126" s="255">
        <v>2025</v>
      </c>
      <c r="F126" s="255" t="s">
        <v>1434</v>
      </c>
      <c r="G126" s="255" t="s">
        <v>52</v>
      </c>
      <c r="H126" s="255" t="s">
        <v>1435</v>
      </c>
      <c r="I126" s="255" t="s">
        <v>54</v>
      </c>
      <c r="J126" s="255" t="s">
        <v>55</v>
      </c>
      <c r="K126" s="255" t="s">
        <v>56</v>
      </c>
      <c r="L126" s="255" t="s">
        <v>57</v>
      </c>
      <c r="M126" s="255">
        <v>9</v>
      </c>
      <c r="N126" s="255" t="s">
        <v>118</v>
      </c>
      <c r="O126" s="255" t="s">
        <v>388</v>
      </c>
      <c r="P126" s="250" t="s">
        <v>120</v>
      </c>
      <c r="Q126" s="255" t="s">
        <v>61</v>
      </c>
      <c r="R126" s="255" t="s">
        <v>62</v>
      </c>
      <c r="S126" s="249" t="s">
        <v>63</v>
      </c>
      <c r="T126" s="249">
        <v>20</v>
      </c>
      <c r="U126" s="249">
        <v>100</v>
      </c>
      <c r="V126" s="249">
        <v>12</v>
      </c>
      <c r="W126" s="249">
        <v>112</v>
      </c>
      <c r="X126" s="249">
        <v>4</v>
      </c>
      <c r="Y126" s="249" t="s">
        <v>64</v>
      </c>
      <c r="Z126" s="249" t="s">
        <v>64</v>
      </c>
      <c r="AA126" s="248" t="s">
        <v>64</v>
      </c>
      <c r="AB126" s="248"/>
      <c r="AC126" s="249" t="s">
        <v>387</v>
      </c>
      <c r="AD126" s="248"/>
      <c r="AE126" s="249"/>
      <c r="AF126" s="249" t="s">
        <v>122</v>
      </c>
      <c r="AG126" s="249">
        <v>28</v>
      </c>
      <c r="AH126" s="255">
        <v>2</v>
      </c>
      <c r="AI126" s="255" t="s">
        <v>1322</v>
      </c>
      <c r="AJ126" s="249" t="s">
        <v>1470</v>
      </c>
      <c r="AK126" s="249">
        <v>112</v>
      </c>
      <c r="AL126" s="292">
        <v>28</v>
      </c>
      <c r="AM126" s="292">
        <v>5075</v>
      </c>
      <c r="AN126" s="292">
        <v>275000</v>
      </c>
      <c r="AO126" s="292">
        <v>0</v>
      </c>
      <c r="AP126" s="265">
        <v>11368000</v>
      </c>
      <c r="AQ126" s="249">
        <v>2240000</v>
      </c>
      <c r="AR126" s="255">
        <v>5500000</v>
      </c>
      <c r="AS126" s="255">
        <v>2800000</v>
      </c>
      <c r="AT126" s="265">
        <v>0</v>
      </c>
      <c r="AU126" s="249">
        <v>21908000</v>
      </c>
      <c r="AV126" s="255" t="s">
        <v>1451</v>
      </c>
      <c r="AW126" s="249"/>
      <c r="AX126" s="249">
        <v>7</v>
      </c>
      <c r="AY126" s="249">
        <v>7</v>
      </c>
      <c r="AZ126" s="249" t="s">
        <v>1438</v>
      </c>
      <c r="BA126" s="249" t="s">
        <v>1438</v>
      </c>
      <c r="BB126" s="249" t="s">
        <v>1438</v>
      </c>
      <c r="BC126" s="249" t="s">
        <v>1438</v>
      </c>
      <c r="BD126" s="249" t="s">
        <v>1438</v>
      </c>
      <c r="BE126" s="249" t="s">
        <v>1438</v>
      </c>
      <c r="BF126" s="249" t="s">
        <v>1438</v>
      </c>
      <c r="BG126" s="249">
        <v>7</v>
      </c>
      <c r="BH126" s="249">
        <v>7</v>
      </c>
      <c r="BI126" s="249">
        <v>7</v>
      </c>
      <c r="BJ126" s="249">
        <v>7</v>
      </c>
      <c r="BK126" s="249">
        <v>7</v>
      </c>
      <c r="BL126" s="260">
        <f t="shared" si="2"/>
        <v>7.0000000000000009</v>
      </c>
      <c r="BM126" s="249">
        <v>7</v>
      </c>
      <c r="BN126" s="293">
        <v>7</v>
      </c>
      <c r="BW126" s="208">
        <v>7</v>
      </c>
      <c r="BX126" s="57">
        <f t="shared" si="4"/>
        <v>7.0000000000000009</v>
      </c>
    </row>
    <row r="127" spans="1:76" s="57" customFormat="1" ht="15" hidden="1" customHeight="1" x14ac:dyDescent="0.35">
      <c r="A127" s="255">
        <v>14542</v>
      </c>
      <c r="B127" s="255" t="s">
        <v>116</v>
      </c>
      <c r="C127" s="255" t="s">
        <v>117</v>
      </c>
      <c r="D127" s="255">
        <v>1</v>
      </c>
      <c r="E127" s="255">
        <v>2025</v>
      </c>
      <c r="F127" s="255" t="s">
        <v>1434</v>
      </c>
      <c r="G127" s="255" t="s">
        <v>52</v>
      </c>
      <c r="H127" s="255" t="s">
        <v>1435</v>
      </c>
      <c r="I127" s="255" t="s">
        <v>1047</v>
      </c>
      <c r="J127" s="255" t="s">
        <v>1048</v>
      </c>
      <c r="K127" s="255" t="s">
        <v>56</v>
      </c>
      <c r="L127" s="255" t="s">
        <v>57</v>
      </c>
      <c r="M127" s="255">
        <v>9</v>
      </c>
      <c r="N127" s="255" t="s">
        <v>118</v>
      </c>
      <c r="O127" s="255" t="s">
        <v>1228</v>
      </c>
      <c r="P127" s="250" t="s">
        <v>120</v>
      </c>
      <c r="Q127" s="255" t="s">
        <v>61</v>
      </c>
      <c r="R127" s="255" t="s">
        <v>62</v>
      </c>
      <c r="S127" s="249" t="s">
        <v>63</v>
      </c>
      <c r="T127" s="249">
        <v>20</v>
      </c>
      <c r="U127" s="249">
        <v>260</v>
      </c>
      <c r="V127" s="249">
        <v>12</v>
      </c>
      <c r="W127" s="249">
        <v>272</v>
      </c>
      <c r="X127" s="249">
        <v>4</v>
      </c>
      <c r="Y127" s="249" t="s">
        <v>64</v>
      </c>
      <c r="Z127" s="249" t="s">
        <v>64</v>
      </c>
      <c r="AA127" s="248" t="s">
        <v>64</v>
      </c>
      <c r="AB127" s="248"/>
      <c r="AC127" s="249" t="s">
        <v>1229</v>
      </c>
      <c r="AD127" s="248" t="s">
        <v>64</v>
      </c>
      <c r="AE127" s="249" t="s">
        <v>1230</v>
      </c>
      <c r="AF127" s="249" t="s">
        <v>122</v>
      </c>
      <c r="AG127" s="249">
        <v>68</v>
      </c>
      <c r="AH127" s="255">
        <v>2</v>
      </c>
      <c r="AI127" s="255" t="s">
        <v>1322</v>
      </c>
      <c r="AJ127" s="249" t="s">
        <v>1470</v>
      </c>
      <c r="AK127" s="249">
        <v>272</v>
      </c>
      <c r="AL127" s="292">
        <v>68</v>
      </c>
      <c r="AM127" s="292">
        <v>5075</v>
      </c>
      <c r="AN127" s="292">
        <v>275000</v>
      </c>
      <c r="AO127" s="292">
        <v>250000</v>
      </c>
      <c r="AP127" s="265">
        <v>27608000</v>
      </c>
      <c r="AQ127" s="249">
        <v>5440000</v>
      </c>
      <c r="AR127" s="255">
        <v>5500000</v>
      </c>
      <c r="AS127" s="255">
        <v>6800000</v>
      </c>
      <c r="AT127" s="265">
        <v>5000000</v>
      </c>
      <c r="AU127" s="249">
        <v>50348000</v>
      </c>
      <c r="AV127" s="255" t="s">
        <v>1451</v>
      </c>
      <c r="AW127" s="249"/>
      <c r="AX127" s="249">
        <v>7</v>
      </c>
      <c r="AY127" s="249">
        <v>7</v>
      </c>
      <c r="AZ127" s="249" t="s">
        <v>1438</v>
      </c>
      <c r="BA127" s="249" t="s">
        <v>1438</v>
      </c>
      <c r="BB127" s="249" t="s">
        <v>1438</v>
      </c>
      <c r="BC127" s="249" t="s">
        <v>1438</v>
      </c>
      <c r="BD127" s="249" t="s">
        <v>1438</v>
      </c>
      <c r="BE127" s="249" t="s">
        <v>1438</v>
      </c>
      <c r="BF127" s="249" t="s">
        <v>1438</v>
      </c>
      <c r="BG127" s="249">
        <v>7</v>
      </c>
      <c r="BH127" s="249">
        <v>6</v>
      </c>
      <c r="BI127" s="249">
        <v>6.6</v>
      </c>
      <c r="BJ127" s="249">
        <v>6.2</v>
      </c>
      <c r="BK127" s="249">
        <v>6</v>
      </c>
      <c r="BL127" s="260">
        <f t="shared" si="2"/>
        <v>6.4399999999999995</v>
      </c>
      <c r="BM127" s="249">
        <v>7</v>
      </c>
      <c r="BN127" s="293">
        <v>6.625</v>
      </c>
      <c r="BW127" s="208">
        <v>6.5</v>
      </c>
      <c r="BX127" s="57">
        <f t="shared" si="4"/>
        <v>6.4399999999999995</v>
      </c>
    </row>
    <row r="128" spans="1:76" s="57" customFormat="1" ht="15" hidden="1" customHeight="1" x14ac:dyDescent="0.35">
      <c r="A128" s="255">
        <v>14543</v>
      </c>
      <c r="B128" s="255" t="s">
        <v>116</v>
      </c>
      <c r="C128" s="255" t="s">
        <v>117</v>
      </c>
      <c r="D128" s="255">
        <v>1</v>
      </c>
      <c r="E128" s="255">
        <v>2025</v>
      </c>
      <c r="F128" s="255" t="s">
        <v>1434</v>
      </c>
      <c r="G128" s="255" t="s">
        <v>52</v>
      </c>
      <c r="H128" s="255" t="s">
        <v>1435</v>
      </c>
      <c r="I128" s="255" t="s">
        <v>1047</v>
      </c>
      <c r="J128" s="255" t="s">
        <v>1048</v>
      </c>
      <c r="K128" s="255" t="s">
        <v>56</v>
      </c>
      <c r="L128" s="255" t="s">
        <v>57</v>
      </c>
      <c r="M128" s="255">
        <v>9</v>
      </c>
      <c r="N128" s="255" t="s">
        <v>118</v>
      </c>
      <c r="O128" s="255" t="s">
        <v>1252</v>
      </c>
      <c r="P128" s="250" t="s">
        <v>120</v>
      </c>
      <c r="Q128" s="255" t="s">
        <v>61</v>
      </c>
      <c r="R128" s="255" t="s">
        <v>62</v>
      </c>
      <c r="S128" s="249" t="s">
        <v>63</v>
      </c>
      <c r="T128" s="249">
        <v>20</v>
      </c>
      <c r="U128" s="249">
        <v>260</v>
      </c>
      <c r="V128" s="249">
        <v>12</v>
      </c>
      <c r="W128" s="249">
        <v>272</v>
      </c>
      <c r="X128" s="249">
        <v>4</v>
      </c>
      <c r="Y128" s="249" t="s">
        <v>64</v>
      </c>
      <c r="Z128" s="249" t="s">
        <v>64</v>
      </c>
      <c r="AA128" s="248" t="s">
        <v>64</v>
      </c>
      <c r="AB128" s="248"/>
      <c r="AC128" s="249" t="s">
        <v>1229</v>
      </c>
      <c r="AD128" s="248" t="s">
        <v>64</v>
      </c>
      <c r="AE128" s="249" t="s">
        <v>1230</v>
      </c>
      <c r="AF128" s="249" t="s">
        <v>122</v>
      </c>
      <c r="AG128" s="249">
        <v>68</v>
      </c>
      <c r="AH128" s="255">
        <v>2</v>
      </c>
      <c r="AI128" s="255" t="s">
        <v>1322</v>
      </c>
      <c r="AJ128" s="249" t="s">
        <v>1470</v>
      </c>
      <c r="AK128" s="249">
        <v>272</v>
      </c>
      <c r="AL128" s="292">
        <v>68</v>
      </c>
      <c r="AM128" s="292">
        <v>5075</v>
      </c>
      <c r="AN128" s="292">
        <v>275000</v>
      </c>
      <c r="AO128" s="292">
        <v>250000</v>
      </c>
      <c r="AP128" s="265">
        <v>27608000</v>
      </c>
      <c r="AQ128" s="249">
        <v>5440000</v>
      </c>
      <c r="AR128" s="255">
        <v>5500000</v>
      </c>
      <c r="AS128" s="255">
        <v>6800000</v>
      </c>
      <c r="AT128" s="265">
        <v>5000000</v>
      </c>
      <c r="AU128" s="249">
        <v>50348000</v>
      </c>
      <c r="AV128" s="255" t="s">
        <v>1451</v>
      </c>
      <c r="AW128" s="249"/>
      <c r="AX128" s="249">
        <v>7</v>
      </c>
      <c r="AY128" s="249">
        <v>7</v>
      </c>
      <c r="AZ128" s="249" t="s">
        <v>1438</v>
      </c>
      <c r="BA128" s="249" t="s">
        <v>1438</v>
      </c>
      <c r="BB128" s="249" t="s">
        <v>1438</v>
      </c>
      <c r="BC128" s="249" t="s">
        <v>1438</v>
      </c>
      <c r="BD128" s="249" t="s">
        <v>1438</v>
      </c>
      <c r="BE128" s="249" t="s">
        <v>1438</v>
      </c>
      <c r="BF128" s="249" t="s">
        <v>1438</v>
      </c>
      <c r="BG128" s="249">
        <v>7</v>
      </c>
      <c r="BH128" s="249">
        <v>6</v>
      </c>
      <c r="BI128" s="249" t="s">
        <v>1471</v>
      </c>
      <c r="BJ128" s="249">
        <v>6.2</v>
      </c>
      <c r="BK128" s="249">
        <v>6</v>
      </c>
      <c r="BL128" s="260">
        <f t="shared" si="2"/>
        <v>6.4399999999999995</v>
      </c>
      <c r="BM128" s="249">
        <v>7</v>
      </c>
      <c r="BN128" s="293">
        <v>6.625</v>
      </c>
      <c r="BW128" s="208">
        <v>6.5</v>
      </c>
      <c r="BX128" s="57">
        <f t="shared" si="4"/>
        <v>6.4399999999999995</v>
      </c>
    </row>
    <row r="129" spans="1:76" s="57" customFormat="1" ht="15" customHeight="1" x14ac:dyDescent="0.35">
      <c r="A129" s="255">
        <v>14544</v>
      </c>
      <c r="B129" s="255" t="s">
        <v>116</v>
      </c>
      <c r="C129" s="255" t="s">
        <v>117</v>
      </c>
      <c r="D129" s="255">
        <v>1</v>
      </c>
      <c r="E129" s="255">
        <v>2025</v>
      </c>
      <c r="F129" s="255" t="s">
        <v>1434</v>
      </c>
      <c r="G129" s="255" t="s">
        <v>52</v>
      </c>
      <c r="H129" s="255" t="s">
        <v>1435</v>
      </c>
      <c r="I129" s="255" t="s">
        <v>296</v>
      </c>
      <c r="J129" s="255" t="s">
        <v>297</v>
      </c>
      <c r="K129" s="255"/>
      <c r="L129" s="255" t="s">
        <v>65</v>
      </c>
      <c r="M129" s="255">
        <v>9</v>
      </c>
      <c r="N129" s="255" t="s">
        <v>118</v>
      </c>
      <c r="O129" s="255" t="s">
        <v>298</v>
      </c>
      <c r="P129" s="250" t="s">
        <v>120</v>
      </c>
      <c r="Q129" s="255" t="s">
        <v>61</v>
      </c>
      <c r="R129" s="255" t="s">
        <v>107</v>
      </c>
      <c r="S129" s="249" t="s">
        <v>63</v>
      </c>
      <c r="T129" s="249">
        <v>20</v>
      </c>
      <c r="U129" s="249">
        <v>160</v>
      </c>
      <c r="V129" s="249" t="s">
        <v>65</v>
      </c>
      <c r="W129" s="249">
        <v>160</v>
      </c>
      <c r="X129" s="249">
        <v>4</v>
      </c>
      <c r="Y129" s="249" t="s">
        <v>64</v>
      </c>
      <c r="Z129" s="249" t="s">
        <v>64</v>
      </c>
      <c r="AA129" s="253" t="s">
        <v>67</v>
      </c>
      <c r="AB129" s="248"/>
      <c r="AC129" s="249" t="s">
        <v>299</v>
      </c>
      <c r="AD129" s="248" t="s">
        <v>64</v>
      </c>
      <c r="AE129" s="249" t="s">
        <v>300</v>
      </c>
      <c r="AF129" s="249" t="s">
        <v>122</v>
      </c>
      <c r="AG129" s="249">
        <v>40</v>
      </c>
      <c r="AH129" s="255">
        <v>2</v>
      </c>
      <c r="AI129" s="255" t="s">
        <v>1322</v>
      </c>
      <c r="AJ129" s="326" t="s">
        <v>1470</v>
      </c>
      <c r="AK129" s="249">
        <v>160</v>
      </c>
      <c r="AL129" s="292">
        <v>40</v>
      </c>
      <c r="AM129" s="292">
        <v>5075</v>
      </c>
      <c r="AN129" s="292">
        <v>0</v>
      </c>
      <c r="AO129" s="292">
        <v>50000</v>
      </c>
      <c r="AP129" s="265">
        <v>16240000</v>
      </c>
      <c r="AQ129" s="249">
        <v>3200000</v>
      </c>
      <c r="AR129" s="255">
        <v>0</v>
      </c>
      <c r="AS129" s="255">
        <v>4000000</v>
      </c>
      <c r="AT129" s="265">
        <v>1000000</v>
      </c>
      <c r="AU129" s="319">
        <v>24440000</v>
      </c>
      <c r="AV129" s="249" t="s">
        <v>64</v>
      </c>
      <c r="AW129" s="249"/>
      <c r="AX129" s="249">
        <v>7</v>
      </c>
      <c r="AY129" s="249">
        <v>7</v>
      </c>
      <c r="AZ129" s="249" t="s">
        <v>1438</v>
      </c>
      <c r="BA129" s="249" t="s">
        <v>1438</v>
      </c>
      <c r="BB129" s="249" t="s">
        <v>1438</v>
      </c>
      <c r="BC129" s="249" t="s">
        <v>1438</v>
      </c>
      <c r="BD129" s="249" t="s">
        <v>1438</v>
      </c>
      <c r="BE129" s="249" t="s">
        <v>1438</v>
      </c>
      <c r="BF129" s="249" t="s">
        <v>1438</v>
      </c>
      <c r="BG129" s="249">
        <v>7</v>
      </c>
      <c r="BH129" s="249">
        <v>7</v>
      </c>
      <c r="BI129" s="249">
        <v>6.8</v>
      </c>
      <c r="BJ129" s="249">
        <v>7</v>
      </c>
      <c r="BK129" s="249">
        <v>7</v>
      </c>
      <c r="BL129" s="260">
        <f t="shared" si="2"/>
        <v>6.9600000000000009</v>
      </c>
      <c r="BM129" s="249">
        <v>7</v>
      </c>
      <c r="BN129" s="263">
        <v>7</v>
      </c>
      <c r="BO129" s="57" t="s">
        <v>1444</v>
      </c>
      <c r="BP129" s="57" t="s">
        <v>1472</v>
      </c>
      <c r="BQ129" s="57" t="s">
        <v>1473</v>
      </c>
      <c r="BR129" s="57" t="s">
        <v>1474</v>
      </c>
      <c r="BS129" s="57" t="s">
        <v>1475</v>
      </c>
      <c r="BT129" s="57" t="s">
        <v>1476</v>
      </c>
      <c r="BU129" s="57" t="s">
        <v>1477</v>
      </c>
      <c r="BV129" s="57" t="s">
        <v>1450</v>
      </c>
      <c r="BW129" s="208">
        <v>7</v>
      </c>
      <c r="BX129" s="57">
        <f t="shared" si="4"/>
        <v>6.9600000000000009</v>
      </c>
    </row>
    <row r="130" spans="1:76" s="57" customFormat="1" ht="15" hidden="1" customHeight="1" x14ac:dyDescent="0.35">
      <c r="A130" s="255">
        <v>14546</v>
      </c>
      <c r="B130" s="255" t="s">
        <v>116</v>
      </c>
      <c r="C130" s="255" t="s">
        <v>117</v>
      </c>
      <c r="D130" s="255">
        <v>1</v>
      </c>
      <c r="E130" s="255">
        <v>2025</v>
      </c>
      <c r="F130" s="255" t="s">
        <v>1434</v>
      </c>
      <c r="G130" s="255" t="s">
        <v>52</v>
      </c>
      <c r="H130" s="255" t="s">
        <v>1435</v>
      </c>
      <c r="I130" s="255" t="s">
        <v>100</v>
      </c>
      <c r="J130" s="202" t="s">
        <v>101</v>
      </c>
      <c r="K130" s="255" t="s">
        <v>56</v>
      </c>
      <c r="L130" s="255" t="s">
        <v>57</v>
      </c>
      <c r="M130" s="255">
        <v>9</v>
      </c>
      <c r="N130" s="255" t="s">
        <v>118</v>
      </c>
      <c r="O130" s="255" t="s">
        <v>119</v>
      </c>
      <c r="P130" s="250" t="s">
        <v>120</v>
      </c>
      <c r="Q130" s="255" t="s">
        <v>61</v>
      </c>
      <c r="R130" s="255" t="s">
        <v>62</v>
      </c>
      <c r="S130" s="249" t="s">
        <v>63</v>
      </c>
      <c r="T130" s="249">
        <v>20</v>
      </c>
      <c r="U130" s="249">
        <v>260</v>
      </c>
      <c r="V130" s="249">
        <v>12</v>
      </c>
      <c r="W130" s="249">
        <v>272</v>
      </c>
      <c r="X130" s="249">
        <v>4</v>
      </c>
      <c r="Y130" s="249" t="s">
        <v>64</v>
      </c>
      <c r="Z130" s="249" t="s">
        <v>64</v>
      </c>
      <c r="AA130" s="248" t="s">
        <v>64</v>
      </c>
      <c r="AB130" s="248"/>
      <c r="AC130" s="249" t="s">
        <v>121</v>
      </c>
      <c r="AD130" s="248" t="s">
        <v>64</v>
      </c>
      <c r="AE130" s="249" t="s">
        <v>110</v>
      </c>
      <c r="AF130" s="249" t="s">
        <v>122</v>
      </c>
      <c r="AG130" s="249">
        <v>68</v>
      </c>
      <c r="AH130" s="255">
        <v>2</v>
      </c>
      <c r="AI130" s="255" t="s">
        <v>1322</v>
      </c>
      <c r="AJ130" s="249" t="s">
        <v>1470</v>
      </c>
      <c r="AK130" s="249">
        <v>272</v>
      </c>
      <c r="AL130" s="292">
        <v>68</v>
      </c>
      <c r="AM130" s="292">
        <v>5075</v>
      </c>
      <c r="AN130" s="292">
        <v>275000</v>
      </c>
      <c r="AO130" s="292">
        <v>250000</v>
      </c>
      <c r="AP130" s="265">
        <v>27608000</v>
      </c>
      <c r="AQ130" s="249">
        <v>5440000</v>
      </c>
      <c r="AR130" s="255">
        <v>5500000</v>
      </c>
      <c r="AS130" s="255">
        <v>6800000</v>
      </c>
      <c r="AT130" s="265">
        <v>5000000</v>
      </c>
      <c r="AU130" s="249">
        <v>50348000</v>
      </c>
      <c r="AV130" s="255" t="s">
        <v>64</v>
      </c>
      <c r="AW130" s="249"/>
      <c r="AX130" s="249">
        <v>7</v>
      </c>
      <c r="AY130" s="249">
        <v>7</v>
      </c>
      <c r="AZ130" s="249" t="s">
        <v>1438</v>
      </c>
      <c r="BA130" s="249" t="s">
        <v>1438</v>
      </c>
      <c r="BB130" s="249" t="s">
        <v>1438</v>
      </c>
      <c r="BC130" s="249" t="s">
        <v>1438</v>
      </c>
      <c r="BD130" s="249" t="s">
        <v>1438</v>
      </c>
      <c r="BE130" s="249" t="s">
        <v>1438</v>
      </c>
      <c r="BF130" s="249" t="s">
        <v>1438</v>
      </c>
      <c r="BG130" s="249">
        <v>7</v>
      </c>
      <c r="BH130" s="249">
        <v>7</v>
      </c>
      <c r="BI130" s="249">
        <v>7</v>
      </c>
      <c r="BJ130" s="249">
        <v>7</v>
      </c>
      <c r="BK130" s="249">
        <v>7</v>
      </c>
      <c r="BL130" s="259">
        <f t="shared" si="2"/>
        <v>7.0000000000000009</v>
      </c>
      <c r="BM130" s="249">
        <v>7</v>
      </c>
      <c r="BN130" s="255">
        <v>7</v>
      </c>
      <c r="BW130" s="208"/>
    </row>
    <row r="131" spans="1:76" s="57" customFormat="1" ht="15" hidden="1" customHeight="1" x14ac:dyDescent="0.35">
      <c r="A131" s="255">
        <v>14547</v>
      </c>
      <c r="B131" s="255" t="s">
        <v>116</v>
      </c>
      <c r="C131" s="255" t="s">
        <v>117</v>
      </c>
      <c r="D131" s="255">
        <v>1</v>
      </c>
      <c r="E131" s="255">
        <v>2025</v>
      </c>
      <c r="F131" s="255" t="s">
        <v>1434</v>
      </c>
      <c r="G131" s="255" t="s">
        <v>52</v>
      </c>
      <c r="H131" s="255" t="s">
        <v>1435</v>
      </c>
      <c r="I131" s="255" t="s">
        <v>100</v>
      </c>
      <c r="J131" s="202" t="s">
        <v>101</v>
      </c>
      <c r="K131" s="255" t="s">
        <v>56</v>
      </c>
      <c r="L131" s="255" t="s">
        <v>57</v>
      </c>
      <c r="M131" s="255">
        <v>9</v>
      </c>
      <c r="N131" s="255" t="s">
        <v>118</v>
      </c>
      <c r="O131" s="255" t="s">
        <v>123</v>
      </c>
      <c r="P131" s="250" t="s">
        <v>120</v>
      </c>
      <c r="Q131" s="255" t="s">
        <v>61</v>
      </c>
      <c r="R131" s="255" t="s">
        <v>62</v>
      </c>
      <c r="S131" s="249" t="s">
        <v>63</v>
      </c>
      <c r="T131" s="249">
        <v>20</v>
      </c>
      <c r="U131" s="249">
        <v>260</v>
      </c>
      <c r="V131" s="249">
        <v>12</v>
      </c>
      <c r="W131" s="249">
        <v>272</v>
      </c>
      <c r="X131" s="249">
        <v>4</v>
      </c>
      <c r="Y131" s="249" t="s">
        <v>64</v>
      </c>
      <c r="Z131" s="249" t="s">
        <v>64</v>
      </c>
      <c r="AA131" s="248" t="s">
        <v>64</v>
      </c>
      <c r="AB131" s="248"/>
      <c r="AC131" s="249" t="s">
        <v>121</v>
      </c>
      <c r="AD131" s="248" t="s">
        <v>64</v>
      </c>
      <c r="AE131" s="249" t="s">
        <v>110</v>
      </c>
      <c r="AF131" s="249" t="s">
        <v>122</v>
      </c>
      <c r="AG131" s="249">
        <v>68</v>
      </c>
      <c r="AH131" s="255">
        <v>2</v>
      </c>
      <c r="AI131" s="255" t="s">
        <v>1322</v>
      </c>
      <c r="AJ131" s="249" t="s">
        <v>1470</v>
      </c>
      <c r="AK131" s="249">
        <v>272</v>
      </c>
      <c r="AL131" s="292">
        <v>68</v>
      </c>
      <c r="AM131" s="292">
        <v>5075</v>
      </c>
      <c r="AN131" s="292">
        <v>275000</v>
      </c>
      <c r="AO131" s="292">
        <v>250000</v>
      </c>
      <c r="AP131" s="265">
        <v>27608000</v>
      </c>
      <c r="AQ131" s="249">
        <v>5440000</v>
      </c>
      <c r="AR131" s="255">
        <v>5500000</v>
      </c>
      <c r="AS131" s="255">
        <v>6800000</v>
      </c>
      <c r="AT131" s="265">
        <v>5000000</v>
      </c>
      <c r="AU131" s="249">
        <v>50348000</v>
      </c>
      <c r="AV131" s="255" t="s">
        <v>64</v>
      </c>
      <c r="AW131" s="249"/>
      <c r="AX131" s="249">
        <v>7</v>
      </c>
      <c r="AY131" s="249">
        <v>7</v>
      </c>
      <c r="AZ131" s="249" t="s">
        <v>1438</v>
      </c>
      <c r="BA131" s="249" t="s">
        <v>1438</v>
      </c>
      <c r="BB131" s="249" t="s">
        <v>1438</v>
      </c>
      <c r="BC131" s="249" t="s">
        <v>1438</v>
      </c>
      <c r="BD131" s="249" t="s">
        <v>1438</v>
      </c>
      <c r="BE131" s="249" t="s">
        <v>1438</v>
      </c>
      <c r="BF131" s="249" t="s">
        <v>1438</v>
      </c>
      <c r="BG131" s="249">
        <v>7</v>
      </c>
      <c r="BH131" s="249">
        <v>7</v>
      </c>
      <c r="BI131" s="249">
        <v>7</v>
      </c>
      <c r="BJ131" s="249">
        <v>7</v>
      </c>
      <c r="BK131" s="249">
        <v>7</v>
      </c>
      <c r="BL131" s="259">
        <f t="shared" si="2"/>
        <v>7.0000000000000009</v>
      </c>
      <c r="BM131" s="249">
        <v>7</v>
      </c>
      <c r="BN131" s="255">
        <v>7</v>
      </c>
      <c r="BW131" s="208"/>
    </row>
    <row r="132" spans="1:76" s="57" customFormat="1" ht="15" hidden="1" customHeight="1" x14ac:dyDescent="0.35">
      <c r="A132" s="255">
        <v>14548</v>
      </c>
      <c r="B132" s="255" t="s">
        <v>116</v>
      </c>
      <c r="C132" s="255" t="s">
        <v>117</v>
      </c>
      <c r="D132" s="255">
        <v>1</v>
      </c>
      <c r="E132" s="255">
        <v>2025</v>
      </c>
      <c r="F132" s="255" t="s">
        <v>1434</v>
      </c>
      <c r="G132" s="255" t="s">
        <v>52</v>
      </c>
      <c r="H132" s="255" t="s">
        <v>1435</v>
      </c>
      <c r="I132" s="255" t="s">
        <v>100</v>
      </c>
      <c r="J132" s="202" t="s">
        <v>101</v>
      </c>
      <c r="K132" s="255" t="s">
        <v>56</v>
      </c>
      <c r="L132" s="255" t="s">
        <v>57</v>
      </c>
      <c r="M132" s="255">
        <v>9</v>
      </c>
      <c r="N132" s="255" t="s">
        <v>118</v>
      </c>
      <c r="O132" s="255" t="s">
        <v>124</v>
      </c>
      <c r="P132" s="250" t="s">
        <v>120</v>
      </c>
      <c r="Q132" s="255" t="s">
        <v>61</v>
      </c>
      <c r="R132" s="255" t="s">
        <v>62</v>
      </c>
      <c r="S132" s="249" t="s">
        <v>63</v>
      </c>
      <c r="T132" s="249">
        <v>20</v>
      </c>
      <c r="U132" s="249">
        <v>260</v>
      </c>
      <c r="V132" s="249">
        <v>12</v>
      </c>
      <c r="W132" s="249">
        <v>272</v>
      </c>
      <c r="X132" s="249">
        <v>4</v>
      </c>
      <c r="Y132" s="249" t="s">
        <v>64</v>
      </c>
      <c r="Z132" s="249" t="s">
        <v>64</v>
      </c>
      <c r="AA132" s="248" t="s">
        <v>64</v>
      </c>
      <c r="AB132" s="248"/>
      <c r="AC132" s="249" t="s">
        <v>121</v>
      </c>
      <c r="AD132" s="248" t="s">
        <v>64</v>
      </c>
      <c r="AE132" s="249" t="s">
        <v>110</v>
      </c>
      <c r="AF132" s="249" t="s">
        <v>122</v>
      </c>
      <c r="AG132" s="249">
        <v>68</v>
      </c>
      <c r="AH132" s="255">
        <v>2</v>
      </c>
      <c r="AI132" s="255" t="s">
        <v>1322</v>
      </c>
      <c r="AJ132" s="249" t="s">
        <v>1470</v>
      </c>
      <c r="AK132" s="249">
        <v>272</v>
      </c>
      <c r="AL132" s="292">
        <v>68</v>
      </c>
      <c r="AM132" s="292">
        <v>5075</v>
      </c>
      <c r="AN132" s="292">
        <v>275000</v>
      </c>
      <c r="AO132" s="292">
        <v>250000</v>
      </c>
      <c r="AP132" s="265">
        <v>27608000</v>
      </c>
      <c r="AQ132" s="249">
        <v>5440000</v>
      </c>
      <c r="AR132" s="255">
        <v>5500000</v>
      </c>
      <c r="AS132" s="255">
        <v>6800000</v>
      </c>
      <c r="AT132" s="265">
        <v>5000000</v>
      </c>
      <c r="AU132" s="249">
        <v>50348000</v>
      </c>
      <c r="AV132" s="255" t="s">
        <v>64</v>
      </c>
      <c r="AW132" s="249"/>
      <c r="AX132" s="249">
        <v>7</v>
      </c>
      <c r="AY132" s="249">
        <v>7</v>
      </c>
      <c r="AZ132" s="249" t="s">
        <v>1438</v>
      </c>
      <c r="BA132" s="249" t="s">
        <v>1438</v>
      </c>
      <c r="BB132" s="249" t="s">
        <v>1438</v>
      </c>
      <c r="BC132" s="249" t="s">
        <v>1438</v>
      </c>
      <c r="BD132" s="249" t="s">
        <v>1438</v>
      </c>
      <c r="BE132" s="249" t="s">
        <v>1438</v>
      </c>
      <c r="BF132" s="249" t="s">
        <v>1438</v>
      </c>
      <c r="BG132" s="249">
        <v>7</v>
      </c>
      <c r="BH132" s="249">
        <v>7</v>
      </c>
      <c r="BI132" s="249">
        <v>7</v>
      </c>
      <c r="BJ132" s="249">
        <v>7</v>
      </c>
      <c r="BK132" s="249">
        <v>7</v>
      </c>
      <c r="BL132" s="259">
        <f t="shared" si="2"/>
        <v>7.0000000000000009</v>
      </c>
      <c r="BM132" s="249">
        <v>7</v>
      </c>
      <c r="BN132" s="255">
        <v>7</v>
      </c>
      <c r="BW132" s="208"/>
    </row>
    <row r="133" spans="1:76" s="57" customFormat="1" ht="15" hidden="1" customHeight="1" x14ac:dyDescent="0.35">
      <c r="A133" s="255">
        <v>14549</v>
      </c>
      <c r="B133" s="255" t="s">
        <v>116</v>
      </c>
      <c r="C133" s="255" t="s">
        <v>117</v>
      </c>
      <c r="D133" s="255">
        <v>1</v>
      </c>
      <c r="E133" s="255">
        <v>2025</v>
      </c>
      <c r="F133" s="255" t="s">
        <v>1434</v>
      </c>
      <c r="G133" s="255" t="s">
        <v>52</v>
      </c>
      <c r="H133" s="255" t="s">
        <v>1435</v>
      </c>
      <c r="I133" s="255" t="s">
        <v>93</v>
      </c>
      <c r="J133" s="202" t="s">
        <v>94</v>
      </c>
      <c r="K133" s="255" t="s">
        <v>56</v>
      </c>
      <c r="L133" s="255" t="s">
        <v>57</v>
      </c>
      <c r="M133" s="255">
        <v>9</v>
      </c>
      <c r="N133" s="255" t="s">
        <v>118</v>
      </c>
      <c r="O133" s="255" t="s">
        <v>394</v>
      </c>
      <c r="P133" s="250" t="s">
        <v>120</v>
      </c>
      <c r="Q133" s="255" t="s">
        <v>61</v>
      </c>
      <c r="R133" s="255" t="s">
        <v>62</v>
      </c>
      <c r="S133" s="249" t="s">
        <v>63</v>
      </c>
      <c r="T133" s="249">
        <v>20</v>
      </c>
      <c r="U133" s="249">
        <v>170</v>
      </c>
      <c r="V133" s="249">
        <v>12</v>
      </c>
      <c r="W133" s="249">
        <v>182</v>
      </c>
      <c r="X133" s="249">
        <v>4</v>
      </c>
      <c r="Y133" s="249" t="s">
        <v>64</v>
      </c>
      <c r="Z133" s="249" t="s">
        <v>64</v>
      </c>
      <c r="AA133" s="248" t="s">
        <v>64</v>
      </c>
      <c r="AB133" s="248"/>
      <c r="AC133" s="249" t="s">
        <v>299</v>
      </c>
      <c r="AD133" s="248"/>
      <c r="AE133" s="249"/>
      <c r="AF133" s="249" t="s">
        <v>122</v>
      </c>
      <c r="AG133" s="249">
        <v>46</v>
      </c>
      <c r="AH133" s="255">
        <v>2</v>
      </c>
      <c r="AI133" s="255" t="s">
        <v>1322</v>
      </c>
      <c r="AJ133" s="249" t="s">
        <v>1470</v>
      </c>
      <c r="AK133" s="249">
        <v>182</v>
      </c>
      <c r="AL133" s="292">
        <v>46</v>
      </c>
      <c r="AM133" s="292">
        <v>5075</v>
      </c>
      <c r="AN133" s="292">
        <v>275000</v>
      </c>
      <c r="AO133" s="292">
        <v>0</v>
      </c>
      <c r="AP133" s="265">
        <v>18473000</v>
      </c>
      <c r="AQ133" s="249">
        <v>3680000</v>
      </c>
      <c r="AR133" s="255">
        <v>5500000</v>
      </c>
      <c r="AS133" s="255">
        <v>4600000</v>
      </c>
      <c r="AT133" s="265">
        <v>0</v>
      </c>
      <c r="AU133" s="249">
        <v>32253000</v>
      </c>
      <c r="AV133" s="255" t="s">
        <v>64</v>
      </c>
      <c r="AW133" s="249"/>
      <c r="AX133" s="249">
        <v>7</v>
      </c>
      <c r="AY133" s="249">
        <v>7</v>
      </c>
      <c r="AZ133" s="249" t="s">
        <v>1438</v>
      </c>
      <c r="BA133" s="249" t="s">
        <v>1438</v>
      </c>
      <c r="BB133" s="249" t="s">
        <v>1438</v>
      </c>
      <c r="BC133" s="249" t="s">
        <v>1438</v>
      </c>
      <c r="BD133" s="249" t="s">
        <v>1438</v>
      </c>
      <c r="BE133" s="249" t="s">
        <v>1438</v>
      </c>
      <c r="BF133" s="249" t="s">
        <v>1438</v>
      </c>
      <c r="BG133" s="249">
        <v>7</v>
      </c>
      <c r="BH133" s="249">
        <v>7</v>
      </c>
      <c r="BI133" s="249">
        <v>7</v>
      </c>
      <c r="BJ133" s="249">
        <v>7</v>
      </c>
      <c r="BK133" s="249">
        <v>7</v>
      </c>
      <c r="BL133" s="260">
        <f t="shared" ref="BL133:BL196" si="5">+(BG133*0.3+BH133*0.3+BI133*0.2+BJ133*0.1+BK133*0.1)</f>
        <v>7.0000000000000009</v>
      </c>
      <c r="BM133" s="249">
        <v>7</v>
      </c>
      <c r="BN133" s="293">
        <v>7</v>
      </c>
      <c r="BU133" s="57" t="s">
        <v>1478</v>
      </c>
      <c r="BW133" s="208">
        <v>7</v>
      </c>
      <c r="BX133" s="57">
        <f t="shared" ref="BX133:BX142" si="6">+(BG133*0.3+BH133*0.3+BI133*0.2+BJ133*0.1+BK133*0.1)</f>
        <v>7.0000000000000009</v>
      </c>
    </row>
    <row r="134" spans="1:76" s="57" customFormat="1" ht="15" hidden="1" customHeight="1" x14ac:dyDescent="0.35">
      <c r="A134" s="255">
        <v>14550</v>
      </c>
      <c r="B134" s="255" t="s">
        <v>116</v>
      </c>
      <c r="C134" s="255" t="s">
        <v>117</v>
      </c>
      <c r="D134" s="255">
        <v>1</v>
      </c>
      <c r="E134" s="255">
        <v>2025</v>
      </c>
      <c r="F134" s="255" t="s">
        <v>1434</v>
      </c>
      <c r="G134" s="255" t="s">
        <v>52</v>
      </c>
      <c r="H134" s="255" t="s">
        <v>1435</v>
      </c>
      <c r="I134" s="255" t="s">
        <v>93</v>
      </c>
      <c r="J134" s="202" t="s">
        <v>94</v>
      </c>
      <c r="K134" s="255" t="s">
        <v>56</v>
      </c>
      <c r="L134" s="255" t="s">
        <v>57</v>
      </c>
      <c r="M134" s="255">
        <v>9</v>
      </c>
      <c r="N134" s="255" t="s">
        <v>118</v>
      </c>
      <c r="O134" s="255" t="s">
        <v>395</v>
      </c>
      <c r="P134" s="250" t="s">
        <v>120</v>
      </c>
      <c r="Q134" s="255" t="s">
        <v>61</v>
      </c>
      <c r="R134" s="255" t="s">
        <v>62</v>
      </c>
      <c r="S134" s="249" t="s">
        <v>63</v>
      </c>
      <c r="T134" s="249">
        <v>20</v>
      </c>
      <c r="U134" s="249">
        <v>170</v>
      </c>
      <c r="V134" s="249">
        <v>12</v>
      </c>
      <c r="W134" s="249">
        <v>182</v>
      </c>
      <c r="X134" s="249">
        <v>4</v>
      </c>
      <c r="Y134" s="249" t="s">
        <v>64</v>
      </c>
      <c r="Z134" s="249" t="s">
        <v>64</v>
      </c>
      <c r="AA134" s="248" t="s">
        <v>64</v>
      </c>
      <c r="AB134" s="248"/>
      <c r="AC134" s="249" t="s">
        <v>299</v>
      </c>
      <c r="AD134" s="248"/>
      <c r="AE134" s="249"/>
      <c r="AF134" s="249" t="s">
        <v>122</v>
      </c>
      <c r="AG134" s="249">
        <v>46</v>
      </c>
      <c r="AH134" s="255">
        <v>2</v>
      </c>
      <c r="AI134" s="255" t="s">
        <v>1322</v>
      </c>
      <c r="AJ134" s="249" t="s">
        <v>1470</v>
      </c>
      <c r="AK134" s="249">
        <v>182</v>
      </c>
      <c r="AL134" s="292">
        <v>46</v>
      </c>
      <c r="AM134" s="292">
        <v>5075</v>
      </c>
      <c r="AN134" s="292">
        <v>275000</v>
      </c>
      <c r="AO134" s="292">
        <v>0</v>
      </c>
      <c r="AP134" s="265">
        <v>18473000</v>
      </c>
      <c r="AQ134" s="249">
        <v>3680000</v>
      </c>
      <c r="AR134" s="255">
        <v>5500000</v>
      </c>
      <c r="AS134" s="255">
        <v>4600000</v>
      </c>
      <c r="AT134" s="265">
        <v>0</v>
      </c>
      <c r="AU134" s="249">
        <v>32253000</v>
      </c>
      <c r="AV134" s="255" t="s">
        <v>64</v>
      </c>
      <c r="AW134" s="249"/>
      <c r="AX134" s="249">
        <v>7</v>
      </c>
      <c r="AY134" s="249">
        <v>7</v>
      </c>
      <c r="AZ134" s="249" t="s">
        <v>1438</v>
      </c>
      <c r="BA134" s="249" t="s">
        <v>1438</v>
      </c>
      <c r="BB134" s="249" t="s">
        <v>1438</v>
      </c>
      <c r="BC134" s="249" t="s">
        <v>1438</v>
      </c>
      <c r="BD134" s="249" t="s">
        <v>1438</v>
      </c>
      <c r="BE134" s="249" t="s">
        <v>1438</v>
      </c>
      <c r="BF134" s="249" t="s">
        <v>1438</v>
      </c>
      <c r="BG134" s="249">
        <v>7</v>
      </c>
      <c r="BH134" s="249">
        <v>7</v>
      </c>
      <c r="BI134" s="249">
        <v>7</v>
      </c>
      <c r="BJ134" s="249">
        <v>7</v>
      </c>
      <c r="BK134" s="249">
        <v>7</v>
      </c>
      <c r="BL134" s="260">
        <f t="shared" si="5"/>
        <v>7.0000000000000009</v>
      </c>
      <c r="BM134" s="249">
        <v>7</v>
      </c>
      <c r="BN134" s="293">
        <v>7</v>
      </c>
      <c r="BU134" s="57" t="s">
        <v>1479</v>
      </c>
      <c r="BW134" s="208">
        <v>7</v>
      </c>
      <c r="BX134" s="57">
        <f t="shared" si="6"/>
        <v>7.0000000000000009</v>
      </c>
    </row>
    <row r="135" spans="1:76" s="57" customFormat="1" ht="15" hidden="1" customHeight="1" x14ac:dyDescent="0.35">
      <c r="A135" s="255">
        <v>14551</v>
      </c>
      <c r="B135" s="255" t="s">
        <v>116</v>
      </c>
      <c r="C135" s="255" t="s">
        <v>117</v>
      </c>
      <c r="D135" s="255">
        <v>1</v>
      </c>
      <c r="E135" s="255">
        <v>2025</v>
      </c>
      <c r="F135" s="255" t="s">
        <v>1434</v>
      </c>
      <c r="G135" s="255" t="s">
        <v>52</v>
      </c>
      <c r="H135" s="255" t="s">
        <v>1435</v>
      </c>
      <c r="I135" s="255" t="s">
        <v>93</v>
      </c>
      <c r="J135" s="255" t="s">
        <v>94</v>
      </c>
      <c r="K135" s="255" t="s">
        <v>56</v>
      </c>
      <c r="L135" s="255" t="s">
        <v>57</v>
      </c>
      <c r="M135" s="255">
        <v>9</v>
      </c>
      <c r="N135" s="255" t="s">
        <v>118</v>
      </c>
      <c r="O135" s="255" t="s">
        <v>396</v>
      </c>
      <c r="P135" s="250" t="s">
        <v>120</v>
      </c>
      <c r="Q135" s="255" t="s">
        <v>61</v>
      </c>
      <c r="R135" s="255" t="s">
        <v>62</v>
      </c>
      <c r="S135" s="249" t="s">
        <v>63</v>
      </c>
      <c r="T135" s="249">
        <v>20</v>
      </c>
      <c r="U135" s="249">
        <v>170</v>
      </c>
      <c r="V135" s="249">
        <v>12</v>
      </c>
      <c r="W135" s="249">
        <v>182</v>
      </c>
      <c r="X135" s="249">
        <v>4</v>
      </c>
      <c r="Y135" s="249" t="s">
        <v>64</v>
      </c>
      <c r="Z135" s="249" t="s">
        <v>64</v>
      </c>
      <c r="AA135" s="248" t="s">
        <v>64</v>
      </c>
      <c r="AB135" s="248"/>
      <c r="AC135" s="249" t="s">
        <v>299</v>
      </c>
      <c r="AD135" s="248"/>
      <c r="AE135" s="249"/>
      <c r="AF135" s="249" t="s">
        <v>122</v>
      </c>
      <c r="AG135" s="249">
        <v>46</v>
      </c>
      <c r="AH135" s="255">
        <v>2</v>
      </c>
      <c r="AI135" s="255" t="s">
        <v>1322</v>
      </c>
      <c r="AJ135" s="249" t="s">
        <v>1470</v>
      </c>
      <c r="AK135" s="249">
        <v>182</v>
      </c>
      <c r="AL135" s="292">
        <v>46</v>
      </c>
      <c r="AM135" s="292">
        <v>5075</v>
      </c>
      <c r="AN135" s="292">
        <v>275000</v>
      </c>
      <c r="AO135" s="292">
        <v>0</v>
      </c>
      <c r="AP135" s="265">
        <v>18473000</v>
      </c>
      <c r="AQ135" s="249">
        <v>3680000</v>
      </c>
      <c r="AR135" s="255">
        <v>5500000</v>
      </c>
      <c r="AS135" s="255">
        <v>4600000</v>
      </c>
      <c r="AT135" s="265">
        <v>0</v>
      </c>
      <c r="AU135" s="249">
        <v>32253000</v>
      </c>
      <c r="AV135" s="255" t="s">
        <v>1444</v>
      </c>
      <c r="AW135" s="249"/>
      <c r="AX135" s="249">
        <v>7</v>
      </c>
      <c r="AY135" s="249">
        <v>7</v>
      </c>
      <c r="AZ135" s="249" t="s">
        <v>1438</v>
      </c>
      <c r="BA135" s="249" t="s">
        <v>1438</v>
      </c>
      <c r="BB135" s="249" t="s">
        <v>1438</v>
      </c>
      <c r="BC135" s="249" t="s">
        <v>1438</v>
      </c>
      <c r="BD135" s="249" t="s">
        <v>1438</v>
      </c>
      <c r="BE135" s="249" t="s">
        <v>1438</v>
      </c>
      <c r="BF135" s="249" t="s">
        <v>1438</v>
      </c>
      <c r="BG135" s="249">
        <v>7</v>
      </c>
      <c r="BH135" s="249">
        <v>7</v>
      </c>
      <c r="BI135" s="249">
        <v>7</v>
      </c>
      <c r="BJ135" s="249">
        <v>7</v>
      </c>
      <c r="BK135" s="249">
        <v>7</v>
      </c>
      <c r="BL135" s="260">
        <f t="shared" si="5"/>
        <v>7.0000000000000009</v>
      </c>
      <c r="BM135" s="249">
        <v>7</v>
      </c>
      <c r="BN135" s="293">
        <v>7</v>
      </c>
      <c r="BW135" s="208">
        <v>7</v>
      </c>
      <c r="BX135" s="57">
        <f t="shared" si="6"/>
        <v>7.0000000000000009</v>
      </c>
    </row>
    <row r="136" spans="1:76" s="57" customFormat="1" ht="15" hidden="1" customHeight="1" x14ac:dyDescent="0.35">
      <c r="A136" s="255">
        <v>14552</v>
      </c>
      <c r="B136" s="255" t="s">
        <v>116</v>
      </c>
      <c r="C136" s="255" t="s">
        <v>117</v>
      </c>
      <c r="D136" s="255">
        <v>1</v>
      </c>
      <c r="E136" s="255">
        <v>2025</v>
      </c>
      <c r="F136" s="255" t="s">
        <v>1434</v>
      </c>
      <c r="G136" s="255" t="s">
        <v>52</v>
      </c>
      <c r="H136" s="255" t="s">
        <v>1435</v>
      </c>
      <c r="I136" s="255" t="s">
        <v>397</v>
      </c>
      <c r="J136" s="255" t="s">
        <v>398</v>
      </c>
      <c r="K136" s="255" t="s">
        <v>56</v>
      </c>
      <c r="L136" s="255" t="s">
        <v>57</v>
      </c>
      <c r="M136" s="255">
        <v>9</v>
      </c>
      <c r="N136" s="255" t="s">
        <v>118</v>
      </c>
      <c r="O136" s="255" t="s">
        <v>399</v>
      </c>
      <c r="P136" s="250" t="s">
        <v>120</v>
      </c>
      <c r="Q136" s="255" t="s">
        <v>61</v>
      </c>
      <c r="R136" s="255" t="s">
        <v>62</v>
      </c>
      <c r="S136" s="249" t="s">
        <v>63</v>
      </c>
      <c r="T136" s="249">
        <v>20</v>
      </c>
      <c r="U136" s="249">
        <v>130</v>
      </c>
      <c r="V136" s="249">
        <v>12</v>
      </c>
      <c r="W136" s="249">
        <v>142</v>
      </c>
      <c r="X136" s="249">
        <v>4</v>
      </c>
      <c r="Y136" s="249" t="s">
        <v>64</v>
      </c>
      <c r="Z136" s="249" t="s">
        <v>64</v>
      </c>
      <c r="AA136" s="248" t="s">
        <v>64</v>
      </c>
      <c r="AB136" s="248"/>
      <c r="AC136" s="249" t="s">
        <v>299</v>
      </c>
      <c r="AD136" s="248"/>
      <c r="AE136" s="249"/>
      <c r="AF136" s="249" t="s">
        <v>122</v>
      </c>
      <c r="AG136" s="249">
        <v>36</v>
      </c>
      <c r="AH136" s="255">
        <v>2</v>
      </c>
      <c r="AI136" s="255" t="s">
        <v>1322</v>
      </c>
      <c r="AJ136" s="249" t="s">
        <v>1470</v>
      </c>
      <c r="AK136" s="249">
        <v>142</v>
      </c>
      <c r="AL136" s="292">
        <v>36</v>
      </c>
      <c r="AM136" s="292">
        <v>5075</v>
      </c>
      <c r="AN136" s="292">
        <v>275000</v>
      </c>
      <c r="AO136" s="292">
        <v>0</v>
      </c>
      <c r="AP136" s="265">
        <v>14413000</v>
      </c>
      <c r="AQ136" s="249">
        <v>2880000</v>
      </c>
      <c r="AR136" s="255">
        <v>5500000</v>
      </c>
      <c r="AS136" s="255">
        <v>3600000</v>
      </c>
      <c r="AT136" s="265">
        <v>0</v>
      </c>
      <c r="AU136" s="249">
        <v>26393000</v>
      </c>
      <c r="AV136" s="255" t="s">
        <v>1444</v>
      </c>
      <c r="AW136" s="249"/>
      <c r="AX136" s="249">
        <v>7</v>
      </c>
      <c r="AY136" s="249">
        <v>7</v>
      </c>
      <c r="AZ136" s="249" t="s">
        <v>1438</v>
      </c>
      <c r="BA136" s="249" t="s">
        <v>1438</v>
      </c>
      <c r="BB136" s="249" t="s">
        <v>1438</v>
      </c>
      <c r="BC136" s="249" t="s">
        <v>1438</v>
      </c>
      <c r="BD136" s="249" t="s">
        <v>1438</v>
      </c>
      <c r="BE136" s="249" t="s">
        <v>1438</v>
      </c>
      <c r="BF136" s="249" t="s">
        <v>1438</v>
      </c>
      <c r="BG136" s="249">
        <v>7</v>
      </c>
      <c r="BH136" s="249">
        <v>7</v>
      </c>
      <c r="BI136" s="249">
        <v>7</v>
      </c>
      <c r="BJ136" s="249">
        <v>7</v>
      </c>
      <c r="BK136" s="249">
        <v>7</v>
      </c>
      <c r="BL136" s="260">
        <f t="shared" si="5"/>
        <v>7.0000000000000009</v>
      </c>
      <c r="BM136" s="249">
        <v>7</v>
      </c>
      <c r="BN136" s="293">
        <v>7</v>
      </c>
      <c r="BW136" s="208">
        <v>7</v>
      </c>
      <c r="BX136" s="57">
        <f t="shared" si="6"/>
        <v>7.0000000000000009</v>
      </c>
    </row>
    <row r="137" spans="1:76" s="57" customFormat="1" ht="15" hidden="1" customHeight="1" x14ac:dyDescent="0.35">
      <c r="A137" s="255">
        <v>14553</v>
      </c>
      <c r="B137" s="255" t="s">
        <v>116</v>
      </c>
      <c r="C137" s="255" t="s">
        <v>117</v>
      </c>
      <c r="D137" s="255">
        <v>1</v>
      </c>
      <c r="E137" s="255">
        <v>2025</v>
      </c>
      <c r="F137" s="255" t="s">
        <v>1434</v>
      </c>
      <c r="G137" s="255" t="s">
        <v>52</v>
      </c>
      <c r="H137" s="255" t="s">
        <v>1435</v>
      </c>
      <c r="I137" s="255" t="s">
        <v>397</v>
      </c>
      <c r="J137" s="255" t="s">
        <v>398</v>
      </c>
      <c r="K137" s="255" t="s">
        <v>56</v>
      </c>
      <c r="L137" s="255" t="s">
        <v>57</v>
      </c>
      <c r="M137" s="255">
        <v>9</v>
      </c>
      <c r="N137" s="255" t="s">
        <v>118</v>
      </c>
      <c r="O137" s="255" t="s">
        <v>400</v>
      </c>
      <c r="P137" s="250" t="s">
        <v>120</v>
      </c>
      <c r="Q137" s="255" t="s">
        <v>61</v>
      </c>
      <c r="R137" s="255" t="s">
        <v>62</v>
      </c>
      <c r="S137" s="249" t="s">
        <v>63</v>
      </c>
      <c r="T137" s="249">
        <v>20</v>
      </c>
      <c r="U137" s="249">
        <v>130</v>
      </c>
      <c r="V137" s="249">
        <v>12</v>
      </c>
      <c r="W137" s="249">
        <v>142</v>
      </c>
      <c r="X137" s="249">
        <v>4</v>
      </c>
      <c r="Y137" s="249" t="s">
        <v>64</v>
      </c>
      <c r="Z137" s="249" t="s">
        <v>64</v>
      </c>
      <c r="AA137" s="248" t="s">
        <v>64</v>
      </c>
      <c r="AB137" s="248"/>
      <c r="AC137" s="249" t="s">
        <v>299</v>
      </c>
      <c r="AD137" s="248"/>
      <c r="AE137" s="249"/>
      <c r="AF137" s="249" t="s">
        <v>122</v>
      </c>
      <c r="AG137" s="249">
        <v>36</v>
      </c>
      <c r="AH137" s="255">
        <v>2</v>
      </c>
      <c r="AI137" s="255" t="s">
        <v>1322</v>
      </c>
      <c r="AJ137" s="249" t="s">
        <v>1470</v>
      </c>
      <c r="AK137" s="249">
        <v>142</v>
      </c>
      <c r="AL137" s="292">
        <v>36</v>
      </c>
      <c r="AM137" s="292">
        <v>5075</v>
      </c>
      <c r="AN137" s="292">
        <v>275000</v>
      </c>
      <c r="AO137" s="292">
        <v>0</v>
      </c>
      <c r="AP137" s="265">
        <v>14413000</v>
      </c>
      <c r="AQ137" s="249">
        <v>2880000</v>
      </c>
      <c r="AR137" s="255">
        <v>5500000</v>
      </c>
      <c r="AS137" s="255">
        <v>3600000</v>
      </c>
      <c r="AT137" s="265">
        <v>0</v>
      </c>
      <c r="AU137" s="249">
        <v>26393000</v>
      </c>
      <c r="AV137" s="255" t="s">
        <v>1444</v>
      </c>
      <c r="AW137" s="249"/>
      <c r="AX137" s="249">
        <v>7</v>
      </c>
      <c r="AY137" s="249">
        <v>7</v>
      </c>
      <c r="AZ137" s="249" t="s">
        <v>1438</v>
      </c>
      <c r="BA137" s="249" t="s">
        <v>1438</v>
      </c>
      <c r="BB137" s="249" t="s">
        <v>1438</v>
      </c>
      <c r="BC137" s="249" t="s">
        <v>1438</v>
      </c>
      <c r="BD137" s="249" t="s">
        <v>1438</v>
      </c>
      <c r="BE137" s="249" t="s">
        <v>1438</v>
      </c>
      <c r="BF137" s="249" t="s">
        <v>1438</v>
      </c>
      <c r="BG137" s="249">
        <v>7</v>
      </c>
      <c r="BH137" s="249">
        <v>7</v>
      </c>
      <c r="BI137" s="249">
        <v>7</v>
      </c>
      <c r="BJ137" s="249">
        <v>7</v>
      </c>
      <c r="BK137" s="249">
        <v>7</v>
      </c>
      <c r="BL137" s="260">
        <f t="shared" si="5"/>
        <v>7.0000000000000009</v>
      </c>
      <c r="BM137" s="249">
        <v>7</v>
      </c>
      <c r="BN137" s="293">
        <v>7</v>
      </c>
      <c r="BW137" s="208">
        <v>7</v>
      </c>
      <c r="BX137" s="57">
        <f t="shared" si="6"/>
        <v>7.0000000000000009</v>
      </c>
    </row>
    <row r="138" spans="1:76" s="57" customFormat="1" ht="15" hidden="1" customHeight="1" x14ac:dyDescent="0.35">
      <c r="A138" s="255">
        <v>14554</v>
      </c>
      <c r="B138" s="255" t="s">
        <v>116</v>
      </c>
      <c r="C138" s="255" t="s">
        <v>117</v>
      </c>
      <c r="D138" s="255">
        <v>1</v>
      </c>
      <c r="E138" s="255">
        <v>2025</v>
      </c>
      <c r="F138" s="255" t="s">
        <v>1434</v>
      </c>
      <c r="G138" s="255" t="s">
        <v>52</v>
      </c>
      <c r="H138" s="255" t="s">
        <v>1435</v>
      </c>
      <c r="I138" s="255" t="s">
        <v>397</v>
      </c>
      <c r="J138" s="255" t="s">
        <v>398</v>
      </c>
      <c r="K138" s="255" t="s">
        <v>56</v>
      </c>
      <c r="L138" s="255" t="s">
        <v>57</v>
      </c>
      <c r="M138" s="255">
        <v>9</v>
      </c>
      <c r="N138" s="255" t="s">
        <v>118</v>
      </c>
      <c r="O138" s="255" t="s">
        <v>401</v>
      </c>
      <c r="P138" s="250" t="s">
        <v>120</v>
      </c>
      <c r="Q138" s="255" t="s">
        <v>61</v>
      </c>
      <c r="R138" s="255" t="s">
        <v>62</v>
      </c>
      <c r="S138" s="249" t="s">
        <v>63</v>
      </c>
      <c r="T138" s="249">
        <v>20</v>
      </c>
      <c r="U138" s="249">
        <v>130</v>
      </c>
      <c r="V138" s="249">
        <v>12</v>
      </c>
      <c r="W138" s="249">
        <v>142</v>
      </c>
      <c r="X138" s="249">
        <v>4</v>
      </c>
      <c r="Y138" s="249" t="s">
        <v>64</v>
      </c>
      <c r="Z138" s="249" t="s">
        <v>64</v>
      </c>
      <c r="AA138" s="248" t="s">
        <v>64</v>
      </c>
      <c r="AB138" s="248"/>
      <c r="AC138" s="249" t="s">
        <v>299</v>
      </c>
      <c r="AD138" s="248"/>
      <c r="AE138" s="249"/>
      <c r="AF138" s="249" t="s">
        <v>122</v>
      </c>
      <c r="AG138" s="249">
        <v>36</v>
      </c>
      <c r="AH138" s="255">
        <v>2</v>
      </c>
      <c r="AI138" s="255" t="s">
        <v>1322</v>
      </c>
      <c r="AJ138" s="249" t="s">
        <v>1470</v>
      </c>
      <c r="AK138" s="249">
        <v>142</v>
      </c>
      <c r="AL138" s="292">
        <v>36</v>
      </c>
      <c r="AM138" s="292">
        <v>5075</v>
      </c>
      <c r="AN138" s="292">
        <v>275000</v>
      </c>
      <c r="AO138" s="292">
        <v>0</v>
      </c>
      <c r="AP138" s="265">
        <v>14413000</v>
      </c>
      <c r="AQ138" s="249">
        <v>2880000</v>
      </c>
      <c r="AR138" s="255">
        <v>5500000</v>
      </c>
      <c r="AS138" s="255">
        <v>3600000</v>
      </c>
      <c r="AT138" s="265">
        <v>0</v>
      </c>
      <c r="AU138" s="249">
        <v>26393000</v>
      </c>
      <c r="AV138" s="255" t="s">
        <v>1444</v>
      </c>
      <c r="AW138" s="249"/>
      <c r="AX138" s="249">
        <v>7</v>
      </c>
      <c r="AY138" s="249">
        <v>7</v>
      </c>
      <c r="AZ138" s="249" t="s">
        <v>1438</v>
      </c>
      <c r="BA138" s="249" t="s">
        <v>1438</v>
      </c>
      <c r="BB138" s="249" t="s">
        <v>1438</v>
      </c>
      <c r="BC138" s="249" t="s">
        <v>1438</v>
      </c>
      <c r="BD138" s="249" t="s">
        <v>1438</v>
      </c>
      <c r="BE138" s="249" t="s">
        <v>1438</v>
      </c>
      <c r="BF138" s="249" t="s">
        <v>1438</v>
      </c>
      <c r="BG138" s="249">
        <v>7</v>
      </c>
      <c r="BH138" s="249">
        <v>7</v>
      </c>
      <c r="BI138" s="249">
        <v>7</v>
      </c>
      <c r="BJ138" s="249">
        <v>7</v>
      </c>
      <c r="BK138" s="249">
        <v>7</v>
      </c>
      <c r="BL138" s="260">
        <f t="shared" si="5"/>
        <v>7.0000000000000009</v>
      </c>
      <c r="BM138" s="249">
        <v>7</v>
      </c>
      <c r="BN138" s="293">
        <v>7</v>
      </c>
      <c r="BW138" s="208">
        <v>7</v>
      </c>
      <c r="BX138" s="57">
        <f t="shared" si="6"/>
        <v>7.0000000000000009</v>
      </c>
    </row>
    <row r="139" spans="1:76" s="57" customFormat="1" ht="15" hidden="1" customHeight="1" x14ac:dyDescent="0.35">
      <c r="A139" s="255">
        <v>14555</v>
      </c>
      <c r="B139" s="255" t="s">
        <v>116</v>
      </c>
      <c r="C139" s="255" t="s">
        <v>117</v>
      </c>
      <c r="D139" s="255">
        <v>1</v>
      </c>
      <c r="E139" s="255">
        <v>2025</v>
      </c>
      <c r="F139" s="255" t="s">
        <v>1434</v>
      </c>
      <c r="G139" s="255" t="s">
        <v>52</v>
      </c>
      <c r="H139" s="255" t="s">
        <v>1435</v>
      </c>
      <c r="I139" s="255" t="s">
        <v>402</v>
      </c>
      <c r="J139" s="202" t="s">
        <v>403</v>
      </c>
      <c r="K139" s="255" t="s">
        <v>56</v>
      </c>
      <c r="L139" s="255" t="s">
        <v>57</v>
      </c>
      <c r="M139" s="255">
        <v>9</v>
      </c>
      <c r="N139" s="255" t="s">
        <v>118</v>
      </c>
      <c r="O139" s="255" t="s">
        <v>404</v>
      </c>
      <c r="P139" s="250" t="s">
        <v>120</v>
      </c>
      <c r="Q139" s="255" t="s">
        <v>61</v>
      </c>
      <c r="R139" s="255" t="s">
        <v>62</v>
      </c>
      <c r="S139" s="249" t="s">
        <v>63</v>
      </c>
      <c r="T139" s="249">
        <v>20</v>
      </c>
      <c r="U139" s="249">
        <v>145</v>
      </c>
      <c r="V139" s="249">
        <v>12</v>
      </c>
      <c r="W139" s="249">
        <v>157</v>
      </c>
      <c r="X139" s="249">
        <v>4</v>
      </c>
      <c r="Y139" s="249" t="s">
        <v>64</v>
      </c>
      <c r="Z139" s="249" t="s">
        <v>64</v>
      </c>
      <c r="AA139" s="248" t="s">
        <v>64</v>
      </c>
      <c r="AB139" s="248"/>
      <c r="AC139" s="249" t="s">
        <v>405</v>
      </c>
      <c r="AD139" s="248"/>
      <c r="AE139" s="249"/>
      <c r="AF139" s="249" t="s">
        <v>122</v>
      </c>
      <c r="AG139" s="249">
        <v>40</v>
      </c>
      <c r="AH139" s="255">
        <v>2</v>
      </c>
      <c r="AI139" s="255" t="s">
        <v>1322</v>
      </c>
      <c r="AJ139" s="249" t="s">
        <v>1470</v>
      </c>
      <c r="AK139" s="249">
        <v>157</v>
      </c>
      <c r="AL139" s="292">
        <v>40</v>
      </c>
      <c r="AM139" s="292">
        <v>5075</v>
      </c>
      <c r="AN139" s="292">
        <v>275000</v>
      </c>
      <c r="AO139" s="292">
        <v>0</v>
      </c>
      <c r="AP139" s="265">
        <v>15935500</v>
      </c>
      <c r="AQ139" s="249">
        <v>3200000</v>
      </c>
      <c r="AR139" s="255">
        <v>5500000</v>
      </c>
      <c r="AS139" s="255">
        <v>4000000</v>
      </c>
      <c r="AT139" s="265">
        <v>0</v>
      </c>
      <c r="AU139" s="249">
        <v>28635500</v>
      </c>
      <c r="AV139" s="255" t="s">
        <v>1444</v>
      </c>
      <c r="AW139" s="249"/>
      <c r="AX139" s="249">
        <v>7</v>
      </c>
      <c r="AY139" s="249">
        <v>7</v>
      </c>
      <c r="AZ139" s="249" t="s">
        <v>1438</v>
      </c>
      <c r="BA139" s="249" t="s">
        <v>1438</v>
      </c>
      <c r="BB139" s="249" t="s">
        <v>1438</v>
      </c>
      <c r="BC139" s="249" t="s">
        <v>1438</v>
      </c>
      <c r="BD139" s="249" t="s">
        <v>1438</v>
      </c>
      <c r="BE139" s="249" t="s">
        <v>1438</v>
      </c>
      <c r="BF139" s="249" t="s">
        <v>1438</v>
      </c>
      <c r="BG139" s="249">
        <v>7</v>
      </c>
      <c r="BH139" s="249">
        <v>7</v>
      </c>
      <c r="BI139" s="249">
        <v>7</v>
      </c>
      <c r="BJ139" s="249">
        <v>7</v>
      </c>
      <c r="BK139" s="249">
        <v>7</v>
      </c>
      <c r="BL139" s="260">
        <f t="shared" si="5"/>
        <v>7.0000000000000009</v>
      </c>
      <c r="BM139" s="249">
        <v>7</v>
      </c>
      <c r="BN139" s="293">
        <v>7</v>
      </c>
      <c r="BW139" s="208">
        <v>7</v>
      </c>
      <c r="BX139" s="57">
        <f t="shared" si="6"/>
        <v>7.0000000000000009</v>
      </c>
    </row>
    <row r="140" spans="1:76" s="57" customFormat="1" ht="15" customHeight="1" x14ac:dyDescent="0.35">
      <c r="A140" s="255">
        <v>14556</v>
      </c>
      <c r="B140" s="255" t="s">
        <v>116</v>
      </c>
      <c r="C140" s="255" t="s">
        <v>117</v>
      </c>
      <c r="D140" s="255">
        <v>1</v>
      </c>
      <c r="E140" s="255">
        <v>2025</v>
      </c>
      <c r="F140" s="255" t="s">
        <v>1434</v>
      </c>
      <c r="G140" s="255" t="s">
        <v>52</v>
      </c>
      <c r="H140" s="255" t="s">
        <v>1435</v>
      </c>
      <c r="I140" s="255" t="s">
        <v>402</v>
      </c>
      <c r="J140" s="202" t="s">
        <v>403</v>
      </c>
      <c r="K140" s="255" t="s">
        <v>56</v>
      </c>
      <c r="L140" s="255" t="s">
        <v>57</v>
      </c>
      <c r="M140" s="255">
        <v>9</v>
      </c>
      <c r="N140" s="255" t="s">
        <v>118</v>
      </c>
      <c r="O140" s="255" t="s">
        <v>406</v>
      </c>
      <c r="P140" s="250" t="s">
        <v>120</v>
      </c>
      <c r="Q140" s="255" t="s">
        <v>61</v>
      </c>
      <c r="R140" s="255" t="s">
        <v>62</v>
      </c>
      <c r="S140" s="249" t="s">
        <v>63</v>
      </c>
      <c r="T140" s="249">
        <v>20</v>
      </c>
      <c r="U140" s="249">
        <v>145</v>
      </c>
      <c r="V140" s="249">
        <v>12</v>
      </c>
      <c r="W140" s="249">
        <v>157</v>
      </c>
      <c r="X140" s="249">
        <v>4</v>
      </c>
      <c r="Y140" s="249" t="s">
        <v>64</v>
      </c>
      <c r="Z140" s="249" t="s">
        <v>64</v>
      </c>
      <c r="AA140" s="248" t="s">
        <v>64</v>
      </c>
      <c r="AB140" s="248"/>
      <c r="AC140" s="249" t="s">
        <v>405</v>
      </c>
      <c r="AD140" s="248"/>
      <c r="AE140" s="249"/>
      <c r="AF140" s="249" t="s">
        <v>122</v>
      </c>
      <c r="AG140" s="249">
        <v>40</v>
      </c>
      <c r="AH140" s="255">
        <v>2</v>
      </c>
      <c r="AI140" s="255" t="s">
        <v>1322</v>
      </c>
      <c r="AJ140" s="326" t="s">
        <v>1470</v>
      </c>
      <c r="AK140" s="249">
        <v>157</v>
      </c>
      <c r="AL140" s="292">
        <v>40</v>
      </c>
      <c r="AM140" s="292">
        <v>5075</v>
      </c>
      <c r="AN140" s="292">
        <v>275000</v>
      </c>
      <c r="AO140" s="292">
        <v>0</v>
      </c>
      <c r="AP140" s="265">
        <v>15935500</v>
      </c>
      <c r="AQ140" s="249">
        <v>3200000</v>
      </c>
      <c r="AR140" s="255">
        <v>5500000</v>
      </c>
      <c r="AS140" s="255">
        <v>4000000</v>
      </c>
      <c r="AT140" s="265">
        <v>0</v>
      </c>
      <c r="AU140" s="319">
        <v>28635500</v>
      </c>
      <c r="AV140" s="249" t="s">
        <v>1451</v>
      </c>
      <c r="AW140" s="249"/>
      <c r="AX140" s="249">
        <v>7</v>
      </c>
      <c r="AY140" s="249">
        <v>7</v>
      </c>
      <c r="AZ140" s="249" t="s">
        <v>1438</v>
      </c>
      <c r="BA140" s="249" t="s">
        <v>1438</v>
      </c>
      <c r="BB140" s="249" t="s">
        <v>1438</v>
      </c>
      <c r="BC140" s="249" t="s">
        <v>1438</v>
      </c>
      <c r="BD140" s="249" t="s">
        <v>1438</v>
      </c>
      <c r="BE140" s="249" t="s">
        <v>1438</v>
      </c>
      <c r="BF140" s="249" t="s">
        <v>1438</v>
      </c>
      <c r="BG140" s="249">
        <v>7</v>
      </c>
      <c r="BH140" s="249">
        <v>7</v>
      </c>
      <c r="BI140" s="249">
        <v>7</v>
      </c>
      <c r="BJ140" s="249">
        <v>7</v>
      </c>
      <c r="BK140" s="249">
        <v>7</v>
      </c>
      <c r="BL140" s="260">
        <f t="shared" si="5"/>
        <v>7.0000000000000009</v>
      </c>
      <c r="BM140" s="249">
        <v>7</v>
      </c>
      <c r="BN140" s="263">
        <v>7</v>
      </c>
      <c r="BO140" s="57" t="s">
        <v>1444</v>
      </c>
      <c r="BP140" s="57" t="s">
        <v>1472</v>
      </c>
      <c r="BQ140" s="57" t="s">
        <v>1473</v>
      </c>
      <c r="BR140" s="57" t="s">
        <v>1474</v>
      </c>
      <c r="BS140" s="57" t="s">
        <v>1480</v>
      </c>
      <c r="BT140" s="57" t="s">
        <v>1481</v>
      </c>
      <c r="BU140" s="57" t="s">
        <v>1462</v>
      </c>
      <c r="BV140" s="57" t="s">
        <v>1450</v>
      </c>
      <c r="BW140" s="208">
        <v>7</v>
      </c>
      <c r="BX140" s="57">
        <f t="shared" si="6"/>
        <v>7.0000000000000009</v>
      </c>
    </row>
    <row r="141" spans="1:76" s="57" customFormat="1" ht="15" customHeight="1" x14ac:dyDescent="0.35">
      <c r="A141" s="255">
        <v>14557</v>
      </c>
      <c r="B141" s="255" t="s">
        <v>116</v>
      </c>
      <c r="C141" s="255" t="s">
        <v>117</v>
      </c>
      <c r="D141" s="255">
        <v>1</v>
      </c>
      <c r="E141" s="255">
        <v>2025</v>
      </c>
      <c r="F141" s="255" t="s">
        <v>1434</v>
      </c>
      <c r="G141" s="255" t="s">
        <v>52</v>
      </c>
      <c r="H141" s="255" t="s">
        <v>1435</v>
      </c>
      <c r="I141" s="255" t="s">
        <v>402</v>
      </c>
      <c r="J141" s="202" t="s">
        <v>403</v>
      </c>
      <c r="K141" s="255" t="s">
        <v>56</v>
      </c>
      <c r="L141" s="255" t="s">
        <v>57</v>
      </c>
      <c r="M141" s="255">
        <v>9</v>
      </c>
      <c r="N141" s="255" t="s">
        <v>118</v>
      </c>
      <c r="O141" s="255" t="s">
        <v>407</v>
      </c>
      <c r="P141" s="250" t="s">
        <v>120</v>
      </c>
      <c r="Q141" s="255" t="s">
        <v>61</v>
      </c>
      <c r="R141" s="255" t="s">
        <v>62</v>
      </c>
      <c r="S141" s="249" t="s">
        <v>63</v>
      </c>
      <c r="T141" s="249">
        <v>20</v>
      </c>
      <c r="U141" s="249">
        <v>145</v>
      </c>
      <c r="V141" s="249">
        <v>12</v>
      </c>
      <c r="W141" s="249">
        <v>157</v>
      </c>
      <c r="X141" s="249">
        <v>4</v>
      </c>
      <c r="Y141" s="249" t="s">
        <v>64</v>
      </c>
      <c r="Z141" s="249" t="s">
        <v>64</v>
      </c>
      <c r="AA141" s="248" t="s">
        <v>64</v>
      </c>
      <c r="AB141" s="248"/>
      <c r="AC141" s="249" t="s">
        <v>405</v>
      </c>
      <c r="AD141" s="248"/>
      <c r="AE141" s="249"/>
      <c r="AF141" s="249" t="s">
        <v>122</v>
      </c>
      <c r="AG141" s="249">
        <v>40</v>
      </c>
      <c r="AH141" s="255">
        <v>2</v>
      </c>
      <c r="AI141" s="255" t="s">
        <v>1322</v>
      </c>
      <c r="AJ141" s="326" t="s">
        <v>1470</v>
      </c>
      <c r="AK141" s="249">
        <v>157</v>
      </c>
      <c r="AL141" s="292">
        <v>40</v>
      </c>
      <c r="AM141" s="292">
        <v>5075</v>
      </c>
      <c r="AN141" s="292">
        <v>275000</v>
      </c>
      <c r="AO141" s="292">
        <v>0</v>
      </c>
      <c r="AP141" s="265">
        <v>15935500</v>
      </c>
      <c r="AQ141" s="249">
        <v>3200000</v>
      </c>
      <c r="AR141" s="255">
        <v>5500000</v>
      </c>
      <c r="AS141" s="255">
        <v>4000000</v>
      </c>
      <c r="AT141" s="265">
        <v>0</v>
      </c>
      <c r="AU141" s="319">
        <v>28635500</v>
      </c>
      <c r="AV141" s="249" t="s">
        <v>1451</v>
      </c>
      <c r="AW141" s="249"/>
      <c r="AX141" s="249">
        <v>7</v>
      </c>
      <c r="AY141" s="249">
        <v>7</v>
      </c>
      <c r="AZ141" s="249" t="s">
        <v>1438</v>
      </c>
      <c r="BA141" s="249" t="s">
        <v>1438</v>
      </c>
      <c r="BB141" s="249" t="s">
        <v>1438</v>
      </c>
      <c r="BC141" s="249" t="s">
        <v>1438</v>
      </c>
      <c r="BD141" s="249" t="s">
        <v>1438</v>
      </c>
      <c r="BE141" s="249" t="s">
        <v>1438</v>
      </c>
      <c r="BF141" s="249" t="s">
        <v>1438</v>
      </c>
      <c r="BG141" s="249">
        <v>7</v>
      </c>
      <c r="BH141" s="249">
        <v>7</v>
      </c>
      <c r="BI141" s="249">
        <v>7</v>
      </c>
      <c r="BJ141" s="249">
        <v>7</v>
      </c>
      <c r="BK141" s="249">
        <v>7</v>
      </c>
      <c r="BL141" s="260">
        <f t="shared" si="5"/>
        <v>7.0000000000000009</v>
      </c>
      <c r="BM141" s="249">
        <v>7</v>
      </c>
      <c r="BN141" s="263">
        <v>7</v>
      </c>
      <c r="BO141" s="57" t="s">
        <v>1444</v>
      </c>
      <c r="BP141" s="57" t="s">
        <v>1472</v>
      </c>
      <c r="BQ141" s="57" t="s">
        <v>1473</v>
      </c>
      <c r="BR141" s="57" t="s">
        <v>1474</v>
      </c>
      <c r="BS141" s="57" t="s">
        <v>1482</v>
      </c>
      <c r="BT141" s="57" t="s">
        <v>1481</v>
      </c>
      <c r="BU141" s="57" t="s">
        <v>1483</v>
      </c>
      <c r="BV141" s="57" t="s">
        <v>1450</v>
      </c>
      <c r="BW141" s="208">
        <v>7</v>
      </c>
      <c r="BX141" s="57">
        <f t="shared" si="6"/>
        <v>7.0000000000000009</v>
      </c>
    </row>
    <row r="142" spans="1:76" s="57" customFormat="1" ht="15" hidden="1" customHeight="1" x14ac:dyDescent="0.35">
      <c r="A142" s="255">
        <v>14540</v>
      </c>
      <c r="B142" s="255" t="s">
        <v>116</v>
      </c>
      <c r="C142" s="255" t="s">
        <v>117</v>
      </c>
      <c r="D142" s="255">
        <v>1</v>
      </c>
      <c r="E142" s="255">
        <v>2025</v>
      </c>
      <c r="F142" s="255" t="s">
        <v>1434</v>
      </c>
      <c r="G142" s="255" t="s">
        <v>52</v>
      </c>
      <c r="H142" s="255" t="s">
        <v>1435</v>
      </c>
      <c r="I142" s="255" t="s">
        <v>182</v>
      </c>
      <c r="J142" s="202" t="s">
        <v>183</v>
      </c>
      <c r="K142" s="255"/>
      <c r="L142" s="255"/>
      <c r="M142" s="255">
        <v>9</v>
      </c>
      <c r="N142" s="255" t="s">
        <v>118</v>
      </c>
      <c r="O142" s="255" t="s">
        <v>189</v>
      </c>
      <c r="P142" s="250" t="s">
        <v>120</v>
      </c>
      <c r="Q142" s="255" t="s">
        <v>61</v>
      </c>
      <c r="R142" s="255" t="s">
        <v>107</v>
      </c>
      <c r="S142" s="249" t="s">
        <v>63</v>
      </c>
      <c r="T142" s="249">
        <v>20</v>
      </c>
      <c r="U142" s="249">
        <v>90</v>
      </c>
      <c r="V142" s="249" t="s">
        <v>65</v>
      </c>
      <c r="W142" s="249">
        <v>90</v>
      </c>
      <c r="X142" s="249">
        <v>4</v>
      </c>
      <c r="Y142" s="249" t="s">
        <v>64</v>
      </c>
      <c r="Z142" s="249" t="s">
        <v>64</v>
      </c>
      <c r="AA142" s="253" t="s">
        <v>67</v>
      </c>
      <c r="AB142" s="248"/>
      <c r="AC142" s="249" t="s">
        <v>185</v>
      </c>
      <c r="AD142" s="248" t="s">
        <v>64</v>
      </c>
      <c r="AE142" s="249" t="s">
        <v>186</v>
      </c>
      <c r="AF142" s="249" t="s">
        <v>122</v>
      </c>
      <c r="AG142" s="249">
        <v>23</v>
      </c>
      <c r="AH142" s="255">
        <v>2</v>
      </c>
      <c r="AI142" s="255" t="s">
        <v>1324</v>
      </c>
      <c r="AJ142" s="249" t="s">
        <v>1484</v>
      </c>
      <c r="AK142" s="249">
        <v>90</v>
      </c>
      <c r="AL142" s="292">
        <v>23</v>
      </c>
      <c r="AM142" s="292">
        <v>5821</v>
      </c>
      <c r="AN142" s="292">
        <v>0</v>
      </c>
      <c r="AO142" s="292">
        <v>8000</v>
      </c>
      <c r="AP142" s="265">
        <v>10477800</v>
      </c>
      <c r="AQ142" s="249">
        <v>1840000</v>
      </c>
      <c r="AR142" s="255">
        <v>0</v>
      </c>
      <c r="AS142" s="255">
        <v>2300000</v>
      </c>
      <c r="AT142" s="265">
        <v>160000</v>
      </c>
      <c r="AU142" s="249">
        <v>14777800</v>
      </c>
      <c r="AV142" s="255" t="s">
        <v>1451</v>
      </c>
      <c r="AW142" s="249"/>
      <c r="AX142" s="249">
        <v>1</v>
      </c>
      <c r="AY142" s="249">
        <v>7</v>
      </c>
      <c r="AZ142" s="249" t="s">
        <v>1438</v>
      </c>
      <c r="BA142" s="249" t="s">
        <v>1438</v>
      </c>
      <c r="BB142" s="249" t="s">
        <v>1438</v>
      </c>
      <c r="BC142" s="249" t="s">
        <v>1438</v>
      </c>
      <c r="BD142" s="249" t="s">
        <v>1438</v>
      </c>
      <c r="BE142" s="249" t="s">
        <v>1438</v>
      </c>
      <c r="BF142" s="249" t="s">
        <v>1438</v>
      </c>
      <c r="BG142" s="249">
        <v>7</v>
      </c>
      <c r="BH142" s="249">
        <v>6.6</v>
      </c>
      <c r="BI142" s="249">
        <v>6.2</v>
      </c>
      <c r="BJ142" s="249">
        <v>6.2</v>
      </c>
      <c r="BK142" s="249">
        <v>7</v>
      </c>
      <c r="BL142" s="260">
        <f t="shared" si="5"/>
        <v>6.6400000000000006</v>
      </c>
      <c r="BM142" s="249">
        <v>6.1</v>
      </c>
      <c r="BN142" s="293">
        <v>6.1</v>
      </c>
      <c r="BS142" s="57" t="s">
        <v>1485</v>
      </c>
      <c r="BU142" s="57" t="s">
        <v>1486</v>
      </c>
      <c r="BW142" s="208">
        <v>6.6</v>
      </c>
      <c r="BX142" s="57">
        <f t="shared" si="6"/>
        <v>6.6400000000000006</v>
      </c>
    </row>
    <row r="143" spans="1:76" s="57" customFormat="1" ht="15" hidden="1" customHeight="1" x14ac:dyDescent="0.35">
      <c r="A143" s="255">
        <v>14536</v>
      </c>
      <c r="B143" s="255" t="s">
        <v>116</v>
      </c>
      <c r="C143" s="255" t="s">
        <v>117</v>
      </c>
      <c r="D143" s="255">
        <v>1</v>
      </c>
      <c r="E143" s="255">
        <v>2025</v>
      </c>
      <c r="F143" s="255" t="s">
        <v>1434</v>
      </c>
      <c r="G143" s="255" t="s">
        <v>52</v>
      </c>
      <c r="H143" s="255" t="s">
        <v>1435</v>
      </c>
      <c r="I143" s="255" t="s">
        <v>54</v>
      </c>
      <c r="J143" s="255" t="s">
        <v>55</v>
      </c>
      <c r="K143" s="255" t="s">
        <v>56</v>
      </c>
      <c r="L143" s="255" t="s">
        <v>57</v>
      </c>
      <c r="M143" s="255">
        <v>9</v>
      </c>
      <c r="N143" s="255" t="s">
        <v>118</v>
      </c>
      <c r="O143" s="255" t="s">
        <v>386</v>
      </c>
      <c r="P143" s="250" t="s">
        <v>120</v>
      </c>
      <c r="Q143" s="255" t="s">
        <v>61</v>
      </c>
      <c r="R143" s="255" t="s">
        <v>62</v>
      </c>
      <c r="S143" s="249" t="s">
        <v>63</v>
      </c>
      <c r="T143" s="249">
        <v>20</v>
      </c>
      <c r="U143" s="249">
        <v>100</v>
      </c>
      <c r="V143" s="249">
        <v>12</v>
      </c>
      <c r="W143" s="249">
        <v>112</v>
      </c>
      <c r="X143" s="249">
        <v>4</v>
      </c>
      <c r="Y143" s="249" t="s">
        <v>64</v>
      </c>
      <c r="Z143" s="249" t="s">
        <v>64</v>
      </c>
      <c r="AA143" s="248" t="s">
        <v>64</v>
      </c>
      <c r="AB143" s="248"/>
      <c r="AC143" s="249" t="s">
        <v>387</v>
      </c>
      <c r="AD143" s="248"/>
      <c r="AE143" s="249"/>
      <c r="AF143" s="249" t="s">
        <v>122</v>
      </c>
      <c r="AG143" s="249">
        <v>28</v>
      </c>
      <c r="AH143" s="255">
        <v>2</v>
      </c>
      <c r="AI143" s="255" t="s">
        <v>1487</v>
      </c>
      <c r="AJ143" s="249" t="s">
        <v>1488</v>
      </c>
      <c r="AK143" s="249">
        <v>112</v>
      </c>
      <c r="AL143" s="292">
        <v>28</v>
      </c>
      <c r="AM143" s="292">
        <v>5075</v>
      </c>
      <c r="AN143" s="292">
        <v>250000</v>
      </c>
      <c r="AO143" s="292">
        <v>0</v>
      </c>
      <c r="AP143" s="265">
        <v>11368000</v>
      </c>
      <c r="AQ143" s="249">
        <v>2240000</v>
      </c>
      <c r="AR143" s="255">
        <v>5000000</v>
      </c>
      <c r="AS143" s="255">
        <v>2800000</v>
      </c>
      <c r="AT143" s="265">
        <v>0</v>
      </c>
      <c r="AU143" s="249">
        <v>21408000</v>
      </c>
      <c r="AV143" s="255" t="s">
        <v>67</v>
      </c>
      <c r="AW143" s="249" t="s">
        <v>1437</v>
      </c>
      <c r="AX143" s="249"/>
      <c r="AY143" s="249"/>
      <c r="AZ143" s="249" t="s">
        <v>1438</v>
      </c>
      <c r="BA143" s="249" t="s">
        <v>1438</v>
      </c>
      <c r="BB143" s="249" t="s">
        <v>1438</v>
      </c>
      <c r="BC143" s="249" t="s">
        <v>1438</v>
      </c>
      <c r="BD143" s="249" t="s">
        <v>1438</v>
      </c>
      <c r="BE143" s="249" t="s">
        <v>1438</v>
      </c>
      <c r="BF143" s="249" t="s">
        <v>1438</v>
      </c>
      <c r="BG143" s="249"/>
      <c r="BH143" s="249"/>
      <c r="BI143" s="249"/>
      <c r="BJ143" s="249"/>
      <c r="BK143" s="249"/>
      <c r="BL143" s="260">
        <f t="shared" si="5"/>
        <v>0</v>
      </c>
      <c r="BM143" s="249"/>
      <c r="BN143" s="255"/>
      <c r="BS143" s="57" t="s">
        <v>1489</v>
      </c>
      <c r="BU143" s="57" t="s">
        <v>1490</v>
      </c>
      <c r="BW143" s="208"/>
    </row>
    <row r="144" spans="1:76" s="57" customFormat="1" ht="15" hidden="1" customHeight="1" x14ac:dyDescent="0.35">
      <c r="A144" s="255">
        <v>14541</v>
      </c>
      <c r="B144" s="255" t="s">
        <v>116</v>
      </c>
      <c r="C144" s="255" t="s">
        <v>117</v>
      </c>
      <c r="D144" s="255">
        <v>1</v>
      </c>
      <c r="E144" s="255">
        <v>2025</v>
      </c>
      <c r="F144" s="255" t="s">
        <v>1434</v>
      </c>
      <c r="G144" s="255" t="s">
        <v>52</v>
      </c>
      <c r="H144" s="255" t="s">
        <v>1435</v>
      </c>
      <c r="I144" s="255" t="s">
        <v>54</v>
      </c>
      <c r="J144" s="255" t="s">
        <v>55</v>
      </c>
      <c r="K144" s="255" t="s">
        <v>56</v>
      </c>
      <c r="L144" s="255" t="s">
        <v>57</v>
      </c>
      <c r="M144" s="255">
        <v>9</v>
      </c>
      <c r="N144" s="255" t="s">
        <v>118</v>
      </c>
      <c r="O144" s="255" t="s">
        <v>388</v>
      </c>
      <c r="P144" s="250" t="s">
        <v>120</v>
      </c>
      <c r="Q144" s="255" t="s">
        <v>61</v>
      </c>
      <c r="R144" s="255" t="s">
        <v>62</v>
      </c>
      <c r="S144" s="249" t="s">
        <v>63</v>
      </c>
      <c r="T144" s="249">
        <v>20</v>
      </c>
      <c r="U144" s="249">
        <v>100</v>
      </c>
      <c r="V144" s="249">
        <v>12</v>
      </c>
      <c r="W144" s="249">
        <v>112</v>
      </c>
      <c r="X144" s="249">
        <v>4</v>
      </c>
      <c r="Y144" s="249" t="s">
        <v>64</v>
      </c>
      <c r="Z144" s="249" t="s">
        <v>64</v>
      </c>
      <c r="AA144" s="248" t="s">
        <v>64</v>
      </c>
      <c r="AB144" s="248"/>
      <c r="AC144" s="249" t="s">
        <v>387</v>
      </c>
      <c r="AD144" s="248"/>
      <c r="AE144" s="249"/>
      <c r="AF144" s="249" t="s">
        <v>122</v>
      </c>
      <c r="AG144" s="249">
        <v>28</v>
      </c>
      <c r="AH144" s="255">
        <v>2</v>
      </c>
      <c r="AI144" s="255" t="s">
        <v>1487</v>
      </c>
      <c r="AJ144" s="249" t="s">
        <v>1488</v>
      </c>
      <c r="AK144" s="249">
        <v>112</v>
      </c>
      <c r="AL144" s="292">
        <v>28</v>
      </c>
      <c r="AM144" s="292">
        <v>5075</v>
      </c>
      <c r="AN144" s="292">
        <v>250000</v>
      </c>
      <c r="AO144" s="292">
        <v>0</v>
      </c>
      <c r="AP144" s="265">
        <v>11368000</v>
      </c>
      <c r="AQ144" s="249">
        <v>2240000</v>
      </c>
      <c r="AR144" s="255">
        <v>5000000</v>
      </c>
      <c r="AS144" s="255">
        <v>2800000</v>
      </c>
      <c r="AT144" s="265">
        <v>0</v>
      </c>
      <c r="AU144" s="249">
        <v>21408000</v>
      </c>
      <c r="AV144" s="255" t="s">
        <v>67</v>
      </c>
      <c r="AW144" s="249" t="s">
        <v>1437</v>
      </c>
      <c r="AX144" s="249"/>
      <c r="AY144" s="249"/>
      <c r="AZ144" s="249" t="s">
        <v>1438</v>
      </c>
      <c r="BA144" s="249" t="s">
        <v>1438</v>
      </c>
      <c r="BB144" s="249" t="s">
        <v>1438</v>
      </c>
      <c r="BC144" s="249" t="s">
        <v>1438</v>
      </c>
      <c r="BD144" s="249" t="s">
        <v>1438</v>
      </c>
      <c r="BE144" s="249" t="s">
        <v>1438</v>
      </c>
      <c r="BF144" s="249" t="s">
        <v>1438</v>
      </c>
      <c r="BG144" s="249"/>
      <c r="BH144" s="249"/>
      <c r="BI144" s="249"/>
      <c r="BJ144" s="249"/>
      <c r="BK144" s="249"/>
      <c r="BL144" s="260">
        <f t="shared" si="5"/>
        <v>0</v>
      </c>
      <c r="BM144" s="249"/>
      <c r="BN144" s="255"/>
      <c r="BU144" s="57" t="s">
        <v>1491</v>
      </c>
      <c r="BW144" s="208"/>
    </row>
    <row r="145" spans="1:76" s="57" customFormat="1" ht="15" hidden="1" customHeight="1" x14ac:dyDescent="0.35">
      <c r="A145" s="255">
        <v>14542</v>
      </c>
      <c r="B145" s="255" t="s">
        <v>116</v>
      </c>
      <c r="C145" s="255" t="s">
        <v>117</v>
      </c>
      <c r="D145" s="255">
        <v>1</v>
      </c>
      <c r="E145" s="255">
        <v>2025</v>
      </c>
      <c r="F145" s="255" t="s">
        <v>1434</v>
      </c>
      <c r="G145" s="255" t="s">
        <v>52</v>
      </c>
      <c r="H145" s="255" t="s">
        <v>1435</v>
      </c>
      <c r="I145" s="255" t="s">
        <v>1047</v>
      </c>
      <c r="J145" s="255" t="s">
        <v>1048</v>
      </c>
      <c r="K145" s="255" t="s">
        <v>56</v>
      </c>
      <c r="L145" s="255" t="s">
        <v>57</v>
      </c>
      <c r="M145" s="255">
        <v>9</v>
      </c>
      <c r="N145" s="255" t="s">
        <v>118</v>
      </c>
      <c r="O145" s="255" t="s">
        <v>1228</v>
      </c>
      <c r="P145" s="250" t="s">
        <v>120</v>
      </c>
      <c r="Q145" s="255" t="s">
        <v>61</v>
      </c>
      <c r="R145" s="255" t="s">
        <v>62</v>
      </c>
      <c r="S145" s="249" t="s">
        <v>63</v>
      </c>
      <c r="T145" s="249">
        <v>20</v>
      </c>
      <c r="U145" s="249">
        <v>260</v>
      </c>
      <c r="V145" s="249">
        <v>12</v>
      </c>
      <c r="W145" s="249">
        <v>272</v>
      </c>
      <c r="X145" s="249">
        <v>4</v>
      </c>
      <c r="Y145" s="249" t="s">
        <v>64</v>
      </c>
      <c r="Z145" s="249" t="s">
        <v>64</v>
      </c>
      <c r="AA145" s="248" t="s">
        <v>64</v>
      </c>
      <c r="AB145" s="248"/>
      <c r="AC145" s="249" t="s">
        <v>1229</v>
      </c>
      <c r="AD145" s="248" t="s">
        <v>64</v>
      </c>
      <c r="AE145" s="249" t="s">
        <v>1230</v>
      </c>
      <c r="AF145" s="249" t="s">
        <v>122</v>
      </c>
      <c r="AG145" s="249">
        <v>68</v>
      </c>
      <c r="AH145" s="255">
        <v>2</v>
      </c>
      <c r="AI145" s="255" t="s">
        <v>1487</v>
      </c>
      <c r="AJ145" s="249" t="s">
        <v>1488</v>
      </c>
      <c r="AK145" s="249">
        <v>272</v>
      </c>
      <c r="AL145" s="292">
        <v>68</v>
      </c>
      <c r="AM145" s="292">
        <v>5075</v>
      </c>
      <c r="AN145" s="292">
        <v>250000</v>
      </c>
      <c r="AO145" s="292">
        <v>250000</v>
      </c>
      <c r="AP145" s="265">
        <v>27608000</v>
      </c>
      <c r="AQ145" s="249">
        <v>5440000</v>
      </c>
      <c r="AR145" s="255">
        <v>5000000</v>
      </c>
      <c r="AS145" s="255">
        <v>6800000</v>
      </c>
      <c r="AT145" s="265">
        <v>5000000</v>
      </c>
      <c r="AU145" s="249">
        <v>49848000</v>
      </c>
      <c r="AV145" s="255" t="s">
        <v>67</v>
      </c>
      <c r="AW145" s="249" t="s">
        <v>1437</v>
      </c>
      <c r="AX145" s="249"/>
      <c r="AY145" s="249"/>
      <c r="AZ145" s="249" t="s">
        <v>1438</v>
      </c>
      <c r="BA145" s="249" t="s">
        <v>1438</v>
      </c>
      <c r="BB145" s="249" t="s">
        <v>1438</v>
      </c>
      <c r="BC145" s="249" t="s">
        <v>1438</v>
      </c>
      <c r="BD145" s="249" t="s">
        <v>1438</v>
      </c>
      <c r="BE145" s="249" t="s">
        <v>1438</v>
      </c>
      <c r="BF145" s="249" t="s">
        <v>1438</v>
      </c>
      <c r="BG145" s="249"/>
      <c r="BH145" s="249"/>
      <c r="BI145" s="249"/>
      <c r="BJ145" s="249"/>
      <c r="BK145" s="249"/>
      <c r="BL145" s="260">
        <f t="shared" si="5"/>
        <v>0</v>
      </c>
      <c r="BM145" s="249"/>
      <c r="BN145" s="255"/>
      <c r="BU145" s="57" t="s">
        <v>1492</v>
      </c>
      <c r="BW145" s="208"/>
    </row>
    <row r="146" spans="1:76" s="57" customFormat="1" ht="15" hidden="1" customHeight="1" x14ac:dyDescent="0.35">
      <c r="A146" s="255">
        <v>14543</v>
      </c>
      <c r="B146" s="255" t="s">
        <v>116</v>
      </c>
      <c r="C146" s="255" t="s">
        <v>117</v>
      </c>
      <c r="D146" s="255">
        <v>1</v>
      </c>
      <c r="E146" s="255">
        <v>2025</v>
      </c>
      <c r="F146" s="255" t="s">
        <v>1434</v>
      </c>
      <c r="G146" s="255" t="s">
        <v>52</v>
      </c>
      <c r="H146" s="255" t="s">
        <v>1435</v>
      </c>
      <c r="I146" s="255" t="s">
        <v>1047</v>
      </c>
      <c r="J146" s="255" t="s">
        <v>1048</v>
      </c>
      <c r="K146" s="255" t="s">
        <v>56</v>
      </c>
      <c r="L146" s="255" t="s">
        <v>57</v>
      </c>
      <c r="M146" s="255">
        <v>9</v>
      </c>
      <c r="N146" s="255" t="s">
        <v>118</v>
      </c>
      <c r="O146" s="255" t="s">
        <v>1252</v>
      </c>
      <c r="P146" s="250" t="s">
        <v>120</v>
      </c>
      <c r="Q146" s="255" t="s">
        <v>61</v>
      </c>
      <c r="R146" s="255" t="s">
        <v>62</v>
      </c>
      <c r="S146" s="249" t="s">
        <v>63</v>
      </c>
      <c r="T146" s="249">
        <v>20</v>
      </c>
      <c r="U146" s="249">
        <v>260</v>
      </c>
      <c r="V146" s="249">
        <v>12</v>
      </c>
      <c r="W146" s="249">
        <v>272</v>
      </c>
      <c r="X146" s="249">
        <v>4</v>
      </c>
      <c r="Y146" s="249" t="s">
        <v>64</v>
      </c>
      <c r="Z146" s="249" t="s">
        <v>64</v>
      </c>
      <c r="AA146" s="248" t="s">
        <v>64</v>
      </c>
      <c r="AB146" s="248"/>
      <c r="AC146" s="249" t="s">
        <v>1229</v>
      </c>
      <c r="AD146" s="248" t="s">
        <v>64</v>
      </c>
      <c r="AE146" s="249" t="s">
        <v>1230</v>
      </c>
      <c r="AF146" s="249" t="s">
        <v>122</v>
      </c>
      <c r="AG146" s="249">
        <v>68</v>
      </c>
      <c r="AH146" s="255">
        <v>2</v>
      </c>
      <c r="AI146" s="255" t="s">
        <v>1487</v>
      </c>
      <c r="AJ146" s="249" t="s">
        <v>1488</v>
      </c>
      <c r="AK146" s="249">
        <v>272</v>
      </c>
      <c r="AL146" s="292">
        <v>68</v>
      </c>
      <c r="AM146" s="292">
        <v>5075</v>
      </c>
      <c r="AN146" s="292">
        <v>250000</v>
      </c>
      <c r="AO146" s="292">
        <v>250000</v>
      </c>
      <c r="AP146" s="265">
        <v>27608000</v>
      </c>
      <c r="AQ146" s="249">
        <v>5440000</v>
      </c>
      <c r="AR146" s="255">
        <v>5000000</v>
      </c>
      <c r="AS146" s="255">
        <v>6800000</v>
      </c>
      <c r="AT146" s="265">
        <v>5000000</v>
      </c>
      <c r="AU146" s="249">
        <v>49848000</v>
      </c>
      <c r="AV146" s="255" t="s">
        <v>67</v>
      </c>
      <c r="AW146" s="249" t="s">
        <v>1437</v>
      </c>
      <c r="AX146" s="249"/>
      <c r="AY146" s="249"/>
      <c r="AZ146" s="249" t="s">
        <v>1438</v>
      </c>
      <c r="BA146" s="249" t="s">
        <v>1438</v>
      </c>
      <c r="BB146" s="249" t="s">
        <v>1438</v>
      </c>
      <c r="BC146" s="249" t="s">
        <v>1438</v>
      </c>
      <c r="BD146" s="249" t="s">
        <v>1438</v>
      </c>
      <c r="BE146" s="249" t="s">
        <v>1438</v>
      </c>
      <c r="BF146" s="249" t="s">
        <v>1438</v>
      </c>
      <c r="BG146" s="249"/>
      <c r="BH146" s="249"/>
      <c r="BI146" s="249"/>
      <c r="BJ146" s="249"/>
      <c r="BK146" s="249"/>
      <c r="BL146" s="260">
        <f t="shared" si="5"/>
        <v>0</v>
      </c>
      <c r="BM146" s="249"/>
      <c r="BN146" s="255"/>
      <c r="BW146" s="208"/>
    </row>
    <row r="147" spans="1:76" s="57" customFormat="1" ht="15" hidden="1" customHeight="1" x14ac:dyDescent="0.35">
      <c r="A147" s="255">
        <v>14544</v>
      </c>
      <c r="B147" s="255" t="s">
        <v>116</v>
      </c>
      <c r="C147" s="255" t="s">
        <v>117</v>
      </c>
      <c r="D147" s="255">
        <v>1</v>
      </c>
      <c r="E147" s="255">
        <v>2025</v>
      </c>
      <c r="F147" s="255" t="s">
        <v>1434</v>
      </c>
      <c r="G147" s="255" t="s">
        <v>52</v>
      </c>
      <c r="H147" s="255" t="s">
        <v>1435</v>
      </c>
      <c r="I147" s="255" t="s">
        <v>296</v>
      </c>
      <c r="J147" s="255" t="s">
        <v>297</v>
      </c>
      <c r="K147" s="255"/>
      <c r="L147" s="255" t="s">
        <v>65</v>
      </c>
      <c r="M147" s="255">
        <v>9</v>
      </c>
      <c r="N147" s="255" t="s">
        <v>118</v>
      </c>
      <c r="O147" s="255" t="s">
        <v>298</v>
      </c>
      <c r="P147" s="250" t="s">
        <v>120</v>
      </c>
      <c r="Q147" s="255" t="s">
        <v>61</v>
      </c>
      <c r="R147" s="255" t="s">
        <v>107</v>
      </c>
      <c r="S147" s="249" t="s">
        <v>63</v>
      </c>
      <c r="T147" s="249">
        <v>20</v>
      </c>
      <c r="U147" s="249">
        <v>160</v>
      </c>
      <c r="V147" s="249" t="s">
        <v>65</v>
      </c>
      <c r="W147" s="249">
        <v>160</v>
      </c>
      <c r="X147" s="249">
        <v>4</v>
      </c>
      <c r="Y147" s="249" t="s">
        <v>64</v>
      </c>
      <c r="Z147" s="249" t="s">
        <v>64</v>
      </c>
      <c r="AA147" s="253" t="s">
        <v>67</v>
      </c>
      <c r="AB147" s="248"/>
      <c r="AC147" s="249" t="s">
        <v>299</v>
      </c>
      <c r="AD147" s="248" t="s">
        <v>64</v>
      </c>
      <c r="AE147" s="249" t="s">
        <v>300</v>
      </c>
      <c r="AF147" s="249" t="s">
        <v>122</v>
      </c>
      <c r="AG147" s="249">
        <v>40</v>
      </c>
      <c r="AH147" s="255">
        <v>2</v>
      </c>
      <c r="AI147" s="255" t="s">
        <v>1487</v>
      </c>
      <c r="AJ147" s="249" t="s">
        <v>1488</v>
      </c>
      <c r="AK147" s="249">
        <v>160</v>
      </c>
      <c r="AL147" s="292">
        <v>40</v>
      </c>
      <c r="AM147" s="292">
        <v>5075</v>
      </c>
      <c r="AN147" s="292">
        <v>0</v>
      </c>
      <c r="AO147" s="292">
        <v>40000</v>
      </c>
      <c r="AP147" s="265">
        <v>16240000</v>
      </c>
      <c r="AQ147" s="249">
        <v>3200000</v>
      </c>
      <c r="AR147" s="255">
        <v>0</v>
      </c>
      <c r="AS147" s="255">
        <v>4000000</v>
      </c>
      <c r="AT147" s="265">
        <v>800000</v>
      </c>
      <c r="AU147" s="249">
        <v>24240000</v>
      </c>
      <c r="AV147" s="255" t="s">
        <v>1444</v>
      </c>
      <c r="AW147" s="249"/>
      <c r="AX147" s="249">
        <v>1</v>
      </c>
      <c r="AY147" s="249">
        <v>7</v>
      </c>
      <c r="AZ147" s="249" t="s">
        <v>1438</v>
      </c>
      <c r="BA147" s="249" t="s">
        <v>1438</v>
      </c>
      <c r="BB147" s="249" t="s">
        <v>1438</v>
      </c>
      <c r="BC147" s="249" t="s">
        <v>1438</v>
      </c>
      <c r="BD147" s="249" t="s">
        <v>1438</v>
      </c>
      <c r="BE147" s="249" t="s">
        <v>1438</v>
      </c>
      <c r="BF147" s="249" t="s">
        <v>1438</v>
      </c>
      <c r="BG147" s="249">
        <v>7</v>
      </c>
      <c r="BH147" s="249">
        <v>7</v>
      </c>
      <c r="BI147" s="249">
        <v>5</v>
      </c>
      <c r="BJ147" s="249">
        <v>5</v>
      </c>
      <c r="BK147" s="249">
        <v>7</v>
      </c>
      <c r="BL147" s="260">
        <f t="shared" si="5"/>
        <v>6.4</v>
      </c>
      <c r="BM147" s="249">
        <v>7</v>
      </c>
      <c r="BN147" s="293">
        <v>5.95</v>
      </c>
      <c r="BW147" s="208">
        <v>6.4</v>
      </c>
      <c r="BX147" s="57">
        <f>+(BG147*0.3+BH147*0.3+BI147*0.2+BJ147*0.1+BK147*0.1)</f>
        <v>6.4</v>
      </c>
    </row>
    <row r="148" spans="1:76" s="57" customFormat="1" ht="15" hidden="1" customHeight="1" x14ac:dyDescent="0.35">
      <c r="A148" s="255">
        <v>14546</v>
      </c>
      <c r="B148" s="255" t="s">
        <v>116</v>
      </c>
      <c r="C148" s="255" t="s">
        <v>117</v>
      </c>
      <c r="D148" s="255">
        <v>1</v>
      </c>
      <c r="E148" s="255">
        <v>2025</v>
      </c>
      <c r="F148" s="255" t="s">
        <v>1434</v>
      </c>
      <c r="G148" s="255" t="s">
        <v>52</v>
      </c>
      <c r="H148" s="255" t="s">
        <v>1435</v>
      </c>
      <c r="I148" s="255" t="s">
        <v>100</v>
      </c>
      <c r="J148" s="255" t="s">
        <v>101</v>
      </c>
      <c r="K148" s="255" t="s">
        <v>56</v>
      </c>
      <c r="L148" s="255" t="s">
        <v>57</v>
      </c>
      <c r="M148" s="255">
        <v>9</v>
      </c>
      <c r="N148" s="255" t="s">
        <v>118</v>
      </c>
      <c r="O148" s="255" t="s">
        <v>119</v>
      </c>
      <c r="P148" s="250" t="s">
        <v>120</v>
      </c>
      <c r="Q148" s="255" t="s">
        <v>61</v>
      </c>
      <c r="R148" s="255" t="s">
        <v>62</v>
      </c>
      <c r="S148" s="249" t="s">
        <v>63</v>
      </c>
      <c r="T148" s="249">
        <v>20</v>
      </c>
      <c r="U148" s="249">
        <v>260</v>
      </c>
      <c r="V148" s="249">
        <v>12</v>
      </c>
      <c r="W148" s="249">
        <v>272</v>
      </c>
      <c r="X148" s="249">
        <v>4</v>
      </c>
      <c r="Y148" s="249" t="s">
        <v>64</v>
      </c>
      <c r="Z148" s="249" t="s">
        <v>64</v>
      </c>
      <c r="AA148" s="248" t="s">
        <v>64</v>
      </c>
      <c r="AB148" s="248"/>
      <c r="AC148" s="249" t="s">
        <v>121</v>
      </c>
      <c r="AD148" s="248" t="s">
        <v>64</v>
      </c>
      <c r="AE148" s="249" t="s">
        <v>110</v>
      </c>
      <c r="AF148" s="249" t="s">
        <v>122</v>
      </c>
      <c r="AG148" s="249">
        <v>68</v>
      </c>
      <c r="AH148" s="255">
        <v>2</v>
      </c>
      <c r="AI148" s="255" t="s">
        <v>1487</v>
      </c>
      <c r="AJ148" s="249" t="s">
        <v>1488</v>
      </c>
      <c r="AK148" s="249">
        <v>272</v>
      </c>
      <c r="AL148" s="292">
        <v>68</v>
      </c>
      <c r="AM148" s="292">
        <v>5075</v>
      </c>
      <c r="AN148" s="292">
        <v>250000</v>
      </c>
      <c r="AO148" s="292">
        <v>0</v>
      </c>
      <c r="AP148" s="265">
        <v>27608000</v>
      </c>
      <c r="AQ148" s="249">
        <v>5440000</v>
      </c>
      <c r="AR148" s="255">
        <v>5000000</v>
      </c>
      <c r="AS148" s="255">
        <v>6800000</v>
      </c>
      <c r="AT148" s="265">
        <v>0</v>
      </c>
      <c r="AU148" s="249">
        <v>44848000</v>
      </c>
      <c r="AV148" s="255" t="s">
        <v>67</v>
      </c>
      <c r="AW148" s="249" t="s">
        <v>1437</v>
      </c>
      <c r="AX148" s="249"/>
      <c r="AY148" s="249"/>
      <c r="AZ148" s="249" t="s">
        <v>1438</v>
      </c>
      <c r="BA148" s="249" t="s">
        <v>1438</v>
      </c>
      <c r="BB148" s="249" t="s">
        <v>1438</v>
      </c>
      <c r="BC148" s="249" t="s">
        <v>1438</v>
      </c>
      <c r="BD148" s="249" t="s">
        <v>1438</v>
      </c>
      <c r="BE148" s="249" t="s">
        <v>1438</v>
      </c>
      <c r="BF148" s="249" t="s">
        <v>1438</v>
      </c>
      <c r="BG148" s="249"/>
      <c r="BH148" s="249"/>
      <c r="BI148" s="249"/>
      <c r="BJ148" s="249"/>
      <c r="BK148" s="249"/>
      <c r="BL148" s="260">
        <f t="shared" si="5"/>
        <v>0</v>
      </c>
      <c r="BM148" s="249"/>
      <c r="BN148" s="255"/>
      <c r="BW148" s="208"/>
    </row>
    <row r="149" spans="1:76" s="57" customFormat="1" ht="15" hidden="1" customHeight="1" x14ac:dyDescent="0.35">
      <c r="A149" s="255">
        <v>14547</v>
      </c>
      <c r="B149" s="255" t="s">
        <v>116</v>
      </c>
      <c r="C149" s="255" t="s">
        <v>117</v>
      </c>
      <c r="D149" s="255">
        <v>1</v>
      </c>
      <c r="E149" s="255">
        <v>2025</v>
      </c>
      <c r="F149" s="255" t="s">
        <v>1434</v>
      </c>
      <c r="G149" s="255" t="s">
        <v>52</v>
      </c>
      <c r="H149" s="255" t="s">
        <v>1435</v>
      </c>
      <c r="I149" s="255" t="s">
        <v>100</v>
      </c>
      <c r="J149" s="255" t="s">
        <v>101</v>
      </c>
      <c r="K149" s="255" t="s">
        <v>56</v>
      </c>
      <c r="L149" s="255" t="s">
        <v>57</v>
      </c>
      <c r="M149" s="255">
        <v>9</v>
      </c>
      <c r="N149" s="255" t="s">
        <v>118</v>
      </c>
      <c r="O149" s="255" t="s">
        <v>123</v>
      </c>
      <c r="P149" s="250" t="s">
        <v>120</v>
      </c>
      <c r="Q149" s="255" t="s">
        <v>61</v>
      </c>
      <c r="R149" s="255" t="s">
        <v>62</v>
      </c>
      <c r="S149" s="249" t="s">
        <v>63</v>
      </c>
      <c r="T149" s="249">
        <v>20</v>
      </c>
      <c r="U149" s="249">
        <v>260</v>
      </c>
      <c r="V149" s="249">
        <v>12</v>
      </c>
      <c r="W149" s="249">
        <v>272</v>
      </c>
      <c r="X149" s="249">
        <v>4</v>
      </c>
      <c r="Y149" s="249" t="s">
        <v>64</v>
      </c>
      <c r="Z149" s="249" t="s">
        <v>64</v>
      </c>
      <c r="AA149" s="248" t="s">
        <v>64</v>
      </c>
      <c r="AB149" s="248"/>
      <c r="AC149" s="249" t="s">
        <v>121</v>
      </c>
      <c r="AD149" s="248" t="s">
        <v>64</v>
      </c>
      <c r="AE149" s="249" t="s">
        <v>110</v>
      </c>
      <c r="AF149" s="249" t="s">
        <v>122</v>
      </c>
      <c r="AG149" s="249">
        <v>68</v>
      </c>
      <c r="AH149" s="255">
        <v>2</v>
      </c>
      <c r="AI149" s="255" t="s">
        <v>1487</v>
      </c>
      <c r="AJ149" s="249" t="s">
        <v>1488</v>
      </c>
      <c r="AK149" s="249">
        <v>272</v>
      </c>
      <c r="AL149" s="292">
        <v>68</v>
      </c>
      <c r="AM149" s="292">
        <v>5075</v>
      </c>
      <c r="AN149" s="292">
        <v>250000</v>
      </c>
      <c r="AO149" s="292">
        <v>250000</v>
      </c>
      <c r="AP149" s="265">
        <v>27608000</v>
      </c>
      <c r="AQ149" s="249">
        <v>5440000</v>
      </c>
      <c r="AR149" s="255">
        <v>5500000</v>
      </c>
      <c r="AS149" s="255">
        <v>6800000</v>
      </c>
      <c r="AT149" s="265">
        <v>5000000</v>
      </c>
      <c r="AU149" s="249">
        <v>49848000</v>
      </c>
      <c r="AV149" s="255" t="s">
        <v>67</v>
      </c>
      <c r="AW149" s="249" t="s">
        <v>1437</v>
      </c>
      <c r="AX149" s="249"/>
      <c r="AY149" s="249"/>
      <c r="AZ149" s="249" t="s">
        <v>1438</v>
      </c>
      <c r="BA149" s="249" t="s">
        <v>1438</v>
      </c>
      <c r="BB149" s="249" t="s">
        <v>1438</v>
      </c>
      <c r="BC149" s="249" t="s">
        <v>1438</v>
      </c>
      <c r="BD149" s="249" t="s">
        <v>1438</v>
      </c>
      <c r="BE149" s="249" t="s">
        <v>1438</v>
      </c>
      <c r="BF149" s="249" t="s">
        <v>1438</v>
      </c>
      <c r="BG149" s="249"/>
      <c r="BH149" s="249"/>
      <c r="BI149" s="249"/>
      <c r="BJ149" s="249"/>
      <c r="BK149" s="249"/>
      <c r="BL149" s="260">
        <f t="shared" si="5"/>
        <v>0</v>
      </c>
      <c r="BM149" s="249"/>
      <c r="BN149" s="255"/>
      <c r="BW149" s="208"/>
    </row>
    <row r="150" spans="1:76" s="57" customFormat="1" ht="15" hidden="1" customHeight="1" x14ac:dyDescent="0.35">
      <c r="A150" s="255">
        <v>14548</v>
      </c>
      <c r="B150" s="255" t="s">
        <v>116</v>
      </c>
      <c r="C150" s="255" t="s">
        <v>117</v>
      </c>
      <c r="D150" s="255">
        <v>1</v>
      </c>
      <c r="E150" s="255">
        <v>2025</v>
      </c>
      <c r="F150" s="255" t="s">
        <v>1434</v>
      </c>
      <c r="G150" s="255" t="s">
        <v>52</v>
      </c>
      <c r="H150" s="255" t="s">
        <v>1435</v>
      </c>
      <c r="I150" s="255" t="s">
        <v>100</v>
      </c>
      <c r="J150" s="255" t="s">
        <v>101</v>
      </c>
      <c r="K150" s="255" t="s">
        <v>56</v>
      </c>
      <c r="L150" s="255" t="s">
        <v>57</v>
      </c>
      <c r="M150" s="255">
        <v>9</v>
      </c>
      <c r="N150" s="255" t="s">
        <v>118</v>
      </c>
      <c r="O150" s="255" t="s">
        <v>124</v>
      </c>
      <c r="P150" s="250" t="s">
        <v>120</v>
      </c>
      <c r="Q150" s="255" t="s">
        <v>61</v>
      </c>
      <c r="R150" s="255" t="s">
        <v>62</v>
      </c>
      <c r="S150" s="249" t="s">
        <v>63</v>
      </c>
      <c r="T150" s="249">
        <v>20</v>
      </c>
      <c r="U150" s="249">
        <v>260</v>
      </c>
      <c r="V150" s="249">
        <v>12</v>
      </c>
      <c r="W150" s="249">
        <v>272</v>
      </c>
      <c r="X150" s="249">
        <v>4</v>
      </c>
      <c r="Y150" s="249" t="s">
        <v>64</v>
      </c>
      <c r="Z150" s="249" t="s">
        <v>64</v>
      </c>
      <c r="AA150" s="248" t="s">
        <v>64</v>
      </c>
      <c r="AB150" s="248"/>
      <c r="AC150" s="249" t="s">
        <v>121</v>
      </c>
      <c r="AD150" s="248" t="s">
        <v>64</v>
      </c>
      <c r="AE150" s="249" t="s">
        <v>110</v>
      </c>
      <c r="AF150" s="249" t="s">
        <v>122</v>
      </c>
      <c r="AG150" s="249">
        <v>68</v>
      </c>
      <c r="AH150" s="255">
        <v>2</v>
      </c>
      <c r="AI150" s="255" t="s">
        <v>1487</v>
      </c>
      <c r="AJ150" s="249" t="s">
        <v>1488</v>
      </c>
      <c r="AK150" s="249">
        <v>272</v>
      </c>
      <c r="AL150" s="292">
        <v>68</v>
      </c>
      <c r="AM150" s="292">
        <v>5075</v>
      </c>
      <c r="AN150" s="292">
        <v>250000</v>
      </c>
      <c r="AO150" s="292">
        <v>250000</v>
      </c>
      <c r="AP150" s="265">
        <v>27608000</v>
      </c>
      <c r="AQ150" s="249">
        <v>5440000</v>
      </c>
      <c r="AR150" s="255">
        <v>5000000</v>
      </c>
      <c r="AS150" s="255">
        <v>6800000</v>
      </c>
      <c r="AT150" s="265">
        <v>5000000</v>
      </c>
      <c r="AU150" s="249">
        <v>49848000</v>
      </c>
      <c r="AV150" s="255" t="s">
        <v>67</v>
      </c>
      <c r="AW150" s="249" t="s">
        <v>1437</v>
      </c>
      <c r="AX150" s="249"/>
      <c r="AY150" s="249"/>
      <c r="AZ150" s="249" t="s">
        <v>1438</v>
      </c>
      <c r="BA150" s="249" t="s">
        <v>1438</v>
      </c>
      <c r="BB150" s="249" t="s">
        <v>1438</v>
      </c>
      <c r="BC150" s="249" t="s">
        <v>1438</v>
      </c>
      <c r="BD150" s="249" t="s">
        <v>1438</v>
      </c>
      <c r="BE150" s="249" t="s">
        <v>1438</v>
      </c>
      <c r="BF150" s="249" t="s">
        <v>1438</v>
      </c>
      <c r="BG150" s="249"/>
      <c r="BH150" s="249"/>
      <c r="BI150" s="249"/>
      <c r="BJ150" s="249"/>
      <c r="BK150" s="249"/>
      <c r="BL150" s="260">
        <f t="shared" si="5"/>
        <v>0</v>
      </c>
      <c r="BM150" s="249"/>
      <c r="BN150" s="255"/>
      <c r="BW150" s="208"/>
    </row>
    <row r="151" spans="1:76" s="57" customFormat="1" ht="15" hidden="1" customHeight="1" x14ac:dyDescent="0.35">
      <c r="A151" s="255">
        <v>14549</v>
      </c>
      <c r="B151" s="255" t="s">
        <v>116</v>
      </c>
      <c r="C151" s="255" t="s">
        <v>117</v>
      </c>
      <c r="D151" s="255">
        <v>1</v>
      </c>
      <c r="E151" s="255">
        <v>2025</v>
      </c>
      <c r="F151" s="255" t="s">
        <v>1434</v>
      </c>
      <c r="G151" s="255" t="s">
        <v>52</v>
      </c>
      <c r="H151" s="255" t="s">
        <v>1435</v>
      </c>
      <c r="I151" s="255" t="s">
        <v>93</v>
      </c>
      <c r="J151" s="255" t="s">
        <v>94</v>
      </c>
      <c r="K151" s="255" t="s">
        <v>56</v>
      </c>
      <c r="L151" s="255" t="s">
        <v>57</v>
      </c>
      <c r="M151" s="255">
        <v>9</v>
      </c>
      <c r="N151" s="255" t="s">
        <v>118</v>
      </c>
      <c r="O151" s="255" t="s">
        <v>394</v>
      </c>
      <c r="P151" s="250" t="s">
        <v>120</v>
      </c>
      <c r="Q151" s="255" t="s">
        <v>61</v>
      </c>
      <c r="R151" s="255" t="s">
        <v>62</v>
      </c>
      <c r="S151" s="249" t="s">
        <v>63</v>
      </c>
      <c r="T151" s="249">
        <v>20</v>
      </c>
      <c r="U151" s="249">
        <v>170</v>
      </c>
      <c r="V151" s="249">
        <v>12</v>
      </c>
      <c r="W151" s="249">
        <v>182</v>
      </c>
      <c r="X151" s="249">
        <v>4</v>
      </c>
      <c r="Y151" s="249" t="s">
        <v>64</v>
      </c>
      <c r="Z151" s="249" t="s">
        <v>64</v>
      </c>
      <c r="AA151" s="248" t="s">
        <v>64</v>
      </c>
      <c r="AB151" s="248"/>
      <c r="AC151" s="249" t="s">
        <v>299</v>
      </c>
      <c r="AD151" s="248"/>
      <c r="AE151" s="249"/>
      <c r="AF151" s="249" t="s">
        <v>122</v>
      </c>
      <c r="AG151" s="249">
        <v>46</v>
      </c>
      <c r="AH151" s="255">
        <v>2</v>
      </c>
      <c r="AI151" s="255" t="s">
        <v>1487</v>
      </c>
      <c r="AJ151" s="249" t="s">
        <v>1488</v>
      </c>
      <c r="AK151" s="249">
        <v>182</v>
      </c>
      <c r="AL151" s="292">
        <v>46</v>
      </c>
      <c r="AM151" s="292">
        <v>5075</v>
      </c>
      <c r="AN151" s="292">
        <v>250000</v>
      </c>
      <c r="AO151" s="292">
        <v>0</v>
      </c>
      <c r="AP151" s="265">
        <v>18473000</v>
      </c>
      <c r="AQ151" s="249">
        <v>3680000</v>
      </c>
      <c r="AR151" s="255">
        <v>5000000</v>
      </c>
      <c r="AS151" s="255">
        <v>4600000</v>
      </c>
      <c r="AT151" s="265">
        <v>0</v>
      </c>
      <c r="AU151" s="249">
        <v>31753000</v>
      </c>
      <c r="AV151" s="255" t="s">
        <v>67</v>
      </c>
      <c r="AW151" s="249" t="s">
        <v>1437</v>
      </c>
      <c r="AX151" s="249"/>
      <c r="AY151" s="249"/>
      <c r="AZ151" s="249" t="s">
        <v>1438</v>
      </c>
      <c r="BA151" s="249" t="s">
        <v>1438</v>
      </c>
      <c r="BB151" s="249" t="s">
        <v>1438</v>
      </c>
      <c r="BC151" s="249" t="s">
        <v>1438</v>
      </c>
      <c r="BD151" s="249" t="s">
        <v>1438</v>
      </c>
      <c r="BE151" s="249" t="s">
        <v>1438</v>
      </c>
      <c r="BF151" s="249" t="s">
        <v>1438</v>
      </c>
      <c r="BG151" s="249"/>
      <c r="BH151" s="249"/>
      <c r="BI151" s="249"/>
      <c r="BJ151" s="249"/>
      <c r="BK151" s="249"/>
      <c r="BL151" s="260">
        <f t="shared" si="5"/>
        <v>0</v>
      </c>
      <c r="BM151" s="249"/>
      <c r="BN151" s="255"/>
      <c r="BW151" s="208"/>
    </row>
    <row r="152" spans="1:76" s="57" customFormat="1" ht="15" hidden="1" customHeight="1" x14ac:dyDescent="0.35">
      <c r="A152" s="255">
        <v>14550</v>
      </c>
      <c r="B152" s="255" t="s">
        <v>116</v>
      </c>
      <c r="C152" s="255" t="s">
        <v>117</v>
      </c>
      <c r="D152" s="255">
        <v>1</v>
      </c>
      <c r="E152" s="255">
        <v>2025</v>
      </c>
      <c r="F152" s="255" t="s">
        <v>1434</v>
      </c>
      <c r="G152" s="255" t="s">
        <v>52</v>
      </c>
      <c r="H152" s="255" t="s">
        <v>1435</v>
      </c>
      <c r="I152" s="255" t="s">
        <v>93</v>
      </c>
      <c r="J152" s="202" t="s">
        <v>94</v>
      </c>
      <c r="K152" s="255" t="s">
        <v>56</v>
      </c>
      <c r="L152" s="255" t="s">
        <v>57</v>
      </c>
      <c r="M152" s="255">
        <v>9</v>
      </c>
      <c r="N152" s="255" t="s">
        <v>118</v>
      </c>
      <c r="O152" s="255" t="s">
        <v>395</v>
      </c>
      <c r="P152" s="250" t="s">
        <v>120</v>
      </c>
      <c r="Q152" s="255" t="s">
        <v>61</v>
      </c>
      <c r="R152" s="255" t="s">
        <v>62</v>
      </c>
      <c r="S152" s="249" t="s">
        <v>63</v>
      </c>
      <c r="T152" s="249">
        <v>20</v>
      </c>
      <c r="U152" s="249">
        <v>170</v>
      </c>
      <c r="V152" s="249">
        <v>12</v>
      </c>
      <c r="W152" s="249">
        <v>182</v>
      </c>
      <c r="X152" s="249">
        <v>4</v>
      </c>
      <c r="Y152" s="249" t="s">
        <v>64</v>
      </c>
      <c r="Z152" s="249" t="s">
        <v>64</v>
      </c>
      <c r="AA152" s="248" t="s">
        <v>64</v>
      </c>
      <c r="AB152" s="248"/>
      <c r="AC152" s="249" t="s">
        <v>299</v>
      </c>
      <c r="AD152" s="248"/>
      <c r="AE152" s="249"/>
      <c r="AF152" s="249" t="s">
        <v>122</v>
      </c>
      <c r="AG152" s="249">
        <v>46</v>
      </c>
      <c r="AH152" s="255">
        <v>2</v>
      </c>
      <c r="AI152" s="255" t="s">
        <v>1487</v>
      </c>
      <c r="AJ152" s="249" t="s">
        <v>1488</v>
      </c>
      <c r="AK152" s="249">
        <v>182</v>
      </c>
      <c r="AL152" s="292">
        <v>46</v>
      </c>
      <c r="AM152" s="292">
        <v>5075</v>
      </c>
      <c r="AN152" s="292">
        <v>250000</v>
      </c>
      <c r="AO152" s="292">
        <v>0</v>
      </c>
      <c r="AP152" s="265">
        <v>18473000</v>
      </c>
      <c r="AQ152" s="249">
        <v>3680000</v>
      </c>
      <c r="AR152" s="255">
        <v>5000000</v>
      </c>
      <c r="AS152" s="255">
        <v>4600000</v>
      </c>
      <c r="AT152" s="265">
        <v>0</v>
      </c>
      <c r="AU152" s="249">
        <v>31753000</v>
      </c>
      <c r="AV152" s="255" t="s">
        <v>67</v>
      </c>
      <c r="AW152" s="249" t="s">
        <v>1437</v>
      </c>
      <c r="AX152" s="249"/>
      <c r="AY152" s="249"/>
      <c r="AZ152" s="249" t="s">
        <v>1438</v>
      </c>
      <c r="BA152" s="249" t="s">
        <v>1438</v>
      </c>
      <c r="BB152" s="249" t="s">
        <v>1438</v>
      </c>
      <c r="BC152" s="249" t="s">
        <v>1438</v>
      </c>
      <c r="BD152" s="249" t="s">
        <v>1438</v>
      </c>
      <c r="BE152" s="249" t="s">
        <v>1438</v>
      </c>
      <c r="BF152" s="249" t="s">
        <v>1438</v>
      </c>
      <c r="BG152" s="249"/>
      <c r="BH152" s="249"/>
      <c r="BI152" s="249"/>
      <c r="BJ152" s="249"/>
      <c r="BK152" s="249"/>
      <c r="BL152" s="260">
        <f t="shared" si="5"/>
        <v>0</v>
      </c>
      <c r="BM152" s="249"/>
      <c r="BN152" s="255"/>
      <c r="BW152" s="208"/>
    </row>
    <row r="153" spans="1:76" s="57" customFormat="1" ht="15" hidden="1" customHeight="1" x14ac:dyDescent="0.35">
      <c r="A153" s="255">
        <v>14551</v>
      </c>
      <c r="B153" s="255" t="s">
        <v>116</v>
      </c>
      <c r="C153" s="255" t="s">
        <v>117</v>
      </c>
      <c r="D153" s="255">
        <v>1</v>
      </c>
      <c r="E153" s="255">
        <v>2025</v>
      </c>
      <c r="F153" s="255" t="s">
        <v>1434</v>
      </c>
      <c r="G153" s="255" t="s">
        <v>52</v>
      </c>
      <c r="H153" s="255" t="s">
        <v>1435</v>
      </c>
      <c r="I153" s="255" t="s">
        <v>93</v>
      </c>
      <c r="J153" s="255" t="s">
        <v>94</v>
      </c>
      <c r="K153" s="255" t="s">
        <v>56</v>
      </c>
      <c r="L153" s="255" t="s">
        <v>57</v>
      </c>
      <c r="M153" s="255">
        <v>9</v>
      </c>
      <c r="N153" s="255" t="s">
        <v>118</v>
      </c>
      <c r="O153" s="255" t="s">
        <v>396</v>
      </c>
      <c r="P153" s="250" t="s">
        <v>120</v>
      </c>
      <c r="Q153" s="255" t="s">
        <v>61</v>
      </c>
      <c r="R153" s="255" t="s">
        <v>62</v>
      </c>
      <c r="S153" s="249" t="s">
        <v>63</v>
      </c>
      <c r="T153" s="249">
        <v>20</v>
      </c>
      <c r="U153" s="249">
        <v>170</v>
      </c>
      <c r="V153" s="249">
        <v>12</v>
      </c>
      <c r="W153" s="249">
        <v>182</v>
      </c>
      <c r="X153" s="249">
        <v>4</v>
      </c>
      <c r="Y153" s="249" t="s">
        <v>64</v>
      </c>
      <c r="Z153" s="249" t="s">
        <v>64</v>
      </c>
      <c r="AA153" s="248" t="s">
        <v>64</v>
      </c>
      <c r="AB153" s="248"/>
      <c r="AC153" s="249" t="s">
        <v>299</v>
      </c>
      <c r="AD153" s="248"/>
      <c r="AE153" s="249"/>
      <c r="AF153" s="249" t="s">
        <v>122</v>
      </c>
      <c r="AG153" s="249">
        <v>46</v>
      </c>
      <c r="AH153" s="255">
        <v>2</v>
      </c>
      <c r="AI153" s="255" t="s">
        <v>1487</v>
      </c>
      <c r="AJ153" s="249" t="s">
        <v>1488</v>
      </c>
      <c r="AK153" s="249">
        <v>182</v>
      </c>
      <c r="AL153" s="292">
        <v>46</v>
      </c>
      <c r="AM153" s="292">
        <v>5075</v>
      </c>
      <c r="AN153" s="292">
        <v>250000</v>
      </c>
      <c r="AO153" s="292">
        <v>0</v>
      </c>
      <c r="AP153" s="265">
        <v>18473000</v>
      </c>
      <c r="AQ153" s="249">
        <v>3680000</v>
      </c>
      <c r="AR153" s="255">
        <v>5000000</v>
      </c>
      <c r="AS153" s="255">
        <v>4600000</v>
      </c>
      <c r="AT153" s="265">
        <v>0</v>
      </c>
      <c r="AU153" s="249">
        <v>31753000</v>
      </c>
      <c r="AV153" s="255" t="s">
        <v>67</v>
      </c>
      <c r="AW153" s="249" t="s">
        <v>1437</v>
      </c>
      <c r="AX153" s="249"/>
      <c r="AY153" s="249"/>
      <c r="AZ153" s="249" t="s">
        <v>1438</v>
      </c>
      <c r="BA153" s="249" t="s">
        <v>1438</v>
      </c>
      <c r="BB153" s="249" t="s">
        <v>1438</v>
      </c>
      <c r="BC153" s="249" t="s">
        <v>1438</v>
      </c>
      <c r="BD153" s="249" t="s">
        <v>1438</v>
      </c>
      <c r="BE153" s="249" t="s">
        <v>1438</v>
      </c>
      <c r="BF153" s="249" t="s">
        <v>1438</v>
      </c>
      <c r="BG153" s="249"/>
      <c r="BH153" s="249"/>
      <c r="BI153" s="249"/>
      <c r="BJ153" s="249"/>
      <c r="BK153" s="249"/>
      <c r="BL153" s="260">
        <f t="shared" si="5"/>
        <v>0</v>
      </c>
      <c r="BM153" s="249"/>
      <c r="BN153" s="255"/>
      <c r="BW153" s="208"/>
    </row>
    <row r="154" spans="1:76" s="57" customFormat="1" ht="15" hidden="1" customHeight="1" x14ac:dyDescent="0.35">
      <c r="A154" s="255">
        <v>14552</v>
      </c>
      <c r="B154" s="255" t="s">
        <v>116</v>
      </c>
      <c r="C154" s="255" t="s">
        <v>117</v>
      </c>
      <c r="D154" s="255">
        <v>1</v>
      </c>
      <c r="E154" s="255">
        <v>2025</v>
      </c>
      <c r="F154" s="255" t="s">
        <v>1434</v>
      </c>
      <c r="G154" s="255" t="s">
        <v>52</v>
      </c>
      <c r="H154" s="255" t="s">
        <v>1435</v>
      </c>
      <c r="I154" s="255" t="s">
        <v>397</v>
      </c>
      <c r="J154" s="202" t="s">
        <v>398</v>
      </c>
      <c r="K154" s="255" t="s">
        <v>56</v>
      </c>
      <c r="L154" s="255" t="s">
        <v>57</v>
      </c>
      <c r="M154" s="255">
        <v>9</v>
      </c>
      <c r="N154" s="255" t="s">
        <v>118</v>
      </c>
      <c r="O154" s="255" t="s">
        <v>399</v>
      </c>
      <c r="P154" s="250" t="s">
        <v>120</v>
      </c>
      <c r="Q154" s="255" t="s">
        <v>61</v>
      </c>
      <c r="R154" s="255" t="s">
        <v>62</v>
      </c>
      <c r="S154" s="249" t="s">
        <v>63</v>
      </c>
      <c r="T154" s="249">
        <v>20</v>
      </c>
      <c r="U154" s="249">
        <v>130</v>
      </c>
      <c r="V154" s="249">
        <v>12</v>
      </c>
      <c r="W154" s="249">
        <v>142</v>
      </c>
      <c r="X154" s="249">
        <v>4</v>
      </c>
      <c r="Y154" s="249" t="s">
        <v>64</v>
      </c>
      <c r="Z154" s="249" t="s">
        <v>64</v>
      </c>
      <c r="AA154" s="248" t="s">
        <v>64</v>
      </c>
      <c r="AB154" s="248"/>
      <c r="AC154" s="249" t="s">
        <v>299</v>
      </c>
      <c r="AD154" s="248"/>
      <c r="AE154" s="249"/>
      <c r="AF154" s="249" t="s">
        <v>122</v>
      </c>
      <c r="AG154" s="249">
        <v>36</v>
      </c>
      <c r="AH154" s="255">
        <v>2</v>
      </c>
      <c r="AI154" s="255" t="s">
        <v>1487</v>
      </c>
      <c r="AJ154" s="249" t="s">
        <v>1488</v>
      </c>
      <c r="AK154" s="249">
        <v>142</v>
      </c>
      <c r="AL154" s="292">
        <v>36</v>
      </c>
      <c r="AM154" s="292">
        <v>5075</v>
      </c>
      <c r="AN154" s="292">
        <v>250000</v>
      </c>
      <c r="AO154" s="292">
        <v>0</v>
      </c>
      <c r="AP154" s="265">
        <v>14413000</v>
      </c>
      <c r="AQ154" s="249">
        <v>2880000</v>
      </c>
      <c r="AR154" s="255">
        <v>5000000</v>
      </c>
      <c r="AS154" s="255">
        <v>3600000</v>
      </c>
      <c r="AT154" s="265">
        <v>0</v>
      </c>
      <c r="AU154" s="249">
        <v>25893000</v>
      </c>
      <c r="AV154" s="255" t="s">
        <v>67</v>
      </c>
      <c r="AW154" s="249" t="s">
        <v>1437</v>
      </c>
      <c r="AX154" s="249"/>
      <c r="AY154" s="249"/>
      <c r="AZ154" s="249" t="s">
        <v>1438</v>
      </c>
      <c r="BA154" s="249" t="s">
        <v>1438</v>
      </c>
      <c r="BB154" s="249" t="s">
        <v>1438</v>
      </c>
      <c r="BC154" s="249" t="s">
        <v>1438</v>
      </c>
      <c r="BD154" s="249" t="s">
        <v>1438</v>
      </c>
      <c r="BE154" s="249" t="s">
        <v>1438</v>
      </c>
      <c r="BF154" s="249" t="s">
        <v>1438</v>
      </c>
      <c r="BG154" s="249"/>
      <c r="BH154" s="249"/>
      <c r="BI154" s="249"/>
      <c r="BJ154" s="249"/>
      <c r="BK154" s="249"/>
      <c r="BL154" s="260">
        <f t="shared" si="5"/>
        <v>0</v>
      </c>
      <c r="BM154" s="249"/>
      <c r="BN154" s="255"/>
      <c r="BW154" s="208"/>
    </row>
    <row r="155" spans="1:76" s="57" customFormat="1" ht="15" hidden="1" customHeight="1" x14ac:dyDescent="0.35">
      <c r="A155" s="255">
        <v>14553</v>
      </c>
      <c r="B155" s="255" t="s">
        <v>116</v>
      </c>
      <c r="C155" s="255" t="s">
        <v>117</v>
      </c>
      <c r="D155" s="255">
        <v>1</v>
      </c>
      <c r="E155" s="255">
        <v>2025</v>
      </c>
      <c r="F155" s="255" t="s">
        <v>1434</v>
      </c>
      <c r="G155" s="255" t="s">
        <v>52</v>
      </c>
      <c r="H155" s="255" t="s">
        <v>1435</v>
      </c>
      <c r="I155" s="255" t="s">
        <v>397</v>
      </c>
      <c r="J155" s="202" t="s">
        <v>398</v>
      </c>
      <c r="K155" s="255" t="s">
        <v>56</v>
      </c>
      <c r="L155" s="255" t="s">
        <v>57</v>
      </c>
      <c r="M155" s="255">
        <v>9</v>
      </c>
      <c r="N155" s="255" t="s">
        <v>118</v>
      </c>
      <c r="O155" s="255" t="s">
        <v>400</v>
      </c>
      <c r="P155" s="250" t="s">
        <v>120</v>
      </c>
      <c r="Q155" s="255" t="s">
        <v>61</v>
      </c>
      <c r="R155" s="255" t="s">
        <v>62</v>
      </c>
      <c r="S155" s="249" t="s">
        <v>63</v>
      </c>
      <c r="T155" s="249">
        <v>20</v>
      </c>
      <c r="U155" s="249">
        <v>130</v>
      </c>
      <c r="V155" s="249">
        <v>12</v>
      </c>
      <c r="W155" s="249">
        <v>142</v>
      </c>
      <c r="X155" s="249">
        <v>4</v>
      </c>
      <c r="Y155" s="249" t="s">
        <v>64</v>
      </c>
      <c r="Z155" s="249" t="s">
        <v>64</v>
      </c>
      <c r="AA155" s="248" t="s">
        <v>64</v>
      </c>
      <c r="AB155" s="248"/>
      <c r="AC155" s="249" t="s">
        <v>299</v>
      </c>
      <c r="AD155" s="248"/>
      <c r="AE155" s="249"/>
      <c r="AF155" s="249" t="s">
        <v>122</v>
      </c>
      <c r="AG155" s="249">
        <v>36</v>
      </c>
      <c r="AH155" s="255">
        <v>2</v>
      </c>
      <c r="AI155" s="255" t="s">
        <v>1487</v>
      </c>
      <c r="AJ155" s="249" t="s">
        <v>1488</v>
      </c>
      <c r="AK155" s="249">
        <v>142</v>
      </c>
      <c r="AL155" s="292">
        <v>36</v>
      </c>
      <c r="AM155" s="292">
        <v>5075</v>
      </c>
      <c r="AN155" s="292">
        <v>250000</v>
      </c>
      <c r="AO155" s="292">
        <v>0</v>
      </c>
      <c r="AP155" s="265">
        <v>14413000</v>
      </c>
      <c r="AQ155" s="249">
        <v>2880000</v>
      </c>
      <c r="AR155" s="255">
        <v>5000000</v>
      </c>
      <c r="AS155" s="255">
        <v>3600000</v>
      </c>
      <c r="AT155" s="265">
        <v>0</v>
      </c>
      <c r="AU155" s="249">
        <v>25893000</v>
      </c>
      <c r="AV155" s="255" t="s">
        <v>67</v>
      </c>
      <c r="AW155" s="249" t="s">
        <v>1437</v>
      </c>
      <c r="AX155" s="249"/>
      <c r="AY155" s="249"/>
      <c r="AZ155" s="249" t="s">
        <v>1438</v>
      </c>
      <c r="BA155" s="249" t="s">
        <v>1438</v>
      </c>
      <c r="BB155" s="249" t="s">
        <v>1438</v>
      </c>
      <c r="BC155" s="249" t="s">
        <v>1438</v>
      </c>
      <c r="BD155" s="249" t="s">
        <v>1438</v>
      </c>
      <c r="BE155" s="249" t="s">
        <v>1438</v>
      </c>
      <c r="BF155" s="249" t="s">
        <v>1438</v>
      </c>
      <c r="BG155" s="249"/>
      <c r="BH155" s="249"/>
      <c r="BI155" s="249"/>
      <c r="BJ155" s="249"/>
      <c r="BK155" s="249"/>
      <c r="BL155" s="260">
        <f t="shared" si="5"/>
        <v>0</v>
      </c>
      <c r="BM155" s="249"/>
      <c r="BN155" s="255"/>
      <c r="BW155" s="208"/>
    </row>
    <row r="156" spans="1:76" s="57" customFormat="1" ht="15" hidden="1" customHeight="1" x14ac:dyDescent="0.35">
      <c r="A156" s="255">
        <v>14554</v>
      </c>
      <c r="B156" s="255" t="s">
        <v>116</v>
      </c>
      <c r="C156" s="255" t="s">
        <v>117</v>
      </c>
      <c r="D156" s="255">
        <v>1</v>
      </c>
      <c r="E156" s="255">
        <v>2025</v>
      </c>
      <c r="F156" s="255" t="s">
        <v>1434</v>
      </c>
      <c r="G156" s="255" t="s">
        <v>52</v>
      </c>
      <c r="H156" s="255" t="s">
        <v>1435</v>
      </c>
      <c r="I156" s="255" t="s">
        <v>397</v>
      </c>
      <c r="J156" s="202" t="s">
        <v>398</v>
      </c>
      <c r="K156" s="255" t="s">
        <v>56</v>
      </c>
      <c r="L156" s="255" t="s">
        <v>57</v>
      </c>
      <c r="M156" s="255">
        <v>9</v>
      </c>
      <c r="N156" s="255" t="s">
        <v>118</v>
      </c>
      <c r="O156" s="255" t="s">
        <v>401</v>
      </c>
      <c r="P156" s="250" t="s">
        <v>120</v>
      </c>
      <c r="Q156" s="255" t="s">
        <v>61</v>
      </c>
      <c r="R156" s="255" t="s">
        <v>62</v>
      </c>
      <c r="S156" s="249" t="s">
        <v>63</v>
      </c>
      <c r="T156" s="249">
        <v>20</v>
      </c>
      <c r="U156" s="249">
        <v>130</v>
      </c>
      <c r="V156" s="249">
        <v>12</v>
      </c>
      <c r="W156" s="249">
        <v>142</v>
      </c>
      <c r="X156" s="249">
        <v>4</v>
      </c>
      <c r="Y156" s="249" t="s">
        <v>64</v>
      </c>
      <c r="Z156" s="249" t="s">
        <v>64</v>
      </c>
      <c r="AA156" s="248" t="s">
        <v>64</v>
      </c>
      <c r="AB156" s="248"/>
      <c r="AC156" s="249" t="s">
        <v>299</v>
      </c>
      <c r="AD156" s="248"/>
      <c r="AE156" s="249"/>
      <c r="AF156" s="249" t="s">
        <v>122</v>
      </c>
      <c r="AG156" s="249">
        <v>36</v>
      </c>
      <c r="AH156" s="255">
        <v>2</v>
      </c>
      <c r="AI156" s="255" t="s">
        <v>1487</v>
      </c>
      <c r="AJ156" s="249" t="s">
        <v>1488</v>
      </c>
      <c r="AK156" s="249">
        <v>142</v>
      </c>
      <c r="AL156" s="292">
        <v>36</v>
      </c>
      <c r="AM156" s="292">
        <v>5075</v>
      </c>
      <c r="AN156" s="292">
        <v>250000</v>
      </c>
      <c r="AO156" s="292">
        <v>0</v>
      </c>
      <c r="AP156" s="265">
        <v>14413000</v>
      </c>
      <c r="AQ156" s="249">
        <v>2880000</v>
      </c>
      <c r="AR156" s="255">
        <v>5000000</v>
      </c>
      <c r="AS156" s="255">
        <v>3600000</v>
      </c>
      <c r="AT156" s="265">
        <v>0</v>
      </c>
      <c r="AU156" s="249">
        <v>25893000</v>
      </c>
      <c r="AV156" s="255" t="s">
        <v>67</v>
      </c>
      <c r="AW156" s="249" t="s">
        <v>1437</v>
      </c>
      <c r="AX156" s="249"/>
      <c r="AY156" s="249"/>
      <c r="AZ156" s="249" t="s">
        <v>1438</v>
      </c>
      <c r="BA156" s="249" t="s">
        <v>1438</v>
      </c>
      <c r="BB156" s="249" t="s">
        <v>1438</v>
      </c>
      <c r="BC156" s="249" t="s">
        <v>1438</v>
      </c>
      <c r="BD156" s="249" t="s">
        <v>1438</v>
      </c>
      <c r="BE156" s="249" t="s">
        <v>1438</v>
      </c>
      <c r="BF156" s="249" t="s">
        <v>1438</v>
      </c>
      <c r="BG156" s="249"/>
      <c r="BH156" s="249"/>
      <c r="BI156" s="249"/>
      <c r="BJ156" s="249"/>
      <c r="BK156" s="249"/>
      <c r="BL156" s="260">
        <f t="shared" si="5"/>
        <v>0</v>
      </c>
      <c r="BM156" s="249"/>
      <c r="BN156" s="255"/>
      <c r="BW156" s="208"/>
    </row>
    <row r="157" spans="1:76" s="57" customFormat="1" ht="15" hidden="1" customHeight="1" x14ac:dyDescent="0.35">
      <c r="A157" s="255">
        <v>14555</v>
      </c>
      <c r="B157" s="255" t="s">
        <v>116</v>
      </c>
      <c r="C157" s="255" t="s">
        <v>117</v>
      </c>
      <c r="D157" s="255">
        <v>1</v>
      </c>
      <c r="E157" s="255">
        <v>2025</v>
      </c>
      <c r="F157" s="255" t="s">
        <v>1434</v>
      </c>
      <c r="G157" s="255" t="s">
        <v>52</v>
      </c>
      <c r="H157" s="255" t="s">
        <v>1435</v>
      </c>
      <c r="I157" s="255" t="s">
        <v>402</v>
      </c>
      <c r="J157" s="202" t="s">
        <v>403</v>
      </c>
      <c r="K157" s="255" t="s">
        <v>56</v>
      </c>
      <c r="L157" s="255" t="s">
        <v>57</v>
      </c>
      <c r="M157" s="255">
        <v>9</v>
      </c>
      <c r="N157" s="255" t="s">
        <v>118</v>
      </c>
      <c r="O157" s="255" t="s">
        <v>404</v>
      </c>
      <c r="P157" s="250" t="s">
        <v>120</v>
      </c>
      <c r="Q157" s="255" t="s">
        <v>61</v>
      </c>
      <c r="R157" s="255" t="s">
        <v>62</v>
      </c>
      <c r="S157" s="249" t="s">
        <v>63</v>
      </c>
      <c r="T157" s="249">
        <v>20</v>
      </c>
      <c r="U157" s="249">
        <v>145</v>
      </c>
      <c r="V157" s="249">
        <v>12</v>
      </c>
      <c r="W157" s="249">
        <v>157</v>
      </c>
      <c r="X157" s="249">
        <v>4</v>
      </c>
      <c r="Y157" s="249" t="s">
        <v>64</v>
      </c>
      <c r="Z157" s="249" t="s">
        <v>64</v>
      </c>
      <c r="AA157" s="248" t="s">
        <v>64</v>
      </c>
      <c r="AB157" s="248"/>
      <c r="AC157" s="249" t="s">
        <v>405</v>
      </c>
      <c r="AD157" s="248"/>
      <c r="AE157" s="249"/>
      <c r="AF157" s="249" t="s">
        <v>122</v>
      </c>
      <c r="AG157" s="249">
        <v>40</v>
      </c>
      <c r="AH157" s="255">
        <v>2</v>
      </c>
      <c r="AI157" s="255" t="s">
        <v>1487</v>
      </c>
      <c r="AJ157" s="249" t="s">
        <v>1488</v>
      </c>
      <c r="AK157" s="249">
        <v>157</v>
      </c>
      <c r="AL157" s="292">
        <v>40</v>
      </c>
      <c r="AM157" s="292">
        <v>5075</v>
      </c>
      <c r="AN157" s="292">
        <v>250000</v>
      </c>
      <c r="AO157" s="292">
        <v>0</v>
      </c>
      <c r="AP157" s="265">
        <v>15935500</v>
      </c>
      <c r="AQ157" s="249">
        <v>3200000</v>
      </c>
      <c r="AR157" s="255">
        <v>5000000</v>
      </c>
      <c r="AS157" s="255">
        <v>4000000</v>
      </c>
      <c r="AT157" s="265">
        <v>0</v>
      </c>
      <c r="AU157" s="249">
        <v>28135000</v>
      </c>
      <c r="AV157" s="255" t="s">
        <v>67</v>
      </c>
      <c r="AW157" s="249" t="s">
        <v>1437</v>
      </c>
      <c r="AX157" s="249"/>
      <c r="AY157" s="249"/>
      <c r="AZ157" s="249" t="s">
        <v>1438</v>
      </c>
      <c r="BA157" s="249" t="s">
        <v>1438</v>
      </c>
      <c r="BB157" s="249" t="s">
        <v>1438</v>
      </c>
      <c r="BC157" s="249" t="s">
        <v>1438</v>
      </c>
      <c r="BD157" s="249" t="s">
        <v>1438</v>
      </c>
      <c r="BE157" s="249" t="s">
        <v>1438</v>
      </c>
      <c r="BF157" s="249" t="s">
        <v>1438</v>
      </c>
      <c r="BG157" s="249"/>
      <c r="BH157" s="249"/>
      <c r="BI157" s="249"/>
      <c r="BJ157" s="249"/>
      <c r="BK157" s="249"/>
      <c r="BL157" s="260">
        <f t="shared" si="5"/>
        <v>0</v>
      </c>
      <c r="BM157" s="249"/>
      <c r="BN157" s="255"/>
      <c r="BW157" s="208"/>
    </row>
    <row r="158" spans="1:76" s="57" customFormat="1" ht="15" hidden="1" customHeight="1" x14ac:dyDescent="0.35">
      <c r="A158" s="255">
        <v>14556</v>
      </c>
      <c r="B158" s="255" t="s">
        <v>116</v>
      </c>
      <c r="C158" s="255" t="s">
        <v>117</v>
      </c>
      <c r="D158" s="255">
        <v>1</v>
      </c>
      <c r="E158" s="255">
        <v>2025</v>
      </c>
      <c r="F158" s="255" t="s">
        <v>1434</v>
      </c>
      <c r="G158" s="255" t="s">
        <v>52</v>
      </c>
      <c r="H158" s="255" t="s">
        <v>1435</v>
      </c>
      <c r="I158" s="255" t="s">
        <v>402</v>
      </c>
      <c r="J158" s="255" t="s">
        <v>403</v>
      </c>
      <c r="K158" s="255" t="s">
        <v>56</v>
      </c>
      <c r="L158" s="255" t="s">
        <v>57</v>
      </c>
      <c r="M158" s="255">
        <v>9</v>
      </c>
      <c r="N158" s="255" t="s">
        <v>118</v>
      </c>
      <c r="O158" s="255" t="s">
        <v>406</v>
      </c>
      <c r="P158" s="250" t="s">
        <v>120</v>
      </c>
      <c r="Q158" s="255" t="s">
        <v>61</v>
      </c>
      <c r="R158" s="255" t="s">
        <v>62</v>
      </c>
      <c r="S158" s="249" t="s">
        <v>63</v>
      </c>
      <c r="T158" s="249">
        <v>20</v>
      </c>
      <c r="U158" s="249">
        <v>145</v>
      </c>
      <c r="V158" s="249">
        <v>12</v>
      </c>
      <c r="W158" s="249">
        <v>157</v>
      </c>
      <c r="X158" s="249">
        <v>4</v>
      </c>
      <c r="Y158" s="249" t="s">
        <v>64</v>
      </c>
      <c r="Z158" s="249" t="s">
        <v>64</v>
      </c>
      <c r="AA158" s="248" t="s">
        <v>64</v>
      </c>
      <c r="AB158" s="248"/>
      <c r="AC158" s="249" t="s">
        <v>405</v>
      </c>
      <c r="AD158" s="248"/>
      <c r="AE158" s="249"/>
      <c r="AF158" s="249" t="s">
        <v>122</v>
      </c>
      <c r="AG158" s="249">
        <v>40</v>
      </c>
      <c r="AH158" s="255">
        <v>2</v>
      </c>
      <c r="AI158" s="255" t="s">
        <v>1487</v>
      </c>
      <c r="AJ158" s="249" t="s">
        <v>1488</v>
      </c>
      <c r="AK158" s="249">
        <v>157</v>
      </c>
      <c r="AL158" s="292">
        <v>40</v>
      </c>
      <c r="AM158" s="292">
        <v>5075</v>
      </c>
      <c r="AN158" s="292">
        <v>250000</v>
      </c>
      <c r="AO158" s="292">
        <v>0</v>
      </c>
      <c r="AP158" s="265">
        <v>15935500</v>
      </c>
      <c r="AQ158" s="249">
        <v>3200000</v>
      </c>
      <c r="AR158" s="255">
        <v>5000000</v>
      </c>
      <c r="AS158" s="255">
        <v>4000000</v>
      </c>
      <c r="AT158" s="265">
        <v>0</v>
      </c>
      <c r="AU158" s="249">
        <v>28135000</v>
      </c>
      <c r="AV158" s="255" t="s">
        <v>67</v>
      </c>
      <c r="AW158" s="249" t="s">
        <v>1437</v>
      </c>
      <c r="AX158" s="249"/>
      <c r="AY158" s="249"/>
      <c r="AZ158" s="249" t="s">
        <v>1438</v>
      </c>
      <c r="BA158" s="249" t="s">
        <v>1438</v>
      </c>
      <c r="BB158" s="249" t="s">
        <v>1438</v>
      </c>
      <c r="BC158" s="249" t="s">
        <v>1438</v>
      </c>
      <c r="BD158" s="249" t="s">
        <v>1438</v>
      </c>
      <c r="BE158" s="249" t="s">
        <v>1438</v>
      </c>
      <c r="BF158" s="249" t="s">
        <v>1438</v>
      </c>
      <c r="BG158" s="249"/>
      <c r="BH158" s="249"/>
      <c r="BI158" s="249"/>
      <c r="BJ158" s="249"/>
      <c r="BK158" s="249"/>
      <c r="BL158" s="260">
        <f t="shared" si="5"/>
        <v>0</v>
      </c>
      <c r="BM158" s="249"/>
      <c r="BN158" s="255"/>
      <c r="BW158" s="208"/>
    </row>
    <row r="159" spans="1:76" s="57" customFormat="1" ht="15" hidden="1" customHeight="1" x14ac:dyDescent="0.35">
      <c r="A159" s="255">
        <v>14557</v>
      </c>
      <c r="B159" s="255" t="s">
        <v>116</v>
      </c>
      <c r="C159" s="255" t="s">
        <v>117</v>
      </c>
      <c r="D159" s="255">
        <v>1</v>
      </c>
      <c r="E159" s="255">
        <v>2025</v>
      </c>
      <c r="F159" s="255" t="s">
        <v>1434</v>
      </c>
      <c r="G159" s="255" t="s">
        <v>52</v>
      </c>
      <c r="H159" s="255" t="s">
        <v>1435</v>
      </c>
      <c r="I159" s="255" t="s">
        <v>402</v>
      </c>
      <c r="J159" s="255" t="s">
        <v>403</v>
      </c>
      <c r="K159" s="255" t="s">
        <v>56</v>
      </c>
      <c r="L159" s="255" t="s">
        <v>57</v>
      </c>
      <c r="M159" s="255">
        <v>9</v>
      </c>
      <c r="N159" s="255" t="s">
        <v>118</v>
      </c>
      <c r="O159" s="255" t="s">
        <v>407</v>
      </c>
      <c r="P159" s="250" t="s">
        <v>120</v>
      </c>
      <c r="Q159" s="255" t="s">
        <v>61</v>
      </c>
      <c r="R159" s="255" t="s">
        <v>62</v>
      </c>
      <c r="S159" s="249" t="s">
        <v>63</v>
      </c>
      <c r="T159" s="249">
        <v>20</v>
      </c>
      <c r="U159" s="249">
        <v>145</v>
      </c>
      <c r="V159" s="249">
        <v>12</v>
      </c>
      <c r="W159" s="249">
        <v>157</v>
      </c>
      <c r="X159" s="249">
        <v>4</v>
      </c>
      <c r="Y159" s="249" t="s">
        <v>64</v>
      </c>
      <c r="Z159" s="249" t="s">
        <v>64</v>
      </c>
      <c r="AA159" s="248" t="s">
        <v>64</v>
      </c>
      <c r="AB159" s="248"/>
      <c r="AC159" s="249" t="s">
        <v>405</v>
      </c>
      <c r="AD159" s="248"/>
      <c r="AE159" s="249"/>
      <c r="AF159" s="249" t="s">
        <v>122</v>
      </c>
      <c r="AG159" s="249">
        <v>40</v>
      </c>
      <c r="AH159" s="255">
        <v>2</v>
      </c>
      <c r="AI159" s="255" t="s">
        <v>1487</v>
      </c>
      <c r="AJ159" s="249" t="s">
        <v>1488</v>
      </c>
      <c r="AK159" s="249">
        <v>157</v>
      </c>
      <c r="AL159" s="292">
        <v>40</v>
      </c>
      <c r="AM159" s="292">
        <v>5075</v>
      </c>
      <c r="AN159" s="292">
        <v>250000</v>
      </c>
      <c r="AO159" s="292">
        <v>0</v>
      </c>
      <c r="AP159" s="265">
        <v>15935500</v>
      </c>
      <c r="AQ159" s="249">
        <v>3200000</v>
      </c>
      <c r="AR159" s="255">
        <v>5000000</v>
      </c>
      <c r="AS159" s="255">
        <v>4000000</v>
      </c>
      <c r="AT159" s="265">
        <v>0</v>
      </c>
      <c r="AU159" s="249">
        <v>28135000</v>
      </c>
      <c r="AV159" s="255" t="s">
        <v>67</v>
      </c>
      <c r="AW159" s="249" t="s">
        <v>1437</v>
      </c>
      <c r="AX159" s="249"/>
      <c r="AY159" s="249"/>
      <c r="AZ159" s="249" t="s">
        <v>1438</v>
      </c>
      <c r="BA159" s="249" t="s">
        <v>1438</v>
      </c>
      <c r="BB159" s="249" t="s">
        <v>1438</v>
      </c>
      <c r="BC159" s="249" t="s">
        <v>1438</v>
      </c>
      <c r="BD159" s="249" t="s">
        <v>1438</v>
      </c>
      <c r="BE159" s="249" t="s">
        <v>1438</v>
      </c>
      <c r="BF159" s="249" t="s">
        <v>1438</v>
      </c>
      <c r="BG159" s="249"/>
      <c r="BH159" s="249"/>
      <c r="BI159" s="249"/>
      <c r="BJ159" s="249"/>
      <c r="BK159" s="249"/>
      <c r="BL159" s="260">
        <f t="shared" si="5"/>
        <v>0</v>
      </c>
      <c r="BM159" s="249"/>
      <c r="BN159" s="255"/>
      <c r="BW159" s="208"/>
    </row>
    <row r="160" spans="1:76" s="57" customFormat="1" ht="15" customHeight="1" x14ac:dyDescent="0.35">
      <c r="A160" s="255">
        <v>14540</v>
      </c>
      <c r="B160" s="255" t="s">
        <v>116</v>
      </c>
      <c r="C160" s="255" t="s">
        <v>117</v>
      </c>
      <c r="D160" s="255">
        <v>1</v>
      </c>
      <c r="E160" s="255">
        <v>2025</v>
      </c>
      <c r="F160" s="255" t="s">
        <v>1434</v>
      </c>
      <c r="G160" s="255" t="s">
        <v>52</v>
      </c>
      <c r="H160" s="255" t="s">
        <v>1435</v>
      </c>
      <c r="I160" s="255" t="s">
        <v>182</v>
      </c>
      <c r="J160" s="255" t="s">
        <v>183</v>
      </c>
      <c r="K160" s="255"/>
      <c r="L160" s="255"/>
      <c r="M160" s="255">
        <v>9</v>
      </c>
      <c r="N160" s="255" t="s">
        <v>118</v>
      </c>
      <c r="O160" s="255" t="s">
        <v>189</v>
      </c>
      <c r="P160" s="250" t="s">
        <v>120</v>
      </c>
      <c r="Q160" s="255" t="s">
        <v>61</v>
      </c>
      <c r="R160" s="255" t="s">
        <v>107</v>
      </c>
      <c r="S160" s="249" t="s">
        <v>63</v>
      </c>
      <c r="T160" s="249">
        <v>20</v>
      </c>
      <c r="U160" s="249">
        <v>90</v>
      </c>
      <c r="V160" s="249" t="s">
        <v>65</v>
      </c>
      <c r="W160" s="249">
        <v>90</v>
      </c>
      <c r="X160" s="249">
        <v>4</v>
      </c>
      <c r="Y160" s="249" t="s">
        <v>64</v>
      </c>
      <c r="Z160" s="249" t="s">
        <v>64</v>
      </c>
      <c r="AA160" s="253" t="s">
        <v>67</v>
      </c>
      <c r="AB160" s="248"/>
      <c r="AC160" s="249" t="s">
        <v>185</v>
      </c>
      <c r="AD160" s="248" t="s">
        <v>64</v>
      </c>
      <c r="AE160" s="249" t="s">
        <v>186</v>
      </c>
      <c r="AF160" s="249" t="s">
        <v>122</v>
      </c>
      <c r="AG160" s="249">
        <v>23</v>
      </c>
      <c r="AH160" s="255">
        <v>2</v>
      </c>
      <c r="AI160" s="255" t="s">
        <v>1328</v>
      </c>
      <c r="AJ160" s="325" t="s">
        <v>1493</v>
      </c>
      <c r="AK160" s="249">
        <v>90</v>
      </c>
      <c r="AL160" s="292">
        <v>23</v>
      </c>
      <c r="AM160" s="292">
        <v>5075</v>
      </c>
      <c r="AN160" s="292">
        <v>0</v>
      </c>
      <c r="AO160" s="292">
        <v>45000</v>
      </c>
      <c r="AP160" s="265">
        <v>9135000</v>
      </c>
      <c r="AQ160" s="249">
        <v>1840000</v>
      </c>
      <c r="AR160" s="255">
        <v>0</v>
      </c>
      <c r="AS160" s="255">
        <v>2300000</v>
      </c>
      <c r="AT160" s="265">
        <v>900000</v>
      </c>
      <c r="AU160" s="319">
        <v>14175000</v>
      </c>
      <c r="AV160" s="249" t="s">
        <v>1451</v>
      </c>
      <c r="AW160" s="249"/>
      <c r="AX160" s="249">
        <v>1</v>
      </c>
      <c r="AY160" s="249">
        <v>7</v>
      </c>
      <c r="AZ160" s="249" t="s">
        <v>1438</v>
      </c>
      <c r="BA160" s="249" t="s">
        <v>1438</v>
      </c>
      <c r="BB160" s="249" t="s">
        <v>1438</v>
      </c>
      <c r="BC160" s="249" t="s">
        <v>1438</v>
      </c>
      <c r="BD160" s="249" t="s">
        <v>1438</v>
      </c>
      <c r="BE160" s="249" t="s">
        <v>1438</v>
      </c>
      <c r="BF160" s="249" t="s">
        <v>1438</v>
      </c>
      <c r="BG160" s="249">
        <v>7</v>
      </c>
      <c r="BH160" s="249">
        <v>6.7</v>
      </c>
      <c r="BI160" s="249">
        <v>7</v>
      </c>
      <c r="BJ160" s="249">
        <v>7</v>
      </c>
      <c r="BK160" s="249">
        <v>7</v>
      </c>
      <c r="BL160" s="260">
        <f t="shared" si="5"/>
        <v>6.91</v>
      </c>
      <c r="BM160" s="249">
        <v>7</v>
      </c>
      <c r="BN160" s="263">
        <v>6.3250000000000002</v>
      </c>
      <c r="BO160" s="57" t="s">
        <v>1444</v>
      </c>
      <c r="BP160" s="57" t="s">
        <v>1494</v>
      </c>
      <c r="BQ160" s="57" t="s">
        <v>1495</v>
      </c>
      <c r="BR160" s="57" t="s">
        <v>1496</v>
      </c>
      <c r="BS160" s="57" t="s">
        <v>1497</v>
      </c>
      <c r="BT160" s="57" t="s">
        <v>1498</v>
      </c>
      <c r="BU160" s="57" t="s">
        <v>1499</v>
      </c>
      <c r="BV160" s="57" t="s">
        <v>1450</v>
      </c>
      <c r="BW160" s="208">
        <v>6.9</v>
      </c>
      <c r="BX160" s="57">
        <f t="shared" ref="BX160:BX164" si="7">+(BG160*0.3+BH160*0.3+BI160*0.2+BJ160*0.1+BK160*0.1)</f>
        <v>6.91</v>
      </c>
    </row>
    <row r="161" spans="1:76" s="57" customFormat="1" ht="15" customHeight="1" x14ac:dyDescent="0.35">
      <c r="A161" s="255">
        <v>14539</v>
      </c>
      <c r="B161" s="255" t="s">
        <v>116</v>
      </c>
      <c r="C161" s="255" t="s">
        <v>117</v>
      </c>
      <c r="D161" s="255">
        <v>1</v>
      </c>
      <c r="E161" s="255">
        <v>2025</v>
      </c>
      <c r="F161" s="255" t="s">
        <v>1434</v>
      </c>
      <c r="G161" s="255" t="s">
        <v>52</v>
      </c>
      <c r="H161" s="255" t="s">
        <v>1435</v>
      </c>
      <c r="I161" s="255" t="s">
        <v>182</v>
      </c>
      <c r="J161" s="255" t="s">
        <v>183</v>
      </c>
      <c r="K161" s="255"/>
      <c r="L161" s="255"/>
      <c r="M161" s="255">
        <v>9</v>
      </c>
      <c r="N161" s="255" t="s">
        <v>118</v>
      </c>
      <c r="O161" s="255" t="s">
        <v>188</v>
      </c>
      <c r="P161" s="250" t="s">
        <v>120</v>
      </c>
      <c r="Q161" s="255" t="s">
        <v>61</v>
      </c>
      <c r="R161" s="255" t="s">
        <v>107</v>
      </c>
      <c r="S161" s="249" t="s">
        <v>63</v>
      </c>
      <c r="T161" s="249">
        <v>20</v>
      </c>
      <c r="U161" s="249">
        <v>90</v>
      </c>
      <c r="V161" s="249" t="s">
        <v>65</v>
      </c>
      <c r="W161" s="249">
        <v>90</v>
      </c>
      <c r="X161" s="249">
        <v>4</v>
      </c>
      <c r="Y161" s="249" t="s">
        <v>64</v>
      </c>
      <c r="Z161" s="249" t="s">
        <v>64</v>
      </c>
      <c r="AA161" s="253" t="s">
        <v>67</v>
      </c>
      <c r="AB161" s="248"/>
      <c r="AC161" s="249" t="s">
        <v>185</v>
      </c>
      <c r="AD161" s="248" t="s">
        <v>64</v>
      </c>
      <c r="AE161" s="249" t="s">
        <v>186</v>
      </c>
      <c r="AF161" s="249" t="s">
        <v>122</v>
      </c>
      <c r="AG161" s="249">
        <v>23</v>
      </c>
      <c r="AH161" s="255">
        <v>2</v>
      </c>
      <c r="AI161" s="255" t="s">
        <v>1328</v>
      </c>
      <c r="AJ161" s="325" t="s">
        <v>1493</v>
      </c>
      <c r="AK161" s="249">
        <v>90</v>
      </c>
      <c r="AL161" s="292">
        <v>23</v>
      </c>
      <c r="AM161" s="292">
        <v>5075</v>
      </c>
      <c r="AN161" s="292">
        <v>0</v>
      </c>
      <c r="AO161" s="292">
        <v>45000</v>
      </c>
      <c r="AP161" s="265">
        <v>9135000</v>
      </c>
      <c r="AQ161" s="249">
        <v>1840000</v>
      </c>
      <c r="AR161" s="255">
        <v>0</v>
      </c>
      <c r="AS161" s="255">
        <v>2300000</v>
      </c>
      <c r="AT161" s="265">
        <v>900000</v>
      </c>
      <c r="AU161" s="319">
        <v>14175000</v>
      </c>
      <c r="AV161" s="249" t="s">
        <v>1451</v>
      </c>
      <c r="AW161" s="249"/>
      <c r="AX161" s="249">
        <v>1</v>
      </c>
      <c r="AY161" s="249">
        <v>7</v>
      </c>
      <c r="AZ161" s="249" t="s">
        <v>1438</v>
      </c>
      <c r="BA161" s="249" t="s">
        <v>1438</v>
      </c>
      <c r="BB161" s="249" t="s">
        <v>1438</v>
      </c>
      <c r="BC161" s="249" t="s">
        <v>1438</v>
      </c>
      <c r="BD161" s="249" t="s">
        <v>1438</v>
      </c>
      <c r="BE161" s="249" t="s">
        <v>1438</v>
      </c>
      <c r="BF161" s="249" t="s">
        <v>1438</v>
      </c>
      <c r="BG161" s="249">
        <v>7</v>
      </c>
      <c r="BH161" s="249">
        <v>6.7</v>
      </c>
      <c r="BI161" s="249">
        <v>7</v>
      </c>
      <c r="BJ161" s="249">
        <v>7</v>
      </c>
      <c r="BK161" s="249">
        <v>7</v>
      </c>
      <c r="BL161" s="260">
        <f t="shared" si="5"/>
        <v>6.91</v>
      </c>
      <c r="BM161" s="249">
        <v>7</v>
      </c>
      <c r="BN161" s="263">
        <v>6.3250000000000002</v>
      </c>
      <c r="BO161" s="57" t="s">
        <v>1444</v>
      </c>
      <c r="BP161" s="57" t="s">
        <v>1494</v>
      </c>
      <c r="BQ161" s="57" t="s">
        <v>1495</v>
      </c>
      <c r="BR161" s="57" t="s">
        <v>1496</v>
      </c>
      <c r="BS161" s="57" t="s">
        <v>1500</v>
      </c>
      <c r="BT161" s="57" t="s">
        <v>1501</v>
      </c>
      <c r="BU161" s="57" t="s">
        <v>1502</v>
      </c>
      <c r="BV161" s="57" t="s">
        <v>1450</v>
      </c>
      <c r="BW161" s="208">
        <v>6.9</v>
      </c>
      <c r="BX161" s="57">
        <f t="shared" si="7"/>
        <v>6.91</v>
      </c>
    </row>
    <row r="162" spans="1:76" s="57" customFormat="1" ht="15" customHeight="1" x14ac:dyDescent="0.35">
      <c r="A162" s="255">
        <v>14537</v>
      </c>
      <c r="B162" s="255" t="s">
        <v>116</v>
      </c>
      <c r="C162" s="255" t="s">
        <v>117</v>
      </c>
      <c r="D162" s="255">
        <v>1</v>
      </c>
      <c r="E162" s="255">
        <v>2025</v>
      </c>
      <c r="F162" s="255" t="s">
        <v>1434</v>
      </c>
      <c r="G162" s="255" t="s">
        <v>52</v>
      </c>
      <c r="H162" s="255" t="s">
        <v>1435</v>
      </c>
      <c r="I162" s="255" t="s">
        <v>182</v>
      </c>
      <c r="J162" s="255" t="s">
        <v>183</v>
      </c>
      <c r="K162" s="255"/>
      <c r="L162" s="255" t="s">
        <v>65</v>
      </c>
      <c r="M162" s="255">
        <v>9</v>
      </c>
      <c r="N162" s="255" t="s">
        <v>118</v>
      </c>
      <c r="O162" s="255" t="s">
        <v>184</v>
      </c>
      <c r="P162" s="250" t="s">
        <v>120</v>
      </c>
      <c r="Q162" s="255" t="s">
        <v>61</v>
      </c>
      <c r="R162" s="255" t="s">
        <v>107</v>
      </c>
      <c r="S162" s="249" t="s">
        <v>63</v>
      </c>
      <c r="T162" s="249">
        <v>20</v>
      </c>
      <c r="U162" s="249">
        <v>90</v>
      </c>
      <c r="V162" s="249" t="s">
        <v>65</v>
      </c>
      <c r="W162" s="249">
        <v>90</v>
      </c>
      <c r="X162" s="249">
        <v>4</v>
      </c>
      <c r="Y162" s="249" t="s">
        <v>64</v>
      </c>
      <c r="Z162" s="249" t="s">
        <v>64</v>
      </c>
      <c r="AA162" s="253" t="s">
        <v>67</v>
      </c>
      <c r="AB162" s="248"/>
      <c r="AC162" s="249" t="s">
        <v>185</v>
      </c>
      <c r="AD162" s="248" t="s">
        <v>64</v>
      </c>
      <c r="AE162" s="249" t="s">
        <v>186</v>
      </c>
      <c r="AF162" s="249" t="s">
        <v>122</v>
      </c>
      <c r="AG162" s="249">
        <v>23</v>
      </c>
      <c r="AH162" s="255">
        <v>2</v>
      </c>
      <c r="AI162" s="255" t="s">
        <v>1328</v>
      </c>
      <c r="AJ162" s="325" t="s">
        <v>1493</v>
      </c>
      <c r="AK162" s="249">
        <v>90</v>
      </c>
      <c r="AL162" s="292">
        <v>23</v>
      </c>
      <c r="AM162" s="292">
        <v>5075</v>
      </c>
      <c r="AN162" s="292">
        <v>0</v>
      </c>
      <c r="AO162" s="292">
        <v>45000</v>
      </c>
      <c r="AP162" s="265">
        <v>9135000</v>
      </c>
      <c r="AQ162" s="249">
        <v>1840000</v>
      </c>
      <c r="AR162" s="255">
        <v>0</v>
      </c>
      <c r="AS162" s="255">
        <v>2300000</v>
      </c>
      <c r="AT162" s="265">
        <v>900000</v>
      </c>
      <c r="AU162" s="319">
        <v>14175000</v>
      </c>
      <c r="AV162" s="249" t="s">
        <v>1451</v>
      </c>
      <c r="AW162" s="249"/>
      <c r="AX162" s="249">
        <v>1</v>
      </c>
      <c r="AY162" s="249">
        <v>7</v>
      </c>
      <c r="AZ162" s="249" t="s">
        <v>1438</v>
      </c>
      <c r="BA162" s="249" t="s">
        <v>1438</v>
      </c>
      <c r="BB162" s="249" t="s">
        <v>1438</v>
      </c>
      <c r="BC162" s="249" t="s">
        <v>1438</v>
      </c>
      <c r="BD162" s="249" t="s">
        <v>1438</v>
      </c>
      <c r="BE162" s="249" t="s">
        <v>1438</v>
      </c>
      <c r="BF162" s="249" t="s">
        <v>1438</v>
      </c>
      <c r="BG162" s="249">
        <v>7</v>
      </c>
      <c r="BH162" s="249">
        <v>6.7</v>
      </c>
      <c r="BI162" s="249">
        <v>7</v>
      </c>
      <c r="BJ162" s="249">
        <v>7</v>
      </c>
      <c r="BK162" s="249">
        <v>7</v>
      </c>
      <c r="BL162" s="260">
        <f t="shared" si="5"/>
        <v>6.91</v>
      </c>
      <c r="BM162" s="249">
        <v>7</v>
      </c>
      <c r="BN162" s="263">
        <v>6.3250000000000002</v>
      </c>
      <c r="BO162" s="57" t="s">
        <v>1444</v>
      </c>
      <c r="BP162" s="57" t="s">
        <v>1494</v>
      </c>
      <c r="BQ162" s="57" t="s">
        <v>1495</v>
      </c>
      <c r="BR162" s="57" t="s">
        <v>1496</v>
      </c>
      <c r="BS162" s="57" t="s">
        <v>1503</v>
      </c>
      <c r="BT162" s="57" t="s">
        <v>1501</v>
      </c>
      <c r="BU162" s="57" t="s">
        <v>1502</v>
      </c>
      <c r="BV162" s="57" t="s">
        <v>1450</v>
      </c>
      <c r="BW162" s="208">
        <v>6.9</v>
      </c>
      <c r="BX162" s="57">
        <f t="shared" si="7"/>
        <v>6.91</v>
      </c>
    </row>
    <row r="163" spans="1:76" s="57" customFormat="1" ht="15" customHeight="1" x14ac:dyDescent="0.35">
      <c r="A163" s="255">
        <v>14538</v>
      </c>
      <c r="B163" s="255" t="s">
        <v>116</v>
      </c>
      <c r="C163" s="255" t="s">
        <v>117</v>
      </c>
      <c r="D163" s="255">
        <v>1</v>
      </c>
      <c r="E163" s="255">
        <v>2025</v>
      </c>
      <c r="F163" s="255" t="s">
        <v>1434</v>
      </c>
      <c r="G163" s="255" t="s">
        <v>52</v>
      </c>
      <c r="H163" s="255" t="s">
        <v>1435</v>
      </c>
      <c r="I163" s="255" t="s">
        <v>182</v>
      </c>
      <c r="J163" s="255" t="s">
        <v>183</v>
      </c>
      <c r="K163" s="255"/>
      <c r="L163" s="255" t="s">
        <v>65</v>
      </c>
      <c r="M163" s="255">
        <v>9</v>
      </c>
      <c r="N163" s="255" t="s">
        <v>118</v>
      </c>
      <c r="O163" s="255" t="s">
        <v>187</v>
      </c>
      <c r="P163" s="250" t="s">
        <v>120</v>
      </c>
      <c r="Q163" s="255" t="s">
        <v>61</v>
      </c>
      <c r="R163" s="255" t="s">
        <v>107</v>
      </c>
      <c r="S163" s="249" t="s">
        <v>63</v>
      </c>
      <c r="T163" s="249">
        <v>20</v>
      </c>
      <c r="U163" s="249">
        <v>90</v>
      </c>
      <c r="V163" s="249" t="s">
        <v>65</v>
      </c>
      <c r="W163" s="249">
        <v>90</v>
      </c>
      <c r="X163" s="249">
        <v>4</v>
      </c>
      <c r="Y163" s="249" t="s">
        <v>64</v>
      </c>
      <c r="Z163" s="249" t="s">
        <v>64</v>
      </c>
      <c r="AA163" s="253" t="s">
        <v>67</v>
      </c>
      <c r="AB163" s="248"/>
      <c r="AC163" s="249" t="s">
        <v>185</v>
      </c>
      <c r="AD163" s="248" t="s">
        <v>64</v>
      </c>
      <c r="AE163" s="249" t="s">
        <v>186</v>
      </c>
      <c r="AF163" s="249" t="s">
        <v>122</v>
      </c>
      <c r="AG163" s="249">
        <v>23</v>
      </c>
      <c r="AH163" s="255">
        <v>2</v>
      </c>
      <c r="AI163" s="255" t="s">
        <v>1328</v>
      </c>
      <c r="AJ163" s="325" t="s">
        <v>1493</v>
      </c>
      <c r="AK163" s="249">
        <v>90</v>
      </c>
      <c r="AL163" s="292">
        <v>23</v>
      </c>
      <c r="AM163" s="292">
        <v>5075</v>
      </c>
      <c r="AN163" s="292">
        <v>0</v>
      </c>
      <c r="AO163" s="292">
        <v>45000</v>
      </c>
      <c r="AP163" s="265">
        <v>9135000</v>
      </c>
      <c r="AQ163" s="249">
        <v>1840000</v>
      </c>
      <c r="AR163" s="255">
        <v>0</v>
      </c>
      <c r="AS163" s="255">
        <v>2300000</v>
      </c>
      <c r="AT163" s="265">
        <v>900000</v>
      </c>
      <c r="AU163" s="319">
        <v>14175000</v>
      </c>
      <c r="AV163" s="249" t="s">
        <v>1451</v>
      </c>
      <c r="AW163" s="249"/>
      <c r="AX163" s="249">
        <v>1</v>
      </c>
      <c r="AY163" s="249">
        <v>7</v>
      </c>
      <c r="AZ163" s="249" t="s">
        <v>1438</v>
      </c>
      <c r="BA163" s="249" t="s">
        <v>1438</v>
      </c>
      <c r="BB163" s="249" t="s">
        <v>1438</v>
      </c>
      <c r="BC163" s="249" t="s">
        <v>1438</v>
      </c>
      <c r="BD163" s="249" t="s">
        <v>1438</v>
      </c>
      <c r="BE163" s="249" t="s">
        <v>1438</v>
      </c>
      <c r="BF163" s="249" t="s">
        <v>1438</v>
      </c>
      <c r="BG163" s="249">
        <v>7</v>
      </c>
      <c r="BH163" s="249">
        <v>6.7</v>
      </c>
      <c r="BI163" s="249">
        <v>7</v>
      </c>
      <c r="BJ163" s="249">
        <v>7</v>
      </c>
      <c r="BK163" s="249">
        <v>7</v>
      </c>
      <c r="BL163" s="260">
        <f t="shared" si="5"/>
        <v>6.91</v>
      </c>
      <c r="BM163" s="249">
        <v>7</v>
      </c>
      <c r="BN163" s="263">
        <v>6.3250000000000002</v>
      </c>
      <c r="BO163" s="57" t="s">
        <v>1444</v>
      </c>
      <c r="BP163" s="57" t="s">
        <v>1494</v>
      </c>
      <c r="BQ163" s="57" t="s">
        <v>1495</v>
      </c>
      <c r="BR163" s="57" t="s">
        <v>1496</v>
      </c>
      <c r="BS163" s="57" t="s">
        <v>1504</v>
      </c>
      <c r="BT163" s="57" t="s">
        <v>1501</v>
      </c>
      <c r="BU163" s="57" t="s">
        <v>1502</v>
      </c>
      <c r="BV163" s="57" t="s">
        <v>1450</v>
      </c>
      <c r="BW163" s="208">
        <v>6.9</v>
      </c>
      <c r="BX163" s="57">
        <f t="shared" si="7"/>
        <v>6.91</v>
      </c>
    </row>
    <row r="164" spans="1:76" s="57" customFormat="1" ht="15" hidden="1" customHeight="1" x14ac:dyDescent="0.35">
      <c r="A164" s="255">
        <v>14545</v>
      </c>
      <c r="B164" s="255" t="s">
        <v>116</v>
      </c>
      <c r="C164" s="255" t="s">
        <v>117</v>
      </c>
      <c r="D164" s="255">
        <v>1</v>
      </c>
      <c r="E164" s="255">
        <v>2025</v>
      </c>
      <c r="F164" s="255" t="s">
        <v>1434</v>
      </c>
      <c r="G164" s="255" t="s">
        <v>52</v>
      </c>
      <c r="H164" s="255" t="s">
        <v>1435</v>
      </c>
      <c r="I164" s="255" t="s">
        <v>389</v>
      </c>
      <c r="J164" s="255" t="s">
        <v>390</v>
      </c>
      <c r="K164" s="255"/>
      <c r="L164" s="255"/>
      <c r="M164" s="255">
        <v>9</v>
      </c>
      <c r="N164" s="255" t="s">
        <v>118</v>
      </c>
      <c r="O164" s="255" t="s">
        <v>391</v>
      </c>
      <c r="P164" s="250" t="s">
        <v>392</v>
      </c>
      <c r="Q164" s="255" t="s">
        <v>61</v>
      </c>
      <c r="R164" s="255" t="s">
        <v>62</v>
      </c>
      <c r="S164" s="249" t="s">
        <v>63</v>
      </c>
      <c r="T164" s="249">
        <v>20</v>
      </c>
      <c r="U164" s="249">
        <v>72</v>
      </c>
      <c r="V164" s="249" t="s">
        <v>65</v>
      </c>
      <c r="W164" s="253">
        <v>72</v>
      </c>
      <c r="X164" s="249">
        <v>4</v>
      </c>
      <c r="Y164" s="249" t="s">
        <v>64</v>
      </c>
      <c r="Z164" s="249" t="s">
        <v>64</v>
      </c>
      <c r="AA164" s="253" t="s">
        <v>67</v>
      </c>
      <c r="AB164" s="248"/>
      <c r="AC164" s="249" t="s">
        <v>393</v>
      </c>
      <c r="AD164" s="248"/>
      <c r="AE164" s="249"/>
      <c r="AF164" s="249" t="s">
        <v>68</v>
      </c>
      <c r="AG164" s="249">
        <v>18</v>
      </c>
      <c r="AH164" s="255">
        <v>2</v>
      </c>
      <c r="AI164" s="255" t="s">
        <v>1328</v>
      </c>
      <c r="AJ164" s="249" t="s">
        <v>1493</v>
      </c>
      <c r="AK164" s="249">
        <v>72</v>
      </c>
      <c r="AL164" s="292">
        <v>18</v>
      </c>
      <c r="AM164" s="292">
        <v>5075</v>
      </c>
      <c r="AN164" s="292">
        <v>0</v>
      </c>
      <c r="AO164" s="292">
        <v>0</v>
      </c>
      <c r="AP164" s="265">
        <v>7308000</v>
      </c>
      <c r="AQ164" s="249">
        <v>1440000</v>
      </c>
      <c r="AR164" s="255">
        <v>0</v>
      </c>
      <c r="AS164" s="255">
        <v>1800000</v>
      </c>
      <c r="AT164" s="265">
        <v>0</v>
      </c>
      <c r="AU164" s="249">
        <v>10548000</v>
      </c>
      <c r="AV164" s="255" t="s">
        <v>64</v>
      </c>
      <c r="AW164" s="249"/>
      <c r="AX164" s="249">
        <v>1</v>
      </c>
      <c r="AY164" s="249">
        <v>7</v>
      </c>
      <c r="AZ164" s="249" t="s">
        <v>1438</v>
      </c>
      <c r="BA164" s="249" t="s">
        <v>1438</v>
      </c>
      <c r="BB164" s="249" t="s">
        <v>1438</v>
      </c>
      <c r="BC164" s="249" t="s">
        <v>1438</v>
      </c>
      <c r="BD164" s="249" t="s">
        <v>1438</v>
      </c>
      <c r="BE164" s="249" t="s">
        <v>1438</v>
      </c>
      <c r="BF164" s="249" t="s">
        <v>1438</v>
      </c>
      <c r="BG164" s="249">
        <v>7</v>
      </c>
      <c r="BH164" s="249">
        <v>7</v>
      </c>
      <c r="BI164" s="249">
        <v>7</v>
      </c>
      <c r="BJ164" s="249">
        <v>7</v>
      </c>
      <c r="BK164" s="249">
        <v>7</v>
      </c>
      <c r="BL164" s="260">
        <f t="shared" si="5"/>
        <v>7.0000000000000009</v>
      </c>
      <c r="BM164" s="249">
        <v>7</v>
      </c>
      <c r="BN164" s="293">
        <v>6.3999999999999995</v>
      </c>
      <c r="BW164" s="208">
        <v>7</v>
      </c>
      <c r="BX164" s="57">
        <f t="shared" si="7"/>
        <v>7.0000000000000009</v>
      </c>
    </row>
    <row r="165" spans="1:76" s="57" customFormat="1" ht="15" hidden="1" customHeight="1" x14ac:dyDescent="0.35">
      <c r="A165" s="255">
        <v>14536</v>
      </c>
      <c r="B165" s="255" t="s">
        <v>116</v>
      </c>
      <c r="C165" s="255" t="s">
        <v>117</v>
      </c>
      <c r="D165" s="255">
        <v>1</v>
      </c>
      <c r="E165" s="255">
        <v>2025</v>
      </c>
      <c r="F165" s="255" t="s">
        <v>1434</v>
      </c>
      <c r="G165" s="255" t="s">
        <v>52</v>
      </c>
      <c r="H165" s="255" t="s">
        <v>1435</v>
      </c>
      <c r="I165" s="255" t="s">
        <v>54</v>
      </c>
      <c r="J165" s="255" t="s">
        <v>55</v>
      </c>
      <c r="K165" s="255" t="s">
        <v>56</v>
      </c>
      <c r="L165" s="255" t="s">
        <v>57</v>
      </c>
      <c r="M165" s="255">
        <v>9</v>
      </c>
      <c r="N165" s="255" t="s">
        <v>118</v>
      </c>
      <c r="O165" s="255" t="s">
        <v>386</v>
      </c>
      <c r="P165" s="250" t="s">
        <v>120</v>
      </c>
      <c r="Q165" s="255" t="s">
        <v>61</v>
      </c>
      <c r="R165" s="255" t="s">
        <v>62</v>
      </c>
      <c r="S165" s="249" t="s">
        <v>63</v>
      </c>
      <c r="T165" s="249">
        <v>20</v>
      </c>
      <c r="U165" s="249">
        <v>100</v>
      </c>
      <c r="V165" s="249">
        <v>12</v>
      </c>
      <c r="W165" s="249">
        <v>112</v>
      </c>
      <c r="X165" s="249">
        <v>4</v>
      </c>
      <c r="Y165" s="249" t="s">
        <v>64</v>
      </c>
      <c r="Z165" s="249" t="s">
        <v>64</v>
      </c>
      <c r="AA165" s="248" t="s">
        <v>64</v>
      </c>
      <c r="AB165" s="248"/>
      <c r="AC165" s="249" t="s">
        <v>387</v>
      </c>
      <c r="AD165" s="248"/>
      <c r="AE165" s="249"/>
      <c r="AF165" s="249" t="s">
        <v>122</v>
      </c>
      <c r="AG165" s="249">
        <v>28</v>
      </c>
      <c r="AH165" s="255">
        <v>2</v>
      </c>
      <c r="AI165" s="255" t="s">
        <v>1330</v>
      </c>
      <c r="AJ165" s="249" t="s">
        <v>1505</v>
      </c>
      <c r="AK165" s="249">
        <v>112</v>
      </c>
      <c r="AL165" s="292">
        <v>28</v>
      </c>
      <c r="AM165" s="292">
        <v>5075</v>
      </c>
      <c r="AN165" s="292">
        <v>275000</v>
      </c>
      <c r="AO165" s="292">
        <v>0</v>
      </c>
      <c r="AP165" s="265">
        <v>11368000</v>
      </c>
      <c r="AQ165" s="249">
        <v>2240000</v>
      </c>
      <c r="AR165" s="255">
        <v>5500000</v>
      </c>
      <c r="AS165" s="255">
        <v>2800000</v>
      </c>
      <c r="AT165" s="265">
        <v>0</v>
      </c>
      <c r="AU165" s="249">
        <v>21908000</v>
      </c>
      <c r="AV165" s="255" t="s">
        <v>67</v>
      </c>
      <c r="AW165" s="249" t="s">
        <v>1469</v>
      </c>
      <c r="AX165" s="249"/>
      <c r="AY165" s="249"/>
      <c r="AZ165" s="249" t="s">
        <v>1438</v>
      </c>
      <c r="BA165" s="249" t="s">
        <v>1438</v>
      </c>
      <c r="BB165" s="249" t="s">
        <v>1438</v>
      </c>
      <c r="BC165" s="249" t="s">
        <v>1438</v>
      </c>
      <c r="BD165" s="249" t="s">
        <v>1438</v>
      </c>
      <c r="BE165" s="249" t="s">
        <v>1438</v>
      </c>
      <c r="BF165" s="249" t="s">
        <v>1438</v>
      </c>
      <c r="BG165" s="249"/>
      <c r="BH165" s="249"/>
      <c r="BI165" s="249"/>
      <c r="BJ165" s="249"/>
      <c r="BK165" s="249"/>
      <c r="BL165" s="260">
        <f t="shared" si="5"/>
        <v>0</v>
      </c>
      <c r="BM165" s="249"/>
      <c r="BN165" s="255"/>
      <c r="BW165" s="208"/>
    </row>
    <row r="166" spans="1:76" s="57" customFormat="1" ht="15" hidden="1" customHeight="1" x14ac:dyDescent="0.35">
      <c r="A166" s="255">
        <v>14541</v>
      </c>
      <c r="B166" s="255" t="s">
        <v>116</v>
      </c>
      <c r="C166" s="255" t="s">
        <v>117</v>
      </c>
      <c r="D166" s="255">
        <v>1</v>
      </c>
      <c r="E166" s="255">
        <v>2025</v>
      </c>
      <c r="F166" s="255" t="s">
        <v>1434</v>
      </c>
      <c r="G166" s="255" t="s">
        <v>52</v>
      </c>
      <c r="H166" s="255" t="s">
        <v>1435</v>
      </c>
      <c r="I166" s="255" t="s">
        <v>54</v>
      </c>
      <c r="J166" s="255" t="s">
        <v>55</v>
      </c>
      <c r="K166" s="255" t="s">
        <v>56</v>
      </c>
      <c r="L166" s="255" t="s">
        <v>57</v>
      </c>
      <c r="M166" s="255">
        <v>9</v>
      </c>
      <c r="N166" s="255" t="s">
        <v>118</v>
      </c>
      <c r="O166" s="255" t="s">
        <v>388</v>
      </c>
      <c r="P166" s="250" t="s">
        <v>120</v>
      </c>
      <c r="Q166" s="255" t="s">
        <v>61</v>
      </c>
      <c r="R166" s="255" t="s">
        <v>62</v>
      </c>
      <c r="S166" s="249" t="s">
        <v>63</v>
      </c>
      <c r="T166" s="249">
        <v>20</v>
      </c>
      <c r="U166" s="249">
        <v>100</v>
      </c>
      <c r="V166" s="249">
        <v>12</v>
      </c>
      <c r="W166" s="249">
        <v>112</v>
      </c>
      <c r="X166" s="249">
        <v>4</v>
      </c>
      <c r="Y166" s="249" t="s">
        <v>64</v>
      </c>
      <c r="Z166" s="249" t="s">
        <v>64</v>
      </c>
      <c r="AA166" s="248" t="s">
        <v>64</v>
      </c>
      <c r="AB166" s="248"/>
      <c r="AC166" s="249" t="s">
        <v>387</v>
      </c>
      <c r="AD166" s="248"/>
      <c r="AE166" s="249"/>
      <c r="AF166" s="249" t="s">
        <v>122</v>
      </c>
      <c r="AG166" s="249">
        <v>28</v>
      </c>
      <c r="AH166" s="255">
        <v>2</v>
      </c>
      <c r="AI166" s="255" t="s">
        <v>1330</v>
      </c>
      <c r="AJ166" s="249" t="s">
        <v>1505</v>
      </c>
      <c r="AK166" s="249">
        <v>112</v>
      </c>
      <c r="AL166" s="292">
        <v>28</v>
      </c>
      <c r="AM166" s="292">
        <v>5075</v>
      </c>
      <c r="AN166" s="292">
        <v>275000</v>
      </c>
      <c r="AO166" s="292">
        <v>0</v>
      </c>
      <c r="AP166" s="265">
        <v>11368000</v>
      </c>
      <c r="AQ166" s="249">
        <v>2240000</v>
      </c>
      <c r="AR166" s="255">
        <v>5500000</v>
      </c>
      <c r="AS166" s="255">
        <v>2800000</v>
      </c>
      <c r="AT166" s="265">
        <v>0</v>
      </c>
      <c r="AU166" s="249">
        <v>21908000</v>
      </c>
      <c r="AV166" s="255" t="s">
        <v>64</v>
      </c>
      <c r="AW166" s="249"/>
      <c r="AX166" s="249">
        <v>1</v>
      </c>
      <c r="AY166" s="249">
        <v>7</v>
      </c>
      <c r="AZ166" s="249" t="s">
        <v>1438</v>
      </c>
      <c r="BA166" s="249" t="s">
        <v>1438</v>
      </c>
      <c r="BB166" s="249" t="s">
        <v>1438</v>
      </c>
      <c r="BC166" s="249" t="s">
        <v>1438</v>
      </c>
      <c r="BD166" s="249" t="s">
        <v>1438</v>
      </c>
      <c r="BE166" s="249" t="s">
        <v>1438</v>
      </c>
      <c r="BF166" s="249" t="s">
        <v>1438</v>
      </c>
      <c r="BG166" s="249">
        <v>7</v>
      </c>
      <c r="BH166" s="249">
        <v>7</v>
      </c>
      <c r="BI166" s="249">
        <v>7</v>
      </c>
      <c r="BJ166" s="249">
        <v>7</v>
      </c>
      <c r="BK166" s="249">
        <v>7</v>
      </c>
      <c r="BL166" s="260">
        <f t="shared" si="5"/>
        <v>7.0000000000000009</v>
      </c>
      <c r="BM166" s="249">
        <v>7</v>
      </c>
      <c r="BN166" s="293">
        <v>6.3999999999999995</v>
      </c>
      <c r="BW166" s="208">
        <v>7</v>
      </c>
      <c r="BX166" s="57">
        <f t="shared" ref="BX166:BX168" si="8">+(BG166*0.3+BH166*0.3+BI166*0.2+BJ166*0.1+BK166*0.1)</f>
        <v>7.0000000000000009</v>
      </c>
    </row>
    <row r="167" spans="1:76" s="57" customFormat="1" ht="15" hidden="1" customHeight="1" x14ac:dyDescent="0.35">
      <c r="A167" s="255">
        <v>14544</v>
      </c>
      <c r="B167" s="255" t="s">
        <v>116</v>
      </c>
      <c r="C167" s="255" t="s">
        <v>117</v>
      </c>
      <c r="D167" s="255">
        <v>1</v>
      </c>
      <c r="E167" s="255">
        <v>2025</v>
      </c>
      <c r="F167" s="255" t="s">
        <v>1434</v>
      </c>
      <c r="G167" s="255" t="s">
        <v>52</v>
      </c>
      <c r="H167" s="255" t="s">
        <v>1435</v>
      </c>
      <c r="I167" s="255" t="s">
        <v>296</v>
      </c>
      <c r="J167" s="202" t="s">
        <v>297</v>
      </c>
      <c r="K167" s="255"/>
      <c r="L167" s="255"/>
      <c r="M167" s="255">
        <v>9</v>
      </c>
      <c r="N167" s="255" t="s">
        <v>118</v>
      </c>
      <c r="O167" s="255" t="s">
        <v>298</v>
      </c>
      <c r="P167" s="250" t="s">
        <v>120</v>
      </c>
      <c r="Q167" s="255" t="s">
        <v>61</v>
      </c>
      <c r="R167" s="255" t="s">
        <v>107</v>
      </c>
      <c r="S167" s="249" t="s">
        <v>63</v>
      </c>
      <c r="T167" s="249">
        <v>20</v>
      </c>
      <c r="U167" s="249">
        <v>160</v>
      </c>
      <c r="V167" s="249" t="s">
        <v>65</v>
      </c>
      <c r="W167" s="249">
        <v>160</v>
      </c>
      <c r="X167" s="249">
        <v>4</v>
      </c>
      <c r="Y167" s="249" t="s">
        <v>64</v>
      </c>
      <c r="Z167" s="249" t="s">
        <v>64</v>
      </c>
      <c r="AA167" s="253" t="s">
        <v>67</v>
      </c>
      <c r="AB167" s="248"/>
      <c r="AC167" s="249" t="s">
        <v>299</v>
      </c>
      <c r="AD167" s="248" t="s">
        <v>64</v>
      </c>
      <c r="AE167" s="249" t="s">
        <v>300</v>
      </c>
      <c r="AF167" s="249" t="s">
        <v>122</v>
      </c>
      <c r="AG167" s="249">
        <v>40</v>
      </c>
      <c r="AH167" s="255">
        <v>2</v>
      </c>
      <c r="AI167" s="255" t="s">
        <v>1330</v>
      </c>
      <c r="AJ167" s="249" t="s">
        <v>1505</v>
      </c>
      <c r="AK167" s="249">
        <v>160</v>
      </c>
      <c r="AL167" s="292">
        <v>40</v>
      </c>
      <c r="AM167" s="292">
        <v>5075</v>
      </c>
      <c r="AN167" s="292">
        <v>0</v>
      </c>
      <c r="AO167" s="292">
        <v>100000</v>
      </c>
      <c r="AP167" s="265">
        <v>16240000</v>
      </c>
      <c r="AQ167" s="249">
        <v>3200000</v>
      </c>
      <c r="AR167" s="255">
        <v>0</v>
      </c>
      <c r="AS167" s="255">
        <v>4000000</v>
      </c>
      <c r="AT167" s="265">
        <v>2000000</v>
      </c>
      <c r="AU167" s="249">
        <v>25440000</v>
      </c>
      <c r="AV167" s="255" t="s">
        <v>64</v>
      </c>
      <c r="AW167" s="249"/>
      <c r="AX167" s="249">
        <v>1</v>
      </c>
      <c r="AY167" s="249">
        <v>7</v>
      </c>
      <c r="AZ167" s="249" t="s">
        <v>1438</v>
      </c>
      <c r="BA167" s="249" t="s">
        <v>1438</v>
      </c>
      <c r="BB167" s="249" t="s">
        <v>1438</v>
      </c>
      <c r="BC167" s="249" t="s">
        <v>1438</v>
      </c>
      <c r="BD167" s="249" t="s">
        <v>1438</v>
      </c>
      <c r="BE167" s="249" t="s">
        <v>1438</v>
      </c>
      <c r="BF167" s="249" t="s">
        <v>1438</v>
      </c>
      <c r="BG167" s="249">
        <v>7</v>
      </c>
      <c r="BH167" s="249">
        <v>7</v>
      </c>
      <c r="BI167" s="249">
        <v>7</v>
      </c>
      <c r="BJ167" s="249">
        <v>7</v>
      </c>
      <c r="BK167" s="249">
        <v>7</v>
      </c>
      <c r="BL167" s="260">
        <f t="shared" si="5"/>
        <v>7.0000000000000009</v>
      </c>
      <c r="BM167" s="249">
        <v>7</v>
      </c>
      <c r="BN167" s="293">
        <v>6.3999999999999995</v>
      </c>
      <c r="BW167" s="208">
        <v>7</v>
      </c>
      <c r="BX167" s="57">
        <f t="shared" si="8"/>
        <v>7.0000000000000009</v>
      </c>
    </row>
    <row r="168" spans="1:76" s="57" customFormat="1" ht="15" hidden="1" customHeight="1" x14ac:dyDescent="0.35">
      <c r="A168" s="255">
        <v>14545</v>
      </c>
      <c r="B168" s="255" t="s">
        <v>116</v>
      </c>
      <c r="C168" s="255" t="s">
        <v>117</v>
      </c>
      <c r="D168" s="255">
        <v>1</v>
      </c>
      <c r="E168" s="255">
        <v>2025</v>
      </c>
      <c r="F168" s="255" t="s">
        <v>1434</v>
      </c>
      <c r="G168" s="255" t="s">
        <v>52</v>
      </c>
      <c r="H168" s="255" t="s">
        <v>1435</v>
      </c>
      <c r="I168" s="255" t="s">
        <v>389</v>
      </c>
      <c r="J168" s="255" t="s">
        <v>390</v>
      </c>
      <c r="K168" s="255"/>
      <c r="L168" s="255"/>
      <c r="M168" s="255">
        <v>9</v>
      </c>
      <c r="N168" s="255" t="s">
        <v>118</v>
      </c>
      <c r="O168" s="255" t="s">
        <v>391</v>
      </c>
      <c r="P168" s="250" t="s">
        <v>392</v>
      </c>
      <c r="Q168" s="255" t="s">
        <v>61</v>
      </c>
      <c r="R168" s="255" t="s">
        <v>62</v>
      </c>
      <c r="S168" s="249" t="s">
        <v>63</v>
      </c>
      <c r="T168" s="249">
        <v>20</v>
      </c>
      <c r="U168" s="249">
        <v>72</v>
      </c>
      <c r="V168" s="249" t="s">
        <v>65</v>
      </c>
      <c r="W168" s="253">
        <v>72</v>
      </c>
      <c r="X168" s="249">
        <v>4</v>
      </c>
      <c r="Y168" s="249" t="s">
        <v>64</v>
      </c>
      <c r="Z168" s="249" t="s">
        <v>64</v>
      </c>
      <c r="AA168" s="253" t="s">
        <v>67</v>
      </c>
      <c r="AB168" s="248"/>
      <c r="AC168" s="249" t="s">
        <v>393</v>
      </c>
      <c r="AD168" s="248"/>
      <c r="AE168" s="249"/>
      <c r="AF168" s="249" t="s">
        <v>68</v>
      </c>
      <c r="AG168" s="249">
        <v>18</v>
      </c>
      <c r="AH168" s="255">
        <v>2</v>
      </c>
      <c r="AI168" s="255" t="s">
        <v>1330</v>
      </c>
      <c r="AJ168" s="249" t="s">
        <v>1505</v>
      </c>
      <c r="AK168" s="249">
        <v>72</v>
      </c>
      <c r="AL168" s="292">
        <v>18</v>
      </c>
      <c r="AM168" s="292">
        <v>5075</v>
      </c>
      <c r="AN168" s="292">
        <v>0</v>
      </c>
      <c r="AO168" s="292">
        <v>0</v>
      </c>
      <c r="AP168" s="265">
        <v>7308000</v>
      </c>
      <c r="AQ168" s="249">
        <v>1440000</v>
      </c>
      <c r="AR168" s="255">
        <v>0</v>
      </c>
      <c r="AS168" s="255">
        <v>1800000</v>
      </c>
      <c r="AT168" s="265">
        <v>0</v>
      </c>
      <c r="AU168" s="249">
        <v>10548000</v>
      </c>
      <c r="AV168" s="255" t="s">
        <v>64</v>
      </c>
      <c r="AW168" s="249"/>
      <c r="AX168" s="249">
        <v>1</v>
      </c>
      <c r="AY168" s="249">
        <v>7</v>
      </c>
      <c r="AZ168" s="249" t="s">
        <v>1438</v>
      </c>
      <c r="BA168" s="249" t="s">
        <v>1438</v>
      </c>
      <c r="BB168" s="249" t="s">
        <v>1438</v>
      </c>
      <c r="BC168" s="249" t="s">
        <v>1438</v>
      </c>
      <c r="BD168" s="249" t="s">
        <v>1438</v>
      </c>
      <c r="BE168" s="249" t="s">
        <v>1438</v>
      </c>
      <c r="BF168" s="249" t="s">
        <v>1438</v>
      </c>
      <c r="BG168" s="249">
        <v>7</v>
      </c>
      <c r="BH168" s="249">
        <v>7</v>
      </c>
      <c r="BI168" s="249">
        <v>7</v>
      </c>
      <c r="BJ168" s="249">
        <v>7</v>
      </c>
      <c r="BK168" s="249">
        <v>7</v>
      </c>
      <c r="BL168" s="260">
        <f t="shared" si="5"/>
        <v>7.0000000000000009</v>
      </c>
      <c r="BM168" s="249">
        <v>7</v>
      </c>
      <c r="BN168" s="293">
        <v>6.3999999999999995</v>
      </c>
      <c r="BW168" s="208">
        <v>7</v>
      </c>
      <c r="BX168" s="57">
        <f t="shared" si="8"/>
        <v>7.0000000000000009</v>
      </c>
    </row>
    <row r="169" spans="1:76" s="57" customFormat="1" ht="15" hidden="1" customHeight="1" x14ac:dyDescent="0.35">
      <c r="A169" s="255">
        <v>14549</v>
      </c>
      <c r="B169" s="255" t="s">
        <v>116</v>
      </c>
      <c r="C169" s="255" t="s">
        <v>117</v>
      </c>
      <c r="D169" s="255">
        <v>1</v>
      </c>
      <c r="E169" s="255">
        <v>2025</v>
      </c>
      <c r="F169" s="255" t="s">
        <v>1434</v>
      </c>
      <c r="G169" s="255" t="s">
        <v>52</v>
      </c>
      <c r="H169" s="255" t="s">
        <v>1435</v>
      </c>
      <c r="I169" s="255" t="s">
        <v>93</v>
      </c>
      <c r="J169" s="202" t="s">
        <v>94</v>
      </c>
      <c r="K169" s="255" t="s">
        <v>56</v>
      </c>
      <c r="L169" s="255" t="s">
        <v>57</v>
      </c>
      <c r="M169" s="255">
        <v>9</v>
      </c>
      <c r="N169" s="255" t="s">
        <v>118</v>
      </c>
      <c r="O169" s="255" t="s">
        <v>394</v>
      </c>
      <c r="P169" s="250" t="s">
        <v>120</v>
      </c>
      <c r="Q169" s="255" t="s">
        <v>61</v>
      </c>
      <c r="R169" s="255" t="s">
        <v>62</v>
      </c>
      <c r="S169" s="249" t="s">
        <v>63</v>
      </c>
      <c r="T169" s="249">
        <v>20</v>
      </c>
      <c r="U169" s="249">
        <v>170</v>
      </c>
      <c r="V169" s="249">
        <v>12</v>
      </c>
      <c r="W169" s="249">
        <v>182</v>
      </c>
      <c r="X169" s="249">
        <v>4</v>
      </c>
      <c r="Y169" s="249" t="s">
        <v>64</v>
      </c>
      <c r="Z169" s="249" t="s">
        <v>64</v>
      </c>
      <c r="AA169" s="248" t="s">
        <v>64</v>
      </c>
      <c r="AB169" s="248"/>
      <c r="AC169" s="249" t="s">
        <v>299</v>
      </c>
      <c r="AD169" s="248"/>
      <c r="AE169" s="249"/>
      <c r="AF169" s="249" t="s">
        <v>122</v>
      </c>
      <c r="AG169" s="249">
        <v>46</v>
      </c>
      <c r="AH169" s="255">
        <v>2</v>
      </c>
      <c r="AI169" s="255" t="s">
        <v>1330</v>
      </c>
      <c r="AJ169" s="249" t="s">
        <v>1505</v>
      </c>
      <c r="AK169" s="249">
        <v>182</v>
      </c>
      <c r="AL169" s="292">
        <v>46</v>
      </c>
      <c r="AM169" s="292">
        <v>5075</v>
      </c>
      <c r="AN169" s="292">
        <v>275000</v>
      </c>
      <c r="AO169" s="292">
        <v>0</v>
      </c>
      <c r="AP169" s="265">
        <v>18473000</v>
      </c>
      <c r="AQ169" s="249">
        <v>3680000</v>
      </c>
      <c r="AR169" s="255">
        <v>5500000</v>
      </c>
      <c r="AS169" s="255">
        <v>4600000</v>
      </c>
      <c r="AT169" s="265">
        <v>0</v>
      </c>
      <c r="AU169" s="249">
        <v>32253000</v>
      </c>
      <c r="AV169" s="255" t="s">
        <v>67</v>
      </c>
      <c r="AW169" s="249" t="s">
        <v>1469</v>
      </c>
      <c r="AX169" s="249"/>
      <c r="AY169" s="249"/>
      <c r="AZ169" s="249" t="s">
        <v>1438</v>
      </c>
      <c r="BA169" s="249" t="s">
        <v>1438</v>
      </c>
      <c r="BB169" s="249" t="s">
        <v>1438</v>
      </c>
      <c r="BC169" s="249" t="s">
        <v>1438</v>
      </c>
      <c r="BD169" s="249" t="s">
        <v>1438</v>
      </c>
      <c r="BE169" s="249" t="s">
        <v>1438</v>
      </c>
      <c r="BF169" s="249" t="s">
        <v>1438</v>
      </c>
      <c r="BG169" s="249"/>
      <c r="BH169" s="249"/>
      <c r="BI169" s="249"/>
      <c r="BJ169" s="249"/>
      <c r="BK169" s="249"/>
      <c r="BL169" s="260">
        <f t="shared" si="5"/>
        <v>0</v>
      </c>
      <c r="BM169" s="249"/>
      <c r="BN169" s="255"/>
      <c r="BW169" s="208"/>
    </row>
    <row r="170" spans="1:76" s="57" customFormat="1" ht="15" hidden="1" customHeight="1" x14ac:dyDescent="0.35">
      <c r="A170" s="255">
        <v>14550</v>
      </c>
      <c r="B170" s="255" t="s">
        <v>116</v>
      </c>
      <c r="C170" s="255" t="s">
        <v>117</v>
      </c>
      <c r="D170" s="255">
        <v>1</v>
      </c>
      <c r="E170" s="255">
        <v>2025</v>
      </c>
      <c r="F170" s="255" t="s">
        <v>1434</v>
      </c>
      <c r="G170" s="255" t="s">
        <v>52</v>
      </c>
      <c r="H170" s="255" t="s">
        <v>1435</v>
      </c>
      <c r="I170" s="255" t="s">
        <v>93</v>
      </c>
      <c r="J170" s="255" t="s">
        <v>94</v>
      </c>
      <c r="K170" s="255" t="s">
        <v>56</v>
      </c>
      <c r="L170" s="255" t="s">
        <v>57</v>
      </c>
      <c r="M170" s="255">
        <v>9</v>
      </c>
      <c r="N170" s="255" t="s">
        <v>118</v>
      </c>
      <c r="O170" s="255" t="s">
        <v>395</v>
      </c>
      <c r="P170" s="250" t="s">
        <v>120</v>
      </c>
      <c r="Q170" s="255" t="s">
        <v>61</v>
      </c>
      <c r="R170" s="255" t="s">
        <v>62</v>
      </c>
      <c r="S170" s="249" t="s">
        <v>63</v>
      </c>
      <c r="T170" s="249">
        <v>20</v>
      </c>
      <c r="U170" s="249">
        <v>170</v>
      </c>
      <c r="V170" s="249">
        <v>12</v>
      </c>
      <c r="W170" s="249">
        <v>182</v>
      </c>
      <c r="X170" s="249">
        <v>4</v>
      </c>
      <c r="Y170" s="249" t="s">
        <v>64</v>
      </c>
      <c r="Z170" s="249" t="s">
        <v>64</v>
      </c>
      <c r="AA170" s="248" t="s">
        <v>64</v>
      </c>
      <c r="AB170" s="248"/>
      <c r="AC170" s="249" t="s">
        <v>299</v>
      </c>
      <c r="AD170" s="248"/>
      <c r="AE170" s="249"/>
      <c r="AF170" s="249" t="s">
        <v>122</v>
      </c>
      <c r="AG170" s="249">
        <v>46</v>
      </c>
      <c r="AH170" s="255">
        <v>2</v>
      </c>
      <c r="AI170" s="255" t="s">
        <v>1330</v>
      </c>
      <c r="AJ170" s="249" t="s">
        <v>1505</v>
      </c>
      <c r="AK170" s="249">
        <v>182</v>
      </c>
      <c r="AL170" s="292">
        <v>46</v>
      </c>
      <c r="AM170" s="292">
        <v>5075</v>
      </c>
      <c r="AN170" s="292">
        <v>275000</v>
      </c>
      <c r="AO170" s="292">
        <v>0</v>
      </c>
      <c r="AP170" s="265">
        <v>18473000</v>
      </c>
      <c r="AQ170" s="249">
        <v>3680000</v>
      </c>
      <c r="AR170" s="255">
        <v>5500000</v>
      </c>
      <c r="AS170" s="255">
        <v>4600000</v>
      </c>
      <c r="AT170" s="265">
        <v>0</v>
      </c>
      <c r="AU170" s="249">
        <v>32253000</v>
      </c>
      <c r="AV170" s="255" t="s">
        <v>64</v>
      </c>
      <c r="AW170" s="249"/>
      <c r="AX170" s="249">
        <v>1</v>
      </c>
      <c r="AY170" s="249">
        <v>7</v>
      </c>
      <c r="AZ170" s="249" t="s">
        <v>1438</v>
      </c>
      <c r="BA170" s="249" t="s">
        <v>1438</v>
      </c>
      <c r="BB170" s="249" t="s">
        <v>1438</v>
      </c>
      <c r="BC170" s="249" t="s">
        <v>1438</v>
      </c>
      <c r="BD170" s="249" t="s">
        <v>1438</v>
      </c>
      <c r="BE170" s="249" t="s">
        <v>1438</v>
      </c>
      <c r="BF170" s="249" t="s">
        <v>1438</v>
      </c>
      <c r="BG170" s="249">
        <v>7</v>
      </c>
      <c r="BH170" s="249">
        <v>7</v>
      </c>
      <c r="BI170" s="249">
        <v>7</v>
      </c>
      <c r="BJ170" s="249">
        <v>7</v>
      </c>
      <c r="BK170" s="249">
        <v>7</v>
      </c>
      <c r="BL170" s="260">
        <f t="shared" si="5"/>
        <v>7.0000000000000009</v>
      </c>
      <c r="BM170" s="249">
        <v>7</v>
      </c>
      <c r="BN170" s="293">
        <v>6.3999999999999995</v>
      </c>
      <c r="BW170" s="208">
        <v>7</v>
      </c>
      <c r="BX170" s="57">
        <f>+(BG170*0.3+BH170*0.3+BI170*0.2+BJ170*0.1+BK170*0.1)</f>
        <v>7.0000000000000009</v>
      </c>
    </row>
    <row r="171" spans="1:76" s="57" customFormat="1" ht="15" hidden="1" customHeight="1" x14ac:dyDescent="0.35">
      <c r="A171" s="255">
        <v>14551</v>
      </c>
      <c r="B171" s="255" t="s">
        <v>116</v>
      </c>
      <c r="C171" s="255" t="s">
        <v>117</v>
      </c>
      <c r="D171" s="255">
        <v>1</v>
      </c>
      <c r="E171" s="255">
        <v>2025</v>
      </c>
      <c r="F171" s="255" t="s">
        <v>1434</v>
      </c>
      <c r="G171" s="255" t="s">
        <v>52</v>
      </c>
      <c r="H171" s="255" t="s">
        <v>1435</v>
      </c>
      <c r="I171" s="255" t="s">
        <v>93</v>
      </c>
      <c r="J171" s="255" t="s">
        <v>94</v>
      </c>
      <c r="K171" s="255" t="s">
        <v>56</v>
      </c>
      <c r="L171" s="255" t="s">
        <v>57</v>
      </c>
      <c r="M171" s="255">
        <v>9</v>
      </c>
      <c r="N171" s="255" t="s">
        <v>118</v>
      </c>
      <c r="O171" s="255" t="s">
        <v>396</v>
      </c>
      <c r="P171" s="250" t="s">
        <v>120</v>
      </c>
      <c r="Q171" s="255" t="s">
        <v>61</v>
      </c>
      <c r="R171" s="255" t="s">
        <v>62</v>
      </c>
      <c r="S171" s="249" t="s">
        <v>63</v>
      </c>
      <c r="T171" s="249">
        <v>20</v>
      </c>
      <c r="U171" s="249">
        <v>170</v>
      </c>
      <c r="V171" s="249">
        <v>12</v>
      </c>
      <c r="W171" s="249">
        <v>182</v>
      </c>
      <c r="X171" s="249">
        <v>4</v>
      </c>
      <c r="Y171" s="249" t="s">
        <v>64</v>
      </c>
      <c r="Z171" s="249" t="s">
        <v>64</v>
      </c>
      <c r="AA171" s="248" t="s">
        <v>64</v>
      </c>
      <c r="AB171" s="248"/>
      <c r="AC171" s="249" t="s">
        <v>299</v>
      </c>
      <c r="AD171" s="248"/>
      <c r="AE171" s="249"/>
      <c r="AF171" s="249" t="s">
        <v>122</v>
      </c>
      <c r="AG171" s="249">
        <v>46</v>
      </c>
      <c r="AH171" s="255">
        <v>2</v>
      </c>
      <c r="AI171" s="255" t="s">
        <v>1330</v>
      </c>
      <c r="AJ171" s="249" t="s">
        <v>1505</v>
      </c>
      <c r="AK171" s="249">
        <v>182</v>
      </c>
      <c r="AL171" s="292">
        <v>46</v>
      </c>
      <c r="AM171" s="292">
        <v>5075</v>
      </c>
      <c r="AN171" s="292">
        <v>275000</v>
      </c>
      <c r="AO171" s="292">
        <v>0</v>
      </c>
      <c r="AP171" s="265">
        <v>18473000</v>
      </c>
      <c r="AQ171" s="249">
        <v>3680000</v>
      </c>
      <c r="AR171" s="255">
        <v>5500000</v>
      </c>
      <c r="AS171" s="255">
        <v>4600000</v>
      </c>
      <c r="AT171" s="265">
        <v>0</v>
      </c>
      <c r="AU171" s="249">
        <v>32253000</v>
      </c>
      <c r="AV171" s="255" t="s">
        <v>67</v>
      </c>
      <c r="AW171" s="249" t="s">
        <v>1469</v>
      </c>
      <c r="AX171" s="249"/>
      <c r="AY171" s="249"/>
      <c r="AZ171" s="249" t="s">
        <v>1438</v>
      </c>
      <c r="BA171" s="249" t="s">
        <v>1438</v>
      </c>
      <c r="BB171" s="249" t="s">
        <v>1438</v>
      </c>
      <c r="BC171" s="249" t="s">
        <v>1438</v>
      </c>
      <c r="BD171" s="249" t="s">
        <v>1438</v>
      </c>
      <c r="BE171" s="249" t="s">
        <v>1438</v>
      </c>
      <c r="BF171" s="249" t="s">
        <v>1438</v>
      </c>
      <c r="BG171" s="249"/>
      <c r="BH171" s="249"/>
      <c r="BI171" s="249"/>
      <c r="BJ171" s="249"/>
      <c r="BK171" s="249"/>
      <c r="BL171" s="260">
        <f t="shared" si="5"/>
        <v>0</v>
      </c>
      <c r="BM171" s="249"/>
      <c r="BN171" s="255"/>
      <c r="BW171" s="208"/>
    </row>
    <row r="172" spans="1:76" s="57" customFormat="1" ht="15" hidden="1" customHeight="1" x14ac:dyDescent="0.35">
      <c r="A172" s="255">
        <v>14552</v>
      </c>
      <c r="B172" s="255" t="s">
        <v>116</v>
      </c>
      <c r="C172" s="255" t="s">
        <v>117</v>
      </c>
      <c r="D172" s="255">
        <v>1</v>
      </c>
      <c r="E172" s="255">
        <v>2025</v>
      </c>
      <c r="F172" s="255" t="s">
        <v>1434</v>
      </c>
      <c r="G172" s="255" t="s">
        <v>52</v>
      </c>
      <c r="H172" s="255" t="s">
        <v>1435</v>
      </c>
      <c r="I172" s="255" t="s">
        <v>397</v>
      </c>
      <c r="J172" s="255" t="s">
        <v>398</v>
      </c>
      <c r="K172" s="255" t="s">
        <v>56</v>
      </c>
      <c r="L172" s="255" t="s">
        <v>57</v>
      </c>
      <c r="M172" s="255">
        <v>9</v>
      </c>
      <c r="N172" s="255" t="s">
        <v>118</v>
      </c>
      <c r="O172" s="255" t="s">
        <v>399</v>
      </c>
      <c r="P172" s="250" t="s">
        <v>120</v>
      </c>
      <c r="Q172" s="255" t="s">
        <v>61</v>
      </c>
      <c r="R172" s="255" t="s">
        <v>62</v>
      </c>
      <c r="S172" s="249" t="s">
        <v>63</v>
      </c>
      <c r="T172" s="249">
        <v>20</v>
      </c>
      <c r="U172" s="249">
        <v>130</v>
      </c>
      <c r="V172" s="249">
        <v>12</v>
      </c>
      <c r="W172" s="249">
        <v>142</v>
      </c>
      <c r="X172" s="249">
        <v>4</v>
      </c>
      <c r="Y172" s="249" t="s">
        <v>64</v>
      </c>
      <c r="Z172" s="249" t="s">
        <v>64</v>
      </c>
      <c r="AA172" s="248" t="s">
        <v>64</v>
      </c>
      <c r="AB172" s="248"/>
      <c r="AC172" s="249" t="s">
        <v>299</v>
      </c>
      <c r="AD172" s="248"/>
      <c r="AE172" s="249"/>
      <c r="AF172" s="249" t="s">
        <v>122</v>
      </c>
      <c r="AG172" s="249">
        <v>36</v>
      </c>
      <c r="AH172" s="255">
        <v>2</v>
      </c>
      <c r="AI172" s="255" t="s">
        <v>1330</v>
      </c>
      <c r="AJ172" s="249" t="s">
        <v>1505</v>
      </c>
      <c r="AK172" s="249">
        <v>142</v>
      </c>
      <c r="AL172" s="292">
        <v>36</v>
      </c>
      <c r="AM172" s="292">
        <v>5075</v>
      </c>
      <c r="AN172" s="292">
        <v>275000</v>
      </c>
      <c r="AO172" s="292">
        <v>0</v>
      </c>
      <c r="AP172" s="265">
        <v>14413000</v>
      </c>
      <c r="AQ172" s="249">
        <v>2880000</v>
      </c>
      <c r="AR172" s="255">
        <v>5500000</v>
      </c>
      <c r="AS172" s="255">
        <v>3600000</v>
      </c>
      <c r="AT172" s="265">
        <v>0</v>
      </c>
      <c r="AU172" s="249">
        <v>26393000</v>
      </c>
      <c r="AV172" s="255" t="s">
        <v>67</v>
      </c>
      <c r="AW172" s="249" t="s">
        <v>1469</v>
      </c>
      <c r="AX172" s="249"/>
      <c r="AY172" s="249"/>
      <c r="AZ172" s="249" t="s">
        <v>1438</v>
      </c>
      <c r="BA172" s="249" t="s">
        <v>1438</v>
      </c>
      <c r="BB172" s="249" t="s">
        <v>1438</v>
      </c>
      <c r="BC172" s="249" t="s">
        <v>1438</v>
      </c>
      <c r="BD172" s="249" t="s">
        <v>1438</v>
      </c>
      <c r="BE172" s="249" t="s">
        <v>1438</v>
      </c>
      <c r="BF172" s="249" t="s">
        <v>1438</v>
      </c>
      <c r="BG172" s="249"/>
      <c r="BH172" s="249"/>
      <c r="BI172" s="249"/>
      <c r="BJ172" s="249"/>
      <c r="BK172" s="249"/>
      <c r="BL172" s="260">
        <f t="shared" si="5"/>
        <v>0</v>
      </c>
      <c r="BM172" s="249"/>
      <c r="BN172" s="255"/>
      <c r="BW172" s="208"/>
    </row>
    <row r="173" spans="1:76" s="57" customFormat="1" ht="15" hidden="1" customHeight="1" x14ac:dyDescent="0.35">
      <c r="A173" s="255">
        <v>14553</v>
      </c>
      <c r="B173" s="255" t="s">
        <v>116</v>
      </c>
      <c r="C173" s="255" t="s">
        <v>117</v>
      </c>
      <c r="D173" s="255">
        <v>1</v>
      </c>
      <c r="E173" s="255">
        <v>2025</v>
      </c>
      <c r="F173" s="255" t="s">
        <v>1434</v>
      </c>
      <c r="G173" s="255" t="s">
        <v>52</v>
      </c>
      <c r="H173" s="255" t="s">
        <v>1435</v>
      </c>
      <c r="I173" s="255" t="s">
        <v>397</v>
      </c>
      <c r="J173" s="255" t="s">
        <v>398</v>
      </c>
      <c r="K173" s="255" t="s">
        <v>56</v>
      </c>
      <c r="L173" s="255" t="s">
        <v>57</v>
      </c>
      <c r="M173" s="255">
        <v>9</v>
      </c>
      <c r="N173" s="255" t="s">
        <v>118</v>
      </c>
      <c r="O173" s="255" t="s">
        <v>400</v>
      </c>
      <c r="P173" s="250" t="s">
        <v>120</v>
      </c>
      <c r="Q173" s="255" t="s">
        <v>61</v>
      </c>
      <c r="R173" s="255" t="s">
        <v>62</v>
      </c>
      <c r="S173" s="249" t="s">
        <v>63</v>
      </c>
      <c r="T173" s="249">
        <v>20</v>
      </c>
      <c r="U173" s="249">
        <v>130</v>
      </c>
      <c r="V173" s="249">
        <v>12</v>
      </c>
      <c r="W173" s="249">
        <v>142</v>
      </c>
      <c r="X173" s="249">
        <v>4</v>
      </c>
      <c r="Y173" s="249" t="s">
        <v>64</v>
      </c>
      <c r="Z173" s="249" t="s">
        <v>64</v>
      </c>
      <c r="AA173" s="248" t="s">
        <v>64</v>
      </c>
      <c r="AB173" s="248"/>
      <c r="AC173" s="249" t="s">
        <v>299</v>
      </c>
      <c r="AD173" s="248"/>
      <c r="AE173" s="249"/>
      <c r="AF173" s="249" t="s">
        <v>122</v>
      </c>
      <c r="AG173" s="249">
        <v>36</v>
      </c>
      <c r="AH173" s="255">
        <v>2</v>
      </c>
      <c r="AI173" s="255" t="s">
        <v>1330</v>
      </c>
      <c r="AJ173" s="249" t="s">
        <v>1505</v>
      </c>
      <c r="AK173" s="249">
        <v>142</v>
      </c>
      <c r="AL173" s="292">
        <v>36</v>
      </c>
      <c r="AM173" s="292">
        <v>5075</v>
      </c>
      <c r="AN173" s="292">
        <v>275000</v>
      </c>
      <c r="AO173" s="292">
        <v>0</v>
      </c>
      <c r="AP173" s="265">
        <v>14413000</v>
      </c>
      <c r="AQ173" s="249">
        <v>2880000</v>
      </c>
      <c r="AR173" s="255">
        <v>5500000</v>
      </c>
      <c r="AS173" s="255">
        <v>3600000</v>
      </c>
      <c r="AT173" s="265">
        <v>0</v>
      </c>
      <c r="AU173" s="249">
        <v>26393000</v>
      </c>
      <c r="AV173" s="255" t="s">
        <v>67</v>
      </c>
      <c r="AW173" s="249" t="s">
        <v>1469</v>
      </c>
      <c r="AX173" s="249"/>
      <c r="AY173" s="249"/>
      <c r="AZ173" s="249" t="s">
        <v>1438</v>
      </c>
      <c r="BA173" s="249" t="s">
        <v>1438</v>
      </c>
      <c r="BB173" s="249" t="s">
        <v>1438</v>
      </c>
      <c r="BC173" s="249" t="s">
        <v>1438</v>
      </c>
      <c r="BD173" s="249" t="s">
        <v>1438</v>
      </c>
      <c r="BE173" s="249" t="s">
        <v>1438</v>
      </c>
      <c r="BF173" s="249" t="s">
        <v>1438</v>
      </c>
      <c r="BG173" s="249"/>
      <c r="BH173" s="249"/>
      <c r="BI173" s="249"/>
      <c r="BJ173" s="249"/>
      <c r="BK173" s="249"/>
      <c r="BL173" s="260">
        <f t="shared" si="5"/>
        <v>0</v>
      </c>
      <c r="BM173" s="249"/>
      <c r="BN173" s="255"/>
      <c r="BW173" s="208"/>
    </row>
    <row r="174" spans="1:76" s="57" customFormat="1" ht="15" hidden="1" customHeight="1" x14ac:dyDescent="0.35">
      <c r="A174" s="255">
        <v>14554</v>
      </c>
      <c r="B174" s="255" t="s">
        <v>116</v>
      </c>
      <c r="C174" s="255" t="s">
        <v>117</v>
      </c>
      <c r="D174" s="255">
        <v>1</v>
      </c>
      <c r="E174" s="255">
        <v>2025</v>
      </c>
      <c r="F174" s="255" t="s">
        <v>1434</v>
      </c>
      <c r="G174" s="255" t="s">
        <v>52</v>
      </c>
      <c r="H174" s="255" t="s">
        <v>1435</v>
      </c>
      <c r="I174" s="255" t="s">
        <v>397</v>
      </c>
      <c r="J174" s="255" t="s">
        <v>398</v>
      </c>
      <c r="K174" s="255" t="s">
        <v>56</v>
      </c>
      <c r="L174" s="255" t="s">
        <v>57</v>
      </c>
      <c r="M174" s="255">
        <v>9</v>
      </c>
      <c r="N174" s="255" t="s">
        <v>118</v>
      </c>
      <c r="O174" s="255" t="s">
        <v>401</v>
      </c>
      <c r="P174" s="250" t="s">
        <v>120</v>
      </c>
      <c r="Q174" s="255" t="s">
        <v>61</v>
      </c>
      <c r="R174" s="255" t="s">
        <v>62</v>
      </c>
      <c r="S174" s="249" t="s">
        <v>63</v>
      </c>
      <c r="T174" s="249">
        <v>20</v>
      </c>
      <c r="U174" s="249">
        <v>130</v>
      </c>
      <c r="V174" s="249">
        <v>12</v>
      </c>
      <c r="W174" s="249">
        <v>142</v>
      </c>
      <c r="X174" s="249">
        <v>4</v>
      </c>
      <c r="Y174" s="249" t="s">
        <v>64</v>
      </c>
      <c r="Z174" s="249" t="s">
        <v>64</v>
      </c>
      <c r="AA174" s="248" t="s">
        <v>64</v>
      </c>
      <c r="AB174" s="248"/>
      <c r="AC174" s="249" t="s">
        <v>299</v>
      </c>
      <c r="AD174" s="248"/>
      <c r="AE174" s="249"/>
      <c r="AF174" s="249" t="s">
        <v>122</v>
      </c>
      <c r="AG174" s="249">
        <v>36</v>
      </c>
      <c r="AH174" s="255">
        <v>2</v>
      </c>
      <c r="AI174" s="255" t="s">
        <v>1330</v>
      </c>
      <c r="AJ174" s="249" t="s">
        <v>1505</v>
      </c>
      <c r="AK174" s="249">
        <v>142</v>
      </c>
      <c r="AL174" s="292">
        <v>36</v>
      </c>
      <c r="AM174" s="292">
        <v>5075</v>
      </c>
      <c r="AN174" s="292">
        <v>275000</v>
      </c>
      <c r="AO174" s="292">
        <v>0</v>
      </c>
      <c r="AP174" s="265">
        <v>14413000</v>
      </c>
      <c r="AQ174" s="249">
        <v>2880000</v>
      </c>
      <c r="AR174" s="255">
        <v>5500000</v>
      </c>
      <c r="AS174" s="255">
        <v>3600000</v>
      </c>
      <c r="AT174" s="265">
        <v>0</v>
      </c>
      <c r="AU174" s="249">
        <v>26393000</v>
      </c>
      <c r="AV174" s="255" t="s">
        <v>67</v>
      </c>
      <c r="AW174" s="249" t="s">
        <v>1469</v>
      </c>
      <c r="AX174" s="249"/>
      <c r="AY174" s="249"/>
      <c r="AZ174" s="249" t="s">
        <v>1438</v>
      </c>
      <c r="BA174" s="249" t="s">
        <v>1438</v>
      </c>
      <c r="BB174" s="249" t="s">
        <v>1438</v>
      </c>
      <c r="BC174" s="249" t="s">
        <v>1438</v>
      </c>
      <c r="BD174" s="249" t="s">
        <v>1438</v>
      </c>
      <c r="BE174" s="249" t="s">
        <v>1438</v>
      </c>
      <c r="BF174" s="249" t="s">
        <v>1438</v>
      </c>
      <c r="BG174" s="249"/>
      <c r="BH174" s="249"/>
      <c r="BI174" s="249"/>
      <c r="BJ174" s="249"/>
      <c r="BK174" s="249"/>
      <c r="BL174" s="260">
        <f t="shared" si="5"/>
        <v>0</v>
      </c>
      <c r="BM174" s="249"/>
      <c r="BN174" s="255"/>
      <c r="BW174" s="208"/>
    </row>
    <row r="175" spans="1:76" s="57" customFormat="1" ht="15" hidden="1" customHeight="1" x14ac:dyDescent="0.35">
      <c r="A175" s="255">
        <v>14555</v>
      </c>
      <c r="B175" s="255" t="s">
        <v>116</v>
      </c>
      <c r="C175" s="255" t="s">
        <v>117</v>
      </c>
      <c r="D175" s="255">
        <v>1</v>
      </c>
      <c r="E175" s="255">
        <v>2025</v>
      </c>
      <c r="F175" s="255" t="s">
        <v>1434</v>
      </c>
      <c r="G175" s="255" t="s">
        <v>52</v>
      </c>
      <c r="H175" s="255" t="s">
        <v>1435</v>
      </c>
      <c r="I175" s="255" t="s">
        <v>402</v>
      </c>
      <c r="J175" s="255" t="s">
        <v>403</v>
      </c>
      <c r="K175" s="255" t="s">
        <v>56</v>
      </c>
      <c r="L175" s="255" t="s">
        <v>57</v>
      </c>
      <c r="M175" s="255">
        <v>9</v>
      </c>
      <c r="N175" s="255" t="s">
        <v>118</v>
      </c>
      <c r="O175" s="255" t="s">
        <v>404</v>
      </c>
      <c r="P175" s="250" t="s">
        <v>120</v>
      </c>
      <c r="Q175" s="255" t="s">
        <v>61</v>
      </c>
      <c r="R175" s="255" t="s">
        <v>62</v>
      </c>
      <c r="S175" s="249" t="s">
        <v>63</v>
      </c>
      <c r="T175" s="249">
        <v>20</v>
      </c>
      <c r="U175" s="249">
        <v>145</v>
      </c>
      <c r="V175" s="249">
        <v>12</v>
      </c>
      <c r="W175" s="249">
        <v>157</v>
      </c>
      <c r="X175" s="249">
        <v>4</v>
      </c>
      <c r="Y175" s="249" t="s">
        <v>64</v>
      </c>
      <c r="Z175" s="249" t="s">
        <v>64</v>
      </c>
      <c r="AA175" s="248" t="s">
        <v>64</v>
      </c>
      <c r="AB175" s="248"/>
      <c r="AC175" s="249" t="s">
        <v>405</v>
      </c>
      <c r="AD175" s="248"/>
      <c r="AE175" s="249"/>
      <c r="AF175" s="249" t="s">
        <v>122</v>
      </c>
      <c r="AG175" s="249">
        <v>40</v>
      </c>
      <c r="AH175" s="255">
        <v>2</v>
      </c>
      <c r="AI175" s="255" t="s">
        <v>1330</v>
      </c>
      <c r="AJ175" s="249" t="s">
        <v>1505</v>
      </c>
      <c r="AK175" s="249">
        <v>157</v>
      </c>
      <c r="AL175" s="292">
        <v>40</v>
      </c>
      <c r="AM175" s="292">
        <v>5075</v>
      </c>
      <c r="AN175" s="292">
        <v>275000</v>
      </c>
      <c r="AO175" s="292">
        <v>0</v>
      </c>
      <c r="AP175" s="265">
        <v>15935500</v>
      </c>
      <c r="AQ175" s="249">
        <v>3200000</v>
      </c>
      <c r="AR175" s="255">
        <v>5500000</v>
      </c>
      <c r="AS175" s="255">
        <v>4000000</v>
      </c>
      <c r="AT175" s="265">
        <v>0</v>
      </c>
      <c r="AU175" s="249">
        <v>28635500</v>
      </c>
      <c r="AV175" s="255" t="s">
        <v>67</v>
      </c>
      <c r="AW175" s="249" t="s">
        <v>1469</v>
      </c>
      <c r="AX175" s="249"/>
      <c r="AY175" s="249"/>
      <c r="AZ175" s="249" t="s">
        <v>1438</v>
      </c>
      <c r="BA175" s="249" t="s">
        <v>1438</v>
      </c>
      <c r="BB175" s="249" t="s">
        <v>1438</v>
      </c>
      <c r="BC175" s="249" t="s">
        <v>1438</v>
      </c>
      <c r="BD175" s="249" t="s">
        <v>1438</v>
      </c>
      <c r="BE175" s="249" t="s">
        <v>1438</v>
      </c>
      <c r="BF175" s="249" t="s">
        <v>1438</v>
      </c>
      <c r="BG175" s="249"/>
      <c r="BH175" s="249"/>
      <c r="BI175" s="249"/>
      <c r="BJ175" s="249"/>
      <c r="BK175" s="249"/>
      <c r="BL175" s="260">
        <f t="shared" si="5"/>
        <v>0</v>
      </c>
      <c r="BM175" s="249"/>
      <c r="BN175" s="255"/>
      <c r="BW175" s="208"/>
    </row>
    <row r="176" spans="1:76" s="57" customFormat="1" ht="15" hidden="1" customHeight="1" x14ac:dyDescent="0.35">
      <c r="A176" s="255">
        <v>14556</v>
      </c>
      <c r="B176" s="255" t="s">
        <v>116</v>
      </c>
      <c r="C176" s="255" t="s">
        <v>117</v>
      </c>
      <c r="D176" s="255">
        <v>1</v>
      </c>
      <c r="E176" s="255">
        <v>2025</v>
      </c>
      <c r="F176" s="255" t="s">
        <v>1434</v>
      </c>
      <c r="G176" s="255" t="s">
        <v>52</v>
      </c>
      <c r="H176" s="255" t="s">
        <v>1435</v>
      </c>
      <c r="I176" s="255" t="s">
        <v>402</v>
      </c>
      <c r="J176" s="202" t="s">
        <v>403</v>
      </c>
      <c r="K176" s="255" t="s">
        <v>56</v>
      </c>
      <c r="L176" s="255" t="s">
        <v>57</v>
      </c>
      <c r="M176" s="255">
        <v>9</v>
      </c>
      <c r="N176" s="255" t="s">
        <v>118</v>
      </c>
      <c r="O176" s="255" t="s">
        <v>406</v>
      </c>
      <c r="P176" s="250" t="s">
        <v>120</v>
      </c>
      <c r="Q176" s="255" t="s">
        <v>61</v>
      </c>
      <c r="R176" s="255" t="s">
        <v>62</v>
      </c>
      <c r="S176" s="249" t="s">
        <v>63</v>
      </c>
      <c r="T176" s="249">
        <v>20</v>
      </c>
      <c r="U176" s="249">
        <v>145</v>
      </c>
      <c r="V176" s="249">
        <v>12</v>
      </c>
      <c r="W176" s="249">
        <v>157</v>
      </c>
      <c r="X176" s="249">
        <v>4</v>
      </c>
      <c r="Y176" s="249" t="s">
        <v>64</v>
      </c>
      <c r="Z176" s="249" t="s">
        <v>64</v>
      </c>
      <c r="AA176" s="248" t="s">
        <v>64</v>
      </c>
      <c r="AB176" s="248"/>
      <c r="AC176" s="249" t="s">
        <v>405</v>
      </c>
      <c r="AD176" s="248"/>
      <c r="AE176" s="249"/>
      <c r="AF176" s="249" t="s">
        <v>122</v>
      </c>
      <c r="AG176" s="249">
        <v>40</v>
      </c>
      <c r="AH176" s="255">
        <v>2</v>
      </c>
      <c r="AI176" s="255" t="s">
        <v>1330</v>
      </c>
      <c r="AJ176" s="249" t="s">
        <v>1505</v>
      </c>
      <c r="AK176" s="249">
        <v>157</v>
      </c>
      <c r="AL176" s="292">
        <v>40</v>
      </c>
      <c r="AM176" s="292">
        <v>5075</v>
      </c>
      <c r="AN176" s="292">
        <v>275000</v>
      </c>
      <c r="AO176" s="292">
        <v>0</v>
      </c>
      <c r="AP176" s="265">
        <v>15935500</v>
      </c>
      <c r="AQ176" s="249">
        <v>3200000</v>
      </c>
      <c r="AR176" s="255">
        <v>5500000</v>
      </c>
      <c r="AS176" s="255">
        <v>4000000</v>
      </c>
      <c r="AT176" s="265">
        <v>0</v>
      </c>
      <c r="AU176" s="249">
        <v>28635500</v>
      </c>
      <c r="AV176" s="255" t="s">
        <v>67</v>
      </c>
      <c r="AW176" s="249" t="s">
        <v>1469</v>
      </c>
      <c r="AX176" s="249"/>
      <c r="AY176" s="249"/>
      <c r="AZ176" s="249" t="s">
        <v>1438</v>
      </c>
      <c r="BA176" s="249" t="s">
        <v>1438</v>
      </c>
      <c r="BB176" s="249" t="s">
        <v>1438</v>
      </c>
      <c r="BC176" s="249" t="s">
        <v>1438</v>
      </c>
      <c r="BD176" s="249" t="s">
        <v>1438</v>
      </c>
      <c r="BE176" s="249" t="s">
        <v>1438</v>
      </c>
      <c r="BF176" s="249" t="s">
        <v>1438</v>
      </c>
      <c r="BG176" s="249"/>
      <c r="BH176" s="249"/>
      <c r="BI176" s="249"/>
      <c r="BJ176" s="249"/>
      <c r="BK176" s="249"/>
      <c r="BL176" s="260">
        <f t="shared" si="5"/>
        <v>0</v>
      </c>
      <c r="BM176" s="249"/>
      <c r="BN176" s="255"/>
      <c r="BW176" s="208"/>
    </row>
    <row r="177" spans="1:76" s="57" customFormat="1" ht="15" hidden="1" customHeight="1" x14ac:dyDescent="0.35">
      <c r="A177" s="255">
        <v>14557</v>
      </c>
      <c r="B177" s="255" t="s">
        <v>116</v>
      </c>
      <c r="C177" s="255" t="s">
        <v>117</v>
      </c>
      <c r="D177" s="255">
        <v>1</v>
      </c>
      <c r="E177" s="255">
        <v>2025</v>
      </c>
      <c r="F177" s="255" t="s">
        <v>1434</v>
      </c>
      <c r="G177" s="255" t="s">
        <v>52</v>
      </c>
      <c r="H177" s="255" t="s">
        <v>1435</v>
      </c>
      <c r="I177" s="255" t="s">
        <v>402</v>
      </c>
      <c r="J177" s="255" t="s">
        <v>403</v>
      </c>
      <c r="K177" s="255" t="s">
        <v>56</v>
      </c>
      <c r="L177" s="255" t="s">
        <v>57</v>
      </c>
      <c r="M177" s="255">
        <v>9</v>
      </c>
      <c r="N177" s="255" t="s">
        <v>118</v>
      </c>
      <c r="O177" s="255" t="s">
        <v>407</v>
      </c>
      <c r="P177" s="250" t="s">
        <v>120</v>
      </c>
      <c r="Q177" s="255" t="s">
        <v>61</v>
      </c>
      <c r="R177" s="255" t="s">
        <v>62</v>
      </c>
      <c r="S177" s="249" t="s">
        <v>63</v>
      </c>
      <c r="T177" s="249">
        <v>20</v>
      </c>
      <c r="U177" s="249">
        <v>145</v>
      </c>
      <c r="V177" s="249">
        <v>12</v>
      </c>
      <c r="W177" s="249">
        <v>157</v>
      </c>
      <c r="X177" s="249">
        <v>4</v>
      </c>
      <c r="Y177" s="249" t="s">
        <v>64</v>
      </c>
      <c r="Z177" s="249" t="s">
        <v>64</v>
      </c>
      <c r="AA177" s="248" t="s">
        <v>64</v>
      </c>
      <c r="AB177" s="248"/>
      <c r="AC177" s="249" t="s">
        <v>405</v>
      </c>
      <c r="AD177" s="248"/>
      <c r="AE177" s="249"/>
      <c r="AF177" s="249" t="s">
        <v>122</v>
      </c>
      <c r="AG177" s="249">
        <v>40</v>
      </c>
      <c r="AH177" s="255">
        <v>2</v>
      </c>
      <c r="AI177" s="255" t="s">
        <v>1330</v>
      </c>
      <c r="AJ177" s="249" t="s">
        <v>1505</v>
      </c>
      <c r="AK177" s="249">
        <v>157</v>
      </c>
      <c r="AL177" s="292">
        <v>40</v>
      </c>
      <c r="AM177" s="292">
        <v>5075</v>
      </c>
      <c r="AN177" s="292">
        <v>275000</v>
      </c>
      <c r="AO177" s="292">
        <v>0</v>
      </c>
      <c r="AP177" s="265">
        <v>15935500</v>
      </c>
      <c r="AQ177" s="249">
        <v>3200000</v>
      </c>
      <c r="AR177" s="255">
        <v>5500000</v>
      </c>
      <c r="AS177" s="255">
        <v>4000000</v>
      </c>
      <c r="AT177" s="265">
        <v>0</v>
      </c>
      <c r="AU177" s="249">
        <v>28635500</v>
      </c>
      <c r="AV177" s="255" t="s">
        <v>67</v>
      </c>
      <c r="AW177" s="249" t="s">
        <v>1469</v>
      </c>
      <c r="AX177" s="249"/>
      <c r="AY177" s="249"/>
      <c r="AZ177" s="249" t="s">
        <v>1438</v>
      </c>
      <c r="BA177" s="249" t="s">
        <v>1438</v>
      </c>
      <c r="BB177" s="249" t="s">
        <v>1438</v>
      </c>
      <c r="BC177" s="249" t="s">
        <v>1438</v>
      </c>
      <c r="BD177" s="249" t="s">
        <v>1438</v>
      </c>
      <c r="BE177" s="249" t="s">
        <v>1438</v>
      </c>
      <c r="BF177" s="249" t="s">
        <v>1438</v>
      </c>
      <c r="BG177" s="249"/>
      <c r="BH177" s="249"/>
      <c r="BI177" s="249"/>
      <c r="BJ177" s="249"/>
      <c r="BK177" s="249"/>
      <c r="BL177" s="260">
        <f t="shared" si="5"/>
        <v>0</v>
      </c>
      <c r="BM177" s="249"/>
      <c r="BN177" s="255"/>
      <c r="BW177" s="208"/>
    </row>
    <row r="178" spans="1:76" s="57" customFormat="1" ht="28.5" hidden="1" customHeight="1" x14ac:dyDescent="0.35">
      <c r="A178" s="255">
        <v>14550</v>
      </c>
      <c r="B178" s="255" t="s">
        <v>116</v>
      </c>
      <c r="C178" s="255" t="s">
        <v>117</v>
      </c>
      <c r="D178" s="255">
        <v>1</v>
      </c>
      <c r="E178" s="255">
        <v>2025</v>
      </c>
      <c r="F178" s="255" t="s">
        <v>1434</v>
      </c>
      <c r="G178" s="255" t="s">
        <v>52</v>
      </c>
      <c r="H178" s="255" t="s">
        <v>1435</v>
      </c>
      <c r="I178" s="255" t="s">
        <v>93</v>
      </c>
      <c r="J178" s="255" t="s">
        <v>94</v>
      </c>
      <c r="K178" s="255" t="s">
        <v>56</v>
      </c>
      <c r="L178" s="255" t="s">
        <v>57</v>
      </c>
      <c r="M178" s="255">
        <v>9</v>
      </c>
      <c r="N178" s="255" t="s">
        <v>118</v>
      </c>
      <c r="O178" s="255" t="s">
        <v>395</v>
      </c>
      <c r="P178" s="250" t="s">
        <v>120</v>
      </c>
      <c r="Q178" s="255" t="s">
        <v>61</v>
      </c>
      <c r="R178" s="255" t="s">
        <v>62</v>
      </c>
      <c r="S178" s="249" t="s">
        <v>63</v>
      </c>
      <c r="T178" s="249">
        <v>20</v>
      </c>
      <c r="U178" s="249">
        <v>170</v>
      </c>
      <c r="V178" s="249">
        <v>12</v>
      </c>
      <c r="W178" s="249">
        <v>182</v>
      </c>
      <c r="X178" s="249">
        <v>4</v>
      </c>
      <c r="Y178" s="249" t="s">
        <v>64</v>
      </c>
      <c r="Z178" s="249" t="s">
        <v>64</v>
      </c>
      <c r="AA178" s="248" t="s">
        <v>64</v>
      </c>
      <c r="AB178" s="248"/>
      <c r="AC178" s="249" t="s">
        <v>299</v>
      </c>
      <c r="AD178" s="248"/>
      <c r="AE178" s="249"/>
      <c r="AF178" s="249" t="s">
        <v>122</v>
      </c>
      <c r="AG178" s="249">
        <v>46</v>
      </c>
      <c r="AH178" s="255">
        <v>2</v>
      </c>
      <c r="AI178" s="255" t="s">
        <v>1332</v>
      </c>
      <c r="AJ178" s="249" t="s">
        <v>1506</v>
      </c>
      <c r="AK178" s="249">
        <v>182</v>
      </c>
      <c r="AL178" s="292">
        <v>46</v>
      </c>
      <c r="AM178" s="292">
        <v>6300</v>
      </c>
      <c r="AN178" s="292">
        <v>270000</v>
      </c>
      <c r="AO178" s="292">
        <v>0</v>
      </c>
      <c r="AP178" s="265">
        <v>22932000</v>
      </c>
      <c r="AQ178" s="249">
        <v>3200000</v>
      </c>
      <c r="AR178" s="255">
        <v>5400000</v>
      </c>
      <c r="AS178" s="255">
        <v>4600000</v>
      </c>
      <c r="AT178" s="265">
        <v>0</v>
      </c>
      <c r="AU178" s="249">
        <v>36612000</v>
      </c>
      <c r="AV178" s="255" t="s">
        <v>67</v>
      </c>
      <c r="AW178" s="249" t="s">
        <v>1437</v>
      </c>
      <c r="AX178" s="249"/>
      <c r="AY178" s="249">
        <v>7</v>
      </c>
      <c r="AZ178" s="249" t="s">
        <v>1438</v>
      </c>
      <c r="BA178" s="249" t="s">
        <v>1438</v>
      </c>
      <c r="BB178" s="249" t="s">
        <v>1438</v>
      </c>
      <c r="BC178" s="249" t="s">
        <v>1438</v>
      </c>
      <c r="BD178" s="249" t="s">
        <v>1438</v>
      </c>
      <c r="BE178" s="249" t="s">
        <v>1438</v>
      </c>
      <c r="BF178" s="249" t="s">
        <v>1438</v>
      </c>
      <c r="BG178" s="249"/>
      <c r="BH178" s="249"/>
      <c r="BI178" s="249"/>
      <c r="BJ178" s="249"/>
      <c r="BK178" s="249"/>
      <c r="BL178" s="260">
        <f t="shared" si="5"/>
        <v>0</v>
      </c>
      <c r="BM178" s="249"/>
      <c r="BN178" s="255"/>
      <c r="BW178" s="208"/>
    </row>
    <row r="179" spans="1:76" s="57" customFormat="1" ht="15" hidden="1" customHeight="1" x14ac:dyDescent="0.35">
      <c r="A179" s="255">
        <v>14551</v>
      </c>
      <c r="B179" s="255" t="s">
        <v>116</v>
      </c>
      <c r="C179" s="255" t="s">
        <v>117</v>
      </c>
      <c r="D179" s="255">
        <v>1</v>
      </c>
      <c r="E179" s="255">
        <v>2025</v>
      </c>
      <c r="F179" s="255" t="s">
        <v>1434</v>
      </c>
      <c r="G179" s="255" t="s">
        <v>52</v>
      </c>
      <c r="H179" s="255" t="s">
        <v>1435</v>
      </c>
      <c r="I179" s="255" t="s">
        <v>93</v>
      </c>
      <c r="J179" s="255" t="s">
        <v>94</v>
      </c>
      <c r="K179" s="255" t="s">
        <v>56</v>
      </c>
      <c r="L179" s="255" t="s">
        <v>57</v>
      </c>
      <c r="M179" s="255">
        <v>9</v>
      </c>
      <c r="N179" s="255" t="s">
        <v>118</v>
      </c>
      <c r="O179" s="255" t="s">
        <v>396</v>
      </c>
      <c r="P179" s="250" t="s">
        <v>120</v>
      </c>
      <c r="Q179" s="255" t="s">
        <v>61</v>
      </c>
      <c r="R179" s="255" t="s">
        <v>62</v>
      </c>
      <c r="S179" s="249" t="s">
        <v>63</v>
      </c>
      <c r="T179" s="249">
        <v>20</v>
      </c>
      <c r="U179" s="249">
        <v>170</v>
      </c>
      <c r="V179" s="249">
        <v>12</v>
      </c>
      <c r="W179" s="249">
        <v>182</v>
      </c>
      <c r="X179" s="249">
        <v>4</v>
      </c>
      <c r="Y179" s="249" t="s">
        <v>64</v>
      </c>
      <c r="Z179" s="249" t="s">
        <v>64</v>
      </c>
      <c r="AA179" s="248" t="s">
        <v>64</v>
      </c>
      <c r="AB179" s="248"/>
      <c r="AC179" s="249" t="s">
        <v>299</v>
      </c>
      <c r="AD179" s="248"/>
      <c r="AE179" s="249"/>
      <c r="AF179" s="249" t="s">
        <v>122</v>
      </c>
      <c r="AG179" s="249">
        <v>46</v>
      </c>
      <c r="AH179" s="255">
        <v>2</v>
      </c>
      <c r="AI179" s="255" t="s">
        <v>1332</v>
      </c>
      <c r="AJ179" s="249" t="s">
        <v>1506</v>
      </c>
      <c r="AK179" s="249">
        <v>182</v>
      </c>
      <c r="AL179" s="292">
        <v>46</v>
      </c>
      <c r="AM179" s="292">
        <v>6300</v>
      </c>
      <c r="AN179" s="292">
        <v>270000</v>
      </c>
      <c r="AO179" s="292">
        <v>0</v>
      </c>
      <c r="AP179" s="265">
        <v>22392000</v>
      </c>
      <c r="AQ179" s="249">
        <v>3680000</v>
      </c>
      <c r="AR179" s="255">
        <v>5400000</v>
      </c>
      <c r="AS179" s="255">
        <v>4600000</v>
      </c>
      <c r="AT179" s="265">
        <v>0</v>
      </c>
      <c r="AU179" s="249">
        <v>36612000</v>
      </c>
      <c r="AV179" s="255" t="s">
        <v>67</v>
      </c>
      <c r="AW179" s="249" t="s">
        <v>1437</v>
      </c>
      <c r="AX179" s="249"/>
      <c r="AY179" s="249"/>
      <c r="AZ179" s="249" t="s">
        <v>1438</v>
      </c>
      <c r="BA179" s="249" t="s">
        <v>1438</v>
      </c>
      <c r="BB179" s="249" t="s">
        <v>1438</v>
      </c>
      <c r="BC179" s="249" t="s">
        <v>1438</v>
      </c>
      <c r="BD179" s="249" t="s">
        <v>1438</v>
      </c>
      <c r="BE179" s="249" t="s">
        <v>1438</v>
      </c>
      <c r="BF179" s="249" t="s">
        <v>1438</v>
      </c>
      <c r="BG179" s="249"/>
      <c r="BH179" s="249"/>
      <c r="BI179" s="249"/>
      <c r="BJ179" s="249"/>
      <c r="BK179" s="249"/>
      <c r="BL179" s="260">
        <f t="shared" si="5"/>
        <v>0</v>
      </c>
      <c r="BM179" s="249"/>
      <c r="BN179" s="255"/>
      <c r="BW179" s="208"/>
    </row>
    <row r="180" spans="1:76" s="57" customFormat="1" ht="15" hidden="1" customHeight="1" x14ac:dyDescent="0.35">
      <c r="A180" s="255">
        <v>14541</v>
      </c>
      <c r="B180" s="255" t="s">
        <v>116</v>
      </c>
      <c r="C180" s="255" t="s">
        <v>117</v>
      </c>
      <c r="D180" s="255">
        <v>1</v>
      </c>
      <c r="E180" s="255">
        <v>2025</v>
      </c>
      <c r="F180" s="255" t="s">
        <v>1434</v>
      </c>
      <c r="G180" s="255" t="s">
        <v>52</v>
      </c>
      <c r="H180" s="255" t="s">
        <v>1435</v>
      </c>
      <c r="I180" s="255" t="s">
        <v>54</v>
      </c>
      <c r="J180" s="255" t="s">
        <v>55</v>
      </c>
      <c r="K180" s="255" t="s">
        <v>56</v>
      </c>
      <c r="L180" s="255" t="s">
        <v>57</v>
      </c>
      <c r="M180" s="255">
        <v>9</v>
      </c>
      <c r="N180" s="255" t="s">
        <v>118</v>
      </c>
      <c r="O180" s="255" t="s">
        <v>388</v>
      </c>
      <c r="P180" s="250" t="s">
        <v>120</v>
      </c>
      <c r="Q180" s="255" t="s">
        <v>61</v>
      </c>
      <c r="R180" s="255" t="s">
        <v>62</v>
      </c>
      <c r="S180" s="249" t="s">
        <v>63</v>
      </c>
      <c r="T180" s="249">
        <v>20</v>
      </c>
      <c r="U180" s="249">
        <v>100</v>
      </c>
      <c r="V180" s="249">
        <v>12</v>
      </c>
      <c r="W180" s="249">
        <v>112</v>
      </c>
      <c r="X180" s="249">
        <v>4</v>
      </c>
      <c r="Y180" s="249" t="s">
        <v>64</v>
      </c>
      <c r="Z180" s="249" t="s">
        <v>64</v>
      </c>
      <c r="AA180" s="248" t="s">
        <v>64</v>
      </c>
      <c r="AB180" s="248"/>
      <c r="AC180" s="249" t="s">
        <v>387</v>
      </c>
      <c r="AD180" s="248"/>
      <c r="AE180" s="249"/>
      <c r="AF180" s="249" t="s">
        <v>122</v>
      </c>
      <c r="AG180" s="249">
        <v>28</v>
      </c>
      <c r="AH180" s="255">
        <v>2</v>
      </c>
      <c r="AI180" s="255" t="s">
        <v>1332</v>
      </c>
      <c r="AJ180" s="249" t="s">
        <v>1506</v>
      </c>
      <c r="AK180" s="249">
        <v>112</v>
      </c>
      <c r="AL180" s="292">
        <v>28</v>
      </c>
      <c r="AM180" s="292">
        <v>6300</v>
      </c>
      <c r="AN180" s="292">
        <v>270000</v>
      </c>
      <c r="AO180" s="292">
        <v>0</v>
      </c>
      <c r="AP180" s="265">
        <v>14112000</v>
      </c>
      <c r="AQ180" s="249">
        <v>2240000</v>
      </c>
      <c r="AR180" s="255">
        <v>5400000</v>
      </c>
      <c r="AS180" s="255">
        <v>2800000</v>
      </c>
      <c r="AT180" s="265">
        <v>0</v>
      </c>
      <c r="AU180" s="249">
        <v>24552000</v>
      </c>
      <c r="AV180" s="255" t="s">
        <v>67</v>
      </c>
      <c r="AW180" s="249" t="s">
        <v>1437</v>
      </c>
      <c r="AX180" s="249"/>
      <c r="AY180" s="249"/>
      <c r="AZ180" s="249" t="s">
        <v>1438</v>
      </c>
      <c r="BA180" s="249" t="s">
        <v>1438</v>
      </c>
      <c r="BB180" s="249" t="s">
        <v>1438</v>
      </c>
      <c r="BC180" s="249" t="s">
        <v>1438</v>
      </c>
      <c r="BD180" s="249" t="s">
        <v>1438</v>
      </c>
      <c r="BE180" s="249" t="s">
        <v>1438</v>
      </c>
      <c r="BF180" s="249" t="s">
        <v>1438</v>
      </c>
      <c r="BG180" s="249"/>
      <c r="BH180" s="249"/>
      <c r="BI180" s="249"/>
      <c r="BJ180" s="249"/>
      <c r="BK180" s="249"/>
      <c r="BL180" s="260">
        <f t="shared" si="5"/>
        <v>0</v>
      </c>
      <c r="BM180" s="249"/>
      <c r="BN180" s="255"/>
      <c r="BW180" s="208"/>
    </row>
    <row r="181" spans="1:76" s="57" customFormat="1" ht="15" hidden="1" customHeight="1" x14ac:dyDescent="0.35">
      <c r="A181" s="255">
        <v>14556</v>
      </c>
      <c r="B181" s="255" t="s">
        <v>116</v>
      </c>
      <c r="C181" s="255" t="s">
        <v>117</v>
      </c>
      <c r="D181" s="255">
        <v>1</v>
      </c>
      <c r="E181" s="255">
        <v>2025</v>
      </c>
      <c r="F181" s="255" t="s">
        <v>1434</v>
      </c>
      <c r="G181" s="255" t="s">
        <v>52</v>
      </c>
      <c r="H181" s="255" t="s">
        <v>1435</v>
      </c>
      <c r="I181" s="255" t="s">
        <v>402</v>
      </c>
      <c r="J181" s="255" t="s">
        <v>403</v>
      </c>
      <c r="K181" s="255" t="s">
        <v>56</v>
      </c>
      <c r="L181" s="255" t="s">
        <v>57</v>
      </c>
      <c r="M181" s="255">
        <v>9</v>
      </c>
      <c r="N181" s="255" t="s">
        <v>118</v>
      </c>
      <c r="O181" s="255" t="s">
        <v>406</v>
      </c>
      <c r="P181" s="250" t="s">
        <v>120</v>
      </c>
      <c r="Q181" s="255" t="s">
        <v>61</v>
      </c>
      <c r="R181" s="255" t="s">
        <v>62</v>
      </c>
      <c r="S181" s="249" t="s">
        <v>63</v>
      </c>
      <c r="T181" s="249">
        <v>20</v>
      </c>
      <c r="U181" s="249">
        <v>145</v>
      </c>
      <c r="V181" s="249">
        <v>12</v>
      </c>
      <c r="W181" s="249">
        <v>157</v>
      </c>
      <c r="X181" s="249">
        <v>4</v>
      </c>
      <c r="Y181" s="249" t="s">
        <v>64</v>
      </c>
      <c r="Z181" s="249" t="s">
        <v>64</v>
      </c>
      <c r="AA181" s="248" t="s">
        <v>64</v>
      </c>
      <c r="AB181" s="248"/>
      <c r="AC181" s="249" t="s">
        <v>405</v>
      </c>
      <c r="AD181" s="248"/>
      <c r="AE181" s="249"/>
      <c r="AF181" s="249" t="s">
        <v>122</v>
      </c>
      <c r="AG181" s="249">
        <v>40</v>
      </c>
      <c r="AH181" s="255">
        <v>2</v>
      </c>
      <c r="AI181" s="255" t="s">
        <v>1332</v>
      </c>
      <c r="AJ181" s="249" t="s">
        <v>1506</v>
      </c>
      <c r="AK181" s="249">
        <v>157</v>
      </c>
      <c r="AL181" s="292">
        <v>40</v>
      </c>
      <c r="AM181" s="292">
        <v>6300</v>
      </c>
      <c r="AN181" s="292">
        <v>270000</v>
      </c>
      <c r="AO181" s="292">
        <v>0</v>
      </c>
      <c r="AP181" s="265">
        <v>19782000</v>
      </c>
      <c r="AQ181" s="249">
        <v>3200000</v>
      </c>
      <c r="AR181" s="255">
        <v>5400000</v>
      </c>
      <c r="AS181" s="255">
        <v>4000000</v>
      </c>
      <c r="AT181" s="265">
        <v>0</v>
      </c>
      <c r="AU181" s="249">
        <v>32382000</v>
      </c>
      <c r="AV181" s="255" t="s">
        <v>67</v>
      </c>
      <c r="AW181" s="249" t="s">
        <v>1437</v>
      </c>
      <c r="AX181" s="249"/>
      <c r="AY181" s="249"/>
      <c r="AZ181" s="249" t="s">
        <v>1438</v>
      </c>
      <c r="BA181" s="249" t="s">
        <v>1438</v>
      </c>
      <c r="BB181" s="249" t="s">
        <v>1438</v>
      </c>
      <c r="BC181" s="249" t="s">
        <v>1438</v>
      </c>
      <c r="BD181" s="249" t="s">
        <v>1438</v>
      </c>
      <c r="BE181" s="249" t="s">
        <v>1438</v>
      </c>
      <c r="BF181" s="249" t="s">
        <v>1438</v>
      </c>
      <c r="BG181" s="249"/>
      <c r="BH181" s="249"/>
      <c r="BI181" s="249"/>
      <c r="BJ181" s="249"/>
      <c r="BK181" s="249"/>
      <c r="BL181" s="260">
        <f t="shared" si="5"/>
        <v>0</v>
      </c>
      <c r="BM181" s="249"/>
      <c r="BN181" s="255"/>
      <c r="BW181" s="208"/>
    </row>
    <row r="182" spans="1:76" s="57" customFormat="1" ht="15" hidden="1" customHeight="1" x14ac:dyDescent="0.35">
      <c r="A182" s="255">
        <v>14548</v>
      </c>
      <c r="B182" s="255" t="s">
        <v>116</v>
      </c>
      <c r="C182" s="255" t="s">
        <v>117</v>
      </c>
      <c r="D182" s="255">
        <v>1</v>
      </c>
      <c r="E182" s="255">
        <v>2025</v>
      </c>
      <c r="F182" s="255" t="s">
        <v>1434</v>
      </c>
      <c r="G182" s="255" t="s">
        <v>52</v>
      </c>
      <c r="H182" s="255" t="s">
        <v>1435</v>
      </c>
      <c r="I182" s="255" t="s">
        <v>100</v>
      </c>
      <c r="J182" s="255" t="s">
        <v>101</v>
      </c>
      <c r="K182" s="255" t="s">
        <v>56</v>
      </c>
      <c r="L182" s="255" t="s">
        <v>57</v>
      </c>
      <c r="M182" s="255">
        <v>9</v>
      </c>
      <c r="N182" s="255" t="s">
        <v>118</v>
      </c>
      <c r="O182" s="255" t="s">
        <v>124</v>
      </c>
      <c r="P182" s="250" t="s">
        <v>120</v>
      </c>
      <c r="Q182" s="255" t="s">
        <v>61</v>
      </c>
      <c r="R182" s="255" t="s">
        <v>62</v>
      </c>
      <c r="S182" s="249" t="s">
        <v>63</v>
      </c>
      <c r="T182" s="249">
        <v>20</v>
      </c>
      <c r="U182" s="249">
        <v>260</v>
      </c>
      <c r="V182" s="249">
        <v>12</v>
      </c>
      <c r="W182" s="249">
        <v>272</v>
      </c>
      <c r="X182" s="249">
        <v>4</v>
      </c>
      <c r="Y182" s="249" t="s">
        <v>64</v>
      </c>
      <c r="Z182" s="249" t="s">
        <v>64</v>
      </c>
      <c r="AA182" s="248" t="s">
        <v>64</v>
      </c>
      <c r="AB182" s="248"/>
      <c r="AC182" s="249" t="s">
        <v>121</v>
      </c>
      <c r="AD182" s="248" t="s">
        <v>64</v>
      </c>
      <c r="AE182" s="249" t="s">
        <v>110</v>
      </c>
      <c r="AF182" s="249" t="s">
        <v>122</v>
      </c>
      <c r="AG182" s="249">
        <v>68</v>
      </c>
      <c r="AH182" s="255">
        <v>2</v>
      </c>
      <c r="AI182" s="255" t="s">
        <v>1332</v>
      </c>
      <c r="AJ182" s="249" t="s">
        <v>1506</v>
      </c>
      <c r="AK182" s="249">
        <v>272</v>
      </c>
      <c r="AL182" s="292">
        <v>68</v>
      </c>
      <c r="AM182" s="292">
        <v>6350</v>
      </c>
      <c r="AN182" s="292">
        <v>270000</v>
      </c>
      <c r="AO182" s="292">
        <v>0</v>
      </c>
      <c r="AP182" s="265">
        <v>34544000</v>
      </c>
      <c r="AQ182" s="249">
        <v>5440000</v>
      </c>
      <c r="AR182" s="255">
        <v>5400000</v>
      </c>
      <c r="AS182" s="255">
        <v>6800000</v>
      </c>
      <c r="AT182" s="265">
        <v>0</v>
      </c>
      <c r="AU182" s="249">
        <v>52184000</v>
      </c>
      <c r="AV182" s="255" t="s">
        <v>67</v>
      </c>
      <c r="AW182" s="249" t="s">
        <v>1437</v>
      </c>
      <c r="AX182" s="249"/>
      <c r="AY182" s="249"/>
      <c r="AZ182" s="249" t="s">
        <v>1438</v>
      </c>
      <c r="BA182" s="249" t="s">
        <v>1438</v>
      </c>
      <c r="BB182" s="249" t="s">
        <v>1438</v>
      </c>
      <c r="BC182" s="249" t="s">
        <v>1438</v>
      </c>
      <c r="BD182" s="249" t="s">
        <v>1438</v>
      </c>
      <c r="BE182" s="249" t="s">
        <v>1438</v>
      </c>
      <c r="BF182" s="249" t="s">
        <v>1438</v>
      </c>
      <c r="BG182" s="249"/>
      <c r="BH182" s="249"/>
      <c r="BI182" s="249"/>
      <c r="BJ182" s="249"/>
      <c r="BK182" s="249"/>
      <c r="BL182" s="260">
        <f t="shared" si="5"/>
        <v>0</v>
      </c>
      <c r="BM182" s="249"/>
      <c r="BN182" s="255"/>
      <c r="BW182" s="208"/>
    </row>
    <row r="183" spans="1:76" s="57" customFormat="1" ht="15" hidden="1" customHeight="1" x14ac:dyDescent="0.35">
      <c r="A183" s="255">
        <v>14552</v>
      </c>
      <c r="B183" s="255" t="s">
        <v>116</v>
      </c>
      <c r="C183" s="255" t="s">
        <v>117</v>
      </c>
      <c r="D183" s="255">
        <v>1</v>
      </c>
      <c r="E183" s="255">
        <v>2025</v>
      </c>
      <c r="F183" s="255" t="s">
        <v>1434</v>
      </c>
      <c r="G183" s="255" t="s">
        <v>52</v>
      </c>
      <c r="H183" s="255" t="s">
        <v>1435</v>
      </c>
      <c r="I183" s="255" t="s">
        <v>397</v>
      </c>
      <c r="J183" s="255" t="s">
        <v>398</v>
      </c>
      <c r="K183" s="255" t="s">
        <v>56</v>
      </c>
      <c r="L183" s="255" t="s">
        <v>57</v>
      </c>
      <c r="M183" s="255">
        <v>9</v>
      </c>
      <c r="N183" s="255" t="s">
        <v>118</v>
      </c>
      <c r="O183" s="255" t="s">
        <v>399</v>
      </c>
      <c r="P183" s="250" t="s">
        <v>120</v>
      </c>
      <c r="Q183" s="255" t="s">
        <v>61</v>
      </c>
      <c r="R183" s="255" t="s">
        <v>62</v>
      </c>
      <c r="S183" s="249" t="s">
        <v>63</v>
      </c>
      <c r="T183" s="249">
        <v>20</v>
      </c>
      <c r="U183" s="249">
        <v>130</v>
      </c>
      <c r="V183" s="249">
        <v>12</v>
      </c>
      <c r="W183" s="249">
        <v>142</v>
      </c>
      <c r="X183" s="249">
        <v>4</v>
      </c>
      <c r="Y183" s="249" t="s">
        <v>64</v>
      </c>
      <c r="Z183" s="249" t="s">
        <v>64</v>
      </c>
      <c r="AA183" s="248" t="s">
        <v>64</v>
      </c>
      <c r="AB183" s="248"/>
      <c r="AC183" s="249" t="s">
        <v>299</v>
      </c>
      <c r="AD183" s="248"/>
      <c r="AE183" s="249"/>
      <c r="AF183" s="249" t="s">
        <v>122</v>
      </c>
      <c r="AG183" s="249">
        <v>36</v>
      </c>
      <c r="AH183" s="255">
        <v>2</v>
      </c>
      <c r="AI183" s="255" t="s">
        <v>1332</v>
      </c>
      <c r="AJ183" s="249" t="s">
        <v>1506</v>
      </c>
      <c r="AK183" s="249">
        <v>142</v>
      </c>
      <c r="AL183" s="292">
        <v>36</v>
      </c>
      <c r="AM183" s="292">
        <v>6350</v>
      </c>
      <c r="AN183" s="292">
        <v>270000</v>
      </c>
      <c r="AO183" s="292">
        <v>0</v>
      </c>
      <c r="AP183" s="265">
        <v>18034000</v>
      </c>
      <c r="AQ183" s="249">
        <v>2880000</v>
      </c>
      <c r="AR183" s="255">
        <v>5400000</v>
      </c>
      <c r="AS183" s="255">
        <v>3600000</v>
      </c>
      <c r="AT183" s="265">
        <v>0</v>
      </c>
      <c r="AU183" s="249">
        <v>29914000</v>
      </c>
      <c r="AV183" s="255" t="s">
        <v>67</v>
      </c>
      <c r="AW183" s="249" t="s">
        <v>1437</v>
      </c>
      <c r="AX183" s="249"/>
      <c r="AY183" s="249"/>
      <c r="AZ183" s="249" t="s">
        <v>1438</v>
      </c>
      <c r="BA183" s="249" t="s">
        <v>1438</v>
      </c>
      <c r="BB183" s="249" t="s">
        <v>1438</v>
      </c>
      <c r="BC183" s="249" t="s">
        <v>1438</v>
      </c>
      <c r="BD183" s="249" t="s">
        <v>1438</v>
      </c>
      <c r="BE183" s="249" t="s">
        <v>1438</v>
      </c>
      <c r="BF183" s="249" t="s">
        <v>1438</v>
      </c>
      <c r="BG183" s="249"/>
      <c r="BH183" s="249"/>
      <c r="BI183" s="249"/>
      <c r="BJ183" s="249"/>
      <c r="BK183" s="249"/>
      <c r="BL183" s="260">
        <f t="shared" si="5"/>
        <v>0</v>
      </c>
      <c r="BM183" s="249"/>
      <c r="BN183" s="255"/>
      <c r="BW183" s="208"/>
    </row>
    <row r="184" spans="1:76" s="57" customFormat="1" ht="15" hidden="1" customHeight="1" x14ac:dyDescent="0.35">
      <c r="A184" s="255">
        <v>14555</v>
      </c>
      <c r="B184" s="255" t="s">
        <v>116</v>
      </c>
      <c r="C184" s="255" t="s">
        <v>117</v>
      </c>
      <c r="D184" s="255">
        <v>1</v>
      </c>
      <c r="E184" s="255">
        <v>2025</v>
      </c>
      <c r="F184" s="255" t="s">
        <v>1434</v>
      </c>
      <c r="G184" s="255" t="s">
        <v>52</v>
      </c>
      <c r="H184" s="255" t="s">
        <v>1435</v>
      </c>
      <c r="I184" s="255" t="s">
        <v>402</v>
      </c>
      <c r="J184" s="255" t="s">
        <v>403</v>
      </c>
      <c r="K184" s="255" t="s">
        <v>56</v>
      </c>
      <c r="L184" s="255" t="s">
        <v>57</v>
      </c>
      <c r="M184" s="255">
        <v>9</v>
      </c>
      <c r="N184" s="255" t="s">
        <v>118</v>
      </c>
      <c r="O184" s="255" t="s">
        <v>404</v>
      </c>
      <c r="P184" s="250" t="s">
        <v>120</v>
      </c>
      <c r="Q184" s="255" t="s">
        <v>61</v>
      </c>
      <c r="R184" s="255" t="s">
        <v>62</v>
      </c>
      <c r="S184" s="249" t="s">
        <v>63</v>
      </c>
      <c r="T184" s="249">
        <v>20</v>
      </c>
      <c r="U184" s="249">
        <v>145</v>
      </c>
      <c r="V184" s="249">
        <v>12</v>
      </c>
      <c r="W184" s="249">
        <v>157</v>
      </c>
      <c r="X184" s="249">
        <v>4</v>
      </c>
      <c r="Y184" s="249" t="s">
        <v>64</v>
      </c>
      <c r="Z184" s="249" t="s">
        <v>64</v>
      </c>
      <c r="AA184" s="248" t="s">
        <v>64</v>
      </c>
      <c r="AB184" s="248"/>
      <c r="AC184" s="249" t="s">
        <v>405</v>
      </c>
      <c r="AD184" s="248"/>
      <c r="AE184" s="249"/>
      <c r="AF184" s="249" t="s">
        <v>122</v>
      </c>
      <c r="AG184" s="249">
        <v>40</v>
      </c>
      <c r="AH184" s="255">
        <v>2</v>
      </c>
      <c r="AI184" s="255" t="s">
        <v>1332</v>
      </c>
      <c r="AJ184" s="249" t="s">
        <v>1506</v>
      </c>
      <c r="AK184" s="249">
        <v>157</v>
      </c>
      <c r="AL184" s="292">
        <v>40</v>
      </c>
      <c r="AM184" s="292">
        <v>6350</v>
      </c>
      <c r="AN184" s="292">
        <v>270000</v>
      </c>
      <c r="AO184" s="292">
        <v>0</v>
      </c>
      <c r="AP184" s="265">
        <v>19939000</v>
      </c>
      <c r="AQ184" s="249">
        <v>3200000</v>
      </c>
      <c r="AR184" s="255">
        <v>5400000</v>
      </c>
      <c r="AS184" s="255">
        <v>4000000</v>
      </c>
      <c r="AT184" s="265">
        <v>0</v>
      </c>
      <c r="AU184" s="249">
        <v>32539000</v>
      </c>
      <c r="AV184" s="255" t="s">
        <v>67</v>
      </c>
      <c r="AW184" s="249" t="s">
        <v>1437</v>
      </c>
      <c r="AX184" s="249"/>
      <c r="AY184" s="249"/>
      <c r="AZ184" s="249" t="s">
        <v>1438</v>
      </c>
      <c r="BA184" s="249" t="s">
        <v>1438</v>
      </c>
      <c r="BB184" s="249" t="s">
        <v>1438</v>
      </c>
      <c r="BC184" s="249" t="s">
        <v>1438</v>
      </c>
      <c r="BD184" s="249" t="s">
        <v>1438</v>
      </c>
      <c r="BE184" s="249" t="s">
        <v>1438</v>
      </c>
      <c r="BF184" s="249" t="s">
        <v>1438</v>
      </c>
      <c r="BG184" s="249"/>
      <c r="BH184" s="249"/>
      <c r="BI184" s="249"/>
      <c r="BJ184" s="249"/>
      <c r="BK184" s="249"/>
      <c r="BL184" s="260">
        <f t="shared" si="5"/>
        <v>0</v>
      </c>
      <c r="BM184" s="249"/>
      <c r="BN184" s="255"/>
      <c r="BW184" s="208"/>
    </row>
    <row r="185" spans="1:76" s="57" customFormat="1" ht="15" hidden="1" customHeight="1" x14ac:dyDescent="0.35">
      <c r="A185" s="255">
        <v>14549</v>
      </c>
      <c r="B185" s="255" t="s">
        <v>116</v>
      </c>
      <c r="C185" s="255" t="s">
        <v>117</v>
      </c>
      <c r="D185" s="255">
        <v>1</v>
      </c>
      <c r="E185" s="255">
        <v>2025</v>
      </c>
      <c r="F185" s="255" t="s">
        <v>1434</v>
      </c>
      <c r="G185" s="255" t="s">
        <v>52</v>
      </c>
      <c r="H185" s="255" t="s">
        <v>1435</v>
      </c>
      <c r="I185" s="255" t="s">
        <v>93</v>
      </c>
      <c r="J185" s="202" t="s">
        <v>94</v>
      </c>
      <c r="K185" s="255" t="s">
        <v>56</v>
      </c>
      <c r="L185" s="255" t="s">
        <v>57</v>
      </c>
      <c r="M185" s="255">
        <v>9</v>
      </c>
      <c r="N185" s="255" t="s">
        <v>118</v>
      </c>
      <c r="O185" s="255" t="s">
        <v>394</v>
      </c>
      <c r="P185" s="250" t="s">
        <v>120</v>
      </c>
      <c r="Q185" s="255" t="s">
        <v>61</v>
      </c>
      <c r="R185" s="255" t="s">
        <v>62</v>
      </c>
      <c r="S185" s="249" t="s">
        <v>63</v>
      </c>
      <c r="T185" s="249">
        <v>20</v>
      </c>
      <c r="U185" s="249">
        <v>170</v>
      </c>
      <c r="V185" s="249">
        <v>12</v>
      </c>
      <c r="W185" s="249">
        <v>182</v>
      </c>
      <c r="X185" s="249">
        <v>4</v>
      </c>
      <c r="Y185" s="249" t="s">
        <v>64</v>
      </c>
      <c r="Z185" s="249" t="s">
        <v>64</v>
      </c>
      <c r="AA185" s="248" t="s">
        <v>64</v>
      </c>
      <c r="AB185" s="248"/>
      <c r="AC185" s="249" t="s">
        <v>299</v>
      </c>
      <c r="AD185" s="248"/>
      <c r="AE185" s="249"/>
      <c r="AF185" s="249" t="s">
        <v>122</v>
      </c>
      <c r="AG185" s="249">
        <v>46</v>
      </c>
      <c r="AH185" s="255">
        <v>2</v>
      </c>
      <c r="AI185" s="255" t="s">
        <v>1334</v>
      </c>
      <c r="AJ185" s="249" t="s">
        <v>1507</v>
      </c>
      <c r="AK185" s="249">
        <v>182</v>
      </c>
      <c r="AL185" s="292">
        <v>46</v>
      </c>
      <c r="AM185" s="292">
        <v>5075</v>
      </c>
      <c r="AN185" s="292">
        <v>275000</v>
      </c>
      <c r="AO185" s="292">
        <v>0</v>
      </c>
      <c r="AP185" s="265">
        <v>18473000</v>
      </c>
      <c r="AQ185" s="249">
        <v>3680000</v>
      </c>
      <c r="AR185" s="255">
        <v>5500000</v>
      </c>
      <c r="AS185" s="255">
        <v>4600000</v>
      </c>
      <c r="AT185" s="265">
        <v>0</v>
      </c>
      <c r="AU185" s="249">
        <v>32253000</v>
      </c>
      <c r="AV185" s="255" t="s">
        <v>64</v>
      </c>
      <c r="AW185" s="249"/>
      <c r="AX185" s="249">
        <v>7</v>
      </c>
      <c r="AY185" s="249">
        <v>5</v>
      </c>
      <c r="AZ185" s="249" t="s">
        <v>1438</v>
      </c>
      <c r="BA185" s="249" t="s">
        <v>1438</v>
      </c>
      <c r="BB185" s="249" t="s">
        <v>1438</v>
      </c>
      <c r="BC185" s="249" t="s">
        <v>1438</v>
      </c>
      <c r="BD185" s="249" t="s">
        <v>1438</v>
      </c>
      <c r="BE185" s="249" t="s">
        <v>1438</v>
      </c>
      <c r="BF185" s="249" t="s">
        <v>1438</v>
      </c>
      <c r="BG185" s="249">
        <v>7</v>
      </c>
      <c r="BH185" s="249">
        <v>7</v>
      </c>
      <c r="BI185" s="249">
        <v>7</v>
      </c>
      <c r="BJ185" s="249">
        <v>7</v>
      </c>
      <c r="BK185" s="249">
        <v>7</v>
      </c>
      <c r="BL185" s="260">
        <f t="shared" si="5"/>
        <v>7.0000000000000009</v>
      </c>
      <c r="BM185" s="249">
        <v>7</v>
      </c>
      <c r="BN185" s="293">
        <v>6.8</v>
      </c>
      <c r="BW185" s="208">
        <v>7</v>
      </c>
      <c r="BX185" s="57">
        <f t="shared" ref="BX185:BX194" si="9">+(BG185*0.3+BH185*0.3+BI185*0.2+BJ185*0.1+BK185*0.1)</f>
        <v>7.0000000000000009</v>
      </c>
    </row>
    <row r="186" spans="1:76" s="57" customFormat="1" ht="15" hidden="1" customHeight="1" x14ac:dyDescent="0.35">
      <c r="A186" s="255">
        <v>14550</v>
      </c>
      <c r="B186" s="255" t="s">
        <v>116</v>
      </c>
      <c r="C186" s="255" t="s">
        <v>117</v>
      </c>
      <c r="D186" s="255">
        <v>1</v>
      </c>
      <c r="E186" s="255">
        <v>2025</v>
      </c>
      <c r="F186" s="255" t="s">
        <v>1434</v>
      </c>
      <c r="G186" s="255" t="s">
        <v>52</v>
      </c>
      <c r="H186" s="255" t="s">
        <v>1435</v>
      </c>
      <c r="I186" s="255" t="s">
        <v>93</v>
      </c>
      <c r="J186" s="255" t="s">
        <v>94</v>
      </c>
      <c r="K186" s="255" t="s">
        <v>56</v>
      </c>
      <c r="L186" s="255" t="s">
        <v>57</v>
      </c>
      <c r="M186" s="255">
        <v>9</v>
      </c>
      <c r="N186" s="255" t="s">
        <v>118</v>
      </c>
      <c r="O186" s="255" t="s">
        <v>395</v>
      </c>
      <c r="P186" s="250" t="s">
        <v>120</v>
      </c>
      <c r="Q186" s="255" t="s">
        <v>61</v>
      </c>
      <c r="R186" s="255" t="s">
        <v>62</v>
      </c>
      <c r="S186" s="249" t="s">
        <v>63</v>
      </c>
      <c r="T186" s="249">
        <v>20</v>
      </c>
      <c r="U186" s="249">
        <v>170</v>
      </c>
      <c r="V186" s="249">
        <v>12</v>
      </c>
      <c r="W186" s="249">
        <v>182</v>
      </c>
      <c r="X186" s="249">
        <v>4</v>
      </c>
      <c r="Y186" s="249" t="s">
        <v>64</v>
      </c>
      <c r="Z186" s="249" t="s">
        <v>64</v>
      </c>
      <c r="AA186" s="248" t="s">
        <v>64</v>
      </c>
      <c r="AB186" s="248"/>
      <c r="AC186" s="249" t="s">
        <v>299</v>
      </c>
      <c r="AD186" s="248"/>
      <c r="AE186" s="249"/>
      <c r="AF186" s="249" t="s">
        <v>122</v>
      </c>
      <c r="AG186" s="249">
        <v>46</v>
      </c>
      <c r="AH186" s="255">
        <v>2</v>
      </c>
      <c r="AI186" s="255" t="s">
        <v>1334</v>
      </c>
      <c r="AJ186" s="249" t="s">
        <v>1507</v>
      </c>
      <c r="AK186" s="249">
        <v>182</v>
      </c>
      <c r="AL186" s="292">
        <v>46</v>
      </c>
      <c r="AM186" s="292">
        <v>5075</v>
      </c>
      <c r="AN186" s="292">
        <v>275000</v>
      </c>
      <c r="AO186" s="292">
        <v>0</v>
      </c>
      <c r="AP186" s="265">
        <v>18473000</v>
      </c>
      <c r="AQ186" s="249">
        <v>3680000</v>
      </c>
      <c r="AR186" s="255">
        <v>5500000</v>
      </c>
      <c r="AS186" s="255">
        <v>4600000</v>
      </c>
      <c r="AT186" s="265">
        <v>0</v>
      </c>
      <c r="AU186" s="249">
        <v>32253000</v>
      </c>
      <c r="AV186" s="255" t="s">
        <v>64</v>
      </c>
      <c r="AW186" s="249"/>
      <c r="AX186" s="249">
        <v>7</v>
      </c>
      <c r="AY186" s="249">
        <v>5</v>
      </c>
      <c r="AZ186" s="249" t="s">
        <v>1438</v>
      </c>
      <c r="BA186" s="249" t="s">
        <v>1438</v>
      </c>
      <c r="BB186" s="249" t="s">
        <v>1438</v>
      </c>
      <c r="BC186" s="249" t="s">
        <v>1438</v>
      </c>
      <c r="BD186" s="249" t="s">
        <v>1438</v>
      </c>
      <c r="BE186" s="249" t="s">
        <v>1438</v>
      </c>
      <c r="BF186" s="249" t="s">
        <v>1438</v>
      </c>
      <c r="BG186" s="249">
        <v>7</v>
      </c>
      <c r="BH186" s="249">
        <v>7</v>
      </c>
      <c r="BI186" s="249">
        <v>7</v>
      </c>
      <c r="BJ186" s="249">
        <v>7</v>
      </c>
      <c r="BK186" s="249">
        <v>7</v>
      </c>
      <c r="BL186" s="260">
        <f t="shared" si="5"/>
        <v>7.0000000000000009</v>
      </c>
      <c r="BM186" s="249">
        <v>7</v>
      </c>
      <c r="BN186" s="293">
        <v>6.8</v>
      </c>
      <c r="BW186" s="208">
        <v>7</v>
      </c>
      <c r="BX186" s="57">
        <f t="shared" si="9"/>
        <v>7.0000000000000009</v>
      </c>
    </row>
    <row r="187" spans="1:76" s="57" customFormat="1" ht="15" hidden="1" customHeight="1" x14ac:dyDescent="0.35">
      <c r="A187" s="255">
        <v>14551</v>
      </c>
      <c r="B187" s="255" t="s">
        <v>116</v>
      </c>
      <c r="C187" s="255" t="s">
        <v>117</v>
      </c>
      <c r="D187" s="255">
        <v>1</v>
      </c>
      <c r="E187" s="255">
        <v>2025</v>
      </c>
      <c r="F187" s="255" t="s">
        <v>1434</v>
      </c>
      <c r="G187" s="255" t="s">
        <v>52</v>
      </c>
      <c r="H187" s="255" t="s">
        <v>1435</v>
      </c>
      <c r="I187" s="255" t="s">
        <v>93</v>
      </c>
      <c r="J187" s="255" t="s">
        <v>94</v>
      </c>
      <c r="K187" s="255" t="s">
        <v>56</v>
      </c>
      <c r="L187" s="255" t="s">
        <v>57</v>
      </c>
      <c r="M187" s="255">
        <v>9</v>
      </c>
      <c r="N187" s="255" t="s">
        <v>118</v>
      </c>
      <c r="O187" s="255" t="s">
        <v>396</v>
      </c>
      <c r="P187" s="250" t="s">
        <v>120</v>
      </c>
      <c r="Q187" s="255" t="s">
        <v>61</v>
      </c>
      <c r="R187" s="255" t="s">
        <v>62</v>
      </c>
      <c r="S187" s="249" t="s">
        <v>63</v>
      </c>
      <c r="T187" s="249">
        <v>20</v>
      </c>
      <c r="U187" s="249">
        <v>170</v>
      </c>
      <c r="V187" s="249">
        <v>12</v>
      </c>
      <c r="W187" s="249">
        <v>182</v>
      </c>
      <c r="X187" s="249">
        <v>4</v>
      </c>
      <c r="Y187" s="249" t="s">
        <v>64</v>
      </c>
      <c r="Z187" s="249" t="s">
        <v>64</v>
      </c>
      <c r="AA187" s="248" t="s">
        <v>64</v>
      </c>
      <c r="AB187" s="248"/>
      <c r="AC187" s="249" t="s">
        <v>299</v>
      </c>
      <c r="AD187" s="248"/>
      <c r="AE187" s="249"/>
      <c r="AF187" s="249" t="s">
        <v>122</v>
      </c>
      <c r="AG187" s="249">
        <v>46</v>
      </c>
      <c r="AH187" s="255">
        <v>2</v>
      </c>
      <c r="AI187" s="255" t="s">
        <v>1334</v>
      </c>
      <c r="AJ187" s="249" t="s">
        <v>1507</v>
      </c>
      <c r="AK187" s="249">
        <v>182</v>
      </c>
      <c r="AL187" s="292">
        <v>46</v>
      </c>
      <c r="AM187" s="292">
        <v>5075</v>
      </c>
      <c r="AN187" s="292">
        <v>275000</v>
      </c>
      <c r="AO187" s="292">
        <v>0</v>
      </c>
      <c r="AP187" s="265">
        <v>18473000</v>
      </c>
      <c r="AQ187" s="249">
        <v>3680000</v>
      </c>
      <c r="AR187" s="255">
        <v>5500000</v>
      </c>
      <c r="AS187" s="255">
        <v>4600000</v>
      </c>
      <c r="AT187" s="265">
        <v>0</v>
      </c>
      <c r="AU187" s="249">
        <v>32253000</v>
      </c>
      <c r="AV187" s="255" t="s">
        <v>64</v>
      </c>
      <c r="AW187" s="249"/>
      <c r="AX187" s="249">
        <v>7</v>
      </c>
      <c r="AY187" s="249">
        <v>5</v>
      </c>
      <c r="AZ187" s="249" t="s">
        <v>1438</v>
      </c>
      <c r="BA187" s="249" t="s">
        <v>1438</v>
      </c>
      <c r="BB187" s="249" t="s">
        <v>1438</v>
      </c>
      <c r="BC187" s="249" t="s">
        <v>1438</v>
      </c>
      <c r="BD187" s="249" t="s">
        <v>1438</v>
      </c>
      <c r="BE187" s="249" t="s">
        <v>1438</v>
      </c>
      <c r="BF187" s="249" t="s">
        <v>1438</v>
      </c>
      <c r="BG187" s="249">
        <v>7</v>
      </c>
      <c r="BH187" s="249">
        <v>7</v>
      </c>
      <c r="BI187" s="249">
        <v>7</v>
      </c>
      <c r="BJ187" s="249">
        <v>7</v>
      </c>
      <c r="BK187" s="249">
        <v>7</v>
      </c>
      <c r="BL187" s="260">
        <f t="shared" si="5"/>
        <v>7.0000000000000009</v>
      </c>
      <c r="BM187" s="249">
        <v>7</v>
      </c>
      <c r="BN187" s="293">
        <v>6.8</v>
      </c>
      <c r="BW187" s="208">
        <v>7</v>
      </c>
      <c r="BX187" s="57">
        <f t="shared" si="9"/>
        <v>7.0000000000000009</v>
      </c>
    </row>
    <row r="188" spans="1:76" s="57" customFormat="1" ht="15" hidden="1" customHeight="1" x14ac:dyDescent="0.35">
      <c r="A188" s="255">
        <v>14552</v>
      </c>
      <c r="B188" s="255" t="s">
        <v>116</v>
      </c>
      <c r="C188" s="255" t="s">
        <v>117</v>
      </c>
      <c r="D188" s="255">
        <v>1</v>
      </c>
      <c r="E188" s="255">
        <v>2025</v>
      </c>
      <c r="F188" s="255" t="s">
        <v>1434</v>
      </c>
      <c r="G188" s="255" t="s">
        <v>52</v>
      </c>
      <c r="H188" s="255" t="s">
        <v>1435</v>
      </c>
      <c r="I188" s="255" t="s">
        <v>397</v>
      </c>
      <c r="J188" s="202" t="s">
        <v>398</v>
      </c>
      <c r="K188" s="255" t="s">
        <v>56</v>
      </c>
      <c r="L188" s="255" t="s">
        <v>57</v>
      </c>
      <c r="M188" s="255">
        <v>9</v>
      </c>
      <c r="N188" s="255" t="s">
        <v>118</v>
      </c>
      <c r="O188" s="255" t="s">
        <v>399</v>
      </c>
      <c r="P188" s="250" t="s">
        <v>120</v>
      </c>
      <c r="Q188" s="255" t="s">
        <v>61</v>
      </c>
      <c r="R188" s="255" t="s">
        <v>62</v>
      </c>
      <c r="S188" s="249" t="s">
        <v>63</v>
      </c>
      <c r="T188" s="249">
        <v>20</v>
      </c>
      <c r="U188" s="249">
        <v>130</v>
      </c>
      <c r="V188" s="249">
        <v>12</v>
      </c>
      <c r="W188" s="249">
        <v>142</v>
      </c>
      <c r="X188" s="249">
        <v>4</v>
      </c>
      <c r="Y188" s="249" t="s">
        <v>64</v>
      </c>
      <c r="Z188" s="249" t="s">
        <v>64</v>
      </c>
      <c r="AA188" s="248" t="s">
        <v>64</v>
      </c>
      <c r="AB188" s="248"/>
      <c r="AC188" s="249" t="s">
        <v>299</v>
      </c>
      <c r="AD188" s="248"/>
      <c r="AE188" s="249"/>
      <c r="AF188" s="249" t="s">
        <v>122</v>
      </c>
      <c r="AG188" s="249">
        <v>36</v>
      </c>
      <c r="AH188" s="255">
        <v>2</v>
      </c>
      <c r="AI188" s="255" t="s">
        <v>1334</v>
      </c>
      <c r="AJ188" s="249" t="s">
        <v>1507</v>
      </c>
      <c r="AK188" s="249">
        <v>142</v>
      </c>
      <c r="AL188" s="292">
        <v>36</v>
      </c>
      <c r="AM188" s="292">
        <v>5075</v>
      </c>
      <c r="AN188" s="292">
        <v>275000</v>
      </c>
      <c r="AO188" s="292">
        <v>0</v>
      </c>
      <c r="AP188" s="265">
        <v>14413000</v>
      </c>
      <c r="AQ188" s="249">
        <v>2880000</v>
      </c>
      <c r="AR188" s="255">
        <v>5500000</v>
      </c>
      <c r="AS188" s="255">
        <v>3600000</v>
      </c>
      <c r="AT188" s="265">
        <v>0</v>
      </c>
      <c r="AU188" s="249">
        <v>26393000</v>
      </c>
      <c r="AV188" s="255" t="s">
        <v>64</v>
      </c>
      <c r="AW188" s="249"/>
      <c r="AX188" s="249">
        <v>7</v>
      </c>
      <c r="AY188" s="249">
        <v>5</v>
      </c>
      <c r="AZ188" s="249" t="s">
        <v>1438</v>
      </c>
      <c r="BA188" s="249" t="s">
        <v>1438</v>
      </c>
      <c r="BB188" s="249" t="s">
        <v>1438</v>
      </c>
      <c r="BC188" s="249" t="s">
        <v>1438</v>
      </c>
      <c r="BD188" s="249" t="s">
        <v>1438</v>
      </c>
      <c r="BE188" s="249" t="s">
        <v>1438</v>
      </c>
      <c r="BF188" s="249" t="s">
        <v>1438</v>
      </c>
      <c r="BG188" s="249">
        <v>7</v>
      </c>
      <c r="BH188" s="249">
        <v>7</v>
      </c>
      <c r="BI188" s="249">
        <v>7</v>
      </c>
      <c r="BJ188" s="249">
        <v>7</v>
      </c>
      <c r="BK188" s="249">
        <v>7</v>
      </c>
      <c r="BL188" s="260">
        <f t="shared" si="5"/>
        <v>7.0000000000000009</v>
      </c>
      <c r="BM188" s="249">
        <v>7</v>
      </c>
      <c r="BN188" s="293">
        <v>6.8</v>
      </c>
      <c r="BW188" s="208">
        <v>7</v>
      </c>
      <c r="BX188" s="57">
        <f t="shared" si="9"/>
        <v>7.0000000000000009</v>
      </c>
    </row>
    <row r="189" spans="1:76" s="57" customFormat="1" ht="15" hidden="1" customHeight="1" x14ac:dyDescent="0.35">
      <c r="A189" s="255">
        <v>14553</v>
      </c>
      <c r="B189" s="255" t="s">
        <v>116</v>
      </c>
      <c r="C189" s="255" t="s">
        <v>117</v>
      </c>
      <c r="D189" s="255">
        <v>1</v>
      </c>
      <c r="E189" s="255">
        <v>2025</v>
      </c>
      <c r="F189" s="255" t="s">
        <v>1434</v>
      </c>
      <c r="G189" s="255" t="s">
        <v>52</v>
      </c>
      <c r="H189" s="255" t="s">
        <v>1435</v>
      </c>
      <c r="I189" s="255" t="s">
        <v>397</v>
      </c>
      <c r="J189" s="202" t="s">
        <v>398</v>
      </c>
      <c r="K189" s="255" t="s">
        <v>56</v>
      </c>
      <c r="L189" s="255" t="s">
        <v>57</v>
      </c>
      <c r="M189" s="255">
        <v>9</v>
      </c>
      <c r="N189" s="255" t="s">
        <v>118</v>
      </c>
      <c r="O189" s="255" t="s">
        <v>400</v>
      </c>
      <c r="P189" s="250" t="s">
        <v>120</v>
      </c>
      <c r="Q189" s="255" t="s">
        <v>61</v>
      </c>
      <c r="R189" s="255" t="s">
        <v>62</v>
      </c>
      <c r="S189" s="249" t="s">
        <v>63</v>
      </c>
      <c r="T189" s="249">
        <v>20</v>
      </c>
      <c r="U189" s="249">
        <v>130</v>
      </c>
      <c r="V189" s="249">
        <v>12</v>
      </c>
      <c r="W189" s="249">
        <v>142</v>
      </c>
      <c r="X189" s="249">
        <v>4</v>
      </c>
      <c r="Y189" s="249" t="s">
        <v>64</v>
      </c>
      <c r="Z189" s="249" t="s">
        <v>64</v>
      </c>
      <c r="AA189" s="248" t="s">
        <v>64</v>
      </c>
      <c r="AB189" s="248"/>
      <c r="AC189" s="249" t="s">
        <v>299</v>
      </c>
      <c r="AD189" s="248"/>
      <c r="AE189" s="249"/>
      <c r="AF189" s="249" t="s">
        <v>122</v>
      </c>
      <c r="AG189" s="249">
        <v>36</v>
      </c>
      <c r="AH189" s="255">
        <v>2</v>
      </c>
      <c r="AI189" s="255" t="s">
        <v>1334</v>
      </c>
      <c r="AJ189" s="249" t="s">
        <v>1507</v>
      </c>
      <c r="AK189" s="249">
        <v>142</v>
      </c>
      <c r="AL189" s="292">
        <v>36</v>
      </c>
      <c r="AM189" s="292">
        <v>5075</v>
      </c>
      <c r="AN189" s="292">
        <v>275000</v>
      </c>
      <c r="AO189" s="292">
        <v>0</v>
      </c>
      <c r="AP189" s="265">
        <v>14413000</v>
      </c>
      <c r="AQ189" s="249">
        <v>2880000</v>
      </c>
      <c r="AR189" s="255">
        <v>5500000</v>
      </c>
      <c r="AS189" s="255">
        <v>3600000</v>
      </c>
      <c r="AT189" s="265">
        <v>0</v>
      </c>
      <c r="AU189" s="249">
        <v>26393000</v>
      </c>
      <c r="AV189" s="255" t="s">
        <v>64</v>
      </c>
      <c r="AW189" s="249"/>
      <c r="AX189" s="249">
        <v>7</v>
      </c>
      <c r="AY189" s="249">
        <v>5</v>
      </c>
      <c r="AZ189" s="249" t="s">
        <v>1438</v>
      </c>
      <c r="BA189" s="249" t="s">
        <v>1438</v>
      </c>
      <c r="BB189" s="249" t="s">
        <v>1438</v>
      </c>
      <c r="BC189" s="249" t="s">
        <v>1438</v>
      </c>
      <c r="BD189" s="249" t="s">
        <v>1438</v>
      </c>
      <c r="BE189" s="249" t="s">
        <v>1438</v>
      </c>
      <c r="BF189" s="249" t="s">
        <v>1438</v>
      </c>
      <c r="BG189" s="249">
        <v>7</v>
      </c>
      <c r="BH189" s="249">
        <v>7</v>
      </c>
      <c r="BI189" s="249">
        <v>7</v>
      </c>
      <c r="BJ189" s="249">
        <v>7</v>
      </c>
      <c r="BK189" s="249">
        <v>7</v>
      </c>
      <c r="BL189" s="260">
        <f t="shared" si="5"/>
        <v>7.0000000000000009</v>
      </c>
      <c r="BM189" s="249">
        <v>7</v>
      </c>
      <c r="BN189" s="293">
        <v>6.8</v>
      </c>
      <c r="BW189" s="208">
        <v>7</v>
      </c>
      <c r="BX189" s="57">
        <f t="shared" si="9"/>
        <v>7.0000000000000009</v>
      </c>
    </row>
    <row r="190" spans="1:76" s="57" customFormat="1" ht="15" hidden="1" customHeight="1" x14ac:dyDescent="0.35">
      <c r="A190" s="255">
        <v>14554</v>
      </c>
      <c r="B190" s="255" t="s">
        <v>116</v>
      </c>
      <c r="C190" s="255" t="s">
        <v>117</v>
      </c>
      <c r="D190" s="255">
        <v>1</v>
      </c>
      <c r="E190" s="255">
        <v>2025</v>
      </c>
      <c r="F190" s="255" t="s">
        <v>1434</v>
      </c>
      <c r="G190" s="255" t="s">
        <v>52</v>
      </c>
      <c r="H190" s="255" t="s">
        <v>1435</v>
      </c>
      <c r="I190" s="255" t="s">
        <v>397</v>
      </c>
      <c r="J190" s="202" t="s">
        <v>398</v>
      </c>
      <c r="K190" s="255" t="s">
        <v>56</v>
      </c>
      <c r="L190" s="255" t="s">
        <v>57</v>
      </c>
      <c r="M190" s="255">
        <v>9</v>
      </c>
      <c r="N190" s="255" t="s">
        <v>118</v>
      </c>
      <c r="O190" s="255" t="s">
        <v>401</v>
      </c>
      <c r="P190" s="250" t="s">
        <v>120</v>
      </c>
      <c r="Q190" s="255" t="s">
        <v>61</v>
      </c>
      <c r="R190" s="255" t="s">
        <v>62</v>
      </c>
      <c r="S190" s="249" t="s">
        <v>63</v>
      </c>
      <c r="T190" s="249">
        <v>20</v>
      </c>
      <c r="U190" s="249">
        <v>130</v>
      </c>
      <c r="V190" s="249">
        <v>12</v>
      </c>
      <c r="W190" s="249">
        <v>142</v>
      </c>
      <c r="X190" s="249">
        <v>4</v>
      </c>
      <c r="Y190" s="249" t="s">
        <v>64</v>
      </c>
      <c r="Z190" s="249" t="s">
        <v>64</v>
      </c>
      <c r="AA190" s="248" t="s">
        <v>64</v>
      </c>
      <c r="AB190" s="248"/>
      <c r="AC190" s="249" t="s">
        <v>299</v>
      </c>
      <c r="AD190" s="248"/>
      <c r="AE190" s="249"/>
      <c r="AF190" s="249" t="s">
        <v>122</v>
      </c>
      <c r="AG190" s="249">
        <v>36</v>
      </c>
      <c r="AH190" s="255">
        <v>2</v>
      </c>
      <c r="AI190" s="255" t="s">
        <v>1334</v>
      </c>
      <c r="AJ190" s="249" t="s">
        <v>1507</v>
      </c>
      <c r="AK190" s="249">
        <v>142</v>
      </c>
      <c r="AL190" s="292">
        <v>36</v>
      </c>
      <c r="AM190" s="292">
        <v>5075</v>
      </c>
      <c r="AN190" s="292">
        <v>275000</v>
      </c>
      <c r="AO190" s="292">
        <v>0</v>
      </c>
      <c r="AP190" s="265">
        <v>14413000</v>
      </c>
      <c r="AQ190" s="249">
        <v>2880000</v>
      </c>
      <c r="AR190" s="255">
        <v>5500000</v>
      </c>
      <c r="AS190" s="255">
        <v>3600000</v>
      </c>
      <c r="AT190" s="265">
        <v>0</v>
      </c>
      <c r="AU190" s="249">
        <v>26393000</v>
      </c>
      <c r="AV190" s="255" t="s">
        <v>64</v>
      </c>
      <c r="AW190" s="249"/>
      <c r="AX190" s="249">
        <v>7</v>
      </c>
      <c r="AY190" s="249">
        <v>5</v>
      </c>
      <c r="AZ190" s="249" t="s">
        <v>1438</v>
      </c>
      <c r="BA190" s="249" t="s">
        <v>1438</v>
      </c>
      <c r="BB190" s="249" t="s">
        <v>1438</v>
      </c>
      <c r="BC190" s="249" t="s">
        <v>1438</v>
      </c>
      <c r="BD190" s="249" t="s">
        <v>1438</v>
      </c>
      <c r="BE190" s="249" t="s">
        <v>1438</v>
      </c>
      <c r="BF190" s="249" t="s">
        <v>1438</v>
      </c>
      <c r="BG190" s="249">
        <v>7</v>
      </c>
      <c r="BH190" s="249">
        <v>7</v>
      </c>
      <c r="BI190" s="249">
        <v>7</v>
      </c>
      <c r="BJ190" s="249">
        <v>7</v>
      </c>
      <c r="BK190" s="249">
        <v>7</v>
      </c>
      <c r="BL190" s="260">
        <f t="shared" si="5"/>
        <v>7.0000000000000009</v>
      </c>
      <c r="BM190" s="249">
        <v>7</v>
      </c>
      <c r="BN190" s="293">
        <v>6.8</v>
      </c>
      <c r="BW190" s="208">
        <v>7</v>
      </c>
      <c r="BX190" s="57">
        <f t="shared" si="9"/>
        <v>7.0000000000000009</v>
      </c>
    </row>
    <row r="191" spans="1:76" s="57" customFormat="1" ht="15" hidden="1" customHeight="1" x14ac:dyDescent="0.35">
      <c r="A191" s="255">
        <v>14555</v>
      </c>
      <c r="B191" s="255" t="s">
        <v>116</v>
      </c>
      <c r="C191" s="255" t="s">
        <v>117</v>
      </c>
      <c r="D191" s="255">
        <v>1</v>
      </c>
      <c r="E191" s="255">
        <v>2025</v>
      </c>
      <c r="F191" s="255" t="s">
        <v>1434</v>
      </c>
      <c r="G191" s="255" t="s">
        <v>52</v>
      </c>
      <c r="H191" s="255" t="s">
        <v>1435</v>
      </c>
      <c r="I191" s="255" t="s">
        <v>402</v>
      </c>
      <c r="J191" s="255" t="s">
        <v>403</v>
      </c>
      <c r="K191" s="255" t="s">
        <v>56</v>
      </c>
      <c r="L191" s="255" t="s">
        <v>57</v>
      </c>
      <c r="M191" s="255">
        <v>9</v>
      </c>
      <c r="N191" s="255" t="s">
        <v>118</v>
      </c>
      <c r="O191" s="255" t="s">
        <v>404</v>
      </c>
      <c r="P191" s="250" t="s">
        <v>120</v>
      </c>
      <c r="Q191" s="255" t="s">
        <v>61</v>
      </c>
      <c r="R191" s="255" t="s">
        <v>62</v>
      </c>
      <c r="S191" s="249" t="s">
        <v>63</v>
      </c>
      <c r="T191" s="249">
        <v>20</v>
      </c>
      <c r="U191" s="249">
        <v>145</v>
      </c>
      <c r="V191" s="249">
        <v>12</v>
      </c>
      <c r="W191" s="249">
        <v>157</v>
      </c>
      <c r="X191" s="249">
        <v>4</v>
      </c>
      <c r="Y191" s="249" t="s">
        <v>64</v>
      </c>
      <c r="Z191" s="249" t="s">
        <v>64</v>
      </c>
      <c r="AA191" s="248" t="s">
        <v>64</v>
      </c>
      <c r="AB191" s="248"/>
      <c r="AC191" s="249" t="s">
        <v>405</v>
      </c>
      <c r="AD191" s="248"/>
      <c r="AE191" s="249"/>
      <c r="AF191" s="249" t="s">
        <v>122</v>
      </c>
      <c r="AG191" s="249">
        <v>40</v>
      </c>
      <c r="AH191" s="255">
        <v>2</v>
      </c>
      <c r="AI191" s="255" t="s">
        <v>1334</v>
      </c>
      <c r="AJ191" s="249" t="s">
        <v>1507</v>
      </c>
      <c r="AK191" s="249">
        <v>157</v>
      </c>
      <c r="AL191" s="292">
        <v>40</v>
      </c>
      <c r="AM191" s="292">
        <v>5075</v>
      </c>
      <c r="AN191" s="292">
        <v>275000</v>
      </c>
      <c r="AO191" s="292">
        <v>0</v>
      </c>
      <c r="AP191" s="265">
        <v>15935500</v>
      </c>
      <c r="AQ191" s="249">
        <v>3200000</v>
      </c>
      <c r="AR191" s="255">
        <v>5500000</v>
      </c>
      <c r="AS191" s="255">
        <v>4000000</v>
      </c>
      <c r="AT191" s="265">
        <v>0</v>
      </c>
      <c r="AU191" s="249">
        <v>28635500</v>
      </c>
      <c r="AV191" s="255" t="s">
        <v>64</v>
      </c>
      <c r="AW191" s="249"/>
      <c r="AX191" s="249">
        <v>7</v>
      </c>
      <c r="AY191" s="249">
        <v>5</v>
      </c>
      <c r="AZ191" s="249" t="s">
        <v>1438</v>
      </c>
      <c r="BA191" s="249" t="s">
        <v>1438</v>
      </c>
      <c r="BB191" s="249" t="s">
        <v>1438</v>
      </c>
      <c r="BC191" s="249" t="s">
        <v>1438</v>
      </c>
      <c r="BD191" s="249" t="s">
        <v>1438</v>
      </c>
      <c r="BE191" s="249" t="s">
        <v>1438</v>
      </c>
      <c r="BF191" s="249" t="s">
        <v>1438</v>
      </c>
      <c r="BG191" s="249">
        <v>7</v>
      </c>
      <c r="BH191" s="249">
        <v>7</v>
      </c>
      <c r="BI191" s="249">
        <v>7</v>
      </c>
      <c r="BJ191" s="249">
        <v>7</v>
      </c>
      <c r="BK191" s="249">
        <v>7</v>
      </c>
      <c r="BL191" s="260">
        <f t="shared" si="5"/>
        <v>7.0000000000000009</v>
      </c>
      <c r="BM191" s="249">
        <v>7</v>
      </c>
      <c r="BN191" s="293">
        <v>6.8</v>
      </c>
      <c r="BW191" s="208">
        <v>7</v>
      </c>
      <c r="BX191" s="57">
        <f t="shared" si="9"/>
        <v>7.0000000000000009</v>
      </c>
    </row>
    <row r="192" spans="1:76" s="57" customFormat="1" ht="15" hidden="1" customHeight="1" x14ac:dyDescent="0.35">
      <c r="A192" s="255">
        <v>14556</v>
      </c>
      <c r="B192" s="255" t="s">
        <v>116</v>
      </c>
      <c r="C192" s="255" t="s">
        <v>117</v>
      </c>
      <c r="D192" s="255">
        <v>1</v>
      </c>
      <c r="E192" s="255">
        <v>2025</v>
      </c>
      <c r="F192" s="255" t="s">
        <v>1434</v>
      </c>
      <c r="G192" s="255" t="s">
        <v>52</v>
      </c>
      <c r="H192" s="255" t="s">
        <v>1435</v>
      </c>
      <c r="I192" s="255" t="s">
        <v>402</v>
      </c>
      <c r="J192" s="255" t="s">
        <v>403</v>
      </c>
      <c r="K192" s="255" t="s">
        <v>56</v>
      </c>
      <c r="L192" s="255" t="s">
        <v>57</v>
      </c>
      <c r="M192" s="255">
        <v>9</v>
      </c>
      <c r="N192" s="255" t="s">
        <v>118</v>
      </c>
      <c r="O192" s="255" t="s">
        <v>406</v>
      </c>
      <c r="P192" s="250" t="s">
        <v>120</v>
      </c>
      <c r="Q192" s="255" t="s">
        <v>61</v>
      </c>
      <c r="R192" s="255" t="s">
        <v>62</v>
      </c>
      <c r="S192" s="249" t="s">
        <v>63</v>
      </c>
      <c r="T192" s="249">
        <v>20</v>
      </c>
      <c r="U192" s="249">
        <v>145</v>
      </c>
      <c r="V192" s="249">
        <v>12</v>
      </c>
      <c r="W192" s="249">
        <v>157</v>
      </c>
      <c r="X192" s="249">
        <v>4</v>
      </c>
      <c r="Y192" s="249" t="s">
        <v>64</v>
      </c>
      <c r="Z192" s="249" t="s">
        <v>64</v>
      </c>
      <c r="AA192" s="248" t="s">
        <v>64</v>
      </c>
      <c r="AB192" s="248"/>
      <c r="AC192" s="249" t="s">
        <v>405</v>
      </c>
      <c r="AD192" s="248"/>
      <c r="AE192" s="249"/>
      <c r="AF192" s="249" t="s">
        <v>122</v>
      </c>
      <c r="AG192" s="249">
        <v>40</v>
      </c>
      <c r="AH192" s="255">
        <v>2</v>
      </c>
      <c r="AI192" s="255" t="s">
        <v>1334</v>
      </c>
      <c r="AJ192" s="249" t="s">
        <v>1507</v>
      </c>
      <c r="AK192" s="249">
        <v>157</v>
      </c>
      <c r="AL192" s="292">
        <v>40</v>
      </c>
      <c r="AM192" s="292">
        <v>5075</v>
      </c>
      <c r="AN192" s="292">
        <v>275000</v>
      </c>
      <c r="AO192" s="292">
        <v>0</v>
      </c>
      <c r="AP192" s="265">
        <v>15935500</v>
      </c>
      <c r="AQ192" s="249">
        <v>3200000</v>
      </c>
      <c r="AR192" s="255">
        <v>5500000</v>
      </c>
      <c r="AS192" s="255">
        <v>4000000</v>
      </c>
      <c r="AT192" s="265">
        <v>0</v>
      </c>
      <c r="AU192" s="249">
        <v>28635500</v>
      </c>
      <c r="AV192" s="255" t="s">
        <v>64</v>
      </c>
      <c r="AW192" s="249"/>
      <c r="AX192" s="249">
        <v>7</v>
      </c>
      <c r="AY192" s="249">
        <v>5</v>
      </c>
      <c r="AZ192" s="249" t="s">
        <v>1438</v>
      </c>
      <c r="BA192" s="249" t="s">
        <v>1438</v>
      </c>
      <c r="BB192" s="249" t="s">
        <v>1438</v>
      </c>
      <c r="BC192" s="249" t="s">
        <v>1438</v>
      </c>
      <c r="BD192" s="249" t="s">
        <v>1438</v>
      </c>
      <c r="BE192" s="249" t="s">
        <v>1438</v>
      </c>
      <c r="BF192" s="249" t="s">
        <v>1438</v>
      </c>
      <c r="BG192" s="249">
        <v>7</v>
      </c>
      <c r="BH192" s="249">
        <v>7</v>
      </c>
      <c r="BI192" s="249">
        <v>7</v>
      </c>
      <c r="BJ192" s="249">
        <v>7</v>
      </c>
      <c r="BK192" s="249">
        <v>7</v>
      </c>
      <c r="BL192" s="260">
        <f t="shared" si="5"/>
        <v>7.0000000000000009</v>
      </c>
      <c r="BM192" s="249">
        <v>7</v>
      </c>
      <c r="BN192" s="293">
        <v>6.8</v>
      </c>
      <c r="BW192" s="208">
        <v>7</v>
      </c>
      <c r="BX192" s="57">
        <f t="shared" si="9"/>
        <v>7.0000000000000009</v>
      </c>
    </row>
    <row r="193" spans="1:76" s="57" customFormat="1" ht="15" hidden="1" customHeight="1" x14ac:dyDescent="0.35">
      <c r="A193" s="255">
        <v>14557</v>
      </c>
      <c r="B193" s="255" t="s">
        <v>116</v>
      </c>
      <c r="C193" s="255" t="s">
        <v>117</v>
      </c>
      <c r="D193" s="255">
        <v>1</v>
      </c>
      <c r="E193" s="255">
        <v>2025</v>
      </c>
      <c r="F193" s="255" t="s">
        <v>1434</v>
      </c>
      <c r="G193" s="255" t="s">
        <v>52</v>
      </c>
      <c r="H193" s="255" t="s">
        <v>1435</v>
      </c>
      <c r="I193" s="255" t="s">
        <v>402</v>
      </c>
      <c r="J193" s="255" t="s">
        <v>403</v>
      </c>
      <c r="K193" s="255" t="s">
        <v>56</v>
      </c>
      <c r="L193" s="255" t="s">
        <v>57</v>
      </c>
      <c r="M193" s="255">
        <v>9</v>
      </c>
      <c r="N193" s="255" t="s">
        <v>118</v>
      </c>
      <c r="O193" s="255" t="s">
        <v>407</v>
      </c>
      <c r="P193" s="250" t="s">
        <v>120</v>
      </c>
      <c r="Q193" s="255" t="s">
        <v>61</v>
      </c>
      <c r="R193" s="255" t="s">
        <v>62</v>
      </c>
      <c r="S193" s="249" t="s">
        <v>63</v>
      </c>
      <c r="T193" s="249">
        <v>20</v>
      </c>
      <c r="U193" s="249">
        <v>145</v>
      </c>
      <c r="V193" s="249">
        <v>12</v>
      </c>
      <c r="W193" s="249">
        <v>157</v>
      </c>
      <c r="X193" s="249">
        <v>4</v>
      </c>
      <c r="Y193" s="249" t="s">
        <v>64</v>
      </c>
      <c r="Z193" s="249" t="s">
        <v>64</v>
      </c>
      <c r="AA193" s="248" t="s">
        <v>64</v>
      </c>
      <c r="AB193" s="248"/>
      <c r="AC193" s="249" t="s">
        <v>405</v>
      </c>
      <c r="AD193" s="248"/>
      <c r="AE193" s="249"/>
      <c r="AF193" s="249" t="s">
        <v>122</v>
      </c>
      <c r="AG193" s="249">
        <v>40</v>
      </c>
      <c r="AH193" s="255">
        <v>2</v>
      </c>
      <c r="AI193" s="255" t="s">
        <v>1334</v>
      </c>
      <c r="AJ193" s="249" t="s">
        <v>1507</v>
      </c>
      <c r="AK193" s="249">
        <v>157</v>
      </c>
      <c r="AL193" s="292">
        <v>40</v>
      </c>
      <c r="AM193" s="292">
        <v>5075</v>
      </c>
      <c r="AN193" s="292">
        <v>275000</v>
      </c>
      <c r="AO193" s="292">
        <v>0</v>
      </c>
      <c r="AP193" s="265">
        <v>15935500</v>
      </c>
      <c r="AQ193" s="249">
        <v>3200000</v>
      </c>
      <c r="AR193" s="255">
        <v>5500000</v>
      </c>
      <c r="AS193" s="255">
        <v>4000000</v>
      </c>
      <c r="AT193" s="265">
        <v>0</v>
      </c>
      <c r="AU193" s="249">
        <v>28635500</v>
      </c>
      <c r="AV193" s="255" t="s">
        <v>64</v>
      </c>
      <c r="AW193" s="249"/>
      <c r="AX193" s="249">
        <v>7</v>
      </c>
      <c r="AY193" s="249">
        <v>5</v>
      </c>
      <c r="AZ193" s="249" t="s">
        <v>1438</v>
      </c>
      <c r="BA193" s="249" t="s">
        <v>1438</v>
      </c>
      <c r="BB193" s="249" t="s">
        <v>1438</v>
      </c>
      <c r="BC193" s="249" t="s">
        <v>1438</v>
      </c>
      <c r="BD193" s="249" t="s">
        <v>1438</v>
      </c>
      <c r="BE193" s="249" t="s">
        <v>1438</v>
      </c>
      <c r="BF193" s="249" t="s">
        <v>1438</v>
      </c>
      <c r="BG193" s="249">
        <v>7</v>
      </c>
      <c r="BH193" s="249">
        <v>7</v>
      </c>
      <c r="BI193" s="249">
        <v>7</v>
      </c>
      <c r="BJ193" s="249">
        <v>7</v>
      </c>
      <c r="BK193" s="249">
        <v>7</v>
      </c>
      <c r="BL193" s="260">
        <f t="shared" si="5"/>
        <v>7.0000000000000009</v>
      </c>
      <c r="BM193" s="249">
        <v>7</v>
      </c>
      <c r="BN193" s="293">
        <v>6.8</v>
      </c>
      <c r="BW193" s="208">
        <v>7</v>
      </c>
      <c r="BX193" s="57">
        <f t="shared" si="9"/>
        <v>7.0000000000000009</v>
      </c>
    </row>
    <row r="194" spans="1:76" s="57" customFormat="1" ht="15" hidden="1" customHeight="1" x14ac:dyDescent="0.35">
      <c r="A194" s="255">
        <v>14536</v>
      </c>
      <c r="B194" s="255" t="s">
        <v>116</v>
      </c>
      <c r="C194" s="255" t="s">
        <v>117</v>
      </c>
      <c r="D194" s="255">
        <v>1</v>
      </c>
      <c r="E194" s="255">
        <v>2025</v>
      </c>
      <c r="F194" s="255" t="s">
        <v>1434</v>
      </c>
      <c r="G194" s="255" t="s">
        <v>52</v>
      </c>
      <c r="H194" s="255" t="s">
        <v>1435</v>
      </c>
      <c r="I194" s="255" t="s">
        <v>54</v>
      </c>
      <c r="J194" s="255" t="s">
        <v>55</v>
      </c>
      <c r="K194" s="255" t="s">
        <v>56</v>
      </c>
      <c r="L194" s="255" t="s">
        <v>57</v>
      </c>
      <c r="M194" s="255">
        <v>9</v>
      </c>
      <c r="N194" s="255" t="s">
        <v>118</v>
      </c>
      <c r="O194" s="255" t="s">
        <v>386</v>
      </c>
      <c r="P194" s="250" t="s">
        <v>120</v>
      </c>
      <c r="Q194" s="255" t="s">
        <v>61</v>
      </c>
      <c r="R194" s="255" t="s">
        <v>62</v>
      </c>
      <c r="S194" s="249" t="s">
        <v>63</v>
      </c>
      <c r="T194" s="249">
        <v>20</v>
      </c>
      <c r="U194" s="249">
        <v>100</v>
      </c>
      <c r="V194" s="249">
        <v>12</v>
      </c>
      <c r="W194" s="249">
        <v>112</v>
      </c>
      <c r="X194" s="249">
        <v>4</v>
      </c>
      <c r="Y194" s="249" t="s">
        <v>64</v>
      </c>
      <c r="Z194" s="249" t="s">
        <v>64</v>
      </c>
      <c r="AA194" s="248" t="s">
        <v>64</v>
      </c>
      <c r="AB194" s="248"/>
      <c r="AC194" s="249" t="s">
        <v>387</v>
      </c>
      <c r="AD194" s="248"/>
      <c r="AE194" s="249"/>
      <c r="AF194" s="249" t="s">
        <v>122</v>
      </c>
      <c r="AG194" s="249">
        <v>28</v>
      </c>
      <c r="AH194" s="255">
        <v>2</v>
      </c>
      <c r="AI194" s="255" t="s">
        <v>1336</v>
      </c>
      <c r="AJ194" s="249" t="s">
        <v>1508</v>
      </c>
      <c r="AK194" s="249">
        <v>112</v>
      </c>
      <c r="AL194" s="292">
        <v>28</v>
      </c>
      <c r="AM194" s="292">
        <v>5075</v>
      </c>
      <c r="AN194" s="292">
        <v>275000</v>
      </c>
      <c r="AO194" s="292">
        <v>0</v>
      </c>
      <c r="AP194" s="265">
        <v>11368000</v>
      </c>
      <c r="AQ194" s="249">
        <v>2240000</v>
      </c>
      <c r="AR194" s="255">
        <v>5500000</v>
      </c>
      <c r="AS194" s="255">
        <v>2800000</v>
      </c>
      <c r="AT194" s="265">
        <v>0</v>
      </c>
      <c r="AU194" s="249">
        <v>21908000</v>
      </c>
      <c r="AV194" s="255" t="s">
        <v>64</v>
      </c>
      <c r="AW194" s="249"/>
      <c r="AX194" s="249">
        <v>7</v>
      </c>
      <c r="AY194" s="249">
        <v>7</v>
      </c>
      <c r="AZ194" s="249" t="s">
        <v>1438</v>
      </c>
      <c r="BA194" s="249" t="s">
        <v>1438</v>
      </c>
      <c r="BB194" s="249" t="s">
        <v>1438</v>
      </c>
      <c r="BC194" s="249" t="s">
        <v>1438</v>
      </c>
      <c r="BD194" s="249" t="s">
        <v>1438</v>
      </c>
      <c r="BE194" s="249" t="s">
        <v>1438</v>
      </c>
      <c r="BF194" s="249" t="s">
        <v>1438</v>
      </c>
      <c r="BG194" s="249">
        <v>7</v>
      </c>
      <c r="BH194" s="249">
        <v>7</v>
      </c>
      <c r="BI194" s="249">
        <v>7</v>
      </c>
      <c r="BJ194" s="249">
        <v>7</v>
      </c>
      <c r="BK194" s="249">
        <v>7</v>
      </c>
      <c r="BL194" s="260">
        <f t="shared" si="5"/>
        <v>7.0000000000000009</v>
      </c>
      <c r="BM194" s="249">
        <v>7</v>
      </c>
      <c r="BN194" s="293">
        <v>7</v>
      </c>
      <c r="BW194" s="208">
        <v>7</v>
      </c>
      <c r="BX194" s="57">
        <f t="shared" si="9"/>
        <v>7.0000000000000009</v>
      </c>
    </row>
    <row r="195" spans="1:76" s="57" customFormat="1" ht="15" hidden="1" customHeight="1" x14ac:dyDescent="0.35">
      <c r="A195" s="255">
        <v>14543</v>
      </c>
      <c r="B195" s="255" t="s">
        <v>116</v>
      </c>
      <c r="C195" s="255" t="s">
        <v>117</v>
      </c>
      <c r="D195" s="255">
        <v>1</v>
      </c>
      <c r="E195" s="255">
        <v>2025</v>
      </c>
      <c r="F195" s="255" t="s">
        <v>1434</v>
      </c>
      <c r="G195" s="255" t="s">
        <v>52</v>
      </c>
      <c r="H195" s="255" t="s">
        <v>1435</v>
      </c>
      <c r="I195" s="255" t="s">
        <v>1047</v>
      </c>
      <c r="J195" s="255" t="s">
        <v>1048</v>
      </c>
      <c r="K195" s="255" t="s">
        <v>56</v>
      </c>
      <c r="L195" s="255" t="s">
        <v>57</v>
      </c>
      <c r="M195" s="255">
        <v>9</v>
      </c>
      <c r="N195" s="255" t="s">
        <v>118</v>
      </c>
      <c r="O195" s="255" t="s">
        <v>1252</v>
      </c>
      <c r="P195" s="250" t="s">
        <v>120</v>
      </c>
      <c r="Q195" s="255" t="s">
        <v>61</v>
      </c>
      <c r="R195" s="255" t="s">
        <v>62</v>
      </c>
      <c r="S195" s="249" t="s">
        <v>63</v>
      </c>
      <c r="T195" s="249">
        <v>20</v>
      </c>
      <c r="U195" s="249">
        <v>260</v>
      </c>
      <c r="V195" s="249">
        <v>12</v>
      </c>
      <c r="W195" s="249">
        <v>272</v>
      </c>
      <c r="X195" s="249">
        <v>4</v>
      </c>
      <c r="Y195" s="249" t="s">
        <v>64</v>
      </c>
      <c r="Z195" s="249" t="s">
        <v>64</v>
      </c>
      <c r="AA195" s="248" t="s">
        <v>64</v>
      </c>
      <c r="AB195" s="248"/>
      <c r="AC195" s="249" t="s">
        <v>1229</v>
      </c>
      <c r="AD195" s="248" t="s">
        <v>64</v>
      </c>
      <c r="AE195" s="249" t="s">
        <v>1230</v>
      </c>
      <c r="AF195" s="249" t="s">
        <v>122</v>
      </c>
      <c r="AG195" s="249">
        <v>68</v>
      </c>
      <c r="AH195" s="255">
        <v>2</v>
      </c>
      <c r="AI195" s="255" t="s">
        <v>1336</v>
      </c>
      <c r="AJ195" s="249" t="s">
        <v>1508</v>
      </c>
      <c r="AK195" s="249">
        <v>272</v>
      </c>
      <c r="AL195" s="292">
        <v>68</v>
      </c>
      <c r="AM195" s="292">
        <v>5075</v>
      </c>
      <c r="AN195" s="292">
        <v>275000</v>
      </c>
      <c r="AO195" s="292">
        <v>250000</v>
      </c>
      <c r="AP195" s="265">
        <v>27608000</v>
      </c>
      <c r="AQ195" s="249">
        <v>5440000</v>
      </c>
      <c r="AR195" s="255">
        <v>5500000</v>
      </c>
      <c r="AS195" s="255">
        <v>6800000</v>
      </c>
      <c r="AT195" s="265">
        <v>5000000</v>
      </c>
      <c r="AU195" s="249">
        <v>50348000</v>
      </c>
      <c r="AV195" s="255" t="s">
        <v>67</v>
      </c>
      <c r="AW195" s="249" t="s">
        <v>1509</v>
      </c>
      <c r="AX195" s="249"/>
      <c r="AY195" s="249"/>
      <c r="AZ195" s="249" t="s">
        <v>1438</v>
      </c>
      <c r="BA195" s="249" t="s">
        <v>1438</v>
      </c>
      <c r="BB195" s="249" t="s">
        <v>1438</v>
      </c>
      <c r="BC195" s="249" t="s">
        <v>1438</v>
      </c>
      <c r="BD195" s="249" t="s">
        <v>1438</v>
      </c>
      <c r="BE195" s="249" t="s">
        <v>1438</v>
      </c>
      <c r="BF195" s="249" t="s">
        <v>1438</v>
      </c>
      <c r="BG195" s="249"/>
      <c r="BH195" s="249"/>
      <c r="BI195" s="249"/>
      <c r="BJ195" s="249"/>
      <c r="BK195" s="249"/>
      <c r="BL195" s="260">
        <f t="shared" si="5"/>
        <v>0</v>
      </c>
      <c r="BM195" s="249"/>
      <c r="BN195" s="255"/>
      <c r="BW195" s="208"/>
    </row>
    <row r="196" spans="1:76" s="57" customFormat="1" ht="15" hidden="1" customHeight="1" x14ac:dyDescent="0.35">
      <c r="A196" s="255">
        <v>14544</v>
      </c>
      <c r="B196" s="255" t="s">
        <v>116</v>
      </c>
      <c r="C196" s="255" t="s">
        <v>117</v>
      </c>
      <c r="D196" s="255">
        <v>1</v>
      </c>
      <c r="E196" s="255">
        <v>2025</v>
      </c>
      <c r="F196" s="255" t="s">
        <v>1434</v>
      </c>
      <c r="G196" s="255" t="s">
        <v>52</v>
      </c>
      <c r="H196" s="255" t="s">
        <v>1435</v>
      </c>
      <c r="I196" s="255" t="s">
        <v>296</v>
      </c>
      <c r="J196" s="255" t="s">
        <v>297</v>
      </c>
      <c r="K196" s="255"/>
      <c r="L196" s="255" t="s">
        <v>65</v>
      </c>
      <c r="M196" s="255">
        <v>9</v>
      </c>
      <c r="N196" s="255" t="s">
        <v>118</v>
      </c>
      <c r="O196" s="255" t="s">
        <v>298</v>
      </c>
      <c r="P196" s="250" t="s">
        <v>120</v>
      </c>
      <c r="Q196" s="255" t="s">
        <v>61</v>
      </c>
      <c r="R196" s="255" t="s">
        <v>107</v>
      </c>
      <c r="S196" s="249" t="s">
        <v>63</v>
      </c>
      <c r="T196" s="249">
        <v>20</v>
      </c>
      <c r="U196" s="249">
        <v>160</v>
      </c>
      <c r="V196" s="249" t="s">
        <v>65</v>
      </c>
      <c r="W196" s="249">
        <v>160</v>
      </c>
      <c r="X196" s="249">
        <v>4</v>
      </c>
      <c r="Y196" s="249" t="s">
        <v>64</v>
      </c>
      <c r="Z196" s="249" t="s">
        <v>64</v>
      </c>
      <c r="AA196" s="253" t="s">
        <v>67</v>
      </c>
      <c r="AB196" s="248"/>
      <c r="AC196" s="249" t="s">
        <v>299</v>
      </c>
      <c r="AD196" s="248" t="s">
        <v>64</v>
      </c>
      <c r="AE196" s="249" t="s">
        <v>300</v>
      </c>
      <c r="AF196" s="249" t="s">
        <v>122</v>
      </c>
      <c r="AG196" s="249">
        <v>40</v>
      </c>
      <c r="AH196" s="255">
        <v>2</v>
      </c>
      <c r="AI196" s="255" t="s">
        <v>1336</v>
      </c>
      <c r="AJ196" s="249" t="s">
        <v>1508</v>
      </c>
      <c r="AK196" s="249">
        <v>160</v>
      </c>
      <c r="AL196" s="292">
        <v>40</v>
      </c>
      <c r="AM196" s="292">
        <v>5075</v>
      </c>
      <c r="AN196" s="292">
        <v>0</v>
      </c>
      <c r="AO196" s="292">
        <v>75000</v>
      </c>
      <c r="AP196" s="265">
        <v>16240000</v>
      </c>
      <c r="AQ196" s="249">
        <v>3200000</v>
      </c>
      <c r="AR196" s="255">
        <v>0</v>
      </c>
      <c r="AS196" s="255">
        <v>4000000</v>
      </c>
      <c r="AT196" s="265">
        <v>1500000</v>
      </c>
      <c r="AU196" s="249">
        <v>24940000</v>
      </c>
      <c r="AV196" s="255" t="s">
        <v>67</v>
      </c>
      <c r="AW196" s="249" t="s">
        <v>1510</v>
      </c>
      <c r="AX196" s="249"/>
      <c r="AY196" s="249"/>
      <c r="AZ196" s="249" t="s">
        <v>1438</v>
      </c>
      <c r="BA196" s="249" t="s">
        <v>1438</v>
      </c>
      <c r="BB196" s="249" t="s">
        <v>1438</v>
      </c>
      <c r="BC196" s="249" t="s">
        <v>1438</v>
      </c>
      <c r="BD196" s="249" t="s">
        <v>1438</v>
      </c>
      <c r="BE196" s="249" t="s">
        <v>1438</v>
      </c>
      <c r="BF196" s="249" t="s">
        <v>1438</v>
      </c>
      <c r="BG196" s="249"/>
      <c r="BH196" s="249"/>
      <c r="BI196" s="249"/>
      <c r="BJ196" s="249"/>
      <c r="BK196" s="249"/>
      <c r="BL196" s="260">
        <f t="shared" si="5"/>
        <v>0</v>
      </c>
      <c r="BM196" s="249"/>
      <c r="BN196" s="255"/>
      <c r="BW196" s="208"/>
    </row>
    <row r="197" spans="1:76" s="57" customFormat="1" ht="15" customHeight="1" x14ac:dyDescent="0.35">
      <c r="A197" s="255">
        <v>14545</v>
      </c>
      <c r="B197" s="255" t="s">
        <v>116</v>
      </c>
      <c r="C197" s="255" t="s">
        <v>117</v>
      </c>
      <c r="D197" s="255">
        <v>1</v>
      </c>
      <c r="E197" s="255">
        <v>2025</v>
      </c>
      <c r="F197" s="255" t="s">
        <v>1434</v>
      </c>
      <c r="G197" s="255" t="s">
        <v>52</v>
      </c>
      <c r="H197" s="255" t="s">
        <v>1435</v>
      </c>
      <c r="I197" s="255" t="s">
        <v>389</v>
      </c>
      <c r="J197" s="255" t="s">
        <v>390</v>
      </c>
      <c r="K197" s="255"/>
      <c r="L197" s="255"/>
      <c r="M197" s="255">
        <v>9</v>
      </c>
      <c r="N197" s="255" t="s">
        <v>118</v>
      </c>
      <c r="O197" s="255" t="s">
        <v>391</v>
      </c>
      <c r="P197" s="250" t="s">
        <v>392</v>
      </c>
      <c r="Q197" s="255" t="s">
        <v>61</v>
      </c>
      <c r="R197" s="255" t="s">
        <v>62</v>
      </c>
      <c r="S197" s="249" t="s">
        <v>63</v>
      </c>
      <c r="T197" s="249">
        <v>20</v>
      </c>
      <c r="U197" s="249">
        <v>72</v>
      </c>
      <c r="V197" s="249" t="s">
        <v>65</v>
      </c>
      <c r="W197" s="253">
        <v>72</v>
      </c>
      <c r="X197" s="249">
        <v>4</v>
      </c>
      <c r="Y197" s="249" t="s">
        <v>64</v>
      </c>
      <c r="Z197" s="249" t="s">
        <v>64</v>
      </c>
      <c r="AA197" s="253" t="s">
        <v>67</v>
      </c>
      <c r="AB197" s="248"/>
      <c r="AC197" s="249" t="s">
        <v>393</v>
      </c>
      <c r="AD197" s="248"/>
      <c r="AE197" s="249"/>
      <c r="AF197" s="249" t="s">
        <v>68</v>
      </c>
      <c r="AG197" s="249">
        <v>18</v>
      </c>
      <c r="AH197" s="255">
        <v>2</v>
      </c>
      <c r="AI197" s="255" t="s">
        <v>1336</v>
      </c>
      <c r="AJ197" s="324" t="s">
        <v>1508</v>
      </c>
      <c r="AK197" s="249">
        <v>72</v>
      </c>
      <c r="AL197" s="292">
        <v>18</v>
      </c>
      <c r="AM197" s="292">
        <v>5075</v>
      </c>
      <c r="AN197" s="292">
        <v>0</v>
      </c>
      <c r="AO197" s="292">
        <v>0</v>
      </c>
      <c r="AP197" s="265">
        <v>7308000</v>
      </c>
      <c r="AQ197" s="249">
        <v>1440000</v>
      </c>
      <c r="AR197" s="255">
        <v>0</v>
      </c>
      <c r="AS197" s="255">
        <v>1800000</v>
      </c>
      <c r="AT197" s="265">
        <v>0</v>
      </c>
      <c r="AU197" s="319">
        <v>10548000</v>
      </c>
      <c r="AV197" s="249" t="s">
        <v>64</v>
      </c>
      <c r="AW197" s="249"/>
      <c r="AX197" s="249">
        <v>7</v>
      </c>
      <c r="AY197" s="249">
        <v>7</v>
      </c>
      <c r="AZ197" s="249" t="s">
        <v>1438</v>
      </c>
      <c r="BA197" s="249" t="s">
        <v>1438</v>
      </c>
      <c r="BB197" s="249" t="s">
        <v>1438</v>
      </c>
      <c r="BC197" s="249" t="s">
        <v>1438</v>
      </c>
      <c r="BD197" s="249" t="s">
        <v>1438</v>
      </c>
      <c r="BE197" s="249" t="s">
        <v>1438</v>
      </c>
      <c r="BF197" s="249" t="s">
        <v>1438</v>
      </c>
      <c r="BG197" s="249">
        <v>7</v>
      </c>
      <c r="BH197" s="249">
        <v>7</v>
      </c>
      <c r="BI197" s="249">
        <v>7</v>
      </c>
      <c r="BJ197" s="249">
        <v>7</v>
      </c>
      <c r="BK197" s="249">
        <v>7</v>
      </c>
      <c r="BL197" s="260">
        <f t="shared" ref="BL197:BL260" si="10">+(BG197*0.3+BH197*0.3+BI197*0.2+BJ197*0.1+BK197*0.1)</f>
        <v>7.0000000000000009</v>
      </c>
      <c r="BM197" s="249">
        <v>7</v>
      </c>
      <c r="BN197" s="263">
        <v>7</v>
      </c>
      <c r="BO197" s="57" t="s">
        <v>1444</v>
      </c>
      <c r="BP197" s="57" t="s">
        <v>1511</v>
      </c>
      <c r="BQ197" s="57" t="s">
        <v>1512</v>
      </c>
      <c r="BR197" s="57" t="s">
        <v>1513</v>
      </c>
      <c r="BS197" s="57" t="s">
        <v>1514</v>
      </c>
      <c r="BT197" s="57" t="s">
        <v>1515</v>
      </c>
      <c r="BU197" s="57" t="s">
        <v>1516</v>
      </c>
      <c r="BV197" s="57" t="s">
        <v>1450</v>
      </c>
      <c r="BW197" s="208">
        <v>7</v>
      </c>
      <c r="BX197" s="57">
        <f t="shared" ref="BX197:BX206" si="11">+(BG197*0.3+BH197*0.3+BI197*0.2+BJ197*0.1+BK197*0.1)</f>
        <v>7.0000000000000009</v>
      </c>
    </row>
    <row r="198" spans="1:76" s="57" customFormat="1" ht="15" customHeight="1" x14ac:dyDescent="0.35">
      <c r="A198" s="255">
        <v>14546</v>
      </c>
      <c r="B198" s="255" t="s">
        <v>116</v>
      </c>
      <c r="C198" s="255" t="s">
        <v>117</v>
      </c>
      <c r="D198" s="255">
        <v>1</v>
      </c>
      <c r="E198" s="255">
        <v>2025</v>
      </c>
      <c r="F198" s="255" t="s">
        <v>1434</v>
      </c>
      <c r="G198" s="255" t="s">
        <v>52</v>
      </c>
      <c r="H198" s="255" t="s">
        <v>1435</v>
      </c>
      <c r="I198" s="255" t="s">
        <v>100</v>
      </c>
      <c r="J198" s="255" t="s">
        <v>101</v>
      </c>
      <c r="K198" s="255" t="s">
        <v>56</v>
      </c>
      <c r="L198" s="255" t="s">
        <v>57</v>
      </c>
      <c r="M198" s="255">
        <v>9</v>
      </c>
      <c r="N198" s="255" t="s">
        <v>118</v>
      </c>
      <c r="O198" s="255" t="s">
        <v>119</v>
      </c>
      <c r="P198" s="250" t="s">
        <v>120</v>
      </c>
      <c r="Q198" s="255" t="s">
        <v>61</v>
      </c>
      <c r="R198" s="255" t="s">
        <v>62</v>
      </c>
      <c r="S198" s="249" t="s">
        <v>63</v>
      </c>
      <c r="T198" s="249">
        <v>20</v>
      </c>
      <c r="U198" s="249">
        <v>260</v>
      </c>
      <c r="V198" s="249">
        <v>12</v>
      </c>
      <c r="W198" s="249">
        <v>272</v>
      </c>
      <c r="X198" s="249">
        <v>4</v>
      </c>
      <c r="Y198" s="249" t="s">
        <v>64</v>
      </c>
      <c r="Z198" s="249" t="s">
        <v>64</v>
      </c>
      <c r="AA198" s="248" t="s">
        <v>64</v>
      </c>
      <c r="AB198" s="248"/>
      <c r="AC198" s="249" t="s">
        <v>121</v>
      </c>
      <c r="AD198" s="248" t="s">
        <v>64</v>
      </c>
      <c r="AE198" s="249" t="s">
        <v>110</v>
      </c>
      <c r="AF198" s="249" t="s">
        <v>122</v>
      </c>
      <c r="AG198" s="249">
        <v>68</v>
      </c>
      <c r="AH198" s="255">
        <v>2</v>
      </c>
      <c r="AI198" s="255" t="s">
        <v>1336</v>
      </c>
      <c r="AJ198" s="324" t="s">
        <v>1508</v>
      </c>
      <c r="AK198" s="249">
        <v>272</v>
      </c>
      <c r="AL198" s="292">
        <v>68</v>
      </c>
      <c r="AM198" s="292">
        <v>5075</v>
      </c>
      <c r="AN198" s="292">
        <v>275000</v>
      </c>
      <c r="AO198" s="292">
        <v>285000</v>
      </c>
      <c r="AP198" s="265">
        <v>27608000</v>
      </c>
      <c r="AQ198" s="249">
        <v>5440000</v>
      </c>
      <c r="AR198" s="255">
        <v>5500000</v>
      </c>
      <c r="AS198" s="255">
        <v>6800000</v>
      </c>
      <c r="AT198" s="265">
        <v>5700000</v>
      </c>
      <c r="AU198" s="319">
        <v>51048000</v>
      </c>
      <c r="AV198" s="249" t="s">
        <v>64</v>
      </c>
      <c r="AW198" s="249"/>
      <c r="AX198" s="249">
        <v>7</v>
      </c>
      <c r="AY198" s="249">
        <v>7</v>
      </c>
      <c r="AZ198" s="249" t="s">
        <v>1438</v>
      </c>
      <c r="BA198" s="249" t="s">
        <v>1438</v>
      </c>
      <c r="BB198" s="249" t="s">
        <v>1438</v>
      </c>
      <c r="BC198" s="249" t="s">
        <v>1438</v>
      </c>
      <c r="BD198" s="249" t="s">
        <v>1438</v>
      </c>
      <c r="BE198" s="249" t="s">
        <v>1438</v>
      </c>
      <c r="BF198" s="249" t="s">
        <v>1438</v>
      </c>
      <c r="BG198" s="249">
        <v>7</v>
      </c>
      <c r="BH198" s="249">
        <v>7</v>
      </c>
      <c r="BI198" s="249">
        <v>7</v>
      </c>
      <c r="BJ198" s="249">
        <v>7</v>
      </c>
      <c r="BK198" s="249">
        <v>7</v>
      </c>
      <c r="BL198" s="260">
        <f t="shared" si="10"/>
        <v>7.0000000000000009</v>
      </c>
      <c r="BM198" s="249">
        <v>7</v>
      </c>
      <c r="BN198" s="263">
        <v>7</v>
      </c>
      <c r="BO198" s="57" t="s">
        <v>1444</v>
      </c>
      <c r="BP198" s="57" t="s">
        <v>1511</v>
      </c>
      <c r="BQ198" s="57" t="s">
        <v>1512</v>
      </c>
      <c r="BR198" s="57" t="s">
        <v>1513</v>
      </c>
      <c r="BS198" s="57" t="s">
        <v>1517</v>
      </c>
      <c r="BT198" s="57" t="s">
        <v>1518</v>
      </c>
      <c r="BU198" s="57" t="s">
        <v>1454</v>
      </c>
      <c r="BV198" s="57" t="s">
        <v>1450</v>
      </c>
      <c r="BW198" s="208">
        <v>7</v>
      </c>
      <c r="BX198" s="57">
        <f t="shared" si="11"/>
        <v>7.0000000000000009</v>
      </c>
    </row>
    <row r="199" spans="1:76" s="57" customFormat="1" ht="15" hidden="1" customHeight="1" x14ac:dyDescent="0.35">
      <c r="A199" s="255">
        <v>14547</v>
      </c>
      <c r="B199" s="255" t="s">
        <v>116</v>
      </c>
      <c r="C199" s="255" t="s">
        <v>117</v>
      </c>
      <c r="D199" s="255">
        <v>1</v>
      </c>
      <c r="E199" s="255">
        <v>2025</v>
      </c>
      <c r="F199" s="255" t="s">
        <v>1434</v>
      </c>
      <c r="G199" s="255" t="s">
        <v>52</v>
      </c>
      <c r="H199" s="255" t="s">
        <v>1435</v>
      </c>
      <c r="I199" s="255" t="s">
        <v>100</v>
      </c>
      <c r="J199" s="255" t="s">
        <v>101</v>
      </c>
      <c r="K199" s="255" t="s">
        <v>56</v>
      </c>
      <c r="L199" s="255" t="s">
        <v>57</v>
      </c>
      <c r="M199" s="255">
        <v>9</v>
      </c>
      <c r="N199" s="255" t="s">
        <v>118</v>
      </c>
      <c r="O199" s="255" t="s">
        <v>123</v>
      </c>
      <c r="P199" s="250" t="s">
        <v>120</v>
      </c>
      <c r="Q199" s="255" t="s">
        <v>61</v>
      </c>
      <c r="R199" s="255" t="s">
        <v>62</v>
      </c>
      <c r="S199" s="249" t="s">
        <v>63</v>
      </c>
      <c r="T199" s="249">
        <v>20</v>
      </c>
      <c r="U199" s="249">
        <v>260</v>
      </c>
      <c r="V199" s="249">
        <v>12</v>
      </c>
      <c r="W199" s="249">
        <v>272</v>
      </c>
      <c r="X199" s="249">
        <v>4</v>
      </c>
      <c r="Y199" s="249" t="s">
        <v>64</v>
      </c>
      <c r="Z199" s="249" t="s">
        <v>64</v>
      </c>
      <c r="AA199" s="248" t="s">
        <v>64</v>
      </c>
      <c r="AB199" s="248"/>
      <c r="AC199" s="249" t="s">
        <v>121</v>
      </c>
      <c r="AD199" s="248" t="s">
        <v>64</v>
      </c>
      <c r="AE199" s="249" t="s">
        <v>110</v>
      </c>
      <c r="AF199" s="249" t="s">
        <v>122</v>
      </c>
      <c r="AG199" s="249">
        <v>68</v>
      </c>
      <c r="AH199" s="255">
        <v>2</v>
      </c>
      <c r="AI199" s="255" t="s">
        <v>1336</v>
      </c>
      <c r="AJ199" s="249" t="s">
        <v>1508</v>
      </c>
      <c r="AK199" s="249">
        <v>272</v>
      </c>
      <c r="AL199" s="292">
        <v>68</v>
      </c>
      <c r="AM199" s="292">
        <v>5075</v>
      </c>
      <c r="AN199" s="292">
        <v>275000</v>
      </c>
      <c r="AO199" s="292">
        <v>285000</v>
      </c>
      <c r="AP199" s="265">
        <v>27608000</v>
      </c>
      <c r="AQ199" s="249">
        <v>5440000</v>
      </c>
      <c r="AR199" s="255">
        <v>5500000</v>
      </c>
      <c r="AS199" s="255">
        <v>6800000</v>
      </c>
      <c r="AT199" s="265">
        <v>5700000</v>
      </c>
      <c r="AU199" s="249">
        <v>51048000</v>
      </c>
      <c r="AV199" s="255" t="s">
        <v>64</v>
      </c>
      <c r="AW199" s="249"/>
      <c r="AX199" s="249">
        <v>7</v>
      </c>
      <c r="AY199" s="249">
        <v>7</v>
      </c>
      <c r="AZ199" s="249" t="s">
        <v>1438</v>
      </c>
      <c r="BA199" s="249" t="s">
        <v>1438</v>
      </c>
      <c r="BB199" s="249" t="s">
        <v>1438</v>
      </c>
      <c r="BC199" s="249" t="s">
        <v>1438</v>
      </c>
      <c r="BD199" s="249" t="s">
        <v>1438</v>
      </c>
      <c r="BE199" s="249" t="s">
        <v>1438</v>
      </c>
      <c r="BF199" s="249" t="s">
        <v>1438</v>
      </c>
      <c r="BG199" s="249">
        <v>7</v>
      </c>
      <c r="BH199" s="249">
        <v>7</v>
      </c>
      <c r="BI199" s="249">
        <v>7</v>
      </c>
      <c r="BJ199" s="249">
        <v>7</v>
      </c>
      <c r="BK199" s="249">
        <v>7</v>
      </c>
      <c r="BL199" s="260">
        <f t="shared" si="10"/>
        <v>7.0000000000000009</v>
      </c>
      <c r="BM199" s="249">
        <v>7</v>
      </c>
      <c r="BN199" s="293">
        <v>7</v>
      </c>
      <c r="BW199" s="208">
        <v>7</v>
      </c>
      <c r="BX199" s="57">
        <f t="shared" si="11"/>
        <v>7.0000000000000009</v>
      </c>
    </row>
    <row r="200" spans="1:76" s="57" customFormat="1" ht="15" customHeight="1" x14ac:dyDescent="0.35">
      <c r="A200" s="255">
        <v>14548</v>
      </c>
      <c r="B200" s="255" t="s">
        <v>116</v>
      </c>
      <c r="C200" s="255" t="s">
        <v>117</v>
      </c>
      <c r="D200" s="255">
        <v>1</v>
      </c>
      <c r="E200" s="255">
        <v>2025</v>
      </c>
      <c r="F200" s="255" t="s">
        <v>1434</v>
      </c>
      <c r="G200" s="255" t="s">
        <v>52</v>
      </c>
      <c r="H200" s="255" t="s">
        <v>1435</v>
      </c>
      <c r="I200" s="255" t="s">
        <v>100</v>
      </c>
      <c r="J200" s="255" t="s">
        <v>101</v>
      </c>
      <c r="K200" s="255" t="s">
        <v>56</v>
      </c>
      <c r="L200" s="255" t="s">
        <v>57</v>
      </c>
      <c r="M200" s="255">
        <v>9</v>
      </c>
      <c r="N200" s="255" t="s">
        <v>118</v>
      </c>
      <c r="O200" s="255" t="s">
        <v>124</v>
      </c>
      <c r="P200" s="250" t="s">
        <v>120</v>
      </c>
      <c r="Q200" s="255" t="s">
        <v>61</v>
      </c>
      <c r="R200" s="255" t="s">
        <v>62</v>
      </c>
      <c r="S200" s="249" t="s">
        <v>63</v>
      </c>
      <c r="T200" s="249">
        <v>20</v>
      </c>
      <c r="U200" s="249">
        <v>260</v>
      </c>
      <c r="V200" s="249">
        <v>12</v>
      </c>
      <c r="W200" s="249">
        <v>272</v>
      </c>
      <c r="X200" s="249">
        <v>4</v>
      </c>
      <c r="Y200" s="249" t="s">
        <v>64</v>
      </c>
      <c r="Z200" s="249" t="s">
        <v>64</v>
      </c>
      <c r="AA200" s="248" t="s">
        <v>64</v>
      </c>
      <c r="AB200" s="248"/>
      <c r="AC200" s="249" t="s">
        <v>121</v>
      </c>
      <c r="AD200" s="248" t="s">
        <v>64</v>
      </c>
      <c r="AE200" s="249" t="s">
        <v>110</v>
      </c>
      <c r="AF200" s="249" t="s">
        <v>122</v>
      </c>
      <c r="AG200" s="249">
        <v>68</v>
      </c>
      <c r="AH200" s="255">
        <v>2</v>
      </c>
      <c r="AI200" s="255" t="s">
        <v>1336</v>
      </c>
      <c r="AJ200" s="324" t="s">
        <v>1508</v>
      </c>
      <c r="AK200" s="249">
        <v>272</v>
      </c>
      <c r="AL200" s="292">
        <v>68</v>
      </c>
      <c r="AM200" s="292">
        <v>5075</v>
      </c>
      <c r="AN200" s="292">
        <v>275000</v>
      </c>
      <c r="AO200" s="292">
        <v>285000</v>
      </c>
      <c r="AP200" s="265">
        <v>27608000</v>
      </c>
      <c r="AQ200" s="249">
        <v>5440000</v>
      </c>
      <c r="AR200" s="255">
        <v>5500000</v>
      </c>
      <c r="AS200" s="255">
        <v>6800000</v>
      </c>
      <c r="AT200" s="265">
        <v>5700000</v>
      </c>
      <c r="AU200" s="319">
        <v>51048000</v>
      </c>
      <c r="AV200" s="249" t="s">
        <v>64</v>
      </c>
      <c r="AW200" s="249"/>
      <c r="AX200" s="249">
        <v>7</v>
      </c>
      <c r="AY200" s="249">
        <v>7</v>
      </c>
      <c r="AZ200" s="249" t="s">
        <v>1438</v>
      </c>
      <c r="BA200" s="249" t="s">
        <v>1438</v>
      </c>
      <c r="BB200" s="249" t="s">
        <v>1438</v>
      </c>
      <c r="BC200" s="249" t="s">
        <v>1438</v>
      </c>
      <c r="BD200" s="249" t="s">
        <v>1438</v>
      </c>
      <c r="BE200" s="249" t="s">
        <v>1438</v>
      </c>
      <c r="BF200" s="249" t="s">
        <v>1438</v>
      </c>
      <c r="BG200" s="249">
        <v>7</v>
      </c>
      <c r="BH200" s="249">
        <v>7</v>
      </c>
      <c r="BI200" s="249">
        <v>7</v>
      </c>
      <c r="BJ200" s="249">
        <v>7</v>
      </c>
      <c r="BK200" s="249">
        <v>7</v>
      </c>
      <c r="BL200" s="260">
        <f t="shared" si="10"/>
        <v>7.0000000000000009</v>
      </c>
      <c r="BM200" s="249">
        <v>7</v>
      </c>
      <c r="BN200" s="263">
        <v>7</v>
      </c>
      <c r="BO200" s="57" t="s">
        <v>1444</v>
      </c>
      <c r="BP200" s="57" t="s">
        <v>1511</v>
      </c>
      <c r="BQ200" s="57" t="s">
        <v>1512</v>
      </c>
      <c r="BR200" s="57" t="s">
        <v>1513</v>
      </c>
      <c r="BS200" s="57" t="s">
        <v>1519</v>
      </c>
      <c r="BT200" s="57" t="s">
        <v>1520</v>
      </c>
      <c r="BU200" s="57" t="s">
        <v>1521</v>
      </c>
      <c r="BV200" s="57" t="s">
        <v>1450</v>
      </c>
      <c r="BW200" s="208">
        <v>7</v>
      </c>
      <c r="BX200" s="57">
        <f t="shared" si="11"/>
        <v>7.0000000000000009</v>
      </c>
    </row>
    <row r="201" spans="1:76" s="57" customFormat="1" ht="15" hidden="1" customHeight="1" x14ac:dyDescent="0.35">
      <c r="A201" s="255">
        <v>14549</v>
      </c>
      <c r="B201" s="255" t="s">
        <v>116</v>
      </c>
      <c r="C201" s="255" t="s">
        <v>117</v>
      </c>
      <c r="D201" s="255">
        <v>1</v>
      </c>
      <c r="E201" s="255">
        <v>2025</v>
      </c>
      <c r="F201" s="255" t="s">
        <v>1434</v>
      </c>
      <c r="G201" s="255" t="s">
        <v>52</v>
      </c>
      <c r="H201" s="255" t="s">
        <v>1435</v>
      </c>
      <c r="I201" s="255" t="s">
        <v>93</v>
      </c>
      <c r="J201" s="255" t="s">
        <v>94</v>
      </c>
      <c r="K201" s="255" t="s">
        <v>56</v>
      </c>
      <c r="L201" s="255" t="s">
        <v>57</v>
      </c>
      <c r="M201" s="255">
        <v>9</v>
      </c>
      <c r="N201" s="255" t="s">
        <v>118</v>
      </c>
      <c r="O201" s="255" t="s">
        <v>394</v>
      </c>
      <c r="P201" s="250" t="s">
        <v>120</v>
      </c>
      <c r="Q201" s="255" t="s">
        <v>61</v>
      </c>
      <c r="R201" s="255" t="s">
        <v>62</v>
      </c>
      <c r="S201" s="249" t="s">
        <v>63</v>
      </c>
      <c r="T201" s="249">
        <v>20</v>
      </c>
      <c r="U201" s="249">
        <v>170</v>
      </c>
      <c r="V201" s="249">
        <v>12</v>
      </c>
      <c r="W201" s="249">
        <v>182</v>
      </c>
      <c r="X201" s="249">
        <v>4</v>
      </c>
      <c r="Y201" s="249" t="s">
        <v>64</v>
      </c>
      <c r="Z201" s="249" t="s">
        <v>64</v>
      </c>
      <c r="AA201" s="248" t="s">
        <v>64</v>
      </c>
      <c r="AB201" s="248"/>
      <c r="AC201" s="249" t="s">
        <v>299</v>
      </c>
      <c r="AD201" s="248"/>
      <c r="AE201" s="249"/>
      <c r="AF201" s="249" t="s">
        <v>122</v>
      </c>
      <c r="AG201" s="249">
        <v>46</v>
      </c>
      <c r="AH201" s="255">
        <v>2</v>
      </c>
      <c r="AI201" s="255" t="s">
        <v>1336</v>
      </c>
      <c r="AJ201" s="249" t="s">
        <v>1508</v>
      </c>
      <c r="AK201" s="249">
        <v>182</v>
      </c>
      <c r="AL201" s="292">
        <v>46</v>
      </c>
      <c r="AM201" s="292">
        <v>5075</v>
      </c>
      <c r="AN201" s="292">
        <v>275000</v>
      </c>
      <c r="AO201" s="292">
        <v>0</v>
      </c>
      <c r="AP201" s="265">
        <v>18473000</v>
      </c>
      <c r="AQ201" s="249">
        <v>3680000</v>
      </c>
      <c r="AR201" s="255">
        <v>5500000</v>
      </c>
      <c r="AS201" s="255">
        <v>4600000</v>
      </c>
      <c r="AT201" s="265">
        <v>0</v>
      </c>
      <c r="AU201" s="249">
        <v>32253000</v>
      </c>
      <c r="AV201" s="255" t="s">
        <v>64</v>
      </c>
      <c r="AW201" s="249"/>
      <c r="AX201" s="249">
        <v>7</v>
      </c>
      <c r="AY201" s="249">
        <v>7</v>
      </c>
      <c r="AZ201" s="249" t="s">
        <v>1438</v>
      </c>
      <c r="BA201" s="249" t="s">
        <v>1438</v>
      </c>
      <c r="BB201" s="249" t="s">
        <v>1438</v>
      </c>
      <c r="BC201" s="249" t="s">
        <v>1438</v>
      </c>
      <c r="BD201" s="249" t="s">
        <v>1438</v>
      </c>
      <c r="BE201" s="249" t="s">
        <v>1438</v>
      </c>
      <c r="BF201" s="249" t="s">
        <v>1438</v>
      </c>
      <c r="BG201" s="249">
        <v>7</v>
      </c>
      <c r="BH201" s="249">
        <v>7</v>
      </c>
      <c r="BI201" s="249">
        <v>7</v>
      </c>
      <c r="BJ201" s="249">
        <v>7</v>
      </c>
      <c r="BK201" s="249">
        <v>7</v>
      </c>
      <c r="BL201" s="260">
        <f t="shared" si="10"/>
        <v>7.0000000000000009</v>
      </c>
      <c r="BM201" s="249">
        <v>7</v>
      </c>
      <c r="BN201" s="293">
        <v>7</v>
      </c>
      <c r="BW201" s="208">
        <v>7</v>
      </c>
      <c r="BX201" s="57">
        <f t="shared" si="11"/>
        <v>7.0000000000000009</v>
      </c>
    </row>
    <row r="202" spans="1:76" s="57" customFormat="1" ht="15" hidden="1" customHeight="1" x14ac:dyDescent="0.35">
      <c r="A202" s="255">
        <v>14550</v>
      </c>
      <c r="B202" s="255" t="s">
        <v>116</v>
      </c>
      <c r="C202" s="255" t="s">
        <v>117</v>
      </c>
      <c r="D202" s="255">
        <v>1</v>
      </c>
      <c r="E202" s="255">
        <v>2025</v>
      </c>
      <c r="F202" s="255" t="s">
        <v>1434</v>
      </c>
      <c r="G202" s="255" t="s">
        <v>52</v>
      </c>
      <c r="H202" s="255" t="s">
        <v>1435</v>
      </c>
      <c r="I202" s="255" t="s">
        <v>93</v>
      </c>
      <c r="J202" s="255" t="s">
        <v>94</v>
      </c>
      <c r="K202" s="255" t="s">
        <v>56</v>
      </c>
      <c r="L202" s="255" t="s">
        <v>57</v>
      </c>
      <c r="M202" s="255">
        <v>9</v>
      </c>
      <c r="N202" s="255" t="s">
        <v>118</v>
      </c>
      <c r="O202" s="255" t="s">
        <v>395</v>
      </c>
      <c r="P202" s="250" t="s">
        <v>120</v>
      </c>
      <c r="Q202" s="255" t="s">
        <v>61</v>
      </c>
      <c r="R202" s="255" t="s">
        <v>62</v>
      </c>
      <c r="S202" s="249" t="s">
        <v>63</v>
      </c>
      <c r="T202" s="249">
        <v>20</v>
      </c>
      <c r="U202" s="249">
        <v>170</v>
      </c>
      <c r="V202" s="249">
        <v>12</v>
      </c>
      <c r="W202" s="249">
        <v>182</v>
      </c>
      <c r="X202" s="249">
        <v>4</v>
      </c>
      <c r="Y202" s="249" t="s">
        <v>64</v>
      </c>
      <c r="Z202" s="249" t="s">
        <v>64</v>
      </c>
      <c r="AA202" s="248" t="s">
        <v>64</v>
      </c>
      <c r="AB202" s="248"/>
      <c r="AC202" s="249" t="s">
        <v>299</v>
      </c>
      <c r="AD202" s="248"/>
      <c r="AE202" s="249"/>
      <c r="AF202" s="249" t="s">
        <v>122</v>
      </c>
      <c r="AG202" s="249">
        <v>46</v>
      </c>
      <c r="AH202" s="255">
        <v>2</v>
      </c>
      <c r="AI202" s="255" t="s">
        <v>1336</v>
      </c>
      <c r="AJ202" s="249" t="s">
        <v>1508</v>
      </c>
      <c r="AK202" s="249">
        <v>182</v>
      </c>
      <c r="AL202" s="292">
        <v>46</v>
      </c>
      <c r="AM202" s="292">
        <v>5075</v>
      </c>
      <c r="AN202" s="292">
        <v>275000</v>
      </c>
      <c r="AO202" s="292">
        <v>0</v>
      </c>
      <c r="AP202" s="265">
        <v>18473000</v>
      </c>
      <c r="AQ202" s="249">
        <v>3680000</v>
      </c>
      <c r="AR202" s="255">
        <v>5500000</v>
      </c>
      <c r="AS202" s="255">
        <v>4600000</v>
      </c>
      <c r="AT202" s="265">
        <v>0</v>
      </c>
      <c r="AU202" s="249">
        <v>32253000</v>
      </c>
      <c r="AV202" s="255" t="s">
        <v>64</v>
      </c>
      <c r="AW202" s="249"/>
      <c r="AX202" s="249">
        <v>7</v>
      </c>
      <c r="AY202" s="249">
        <v>7</v>
      </c>
      <c r="AZ202" s="249" t="s">
        <v>1438</v>
      </c>
      <c r="BA202" s="249" t="s">
        <v>1438</v>
      </c>
      <c r="BB202" s="249" t="s">
        <v>1438</v>
      </c>
      <c r="BC202" s="249" t="s">
        <v>1438</v>
      </c>
      <c r="BD202" s="249" t="s">
        <v>1438</v>
      </c>
      <c r="BE202" s="249" t="s">
        <v>1438</v>
      </c>
      <c r="BF202" s="249" t="s">
        <v>1438</v>
      </c>
      <c r="BG202" s="249">
        <v>7</v>
      </c>
      <c r="BH202" s="249">
        <v>7</v>
      </c>
      <c r="BI202" s="249">
        <v>7</v>
      </c>
      <c r="BJ202" s="249">
        <v>7</v>
      </c>
      <c r="BK202" s="249">
        <v>7</v>
      </c>
      <c r="BL202" s="260">
        <f t="shared" si="10"/>
        <v>7.0000000000000009</v>
      </c>
      <c r="BM202" s="249">
        <v>7</v>
      </c>
      <c r="BN202" s="293">
        <v>7</v>
      </c>
      <c r="BW202" s="208">
        <v>7</v>
      </c>
      <c r="BX202" s="57">
        <f t="shared" si="11"/>
        <v>7.0000000000000009</v>
      </c>
    </row>
    <row r="203" spans="1:76" s="57" customFormat="1" ht="15" customHeight="1" x14ac:dyDescent="0.35">
      <c r="A203" s="255">
        <v>14551</v>
      </c>
      <c r="B203" s="255" t="s">
        <v>116</v>
      </c>
      <c r="C203" s="255" t="s">
        <v>117</v>
      </c>
      <c r="D203" s="255">
        <v>1</v>
      </c>
      <c r="E203" s="255">
        <v>2025</v>
      </c>
      <c r="F203" s="255" t="s">
        <v>1434</v>
      </c>
      <c r="G203" s="255" t="s">
        <v>52</v>
      </c>
      <c r="H203" s="255" t="s">
        <v>1435</v>
      </c>
      <c r="I203" s="255" t="s">
        <v>93</v>
      </c>
      <c r="J203" s="202" t="s">
        <v>94</v>
      </c>
      <c r="K203" s="255" t="s">
        <v>56</v>
      </c>
      <c r="L203" s="255" t="s">
        <v>57</v>
      </c>
      <c r="M203" s="255">
        <v>9</v>
      </c>
      <c r="N203" s="255" t="s">
        <v>118</v>
      </c>
      <c r="O203" s="255" t="s">
        <v>396</v>
      </c>
      <c r="P203" s="250" t="s">
        <v>120</v>
      </c>
      <c r="Q203" s="255" t="s">
        <v>61</v>
      </c>
      <c r="R203" s="255" t="s">
        <v>62</v>
      </c>
      <c r="S203" s="249" t="s">
        <v>63</v>
      </c>
      <c r="T203" s="249">
        <v>20</v>
      </c>
      <c r="U203" s="249">
        <v>170</v>
      </c>
      <c r="V203" s="249">
        <v>12</v>
      </c>
      <c r="W203" s="249">
        <v>182</v>
      </c>
      <c r="X203" s="249">
        <v>4</v>
      </c>
      <c r="Y203" s="249" t="s">
        <v>64</v>
      </c>
      <c r="Z203" s="249" t="s">
        <v>64</v>
      </c>
      <c r="AA203" s="248" t="s">
        <v>64</v>
      </c>
      <c r="AB203" s="248"/>
      <c r="AC203" s="249" t="s">
        <v>299</v>
      </c>
      <c r="AD203" s="248"/>
      <c r="AE203" s="249"/>
      <c r="AF203" s="249" t="s">
        <v>122</v>
      </c>
      <c r="AG203" s="249">
        <v>46</v>
      </c>
      <c r="AH203" s="255">
        <v>2</v>
      </c>
      <c r="AI203" s="255" t="s">
        <v>1336</v>
      </c>
      <c r="AJ203" s="324" t="s">
        <v>1508</v>
      </c>
      <c r="AK203" s="249">
        <v>182</v>
      </c>
      <c r="AL203" s="292">
        <v>46</v>
      </c>
      <c r="AM203" s="292">
        <v>5075</v>
      </c>
      <c r="AN203" s="292">
        <v>275000</v>
      </c>
      <c r="AO203" s="292">
        <v>0</v>
      </c>
      <c r="AP203" s="265">
        <v>18473000</v>
      </c>
      <c r="AQ203" s="249">
        <v>3680000</v>
      </c>
      <c r="AR203" s="255">
        <v>5500000</v>
      </c>
      <c r="AS203" s="255">
        <v>4600000</v>
      </c>
      <c r="AT203" s="265">
        <v>0</v>
      </c>
      <c r="AU203" s="319">
        <v>32253000</v>
      </c>
      <c r="AV203" s="249" t="s">
        <v>64</v>
      </c>
      <c r="AW203" s="249"/>
      <c r="AX203" s="249">
        <v>7</v>
      </c>
      <c r="AY203" s="249">
        <v>7</v>
      </c>
      <c r="AZ203" s="249" t="s">
        <v>1438</v>
      </c>
      <c r="BA203" s="249" t="s">
        <v>1438</v>
      </c>
      <c r="BB203" s="249" t="s">
        <v>1438</v>
      </c>
      <c r="BC203" s="249" t="s">
        <v>1438</v>
      </c>
      <c r="BD203" s="249" t="s">
        <v>1438</v>
      </c>
      <c r="BE203" s="249" t="s">
        <v>1438</v>
      </c>
      <c r="BF203" s="249" t="s">
        <v>1438</v>
      </c>
      <c r="BG203" s="249">
        <v>7</v>
      </c>
      <c r="BH203" s="249">
        <v>7</v>
      </c>
      <c r="BI203" s="249">
        <v>7</v>
      </c>
      <c r="BJ203" s="249">
        <v>7</v>
      </c>
      <c r="BK203" s="249">
        <v>7</v>
      </c>
      <c r="BL203" s="260">
        <f t="shared" si="10"/>
        <v>7.0000000000000009</v>
      </c>
      <c r="BM203" s="249">
        <v>7</v>
      </c>
      <c r="BN203" s="263">
        <v>7</v>
      </c>
      <c r="BO203" s="57" t="s">
        <v>1444</v>
      </c>
      <c r="BP203" s="57" t="s">
        <v>1511</v>
      </c>
      <c r="BQ203" s="57" t="s">
        <v>1512</v>
      </c>
      <c r="BR203" s="57" t="s">
        <v>1513</v>
      </c>
      <c r="BS203" s="57" t="s">
        <v>1522</v>
      </c>
      <c r="BT203" s="57" t="s">
        <v>1458</v>
      </c>
      <c r="BU203" s="57" t="s">
        <v>1459</v>
      </c>
      <c r="BV203" s="57" t="s">
        <v>1455</v>
      </c>
      <c r="BW203" s="208">
        <v>7</v>
      </c>
      <c r="BX203" s="57">
        <f t="shared" si="11"/>
        <v>7.0000000000000009</v>
      </c>
    </row>
    <row r="204" spans="1:76" s="57" customFormat="1" ht="15" hidden="1" customHeight="1" x14ac:dyDescent="0.35">
      <c r="A204" s="255">
        <v>14552</v>
      </c>
      <c r="B204" s="255" t="s">
        <v>116</v>
      </c>
      <c r="C204" s="255" t="s">
        <v>117</v>
      </c>
      <c r="D204" s="255">
        <v>1</v>
      </c>
      <c r="E204" s="255">
        <v>2025</v>
      </c>
      <c r="F204" s="255" t="s">
        <v>1434</v>
      </c>
      <c r="G204" s="255" t="s">
        <v>52</v>
      </c>
      <c r="H204" s="255" t="s">
        <v>1435</v>
      </c>
      <c r="I204" s="255" t="s">
        <v>397</v>
      </c>
      <c r="J204" s="255" t="s">
        <v>398</v>
      </c>
      <c r="K204" s="255" t="s">
        <v>56</v>
      </c>
      <c r="L204" s="255" t="s">
        <v>57</v>
      </c>
      <c r="M204" s="255">
        <v>9</v>
      </c>
      <c r="N204" s="255" t="s">
        <v>118</v>
      </c>
      <c r="O204" s="255" t="s">
        <v>399</v>
      </c>
      <c r="P204" s="250" t="s">
        <v>120</v>
      </c>
      <c r="Q204" s="255" t="s">
        <v>61</v>
      </c>
      <c r="R204" s="255" t="s">
        <v>62</v>
      </c>
      <c r="S204" s="249" t="s">
        <v>63</v>
      </c>
      <c r="T204" s="249">
        <v>20</v>
      </c>
      <c r="U204" s="249">
        <v>130</v>
      </c>
      <c r="V204" s="249">
        <v>12</v>
      </c>
      <c r="W204" s="249">
        <v>142</v>
      </c>
      <c r="X204" s="249">
        <v>4</v>
      </c>
      <c r="Y204" s="249" t="s">
        <v>64</v>
      </c>
      <c r="Z204" s="249" t="s">
        <v>64</v>
      </c>
      <c r="AA204" s="248" t="s">
        <v>64</v>
      </c>
      <c r="AB204" s="248"/>
      <c r="AC204" s="249" t="s">
        <v>299</v>
      </c>
      <c r="AD204" s="248"/>
      <c r="AE204" s="249"/>
      <c r="AF204" s="249" t="s">
        <v>122</v>
      </c>
      <c r="AG204" s="249">
        <v>36</v>
      </c>
      <c r="AH204" s="255">
        <v>2</v>
      </c>
      <c r="AI204" s="255" t="s">
        <v>1336</v>
      </c>
      <c r="AJ204" s="249" t="s">
        <v>1508</v>
      </c>
      <c r="AK204" s="249">
        <v>142</v>
      </c>
      <c r="AL204" s="292">
        <v>36</v>
      </c>
      <c r="AM204" s="292">
        <v>5075</v>
      </c>
      <c r="AN204" s="292">
        <v>275000</v>
      </c>
      <c r="AO204" s="292">
        <v>0</v>
      </c>
      <c r="AP204" s="265">
        <v>14413000</v>
      </c>
      <c r="AQ204" s="249">
        <v>2880000</v>
      </c>
      <c r="AR204" s="255">
        <v>5500000</v>
      </c>
      <c r="AS204" s="255">
        <v>3600000</v>
      </c>
      <c r="AT204" s="265">
        <v>0</v>
      </c>
      <c r="AU204" s="249">
        <v>26393000</v>
      </c>
      <c r="AV204" s="255" t="s">
        <v>64</v>
      </c>
      <c r="AW204" s="249"/>
      <c r="AX204" s="249">
        <v>7</v>
      </c>
      <c r="AY204" s="249">
        <v>7</v>
      </c>
      <c r="AZ204" s="249" t="s">
        <v>1438</v>
      </c>
      <c r="BA204" s="249" t="s">
        <v>1438</v>
      </c>
      <c r="BB204" s="249" t="s">
        <v>1438</v>
      </c>
      <c r="BC204" s="249" t="s">
        <v>1438</v>
      </c>
      <c r="BD204" s="249" t="s">
        <v>1438</v>
      </c>
      <c r="BE204" s="249" t="s">
        <v>1438</v>
      </c>
      <c r="BF204" s="249" t="s">
        <v>1438</v>
      </c>
      <c r="BG204" s="249">
        <v>7</v>
      </c>
      <c r="BH204" s="249">
        <v>7</v>
      </c>
      <c r="BI204" s="249">
        <v>7</v>
      </c>
      <c r="BJ204" s="249">
        <v>7</v>
      </c>
      <c r="BK204" s="249">
        <v>7</v>
      </c>
      <c r="BL204" s="260">
        <f t="shared" si="10"/>
        <v>7.0000000000000009</v>
      </c>
      <c r="BM204" s="249">
        <v>7</v>
      </c>
      <c r="BN204" s="293">
        <v>7</v>
      </c>
      <c r="BW204" s="208">
        <v>7</v>
      </c>
      <c r="BX204" s="57">
        <f t="shared" si="11"/>
        <v>7.0000000000000009</v>
      </c>
    </row>
    <row r="205" spans="1:76" s="57" customFormat="1" ht="15" customHeight="1" x14ac:dyDescent="0.35">
      <c r="A205" s="255">
        <v>14553</v>
      </c>
      <c r="B205" s="255" t="s">
        <v>116</v>
      </c>
      <c r="C205" s="255" t="s">
        <v>117</v>
      </c>
      <c r="D205" s="255">
        <v>1</v>
      </c>
      <c r="E205" s="255">
        <v>2025</v>
      </c>
      <c r="F205" s="255" t="s">
        <v>1434</v>
      </c>
      <c r="G205" s="255" t="s">
        <v>52</v>
      </c>
      <c r="H205" s="255" t="s">
        <v>1435</v>
      </c>
      <c r="I205" s="255" t="s">
        <v>397</v>
      </c>
      <c r="J205" s="255" t="s">
        <v>398</v>
      </c>
      <c r="K205" s="255" t="s">
        <v>56</v>
      </c>
      <c r="L205" s="255" t="s">
        <v>57</v>
      </c>
      <c r="M205" s="255">
        <v>9</v>
      </c>
      <c r="N205" s="255" t="s">
        <v>118</v>
      </c>
      <c r="O205" s="255" t="s">
        <v>400</v>
      </c>
      <c r="P205" s="250" t="s">
        <v>120</v>
      </c>
      <c r="Q205" s="255" t="s">
        <v>61</v>
      </c>
      <c r="R205" s="255" t="s">
        <v>62</v>
      </c>
      <c r="S205" s="249" t="s">
        <v>63</v>
      </c>
      <c r="T205" s="249">
        <v>20</v>
      </c>
      <c r="U205" s="249">
        <v>130</v>
      </c>
      <c r="V205" s="249">
        <v>12</v>
      </c>
      <c r="W205" s="249">
        <v>142</v>
      </c>
      <c r="X205" s="249">
        <v>4</v>
      </c>
      <c r="Y205" s="249" t="s">
        <v>64</v>
      </c>
      <c r="Z205" s="249" t="s">
        <v>64</v>
      </c>
      <c r="AA205" s="248" t="s">
        <v>64</v>
      </c>
      <c r="AB205" s="248"/>
      <c r="AC205" s="249" t="s">
        <v>299</v>
      </c>
      <c r="AD205" s="248"/>
      <c r="AE205" s="249"/>
      <c r="AF205" s="249" t="s">
        <v>122</v>
      </c>
      <c r="AG205" s="249">
        <v>36</v>
      </c>
      <c r="AH205" s="255">
        <v>2</v>
      </c>
      <c r="AI205" s="255" t="s">
        <v>1336</v>
      </c>
      <c r="AJ205" s="324" t="s">
        <v>1508</v>
      </c>
      <c r="AK205" s="249">
        <v>142</v>
      </c>
      <c r="AL205" s="292">
        <v>36</v>
      </c>
      <c r="AM205" s="292">
        <v>5075</v>
      </c>
      <c r="AN205" s="292">
        <v>275000</v>
      </c>
      <c r="AO205" s="292">
        <v>0</v>
      </c>
      <c r="AP205" s="265">
        <v>14413000</v>
      </c>
      <c r="AQ205" s="249">
        <v>2880000</v>
      </c>
      <c r="AR205" s="255">
        <v>5500000</v>
      </c>
      <c r="AS205" s="255">
        <v>3600000</v>
      </c>
      <c r="AT205" s="265">
        <v>0</v>
      </c>
      <c r="AU205" s="319">
        <v>26393000</v>
      </c>
      <c r="AV205" s="249" t="s">
        <v>64</v>
      </c>
      <c r="AW205" s="249"/>
      <c r="AX205" s="249">
        <v>7</v>
      </c>
      <c r="AY205" s="249">
        <v>7</v>
      </c>
      <c r="AZ205" s="249" t="s">
        <v>1438</v>
      </c>
      <c r="BA205" s="249" t="s">
        <v>1438</v>
      </c>
      <c r="BB205" s="249" t="s">
        <v>1438</v>
      </c>
      <c r="BC205" s="249" t="s">
        <v>1438</v>
      </c>
      <c r="BD205" s="249" t="s">
        <v>1438</v>
      </c>
      <c r="BE205" s="249" t="s">
        <v>1438</v>
      </c>
      <c r="BF205" s="249" t="s">
        <v>1438</v>
      </c>
      <c r="BG205" s="249">
        <v>7</v>
      </c>
      <c r="BH205" s="249">
        <v>7</v>
      </c>
      <c r="BI205" s="249">
        <v>7</v>
      </c>
      <c r="BJ205" s="249">
        <v>7</v>
      </c>
      <c r="BK205" s="249">
        <v>7</v>
      </c>
      <c r="BL205" s="260">
        <f t="shared" si="10"/>
        <v>7.0000000000000009</v>
      </c>
      <c r="BM205" s="249">
        <v>7</v>
      </c>
      <c r="BN205" s="263">
        <v>7</v>
      </c>
      <c r="BO205" s="57" t="s">
        <v>1444</v>
      </c>
      <c r="BP205" s="57" t="s">
        <v>1511</v>
      </c>
      <c r="BQ205" s="57" t="s">
        <v>1512</v>
      </c>
      <c r="BR205" s="57" t="s">
        <v>1513</v>
      </c>
      <c r="BS205" s="57" t="s">
        <v>1523</v>
      </c>
      <c r="BT205" s="57" t="s">
        <v>1524</v>
      </c>
      <c r="BU205" s="57" t="s">
        <v>1525</v>
      </c>
      <c r="BV205" s="57" t="s">
        <v>1455</v>
      </c>
      <c r="BW205" s="208">
        <v>7</v>
      </c>
      <c r="BX205" s="57">
        <f t="shared" si="11"/>
        <v>7.0000000000000009</v>
      </c>
    </row>
    <row r="206" spans="1:76" s="57" customFormat="1" ht="15" hidden="1" customHeight="1" x14ac:dyDescent="0.35">
      <c r="A206" s="255">
        <v>14554</v>
      </c>
      <c r="B206" s="255" t="s">
        <v>116</v>
      </c>
      <c r="C206" s="255" t="s">
        <v>117</v>
      </c>
      <c r="D206" s="255">
        <v>1</v>
      </c>
      <c r="E206" s="255">
        <v>2025</v>
      </c>
      <c r="F206" s="255" t="s">
        <v>1434</v>
      </c>
      <c r="G206" s="255" t="s">
        <v>52</v>
      </c>
      <c r="H206" s="255" t="s">
        <v>1435</v>
      </c>
      <c r="I206" s="255" t="s">
        <v>397</v>
      </c>
      <c r="J206" s="255" t="s">
        <v>398</v>
      </c>
      <c r="K206" s="255" t="s">
        <v>56</v>
      </c>
      <c r="L206" s="255" t="s">
        <v>57</v>
      </c>
      <c r="M206" s="255">
        <v>9</v>
      </c>
      <c r="N206" s="255" t="s">
        <v>118</v>
      </c>
      <c r="O206" s="255" t="s">
        <v>401</v>
      </c>
      <c r="P206" s="250" t="s">
        <v>120</v>
      </c>
      <c r="Q206" s="255" t="s">
        <v>61</v>
      </c>
      <c r="R206" s="255" t="s">
        <v>62</v>
      </c>
      <c r="S206" s="249" t="s">
        <v>63</v>
      </c>
      <c r="T206" s="249">
        <v>20</v>
      </c>
      <c r="U206" s="249">
        <v>130</v>
      </c>
      <c r="V206" s="249">
        <v>12</v>
      </c>
      <c r="W206" s="249">
        <v>142</v>
      </c>
      <c r="X206" s="249">
        <v>4</v>
      </c>
      <c r="Y206" s="249" t="s">
        <v>64</v>
      </c>
      <c r="Z206" s="249" t="s">
        <v>64</v>
      </c>
      <c r="AA206" s="248" t="s">
        <v>64</v>
      </c>
      <c r="AB206" s="248"/>
      <c r="AC206" s="249" t="s">
        <v>299</v>
      </c>
      <c r="AD206" s="248"/>
      <c r="AE206" s="249"/>
      <c r="AF206" s="249" t="s">
        <v>122</v>
      </c>
      <c r="AG206" s="249">
        <v>36</v>
      </c>
      <c r="AH206" s="255">
        <v>2</v>
      </c>
      <c r="AI206" s="255" t="s">
        <v>1336</v>
      </c>
      <c r="AJ206" s="249" t="s">
        <v>1508</v>
      </c>
      <c r="AK206" s="249">
        <v>142</v>
      </c>
      <c r="AL206" s="292">
        <v>36</v>
      </c>
      <c r="AM206" s="292">
        <v>5075</v>
      </c>
      <c r="AN206" s="292">
        <v>275000</v>
      </c>
      <c r="AO206" s="292">
        <v>0</v>
      </c>
      <c r="AP206" s="265">
        <v>14413000</v>
      </c>
      <c r="AQ206" s="249">
        <v>2880000</v>
      </c>
      <c r="AR206" s="255">
        <v>5500000</v>
      </c>
      <c r="AS206" s="255">
        <v>3600000</v>
      </c>
      <c r="AT206" s="265">
        <v>0</v>
      </c>
      <c r="AU206" s="249">
        <v>26393000</v>
      </c>
      <c r="AV206" s="255" t="s">
        <v>64</v>
      </c>
      <c r="AW206" s="249"/>
      <c r="AX206" s="249">
        <v>7</v>
      </c>
      <c r="AY206" s="249">
        <v>7</v>
      </c>
      <c r="AZ206" s="249" t="s">
        <v>1438</v>
      </c>
      <c r="BA206" s="249" t="s">
        <v>1438</v>
      </c>
      <c r="BB206" s="249" t="s">
        <v>1438</v>
      </c>
      <c r="BC206" s="249" t="s">
        <v>1438</v>
      </c>
      <c r="BD206" s="249" t="s">
        <v>1438</v>
      </c>
      <c r="BE206" s="249" t="s">
        <v>1438</v>
      </c>
      <c r="BF206" s="249" t="s">
        <v>1438</v>
      </c>
      <c r="BG206" s="249">
        <v>7</v>
      </c>
      <c r="BH206" s="249">
        <v>7</v>
      </c>
      <c r="BI206" s="249">
        <v>7</v>
      </c>
      <c r="BJ206" s="249">
        <v>7</v>
      </c>
      <c r="BK206" s="249">
        <v>7</v>
      </c>
      <c r="BL206" s="260">
        <f t="shared" si="10"/>
        <v>7.0000000000000009</v>
      </c>
      <c r="BM206" s="249">
        <v>7</v>
      </c>
      <c r="BN206" s="293">
        <v>7</v>
      </c>
      <c r="BW206" s="208">
        <v>7</v>
      </c>
      <c r="BX206" s="57">
        <f t="shared" si="11"/>
        <v>7.0000000000000009</v>
      </c>
    </row>
    <row r="207" spans="1:76" s="57" customFormat="1" ht="15" hidden="1" customHeight="1" x14ac:dyDescent="0.35">
      <c r="A207" s="255">
        <v>14555</v>
      </c>
      <c r="B207" s="255" t="s">
        <v>116</v>
      </c>
      <c r="C207" s="255" t="s">
        <v>117</v>
      </c>
      <c r="D207" s="255">
        <v>1</v>
      </c>
      <c r="E207" s="255">
        <v>2025</v>
      </c>
      <c r="F207" s="255" t="s">
        <v>1434</v>
      </c>
      <c r="G207" s="255" t="s">
        <v>52</v>
      </c>
      <c r="H207" s="255" t="s">
        <v>1435</v>
      </c>
      <c r="I207" s="255" t="s">
        <v>402</v>
      </c>
      <c r="J207" s="202" t="s">
        <v>403</v>
      </c>
      <c r="K207" s="255" t="s">
        <v>56</v>
      </c>
      <c r="L207" s="255" t="s">
        <v>57</v>
      </c>
      <c r="M207" s="255">
        <v>9</v>
      </c>
      <c r="N207" s="255" t="s">
        <v>118</v>
      </c>
      <c r="O207" s="255" t="s">
        <v>404</v>
      </c>
      <c r="P207" s="250" t="s">
        <v>120</v>
      </c>
      <c r="Q207" s="255" t="s">
        <v>61</v>
      </c>
      <c r="R207" s="255" t="s">
        <v>62</v>
      </c>
      <c r="S207" s="249" t="s">
        <v>63</v>
      </c>
      <c r="T207" s="249">
        <v>20</v>
      </c>
      <c r="U207" s="249">
        <v>145</v>
      </c>
      <c r="V207" s="249">
        <v>12</v>
      </c>
      <c r="W207" s="249">
        <v>157</v>
      </c>
      <c r="X207" s="249">
        <v>4</v>
      </c>
      <c r="Y207" s="249" t="s">
        <v>64</v>
      </c>
      <c r="Z207" s="249" t="s">
        <v>64</v>
      </c>
      <c r="AA207" s="248" t="s">
        <v>64</v>
      </c>
      <c r="AB207" s="248"/>
      <c r="AC207" s="249" t="s">
        <v>405</v>
      </c>
      <c r="AD207" s="248"/>
      <c r="AE207" s="249"/>
      <c r="AF207" s="249" t="s">
        <v>122</v>
      </c>
      <c r="AG207" s="249">
        <v>40</v>
      </c>
      <c r="AH207" s="255">
        <v>2</v>
      </c>
      <c r="AI207" s="255" t="s">
        <v>1336</v>
      </c>
      <c r="AJ207" s="249" t="s">
        <v>1508</v>
      </c>
      <c r="AK207" s="249">
        <v>157</v>
      </c>
      <c r="AL207" s="292">
        <v>40</v>
      </c>
      <c r="AM207" s="292">
        <v>5075</v>
      </c>
      <c r="AN207" s="292">
        <v>275000</v>
      </c>
      <c r="AO207" s="292">
        <v>0</v>
      </c>
      <c r="AP207" s="265">
        <v>15935500</v>
      </c>
      <c r="AQ207" s="249">
        <v>3200000</v>
      </c>
      <c r="AR207" s="255">
        <v>5500000</v>
      </c>
      <c r="AS207" s="255">
        <v>4000000</v>
      </c>
      <c r="AT207" s="265">
        <v>0</v>
      </c>
      <c r="AU207" s="249">
        <v>28635500</v>
      </c>
      <c r="AV207" s="255" t="s">
        <v>67</v>
      </c>
      <c r="AW207" s="249" t="s">
        <v>1526</v>
      </c>
      <c r="AX207" s="249"/>
      <c r="AY207" s="249"/>
      <c r="AZ207" s="249" t="s">
        <v>1438</v>
      </c>
      <c r="BA207" s="249" t="s">
        <v>1438</v>
      </c>
      <c r="BB207" s="249" t="s">
        <v>1438</v>
      </c>
      <c r="BC207" s="249" t="s">
        <v>1438</v>
      </c>
      <c r="BD207" s="249" t="s">
        <v>1438</v>
      </c>
      <c r="BE207" s="249" t="s">
        <v>1438</v>
      </c>
      <c r="BF207" s="249" t="s">
        <v>1438</v>
      </c>
      <c r="BG207" s="249"/>
      <c r="BH207" s="249"/>
      <c r="BI207" s="249"/>
      <c r="BJ207" s="249"/>
      <c r="BK207" s="249"/>
      <c r="BL207" s="260">
        <f t="shared" si="10"/>
        <v>0</v>
      </c>
      <c r="BM207" s="249"/>
      <c r="BN207" s="255"/>
      <c r="BW207" s="208"/>
    </row>
    <row r="208" spans="1:76" s="57" customFormat="1" ht="15" hidden="1" customHeight="1" x14ac:dyDescent="0.35">
      <c r="A208" s="255">
        <v>14556</v>
      </c>
      <c r="B208" s="255" t="s">
        <v>116</v>
      </c>
      <c r="C208" s="255" t="s">
        <v>117</v>
      </c>
      <c r="D208" s="255">
        <v>1</v>
      </c>
      <c r="E208" s="255">
        <v>2025</v>
      </c>
      <c r="F208" s="255" t="s">
        <v>1434</v>
      </c>
      <c r="G208" s="255" t="s">
        <v>52</v>
      </c>
      <c r="H208" s="255" t="s">
        <v>1435</v>
      </c>
      <c r="I208" s="255" t="s">
        <v>402</v>
      </c>
      <c r="J208" s="202" t="s">
        <v>403</v>
      </c>
      <c r="K208" s="255" t="s">
        <v>56</v>
      </c>
      <c r="L208" s="255" t="s">
        <v>57</v>
      </c>
      <c r="M208" s="255">
        <v>9</v>
      </c>
      <c r="N208" s="255" t="s">
        <v>118</v>
      </c>
      <c r="O208" s="255" t="s">
        <v>406</v>
      </c>
      <c r="P208" s="250" t="s">
        <v>120</v>
      </c>
      <c r="Q208" s="255" t="s">
        <v>61</v>
      </c>
      <c r="R208" s="255" t="s">
        <v>62</v>
      </c>
      <c r="S208" s="249" t="s">
        <v>63</v>
      </c>
      <c r="T208" s="249">
        <v>20</v>
      </c>
      <c r="U208" s="249">
        <v>145</v>
      </c>
      <c r="V208" s="249">
        <v>12</v>
      </c>
      <c r="W208" s="249">
        <v>157</v>
      </c>
      <c r="X208" s="249">
        <v>4</v>
      </c>
      <c r="Y208" s="249" t="s">
        <v>64</v>
      </c>
      <c r="Z208" s="249" t="s">
        <v>64</v>
      </c>
      <c r="AA208" s="248" t="s">
        <v>64</v>
      </c>
      <c r="AB208" s="248"/>
      <c r="AC208" s="249" t="s">
        <v>405</v>
      </c>
      <c r="AD208" s="248"/>
      <c r="AE208" s="249"/>
      <c r="AF208" s="249" t="s">
        <v>122</v>
      </c>
      <c r="AG208" s="249">
        <v>40</v>
      </c>
      <c r="AH208" s="255">
        <v>2</v>
      </c>
      <c r="AI208" s="255" t="s">
        <v>1336</v>
      </c>
      <c r="AJ208" s="249" t="s">
        <v>1508</v>
      </c>
      <c r="AK208" s="249">
        <v>157</v>
      </c>
      <c r="AL208" s="292">
        <v>40</v>
      </c>
      <c r="AM208" s="292">
        <v>5075</v>
      </c>
      <c r="AN208" s="292">
        <v>275000</v>
      </c>
      <c r="AO208" s="292">
        <v>0</v>
      </c>
      <c r="AP208" s="265">
        <v>15935500</v>
      </c>
      <c r="AQ208" s="249">
        <v>3200000</v>
      </c>
      <c r="AR208" s="255">
        <v>5500000</v>
      </c>
      <c r="AS208" s="255">
        <v>4000000</v>
      </c>
      <c r="AT208" s="265">
        <v>0</v>
      </c>
      <c r="AU208" s="249">
        <v>28635500</v>
      </c>
      <c r="AV208" s="255" t="s">
        <v>67</v>
      </c>
      <c r="AW208" s="249" t="s">
        <v>1526</v>
      </c>
      <c r="AX208" s="249"/>
      <c r="AY208" s="249"/>
      <c r="AZ208" s="249" t="s">
        <v>1438</v>
      </c>
      <c r="BA208" s="249" t="s">
        <v>1438</v>
      </c>
      <c r="BB208" s="249" t="s">
        <v>1438</v>
      </c>
      <c r="BC208" s="249" t="s">
        <v>1438</v>
      </c>
      <c r="BD208" s="249" t="s">
        <v>1438</v>
      </c>
      <c r="BE208" s="249" t="s">
        <v>1438</v>
      </c>
      <c r="BF208" s="249" t="s">
        <v>1438</v>
      </c>
      <c r="BG208" s="249"/>
      <c r="BH208" s="249"/>
      <c r="BI208" s="249"/>
      <c r="BJ208" s="249"/>
      <c r="BK208" s="249"/>
      <c r="BL208" s="260">
        <f t="shared" si="10"/>
        <v>0</v>
      </c>
      <c r="BM208" s="249"/>
      <c r="BN208" s="255"/>
      <c r="BW208" s="208"/>
    </row>
    <row r="209" spans="1:75" s="57" customFormat="1" ht="15" hidden="1" customHeight="1" x14ac:dyDescent="0.35">
      <c r="A209" s="255">
        <v>14536</v>
      </c>
      <c r="B209" s="255" t="s">
        <v>116</v>
      </c>
      <c r="C209" s="255" t="s">
        <v>117</v>
      </c>
      <c r="D209" s="255">
        <v>1</v>
      </c>
      <c r="E209" s="255">
        <v>2025</v>
      </c>
      <c r="F209" s="255" t="s">
        <v>1434</v>
      </c>
      <c r="G209" s="255" t="s">
        <v>52</v>
      </c>
      <c r="H209" s="255" t="s">
        <v>1435</v>
      </c>
      <c r="I209" s="255" t="s">
        <v>54</v>
      </c>
      <c r="J209" s="202" t="s">
        <v>55</v>
      </c>
      <c r="K209" s="255" t="s">
        <v>56</v>
      </c>
      <c r="L209" s="255" t="s">
        <v>57</v>
      </c>
      <c r="M209" s="255">
        <v>9</v>
      </c>
      <c r="N209" s="255" t="s">
        <v>118</v>
      </c>
      <c r="O209" s="255" t="s">
        <v>386</v>
      </c>
      <c r="P209" s="250" t="s">
        <v>120</v>
      </c>
      <c r="Q209" s="255" t="s">
        <v>61</v>
      </c>
      <c r="R209" s="255" t="s">
        <v>62</v>
      </c>
      <c r="S209" s="249" t="s">
        <v>63</v>
      </c>
      <c r="T209" s="249">
        <v>20</v>
      </c>
      <c r="U209" s="249">
        <v>100</v>
      </c>
      <c r="V209" s="249">
        <v>12</v>
      </c>
      <c r="W209" s="249">
        <v>112</v>
      </c>
      <c r="X209" s="249">
        <v>4</v>
      </c>
      <c r="Y209" s="249" t="s">
        <v>64</v>
      </c>
      <c r="Z209" s="249" t="s">
        <v>64</v>
      </c>
      <c r="AA209" s="248" t="s">
        <v>64</v>
      </c>
      <c r="AB209" s="248"/>
      <c r="AC209" s="249" t="s">
        <v>387</v>
      </c>
      <c r="AD209" s="248"/>
      <c r="AE209" s="249"/>
      <c r="AF209" s="249" t="s">
        <v>122</v>
      </c>
      <c r="AG209" s="249">
        <v>28</v>
      </c>
      <c r="AH209" s="255">
        <v>2</v>
      </c>
      <c r="AI209" s="255" t="s">
        <v>1338</v>
      </c>
      <c r="AJ209" s="249" t="s">
        <v>1527</v>
      </c>
      <c r="AK209" s="249">
        <v>112</v>
      </c>
      <c r="AL209" s="292">
        <v>28</v>
      </c>
      <c r="AM209" s="292">
        <v>5075</v>
      </c>
      <c r="AN209" s="292">
        <v>270000</v>
      </c>
      <c r="AO209" s="292">
        <v>0</v>
      </c>
      <c r="AP209" s="265">
        <v>11368000</v>
      </c>
      <c r="AQ209" s="249">
        <v>2240000</v>
      </c>
      <c r="AR209" s="255">
        <v>5400000</v>
      </c>
      <c r="AS209" s="255">
        <v>2800000</v>
      </c>
      <c r="AT209" s="265">
        <v>0</v>
      </c>
      <c r="AU209" s="249">
        <v>21808000</v>
      </c>
      <c r="AV209" s="255" t="s">
        <v>67</v>
      </c>
      <c r="AW209" s="249" t="s">
        <v>1437</v>
      </c>
      <c r="AX209" s="249"/>
      <c r="AY209" s="249"/>
      <c r="AZ209" s="249" t="s">
        <v>1438</v>
      </c>
      <c r="BA209" s="249" t="s">
        <v>1438</v>
      </c>
      <c r="BB209" s="249" t="s">
        <v>1438</v>
      </c>
      <c r="BC209" s="249" t="s">
        <v>1438</v>
      </c>
      <c r="BD209" s="249" t="s">
        <v>1438</v>
      </c>
      <c r="BE209" s="249" t="s">
        <v>1438</v>
      </c>
      <c r="BF209" s="249" t="s">
        <v>1438</v>
      </c>
      <c r="BG209" s="249"/>
      <c r="BH209" s="249"/>
      <c r="BI209" s="249"/>
      <c r="BJ209" s="249"/>
      <c r="BK209" s="249"/>
      <c r="BL209" s="260">
        <f t="shared" si="10"/>
        <v>0</v>
      </c>
      <c r="BM209" s="249"/>
      <c r="BN209" s="255"/>
      <c r="BW209" s="208"/>
    </row>
    <row r="210" spans="1:75" s="57" customFormat="1" ht="15" hidden="1" customHeight="1" x14ac:dyDescent="0.35">
      <c r="A210" s="255">
        <v>14541</v>
      </c>
      <c r="B210" s="255" t="s">
        <v>116</v>
      </c>
      <c r="C210" s="255" t="s">
        <v>117</v>
      </c>
      <c r="D210" s="255">
        <v>1</v>
      </c>
      <c r="E210" s="255">
        <v>2025</v>
      </c>
      <c r="F210" s="255" t="s">
        <v>1434</v>
      </c>
      <c r="G210" s="255" t="s">
        <v>52</v>
      </c>
      <c r="H210" s="255" t="s">
        <v>1435</v>
      </c>
      <c r="I210" s="255" t="s">
        <v>54</v>
      </c>
      <c r="J210" s="255" t="s">
        <v>55</v>
      </c>
      <c r="K210" s="255" t="s">
        <v>56</v>
      </c>
      <c r="L210" s="255" t="s">
        <v>57</v>
      </c>
      <c r="M210" s="255">
        <v>9</v>
      </c>
      <c r="N210" s="255" t="s">
        <v>118</v>
      </c>
      <c r="O210" s="255" t="s">
        <v>388</v>
      </c>
      <c r="P210" s="250" t="s">
        <v>120</v>
      </c>
      <c r="Q210" s="255" t="s">
        <v>61</v>
      </c>
      <c r="R210" s="255" t="s">
        <v>62</v>
      </c>
      <c r="S210" s="249" t="s">
        <v>63</v>
      </c>
      <c r="T210" s="249">
        <v>20</v>
      </c>
      <c r="U210" s="249">
        <v>100</v>
      </c>
      <c r="V210" s="249">
        <v>12</v>
      </c>
      <c r="W210" s="249">
        <v>112</v>
      </c>
      <c r="X210" s="249">
        <v>4</v>
      </c>
      <c r="Y210" s="249" t="s">
        <v>64</v>
      </c>
      <c r="Z210" s="249" t="s">
        <v>64</v>
      </c>
      <c r="AA210" s="248" t="s">
        <v>64</v>
      </c>
      <c r="AB210" s="248"/>
      <c r="AC210" s="249" t="s">
        <v>387</v>
      </c>
      <c r="AD210" s="248"/>
      <c r="AE210" s="249"/>
      <c r="AF210" s="249" t="s">
        <v>122</v>
      </c>
      <c r="AG210" s="249">
        <v>28</v>
      </c>
      <c r="AH210" s="255">
        <v>2</v>
      </c>
      <c r="AI210" s="255" t="s">
        <v>1338</v>
      </c>
      <c r="AJ210" s="249" t="s">
        <v>1527</v>
      </c>
      <c r="AK210" s="249">
        <v>112</v>
      </c>
      <c r="AL210" s="292">
        <v>28</v>
      </c>
      <c r="AM210" s="292">
        <v>5075</v>
      </c>
      <c r="AN210" s="292">
        <v>270000</v>
      </c>
      <c r="AO210" s="292">
        <v>0</v>
      </c>
      <c r="AP210" s="265">
        <v>11368000</v>
      </c>
      <c r="AQ210" s="249">
        <v>2240000</v>
      </c>
      <c r="AR210" s="255">
        <v>5400000</v>
      </c>
      <c r="AS210" s="255">
        <v>2800000</v>
      </c>
      <c r="AT210" s="265">
        <v>0</v>
      </c>
      <c r="AU210" s="249">
        <v>21808000</v>
      </c>
      <c r="AV210" s="255" t="s">
        <v>67</v>
      </c>
      <c r="AW210" s="249" t="s">
        <v>1437</v>
      </c>
      <c r="AX210" s="249"/>
      <c r="AY210" s="249"/>
      <c r="AZ210" s="249" t="s">
        <v>1438</v>
      </c>
      <c r="BA210" s="249" t="s">
        <v>1438</v>
      </c>
      <c r="BB210" s="249" t="s">
        <v>1438</v>
      </c>
      <c r="BC210" s="249" t="s">
        <v>1438</v>
      </c>
      <c r="BD210" s="249" t="s">
        <v>1438</v>
      </c>
      <c r="BE210" s="249" t="s">
        <v>1438</v>
      </c>
      <c r="BF210" s="249" t="s">
        <v>1438</v>
      </c>
      <c r="BG210" s="249"/>
      <c r="BH210" s="249"/>
      <c r="BI210" s="249"/>
      <c r="BJ210" s="249"/>
      <c r="BK210" s="249"/>
      <c r="BL210" s="260">
        <f t="shared" si="10"/>
        <v>0</v>
      </c>
      <c r="BM210" s="249"/>
      <c r="BN210" s="255"/>
      <c r="BW210" s="208"/>
    </row>
    <row r="211" spans="1:75" s="57" customFormat="1" ht="15" hidden="1" customHeight="1" x14ac:dyDescent="0.35">
      <c r="A211" s="255">
        <v>14544</v>
      </c>
      <c r="B211" s="255" t="s">
        <v>116</v>
      </c>
      <c r="C211" s="255" t="s">
        <v>117</v>
      </c>
      <c r="D211" s="255">
        <v>1</v>
      </c>
      <c r="E211" s="255">
        <v>2025</v>
      </c>
      <c r="F211" s="255" t="s">
        <v>1434</v>
      </c>
      <c r="G211" s="255" t="s">
        <v>52</v>
      </c>
      <c r="H211" s="255" t="s">
        <v>1435</v>
      </c>
      <c r="I211" s="255" t="s">
        <v>296</v>
      </c>
      <c r="J211" s="202" t="s">
        <v>297</v>
      </c>
      <c r="K211" s="255"/>
      <c r="L211" s="255" t="s">
        <v>65</v>
      </c>
      <c r="M211" s="255">
        <v>9</v>
      </c>
      <c r="N211" s="255" t="s">
        <v>118</v>
      </c>
      <c r="O211" s="255" t="s">
        <v>298</v>
      </c>
      <c r="P211" s="250" t="s">
        <v>120</v>
      </c>
      <c r="Q211" s="255" t="s">
        <v>61</v>
      </c>
      <c r="R211" s="255" t="s">
        <v>107</v>
      </c>
      <c r="S211" s="249" t="s">
        <v>63</v>
      </c>
      <c r="T211" s="249">
        <v>20</v>
      </c>
      <c r="U211" s="249">
        <v>160</v>
      </c>
      <c r="V211" s="249" t="s">
        <v>65</v>
      </c>
      <c r="W211" s="249">
        <v>160</v>
      </c>
      <c r="X211" s="249">
        <v>4</v>
      </c>
      <c r="Y211" s="249" t="s">
        <v>64</v>
      </c>
      <c r="Z211" s="249" t="s">
        <v>64</v>
      </c>
      <c r="AA211" s="253" t="s">
        <v>67</v>
      </c>
      <c r="AB211" s="248"/>
      <c r="AC211" s="249" t="s">
        <v>299</v>
      </c>
      <c r="AD211" s="248" t="s">
        <v>64</v>
      </c>
      <c r="AE211" s="249" t="s">
        <v>300</v>
      </c>
      <c r="AF211" s="249" t="s">
        <v>122</v>
      </c>
      <c r="AG211" s="249">
        <v>40</v>
      </c>
      <c r="AH211" s="255">
        <v>2</v>
      </c>
      <c r="AI211" s="255" t="s">
        <v>1338</v>
      </c>
      <c r="AJ211" s="249" t="s">
        <v>1527</v>
      </c>
      <c r="AK211" s="249">
        <v>160</v>
      </c>
      <c r="AL211" s="292">
        <v>40</v>
      </c>
      <c r="AM211" s="292">
        <v>5075</v>
      </c>
      <c r="AN211" s="292">
        <v>0</v>
      </c>
      <c r="AO211" s="292">
        <v>50000</v>
      </c>
      <c r="AP211" s="265">
        <v>16240000</v>
      </c>
      <c r="AQ211" s="249">
        <v>3200000</v>
      </c>
      <c r="AR211" s="255">
        <v>0</v>
      </c>
      <c r="AS211" s="255">
        <v>4000000</v>
      </c>
      <c r="AT211" s="265">
        <v>1000000</v>
      </c>
      <c r="AU211" s="249">
        <v>24440000</v>
      </c>
      <c r="AV211" s="255" t="s">
        <v>67</v>
      </c>
      <c r="AW211" s="249" t="s">
        <v>1469</v>
      </c>
      <c r="AX211" s="249"/>
      <c r="AY211" s="249"/>
      <c r="AZ211" s="249" t="s">
        <v>1438</v>
      </c>
      <c r="BA211" s="249" t="s">
        <v>1438</v>
      </c>
      <c r="BB211" s="249" t="s">
        <v>1438</v>
      </c>
      <c r="BC211" s="249" t="s">
        <v>1438</v>
      </c>
      <c r="BD211" s="249" t="s">
        <v>1438</v>
      </c>
      <c r="BE211" s="249" t="s">
        <v>1438</v>
      </c>
      <c r="BF211" s="249" t="s">
        <v>1438</v>
      </c>
      <c r="BG211" s="249"/>
      <c r="BH211" s="249"/>
      <c r="BI211" s="249"/>
      <c r="BJ211" s="249"/>
      <c r="BK211" s="249"/>
      <c r="BL211" s="260">
        <f t="shared" si="10"/>
        <v>0</v>
      </c>
      <c r="BM211" s="249"/>
      <c r="BN211" s="255"/>
      <c r="BW211" s="208"/>
    </row>
    <row r="212" spans="1:75" s="57" customFormat="1" ht="15" hidden="1" customHeight="1" x14ac:dyDescent="0.35">
      <c r="A212" s="255">
        <v>14545</v>
      </c>
      <c r="B212" s="255" t="s">
        <v>116</v>
      </c>
      <c r="C212" s="255" t="s">
        <v>117</v>
      </c>
      <c r="D212" s="255">
        <v>1</v>
      </c>
      <c r="E212" s="255">
        <v>2025</v>
      </c>
      <c r="F212" s="255" t="s">
        <v>1434</v>
      </c>
      <c r="G212" s="255" t="s">
        <v>52</v>
      </c>
      <c r="H212" s="255" t="s">
        <v>1435</v>
      </c>
      <c r="I212" s="255" t="s">
        <v>389</v>
      </c>
      <c r="J212" s="202" t="s">
        <v>390</v>
      </c>
      <c r="K212" s="255"/>
      <c r="L212" s="255"/>
      <c r="M212" s="255">
        <v>9</v>
      </c>
      <c r="N212" s="255" t="s">
        <v>118</v>
      </c>
      <c r="O212" s="255" t="s">
        <v>391</v>
      </c>
      <c r="P212" s="250" t="s">
        <v>392</v>
      </c>
      <c r="Q212" s="255" t="s">
        <v>61</v>
      </c>
      <c r="R212" s="255" t="s">
        <v>62</v>
      </c>
      <c r="S212" s="249" t="s">
        <v>63</v>
      </c>
      <c r="T212" s="249">
        <v>20</v>
      </c>
      <c r="U212" s="249">
        <v>72</v>
      </c>
      <c r="V212" s="249" t="s">
        <v>65</v>
      </c>
      <c r="W212" s="253">
        <v>72</v>
      </c>
      <c r="X212" s="249">
        <v>4</v>
      </c>
      <c r="Y212" s="249" t="s">
        <v>64</v>
      </c>
      <c r="Z212" s="249" t="s">
        <v>64</v>
      </c>
      <c r="AA212" s="253" t="s">
        <v>67</v>
      </c>
      <c r="AB212" s="248"/>
      <c r="AC212" s="249" t="s">
        <v>393</v>
      </c>
      <c r="AD212" s="248"/>
      <c r="AE212" s="249"/>
      <c r="AF212" s="249" t="s">
        <v>68</v>
      </c>
      <c r="AG212" s="249">
        <v>18</v>
      </c>
      <c r="AH212" s="255">
        <v>2</v>
      </c>
      <c r="AI212" s="255" t="s">
        <v>1338</v>
      </c>
      <c r="AJ212" s="249" t="s">
        <v>1527</v>
      </c>
      <c r="AK212" s="249">
        <v>72</v>
      </c>
      <c r="AL212" s="292">
        <v>18</v>
      </c>
      <c r="AM212" s="292">
        <v>5075</v>
      </c>
      <c r="AN212" s="292">
        <v>0</v>
      </c>
      <c r="AO212" s="292">
        <v>0</v>
      </c>
      <c r="AP212" s="265">
        <v>7308000</v>
      </c>
      <c r="AQ212" s="249">
        <v>1440000</v>
      </c>
      <c r="AR212" s="255">
        <v>0</v>
      </c>
      <c r="AS212" s="255">
        <v>1800000</v>
      </c>
      <c r="AT212" s="265">
        <v>0</v>
      </c>
      <c r="AU212" s="249">
        <v>10548000</v>
      </c>
      <c r="AV212" s="255" t="s">
        <v>67</v>
      </c>
      <c r="AW212" s="249" t="s">
        <v>1469</v>
      </c>
      <c r="AX212" s="249"/>
      <c r="AY212" s="249"/>
      <c r="AZ212" s="249" t="s">
        <v>1438</v>
      </c>
      <c r="BA212" s="249" t="s">
        <v>1438</v>
      </c>
      <c r="BB212" s="249" t="s">
        <v>1438</v>
      </c>
      <c r="BC212" s="249" t="s">
        <v>1438</v>
      </c>
      <c r="BD212" s="249" t="s">
        <v>1438</v>
      </c>
      <c r="BE212" s="249" t="s">
        <v>1438</v>
      </c>
      <c r="BF212" s="249" t="s">
        <v>1438</v>
      </c>
      <c r="BG212" s="249"/>
      <c r="BH212" s="249"/>
      <c r="BI212" s="249"/>
      <c r="BJ212" s="249"/>
      <c r="BK212" s="249"/>
      <c r="BL212" s="260">
        <f t="shared" si="10"/>
        <v>0</v>
      </c>
      <c r="BM212" s="249"/>
      <c r="BN212" s="255"/>
      <c r="BW212" s="208"/>
    </row>
    <row r="213" spans="1:75" s="57" customFormat="1" ht="15" hidden="1" customHeight="1" x14ac:dyDescent="0.35">
      <c r="A213" s="255">
        <v>14546</v>
      </c>
      <c r="B213" s="255" t="s">
        <v>116</v>
      </c>
      <c r="C213" s="255" t="s">
        <v>117</v>
      </c>
      <c r="D213" s="255">
        <v>1</v>
      </c>
      <c r="E213" s="255">
        <v>2025</v>
      </c>
      <c r="F213" s="255" t="s">
        <v>1434</v>
      </c>
      <c r="G213" s="255" t="s">
        <v>52</v>
      </c>
      <c r="H213" s="255" t="s">
        <v>1435</v>
      </c>
      <c r="I213" s="255" t="s">
        <v>100</v>
      </c>
      <c r="J213" s="255" t="s">
        <v>101</v>
      </c>
      <c r="K213" s="255" t="s">
        <v>56</v>
      </c>
      <c r="L213" s="255" t="s">
        <v>57</v>
      </c>
      <c r="M213" s="255">
        <v>9</v>
      </c>
      <c r="N213" s="255" t="s">
        <v>118</v>
      </c>
      <c r="O213" s="255" t="s">
        <v>119</v>
      </c>
      <c r="P213" s="250" t="s">
        <v>120</v>
      </c>
      <c r="Q213" s="255" t="s">
        <v>61</v>
      </c>
      <c r="R213" s="255" t="s">
        <v>62</v>
      </c>
      <c r="S213" s="249" t="s">
        <v>63</v>
      </c>
      <c r="T213" s="249">
        <v>20</v>
      </c>
      <c r="U213" s="249">
        <v>260</v>
      </c>
      <c r="V213" s="249">
        <v>12</v>
      </c>
      <c r="W213" s="249">
        <v>272</v>
      </c>
      <c r="X213" s="249">
        <v>4</v>
      </c>
      <c r="Y213" s="249" t="s">
        <v>64</v>
      </c>
      <c r="Z213" s="249" t="s">
        <v>64</v>
      </c>
      <c r="AA213" s="248" t="s">
        <v>64</v>
      </c>
      <c r="AB213" s="248"/>
      <c r="AC213" s="249" t="s">
        <v>121</v>
      </c>
      <c r="AD213" s="248" t="s">
        <v>64</v>
      </c>
      <c r="AE213" s="249" t="s">
        <v>110</v>
      </c>
      <c r="AF213" s="249" t="s">
        <v>122</v>
      </c>
      <c r="AG213" s="249">
        <v>68</v>
      </c>
      <c r="AH213" s="255">
        <v>2</v>
      </c>
      <c r="AI213" s="255" t="s">
        <v>1338</v>
      </c>
      <c r="AJ213" s="249" t="s">
        <v>1527</v>
      </c>
      <c r="AK213" s="249">
        <v>272</v>
      </c>
      <c r="AL213" s="292">
        <v>68</v>
      </c>
      <c r="AM213" s="292">
        <v>5075</v>
      </c>
      <c r="AN213" s="292">
        <v>270000</v>
      </c>
      <c r="AO213" s="292">
        <v>50000</v>
      </c>
      <c r="AP213" s="265">
        <v>27608000</v>
      </c>
      <c r="AQ213" s="249">
        <v>5440000</v>
      </c>
      <c r="AR213" s="255">
        <v>5400000</v>
      </c>
      <c r="AS213" s="255">
        <v>6800000</v>
      </c>
      <c r="AT213" s="265">
        <v>1000000</v>
      </c>
      <c r="AU213" s="249">
        <v>46248000</v>
      </c>
      <c r="AV213" s="255" t="s">
        <v>67</v>
      </c>
      <c r="AW213" s="249" t="s">
        <v>1437</v>
      </c>
      <c r="AX213" s="249"/>
      <c r="AY213" s="249"/>
      <c r="AZ213" s="249" t="s">
        <v>1438</v>
      </c>
      <c r="BA213" s="249" t="s">
        <v>1438</v>
      </c>
      <c r="BB213" s="249" t="s">
        <v>1438</v>
      </c>
      <c r="BC213" s="249" t="s">
        <v>1438</v>
      </c>
      <c r="BD213" s="249" t="s">
        <v>1438</v>
      </c>
      <c r="BE213" s="249" t="s">
        <v>1438</v>
      </c>
      <c r="BF213" s="249" t="s">
        <v>1438</v>
      </c>
      <c r="BG213" s="249"/>
      <c r="BH213" s="249"/>
      <c r="BI213" s="249"/>
      <c r="BJ213" s="249"/>
      <c r="BK213" s="249"/>
      <c r="BL213" s="260">
        <f t="shared" si="10"/>
        <v>0</v>
      </c>
      <c r="BM213" s="249"/>
      <c r="BN213" s="255"/>
      <c r="BW213" s="208"/>
    </row>
    <row r="214" spans="1:75" s="57" customFormat="1" ht="15" hidden="1" customHeight="1" x14ac:dyDescent="0.35">
      <c r="A214" s="255">
        <v>14547</v>
      </c>
      <c r="B214" s="255" t="s">
        <v>116</v>
      </c>
      <c r="C214" s="255" t="s">
        <v>117</v>
      </c>
      <c r="D214" s="255">
        <v>1</v>
      </c>
      <c r="E214" s="255">
        <v>2025</v>
      </c>
      <c r="F214" s="255" t="s">
        <v>1434</v>
      </c>
      <c r="G214" s="255" t="s">
        <v>52</v>
      </c>
      <c r="H214" s="255" t="s">
        <v>1435</v>
      </c>
      <c r="I214" s="255" t="s">
        <v>100</v>
      </c>
      <c r="J214" s="255" t="s">
        <v>101</v>
      </c>
      <c r="K214" s="255" t="s">
        <v>56</v>
      </c>
      <c r="L214" s="255" t="s">
        <v>57</v>
      </c>
      <c r="M214" s="255">
        <v>9</v>
      </c>
      <c r="N214" s="255" t="s">
        <v>118</v>
      </c>
      <c r="O214" s="255" t="s">
        <v>123</v>
      </c>
      <c r="P214" s="250" t="s">
        <v>120</v>
      </c>
      <c r="Q214" s="255" t="s">
        <v>61</v>
      </c>
      <c r="R214" s="255" t="s">
        <v>62</v>
      </c>
      <c r="S214" s="249" t="s">
        <v>63</v>
      </c>
      <c r="T214" s="249">
        <v>20</v>
      </c>
      <c r="U214" s="249">
        <v>260</v>
      </c>
      <c r="V214" s="249">
        <v>12</v>
      </c>
      <c r="W214" s="249">
        <v>272</v>
      </c>
      <c r="X214" s="249">
        <v>4</v>
      </c>
      <c r="Y214" s="249" t="s">
        <v>64</v>
      </c>
      <c r="Z214" s="249" t="s">
        <v>64</v>
      </c>
      <c r="AA214" s="248" t="s">
        <v>64</v>
      </c>
      <c r="AB214" s="248"/>
      <c r="AC214" s="249" t="s">
        <v>121</v>
      </c>
      <c r="AD214" s="248" t="s">
        <v>64</v>
      </c>
      <c r="AE214" s="249" t="s">
        <v>110</v>
      </c>
      <c r="AF214" s="249" t="s">
        <v>122</v>
      </c>
      <c r="AG214" s="249">
        <v>68</v>
      </c>
      <c r="AH214" s="255">
        <v>2</v>
      </c>
      <c r="AI214" s="255" t="s">
        <v>1338</v>
      </c>
      <c r="AJ214" s="249" t="s">
        <v>1527</v>
      </c>
      <c r="AK214" s="249">
        <v>272</v>
      </c>
      <c r="AL214" s="292">
        <v>68</v>
      </c>
      <c r="AM214" s="292">
        <v>5075</v>
      </c>
      <c r="AN214" s="292">
        <v>270000</v>
      </c>
      <c r="AO214" s="292">
        <v>50000</v>
      </c>
      <c r="AP214" s="265">
        <v>27608000</v>
      </c>
      <c r="AQ214" s="249">
        <v>5440000</v>
      </c>
      <c r="AR214" s="255">
        <v>5500000</v>
      </c>
      <c r="AS214" s="255">
        <v>6800000</v>
      </c>
      <c r="AT214" s="265">
        <v>1000000</v>
      </c>
      <c r="AU214" s="249">
        <v>46248000</v>
      </c>
      <c r="AV214" s="255" t="s">
        <v>67</v>
      </c>
      <c r="AW214" s="249" t="s">
        <v>1437</v>
      </c>
      <c r="AX214" s="249"/>
      <c r="AY214" s="249"/>
      <c r="AZ214" s="249" t="s">
        <v>1438</v>
      </c>
      <c r="BA214" s="249" t="s">
        <v>1438</v>
      </c>
      <c r="BB214" s="249" t="s">
        <v>1438</v>
      </c>
      <c r="BC214" s="249" t="s">
        <v>1438</v>
      </c>
      <c r="BD214" s="249" t="s">
        <v>1438</v>
      </c>
      <c r="BE214" s="249" t="s">
        <v>1438</v>
      </c>
      <c r="BF214" s="249" t="s">
        <v>1438</v>
      </c>
      <c r="BG214" s="249"/>
      <c r="BH214" s="249"/>
      <c r="BI214" s="249"/>
      <c r="BJ214" s="249"/>
      <c r="BK214" s="249"/>
      <c r="BL214" s="260">
        <f t="shared" si="10"/>
        <v>0</v>
      </c>
      <c r="BM214" s="249"/>
      <c r="BN214" s="255"/>
      <c r="BW214" s="208"/>
    </row>
    <row r="215" spans="1:75" s="57" customFormat="1" ht="15" hidden="1" customHeight="1" x14ac:dyDescent="0.35">
      <c r="A215" s="255">
        <v>14548</v>
      </c>
      <c r="B215" s="255" t="s">
        <v>116</v>
      </c>
      <c r="C215" s="255" t="s">
        <v>117</v>
      </c>
      <c r="D215" s="255">
        <v>1</v>
      </c>
      <c r="E215" s="255">
        <v>2025</v>
      </c>
      <c r="F215" s="255" t="s">
        <v>1434</v>
      </c>
      <c r="G215" s="255" t="s">
        <v>52</v>
      </c>
      <c r="H215" s="255" t="s">
        <v>1435</v>
      </c>
      <c r="I215" s="255" t="s">
        <v>100</v>
      </c>
      <c r="J215" s="255" t="s">
        <v>101</v>
      </c>
      <c r="K215" s="255" t="s">
        <v>56</v>
      </c>
      <c r="L215" s="255" t="s">
        <v>57</v>
      </c>
      <c r="M215" s="255">
        <v>9</v>
      </c>
      <c r="N215" s="255" t="s">
        <v>118</v>
      </c>
      <c r="O215" s="255" t="s">
        <v>124</v>
      </c>
      <c r="P215" s="250" t="s">
        <v>120</v>
      </c>
      <c r="Q215" s="255" t="s">
        <v>61</v>
      </c>
      <c r="R215" s="255" t="s">
        <v>62</v>
      </c>
      <c r="S215" s="249" t="s">
        <v>63</v>
      </c>
      <c r="T215" s="249">
        <v>20</v>
      </c>
      <c r="U215" s="249">
        <v>260</v>
      </c>
      <c r="V215" s="249">
        <v>12</v>
      </c>
      <c r="W215" s="249">
        <v>272</v>
      </c>
      <c r="X215" s="249">
        <v>4</v>
      </c>
      <c r="Y215" s="249" t="s">
        <v>64</v>
      </c>
      <c r="Z215" s="249" t="s">
        <v>64</v>
      </c>
      <c r="AA215" s="248" t="s">
        <v>64</v>
      </c>
      <c r="AB215" s="248"/>
      <c r="AC215" s="249" t="s">
        <v>121</v>
      </c>
      <c r="AD215" s="248" t="s">
        <v>64</v>
      </c>
      <c r="AE215" s="249" t="s">
        <v>110</v>
      </c>
      <c r="AF215" s="249" t="s">
        <v>122</v>
      </c>
      <c r="AG215" s="249">
        <v>68</v>
      </c>
      <c r="AH215" s="255">
        <v>2</v>
      </c>
      <c r="AI215" s="255" t="s">
        <v>1338</v>
      </c>
      <c r="AJ215" s="249" t="s">
        <v>1527</v>
      </c>
      <c r="AK215" s="249">
        <v>272</v>
      </c>
      <c r="AL215" s="292">
        <v>68</v>
      </c>
      <c r="AM215" s="292">
        <v>5075</v>
      </c>
      <c r="AN215" s="292">
        <v>270000</v>
      </c>
      <c r="AO215" s="292">
        <v>50000</v>
      </c>
      <c r="AP215" s="265">
        <v>27608000</v>
      </c>
      <c r="AQ215" s="249">
        <v>5440000</v>
      </c>
      <c r="AR215" s="255">
        <v>5400000</v>
      </c>
      <c r="AS215" s="255">
        <v>6800000</v>
      </c>
      <c r="AT215" s="265">
        <v>1000000</v>
      </c>
      <c r="AU215" s="249">
        <v>46248000</v>
      </c>
      <c r="AV215" s="255" t="s">
        <v>67</v>
      </c>
      <c r="AW215" s="249" t="s">
        <v>1437</v>
      </c>
      <c r="AX215" s="249"/>
      <c r="AY215" s="249"/>
      <c r="AZ215" s="249" t="s">
        <v>1438</v>
      </c>
      <c r="BA215" s="249" t="s">
        <v>1438</v>
      </c>
      <c r="BB215" s="249" t="s">
        <v>1438</v>
      </c>
      <c r="BC215" s="249" t="s">
        <v>1438</v>
      </c>
      <c r="BD215" s="249" t="s">
        <v>1438</v>
      </c>
      <c r="BE215" s="249" t="s">
        <v>1438</v>
      </c>
      <c r="BF215" s="249" t="s">
        <v>1438</v>
      </c>
      <c r="BG215" s="249"/>
      <c r="BH215" s="249"/>
      <c r="BI215" s="249"/>
      <c r="BJ215" s="249"/>
      <c r="BK215" s="249"/>
      <c r="BL215" s="260">
        <f t="shared" si="10"/>
        <v>0</v>
      </c>
      <c r="BM215" s="249"/>
      <c r="BN215" s="255"/>
      <c r="BW215" s="208"/>
    </row>
    <row r="216" spans="1:75" s="57" customFormat="1" ht="15" hidden="1" customHeight="1" x14ac:dyDescent="0.35">
      <c r="A216" s="255">
        <v>14549</v>
      </c>
      <c r="B216" s="255" t="s">
        <v>116</v>
      </c>
      <c r="C216" s="255" t="s">
        <v>117</v>
      </c>
      <c r="D216" s="255">
        <v>1</v>
      </c>
      <c r="E216" s="255">
        <v>2025</v>
      </c>
      <c r="F216" s="255" t="s">
        <v>1434</v>
      </c>
      <c r="G216" s="255" t="s">
        <v>52</v>
      </c>
      <c r="H216" s="255" t="s">
        <v>1435</v>
      </c>
      <c r="I216" s="255" t="s">
        <v>93</v>
      </c>
      <c r="J216" s="255" t="s">
        <v>94</v>
      </c>
      <c r="K216" s="255" t="s">
        <v>56</v>
      </c>
      <c r="L216" s="255" t="s">
        <v>57</v>
      </c>
      <c r="M216" s="255">
        <v>9</v>
      </c>
      <c r="N216" s="255" t="s">
        <v>118</v>
      </c>
      <c r="O216" s="255" t="s">
        <v>394</v>
      </c>
      <c r="P216" s="250" t="s">
        <v>120</v>
      </c>
      <c r="Q216" s="255" t="s">
        <v>61</v>
      </c>
      <c r="R216" s="255" t="s">
        <v>62</v>
      </c>
      <c r="S216" s="249" t="s">
        <v>63</v>
      </c>
      <c r="T216" s="249">
        <v>20</v>
      </c>
      <c r="U216" s="249">
        <v>170</v>
      </c>
      <c r="V216" s="249">
        <v>12</v>
      </c>
      <c r="W216" s="249">
        <v>182</v>
      </c>
      <c r="X216" s="249">
        <v>4</v>
      </c>
      <c r="Y216" s="249" t="s">
        <v>64</v>
      </c>
      <c r="Z216" s="249" t="s">
        <v>64</v>
      </c>
      <c r="AA216" s="248" t="s">
        <v>64</v>
      </c>
      <c r="AB216" s="248"/>
      <c r="AC216" s="249" t="s">
        <v>299</v>
      </c>
      <c r="AD216" s="248"/>
      <c r="AE216" s="249"/>
      <c r="AF216" s="249" t="s">
        <v>122</v>
      </c>
      <c r="AG216" s="249">
        <v>46</v>
      </c>
      <c r="AH216" s="255">
        <v>2</v>
      </c>
      <c r="AI216" s="255" t="s">
        <v>1338</v>
      </c>
      <c r="AJ216" s="249" t="s">
        <v>1527</v>
      </c>
      <c r="AK216" s="249">
        <v>182</v>
      </c>
      <c r="AL216" s="292">
        <v>46</v>
      </c>
      <c r="AM216" s="292">
        <v>5075</v>
      </c>
      <c r="AN216" s="292">
        <v>270000</v>
      </c>
      <c r="AO216" s="292">
        <v>0</v>
      </c>
      <c r="AP216" s="265">
        <v>18473000</v>
      </c>
      <c r="AQ216" s="249">
        <v>3680000</v>
      </c>
      <c r="AR216" s="255">
        <v>5400000</v>
      </c>
      <c r="AS216" s="255">
        <v>4600000</v>
      </c>
      <c r="AT216" s="265">
        <v>0</v>
      </c>
      <c r="AU216" s="249">
        <v>32153000</v>
      </c>
      <c r="AV216" s="255" t="s">
        <v>67</v>
      </c>
      <c r="AW216" s="249" t="s">
        <v>1437</v>
      </c>
      <c r="AX216" s="249"/>
      <c r="AY216" s="249"/>
      <c r="AZ216" s="249" t="s">
        <v>1438</v>
      </c>
      <c r="BA216" s="249" t="s">
        <v>1438</v>
      </c>
      <c r="BB216" s="249" t="s">
        <v>1438</v>
      </c>
      <c r="BC216" s="249" t="s">
        <v>1438</v>
      </c>
      <c r="BD216" s="249" t="s">
        <v>1438</v>
      </c>
      <c r="BE216" s="249" t="s">
        <v>1438</v>
      </c>
      <c r="BF216" s="249" t="s">
        <v>1438</v>
      </c>
      <c r="BG216" s="249"/>
      <c r="BH216" s="249"/>
      <c r="BI216" s="249"/>
      <c r="BJ216" s="249"/>
      <c r="BK216" s="249"/>
      <c r="BL216" s="260">
        <f t="shared" si="10"/>
        <v>0</v>
      </c>
      <c r="BM216" s="249"/>
      <c r="BN216" s="255"/>
      <c r="BW216" s="208"/>
    </row>
    <row r="217" spans="1:75" s="57" customFormat="1" ht="15" hidden="1" customHeight="1" x14ac:dyDescent="0.35">
      <c r="A217" s="255">
        <v>14550</v>
      </c>
      <c r="B217" s="255" t="s">
        <v>116</v>
      </c>
      <c r="C217" s="255" t="s">
        <v>117</v>
      </c>
      <c r="D217" s="255">
        <v>1</v>
      </c>
      <c r="E217" s="255">
        <v>2025</v>
      </c>
      <c r="F217" s="255" t="s">
        <v>1434</v>
      </c>
      <c r="G217" s="255" t="s">
        <v>52</v>
      </c>
      <c r="H217" s="255" t="s">
        <v>1435</v>
      </c>
      <c r="I217" s="255" t="s">
        <v>93</v>
      </c>
      <c r="J217" s="255" t="s">
        <v>94</v>
      </c>
      <c r="K217" s="255" t="s">
        <v>56</v>
      </c>
      <c r="L217" s="255" t="s">
        <v>57</v>
      </c>
      <c r="M217" s="255">
        <v>9</v>
      </c>
      <c r="N217" s="255" t="s">
        <v>118</v>
      </c>
      <c r="O217" s="255" t="s">
        <v>395</v>
      </c>
      <c r="P217" s="250" t="s">
        <v>120</v>
      </c>
      <c r="Q217" s="255" t="s">
        <v>61</v>
      </c>
      <c r="R217" s="255" t="s">
        <v>62</v>
      </c>
      <c r="S217" s="249" t="s">
        <v>63</v>
      </c>
      <c r="T217" s="249">
        <v>20</v>
      </c>
      <c r="U217" s="249">
        <v>170</v>
      </c>
      <c r="V217" s="249">
        <v>12</v>
      </c>
      <c r="W217" s="249">
        <v>182</v>
      </c>
      <c r="X217" s="249">
        <v>4</v>
      </c>
      <c r="Y217" s="249" t="s">
        <v>64</v>
      </c>
      <c r="Z217" s="249" t="s">
        <v>64</v>
      </c>
      <c r="AA217" s="248" t="s">
        <v>64</v>
      </c>
      <c r="AB217" s="248"/>
      <c r="AC217" s="249" t="s">
        <v>299</v>
      </c>
      <c r="AD217" s="248"/>
      <c r="AE217" s="249"/>
      <c r="AF217" s="249" t="s">
        <v>122</v>
      </c>
      <c r="AG217" s="249">
        <v>46</v>
      </c>
      <c r="AH217" s="255">
        <v>2</v>
      </c>
      <c r="AI217" s="255" t="s">
        <v>1338</v>
      </c>
      <c r="AJ217" s="249" t="s">
        <v>1527</v>
      </c>
      <c r="AK217" s="249">
        <v>182</v>
      </c>
      <c r="AL217" s="292">
        <v>46</v>
      </c>
      <c r="AM217" s="292">
        <v>5075</v>
      </c>
      <c r="AN217" s="292">
        <v>270000</v>
      </c>
      <c r="AO217" s="292">
        <v>0</v>
      </c>
      <c r="AP217" s="265">
        <v>18473000</v>
      </c>
      <c r="AQ217" s="249">
        <v>3680000</v>
      </c>
      <c r="AR217" s="255">
        <v>5400000</v>
      </c>
      <c r="AS217" s="255">
        <v>4600000</v>
      </c>
      <c r="AT217" s="265">
        <v>0</v>
      </c>
      <c r="AU217" s="249">
        <v>32153000</v>
      </c>
      <c r="AV217" s="255" t="s">
        <v>67</v>
      </c>
      <c r="AW217" s="249" t="s">
        <v>1437</v>
      </c>
      <c r="AX217" s="249"/>
      <c r="AY217" s="249"/>
      <c r="AZ217" s="249" t="s">
        <v>1438</v>
      </c>
      <c r="BA217" s="249" t="s">
        <v>1438</v>
      </c>
      <c r="BB217" s="249" t="s">
        <v>1438</v>
      </c>
      <c r="BC217" s="249" t="s">
        <v>1438</v>
      </c>
      <c r="BD217" s="249" t="s">
        <v>1438</v>
      </c>
      <c r="BE217" s="249" t="s">
        <v>1438</v>
      </c>
      <c r="BF217" s="249" t="s">
        <v>1438</v>
      </c>
      <c r="BG217" s="249"/>
      <c r="BH217" s="249"/>
      <c r="BI217" s="249"/>
      <c r="BJ217" s="249"/>
      <c r="BK217" s="249"/>
      <c r="BL217" s="260">
        <f t="shared" si="10"/>
        <v>0</v>
      </c>
      <c r="BM217" s="249"/>
      <c r="BN217" s="255"/>
      <c r="BW217" s="208"/>
    </row>
    <row r="218" spans="1:75" s="57" customFormat="1" ht="15" hidden="1" customHeight="1" x14ac:dyDescent="0.35">
      <c r="A218" s="255">
        <v>14551</v>
      </c>
      <c r="B218" s="255" t="s">
        <v>116</v>
      </c>
      <c r="C218" s="255" t="s">
        <v>117</v>
      </c>
      <c r="D218" s="255">
        <v>1</v>
      </c>
      <c r="E218" s="255">
        <v>2025</v>
      </c>
      <c r="F218" s="255" t="s">
        <v>1434</v>
      </c>
      <c r="G218" s="255" t="s">
        <v>52</v>
      </c>
      <c r="H218" s="255" t="s">
        <v>1435</v>
      </c>
      <c r="I218" s="255" t="s">
        <v>93</v>
      </c>
      <c r="J218" s="255" t="s">
        <v>94</v>
      </c>
      <c r="K218" s="255" t="s">
        <v>56</v>
      </c>
      <c r="L218" s="255" t="s">
        <v>57</v>
      </c>
      <c r="M218" s="255">
        <v>9</v>
      </c>
      <c r="N218" s="255" t="s">
        <v>118</v>
      </c>
      <c r="O218" s="255" t="s">
        <v>396</v>
      </c>
      <c r="P218" s="250" t="s">
        <v>120</v>
      </c>
      <c r="Q218" s="255" t="s">
        <v>61</v>
      </c>
      <c r="R218" s="255" t="s">
        <v>62</v>
      </c>
      <c r="S218" s="249" t="s">
        <v>63</v>
      </c>
      <c r="T218" s="249">
        <v>20</v>
      </c>
      <c r="U218" s="249">
        <v>170</v>
      </c>
      <c r="V218" s="249">
        <v>12</v>
      </c>
      <c r="W218" s="249">
        <v>182</v>
      </c>
      <c r="X218" s="249">
        <v>4</v>
      </c>
      <c r="Y218" s="249" t="s">
        <v>64</v>
      </c>
      <c r="Z218" s="249" t="s">
        <v>64</v>
      </c>
      <c r="AA218" s="248" t="s">
        <v>64</v>
      </c>
      <c r="AB218" s="248"/>
      <c r="AC218" s="249" t="s">
        <v>299</v>
      </c>
      <c r="AD218" s="248"/>
      <c r="AE218" s="249"/>
      <c r="AF218" s="249" t="s">
        <v>122</v>
      </c>
      <c r="AG218" s="249">
        <v>46</v>
      </c>
      <c r="AH218" s="255">
        <v>2</v>
      </c>
      <c r="AI218" s="255" t="s">
        <v>1338</v>
      </c>
      <c r="AJ218" s="249" t="s">
        <v>1527</v>
      </c>
      <c r="AK218" s="249">
        <v>182</v>
      </c>
      <c r="AL218" s="292">
        <v>46</v>
      </c>
      <c r="AM218" s="292">
        <v>5075</v>
      </c>
      <c r="AN218" s="292">
        <v>270000</v>
      </c>
      <c r="AO218" s="292">
        <v>0</v>
      </c>
      <c r="AP218" s="265">
        <v>18473000</v>
      </c>
      <c r="AQ218" s="249">
        <v>3680000</v>
      </c>
      <c r="AR218" s="255">
        <v>5400000</v>
      </c>
      <c r="AS218" s="255">
        <v>4600000</v>
      </c>
      <c r="AT218" s="265">
        <v>0</v>
      </c>
      <c r="AU218" s="249">
        <v>32153000</v>
      </c>
      <c r="AV218" s="255" t="s">
        <v>67</v>
      </c>
      <c r="AW218" s="249" t="s">
        <v>1437</v>
      </c>
      <c r="AX218" s="249"/>
      <c r="AY218" s="249"/>
      <c r="AZ218" s="249" t="s">
        <v>1438</v>
      </c>
      <c r="BA218" s="249" t="s">
        <v>1438</v>
      </c>
      <c r="BB218" s="249" t="s">
        <v>1438</v>
      </c>
      <c r="BC218" s="249" t="s">
        <v>1438</v>
      </c>
      <c r="BD218" s="249" t="s">
        <v>1438</v>
      </c>
      <c r="BE218" s="249" t="s">
        <v>1438</v>
      </c>
      <c r="BF218" s="249" t="s">
        <v>1438</v>
      </c>
      <c r="BG218" s="249"/>
      <c r="BH218" s="249"/>
      <c r="BI218" s="249"/>
      <c r="BJ218" s="249"/>
      <c r="BK218" s="249"/>
      <c r="BL218" s="260">
        <f t="shared" si="10"/>
        <v>0</v>
      </c>
      <c r="BM218" s="249"/>
      <c r="BN218" s="255"/>
      <c r="BW218" s="208"/>
    </row>
    <row r="219" spans="1:75" s="57" customFormat="1" ht="15" hidden="1" customHeight="1" x14ac:dyDescent="0.35">
      <c r="A219" s="255">
        <v>14552</v>
      </c>
      <c r="B219" s="255" t="s">
        <v>116</v>
      </c>
      <c r="C219" s="255" t="s">
        <v>117</v>
      </c>
      <c r="D219" s="255">
        <v>1</v>
      </c>
      <c r="E219" s="255">
        <v>2025</v>
      </c>
      <c r="F219" s="255" t="s">
        <v>1434</v>
      </c>
      <c r="G219" s="255" t="s">
        <v>52</v>
      </c>
      <c r="H219" s="255" t="s">
        <v>1435</v>
      </c>
      <c r="I219" s="255" t="s">
        <v>397</v>
      </c>
      <c r="J219" s="255" t="s">
        <v>398</v>
      </c>
      <c r="K219" s="255" t="s">
        <v>56</v>
      </c>
      <c r="L219" s="255" t="s">
        <v>57</v>
      </c>
      <c r="M219" s="255">
        <v>9</v>
      </c>
      <c r="N219" s="255" t="s">
        <v>118</v>
      </c>
      <c r="O219" s="255" t="s">
        <v>399</v>
      </c>
      <c r="P219" s="250" t="s">
        <v>120</v>
      </c>
      <c r="Q219" s="255" t="s">
        <v>61</v>
      </c>
      <c r="R219" s="255" t="s">
        <v>62</v>
      </c>
      <c r="S219" s="249" t="s">
        <v>63</v>
      </c>
      <c r="T219" s="249">
        <v>20</v>
      </c>
      <c r="U219" s="249">
        <v>130</v>
      </c>
      <c r="V219" s="249">
        <v>12</v>
      </c>
      <c r="W219" s="249">
        <v>142</v>
      </c>
      <c r="X219" s="249">
        <v>4</v>
      </c>
      <c r="Y219" s="249" t="s">
        <v>64</v>
      </c>
      <c r="Z219" s="249" t="s">
        <v>64</v>
      </c>
      <c r="AA219" s="248" t="s">
        <v>64</v>
      </c>
      <c r="AB219" s="248"/>
      <c r="AC219" s="249" t="s">
        <v>299</v>
      </c>
      <c r="AD219" s="248"/>
      <c r="AE219" s="249"/>
      <c r="AF219" s="249" t="s">
        <v>122</v>
      </c>
      <c r="AG219" s="249">
        <v>36</v>
      </c>
      <c r="AH219" s="255">
        <v>2</v>
      </c>
      <c r="AI219" s="255" t="s">
        <v>1338</v>
      </c>
      <c r="AJ219" s="249" t="s">
        <v>1527</v>
      </c>
      <c r="AK219" s="249">
        <v>142</v>
      </c>
      <c r="AL219" s="292">
        <v>40</v>
      </c>
      <c r="AM219" s="292">
        <v>5075</v>
      </c>
      <c r="AN219" s="292">
        <v>270000</v>
      </c>
      <c r="AO219" s="292">
        <v>0</v>
      </c>
      <c r="AP219" s="265">
        <v>14413000</v>
      </c>
      <c r="AQ219" s="249">
        <v>2880000</v>
      </c>
      <c r="AR219" s="255">
        <v>5400000</v>
      </c>
      <c r="AS219" s="255">
        <v>3600000</v>
      </c>
      <c r="AT219" s="265">
        <v>0</v>
      </c>
      <c r="AU219" s="249">
        <v>26293000</v>
      </c>
      <c r="AV219" s="255" t="s">
        <v>67</v>
      </c>
      <c r="AW219" s="249" t="s">
        <v>1437</v>
      </c>
      <c r="AX219" s="249"/>
      <c r="AY219" s="249"/>
      <c r="AZ219" s="249" t="s">
        <v>1438</v>
      </c>
      <c r="BA219" s="249" t="s">
        <v>1438</v>
      </c>
      <c r="BB219" s="249" t="s">
        <v>1438</v>
      </c>
      <c r="BC219" s="249" t="s">
        <v>1438</v>
      </c>
      <c r="BD219" s="249" t="s">
        <v>1438</v>
      </c>
      <c r="BE219" s="249" t="s">
        <v>1438</v>
      </c>
      <c r="BF219" s="249" t="s">
        <v>1438</v>
      </c>
      <c r="BG219" s="249"/>
      <c r="BH219" s="249"/>
      <c r="BI219" s="249"/>
      <c r="BJ219" s="249"/>
      <c r="BK219" s="249"/>
      <c r="BL219" s="260">
        <f t="shared" si="10"/>
        <v>0</v>
      </c>
      <c r="BM219" s="249"/>
      <c r="BN219" s="255"/>
      <c r="BW219" s="208"/>
    </row>
    <row r="220" spans="1:75" s="57" customFormat="1" ht="15" hidden="1" customHeight="1" x14ac:dyDescent="0.35">
      <c r="A220" s="255">
        <v>14553</v>
      </c>
      <c r="B220" s="255" t="s">
        <v>116</v>
      </c>
      <c r="C220" s="255" t="s">
        <v>117</v>
      </c>
      <c r="D220" s="255">
        <v>1</v>
      </c>
      <c r="E220" s="255">
        <v>2025</v>
      </c>
      <c r="F220" s="255" t="s">
        <v>1434</v>
      </c>
      <c r="G220" s="255" t="s">
        <v>52</v>
      </c>
      <c r="H220" s="255" t="s">
        <v>1435</v>
      </c>
      <c r="I220" s="255" t="s">
        <v>397</v>
      </c>
      <c r="J220" s="255" t="s">
        <v>398</v>
      </c>
      <c r="K220" s="255" t="s">
        <v>56</v>
      </c>
      <c r="L220" s="255" t="s">
        <v>57</v>
      </c>
      <c r="M220" s="255">
        <v>9</v>
      </c>
      <c r="N220" s="255" t="s">
        <v>118</v>
      </c>
      <c r="O220" s="255" t="s">
        <v>400</v>
      </c>
      <c r="P220" s="250" t="s">
        <v>120</v>
      </c>
      <c r="Q220" s="255" t="s">
        <v>61</v>
      </c>
      <c r="R220" s="255" t="s">
        <v>62</v>
      </c>
      <c r="S220" s="249" t="s">
        <v>63</v>
      </c>
      <c r="T220" s="249">
        <v>20</v>
      </c>
      <c r="U220" s="249">
        <v>130</v>
      </c>
      <c r="V220" s="249">
        <v>12</v>
      </c>
      <c r="W220" s="249">
        <v>142</v>
      </c>
      <c r="X220" s="249">
        <v>4</v>
      </c>
      <c r="Y220" s="249" t="s">
        <v>64</v>
      </c>
      <c r="Z220" s="249" t="s">
        <v>64</v>
      </c>
      <c r="AA220" s="248" t="s">
        <v>64</v>
      </c>
      <c r="AB220" s="248"/>
      <c r="AC220" s="249" t="s">
        <v>299</v>
      </c>
      <c r="AD220" s="248"/>
      <c r="AE220" s="249"/>
      <c r="AF220" s="249" t="s">
        <v>122</v>
      </c>
      <c r="AG220" s="249">
        <v>36</v>
      </c>
      <c r="AH220" s="255">
        <v>2</v>
      </c>
      <c r="AI220" s="255" t="s">
        <v>1338</v>
      </c>
      <c r="AJ220" s="249" t="s">
        <v>1527</v>
      </c>
      <c r="AK220" s="249">
        <v>142</v>
      </c>
      <c r="AL220" s="292">
        <v>40</v>
      </c>
      <c r="AM220" s="292">
        <v>5075</v>
      </c>
      <c r="AN220" s="292">
        <v>270000</v>
      </c>
      <c r="AO220" s="292">
        <v>0</v>
      </c>
      <c r="AP220" s="265">
        <v>14413000</v>
      </c>
      <c r="AQ220" s="249">
        <v>2880000</v>
      </c>
      <c r="AR220" s="255">
        <v>5400000</v>
      </c>
      <c r="AS220" s="255">
        <v>3600000</v>
      </c>
      <c r="AT220" s="265">
        <v>0</v>
      </c>
      <c r="AU220" s="249">
        <v>26293000</v>
      </c>
      <c r="AV220" s="255" t="s">
        <v>67</v>
      </c>
      <c r="AW220" s="249" t="s">
        <v>1437</v>
      </c>
      <c r="AX220" s="249"/>
      <c r="AY220" s="249"/>
      <c r="AZ220" s="249" t="s">
        <v>1438</v>
      </c>
      <c r="BA220" s="249" t="s">
        <v>1438</v>
      </c>
      <c r="BB220" s="249" t="s">
        <v>1438</v>
      </c>
      <c r="BC220" s="249" t="s">
        <v>1438</v>
      </c>
      <c r="BD220" s="249" t="s">
        <v>1438</v>
      </c>
      <c r="BE220" s="249" t="s">
        <v>1438</v>
      </c>
      <c r="BF220" s="249" t="s">
        <v>1438</v>
      </c>
      <c r="BG220" s="249"/>
      <c r="BH220" s="249"/>
      <c r="BI220" s="249"/>
      <c r="BJ220" s="249"/>
      <c r="BK220" s="249"/>
      <c r="BL220" s="260">
        <f t="shared" si="10"/>
        <v>0</v>
      </c>
      <c r="BM220" s="249"/>
      <c r="BN220" s="255"/>
      <c r="BW220" s="208"/>
    </row>
    <row r="221" spans="1:75" s="57" customFormat="1" ht="15" hidden="1" customHeight="1" x14ac:dyDescent="0.35">
      <c r="A221" s="255">
        <v>14554</v>
      </c>
      <c r="B221" s="255" t="s">
        <v>116</v>
      </c>
      <c r="C221" s="255" t="s">
        <v>117</v>
      </c>
      <c r="D221" s="255">
        <v>1</v>
      </c>
      <c r="E221" s="255">
        <v>2025</v>
      </c>
      <c r="F221" s="255" t="s">
        <v>1434</v>
      </c>
      <c r="G221" s="255" t="s">
        <v>52</v>
      </c>
      <c r="H221" s="255" t="s">
        <v>1435</v>
      </c>
      <c r="I221" s="255" t="s">
        <v>397</v>
      </c>
      <c r="J221" s="255" t="s">
        <v>398</v>
      </c>
      <c r="K221" s="255" t="s">
        <v>56</v>
      </c>
      <c r="L221" s="255" t="s">
        <v>57</v>
      </c>
      <c r="M221" s="255">
        <v>9</v>
      </c>
      <c r="N221" s="255" t="s">
        <v>118</v>
      </c>
      <c r="O221" s="255" t="s">
        <v>401</v>
      </c>
      <c r="P221" s="250" t="s">
        <v>120</v>
      </c>
      <c r="Q221" s="255" t="s">
        <v>61</v>
      </c>
      <c r="R221" s="255" t="s">
        <v>62</v>
      </c>
      <c r="S221" s="249" t="s">
        <v>63</v>
      </c>
      <c r="T221" s="249">
        <v>20</v>
      </c>
      <c r="U221" s="249">
        <v>130</v>
      </c>
      <c r="V221" s="249">
        <v>12</v>
      </c>
      <c r="W221" s="249">
        <v>142</v>
      </c>
      <c r="X221" s="249">
        <v>4</v>
      </c>
      <c r="Y221" s="249" t="s">
        <v>64</v>
      </c>
      <c r="Z221" s="249" t="s">
        <v>64</v>
      </c>
      <c r="AA221" s="248" t="s">
        <v>64</v>
      </c>
      <c r="AB221" s="248"/>
      <c r="AC221" s="249" t="s">
        <v>299</v>
      </c>
      <c r="AD221" s="248"/>
      <c r="AE221" s="249"/>
      <c r="AF221" s="249" t="s">
        <v>122</v>
      </c>
      <c r="AG221" s="249">
        <v>36</v>
      </c>
      <c r="AH221" s="255">
        <v>2</v>
      </c>
      <c r="AI221" s="255" t="s">
        <v>1338</v>
      </c>
      <c r="AJ221" s="249" t="s">
        <v>1527</v>
      </c>
      <c r="AK221" s="249">
        <v>142</v>
      </c>
      <c r="AL221" s="292">
        <v>40</v>
      </c>
      <c r="AM221" s="292">
        <v>5075</v>
      </c>
      <c r="AN221" s="292">
        <v>270000</v>
      </c>
      <c r="AO221" s="292">
        <v>0</v>
      </c>
      <c r="AP221" s="265">
        <v>14413000</v>
      </c>
      <c r="AQ221" s="249">
        <v>2880000</v>
      </c>
      <c r="AR221" s="255">
        <v>5400000</v>
      </c>
      <c r="AS221" s="255">
        <v>3600000</v>
      </c>
      <c r="AT221" s="265">
        <v>0</v>
      </c>
      <c r="AU221" s="249">
        <v>26293000</v>
      </c>
      <c r="AV221" s="255" t="s">
        <v>67</v>
      </c>
      <c r="AW221" s="249" t="s">
        <v>1437</v>
      </c>
      <c r="AX221" s="249"/>
      <c r="AY221" s="249"/>
      <c r="AZ221" s="249" t="s">
        <v>1438</v>
      </c>
      <c r="BA221" s="249" t="s">
        <v>1438</v>
      </c>
      <c r="BB221" s="249" t="s">
        <v>1438</v>
      </c>
      <c r="BC221" s="249" t="s">
        <v>1438</v>
      </c>
      <c r="BD221" s="249" t="s">
        <v>1438</v>
      </c>
      <c r="BE221" s="249" t="s">
        <v>1438</v>
      </c>
      <c r="BF221" s="249" t="s">
        <v>1438</v>
      </c>
      <c r="BG221" s="249"/>
      <c r="BH221" s="249"/>
      <c r="BI221" s="249"/>
      <c r="BJ221" s="249"/>
      <c r="BK221" s="249"/>
      <c r="BL221" s="260">
        <f t="shared" si="10"/>
        <v>0</v>
      </c>
      <c r="BM221" s="249"/>
      <c r="BN221" s="255"/>
      <c r="BW221" s="208"/>
    </row>
    <row r="222" spans="1:75" s="57" customFormat="1" ht="15" hidden="1" customHeight="1" x14ac:dyDescent="0.35">
      <c r="A222" s="255">
        <v>14555</v>
      </c>
      <c r="B222" s="255" t="s">
        <v>116</v>
      </c>
      <c r="C222" s="255" t="s">
        <v>117</v>
      </c>
      <c r="D222" s="255">
        <v>1</v>
      </c>
      <c r="E222" s="255">
        <v>2025</v>
      </c>
      <c r="F222" s="255" t="s">
        <v>1434</v>
      </c>
      <c r="G222" s="255" t="s">
        <v>52</v>
      </c>
      <c r="H222" s="255" t="s">
        <v>1435</v>
      </c>
      <c r="I222" s="255" t="s">
        <v>402</v>
      </c>
      <c r="J222" s="255" t="s">
        <v>403</v>
      </c>
      <c r="K222" s="255" t="s">
        <v>56</v>
      </c>
      <c r="L222" s="255" t="s">
        <v>57</v>
      </c>
      <c r="M222" s="255">
        <v>9</v>
      </c>
      <c r="N222" s="255" t="s">
        <v>118</v>
      </c>
      <c r="O222" s="255" t="s">
        <v>404</v>
      </c>
      <c r="P222" s="250" t="s">
        <v>120</v>
      </c>
      <c r="Q222" s="255" t="s">
        <v>61</v>
      </c>
      <c r="R222" s="255" t="s">
        <v>62</v>
      </c>
      <c r="S222" s="249" t="s">
        <v>63</v>
      </c>
      <c r="T222" s="249">
        <v>20</v>
      </c>
      <c r="U222" s="249">
        <v>145</v>
      </c>
      <c r="V222" s="249">
        <v>12</v>
      </c>
      <c r="W222" s="249">
        <v>157</v>
      </c>
      <c r="X222" s="249">
        <v>4</v>
      </c>
      <c r="Y222" s="249" t="s">
        <v>64</v>
      </c>
      <c r="Z222" s="249" t="s">
        <v>64</v>
      </c>
      <c r="AA222" s="248" t="s">
        <v>64</v>
      </c>
      <c r="AB222" s="248"/>
      <c r="AC222" s="249" t="s">
        <v>405</v>
      </c>
      <c r="AD222" s="248"/>
      <c r="AE222" s="249"/>
      <c r="AF222" s="249" t="s">
        <v>122</v>
      </c>
      <c r="AG222" s="249">
        <v>40</v>
      </c>
      <c r="AH222" s="255">
        <v>2</v>
      </c>
      <c r="AI222" s="255" t="s">
        <v>1338</v>
      </c>
      <c r="AJ222" s="249" t="s">
        <v>1527</v>
      </c>
      <c r="AK222" s="249">
        <v>157</v>
      </c>
      <c r="AL222" s="292">
        <v>40</v>
      </c>
      <c r="AM222" s="292">
        <v>5075</v>
      </c>
      <c r="AN222" s="292">
        <v>270000</v>
      </c>
      <c r="AO222" s="292">
        <v>0</v>
      </c>
      <c r="AP222" s="265">
        <v>15935500</v>
      </c>
      <c r="AQ222" s="249">
        <v>3200000</v>
      </c>
      <c r="AR222" s="255">
        <v>5400000</v>
      </c>
      <c r="AS222" s="255">
        <v>4000000</v>
      </c>
      <c r="AT222" s="265">
        <v>0</v>
      </c>
      <c r="AU222" s="249">
        <v>28535500</v>
      </c>
      <c r="AV222" s="255" t="s">
        <v>67</v>
      </c>
      <c r="AW222" s="249" t="s">
        <v>1437</v>
      </c>
      <c r="AX222" s="249"/>
      <c r="AY222" s="249"/>
      <c r="AZ222" s="249" t="s">
        <v>1438</v>
      </c>
      <c r="BA222" s="249" t="s">
        <v>1438</v>
      </c>
      <c r="BB222" s="249" t="s">
        <v>1438</v>
      </c>
      <c r="BC222" s="249" t="s">
        <v>1438</v>
      </c>
      <c r="BD222" s="249" t="s">
        <v>1438</v>
      </c>
      <c r="BE222" s="249" t="s">
        <v>1438</v>
      </c>
      <c r="BF222" s="249" t="s">
        <v>1438</v>
      </c>
      <c r="BG222" s="249"/>
      <c r="BH222" s="249"/>
      <c r="BI222" s="249"/>
      <c r="BJ222" s="249"/>
      <c r="BK222" s="249"/>
      <c r="BL222" s="260">
        <f t="shared" si="10"/>
        <v>0</v>
      </c>
      <c r="BM222" s="249"/>
      <c r="BN222" s="255"/>
      <c r="BW222" s="208"/>
    </row>
    <row r="223" spans="1:75" s="57" customFormat="1" ht="15" hidden="1" customHeight="1" x14ac:dyDescent="0.35">
      <c r="A223" s="255">
        <v>14556</v>
      </c>
      <c r="B223" s="255" t="s">
        <v>116</v>
      </c>
      <c r="C223" s="255" t="s">
        <v>117</v>
      </c>
      <c r="D223" s="255">
        <v>1</v>
      </c>
      <c r="E223" s="255">
        <v>2025</v>
      </c>
      <c r="F223" s="255" t="s">
        <v>1434</v>
      </c>
      <c r="G223" s="255" t="s">
        <v>52</v>
      </c>
      <c r="H223" s="255" t="s">
        <v>1435</v>
      </c>
      <c r="I223" s="255" t="s">
        <v>402</v>
      </c>
      <c r="J223" s="202" t="s">
        <v>403</v>
      </c>
      <c r="K223" s="255" t="s">
        <v>56</v>
      </c>
      <c r="L223" s="255" t="s">
        <v>57</v>
      </c>
      <c r="M223" s="255">
        <v>9</v>
      </c>
      <c r="N223" s="255" t="s">
        <v>118</v>
      </c>
      <c r="O223" s="255" t="s">
        <v>406</v>
      </c>
      <c r="P223" s="250" t="s">
        <v>120</v>
      </c>
      <c r="Q223" s="255" t="s">
        <v>61</v>
      </c>
      <c r="R223" s="255" t="s">
        <v>62</v>
      </c>
      <c r="S223" s="249" t="s">
        <v>63</v>
      </c>
      <c r="T223" s="249">
        <v>20</v>
      </c>
      <c r="U223" s="249">
        <v>145</v>
      </c>
      <c r="V223" s="249">
        <v>12</v>
      </c>
      <c r="W223" s="249">
        <v>157</v>
      </c>
      <c r="X223" s="249">
        <v>4</v>
      </c>
      <c r="Y223" s="249" t="s">
        <v>64</v>
      </c>
      <c r="Z223" s="249" t="s">
        <v>64</v>
      </c>
      <c r="AA223" s="248" t="s">
        <v>64</v>
      </c>
      <c r="AB223" s="248"/>
      <c r="AC223" s="249" t="s">
        <v>405</v>
      </c>
      <c r="AD223" s="248"/>
      <c r="AE223" s="249"/>
      <c r="AF223" s="249" t="s">
        <v>122</v>
      </c>
      <c r="AG223" s="249">
        <v>40</v>
      </c>
      <c r="AH223" s="255">
        <v>2</v>
      </c>
      <c r="AI223" s="255" t="s">
        <v>1338</v>
      </c>
      <c r="AJ223" s="249" t="s">
        <v>1527</v>
      </c>
      <c r="AK223" s="249">
        <v>157</v>
      </c>
      <c r="AL223" s="292">
        <v>40</v>
      </c>
      <c r="AM223" s="292">
        <v>5075</v>
      </c>
      <c r="AN223" s="292">
        <v>270000</v>
      </c>
      <c r="AO223" s="292">
        <v>0</v>
      </c>
      <c r="AP223" s="265">
        <v>15935500</v>
      </c>
      <c r="AQ223" s="249">
        <v>3200000</v>
      </c>
      <c r="AR223" s="255">
        <v>5400000</v>
      </c>
      <c r="AS223" s="255">
        <v>4000000</v>
      </c>
      <c r="AT223" s="265">
        <v>0</v>
      </c>
      <c r="AU223" s="249">
        <v>28535500</v>
      </c>
      <c r="AV223" s="255" t="s">
        <v>67</v>
      </c>
      <c r="AW223" s="249" t="s">
        <v>1437</v>
      </c>
      <c r="AX223" s="249"/>
      <c r="AY223" s="249"/>
      <c r="AZ223" s="249" t="s">
        <v>1438</v>
      </c>
      <c r="BA223" s="249" t="s">
        <v>1438</v>
      </c>
      <c r="BB223" s="249" t="s">
        <v>1438</v>
      </c>
      <c r="BC223" s="249" t="s">
        <v>1438</v>
      </c>
      <c r="BD223" s="249" t="s">
        <v>1438</v>
      </c>
      <c r="BE223" s="249" t="s">
        <v>1438</v>
      </c>
      <c r="BF223" s="249" t="s">
        <v>1438</v>
      </c>
      <c r="BG223" s="249"/>
      <c r="BH223" s="249"/>
      <c r="BI223" s="249"/>
      <c r="BJ223" s="249"/>
      <c r="BK223" s="249"/>
      <c r="BL223" s="260">
        <f t="shared" si="10"/>
        <v>0</v>
      </c>
      <c r="BM223" s="249"/>
      <c r="BN223" s="255"/>
      <c r="BW223" s="208"/>
    </row>
    <row r="224" spans="1:75" s="57" customFormat="1" ht="15" hidden="1" customHeight="1" x14ac:dyDescent="0.35">
      <c r="A224" s="255">
        <v>14557</v>
      </c>
      <c r="B224" s="255" t="s">
        <v>116</v>
      </c>
      <c r="C224" s="255" t="s">
        <v>117</v>
      </c>
      <c r="D224" s="255">
        <v>1</v>
      </c>
      <c r="E224" s="255">
        <v>2025</v>
      </c>
      <c r="F224" s="255" t="s">
        <v>1434</v>
      </c>
      <c r="G224" s="255" t="s">
        <v>52</v>
      </c>
      <c r="H224" s="255" t="s">
        <v>1435</v>
      </c>
      <c r="I224" s="255" t="s">
        <v>402</v>
      </c>
      <c r="J224" s="202" t="s">
        <v>403</v>
      </c>
      <c r="K224" s="255" t="s">
        <v>56</v>
      </c>
      <c r="L224" s="255" t="s">
        <v>57</v>
      </c>
      <c r="M224" s="255">
        <v>9</v>
      </c>
      <c r="N224" s="255" t="s">
        <v>118</v>
      </c>
      <c r="O224" s="255" t="s">
        <v>407</v>
      </c>
      <c r="P224" s="250" t="s">
        <v>120</v>
      </c>
      <c r="Q224" s="255" t="s">
        <v>61</v>
      </c>
      <c r="R224" s="255" t="s">
        <v>62</v>
      </c>
      <c r="S224" s="249" t="s">
        <v>63</v>
      </c>
      <c r="T224" s="249">
        <v>20</v>
      </c>
      <c r="U224" s="249">
        <v>145</v>
      </c>
      <c r="V224" s="249">
        <v>12</v>
      </c>
      <c r="W224" s="249">
        <v>157</v>
      </c>
      <c r="X224" s="249">
        <v>4</v>
      </c>
      <c r="Y224" s="249" t="s">
        <v>64</v>
      </c>
      <c r="Z224" s="249" t="s">
        <v>64</v>
      </c>
      <c r="AA224" s="248" t="s">
        <v>64</v>
      </c>
      <c r="AB224" s="248"/>
      <c r="AC224" s="249" t="s">
        <v>405</v>
      </c>
      <c r="AD224" s="248"/>
      <c r="AE224" s="249"/>
      <c r="AF224" s="249" t="s">
        <v>122</v>
      </c>
      <c r="AG224" s="249">
        <v>40</v>
      </c>
      <c r="AH224" s="255">
        <v>2</v>
      </c>
      <c r="AI224" s="255" t="s">
        <v>1338</v>
      </c>
      <c r="AJ224" s="249" t="s">
        <v>1527</v>
      </c>
      <c r="AK224" s="249">
        <v>157</v>
      </c>
      <c r="AL224" s="292">
        <v>40</v>
      </c>
      <c r="AM224" s="292">
        <v>5075</v>
      </c>
      <c r="AN224" s="292">
        <v>270000</v>
      </c>
      <c r="AO224" s="292">
        <v>0</v>
      </c>
      <c r="AP224" s="265">
        <v>15935500</v>
      </c>
      <c r="AQ224" s="249">
        <v>3200000</v>
      </c>
      <c r="AR224" s="255">
        <v>5400000</v>
      </c>
      <c r="AS224" s="255">
        <v>4000000</v>
      </c>
      <c r="AT224" s="265">
        <v>0</v>
      </c>
      <c r="AU224" s="249">
        <v>28535500</v>
      </c>
      <c r="AV224" s="255" t="s">
        <v>67</v>
      </c>
      <c r="AW224" s="249" t="s">
        <v>1437</v>
      </c>
      <c r="AX224" s="249"/>
      <c r="AY224" s="249"/>
      <c r="AZ224" s="249" t="s">
        <v>1438</v>
      </c>
      <c r="BA224" s="249" t="s">
        <v>1438</v>
      </c>
      <c r="BB224" s="249" t="s">
        <v>1438</v>
      </c>
      <c r="BC224" s="249" t="s">
        <v>1438</v>
      </c>
      <c r="BD224" s="249" t="s">
        <v>1438</v>
      </c>
      <c r="BE224" s="249" t="s">
        <v>1438</v>
      </c>
      <c r="BF224" s="249" t="s">
        <v>1438</v>
      </c>
      <c r="BG224" s="249"/>
      <c r="BH224" s="249"/>
      <c r="BI224" s="249"/>
      <c r="BJ224" s="249"/>
      <c r="BK224" s="249"/>
      <c r="BL224" s="260">
        <f t="shared" si="10"/>
        <v>0</v>
      </c>
      <c r="BM224" s="249"/>
      <c r="BN224" s="255"/>
      <c r="BW224" s="208"/>
    </row>
    <row r="225" spans="1:76" s="57" customFormat="1" ht="15" hidden="1" customHeight="1" x14ac:dyDescent="0.35">
      <c r="A225" s="255">
        <v>14537</v>
      </c>
      <c r="B225" s="255" t="s">
        <v>116</v>
      </c>
      <c r="C225" s="255" t="s">
        <v>117</v>
      </c>
      <c r="D225" s="255">
        <v>1</v>
      </c>
      <c r="E225" s="255">
        <v>2025</v>
      </c>
      <c r="F225" s="255" t="s">
        <v>1434</v>
      </c>
      <c r="G225" s="255" t="s">
        <v>52</v>
      </c>
      <c r="H225" s="255" t="s">
        <v>1435</v>
      </c>
      <c r="I225" s="255" t="s">
        <v>182</v>
      </c>
      <c r="J225" s="202" t="s">
        <v>183</v>
      </c>
      <c r="K225" s="255"/>
      <c r="L225" s="255"/>
      <c r="M225" s="255">
        <v>9</v>
      </c>
      <c r="N225" s="255" t="s">
        <v>118</v>
      </c>
      <c r="O225" s="255" t="s">
        <v>184</v>
      </c>
      <c r="P225" s="250" t="s">
        <v>120</v>
      </c>
      <c r="Q225" s="255" t="s">
        <v>61</v>
      </c>
      <c r="R225" s="255" t="s">
        <v>107</v>
      </c>
      <c r="S225" s="249" t="s">
        <v>63</v>
      </c>
      <c r="T225" s="249">
        <v>20</v>
      </c>
      <c r="U225" s="249">
        <v>90</v>
      </c>
      <c r="V225" s="249" t="s">
        <v>65</v>
      </c>
      <c r="W225" s="249">
        <v>90</v>
      </c>
      <c r="X225" s="249">
        <v>4</v>
      </c>
      <c r="Y225" s="249" t="s">
        <v>64</v>
      </c>
      <c r="Z225" s="249" t="s">
        <v>64</v>
      </c>
      <c r="AA225" s="253" t="s">
        <v>67</v>
      </c>
      <c r="AB225" s="248"/>
      <c r="AC225" s="249" t="s">
        <v>185</v>
      </c>
      <c r="AD225" s="248" t="s">
        <v>64</v>
      </c>
      <c r="AE225" s="249" t="s">
        <v>186</v>
      </c>
      <c r="AF225" s="249" t="s">
        <v>122</v>
      </c>
      <c r="AG225" s="249">
        <v>23</v>
      </c>
      <c r="AH225" s="255">
        <v>2</v>
      </c>
      <c r="AI225" s="255" t="s">
        <v>1340</v>
      </c>
      <c r="AJ225" s="249" t="s">
        <v>1528</v>
      </c>
      <c r="AK225" s="249">
        <v>90</v>
      </c>
      <c r="AL225" s="292">
        <v>23</v>
      </c>
      <c r="AM225" s="292">
        <v>5075</v>
      </c>
      <c r="AN225" s="292">
        <v>0</v>
      </c>
      <c r="AO225" s="292">
        <v>45000</v>
      </c>
      <c r="AP225" s="265">
        <v>9135000</v>
      </c>
      <c r="AQ225" s="249">
        <v>1840000</v>
      </c>
      <c r="AR225" s="255">
        <v>0</v>
      </c>
      <c r="AS225" s="255">
        <v>2300000</v>
      </c>
      <c r="AT225" s="265">
        <v>900000</v>
      </c>
      <c r="AU225" s="249">
        <v>14175000</v>
      </c>
      <c r="AV225" s="255" t="s">
        <v>64</v>
      </c>
      <c r="AW225" s="249"/>
      <c r="AX225" s="249">
        <v>1</v>
      </c>
      <c r="AY225" s="249">
        <v>7</v>
      </c>
      <c r="AZ225" s="249" t="s">
        <v>1438</v>
      </c>
      <c r="BA225" s="249" t="s">
        <v>1438</v>
      </c>
      <c r="BB225" s="249" t="s">
        <v>1438</v>
      </c>
      <c r="BC225" s="249" t="s">
        <v>1438</v>
      </c>
      <c r="BD225" s="249" t="s">
        <v>1438</v>
      </c>
      <c r="BE225" s="249" t="s">
        <v>1438</v>
      </c>
      <c r="BF225" s="249" t="s">
        <v>1438</v>
      </c>
      <c r="BG225" s="249">
        <v>6.6</v>
      </c>
      <c r="BH225" s="249">
        <v>6.5</v>
      </c>
      <c r="BI225" s="249">
        <v>4.3</v>
      </c>
      <c r="BJ225" s="249">
        <v>4.3</v>
      </c>
      <c r="BK225" s="249">
        <v>6.1</v>
      </c>
      <c r="BL225" s="260">
        <f t="shared" si="10"/>
        <v>5.83</v>
      </c>
      <c r="BM225" s="249">
        <v>7</v>
      </c>
      <c r="BN225" s="293">
        <v>5.4999999999999991</v>
      </c>
      <c r="BW225" s="208">
        <v>5.8</v>
      </c>
      <c r="BX225" s="57">
        <f t="shared" ref="BX225:BX229" si="12">+(BG225*0.3+BH225*0.3+BI225*0.2+BJ225*0.1+BK225*0.1)</f>
        <v>5.83</v>
      </c>
    </row>
    <row r="226" spans="1:76" s="57" customFormat="1" ht="15" hidden="1" customHeight="1" x14ac:dyDescent="0.35">
      <c r="A226" s="255">
        <v>14538</v>
      </c>
      <c r="B226" s="255" t="s">
        <v>116</v>
      </c>
      <c r="C226" s="255" t="s">
        <v>117</v>
      </c>
      <c r="D226" s="255">
        <v>1</v>
      </c>
      <c r="E226" s="255">
        <v>2025</v>
      </c>
      <c r="F226" s="255" t="s">
        <v>1434</v>
      </c>
      <c r="G226" s="255" t="s">
        <v>52</v>
      </c>
      <c r="H226" s="255" t="s">
        <v>1435</v>
      </c>
      <c r="I226" s="255" t="s">
        <v>182</v>
      </c>
      <c r="J226" s="255" t="s">
        <v>183</v>
      </c>
      <c r="K226" s="255"/>
      <c r="L226" s="255"/>
      <c r="M226" s="255">
        <v>9</v>
      </c>
      <c r="N226" s="255" t="s">
        <v>118</v>
      </c>
      <c r="O226" s="255" t="s">
        <v>187</v>
      </c>
      <c r="P226" s="250" t="s">
        <v>120</v>
      </c>
      <c r="Q226" s="255" t="s">
        <v>61</v>
      </c>
      <c r="R226" s="255" t="s">
        <v>107</v>
      </c>
      <c r="S226" s="249" t="s">
        <v>63</v>
      </c>
      <c r="T226" s="249">
        <v>20</v>
      </c>
      <c r="U226" s="249">
        <v>90</v>
      </c>
      <c r="V226" s="249" t="s">
        <v>65</v>
      </c>
      <c r="W226" s="249">
        <v>90</v>
      </c>
      <c r="X226" s="249">
        <v>4</v>
      </c>
      <c r="Y226" s="249" t="s">
        <v>64</v>
      </c>
      <c r="Z226" s="249" t="s">
        <v>64</v>
      </c>
      <c r="AA226" s="253" t="s">
        <v>67</v>
      </c>
      <c r="AB226" s="248"/>
      <c r="AC226" s="249" t="s">
        <v>185</v>
      </c>
      <c r="AD226" s="248" t="s">
        <v>64</v>
      </c>
      <c r="AE226" s="249" t="s">
        <v>186</v>
      </c>
      <c r="AF226" s="249" t="s">
        <v>122</v>
      </c>
      <c r="AG226" s="249">
        <v>23</v>
      </c>
      <c r="AH226" s="255">
        <v>2</v>
      </c>
      <c r="AI226" s="255" t="s">
        <v>1340</v>
      </c>
      <c r="AJ226" s="249" t="s">
        <v>1528</v>
      </c>
      <c r="AK226" s="249">
        <v>90</v>
      </c>
      <c r="AL226" s="292">
        <v>23</v>
      </c>
      <c r="AM226" s="292">
        <v>5075</v>
      </c>
      <c r="AN226" s="292">
        <v>0</v>
      </c>
      <c r="AO226" s="292">
        <v>45000</v>
      </c>
      <c r="AP226" s="265">
        <v>9135000</v>
      </c>
      <c r="AQ226" s="249">
        <v>1840000</v>
      </c>
      <c r="AR226" s="255">
        <v>0</v>
      </c>
      <c r="AS226" s="255">
        <v>2300000</v>
      </c>
      <c r="AT226" s="265">
        <v>900000</v>
      </c>
      <c r="AU226" s="249">
        <v>14175000</v>
      </c>
      <c r="AV226" s="255" t="s">
        <v>64</v>
      </c>
      <c r="AW226" s="249"/>
      <c r="AX226" s="249">
        <v>1</v>
      </c>
      <c r="AY226" s="249">
        <v>7</v>
      </c>
      <c r="AZ226" s="249" t="s">
        <v>1438</v>
      </c>
      <c r="BA226" s="249" t="s">
        <v>1438</v>
      </c>
      <c r="BB226" s="249" t="s">
        <v>1438</v>
      </c>
      <c r="BC226" s="249" t="s">
        <v>1438</v>
      </c>
      <c r="BD226" s="249" t="s">
        <v>1438</v>
      </c>
      <c r="BE226" s="249" t="s">
        <v>1438</v>
      </c>
      <c r="BF226" s="249" t="s">
        <v>1438</v>
      </c>
      <c r="BG226" s="249">
        <v>6.6</v>
      </c>
      <c r="BH226" s="249">
        <v>6.5</v>
      </c>
      <c r="BI226" s="249">
        <v>4.3</v>
      </c>
      <c r="BJ226" s="249">
        <v>4.3</v>
      </c>
      <c r="BK226" s="249">
        <v>6.1</v>
      </c>
      <c r="BL226" s="260">
        <f t="shared" si="10"/>
        <v>5.83</v>
      </c>
      <c r="BM226" s="249">
        <v>7</v>
      </c>
      <c r="BN226" s="293">
        <v>5.4999999999999991</v>
      </c>
      <c r="BW226" s="208">
        <v>5.8</v>
      </c>
      <c r="BX226" s="57">
        <f t="shared" si="12"/>
        <v>5.83</v>
      </c>
    </row>
    <row r="227" spans="1:76" s="57" customFormat="1" ht="15" hidden="1" customHeight="1" x14ac:dyDescent="0.35">
      <c r="A227" s="255">
        <v>14539</v>
      </c>
      <c r="B227" s="255" t="s">
        <v>116</v>
      </c>
      <c r="C227" s="255" t="s">
        <v>117</v>
      </c>
      <c r="D227" s="255">
        <v>1</v>
      </c>
      <c r="E227" s="255">
        <v>2025</v>
      </c>
      <c r="F227" s="255" t="s">
        <v>1434</v>
      </c>
      <c r="G227" s="255" t="s">
        <v>52</v>
      </c>
      <c r="H227" s="255" t="s">
        <v>1435</v>
      </c>
      <c r="I227" s="255" t="s">
        <v>182</v>
      </c>
      <c r="J227" s="255" t="s">
        <v>183</v>
      </c>
      <c r="K227" s="255"/>
      <c r="L227" s="255"/>
      <c r="M227" s="255">
        <v>9</v>
      </c>
      <c r="N227" s="255" t="s">
        <v>118</v>
      </c>
      <c r="O227" s="255" t="s">
        <v>188</v>
      </c>
      <c r="P227" s="250" t="s">
        <v>120</v>
      </c>
      <c r="Q227" s="255" t="s">
        <v>61</v>
      </c>
      <c r="R227" s="255" t="s">
        <v>107</v>
      </c>
      <c r="S227" s="249" t="s">
        <v>63</v>
      </c>
      <c r="T227" s="249">
        <v>20</v>
      </c>
      <c r="U227" s="249">
        <v>90</v>
      </c>
      <c r="V227" s="249" t="s">
        <v>65</v>
      </c>
      <c r="W227" s="249">
        <v>90</v>
      </c>
      <c r="X227" s="249">
        <v>4</v>
      </c>
      <c r="Y227" s="249" t="s">
        <v>64</v>
      </c>
      <c r="Z227" s="249" t="s">
        <v>64</v>
      </c>
      <c r="AA227" s="253" t="s">
        <v>67</v>
      </c>
      <c r="AB227" s="248"/>
      <c r="AC227" s="249" t="s">
        <v>185</v>
      </c>
      <c r="AD227" s="248" t="s">
        <v>64</v>
      </c>
      <c r="AE227" s="249" t="s">
        <v>186</v>
      </c>
      <c r="AF227" s="249" t="s">
        <v>122</v>
      </c>
      <c r="AG227" s="249">
        <v>23</v>
      </c>
      <c r="AH227" s="255">
        <v>2</v>
      </c>
      <c r="AI227" s="255" t="s">
        <v>1340</v>
      </c>
      <c r="AJ227" s="249" t="s">
        <v>1528</v>
      </c>
      <c r="AK227" s="249">
        <v>90</v>
      </c>
      <c r="AL227" s="292">
        <v>23</v>
      </c>
      <c r="AM227" s="292">
        <v>5075</v>
      </c>
      <c r="AN227" s="292">
        <v>0</v>
      </c>
      <c r="AO227" s="292">
        <v>45000</v>
      </c>
      <c r="AP227" s="265">
        <v>9135000</v>
      </c>
      <c r="AQ227" s="249">
        <v>1840000</v>
      </c>
      <c r="AR227" s="255">
        <v>0</v>
      </c>
      <c r="AS227" s="255">
        <v>2300000</v>
      </c>
      <c r="AT227" s="265">
        <v>900000</v>
      </c>
      <c r="AU227" s="249">
        <v>14175000</v>
      </c>
      <c r="AV227" s="255" t="s">
        <v>64</v>
      </c>
      <c r="AW227" s="249"/>
      <c r="AX227" s="249">
        <v>1</v>
      </c>
      <c r="AY227" s="249">
        <v>7</v>
      </c>
      <c r="AZ227" s="249" t="s">
        <v>1438</v>
      </c>
      <c r="BA227" s="249" t="s">
        <v>1438</v>
      </c>
      <c r="BB227" s="249" t="s">
        <v>1438</v>
      </c>
      <c r="BC227" s="249" t="s">
        <v>1438</v>
      </c>
      <c r="BD227" s="249" t="s">
        <v>1438</v>
      </c>
      <c r="BE227" s="249" t="s">
        <v>1438</v>
      </c>
      <c r="BF227" s="249" t="s">
        <v>1438</v>
      </c>
      <c r="BG227" s="249">
        <v>6.6</v>
      </c>
      <c r="BH227" s="249">
        <v>6.5</v>
      </c>
      <c r="BI227" s="249">
        <v>4.3</v>
      </c>
      <c r="BJ227" s="249">
        <v>4.3</v>
      </c>
      <c r="BK227" s="249">
        <v>6.1</v>
      </c>
      <c r="BL227" s="260">
        <f t="shared" si="10"/>
        <v>5.83</v>
      </c>
      <c r="BM227" s="249">
        <v>7</v>
      </c>
      <c r="BN227" s="293">
        <v>5.4999999999999991</v>
      </c>
      <c r="BW227" s="208">
        <v>5.8</v>
      </c>
      <c r="BX227" s="57">
        <f t="shared" si="12"/>
        <v>5.83</v>
      </c>
    </row>
    <row r="228" spans="1:76" s="57" customFormat="1" ht="15" hidden="1" customHeight="1" x14ac:dyDescent="0.35">
      <c r="A228" s="255">
        <v>14540</v>
      </c>
      <c r="B228" s="255" t="s">
        <v>116</v>
      </c>
      <c r="C228" s="255" t="s">
        <v>117</v>
      </c>
      <c r="D228" s="255">
        <v>1</v>
      </c>
      <c r="E228" s="255">
        <v>2025</v>
      </c>
      <c r="F228" s="255" t="s">
        <v>1434</v>
      </c>
      <c r="G228" s="255" t="s">
        <v>52</v>
      </c>
      <c r="H228" s="255" t="s">
        <v>1435</v>
      </c>
      <c r="I228" s="255" t="s">
        <v>182</v>
      </c>
      <c r="J228" s="255" t="s">
        <v>183</v>
      </c>
      <c r="K228" s="255"/>
      <c r="L228" s="255"/>
      <c r="M228" s="255">
        <v>9</v>
      </c>
      <c r="N228" s="255" t="s">
        <v>118</v>
      </c>
      <c r="O228" s="255" t="s">
        <v>189</v>
      </c>
      <c r="P228" s="250" t="s">
        <v>120</v>
      </c>
      <c r="Q228" s="255" t="s">
        <v>61</v>
      </c>
      <c r="R228" s="255" t="s">
        <v>107</v>
      </c>
      <c r="S228" s="249" t="s">
        <v>63</v>
      </c>
      <c r="T228" s="249">
        <v>20</v>
      </c>
      <c r="U228" s="249">
        <v>90</v>
      </c>
      <c r="V228" s="249" t="s">
        <v>65</v>
      </c>
      <c r="W228" s="249">
        <v>90</v>
      </c>
      <c r="X228" s="249">
        <v>4</v>
      </c>
      <c r="Y228" s="249" t="s">
        <v>64</v>
      </c>
      <c r="Z228" s="249" t="s">
        <v>64</v>
      </c>
      <c r="AA228" s="253" t="s">
        <v>67</v>
      </c>
      <c r="AB228" s="248"/>
      <c r="AC228" s="249" t="s">
        <v>185</v>
      </c>
      <c r="AD228" s="248" t="s">
        <v>64</v>
      </c>
      <c r="AE228" s="249" t="s">
        <v>186</v>
      </c>
      <c r="AF228" s="249" t="s">
        <v>122</v>
      </c>
      <c r="AG228" s="249">
        <v>23</v>
      </c>
      <c r="AH228" s="255">
        <v>2</v>
      </c>
      <c r="AI228" s="255" t="s">
        <v>1340</v>
      </c>
      <c r="AJ228" s="249" t="s">
        <v>1528</v>
      </c>
      <c r="AK228" s="249">
        <v>90</v>
      </c>
      <c r="AL228" s="292">
        <v>23</v>
      </c>
      <c r="AM228" s="292">
        <v>5075</v>
      </c>
      <c r="AN228" s="292">
        <v>0</v>
      </c>
      <c r="AO228" s="292">
        <v>45000</v>
      </c>
      <c r="AP228" s="265">
        <v>9135000</v>
      </c>
      <c r="AQ228" s="249">
        <v>1840000</v>
      </c>
      <c r="AR228" s="255">
        <v>0</v>
      </c>
      <c r="AS228" s="255">
        <v>2300000</v>
      </c>
      <c r="AT228" s="265">
        <v>900000</v>
      </c>
      <c r="AU228" s="249">
        <v>14175000</v>
      </c>
      <c r="AV228" s="255" t="s">
        <v>64</v>
      </c>
      <c r="AW228" s="249"/>
      <c r="AX228" s="249">
        <v>1</v>
      </c>
      <c r="AY228" s="249">
        <v>7</v>
      </c>
      <c r="AZ228" s="249" t="s">
        <v>1438</v>
      </c>
      <c r="BA228" s="249" t="s">
        <v>1438</v>
      </c>
      <c r="BB228" s="249" t="s">
        <v>1438</v>
      </c>
      <c r="BC228" s="249" t="s">
        <v>1438</v>
      </c>
      <c r="BD228" s="249" t="s">
        <v>1438</v>
      </c>
      <c r="BE228" s="249" t="s">
        <v>1438</v>
      </c>
      <c r="BF228" s="249" t="s">
        <v>1438</v>
      </c>
      <c r="BG228" s="249">
        <v>6.6</v>
      </c>
      <c r="BH228" s="249">
        <v>6.5</v>
      </c>
      <c r="BI228" s="249">
        <v>4.3</v>
      </c>
      <c r="BJ228" s="249">
        <v>4.3</v>
      </c>
      <c r="BK228" s="249">
        <v>6.1</v>
      </c>
      <c r="BL228" s="260">
        <f t="shared" si="10"/>
        <v>5.83</v>
      </c>
      <c r="BM228" s="249">
        <v>7</v>
      </c>
      <c r="BN228" s="293">
        <v>5.4999999999999991</v>
      </c>
      <c r="BW228" s="208">
        <v>5.8</v>
      </c>
      <c r="BX228" s="57">
        <f t="shared" si="12"/>
        <v>5.83</v>
      </c>
    </row>
    <row r="229" spans="1:76" s="57" customFormat="1" ht="15" hidden="1" customHeight="1" x14ac:dyDescent="0.35">
      <c r="A229" s="255">
        <v>14541</v>
      </c>
      <c r="B229" s="255" t="s">
        <v>116</v>
      </c>
      <c r="C229" s="255" t="s">
        <v>117</v>
      </c>
      <c r="D229" s="255">
        <v>1</v>
      </c>
      <c r="E229" s="255">
        <v>2025</v>
      </c>
      <c r="F229" s="255" t="s">
        <v>1434</v>
      </c>
      <c r="G229" s="255" t="s">
        <v>52</v>
      </c>
      <c r="H229" s="255" t="s">
        <v>1435</v>
      </c>
      <c r="I229" s="255" t="s">
        <v>54</v>
      </c>
      <c r="J229" s="255" t="s">
        <v>55</v>
      </c>
      <c r="K229" s="255" t="s">
        <v>56</v>
      </c>
      <c r="L229" s="255" t="s">
        <v>57</v>
      </c>
      <c r="M229" s="255">
        <v>9</v>
      </c>
      <c r="N229" s="255" t="s">
        <v>118</v>
      </c>
      <c r="O229" s="255" t="s">
        <v>388</v>
      </c>
      <c r="P229" s="250" t="s">
        <v>120</v>
      </c>
      <c r="Q229" s="255" t="s">
        <v>61</v>
      </c>
      <c r="R229" s="255" t="s">
        <v>62</v>
      </c>
      <c r="S229" s="249" t="s">
        <v>63</v>
      </c>
      <c r="T229" s="249">
        <v>20</v>
      </c>
      <c r="U229" s="249">
        <v>100</v>
      </c>
      <c r="V229" s="249">
        <v>12</v>
      </c>
      <c r="W229" s="249">
        <v>112</v>
      </c>
      <c r="X229" s="249">
        <v>4</v>
      </c>
      <c r="Y229" s="249" t="s">
        <v>64</v>
      </c>
      <c r="Z229" s="249" t="s">
        <v>64</v>
      </c>
      <c r="AA229" s="248" t="s">
        <v>64</v>
      </c>
      <c r="AB229" s="248"/>
      <c r="AC229" s="249" t="s">
        <v>387</v>
      </c>
      <c r="AD229" s="248"/>
      <c r="AE229" s="249"/>
      <c r="AF229" s="249" t="s">
        <v>122</v>
      </c>
      <c r="AG229" s="249">
        <v>28</v>
      </c>
      <c r="AH229" s="255">
        <v>2</v>
      </c>
      <c r="AI229" s="255" t="s">
        <v>1342</v>
      </c>
      <c r="AJ229" s="273" t="s">
        <v>1529</v>
      </c>
      <c r="AK229" s="249">
        <v>112</v>
      </c>
      <c r="AL229" s="292">
        <v>28</v>
      </c>
      <c r="AM229" s="292">
        <v>5075</v>
      </c>
      <c r="AN229" s="292">
        <v>275000</v>
      </c>
      <c r="AO229" s="292">
        <v>0</v>
      </c>
      <c r="AP229" s="265">
        <v>11368000</v>
      </c>
      <c r="AQ229" s="249">
        <v>2240000</v>
      </c>
      <c r="AR229" s="255">
        <v>5500000</v>
      </c>
      <c r="AS229" s="255">
        <v>2800000</v>
      </c>
      <c r="AT229" s="265">
        <v>0</v>
      </c>
      <c r="AU229" s="249">
        <v>21908000</v>
      </c>
      <c r="AV229" s="255" t="s">
        <v>64</v>
      </c>
      <c r="AW229" s="249"/>
      <c r="AX229" s="249">
        <v>7</v>
      </c>
      <c r="AY229" s="249">
        <v>7</v>
      </c>
      <c r="AZ229" s="249" t="s">
        <v>1438</v>
      </c>
      <c r="BA229" s="249" t="s">
        <v>1438</v>
      </c>
      <c r="BB229" s="249" t="s">
        <v>1438</v>
      </c>
      <c r="BC229" s="249" t="s">
        <v>1438</v>
      </c>
      <c r="BD229" s="249" t="s">
        <v>1438</v>
      </c>
      <c r="BE229" s="249" t="s">
        <v>1438</v>
      </c>
      <c r="BF229" s="249" t="s">
        <v>1438</v>
      </c>
      <c r="BG229" s="249">
        <v>7</v>
      </c>
      <c r="BH229" s="249">
        <v>7</v>
      </c>
      <c r="BI229" s="249">
        <v>7</v>
      </c>
      <c r="BJ229" s="249">
        <v>7</v>
      </c>
      <c r="BK229" s="249">
        <v>7</v>
      </c>
      <c r="BL229" s="260">
        <f t="shared" si="10"/>
        <v>7.0000000000000009</v>
      </c>
      <c r="BM229" s="249">
        <v>7</v>
      </c>
      <c r="BN229" s="293">
        <v>7</v>
      </c>
      <c r="BW229" s="208">
        <v>7</v>
      </c>
      <c r="BX229" s="57">
        <f t="shared" si="12"/>
        <v>7.0000000000000009</v>
      </c>
    </row>
    <row r="230" spans="1:76" s="57" customFormat="1" ht="15" hidden="1" customHeight="1" x14ac:dyDescent="0.35">
      <c r="A230" s="255">
        <v>14550</v>
      </c>
      <c r="B230" s="255" t="s">
        <v>116</v>
      </c>
      <c r="C230" s="255" t="s">
        <v>117</v>
      </c>
      <c r="D230" s="255">
        <v>1</v>
      </c>
      <c r="E230" s="255">
        <v>2025</v>
      </c>
      <c r="F230" s="255" t="s">
        <v>1434</v>
      </c>
      <c r="G230" s="255" t="s">
        <v>52</v>
      </c>
      <c r="H230" s="255" t="s">
        <v>1435</v>
      </c>
      <c r="I230" s="255" t="s">
        <v>93</v>
      </c>
      <c r="J230" s="255" t="s">
        <v>94</v>
      </c>
      <c r="K230" s="255" t="s">
        <v>56</v>
      </c>
      <c r="L230" s="255" t="s">
        <v>57</v>
      </c>
      <c r="M230" s="255">
        <v>9</v>
      </c>
      <c r="N230" s="255" t="s">
        <v>118</v>
      </c>
      <c r="O230" s="255" t="s">
        <v>395</v>
      </c>
      <c r="P230" s="250" t="s">
        <v>120</v>
      </c>
      <c r="Q230" s="255" t="s">
        <v>61</v>
      </c>
      <c r="R230" s="255" t="s">
        <v>62</v>
      </c>
      <c r="S230" s="249" t="s">
        <v>63</v>
      </c>
      <c r="T230" s="249">
        <v>20</v>
      </c>
      <c r="U230" s="249">
        <v>170</v>
      </c>
      <c r="V230" s="249">
        <v>12</v>
      </c>
      <c r="W230" s="249">
        <v>182</v>
      </c>
      <c r="X230" s="249">
        <v>4</v>
      </c>
      <c r="Y230" s="249" t="s">
        <v>64</v>
      </c>
      <c r="Z230" s="249" t="s">
        <v>64</v>
      </c>
      <c r="AA230" s="248" t="s">
        <v>64</v>
      </c>
      <c r="AB230" s="248"/>
      <c r="AC230" s="249" t="s">
        <v>299</v>
      </c>
      <c r="AD230" s="248"/>
      <c r="AE230" s="249"/>
      <c r="AF230" s="249" t="s">
        <v>122</v>
      </c>
      <c r="AG230" s="249">
        <v>46</v>
      </c>
      <c r="AH230" s="255">
        <v>2</v>
      </c>
      <c r="AI230" s="255" t="s">
        <v>1342</v>
      </c>
      <c r="AJ230" s="249" t="s">
        <v>1529</v>
      </c>
      <c r="AK230" s="249">
        <v>182</v>
      </c>
      <c r="AL230" s="292">
        <v>46</v>
      </c>
      <c r="AM230" s="292">
        <v>5075</v>
      </c>
      <c r="AN230" s="292">
        <v>275000</v>
      </c>
      <c r="AO230" s="292">
        <v>0</v>
      </c>
      <c r="AP230" s="265">
        <v>18473000</v>
      </c>
      <c r="AQ230" s="249">
        <v>3680000</v>
      </c>
      <c r="AR230" s="255">
        <v>5500000</v>
      </c>
      <c r="AS230" s="255">
        <v>4600000</v>
      </c>
      <c r="AT230" s="265">
        <v>0</v>
      </c>
      <c r="AU230" s="249">
        <v>32253000</v>
      </c>
      <c r="AV230" s="255" t="s">
        <v>67</v>
      </c>
      <c r="AW230" s="249" t="s">
        <v>1526</v>
      </c>
      <c r="AX230" s="249"/>
      <c r="AY230" s="249"/>
      <c r="AZ230" s="249" t="s">
        <v>1438</v>
      </c>
      <c r="BA230" s="249" t="s">
        <v>1438</v>
      </c>
      <c r="BB230" s="249" t="s">
        <v>1438</v>
      </c>
      <c r="BC230" s="249" t="s">
        <v>1438</v>
      </c>
      <c r="BD230" s="249" t="s">
        <v>1438</v>
      </c>
      <c r="BE230" s="249" t="s">
        <v>1438</v>
      </c>
      <c r="BF230" s="249" t="s">
        <v>1438</v>
      </c>
      <c r="BG230" s="249"/>
      <c r="BH230" s="249"/>
      <c r="BI230" s="249"/>
      <c r="BJ230" s="249"/>
      <c r="BK230" s="249"/>
      <c r="BL230" s="260">
        <f t="shared" si="10"/>
        <v>0</v>
      </c>
      <c r="BM230" s="249"/>
      <c r="BN230" s="255"/>
      <c r="BW230" s="208"/>
    </row>
    <row r="231" spans="1:76" s="57" customFormat="1" ht="15" hidden="1" customHeight="1" x14ac:dyDescent="0.35">
      <c r="A231" s="255">
        <v>14551</v>
      </c>
      <c r="B231" s="255" t="s">
        <v>116</v>
      </c>
      <c r="C231" s="255" t="s">
        <v>117</v>
      </c>
      <c r="D231" s="255">
        <v>1</v>
      </c>
      <c r="E231" s="255">
        <v>2025</v>
      </c>
      <c r="F231" s="255" t="s">
        <v>1434</v>
      </c>
      <c r="G231" s="255" t="s">
        <v>52</v>
      </c>
      <c r="H231" s="255" t="s">
        <v>1435</v>
      </c>
      <c r="I231" s="255" t="s">
        <v>93</v>
      </c>
      <c r="J231" s="255" t="s">
        <v>94</v>
      </c>
      <c r="K231" s="255" t="s">
        <v>56</v>
      </c>
      <c r="L231" s="255" t="s">
        <v>57</v>
      </c>
      <c r="M231" s="255">
        <v>9</v>
      </c>
      <c r="N231" s="255" t="s">
        <v>118</v>
      </c>
      <c r="O231" s="255" t="s">
        <v>396</v>
      </c>
      <c r="P231" s="250" t="s">
        <v>120</v>
      </c>
      <c r="Q231" s="255" t="s">
        <v>61</v>
      </c>
      <c r="R231" s="255" t="s">
        <v>62</v>
      </c>
      <c r="S231" s="249" t="s">
        <v>63</v>
      </c>
      <c r="T231" s="249">
        <v>20</v>
      </c>
      <c r="U231" s="249">
        <v>170</v>
      </c>
      <c r="V231" s="249">
        <v>12</v>
      </c>
      <c r="W231" s="249">
        <v>182</v>
      </c>
      <c r="X231" s="249">
        <v>4</v>
      </c>
      <c r="Y231" s="249" t="s">
        <v>64</v>
      </c>
      <c r="Z231" s="249" t="s">
        <v>64</v>
      </c>
      <c r="AA231" s="248" t="s">
        <v>64</v>
      </c>
      <c r="AB231" s="248"/>
      <c r="AC231" s="249" t="s">
        <v>299</v>
      </c>
      <c r="AD231" s="248"/>
      <c r="AE231" s="249"/>
      <c r="AF231" s="249" t="s">
        <v>122</v>
      </c>
      <c r="AG231" s="249">
        <v>46</v>
      </c>
      <c r="AH231" s="255">
        <v>2</v>
      </c>
      <c r="AI231" s="255" t="s">
        <v>1342</v>
      </c>
      <c r="AJ231" s="249" t="s">
        <v>1529</v>
      </c>
      <c r="AK231" s="249">
        <v>182</v>
      </c>
      <c r="AL231" s="292">
        <v>46</v>
      </c>
      <c r="AM231" s="292">
        <v>5075</v>
      </c>
      <c r="AN231" s="292">
        <v>275000</v>
      </c>
      <c r="AO231" s="292">
        <v>0</v>
      </c>
      <c r="AP231" s="265">
        <v>18473000</v>
      </c>
      <c r="AQ231" s="249">
        <v>3680000</v>
      </c>
      <c r="AR231" s="255">
        <v>5500000</v>
      </c>
      <c r="AS231" s="255">
        <v>4600000</v>
      </c>
      <c r="AT231" s="265">
        <v>0</v>
      </c>
      <c r="AU231" s="249">
        <v>32253000</v>
      </c>
      <c r="AV231" s="255" t="s">
        <v>67</v>
      </c>
      <c r="AW231" s="249" t="s">
        <v>1526</v>
      </c>
      <c r="AX231" s="249"/>
      <c r="AY231" s="249"/>
      <c r="AZ231" s="249" t="s">
        <v>1438</v>
      </c>
      <c r="BA231" s="249" t="s">
        <v>1438</v>
      </c>
      <c r="BB231" s="249" t="s">
        <v>1438</v>
      </c>
      <c r="BC231" s="249" t="s">
        <v>1438</v>
      </c>
      <c r="BD231" s="249" t="s">
        <v>1438</v>
      </c>
      <c r="BE231" s="249" t="s">
        <v>1438</v>
      </c>
      <c r="BF231" s="249" t="s">
        <v>1438</v>
      </c>
      <c r="BG231" s="249"/>
      <c r="BH231" s="249"/>
      <c r="BI231" s="249"/>
      <c r="BJ231" s="249"/>
      <c r="BK231" s="249"/>
      <c r="BL231" s="260">
        <f t="shared" si="10"/>
        <v>0</v>
      </c>
      <c r="BM231" s="249"/>
      <c r="BN231" s="255"/>
      <c r="BW231" s="208"/>
    </row>
    <row r="232" spans="1:76" s="57" customFormat="1" ht="15" customHeight="1" x14ac:dyDescent="0.35">
      <c r="A232" s="255">
        <v>14552</v>
      </c>
      <c r="B232" s="255" t="s">
        <v>116</v>
      </c>
      <c r="C232" s="255" t="s">
        <v>117</v>
      </c>
      <c r="D232" s="255">
        <v>1</v>
      </c>
      <c r="E232" s="255">
        <v>2025</v>
      </c>
      <c r="F232" s="255" t="s">
        <v>1434</v>
      </c>
      <c r="G232" s="255" t="s">
        <v>52</v>
      </c>
      <c r="H232" s="255" t="s">
        <v>1435</v>
      </c>
      <c r="I232" s="255" t="s">
        <v>397</v>
      </c>
      <c r="J232" s="255" t="s">
        <v>398</v>
      </c>
      <c r="K232" s="255" t="s">
        <v>56</v>
      </c>
      <c r="L232" s="255" t="s">
        <v>57</v>
      </c>
      <c r="M232" s="255">
        <v>9</v>
      </c>
      <c r="N232" s="255" t="s">
        <v>118</v>
      </c>
      <c r="O232" s="255" t="s">
        <v>399</v>
      </c>
      <c r="P232" s="250" t="s">
        <v>120</v>
      </c>
      <c r="Q232" s="255" t="s">
        <v>61</v>
      </c>
      <c r="R232" s="255" t="s">
        <v>62</v>
      </c>
      <c r="S232" s="249" t="s">
        <v>63</v>
      </c>
      <c r="T232" s="249">
        <v>20</v>
      </c>
      <c r="U232" s="249">
        <v>130</v>
      </c>
      <c r="V232" s="249">
        <v>12</v>
      </c>
      <c r="W232" s="249">
        <v>142</v>
      </c>
      <c r="X232" s="249">
        <v>4</v>
      </c>
      <c r="Y232" s="249" t="s">
        <v>64</v>
      </c>
      <c r="Z232" s="249" t="s">
        <v>64</v>
      </c>
      <c r="AA232" s="248" t="s">
        <v>64</v>
      </c>
      <c r="AB232" s="248"/>
      <c r="AC232" s="249" t="s">
        <v>299</v>
      </c>
      <c r="AD232" s="248"/>
      <c r="AE232" s="249"/>
      <c r="AF232" s="249" t="s">
        <v>122</v>
      </c>
      <c r="AG232" s="249">
        <v>36</v>
      </c>
      <c r="AH232" s="255">
        <v>2</v>
      </c>
      <c r="AI232" s="255" t="s">
        <v>1342</v>
      </c>
      <c r="AJ232" s="323" t="s">
        <v>1529</v>
      </c>
      <c r="AK232" s="249">
        <v>142</v>
      </c>
      <c r="AL232" s="292">
        <v>36</v>
      </c>
      <c r="AM232" s="292">
        <v>5075</v>
      </c>
      <c r="AN232" s="292">
        <v>275000</v>
      </c>
      <c r="AO232" s="292">
        <v>0</v>
      </c>
      <c r="AP232" s="265">
        <v>14413000</v>
      </c>
      <c r="AQ232" s="249">
        <v>2880000</v>
      </c>
      <c r="AR232" s="255">
        <v>5500000</v>
      </c>
      <c r="AS232" s="255">
        <v>3600000</v>
      </c>
      <c r="AT232" s="265">
        <v>0</v>
      </c>
      <c r="AU232" s="319">
        <v>26393000</v>
      </c>
      <c r="AV232" s="249" t="s">
        <v>64</v>
      </c>
      <c r="AW232" s="249"/>
      <c r="AX232" s="249">
        <v>7</v>
      </c>
      <c r="AY232" s="249">
        <v>7</v>
      </c>
      <c r="AZ232" s="249" t="s">
        <v>1438</v>
      </c>
      <c r="BA232" s="249" t="s">
        <v>1438</v>
      </c>
      <c r="BB232" s="249" t="s">
        <v>1438</v>
      </c>
      <c r="BC232" s="249" t="s">
        <v>1438</v>
      </c>
      <c r="BD232" s="249" t="s">
        <v>1438</v>
      </c>
      <c r="BE232" s="249" t="s">
        <v>1438</v>
      </c>
      <c r="BF232" s="249" t="s">
        <v>1438</v>
      </c>
      <c r="BG232" s="249">
        <v>7</v>
      </c>
      <c r="BH232" s="249">
        <v>7</v>
      </c>
      <c r="BI232" s="249">
        <v>7</v>
      </c>
      <c r="BJ232" s="249">
        <v>7</v>
      </c>
      <c r="BK232" s="249">
        <v>7</v>
      </c>
      <c r="BL232" s="260">
        <f t="shared" si="10"/>
        <v>7.0000000000000009</v>
      </c>
      <c r="BM232" s="249">
        <v>7</v>
      </c>
      <c r="BN232" s="263">
        <v>7</v>
      </c>
      <c r="BO232" s="57" t="s">
        <v>1444</v>
      </c>
      <c r="BP232" s="57" t="s">
        <v>1530</v>
      </c>
      <c r="BQ232" s="57" t="s">
        <v>1531</v>
      </c>
      <c r="BR232" s="57">
        <v>994083215</v>
      </c>
      <c r="BS232" s="57" t="s">
        <v>1532</v>
      </c>
      <c r="BT232" s="57" t="s">
        <v>1524</v>
      </c>
      <c r="BU232" s="57" t="s">
        <v>1525</v>
      </c>
      <c r="BV232" s="57" t="s">
        <v>1455</v>
      </c>
      <c r="BW232" s="208">
        <v>7</v>
      </c>
      <c r="BX232" s="57">
        <f t="shared" ref="BX232:BX233" si="13">+(BG232*0.3+BH232*0.3+BI232*0.2+BJ232*0.1+BK232*0.1)</f>
        <v>7.0000000000000009</v>
      </c>
    </row>
    <row r="233" spans="1:76" s="57" customFormat="1" ht="15" customHeight="1" x14ac:dyDescent="0.35">
      <c r="A233" s="255">
        <v>14554</v>
      </c>
      <c r="B233" s="255" t="s">
        <v>116</v>
      </c>
      <c r="C233" s="255" t="s">
        <v>117</v>
      </c>
      <c r="D233" s="255">
        <v>1</v>
      </c>
      <c r="E233" s="255">
        <v>2025</v>
      </c>
      <c r="F233" s="255" t="s">
        <v>1434</v>
      </c>
      <c r="G233" s="255" t="s">
        <v>52</v>
      </c>
      <c r="H233" s="255" t="s">
        <v>1435</v>
      </c>
      <c r="I233" s="255" t="s">
        <v>397</v>
      </c>
      <c r="J233" s="255" t="s">
        <v>398</v>
      </c>
      <c r="K233" s="255" t="s">
        <v>56</v>
      </c>
      <c r="L233" s="255" t="s">
        <v>57</v>
      </c>
      <c r="M233" s="255">
        <v>9</v>
      </c>
      <c r="N233" s="255" t="s">
        <v>118</v>
      </c>
      <c r="O233" s="255" t="s">
        <v>401</v>
      </c>
      <c r="P233" s="250" t="s">
        <v>120</v>
      </c>
      <c r="Q233" s="255" t="s">
        <v>61</v>
      </c>
      <c r="R233" s="255" t="s">
        <v>62</v>
      </c>
      <c r="S233" s="249" t="s">
        <v>63</v>
      </c>
      <c r="T233" s="249">
        <v>20</v>
      </c>
      <c r="U233" s="249">
        <v>130</v>
      </c>
      <c r="V233" s="249">
        <v>12</v>
      </c>
      <c r="W233" s="249">
        <v>142</v>
      </c>
      <c r="X233" s="249">
        <v>4</v>
      </c>
      <c r="Y233" s="249" t="s">
        <v>64</v>
      </c>
      <c r="Z233" s="249" t="s">
        <v>64</v>
      </c>
      <c r="AA233" s="248" t="s">
        <v>64</v>
      </c>
      <c r="AB233" s="248"/>
      <c r="AC233" s="249" t="s">
        <v>299</v>
      </c>
      <c r="AD233" s="248"/>
      <c r="AE233" s="249"/>
      <c r="AF233" s="249" t="s">
        <v>122</v>
      </c>
      <c r="AG233" s="249">
        <v>36</v>
      </c>
      <c r="AH233" s="255">
        <v>2</v>
      </c>
      <c r="AI233" s="255" t="s">
        <v>1342</v>
      </c>
      <c r="AJ233" s="323" t="s">
        <v>1529</v>
      </c>
      <c r="AK233" s="249">
        <v>142</v>
      </c>
      <c r="AL233" s="292">
        <v>36</v>
      </c>
      <c r="AM233" s="292">
        <v>5075</v>
      </c>
      <c r="AN233" s="292">
        <v>275000</v>
      </c>
      <c r="AO233" s="292">
        <v>0</v>
      </c>
      <c r="AP233" s="265">
        <v>14413000</v>
      </c>
      <c r="AQ233" s="249">
        <v>2880000</v>
      </c>
      <c r="AR233" s="255">
        <v>5500000</v>
      </c>
      <c r="AS233" s="255">
        <v>3600000</v>
      </c>
      <c r="AT233" s="265">
        <v>0</v>
      </c>
      <c r="AU233" s="319">
        <v>26393000</v>
      </c>
      <c r="AV233" s="249" t="s">
        <v>64</v>
      </c>
      <c r="AW233" s="249"/>
      <c r="AX233" s="249">
        <v>7</v>
      </c>
      <c r="AY233" s="249">
        <v>7</v>
      </c>
      <c r="AZ233" s="249" t="s">
        <v>1438</v>
      </c>
      <c r="BA233" s="249" t="s">
        <v>1438</v>
      </c>
      <c r="BB233" s="249" t="s">
        <v>1438</v>
      </c>
      <c r="BC233" s="249" t="s">
        <v>1438</v>
      </c>
      <c r="BD233" s="249" t="s">
        <v>1438</v>
      </c>
      <c r="BE233" s="249" t="s">
        <v>1438</v>
      </c>
      <c r="BF233" s="249" t="s">
        <v>1438</v>
      </c>
      <c r="BG233" s="249">
        <v>7</v>
      </c>
      <c r="BH233" s="249">
        <v>7</v>
      </c>
      <c r="BI233" s="249">
        <v>7</v>
      </c>
      <c r="BJ233" s="249">
        <v>7</v>
      </c>
      <c r="BK233" s="249">
        <v>7</v>
      </c>
      <c r="BL233" s="260">
        <f t="shared" si="10"/>
        <v>7.0000000000000009</v>
      </c>
      <c r="BM233" s="249">
        <v>7</v>
      </c>
      <c r="BN233" s="263">
        <v>7</v>
      </c>
      <c r="BO233" s="57" t="s">
        <v>1444</v>
      </c>
      <c r="BP233" s="57" t="s">
        <v>1530</v>
      </c>
      <c r="BQ233" s="57" t="s">
        <v>1531</v>
      </c>
      <c r="BR233" s="57">
        <v>994083215</v>
      </c>
      <c r="BS233" s="57" t="s">
        <v>1533</v>
      </c>
      <c r="BT233" s="57" t="s">
        <v>1524</v>
      </c>
      <c r="BU233" s="57" t="s">
        <v>1525</v>
      </c>
      <c r="BV233" s="57" t="s">
        <v>1455</v>
      </c>
      <c r="BW233" s="208">
        <v>7</v>
      </c>
      <c r="BX233" s="57">
        <f t="shared" si="13"/>
        <v>7.0000000000000009</v>
      </c>
    </row>
    <row r="234" spans="1:76" s="57" customFormat="1" ht="15" hidden="1" customHeight="1" x14ac:dyDescent="0.35">
      <c r="A234" s="255">
        <v>14544</v>
      </c>
      <c r="B234" s="255" t="s">
        <v>116</v>
      </c>
      <c r="C234" s="255" t="s">
        <v>117</v>
      </c>
      <c r="D234" s="255">
        <v>1</v>
      </c>
      <c r="E234" s="255">
        <v>2025</v>
      </c>
      <c r="F234" s="255" t="s">
        <v>1434</v>
      </c>
      <c r="G234" s="255" t="s">
        <v>52</v>
      </c>
      <c r="H234" s="255" t="s">
        <v>1435</v>
      </c>
      <c r="I234" s="255" t="s">
        <v>296</v>
      </c>
      <c r="J234" s="255" t="s">
        <v>297</v>
      </c>
      <c r="K234" s="255"/>
      <c r="L234" s="255" t="s">
        <v>65</v>
      </c>
      <c r="M234" s="255">
        <v>9</v>
      </c>
      <c r="N234" s="255" t="s">
        <v>118</v>
      </c>
      <c r="O234" s="255" t="s">
        <v>298</v>
      </c>
      <c r="P234" s="250" t="s">
        <v>120</v>
      </c>
      <c r="Q234" s="255" t="s">
        <v>61</v>
      </c>
      <c r="R234" s="255" t="s">
        <v>107</v>
      </c>
      <c r="S234" s="249" t="s">
        <v>63</v>
      </c>
      <c r="T234" s="249">
        <v>20</v>
      </c>
      <c r="U234" s="249">
        <v>160</v>
      </c>
      <c r="V234" s="249" t="s">
        <v>65</v>
      </c>
      <c r="W234" s="249">
        <v>160</v>
      </c>
      <c r="X234" s="249">
        <v>4</v>
      </c>
      <c r="Y234" s="249" t="s">
        <v>64</v>
      </c>
      <c r="Z234" s="249" t="s">
        <v>64</v>
      </c>
      <c r="AA234" s="253" t="s">
        <v>67</v>
      </c>
      <c r="AB234" s="248"/>
      <c r="AC234" s="249" t="s">
        <v>299</v>
      </c>
      <c r="AD234" s="248" t="s">
        <v>64</v>
      </c>
      <c r="AE234" s="249" t="s">
        <v>300</v>
      </c>
      <c r="AF234" s="249" t="s">
        <v>122</v>
      </c>
      <c r="AG234" s="249">
        <v>40</v>
      </c>
      <c r="AH234" s="255">
        <v>2</v>
      </c>
      <c r="AI234" s="255" t="s">
        <v>1342</v>
      </c>
      <c r="AJ234" s="249" t="s">
        <v>1529</v>
      </c>
      <c r="AK234" s="249">
        <v>160</v>
      </c>
      <c r="AL234" s="292">
        <v>40</v>
      </c>
      <c r="AM234" s="292">
        <v>5075</v>
      </c>
      <c r="AN234" s="292">
        <v>275000</v>
      </c>
      <c r="AO234" s="292">
        <v>50000</v>
      </c>
      <c r="AP234" s="265">
        <v>16240000</v>
      </c>
      <c r="AQ234" s="249">
        <v>3200000</v>
      </c>
      <c r="AR234" s="255">
        <v>5500000</v>
      </c>
      <c r="AS234" s="255">
        <v>4000000</v>
      </c>
      <c r="AT234" s="265">
        <v>1000000</v>
      </c>
      <c r="AU234" s="249">
        <v>29940000</v>
      </c>
      <c r="AV234" s="255" t="s">
        <v>67</v>
      </c>
      <c r="AW234" s="249" t="s">
        <v>1534</v>
      </c>
      <c r="AX234" s="249"/>
      <c r="AY234" s="249"/>
      <c r="AZ234" s="249" t="s">
        <v>1438</v>
      </c>
      <c r="BA234" s="249" t="s">
        <v>1438</v>
      </c>
      <c r="BB234" s="249" t="s">
        <v>1438</v>
      </c>
      <c r="BC234" s="249" t="s">
        <v>1438</v>
      </c>
      <c r="BD234" s="249" t="s">
        <v>1438</v>
      </c>
      <c r="BE234" s="249" t="s">
        <v>1438</v>
      </c>
      <c r="BF234" s="249" t="s">
        <v>1438</v>
      </c>
      <c r="BG234" s="249"/>
      <c r="BH234" s="249"/>
      <c r="BI234" s="249"/>
      <c r="BJ234" s="249"/>
      <c r="BK234" s="249"/>
      <c r="BL234" s="260">
        <f t="shared" si="10"/>
        <v>0</v>
      </c>
      <c r="BM234" s="249"/>
      <c r="BN234" s="255"/>
      <c r="BV234" s="57" t="s">
        <v>1455</v>
      </c>
      <c r="BW234" s="208"/>
    </row>
    <row r="235" spans="1:76" s="57" customFormat="1" ht="15" hidden="1" customHeight="1" x14ac:dyDescent="0.35">
      <c r="A235" s="255">
        <v>14547</v>
      </c>
      <c r="B235" s="255" t="s">
        <v>116</v>
      </c>
      <c r="C235" s="255" t="s">
        <v>117</v>
      </c>
      <c r="D235" s="255">
        <v>1</v>
      </c>
      <c r="E235" s="255">
        <v>2025</v>
      </c>
      <c r="F235" s="255" t="s">
        <v>1434</v>
      </c>
      <c r="G235" s="255" t="s">
        <v>52</v>
      </c>
      <c r="H235" s="255" t="s">
        <v>1435</v>
      </c>
      <c r="I235" s="255" t="s">
        <v>100</v>
      </c>
      <c r="J235" s="255" t="s">
        <v>101</v>
      </c>
      <c r="K235" s="255" t="s">
        <v>56</v>
      </c>
      <c r="L235" s="255" t="s">
        <v>57</v>
      </c>
      <c r="M235" s="255">
        <v>9</v>
      </c>
      <c r="N235" s="255" t="s">
        <v>118</v>
      </c>
      <c r="O235" s="255" t="s">
        <v>123</v>
      </c>
      <c r="P235" s="250" t="s">
        <v>120</v>
      </c>
      <c r="Q235" s="255" t="s">
        <v>61</v>
      </c>
      <c r="R235" s="255" t="s">
        <v>62</v>
      </c>
      <c r="S235" s="249" t="s">
        <v>63</v>
      </c>
      <c r="T235" s="249">
        <v>20</v>
      </c>
      <c r="U235" s="249">
        <v>260</v>
      </c>
      <c r="V235" s="249">
        <v>12</v>
      </c>
      <c r="W235" s="249">
        <v>272</v>
      </c>
      <c r="X235" s="249">
        <v>4</v>
      </c>
      <c r="Y235" s="249" t="s">
        <v>64</v>
      </c>
      <c r="Z235" s="249" t="s">
        <v>64</v>
      </c>
      <c r="AA235" s="248" t="s">
        <v>64</v>
      </c>
      <c r="AB235" s="248"/>
      <c r="AC235" s="249" t="s">
        <v>121</v>
      </c>
      <c r="AD235" s="248" t="s">
        <v>64</v>
      </c>
      <c r="AE235" s="249" t="s">
        <v>110</v>
      </c>
      <c r="AF235" s="249" t="s">
        <v>122</v>
      </c>
      <c r="AG235" s="249">
        <v>68</v>
      </c>
      <c r="AH235" s="255">
        <v>2</v>
      </c>
      <c r="AI235" s="255" t="s">
        <v>1342</v>
      </c>
      <c r="AJ235" s="249" t="s">
        <v>1529</v>
      </c>
      <c r="AK235" s="249">
        <v>272</v>
      </c>
      <c r="AL235" s="292">
        <v>68</v>
      </c>
      <c r="AM235" s="292">
        <v>5075</v>
      </c>
      <c r="AN235" s="292">
        <v>275000</v>
      </c>
      <c r="AO235" s="292">
        <v>200000</v>
      </c>
      <c r="AP235" s="265">
        <v>27608000</v>
      </c>
      <c r="AQ235" s="249">
        <v>5440000</v>
      </c>
      <c r="AR235" s="255">
        <v>5500000</v>
      </c>
      <c r="AS235" s="255">
        <v>6800000</v>
      </c>
      <c r="AT235" s="265">
        <v>4000000</v>
      </c>
      <c r="AU235" s="249">
        <v>49348000</v>
      </c>
      <c r="AV235" s="255" t="s">
        <v>64</v>
      </c>
      <c r="AW235" s="249"/>
      <c r="AX235" s="249">
        <v>7</v>
      </c>
      <c r="AY235" s="249">
        <v>7</v>
      </c>
      <c r="AZ235" s="249" t="s">
        <v>1438</v>
      </c>
      <c r="BA235" s="249" t="s">
        <v>1438</v>
      </c>
      <c r="BB235" s="249" t="s">
        <v>1438</v>
      </c>
      <c r="BC235" s="249" t="s">
        <v>1438</v>
      </c>
      <c r="BD235" s="249" t="s">
        <v>1438</v>
      </c>
      <c r="BE235" s="249" t="s">
        <v>1438</v>
      </c>
      <c r="BF235" s="249" t="s">
        <v>1438</v>
      </c>
      <c r="BG235" s="249">
        <v>7</v>
      </c>
      <c r="BH235" s="249">
        <v>7</v>
      </c>
      <c r="BI235" s="249">
        <v>7</v>
      </c>
      <c r="BJ235" s="249">
        <v>7</v>
      </c>
      <c r="BK235" s="249">
        <v>7</v>
      </c>
      <c r="BL235" s="260">
        <f t="shared" si="10"/>
        <v>7.0000000000000009</v>
      </c>
      <c r="BM235" s="249">
        <v>7</v>
      </c>
      <c r="BN235" s="293">
        <v>7</v>
      </c>
      <c r="BV235" s="57" t="s">
        <v>1455</v>
      </c>
      <c r="BW235" s="208">
        <v>7</v>
      </c>
      <c r="BX235" s="57">
        <f>+(BG235*0.3+BH235*0.3+BI235*0.2+BJ235*0.1+BK235*0.1)</f>
        <v>7.0000000000000009</v>
      </c>
    </row>
    <row r="236" spans="1:76" s="57" customFormat="1" ht="15" hidden="1" customHeight="1" x14ac:dyDescent="0.35">
      <c r="A236" s="255">
        <v>14542</v>
      </c>
      <c r="B236" s="255" t="s">
        <v>116</v>
      </c>
      <c r="C236" s="255" t="s">
        <v>117</v>
      </c>
      <c r="D236" s="255">
        <v>1</v>
      </c>
      <c r="E236" s="255">
        <v>2025</v>
      </c>
      <c r="F236" s="255" t="s">
        <v>1434</v>
      </c>
      <c r="G236" s="255" t="s">
        <v>52</v>
      </c>
      <c r="H236" s="255" t="s">
        <v>1435</v>
      </c>
      <c r="I236" s="255" t="s">
        <v>1047</v>
      </c>
      <c r="J236" s="255" t="s">
        <v>1048</v>
      </c>
      <c r="K236" s="255" t="s">
        <v>56</v>
      </c>
      <c r="L236" s="255" t="s">
        <v>57</v>
      </c>
      <c r="M236" s="255">
        <v>9</v>
      </c>
      <c r="N236" s="255" t="s">
        <v>118</v>
      </c>
      <c r="O236" s="255" t="s">
        <v>1228</v>
      </c>
      <c r="P236" s="250" t="s">
        <v>120</v>
      </c>
      <c r="Q236" s="255" t="s">
        <v>61</v>
      </c>
      <c r="R236" s="255" t="s">
        <v>62</v>
      </c>
      <c r="S236" s="249" t="s">
        <v>63</v>
      </c>
      <c r="T236" s="249">
        <v>20</v>
      </c>
      <c r="U236" s="249">
        <v>260</v>
      </c>
      <c r="V236" s="249">
        <v>12</v>
      </c>
      <c r="W236" s="249">
        <v>272</v>
      </c>
      <c r="X236" s="249">
        <v>4</v>
      </c>
      <c r="Y236" s="249" t="s">
        <v>64</v>
      </c>
      <c r="Z236" s="249" t="s">
        <v>64</v>
      </c>
      <c r="AA236" s="248" t="s">
        <v>64</v>
      </c>
      <c r="AB236" s="248"/>
      <c r="AC236" s="249" t="s">
        <v>1229</v>
      </c>
      <c r="AD236" s="248" t="s">
        <v>64</v>
      </c>
      <c r="AE236" s="249" t="s">
        <v>1230</v>
      </c>
      <c r="AF236" s="249" t="s">
        <v>122</v>
      </c>
      <c r="AG236" s="249">
        <v>68</v>
      </c>
      <c r="AH236" s="255">
        <v>2</v>
      </c>
      <c r="AI236" s="255" t="s">
        <v>1344</v>
      </c>
      <c r="AJ236" s="273" t="s">
        <v>1535</v>
      </c>
      <c r="AK236" s="249">
        <v>272</v>
      </c>
      <c r="AL236" s="292">
        <v>68</v>
      </c>
      <c r="AM236" s="292">
        <v>5075</v>
      </c>
      <c r="AN236" s="292">
        <v>275000</v>
      </c>
      <c r="AO236" s="292">
        <v>300000</v>
      </c>
      <c r="AP236" s="265">
        <v>27608000</v>
      </c>
      <c r="AQ236" s="249">
        <v>5440000</v>
      </c>
      <c r="AR236" s="255">
        <v>5500000</v>
      </c>
      <c r="AS236" s="255">
        <v>6800000</v>
      </c>
      <c r="AT236" s="265">
        <v>6000000</v>
      </c>
      <c r="AU236" s="249">
        <v>51348000</v>
      </c>
      <c r="AV236" s="255" t="s">
        <v>64</v>
      </c>
      <c r="AW236" s="249"/>
      <c r="AX236" s="249">
        <v>5</v>
      </c>
      <c r="AY236" s="249">
        <v>7</v>
      </c>
      <c r="AZ236" s="249" t="s">
        <v>1438</v>
      </c>
      <c r="BA236" s="249" t="s">
        <v>1438</v>
      </c>
      <c r="BB236" s="249" t="s">
        <v>1438</v>
      </c>
      <c r="BC236" s="249" t="s">
        <v>1438</v>
      </c>
      <c r="BD236" s="249" t="s">
        <v>1438</v>
      </c>
      <c r="BE236" s="249" t="s">
        <v>1438</v>
      </c>
      <c r="BF236" s="249" t="s">
        <v>1438</v>
      </c>
      <c r="BG236" s="249">
        <v>7</v>
      </c>
      <c r="BH236" s="249">
        <v>7</v>
      </c>
      <c r="BI236" s="249">
        <v>7</v>
      </c>
      <c r="BJ236" s="249">
        <v>7</v>
      </c>
      <c r="BK236" s="249">
        <v>7</v>
      </c>
      <c r="BL236" s="260">
        <f t="shared" si="10"/>
        <v>7.0000000000000009</v>
      </c>
      <c r="BM236" s="249">
        <v>7</v>
      </c>
      <c r="BN236" s="293">
        <v>6.8</v>
      </c>
      <c r="BV236" s="57" t="s">
        <v>1455</v>
      </c>
      <c r="BW236" s="208">
        <v>7</v>
      </c>
      <c r="BX236" s="57">
        <f t="shared" ref="BX236:BX237" si="14">+(BG236*0.3+BH236*0.3+BI236*0.2+BJ236*0.1+BK236*0.1)</f>
        <v>7.0000000000000009</v>
      </c>
    </row>
    <row r="237" spans="1:76" s="57" customFormat="1" ht="15" hidden="1" customHeight="1" x14ac:dyDescent="0.35">
      <c r="A237" s="255">
        <v>14543</v>
      </c>
      <c r="B237" s="255" t="s">
        <v>116</v>
      </c>
      <c r="C237" s="255" t="s">
        <v>117</v>
      </c>
      <c r="D237" s="255">
        <v>1</v>
      </c>
      <c r="E237" s="255">
        <v>2025</v>
      </c>
      <c r="F237" s="255" t="s">
        <v>1434</v>
      </c>
      <c r="G237" s="255" t="s">
        <v>52</v>
      </c>
      <c r="H237" s="255" t="s">
        <v>1435</v>
      </c>
      <c r="I237" s="255" t="s">
        <v>1047</v>
      </c>
      <c r="J237" s="255" t="s">
        <v>1048</v>
      </c>
      <c r="K237" s="255" t="s">
        <v>56</v>
      </c>
      <c r="L237" s="255" t="s">
        <v>57</v>
      </c>
      <c r="M237" s="255">
        <v>9</v>
      </c>
      <c r="N237" s="255" t="s">
        <v>118</v>
      </c>
      <c r="O237" s="255" t="s">
        <v>1252</v>
      </c>
      <c r="P237" s="250" t="s">
        <v>120</v>
      </c>
      <c r="Q237" s="255" t="s">
        <v>61</v>
      </c>
      <c r="R237" s="255" t="s">
        <v>62</v>
      </c>
      <c r="S237" s="249" t="s">
        <v>63</v>
      </c>
      <c r="T237" s="249">
        <v>20</v>
      </c>
      <c r="U237" s="249">
        <v>260</v>
      </c>
      <c r="V237" s="249">
        <v>12</v>
      </c>
      <c r="W237" s="249">
        <v>272</v>
      </c>
      <c r="X237" s="249">
        <v>4</v>
      </c>
      <c r="Y237" s="249" t="s">
        <v>64</v>
      </c>
      <c r="Z237" s="249" t="s">
        <v>64</v>
      </c>
      <c r="AA237" s="248" t="s">
        <v>64</v>
      </c>
      <c r="AB237" s="248"/>
      <c r="AC237" s="249" t="s">
        <v>1229</v>
      </c>
      <c r="AD237" s="248" t="s">
        <v>64</v>
      </c>
      <c r="AE237" s="249" t="s">
        <v>1230</v>
      </c>
      <c r="AF237" s="249" t="s">
        <v>122</v>
      </c>
      <c r="AG237" s="249">
        <v>68</v>
      </c>
      <c r="AH237" s="255">
        <v>2</v>
      </c>
      <c r="AI237" s="255" t="s">
        <v>1344</v>
      </c>
      <c r="AJ237" s="249" t="s">
        <v>1535</v>
      </c>
      <c r="AK237" s="249">
        <v>272</v>
      </c>
      <c r="AL237" s="292">
        <v>68</v>
      </c>
      <c r="AM237" s="292">
        <v>5075</v>
      </c>
      <c r="AN237" s="292">
        <v>275000</v>
      </c>
      <c r="AO237" s="292">
        <v>300000</v>
      </c>
      <c r="AP237" s="265">
        <v>27608000</v>
      </c>
      <c r="AQ237" s="249">
        <v>5440000</v>
      </c>
      <c r="AR237" s="255">
        <v>5500000</v>
      </c>
      <c r="AS237" s="255">
        <v>6800000</v>
      </c>
      <c r="AT237" s="265">
        <v>6000000</v>
      </c>
      <c r="AU237" s="249">
        <v>51348000</v>
      </c>
      <c r="AV237" s="255" t="s">
        <v>64</v>
      </c>
      <c r="AW237" s="249"/>
      <c r="AX237" s="249">
        <v>5</v>
      </c>
      <c r="AY237" s="249">
        <v>7</v>
      </c>
      <c r="AZ237" s="249" t="s">
        <v>1438</v>
      </c>
      <c r="BA237" s="249" t="s">
        <v>1438</v>
      </c>
      <c r="BB237" s="249" t="s">
        <v>1438</v>
      </c>
      <c r="BC237" s="249" t="s">
        <v>1438</v>
      </c>
      <c r="BD237" s="249" t="s">
        <v>1438</v>
      </c>
      <c r="BE237" s="249" t="s">
        <v>1438</v>
      </c>
      <c r="BF237" s="249" t="s">
        <v>1438</v>
      </c>
      <c r="BG237" s="249">
        <v>7</v>
      </c>
      <c r="BH237" s="249">
        <v>7</v>
      </c>
      <c r="BI237" s="249">
        <v>7</v>
      </c>
      <c r="BJ237" s="249">
        <v>7</v>
      </c>
      <c r="BK237" s="249">
        <v>7</v>
      </c>
      <c r="BL237" s="260">
        <f t="shared" si="10"/>
        <v>7.0000000000000009</v>
      </c>
      <c r="BM237" s="249">
        <v>7</v>
      </c>
      <c r="BN237" s="293">
        <v>6.8</v>
      </c>
      <c r="BV237" s="57" t="s">
        <v>1455</v>
      </c>
      <c r="BW237" s="208">
        <v>7</v>
      </c>
      <c r="BX237" s="57">
        <f t="shared" si="14"/>
        <v>7.0000000000000009</v>
      </c>
    </row>
    <row r="238" spans="1:76" s="57" customFormat="1" ht="15" hidden="1" customHeight="1" x14ac:dyDescent="0.35">
      <c r="A238" s="255">
        <v>14547</v>
      </c>
      <c r="B238" s="255" t="s">
        <v>116</v>
      </c>
      <c r="C238" s="255" t="s">
        <v>117</v>
      </c>
      <c r="D238" s="255">
        <v>1</v>
      </c>
      <c r="E238" s="255">
        <v>2025</v>
      </c>
      <c r="F238" s="255" t="s">
        <v>1434</v>
      </c>
      <c r="G238" s="255" t="s">
        <v>52</v>
      </c>
      <c r="H238" s="255" t="s">
        <v>1435</v>
      </c>
      <c r="I238" s="255" t="s">
        <v>100</v>
      </c>
      <c r="J238" s="255" t="s">
        <v>101</v>
      </c>
      <c r="K238" s="255" t="s">
        <v>56</v>
      </c>
      <c r="L238" s="255" t="s">
        <v>57</v>
      </c>
      <c r="M238" s="255">
        <v>9</v>
      </c>
      <c r="N238" s="255" t="s">
        <v>118</v>
      </c>
      <c r="O238" s="255" t="s">
        <v>123</v>
      </c>
      <c r="P238" s="250" t="s">
        <v>120</v>
      </c>
      <c r="Q238" s="255" t="s">
        <v>61</v>
      </c>
      <c r="R238" s="255" t="s">
        <v>62</v>
      </c>
      <c r="S238" s="249" t="s">
        <v>63</v>
      </c>
      <c r="T238" s="249">
        <v>20</v>
      </c>
      <c r="U238" s="249">
        <v>260</v>
      </c>
      <c r="V238" s="249">
        <v>12</v>
      </c>
      <c r="W238" s="249">
        <v>272</v>
      </c>
      <c r="X238" s="249">
        <v>4</v>
      </c>
      <c r="Y238" s="249" t="s">
        <v>64</v>
      </c>
      <c r="Z238" s="249" t="s">
        <v>64</v>
      </c>
      <c r="AA238" s="248" t="s">
        <v>64</v>
      </c>
      <c r="AB238" s="248"/>
      <c r="AC238" s="249" t="s">
        <v>121</v>
      </c>
      <c r="AD238" s="248" t="s">
        <v>64</v>
      </c>
      <c r="AE238" s="249" t="s">
        <v>110</v>
      </c>
      <c r="AF238" s="249" t="s">
        <v>122</v>
      </c>
      <c r="AG238" s="249">
        <v>68</v>
      </c>
      <c r="AH238" s="255">
        <v>2</v>
      </c>
      <c r="AI238" s="255" t="s">
        <v>1344</v>
      </c>
      <c r="AJ238" s="249" t="s">
        <v>1535</v>
      </c>
      <c r="AK238" s="249">
        <v>272</v>
      </c>
      <c r="AL238" s="292">
        <v>68</v>
      </c>
      <c r="AM238" s="292">
        <v>5075</v>
      </c>
      <c r="AN238" s="292">
        <v>275000</v>
      </c>
      <c r="AO238" s="292">
        <v>250000</v>
      </c>
      <c r="AP238" s="265">
        <v>27608000</v>
      </c>
      <c r="AQ238" s="249">
        <v>5440000</v>
      </c>
      <c r="AR238" s="255">
        <v>5500000</v>
      </c>
      <c r="AS238" s="255">
        <v>6800000</v>
      </c>
      <c r="AT238" s="265">
        <v>5000000</v>
      </c>
      <c r="AU238" s="249">
        <v>50948000</v>
      </c>
      <c r="AV238" s="255" t="s">
        <v>67</v>
      </c>
      <c r="AW238" s="249" t="s">
        <v>1536</v>
      </c>
      <c r="AX238" s="249"/>
      <c r="AY238" s="249"/>
      <c r="AZ238" s="249" t="s">
        <v>1438</v>
      </c>
      <c r="BA238" s="249" t="s">
        <v>1438</v>
      </c>
      <c r="BB238" s="249" t="s">
        <v>1438</v>
      </c>
      <c r="BC238" s="249" t="s">
        <v>1438</v>
      </c>
      <c r="BD238" s="249" t="s">
        <v>1438</v>
      </c>
      <c r="BE238" s="249" t="s">
        <v>1438</v>
      </c>
      <c r="BF238" s="249" t="s">
        <v>1438</v>
      </c>
      <c r="BG238" s="249"/>
      <c r="BH238" s="249"/>
      <c r="BI238" s="249"/>
      <c r="BJ238" s="249"/>
      <c r="BK238" s="249"/>
      <c r="BL238" s="260">
        <f t="shared" si="10"/>
        <v>0</v>
      </c>
      <c r="BM238" s="249"/>
      <c r="BN238" s="255"/>
      <c r="BV238" s="57" t="s">
        <v>1455</v>
      </c>
      <c r="BW238" s="208"/>
    </row>
    <row r="239" spans="1:76" s="57" customFormat="1" ht="15" hidden="1" customHeight="1" x14ac:dyDescent="0.35">
      <c r="A239" s="255">
        <v>14550</v>
      </c>
      <c r="B239" s="255" t="s">
        <v>116</v>
      </c>
      <c r="C239" s="255" t="s">
        <v>117</v>
      </c>
      <c r="D239" s="255">
        <v>1</v>
      </c>
      <c r="E239" s="255">
        <v>2025</v>
      </c>
      <c r="F239" s="255" t="s">
        <v>1434</v>
      </c>
      <c r="G239" s="255" t="s">
        <v>52</v>
      </c>
      <c r="H239" s="255" t="s">
        <v>1435</v>
      </c>
      <c r="I239" s="255" t="s">
        <v>93</v>
      </c>
      <c r="J239" s="255" t="s">
        <v>94</v>
      </c>
      <c r="K239" s="255" t="s">
        <v>56</v>
      </c>
      <c r="L239" s="255" t="s">
        <v>57</v>
      </c>
      <c r="M239" s="255">
        <v>9</v>
      </c>
      <c r="N239" s="255" t="s">
        <v>118</v>
      </c>
      <c r="O239" s="255" t="s">
        <v>395</v>
      </c>
      <c r="P239" s="250" t="s">
        <v>120</v>
      </c>
      <c r="Q239" s="255" t="s">
        <v>61</v>
      </c>
      <c r="R239" s="255" t="s">
        <v>62</v>
      </c>
      <c r="S239" s="249" t="s">
        <v>63</v>
      </c>
      <c r="T239" s="249">
        <v>20</v>
      </c>
      <c r="U239" s="249">
        <v>170</v>
      </c>
      <c r="V239" s="249">
        <v>12</v>
      </c>
      <c r="W239" s="249">
        <v>182</v>
      </c>
      <c r="X239" s="249">
        <v>4</v>
      </c>
      <c r="Y239" s="249" t="s">
        <v>64</v>
      </c>
      <c r="Z239" s="249" t="s">
        <v>64</v>
      </c>
      <c r="AA239" s="248" t="s">
        <v>64</v>
      </c>
      <c r="AB239" s="248"/>
      <c r="AC239" s="249" t="s">
        <v>299</v>
      </c>
      <c r="AD239" s="248"/>
      <c r="AE239" s="249"/>
      <c r="AF239" s="249" t="s">
        <v>122</v>
      </c>
      <c r="AG239" s="249">
        <v>46</v>
      </c>
      <c r="AH239" s="255">
        <v>2</v>
      </c>
      <c r="AI239" s="255" t="s">
        <v>1344</v>
      </c>
      <c r="AJ239" s="249" t="s">
        <v>1535</v>
      </c>
      <c r="AK239" s="249">
        <v>182</v>
      </c>
      <c r="AL239" s="292">
        <v>46</v>
      </c>
      <c r="AM239" s="292">
        <v>5075</v>
      </c>
      <c r="AN239" s="292">
        <v>275000</v>
      </c>
      <c r="AO239" s="292">
        <v>0</v>
      </c>
      <c r="AP239" s="265">
        <v>18473000</v>
      </c>
      <c r="AQ239" s="249">
        <v>3680000</v>
      </c>
      <c r="AR239" s="255">
        <v>5500000</v>
      </c>
      <c r="AS239" s="255">
        <v>4600000</v>
      </c>
      <c r="AT239" s="265">
        <v>0</v>
      </c>
      <c r="AU239" s="249">
        <v>32253000</v>
      </c>
      <c r="AV239" s="255" t="s">
        <v>64</v>
      </c>
      <c r="AW239" s="249"/>
      <c r="AX239" s="249">
        <v>5</v>
      </c>
      <c r="AY239" s="249">
        <v>7</v>
      </c>
      <c r="AZ239" s="249" t="s">
        <v>1438</v>
      </c>
      <c r="BA239" s="249" t="s">
        <v>1438</v>
      </c>
      <c r="BB239" s="249" t="s">
        <v>1438</v>
      </c>
      <c r="BC239" s="249" t="s">
        <v>1438</v>
      </c>
      <c r="BD239" s="249" t="s">
        <v>1438</v>
      </c>
      <c r="BE239" s="249" t="s">
        <v>1438</v>
      </c>
      <c r="BF239" s="249" t="s">
        <v>1438</v>
      </c>
      <c r="BG239" s="249">
        <v>6.6</v>
      </c>
      <c r="BH239" s="249">
        <v>6.6</v>
      </c>
      <c r="BI239" s="249">
        <v>6.6</v>
      </c>
      <c r="BJ239" s="249">
        <v>6.6</v>
      </c>
      <c r="BK239" s="249">
        <v>6.6</v>
      </c>
      <c r="BL239" s="260">
        <f t="shared" si="10"/>
        <v>6.6</v>
      </c>
      <c r="BM239" s="249">
        <v>7</v>
      </c>
      <c r="BN239" s="293">
        <v>6.4999999999999991</v>
      </c>
      <c r="BV239" s="57" t="s">
        <v>1455</v>
      </c>
      <c r="BW239" s="208">
        <v>6.6</v>
      </c>
      <c r="BX239" s="57">
        <f>+(BG239*0.3+BH239*0.3+BI239*0.2+BJ239*0.1+BK239*0.1)</f>
        <v>6.6</v>
      </c>
    </row>
    <row r="240" spans="1:76" s="57" customFormat="1" ht="15" hidden="1" customHeight="1" x14ac:dyDescent="0.35">
      <c r="A240" s="255">
        <v>14543</v>
      </c>
      <c r="B240" s="255" t="s">
        <v>116</v>
      </c>
      <c r="C240" s="255" t="s">
        <v>117</v>
      </c>
      <c r="D240" s="255">
        <v>1</v>
      </c>
      <c r="E240" s="255">
        <v>2025</v>
      </c>
      <c r="F240" s="255" t="s">
        <v>1434</v>
      </c>
      <c r="G240" s="255" t="s">
        <v>52</v>
      </c>
      <c r="H240" s="255" t="s">
        <v>1435</v>
      </c>
      <c r="I240" s="255" t="s">
        <v>1047</v>
      </c>
      <c r="J240" s="255" t="s">
        <v>1048</v>
      </c>
      <c r="K240" s="255" t="s">
        <v>56</v>
      </c>
      <c r="L240" s="255" t="s">
        <v>57</v>
      </c>
      <c r="M240" s="255">
        <v>9</v>
      </c>
      <c r="N240" s="255" t="s">
        <v>118</v>
      </c>
      <c r="O240" s="255" t="s">
        <v>1252</v>
      </c>
      <c r="P240" s="250" t="s">
        <v>120</v>
      </c>
      <c r="Q240" s="255" t="s">
        <v>61</v>
      </c>
      <c r="R240" s="255" t="s">
        <v>62</v>
      </c>
      <c r="S240" s="249" t="s">
        <v>63</v>
      </c>
      <c r="T240" s="249">
        <v>20</v>
      </c>
      <c r="U240" s="249">
        <v>260</v>
      </c>
      <c r="V240" s="249">
        <v>12</v>
      </c>
      <c r="W240" s="249">
        <v>272</v>
      </c>
      <c r="X240" s="249">
        <v>4</v>
      </c>
      <c r="Y240" s="249" t="s">
        <v>64</v>
      </c>
      <c r="Z240" s="249" t="s">
        <v>64</v>
      </c>
      <c r="AA240" s="248" t="s">
        <v>64</v>
      </c>
      <c r="AB240" s="248"/>
      <c r="AC240" s="249" t="s">
        <v>1229</v>
      </c>
      <c r="AD240" s="248" t="s">
        <v>64</v>
      </c>
      <c r="AE240" s="249" t="s">
        <v>1230</v>
      </c>
      <c r="AF240" s="249" t="s">
        <v>122</v>
      </c>
      <c r="AG240" s="249">
        <v>68</v>
      </c>
      <c r="AH240" s="255">
        <v>2</v>
      </c>
      <c r="AI240" s="255" t="s">
        <v>1346</v>
      </c>
      <c r="AJ240" s="249" t="s">
        <v>1537</v>
      </c>
      <c r="AK240" s="249">
        <v>157</v>
      </c>
      <c r="AL240" s="292">
        <v>40</v>
      </c>
      <c r="AM240" s="292">
        <v>5075</v>
      </c>
      <c r="AN240" s="292">
        <v>275000</v>
      </c>
      <c r="AO240" s="292">
        <v>250000</v>
      </c>
      <c r="AP240" s="265">
        <v>27608000</v>
      </c>
      <c r="AQ240" s="249">
        <v>5440000</v>
      </c>
      <c r="AR240" s="255">
        <v>5500000</v>
      </c>
      <c r="AS240" s="255">
        <v>6800000</v>
      </c>
      <c r="AT240" s="265">
        <v>5000000</v>
      </c>
      <c r="AU240" s="249">
        <v>50348000</v>
      </c>
      <c r="AV240" s="255" t="s">
        <v>67</v>
      </c>
      <c r="AW240" s="249" t="s">
        <v>1538</v>
      </c>
      <c r="AX240" s="249"/>
      <c r="AY240" s="249"/>
      <c r="AZ240" s="249" t="s">
        <v>1438</v>
      </c>
      <c r="BA240" s="249" t="s">
        <v>1438</v>
      </c>
      <c r="BB240" s="249" t="s">
        <v>1438</v>
      </c>
      <c r="BC240" s="249" t="s">
        <v>1438</v>
      </c>
      <c r="BD240" s="249" t="s">
        <v>1438</v>
      </c>
      <c r="BE240" s="249" t="s">
        <v>1438</v>
      </c>
      <c r="BF240" s="249" t="s">
        <v>1438</v>
      </c>
      <c r="BG240" s="249"/>
      <c r="BH240" s="249"/>
      <c r="BI240" s="249"/>
      <c r="BJ240" s="249"/>
      <c r="BK240" s="249"/>
      <c r="BL240" s="260">
        <f t="shared" si="10"/>
        <v>0</v>
      </c>
      <c r="BM240" s="249"/>
      <c r="BN240" s="255"/>
      <c r="BV240" s="57" t="s">
        <v>1455</v>
      </c>
      <c r="BW240" s="208"/>
    </row>
    <row r="241" spans="1:75" s="57" customFormat="1" ht="15" hidden="1" customHeight="1" x14ac:dyDescent="0.35">
      <c r="A241" s="255">
        <v>14555</v>
      </c>
      <c r="B241" s="255" t="s">
        <v>116</v>
      </c>
      <c r="C241" s="255" t="s">
        <v>117</v>
      </c>
      <c r="D241" s="255">
        <v>1</v>
      </c>
      <c r="E241" s="255">
        <v>2025</v>
      </c>
      <c r="F241" s="255" t="s">
        <v>1434</v>
      </c>
      <c r="G241" s="255" t="s">
        <v>52</v>
      </c>
      <c r="H241" s="255" t="s">
        <v>1435</v>
      </c>
      <c r="I241" s="255" t="s">
        <v>402</v>
      </c>
      <c r="J241" s="255" t="s">
        <v>403</v>
      </c>
      <c r="K241" s="255" t="s">
        <v>56</v>
      </c>
      <c r="L241" s="255" t="s">
        <v>57</v>
      </c>
      <c r="M241" s="255">
        <v>9</v>
      </c>
      <c r="N241" s="255" t="s">
        <v>118</v>
      </c>
      <c r="O241" s="255" t="s">
        <v>404</v>
      </c>
      <c r="P241" s="250" t="s">
        <v>120</v>
      </c>
      <c r="Q241" s="255" t="s">
        <v>61</v>
      </c>
      <c r="R241" s="255" t="s">
        <v>62</v>
      </c>
      <c r="S241" s="249" t="s">
        <v>63</v>
      </c>
      <c r="T241" s="249">
        <v>20</v>
      </c>
      <c r="U241" s="249">
        <v>145</v>
      </c>
      <c r="V241" s="249">
        <v>12</v>
      </c>
      <c r="W241" s="249">
        <v>157</v>
      </c>
      <c r="X241" s="249">
        <v>4</v>
      </c>
      <c r="Y241" s="249" t="s">
        <v>64</v>
      </c>
      <c r="Z241" s="249" t="s">
        <v>64</v>
      </c>
      <c r="AA241" s="248" t="s">
        <v>64</v>
      </c>
      <c r="AB241" s="248"/>
      <c r="AC241" s="249" t="s">
        <v>405</v>
      </c>
      <c r="AD241" s="248"/>
      <c r="AE241" s="249"/>
      <c r="AF241" s="249" t="s">
        <v>122</v>
      </c>
      <c r="AG241" s="249">
        <v>40</v>
      </c>
      <c r="AH241" s="255">
        <v>2</v>
      </c>
      <c r="AI241" s="255" t="s">
        <v>1346</v>
      </c>
      <c r="AJ241" s="249" t="s">
        <v>1537</v>
      </c>
      <c r="AK241" s="249">
        <v>157</v>
      </c>
      <c r="AL241" s="292">
        <v>40</v>
      </c>
      <c r="AM241" s="292">
        <v>5075</v>
      </c>
      <c r="AN241" s="292">
        <v>275000</v>
      </c>
      <c r="AO241" s="292">
        <v>0</v>
      </c>
      <c r="AP241" s="265">
        <v>15935500</v>
      </c>
      <c r="AQ241" s="249">
        <v>3200000</v>
      </c>
      <c r="AR241" s="255">
        <v>5500000</v>
      </c>
      <c r="AS241" s="255">
        <v>4000000</v>
      </c>
      <c r="AT241" s="265">
        <v>0</v>
      </c>
      <c r="AU241" s="249">
        <v>28635500</v>
      </c>
      <c r="AV241" s="255" t="s">
        <v>67</v>
      </c>
      <c r="AW241" s="249" t="s">
        <v>1526</v>
      </c>
      <c r="AX241" s="249"/>
      <c r="AY241" s="249"/>
      <c r="AZ241" s="249" t="s">
        <v>1438</v>
      </c>
      <c r="BA241" s="249" t="s">
        <v>1438</v>
      </c>
      <c r="BB241" s="249" t="s">
        <v>1438</v>
      </c>
      <c r="BC241" s="249" t="s">
        <v>1438</v>
      </c>
      <c r="BD241" s="249" t="s">
        <v>1438</v>
      </c>
      <c r="BE241" s="249" t="s">
        <v>1438</v>
      </c>
      <c r="BF241" s="249" t="s">
        <v>1438</v>
      </c>
      <c r="BG241" s="249"/>
      <c r="BH241" s="249"/>
      <c r="BI241" s="249"/>
      <c r="BJ241" s="249"/>
      <c r="BK241" s="249"/>
      <c r="BL241" s="260">
        <f t="shared" si="10"/>
        <v>0</v>
      </c>
      <c r="BM241" s="249"/>
      <c r="BN241" s="255"/>
      <c r="BV241" s="57" t="s">
        <v>1455</v>
      </c>
      <c r="BW241" s="208"/>
    </row>
    <row r="242" spans="1:75" s="57" customFormat="1" ht="15" hidden="1" customHeight="1" x14ac:dyDescent="0.35">
      <c r="A242" s="255">
        <v>14556</v>
      </c>
      <c r="B242" s="255" t="s">
        <v>116</v>
      </c>
      <c r="C242" s="255" t="s">
        <v>117</v>
      </c>
      <c r="D242" s="255">
        <v>1</v>
      </c>
      <c r="E242" s="255">
        <v>2025</v>
      </c>
      <c r="F242" s="255" t="s">
        <v>1434</v>
      </c>
      <c r="G242" s="255" t="s">
        <v>52</v>
      </c>
      <c r="H242" s="255" t="s">
        <v>1435</v>
      </c>
      <c r="I242" s="255" t="s">
        <v>402</v>
      </c>
      <c r="J242" s="255" t="s">
        <v>403</v>
      </c>
      <c r="K242" s="255" t="s">
        <v>56</v>
      </c>
      <c r="L242" s="255" t="s">
        <v>57</v>
      </c>
      <c r="M242" s="255">
        <v>9</v>
      </c>
      <c r="N242" s="255" t="s">
        <v>118</v>
      </c>
      <c r="O242" s="255" t="s">
        <v>406</v>
      </c>
      <c r="P242" s="250" t="s">
        <v>120</v>
      </c>
      <c r="Q242" s="255" t="s">
        <v>61</v>
      </c>
      <c r="R242" s="255" t="s">
        <v>62</v>
      </c>
      <c r="S242" s="249" t="s">
        <v>63</v>
      </c>
      <c r="T242" s="249">
        <v>20</v>
      </c>
      <c r="U242" s="249">
        <v>145</v>
      </c>
      <c r="V242" s="249">
        <v>12</v>
      </c>
      <c r="W242" s="249">
        <v>157</v>
      </c>
      <c r="X242" s="249">
        <v>4</v>
      </c>
      <c r="Y242" s="249" t="s">
        <v>64</v>
      </c>
      <c r="Z242" s="249" t="s">
        <v>64</v>
      </c>
      <c r="AA242" s="248" t="s">
        <v>64</v>
      </c>
      <c r="AB242" s="248"/>
      <c r="AC242" s="249" t="s">
        <v>405</v>
      </c>
      <c r="AD242" s="248"/>
      <c r="AE242" s="249"/>
      <c r="AF242" s="249" t="s">
        <v>122</v>
      </c>
      <c r="AG242" s="249">
        <v>40</v>
      </c>
      <c r="AH242" s="255">
        <v>2</v>
      </c>
      <c r="AI242" s="255" t="s">
        <v>1346</v>
      </c>
      <c r="AJ242" s="249" t="s">
        <v>1537</v>
      </c>
      <c r="AK242" s="249">
        <v>157</v>
      </c>
      <c r="AL242" s="292">
        <v>40</v>
      </c>
      <c r="AM242" s="292">
        <v>5075</v>
      </c>
      <c r="AN242" s="292">
        <v>275000</v>
      </c>
      <c r="AO242" s="292">
        <v>0</v>
      </c>
      <c r="AP242" s="265">
        <v>15935500</v>
      </c>
      <c r="AQ242" s="249">
        <v>3200000</v>
      </c>
      <c r="AR242" s="255">
        <v>5500000</v>
      </c>
      <c r="AS242" s="255">
        <v>4000000</v>
      </c>
      <c r="AT242" s="265">
        <v>0</v>
      </c>
      <c r="AU242" s="249">
        <v>28635500</v>
      </c>
      <c r="AV242" s="255" t="s">
        <v>67</v>
      </c>
      <c r="AW242" s="249" t="s">
        <v>1526</v>
      </c>
      <c r="AX242" s="249"/>
      <c r="AY242" s="249"/>
      <c r="AZ242" s="249" t="s">
        <v>1438</v>
      </c>
      <c r="BA242" s="249" t="s">
        <v>1438</v>
      </c>
      <c r="BB242" s="249" t="s">
        <v>1438</v>
      </c>
      <c r="BC242" s="249" t="s">
        <v>1438</v>
      </c>
      <c r="BD242" s="249" t="s">
        <v>1438</v>
      </c>
      <c r="BE242" s="249" t="s">
        <v>1438</v>
      </c>
      <c r="BF242" s="249" t="s">
        <v>1438</v>
      </c>
      <c r="BG242" s="249"/>
      <c r="BH242" s="249"/>
      <c r="BI242" s="249"/>
      <c r="BJ242" s="249"/>
      <c r="BK242" s="249"/>
      <c r="BL242" s="260">
        <f t="shared" si="10"/>
        <v>0</v>
      </c>
      <c r="BM242" s="249"/>
      <c r="BN242" s="255"/>
      <c r="BV242" s="57" t="s">
        <v>1455</v>
      </c>
      <c r="BW242" s="208"/>
    </row>
    <row r="243" spans="1:75" s="57" customFormat="1" ht="15" hidden="1" customHeight="1" x14ac:dyDescent="0.35">
      <c r="A243" s="255">
        <v>14557</v>
      </c>
      <c r="B243" s="255" t="s">
        <v>116</v>
      </c>
      <c r="C243" s="255" t="s">
        <v>117</v>
      </c>
      <c r="D243" s="255">
        <v>1</v>
      </c>
      <c r="E243" s="255">
        <v>2025</v>
      </c>
      <c r="F243" s="255" t="s">
        <v>1434</v>
      </c>
      <c r="G243" s="255" t="s">
        <v>52</v>
      </c>
      <c r="H243" s="255" t="s">
        <v>1435</v>
      </c>
      <c r="I243" s="255" t="s">
        <v>402</v>
      </c>
      <c r="J243" s="255" t="s">
        <v>403</v>
      </c>
      <c r="K243" s="255" t="s">
        <v>56</v>
      </c>
      <c r="L243" s="255" t="s">
        <v>57</v>
      </c>
      <c r="M243" s="255">
        <v>9</v>
      </c>
      <c r="N243" s="255" t="s">
        <v>118</v>
      </c>
      <c r="O243" s="255" t="s">
        <v>407</v>
      </c>
      <c r="P243" s="250" t="s">
        <v>120</v>
      </c>
      <c r="Q243" s="255" t="s">
        <v>61</v>
      </c>
      <c r="R243" s="255" t="s">
        <v>62</v>
      </c>
      <c r="S243" s="249" t="s">
        <v>63</v>
      </c>
      <c r="T243" s="249">
        <v>20</v>
      </c>
      <c r="U243" s="249">
        <v>145</v>
      </c>
      <c r="V243" s="249">
        <v>12</v>
      </c>
      <c r="W243" s="249">
        <v>157</v>
      </c>
      <c r="X243" s="249">
        <v>4</v>
      </c>
      <c r="Y243" s="249" t="s">
        <v>64</v>
      </c>
      <c r="Z243" s="249" t="s">
        <v>64</v>
      </c>
      <c r="AA243" s="248" t="s">
        <v>64</v>
      </c>
      <c r="AB243" s="248"/>
      <c r="AC243" s="249" t="s">
        <v>405</v>
      </c>
      <c r="AD243" s="248"/>
      <c r="AE243" s="249"/>
      <c r="AF243" s="249" t="s">
        <v>122</v>
      </c>
      <c r="AG243" s="249">
        <v>40</v>
      </c>
      <c r="AH243" s="255">
        <v>2</v>
      </c>
      <c r="AI243" s="255" t="s">
        <v>1346</v>
      </c>
      <c r="AJ243" s="249" t="s">
        <v>1537</v>
      </c>
      <c r="AK243" s="249">
        <v>157</v>
      </c>
      <c r="AL243" s="292">
        <v>40</v>
      </c>
      <c r="AM243" s="292">
        <v>5075</v>
      </c>
      <c r="AN243" s="292">
        <v>275000</v>
      </c>
      <c r="AO243" s="292">
        <v>0</v>
      </c>
      <c r="AP243" s="265">
        <v>15935500</v>
      </c>
      <c r="AQ243" s="249">
        <v>3200000</v>
      </c>
      <c r="AR243" s="255">
        <v>5500000</v>
      </c>
      <c r="AS243" s="255">
        <v>4000000</v>
      </c>
      <c r="AT243" s="265">
        <v>0</v>
      </c>
      <c r="AU243" s="249">
        <v>28635500</v>
      </c>
      <c r="AV243" s="255" t="s">
        <v>67</v>
      </c>
      <c r="AW243" s="249" t="s">
        <v>1526</v>
      </c>
      <c r="AX243" s="249"/>
      <c r="AY243" s="249"/>
      <c r="AZ243" s="249" t="s">
        <v>1438</v>
      </c>
      <c r="BA243" s="249" t="s">
        <v>1438</v>
      </c>
      <c r="BB243" s="249" t="s">
        <v>1438</v>
      </c>
      <c r="BC243" s="249" t="s">
        <v>1438</v>
      </c>
      <c r="BD243" s="249" t="s">
        <v>1438</v>
      </c>
      <c r="BE243" s="249" t="s">
        <v>1438</v>
      </c>
      <c r="BF243" s="249" t="s">
        <v>1438</v>
      </c>
      <c r="BG243" s="249"/>
      <c r="BH243" s="249"/>
      <c r="BI243" s="249"/>
      <c r="BJ243" s="249"/>
      <c r="BK243" s="249"/>
      <c r="BL243" s="260">
        <f t="shared" si="10"/>
        <v>0</v>
      </c>
      <c r="BM243" s="249"/>
      <c r="BN243" s="255"/>
      <c r="BV243" s="57" t="s">
        <v>1455</v>
      </c>
      <c r="BW243" s="208"/>
    </row>
    <row r="244" spans="1:75" s="57" customFormat="1" ht="15" hidden="1" customHeight="1" x14ac:dyDescent="0.35">
      <c r="A244" s="255">
        <v>14536</v>
      </c>
      <c r="B244" s="255" t="s">
        <v>116</v>
      </c>
      <c r="C244" s="255" t="s">
        <v>117</v>
      </c>
      <c r="D244" s="255">
        <v>1</v>
      </c>
      <c r="E244" s="255">
        <v>2025</v>
      </c>
      <c r="F244" s="255" t="s">
        <v>1434</v>
      </c>
      <c r="G244" s="255" t="s">
        <v>52</v>
      </c>
      <c r="H244" s="255" t="s">
        <v>1435</v>
      </c>
      <c r="I244" s="255" t="s">
        <v>54</v>
      </c>
      <c r="J244" s="255" t="s">
        <v>55</v>
      </c>
      <c r="K244" s="255" t="s">
        <v>56</v>
      </c>
      <c r="L244" s="255" t="s">
        <v>57</v>
      </c>
      <c r="M244" s="255">
        <v>9</v>
      </c>
      <c r="N244" s="255" t="s">
        <v>118</v>
      </c>
      <c r="O244" s="255" t="s">
        <v>386</v>
      </c>
      <c r="P244" s="250" t="s">
        <v>120</v>
      </c>
      <c r="Q244" s="255" t="s">
        <v>61</v>
      </c>
      <c r="R244" s="255" t="s">
        <v>62</v>
      </c>
      <c r="S244" s="249" t="s">
        <v>63</v>
      </c>
      <c r="T244" s="249">
        <v>20</v>
      </c>
      <c r="U244" s="249">
        <v>100</v>
      </c>
      <c r="V244" s="249">
        <v>12</v>
      </c>
      <c r="W244" s="249">
        <v>112</v>
      </c>
      <c r="X244" s="249">
        <v>4</v>
      </c>
      <c r="Y244" s="249" t="s">
        <v>64</v>
      </c>
      <c r="Z244" s="249" t="s">
        <v>64</v>
      </c>
      <c r="AA244" s="248" t="s">
        <v>64</v>
      </c>
      <c r="AB244" s="248"/>
      <c r="AC244" s="249" t="s">
        <v>387</v>
      </c>
      <c r="AD244" s="248"/>
      <c r="AE244" s="249"/>
      <c r="AF244" s="249" t="s">
        <v>122</v>
      </c>
      <c r="AG244" s="249">
        <v>28</v>
      </c>
      <c r="AH244" s="255">
        <v>2</v>
      </c>
      <c r="AI244" s="255" t="s">
        <v>1348</v>
      </c>
      <c r="AJ244" s="249" t="s">
        <v>1539</v>
      </c>
      <c r="AK244" s="249">
        <v>112</v>
      </c>
      <c r="AL244" s="292">
        <v>28</v>
      </c>
      <c r="AM244" s="292">
        <v>5075</v>
      </c>
      <c r="AN244" s="292">
        <v>0</v>
      </c>
      <c r="AO244" s="292">
        <v>0</v>
      </c>
      <c r="AP244" s="265">
        <v>11368000</v>
      </c>
      <c r="AQ244" s="249">
        <v>2240000</v>
      </c>
      <c r="AR244" s="255">
        <v>0</v>
      </c>
      <c r="AS244" s="255">
        <v>2800000</v>
      </c>
      <c r="AT244" s="265">
        <v>0</v>
      </c>
      <c r="AU244" s="249">
        <v>16408000</v>
      </c>
      <c r="AV244" s="255" t="s">
        <v>67</v>
      </c>
      <c r="AW244" s="249" t="s">
        <v>1540</v>
      </c>
      <c r="AX244" s="249"/>
      <c r="AY244" s="249"/>
      <c r="AZ244" s="249" t="s">
        <v>1438</v>
      </c>
      <c r="BA244" s="249" t="s">
        <v>1438</v>
      </c>
      <c r="BB244" s="249" t="s">
        <v>1438</v>
      </c>
      <c r="BC244" s="249" t="s">
        <v>1438</v>
      </c>
      <c r="BD244" s="249" t="s">
        <v>1438</v>
      </c>
      <c r="BE244" s="249" t="s">
        <v>1438</v>
      </c>
      <c r="BF244" s="249" t="s">
        <v>1438</v>
      </c>
      <c r="BG244" s="249"/>
      <c r="BH244" s="249"/>
      <c r="BI244" s="249"/>
      <c r="BJ244" s="249"/>
      <c r="BK244" s="249"/>
      <c r="BL244" s="260">
        <f t="shared" si="10"/>
        <v>0</v>
      </c>
      <c r="BM244" s="249"/>
      <c r="BN244" s="255"/>
      <c r="BV244" s="57" t="s">
        <v>1455</v>
      </c>
      <c r="BW244" s="208"/>
    </row>
    <row r="245" spans="1:75" s="57" customFormat="1" ht="15" hidden="1" customHeight="1" x14ac:dyDescent="0.35">
      <c r="A245" s="255">
        <v>14541</v>
      </c>
      <c r="B245" s="255" t="s">
        <v>116</v>
      </c>
      <c r="C245" s="255" t="s">
        <v>117</v>
      </c>
      <c r="D245" s="255">
        <v>1</v>
      </c>
      <c r="E245" s="255">
        <v>2025</v>
      </c>
      <c r="F245" s="255" t="s">
        <v>1434</v>
      </c>
      <c r="G245" s="255" t="s">
        <v>52</v>
      </c>
      <c r="H245" s="255" t="s">
        <v>1435</v>
      </c>
      <c r="I245" s="255" t="s">
        <v>54</v>
      </c>
      <c r="J245" s="255" t="s">
        <v>55</v>
      </c>
      <c r="K245" s="255" t="s">
        <v>56</v>
      </c>
      <c r="L245" s="255" t="s">
        <v>57</v>
      </c>
      <c r="M245" s="255">
        <v>9</v>
      </c>
      <c r="N245" s="255" t="s">
        <v>118</v>
      </c>
      <c r="O245" s="255" t="s">
        <v>388</v>
      </c>
      <c r="P245" s="250" t="s">
        <v>120</v>
      </c>
      <c r="Q245" s="255" t="s">
        <v>61</v>
      </c>
      <c r="R245" s="255" t="s">
        <v>62</v>
      </c>
      <c r="S245" s="249" t="s">
        <v>63</v>
      </c>
      <c r="T245" s="249">
        <v>20</v>
      </c>
      <c r="U245" s="249">
        <v>100</v>
      </c>
      <c r="V245" s="249">
        <v>12</v>
      </c>
      <c r="W245" s="249">
        <v>112</v>
      </c>
      <c r="X245" s="249">
        <v>4</v>
      </c>
      <c r="Y245" s="249" t="s">
        <v>64</v>
      </c>
      <c r="Z245" s="249" t="s">
        <v>64</v>
      </c>
      <c r="AA245" s="248" t="s">
        <v>64</v>
      </c>
      <c r="AB245" s="248"/>
      <c r="AC245" s="249" t="s">
        <v>387</v>
      </c>
      <c r="AD245" s="248"/>
      <c r="AE245" s="249"/>
      <c r="AF245" s="249" t="s">
        <v>122</v>
      </c>
      <c r="AG245" s="249">
        <v>28</v>
      </c>
      <c r="AH245" s="255">
        <v>2</v>
      </c>
      <c r="AI245" s="255" t="s">
        <v>1348</v>
      </c>
      <c r="AJ245" s="249" t="s">
        <v>1539</v>
      </c>
      <c r="AK245" s="249">
        <v>112</v>
      </c>
      <c r="AL245" s="292">
        <v>28</v>
      </c>
      <c r="AM245" s="292">
        <v>5075</v>
      </c>
      <c r="AN245" s="292">
        <v>0</v>
      </c>
      <c r="AO245" s="292">
        <v>0</v>
      </c>
      <c r="AP245" s="265">
        <v>11368000</v>
      </c>
      <c r="AQ245" s="249">
        <v>2240000</v>
      </c>
      <c r="AR245" s="255">
        <v>0</v>
      </c>
      <c r="AS245" s="255">
        <v>2800000</v>
      </c>
      <c r="AT245" s="265">
        <v>0</v>
      </c>
      <c r="AU245" s="249">
        <v>16408000</v>
      </c>
      <c r="AV245" s="255" t="s">
        <v>67</v>
      </c>
      <c r="AW245" s="249" t="s">
        <v>1540</v>
      </c>
      <c r="AX245" s="249"/>
      <c r="AY245" s="249"/>
      <c r="AZ245" s="249" t="s">
        <v>1438</v>
      </c>
      <c r="BA245" s="249" t="s">
        <v>1438</v>
      </c>
      <c r="BB245" s="249" t="s">
        <v>1438</v>
      </c>
      <c r="BC245" s="249" t="s">
        <v>1438</v>
      </c>
      <c r="BD245" s="249" t="s">
        <v>1438</v>
      </c>
      <c r="BE245" s="249" t="s">
        <v>1438</v>
      </c>
      <c r="BF245" s="249" t="s">
        <v>1438</v>
      </c>
      <c r="BG245" s="249"/>
      <c r="BH245" s="249"/>
      <c r="BI245" s="249"/>
      <c r="BJ245" s="249"/>
      <c r="BK245" s="249"/>
      <c r="BL245" s="260">
        <f t="shared" si="10"/>
        <v>0</v>
      </c>
      <c r="BM245" s="249"/>
      <c r="BN245" s="255"/>
      <c r="BV245" s="57" t="s">
        <v>1455</v>
      </c>
      <c r="BW245" s="208"/>
    </row>
    <row r="246" spans="1:75" s="57" customFormat="1" ht="15" hidden="1" customHeight="1" x14ac:dyDescent="0.35">
      <c r="A246" s="255">
        <v>14542</v>
      </c>
      <c r="B246" s="255" t="s">
        <v>116</v>
      </c>
      <c r="C246" s="255" t="s">
        <v>117</v>
      </c>
      <c r="D246" s="255">
        <v>1</v>
      </c>
      <c r="E246" s="255">
        <v>2025</v>
      </c>
      <c r="F246" s="255" t="s">
        <v>1434</v>
      </c>
      <c r="G246" s="255" t="s">
        <v>52</v>
      </c>
      <c r="H246" s="255" t="s">
        <v>1435</v>
      </c>
      <c r="I246" s="255" t="s">
        <v>1047</v>
      </c>
      <c r="J246" s="255" t="s">
        <v>1048</v>
      </c>
      <c r="K246" s="255" t="s">
        <v>56</v>
      </c>
      <c r="L246" s="255" t="s">
        <v>57</v>
      </c>
      <c r="M246" s="255">
        <v>9</v>
      </c>
      <c r="N246" s="255" t="s">
        <v>118</v>
      </c>
      <c r="O246" s="255" t="s">
        <v>1228</v>
      </c>
      <c r="P246" s="250" t="s">
        <v>120</v>
      </c>
      <c r="Q246" s="255" t="s">
        <v>61</v>
      </c>
      <c r="R246" s="255" t="s">
        <v>62</v>
      </c>
      <c r="S246" s="249" t="s">
        <v>63</v>
      </c>
      <c r="T246" s="249">
        <v>20</v>
      </c>
      <c r="U246" s="249">
        <v>260</v>
      </c>
      <c r="V246" s="249">
        <v>12</v>
      </c>
      <c r="W246" s="249">
        <v>272</v>
      </c>
      <c r="X246" s="249">
        <v>4</v>
      </c>
      <c r="Y246" s="249" t="s">
        <v>64</v>
      </c>
      <c r="Z246" s="249" t="s">
        <v>64</v>
      </c>
      <c r="AA246" s="248" t="s">
        <v>64</v>
      </c>
      <c r="AB246" s="248"/>
      <c r="AC246" s="249" t="s">
        <v>1229</v>
      </c>
      <c r="AD246" s="248" t="s">
        <v>64</v>
      </c>
      <c r="AE246" s="249" t="s">
        <v>1230</v>
      </c>
      <c r="AF246" s="249" t="s">
        <v>122</v>
      </c>
      <c r="AG246" s="249">
        <v>68</v>
      </c>
      <c r="AH246" s="255">
        <v>2</v>
      </c>
      <c r="AI246" s="255" t="s">
        <v>1348</v>
      </c>
      <c r="AJ246" s="249" t="s">
        <v>1539</v>
      </c>
      <c r="AK246" s="249">
        <v>272</v>
      </c>
      <c r="AL246" s="292">
        <v>68</v>
      </c>
      <c r="AM246" s="292">
        <v>5075</v>
      </c>
      <c r="AN246" s="292">
        <v>0</v>
      </c>
      <c r="AO246" s="292">
        <v>250000</v>
      </c>
      <c r="AP246" s="265">
        <v>27608000</v>
      </c>
      <c r="AQ246" s="249">
        <v>5440000</v>
      </c>
      <c r="AR246" s="255">
        <v>0</v>
      </c>
      <c r="AS246" s="255">
        <v>6800000</v>
      </c>
      <c r="AT246" s="265">
        <v>5000000</v>
      </c>
      <c r="AU246" s="249">
        <v>44848000</v>
      </c>
      <c r="AV246" s="255" t="s">
        <v>67</v>
      </c>
      <c r="AW246" s="249" t="s">
        <v>1540</v>
      </c>
      <c r="AX246" s="249"/>
      <c r="AY246" s="249"/>
      <c r="AZ246" s="249" t="s">
        <v>1438</v>
      </c>
      <c r="BA246" s="249" t="s">
        <v>1438</v>
      </c>
      <c r="BB246" s="249" t="s">
        <v>1438</v>
      </c>
      <c r="BC246" s="249" t="s">
        <v>1438</v>
      </c>
      <c r="BD246" s="249" t="s">
        <v>1438</v>
      </c>
      <c r="BE246" s="249" t="s">
        <v>1438</v>
      </c>
      <c r="BF246" s="249" t="s">
        <v>1438</v>
      </c>
      <c r="BG246" s="249"/>
      <c r="BH246" s="249"/>
      <c r="BI246" s="249"/>
      <c r="BJ246" s="249"/>
      <c r="BK246" s="249"/>
      <c r="BL246" s="260">
        <f t="shared" si="10"/>
        <v>0</v>
      </c>
      <c r="BM246" s="249"/>
      <c r="BN246" s="255"/>
      <c r="BV246" s="57" t="s">
        <v>1455</v>
      </c>
      <c r="BW246" s="208"/>
    </row>
    <row r="247" spans="1:75" s="57" customFormat="1" ht="15" hidden="1" customHeight="1" x14ac:dyDescent="0.35">
      <c r="A247" s="255">
        <v>14543</v>
      </c>
      <c r="B247" s="255" t="s">
        <v>116</v>
      </c>
      <c r="C247" s="255" t="s">
        <v>117</v>
      </c>
      <c r="D247" s="255">
        <v>1</v>
      </c>
      <c r="E247" s="255">
        <v>2025</v>
      </c>
      <c r="F247" s="255" t="s">
        <v>1434</v>
      </c>
      <c r="G247" s="255" t="s">
        <v>52</v>
      </c>
      <c r="H247" s="255" t="s">
        <v>1435</v>
      </c>
      <c r="I247" s="255" t="s">
        <v>1047</v>
      </c>
      <c r="J247" s="202" t="s">
        <v>1048</v>
      </c>
      <c r="K247" s="255" t="s">
        <v>56</v>
      </c>
      <c r="L247" s="255" t="s">
        <v>57</v>
      </c>
      <c r="M247" s="255">
        <v>9</v>
      </c>
      <c r="N247" s="255" t="s">
        <v>118</v>
      </c>
      <c r="O247" s="255" t="s">
        <v>1252</v>
      </c>
      <c r="P247" s="250" t="s">
        <v>120</v>
      </c>
      <c r="Q247" s="255" t="s">
        <v>61</v>
      </c>
      <c r="R247" s="255" t="s">
        <v>62</v>
      </c>
      <c r="S247" s="249" t="s">
        <v>63</v>
      </c>
      <c r="T247" s="249">
        <v>20</v>
      </c>
      <c r="U247" s="249">
        <v>260</v>
      </c>
      <c r="V247" s="249">
        <v>12</v>
      </c>
      <c r="W247" s="249">
        <v>272</v>
      </c>
      <c r="X247" s="249">
        <v>4</v>
      </c>
      <c r="Y247" s="249" t="s">
        <v>64</v>
      </c>
      <c r="Z247" s="249" t="s">
        <v>64</v>
      </c>
      <c r="AA247" s="248" t="s">
        <v>64</v>
      </c>
      <c r="AB247" s="248"/>
      <c r="AC247" s="249" t="s">
        <v>1229</v>
      </c>
      <c r="AD247" s="248" t="s">
        <v>64</v>
      </c>
      <c r="AE247" s="249" t="s">
        <v>1230</v>
      </c>
      <c r="AF247" s="249" t="s">
        <v>122</v>
      </c>
      <c r="AG247" s="249">
        <v>68</v>
      </c>
      <c r="AH247" s="255">
        <v>2</v>
      </c>
      <c r="AI247" s="255" t="s">
        <v>1348</v>
      </c>
      <c r="AJ247" s="249" t="s">
        <v>1539</v>
      </c>
      <c r="AK247" s="249">
        <v>272</v>
      </c>
      <c r="AL247" s="292">
        <v>68</v>
      </c>
      <c r="AM247" s="292">
        <v>5.0750000000000002</v>
      </c>
      <c r="AN247" s="292">
        <v>0</v>
      </c>
      <c r="AO247" s="292">
        <v>250</v>
      </c>
      <c r="AP247" s="265" t="s">
        <v>1541</v>
      </c>
      <c r="AQ247" s="249">
        <v>5440000</v>
      </c>
      <c r="AR247" s="255">
        <v>0</v>
      </c>
      <c r="AS247" s="255">
        <v>6800000</v>
      </c>
      <c r="AT247" s="265" t="s">
        <v>1542</v>
      </c>
      <c r="AU247" s="249" t="s">
        <v>1543</v>
      </c>
      <c r="AV247" s="255" t="s">
        <v>1544</v>
      </c>
      <c r="AW247" s="249" t="s">
        <v>1545</v>
      </c>
      <c r="AX247" s="249"/>
      <c r="AY247" s="249"/>
      <c r="AZ247" s="249" t="s">
        <v>1438</v>
      </c>
      <c r="BA247" s="249" t="s">
        <v>1438</v>
      </c>
      <c r="BB247" s="249" t="s">
        <v>1438</v>
      </c>
      <c r="BC247" s="249" t="s">
        <v>1438</v>
      </c>
      <c r="BD247" s="249" t="s">
        <v>1438</v>
      </c>
      <c r="BE247" s="249" t="s">
        <v>1438</v>
      </c>
      <c r="BF247" s="249" t="s">
        <v>1438</v>
      </c>
      <c r="BG247" s="249"/>
      <c r="BH247" s="249"/>
      <c r="BI247" s="249"/>
      <c r="BJ247" s="249"/>
      <c r="BK247" s="249"/>
      <c r="BL247" s="260">
        <f t="shared" si="10"/>
        <v>0</v>
      </c>
      <c r="BM247" s="249"/>
      <c r="BN247" s="255"/>
      <c r="BV247" s="57" t="s">
        <v>1455</v>
      </c>
      <c r="BW247" s="208"/>
    </row>
    <row r="248" spans="1:75" s="57" customFormat="1" ht="15" hidden="1" customHeight="1" x14ac:dyDescent="0.35">
      <c r="A248" s="255">
        <v>14544</v>
      </c>
      <c r="B248" s="255" t="s">
        <v>116</v>
      </c>
      <c r="C248" s="255" t="s">
        <v>117</v>
      </c>
      <c r="D248" s="255">
        <v>1</v>
      </c>
      <c r="E248" s="255">
        <v>2025</v>
      </c>
      <c r="F248" s="255" t="s">
        <v>1434</v>
      </c>
      <c r="G248" s="255" t="s">
        <v>52</v>
      </c>
      <c r="H248" s="255" t="s">
        <v>1435</v>
      </c>
      <c r="I248" s="255" t="s">
        <v>296</v>
      </c>
      <c r="J248" s="202" t="s">
        <v>297</v>
      </c>
      <c r="K248" s="255"/>
      <c r="L248" s="255"/>
      <c r="M248" s="255">
        <v>9</v>
      </c>
      <c r="N248" s="255" t="s">
        <v>118</v>
      </c>
      <c r="O248" s="255" t="s">
        <v>298</v>
      </c>
      <c r="P248" s="250" t="s">
        <v>120</v>
      </c>
      <c r="Q248" s="255" t="s">
        <v>61</v>
      </c>
      <c r="R248" s="255" t="s">
        <v>107</v>
      </c>
      <c r="S248" s="249" t="s">
        <v>63</v>
      </c>
      <c r="T248" s="249">
        <v>20</v>
      </c>
      <c r="U248" s="249">
        <v>160</v>
      </c>
      <c r="V248" s="249"/>
      <c r="W248" s="249">
        <v>160</v>
      </c>
      <c r="X248" s="249">
        <v>4</v>
      </c>
      <c r="Y248" s="249" t="s">
        <v>64</v>
      </c>
      <c r="Z248" s="249" t="s">
        <v>64</v>
      </c>
      <c r="AA248" s="253" t="s">
        <v>67</v>
      </c>
      <c r="AB248" s="248"/>
      <c r="AC248" s="249" t="s">
        <v>299</v>
      </c>
      <c r="AD248" s="248" t="s">
        <v>64</v>
      </c>
      <c r="AE248" s="249" t="s">
        <v>300</v>
      </c>
      <c r="AF248" s="249" t="s">
        <v>122</v>
      </c>
      <c r="AG248" s="249">
        <v>40</v>
      </c>
      <c r="AH248" s="255">
        <v>2</v>
      </c>
      <c r="AI248" s="255" t="s">
        <v>1348</v>
      </c>
      <c r="AJ248" s="249" t="s">
        <v>1539</v>
      </c>
      <c r="AK248" s="249">
        <v>160</v>
      </c>
      <c r="AL248" s="292">
        <v>40</v>
      </c>
      <c r="AM248" s="292">
        <v>5.0750000000000002</v>
      </c>
      <c r="AN248" s="292">
        <v>0</v>
      </c>
      <c r="AO248" s="292">
        <v>60</v>
      </c>
      <c r="AP248" s="265" t="s">
        <v>1546</v>
      </c>
      <c r="AQ248" s="249">
        <v>3200000</v>
      </c>
      <c r="AR248" s="255">
        <v>0</v>
      </c>
      <c r="AS248" s="255">
        <v>0</v>
      </c>
      <c r="AT248" s="265" t="s">
        <v>1547</v>
      </c>
      <c r="AU248" s="249" t="s">
        <v>1548</v>
      </c>
      <c r="AV248" s="255" t="s">
        <v>1544</v>
      </c>
      <c r="AW248" s="249" t="s">
        <v>1549</v>
      </c>
      <c r="AX248" s="249"/>
      <c r="AY248" s="249"/>
      <c r="AZ248" s="249" t="s">
        <v>1438</v>
      </c>
      <c r="BA248" s="249" t="s">
        <v>1438</v>
      </c>
      <c r="BB248" s="249" t="s">
        <v>1438</v>
      </c>
      <c r="BC248" s="249" t="s">
        <v>1438</v>
      </c>
      <c r="BD248" s="249" t="s">
        <v>1438</v>
      </c>
      <c r="BE248" s="249" t="s">
        <v>1438</v>
      </c>
      <c r="BF248" s="249" t="s">
        <v>1438</v>
      </c>
      <c r="BG248" s="249"/>
      <c r="BH248" s="249"/>
      <c r="BI248" s="249"/>
      <c r="BJ248" s="249"/>
      <c r="BK248" s="249"/>
      <c r="BL248" s="260">
        <f t="shared" si="10"/>
        <v>0</v>
      </c>
      <c r="BM248" s="249"/>
      <c r="BN248" s="255"/>
      <c r="BV248" s="57" t="s">
        <v>1455</v>
      </c>
      <c r="BW248" s="208"/>
    </row>
    <row r="249" spans="1:75" s="57" customFormat="1" ht="15" hidden="1" customHeight="1" x14ac:dyDescent="0.35">
      <c r="A249" s="255">
        <v>14545</v>
      </c>
      <c r="B249" s="255" t="s">
        <v>116</v>
      </c>
      <c r="C249" s="255" t="s">
        <v>117</v>
      </c>
      <c r="D249" s="255">
        <v>1</v>
      </c>
      <c r="E249" s="255">
        <v>2025</v>
      </c>
      <c r="F249" s="255" t="s">
        <v>1434</v>
      </c>
      <c r="G249" s="255" t="s">
        <v>52</v>
      </c>
      <c r="H249" s="255" t="s">
        <v>1435</v>
      </c>
      <c r="I249" s="255" t="s">
        <v>389</v>
      </c>
      <c r="J249" s="255" t="s">
        <v>390</v>
      </c>
      <c r="K249" s="255"/>
      <c r="L249" s="255"/>
      <c r="M249" s="255">
        <v>9</v>
      </c>
      <c r="N249" s="255" t="s">
        <v>118</v>
      </c>
      <c r="O249" s="255" t="s">
        <v>391</v>
      </c>
      <c r="P249" s="250" t="s">
        <v>392</v>
      </c>
      <c r="Q249" s="255" t="s">
        <v>61</v>
      </c>
      <c r="R249" s="255" t="s">
        <v>62</v>
      </c>
      <c r="S249" s="249" t="s">
        <v>63</v>
      </c>
      <c r="T249" s="249">
        <v>20</v>
      </c>
      <c r="U249" s="249">
        <v>72</v>
      </c>
      <c r="V249" s="249"/>
      <c r="W249" s="253">
        <v>72</v>
      </c>
      <c r="X249" s="249">
        <v>4</v>
      </c>
      <c r="Y249" s="249" t="s">
        <v>64</v>
      </c>
      <c r="Z249" s="249" t="s">
        <v>64</v>
      </c>
      <c r="AA249" s="253" t="s">
        <v>67</v>
      </c>
      <c r="AB249" s="248"/>
      <c r="AC249" s="249" t="s">
        <v>393</v>
      </c>
      <c r="AD249" s="248" t="s">
        <v>1544</v>
      </c>
      <c r="AE249" s="249"/>
      <c r="AF249" s="249" t="s">
        <v>68</v>
      </c>
      <c r="AG249" s="249">
        <v>18</v>
      </c>
      <c r="AH249" s="255">
        <v>2</v>
      </c>
      <c r="AI249" s="255" t="s">
        <v>1348</v>
      </c>
      <c r="AJ249" s="249" t="s">
        <v>1539</v>
      </c>
      <c r="AK249" s="249">
        <v>72</v>
      </c>
      <c r="AL249" s="292">
        <v>18</v>
      </c>
      <c r="AM249" s="292">
        <v>5.0750000000000002</v>
      </c>
      <c r="AN249" s="292">
        <v>0</v>
      </c>
      <c r="AO249" s="292">
        <v>0</v>
      </c>
      <c r="AP249" s="265" t="s">
        <v>1550</v>
      </c>
      <c r="AQ249" s="249">
        <v>1440000</v>
      </c>
      <c r="AR249" s="255">
        <v>0</v>
      </c>
      <c r="AS249" s="255">
        <v>0</v>
      </c>
      <c r="AT249" s="265">
        <v>0</v>
      </c>
      <c r="AU249" s="249" t="s">
        <v>1551</v>
      </c>
      <c r="AV249" s="255" t="s">
        <v>1544</v>
      </c>
      <c r="AW249" s="249" t="s">
        <v>1549</v>
      </c>
      <c r="AX249" s="249"/>
      <c r="AY249" s="249"/>
      <c r="AZ249" s="249" t="s">
        <v>1438</v>
      </c>
      <c r="BA249" s="249" t="s">
        <v>1438</v>
      </c>
      <c r="BB249" s="249" t="s">
        <v>1438</v>
      </c>
      <c r="BC249" s="249" t="s">
        <v>1438</v>
      </c>
      <c r="BD249" s="249" t="s">
        <v>1438</v>
      </c>
      <c r="BE249" s="249" t="s">
        <v>1438</v>
      </c>
      <c r="BF249" s="249" t="s">
        <v>1438</v>
      </c>
      <c r="BG249" s="249"/>
      <c r="BH249" s="249"/>
      <c r="BI249" s="249"/>
      <c r="BJ249" s="249"/>
      <c r="BK249" s="249"/>
      <c r="BL249" s="260">
        <f t="shared" si="10"/>
        <v>0</v>
      </c>
      <c r="BM249" s="249"/>
      <c r="BN249" s="255"/>
      <c r="BV249" s="57" t="s">
        <v>1455</v>
      </c>
      <c r="BW249" s="208"/>
    </row>
    <row r="250" spans="1:75" s="57" customFormat="1" ht="15" hidden="1" customHeight="1" x14ac:dyDescent="0.35">
      <c r="A250" s="255">
        <v>14546</v>
      </c>
      <c r="B250" s="255" t="s">
        <v>116</v>
      </c>
      <c r="C250" s="255" t="s">
        <v>117</v>
      </c>
      <c r="D250" s="255">
        <v>1</v>
      </c>
      <c r="E250" s="255">
        <v>2025</v>
      </c>
      <c r="F250" s="255" t="s">
        <v>1434</v>
      </c>
      <c r="G250" s="255" t="s">
        <v>52</v>
      </c>
      <c r="H250" s="255" t="s">
        <v>1435</v>
      </c>
      <c r="I250" s="255" t="s">
        <v>100</v>
      </c>
      <c r="J250" s="255" t="s">
        <v>101</v>
      </c>
      <c r="K250" s="255" t="s">
        <v>56</v>
      </c>
      <c r="L250" s="255" t="s">
        <v>57</v>
      </c>
      <c r="M250" s="255">
        <v>9</v>
      </c>
      <c r="N250" s="255" t="s">
        <v>118</v>
      </c>
      <c r="O250" s="255" t="s">
        <v>119</v>
      </c>
      <c r="P250" s="250" t="s">
        <v>120</v>
      </c>
      <c r="Q250" s="255" t="s">
        <v>61</v>
      </c>
      <c r="R250" s="255" t="s">
        <v>62</v>
      </c>
      <c r="S250" s="249" t="s">
        <v>63</v>
      </c>
      <c r="T250" s="249">
        <v>20</v>
      </c>
      <c r="U250" s="249">
        <v>260</v>
      </c>
      <c r="V250" s="249">
        <v>12</v>
      </c>
      <c r="W250" s="249">
        <v>272</v>
      </c>
      <c r="X250" s="249">
        <v>4</v>
      </c>
      <c r="Y250" s="249" t="s">
        <v>64</v>
      </c>
      <c r="Z250" s="249" t="s">
        <v>64</v>
      </c>
      <c r="AA250" s="248" t="s">
        <v>64</v>
      </c>
      <c r="AB250" s="248"/>
      <c r="AC250" s="249" t="s">
        <v>121</v>
      </c>
      <c r="AD250" s="248" t="s">
        <v>64</v>
      </c>
      <c r="AE250" s="249" t="s">
        <v>110</v>
      </c>
      <c r="AF250" s="249" t="s">
        <v>122</v>
      </c>
      <c r="AG250" s="249">
        <v>68</v>
      </c>
      <c r="AH250" s="255">
        <v>2</v>
      </c>
      <c r="AI250" s="255" t="s">
        <v>1348</v>
      </c>
      <c r="AJ250" s="249" t="s">
        <v>1539</v>
      </c>
      <c r="AK250" s="249">
        <v>272</v>
      </c>
      <c r="AL250" s="292">
        <v>68</v>
      </c>
      <c r="AM250" s="296">
        <v>5.0750000000000002</v>
      </c>
      <c r="AN250" s="292">
        <v>0</v>
      </c>
      <c r="AO250" s="296">
        <v>250</v>
      </c>
      <c r="AP250" s="265" t="s">
        <v>1541</v>
      </c>
      <c r="AQ250" s="249">
        <v>5440000</v>
      </c>
      <c r="AR250" s="255">
        <v>0</v>
      </c>
      <c r="AS250" s="255">
        <v>6800000</v>
      </c>
      <c r="AT250" s="265" t="s">
        <v>1542</v>
      </c>
      <c r="AU250" s="249" t="s">
        <v>1543</v>
      </c>
      <c r="AV250" s="255" t="s">
        <v>1544</v>
      </c>
      <c r="AW250" s="249" t="s">
        <v>1552</v>
      </c>
      <c r="AX250" s="249"/>
      <c r="AY250" s="249"/>
      <c r="AZ250" s="249" t="s">
        <v>1438</v>
      </c>
      <c r="BA250" s="249" t="s">
        <v>1438</v>
      </c>
      <c r="BB250" s="249" t="s">
        <v>1438</v>
      </c>
      <c r="BC250" s="249" t="s">
        <v>1438</v>
      </c>
      <c r="BD250" s="249" t="s">
        <v>1438</v>
      </c>
      <c r="BE250" s="249" t="s">
        <v>1438</v>
      </c>
      <c r="BF250" s="249" t="s">
        <v>1438</v>
      </c>
      <c r="BG250" s="249"/>
      <c r="BH250" s="249"/>
      <c r="BI250" s="249"/>
      <c r="BJ250" s="249"/>
      <c r="BK250" s="249"/>
      <c r="BL250" s="260">
        <f t="shared" si="10"/>
        <v>0</v>
      </c>
      <c r="BM250" s="249"/>
      <c r="BN250" s="255"/>
      <c r="BV250" s="57" t="s">
        <v>1455</v>
      </c>
      <c r="BW250" s="208"/>
    </row>
    <row r="251" spans="1:75" s="57" customFormat="1" ht="15" hidden="1" customHeight="1" x14ac:dyDescent="0.35">
      <c r="A251" s="255">
        <v>14547</v>
      </c>
      <c r="B251" s="255" t="s">
        <v>116</v>
      </c>
      <c r="C251" s="255" t="s">
        <v>117</v>
      </c>
      <c r="D251" s="255">
        <v>1</v>
      </c>
      <c r="E251" s="255">
        <v>2025</v>
      </c>
      <c r="F251" s="255" t="s">
        <v>1434</v>
      </c>
      <c r="G251" s="255" t="s">
        <v>52</v>
      </c>
      <c r="H251" s="255" t="s">
        <v>1435</v>
      </c>
      <c r="I251" s="255" t="s">
        <v>100</v>
      </c>
      <c r="J251" s="255" t="s">
        <v>101</v>
      </c>
      <c r="K251" s="255" t="s">
        <v>56</v>
      </c>
      <c r="L251" s="255" t="s">
        <v>57</v>
      </c>
      <c r="M251" s="255">
        <v>9</v>
      </c>
      <c r="N251" s="255" t="s">
        <v>118</v>
      </c>
      <c r="O251" s="255" t="s">
        <v>123</v>
      </c>
      <c r="P251" s="250" t="s">
        <v>120</v>
      </c>
      <c r="Q251" s="255" t="s">
        <v>61</v>
      </c>
      <c r="R251" s="255" t="s">
        <v>62</v>
      </c>
      <c r="S251" s="249" t="s">
        <v>63</v>
      </c>
      <c r="T251" s="249">
        <v>20</v>
      </c>
      <c r="U251" s="249">
        <v>260</v>
      </c>
      <c r="V251" s="249">
        <v>12</v>
      </c>
      <c r="W251" s="249">
        <v>272</v>
      </c>
      <c r="X251" s="249">
        <v>4</v>
      </c>
      <c r="Y251" s="249" t="s">
        <v>64</v>
      </c>
      <c r="Z251" s="249" t="s">
        <v>64</v>
      </c>
      <c r="AA251" s="248" t="s">
        <v>64</v>
      </c>
      <c r="AB251" s="248"/>
      <c r="AC251" s="249" t="s">
        <v>121</v>
      </c>
      <c r="AD251" s="248" t="s">
        <v>64</v>
      </c>
      <c r="AE251" s="249" t="s">
        <v>110</v>
      </c>
      <c r="AF251" s="249" t="s">
        <v>122</v>
      </c>
      <c r="AG251" s="249">
        <v>68</v>
      </c>
      <c r="AH251" s="255">
        <v>2</v>
      </c>
      <c r="AI251" s="255" t="s">
        <v>1348</v>
      </c>
      <c r="AJ251" s="249" t="s">
        <v>1539</v>
      </c>
      <c r="AK251" s="249">
        <v>272</v>
      </c>
      <c r="AL251" s="292">
        <v>68</v>
      </c>
      <c r="AM251" s="292">
        <v>5.0750000000000002</v>
      </c>
      <c r="AN251" s="292">
        <v>0</v>
      </c>
      <c r="AO251" s="292">
        <v>250</v>
      </c>
      <c r="AP251" s="265" t="s">
        <v>1541</v>
      </c>
      <c r="AQ251" s="249">
        <v>5440000</v>
      </c>
      <c r="AR251" s="255">
        <v>0</v>
      </c>
      <c r="AS251" s="255">
        <v>6800000</v>
      </c>
      <c r="AT251" s="265" t="s">
        <v>1542</v>
      </c>
      <c r="AU251" s="249" t="s">
        <v>1543</v>
      </c>
      <c r="AV251" s="255" t="s">
        <v>1544</v>
      </c>
      <c r="AW251" s="249" t="s">
        <v>1545</v>
      </c>
      <c r="AX251" s="249"/>
      <c r="AY251" s="249"/>
      <c r="AZ251" s="249" t="s">
        <v>1438</v>
      </c>
      <c r="BA251" s="249" t="s">
        <v>1438</v>
      </c>
      <c r="BB251" s="249" t="s">
        <v>1438</v>
      </c>
      <c r="BC251" s="249" t="s">
        <v>1438</v>
      </c>
      <c r="BD251" s="249" t="s">
        <v>1438</v>
      </c>
      <c r="BE251" s="249" t="s">
        <v>1438</v>
      </c>
      <c r="BF251" s="249" t="s">
        <v>1438</v>
      </c>
      <c r="BG251" s="249"/>
      <c r="BH251" s="249"/>
      <c r="BI251" s="249"/>
      <c r="BJ251" s="249"/>
      <c r="BK251" s="249"/>
      <c r="BL251" s="260">
        <f t="shared" si="10"/>
        <v>0</v>
      </c>
      <c r="BM251" s="249"/>
      <c r="BN251" s="255"/>
      <c r="BV251" s="57" t="s">
        <v>1455</v>
      </c>
      <c r="BW251" s="208"/>
    </row>
    <row r="252" spans="1:75" s="57" customFormat="1" ht="15" hidden="1" customHeight="1" x14ac:dyDescent="0.35">
      <c r="A252" s="255">
        <v>14548</v>
      </c>
      <c r="B252" s="255" t="s">
        <v>116</v>
      </c>
      <c r="C252" s="255" t="s">
        <v>117</v>
      </c>
      <c r="D252" s="255">
        <v>1</v>
      </c>
      <c r="E252" s="255">
        <v>2025</v>
      </c>
      <c r="F252" s="255" t="s">
        <v>1434</v>
      </c>
      <c r="G252" s="255" t="s">
        <v>52</v>
      </c>
      <c r="H252" s="255" t="s">
        <v>1435</v>
      </c>
      <c r="I252" s="255" t="s">
        <v>100</v>
      </c>
      <c r="J252" s="255" t="s">
        <v>101</v>
      </c>
      <c r="K252" s="255" t="s">
        <v>56</v>
      </c>
      <c r="L252" s="255" t="s">
        <v>57</v>
      </c>
      <c r="M252" s="255">
        <v>9</v>
      </c>
      <c r="N252" s="255" t="s">
        <v>118</v>
      </c>
      <c r="O252" s="255" t="s">
        <v>124</v>
      </c>
      <c r="P252" s="250" t="s">
        <v>120</v>
      </c>
      <c r="Q252" s="255" t="s">
        <v>61</v>
      </c>
      <c r="R252" s="255" t="s">
        <v>62</v>
      </c>
      <c r="S252" s="249" t="s">
        <v>63</v>
      </c>
      <c r="T252" s="249">
        <v>20</v>
      </c>
      <c r="U252" s="249">
        <v>260</v>
      </c>
      <c r="V252" s="249">
        <v>12</v>
      </c>
      <c r="W252" s="249">
        <v>272</v>
      </c>
      <c r="X252" s="249">
        <v>4</v>
      </c>
      <c r="Y252" s="249" t="s">
        <v>64</v>
      </c>
      <c r="Z252" s="249" t="s">
        <v>64</v>
      </c>
      <c r="AA252" s="248" t="s">
        <v>64</v>
      </c>
      <c r="AB252" s="248"/>
      <c r="AC252" s="249" t="s">
        <v>121</v>
      </c>
      <c r="AD252" s="248" t="s">
        <v>64</v>
      </c>
      <c r="AE252" s="249" t="s">
        <v>110</v>
      </c>
      <c r="AF252" s="249" t="s">
        <v>122</v>
      </c>
      <c r="AG252" s="249">
        <v>68</v>
      </c>
      <c r="AH252" s="255">
        <v>2</v>
      </c>
      <c r="AI252" s="255" t="s">
        <v>1348</v>
      </c>
      <c r="AJ252" s="249" t="s">
        <v>1539</v>
      </c>
      <c r="AK252" s="249">
        <v>272</v>
      </c>
      <c r="AL252" s="292">
        <v>68</v>
      </c>
      <c r="AM252" s="292">
        <v>5.0750000000000002</v>
      </c>
      <c r="AN252" s="292">
        <v>0</v>
      </c>
      <c r="AO252" s="292">
        <v>250</v>
      </c>
      <c r="AP252" s="265" t="s">
        <v>1541</v>
      </c>
      <c r="AQ252" s="249">
        <v>5440000</v>
      </c>
      <c r="AR252" s="255">
        <v>0</v>
      </c>
      <c r="AS252" s="255">
        <v>6800000</v>
      </c>
      <c r="AT252" s="265" t="s">
        <v>1542</v>
      </c>
      <c r="AU252" s="249" t="s">
        <v>1543</v>
      </c>
      <c r="AV252" s="255" t="s">
        <v>1544</v>
      </c>
      <c r="AW252" s="249" t="s">
        <v>1545</v>
      </c>
      <c r="AX252" s="249"/>
      <c r="AY252" s="249"/>
      <c r="AZ252" s="249" t="s">
        <v>1438</v>
      </c>
      <c r="BA252" s="249" t="s">
        <v>1438</v>
      </c>
      <c r="BB252" s="249" t="s">
        <v>1438</v>
      </c>
      <c r="BC252" s="249" t="s">
        <v>1438</v>
      </c>
      <c r="BD252" s="249" t="s">
        <v>1438</v>
      </c>
      <c r="BE252" s="249" t="s">
        <v>1438</v>
      </c>
      <c r="BF252" s="249" t="s">
        <v>1438</v>
      </c>
      <c r="BG252" s="249"/>
      <c r="BH252" s="249"/>
      <c r="BI252" s="249"/>
      <c r="BJ252" s="249"/>
      <c r="BK252" s="249"/>
      <c r="BL252" s="260">
        <f t="shared" si="10"/>
        <v>0</v>
      </c>
      <c r="BM252" s="249"/>
      <c r="BN252" s="255"/>
      <c r="BV252" s="57" t="s">
        <v>1455</v>
      </c>
      <c r="BW252" s="208"/>
    </row>
    <row r="253" spans="1:75" s="57" customFormat="1" ht="15" hidden="1" customHeight="1" x14ac:dyDescent="0.35">
      <c r="A253" s="255">
        <v>14549</v>
      </c>
      <c r="B253" s="255" t="s">
        <v>116</v>
      </c>
      <c r="C253" s="255" t="s">
        <v>117</v>
      </c>
      <c r="D253" s="255">
        <v>1</v>
      </c>
      <c r="E253" s="255">
        <v>2025</v>
      </c>
      <c r="F253" s="255" t="s">
        <v>1434</v>
      </c>
      <c r="G253" s="255" t="s">
        <v>52</v>
      </c>
      <c r="H253" s="255" t="s">
        <v>1435</v>
      </c>
      <c r="I253" s="255" t="s">
        <v>93</v>
      </c>
      <c r="J253" s="255" t="s">
        <v>94</v>
      </c>
      <c r="K253" s="255" t="s">
        <v>56</v>
      </c>
      <c r="L253" s="255" t="s">
        <v>57</v>
      </c>
      <c r="M253" s="255">
        <v>9</v>
      </c>
      <c r="N253" s="255" t="s">
        <v>118</v>
      </c>
      <c r="O253" s="255" t="s">
        <v>394</v>
      </c>
      <c r="P253" s="297" t="s">
        <v>120</v>
      </c>
      <c r="Q253" s="255" t="s">
        <v>61</v>
      </c>
      <c r="R253" s="255" t="s">
        <v>62</v>
      </c>
      <c r="S253" s="249" t="s">
        <v>63</v>
      </c>
      <c r="T253" s="249">
        <v>20</v>
      </c>
      <c r="U253" s="249">
        <v>170</v>
      </c>
      <c r="V253" s="249">
        <v>12</v>
      </c>
      <c r="W253" s="249">
        <v>182</v>
      </c>
      <c r="X253" s="249">
        <v>4</v>
      </c>
      <c r="Y253" s="249" t="s">
        <v>64</v>
      </c>
      <c r="Z253" s="249" t="s">
        <v>64</v>
      </c>
      <c r="AA253" s="248" t="s">
        <v>64</v>
      </c>
      <c r="AB253" s="248"/>
      <c r="AC253" s="249" t="s">
        <v>299</v>
      </c>
      <c r="AD253" s="248" t="s">
        <v>1544</v>
      </c>
      <c r="AE253" s="249"/>
      <c r="AF253" s="249" t="s">
        <v>122</v>
      </c>
      <c r="AG253" s="249">
        <v>46</v>
      </c>
      <c r="AH253" s="255">
        <v>2</v>
      </c>
      <c r="AI253" s="255" t="s">
        <v>1348</v>
      </c>
      <c r="AJ253" s="249" t="s">
        <v>1539</v>
      </c>
      <c r="AK253" s="281"/>
      <c r="AL253" s="292"/>
      <c r="AM253" s="292"/>
      <c r="AN253" s="292"/>
      <c r="AO253" s="292"/>
      <c r="AP253" s="265"/>
      <c r="AQ253" s="249">
        <v>0</v>
      </c>
      <c r="AR253" s="255">
        <v>0</v>
      </c>
      <c r="AS253" s="255">
        <v>0</v>
      </c>
      <c r="AT253" s="265"/>
      <c r="AU253" s="249"/>
      <c r="AV253" s="255" t="s">
        <v>1544</v>
      </c>
      <c r="AW253" s="249" t="s">
        <v>1553</v>
      </c>
      <c r="AX253" s="249"/>
      <c r="AY253" s="249"/>
      <c r="AZ253" s="249" t="s">
        <v>1438</v>
      </c>
      <c r="BA253" s="249" t="s">
        <v>1438</v>
      </c>
      <c r="BB253" s="249" t="s">
        <v>1438</v>
      </c>
      <c r="BC253" s="249" t="s">
        <v>1438</v>
      </c>
      <c r="BD253" s="249" t="s">
        <v>1438</v>
      </c>
      <c r="BE253" s="249" t="s">
        <v>1438</v>
      </c>
      <c r="BF253" s="249" t="s">
        <v>1438</v>
      </c>
      <c r="BG253" s="249"/>
      <c r="BH253" s="249"/>
      <c r="BI253" s="249"/>
      <c r="BJ253" s="249"/>
      <c r="BK253" s="249"/>
      <c r="BL253" s="260">
        <f t="shared" si="10"/>
        <v>0</v>
      </c>
      <c r="BM253" s="249"/>
      <c r="BN253" s="255"/>
      <c r="BV253" s="57" t="s">
        <v>1455</v>
      </c>
      <c r="BW253" s="208"/>
    </row>
    <row r="254" spans="1:75" s="57" customFormat="1" ht="15" hidden="1" customHeight="1" x14ac:dyDescent="0.35">
      <c r="A254" s="255">
        <v>14550</v>
      </c>
      <c r="B254" s="255" t="s">
        <v>116</v>
      </c>
      <c r="C254" s="255" t="s">
        <v>117</v>
      </c>
      <c r="D254" s="255">
        <v>1</v>
      </c>
      <c r="E254" s="255">
        <v>2025</v>
      </c>
      <c r="F254" s="255" t="s">
        <v>1434</v>
      </c>
      <c r="G254" s="255" t="s">
        <v>52</v>
      </c>
      <c r="H254" s="255" t="s">
        <v>1435</v>
      </c>
      <c r="I254" s="255" t="s">
        <v>93</v>
      </c>
      <c r="J254" s="255" t="s">
        <v>94</v>
      </c>
      <c r="K254" s="255" t="s">
        <v>56</v>
      </c>
      <c r="L254" s="255" t="s">
        <v>57</v>
      </c>
      <c r="M254" s="255">
        <v>9</v>
      </c>
      <c r="N254" s="255" t="s">
        <v>118</v>
      </c>
      <c r="O254" s="255" t="s">
        <v>395</v>
      </c>
      <c r="P254" s="250" t="s">
        <v>120</v>
      </c>
      <c r="Q254" s="255" t="s">
        <v>61</v>
      </c>
      <c r="R254" s="255" t="s">
        <v>62</v>
      </c>
      <c r="S254" s="249" t="s">
        <v>63</v>
      </c>
      <c r="T254" s="249">
        <v>20</v>
      </c>
      <c r="U254" s="249">
        <v>170</v>
      </c>
      <c r="V254" s="249">
        <v>12</v>
      </c>
      <c r="W254" s="249">
        <v>182</v>
      </c>
      <c r="X254" s="249">
        <v>4</v>
      </c>
      <c r="Y254" s="249" t="s">
        <v>64</v>
      </c>
      <c r="Z254" s="249" t="s">
        <v>64</v>
      </c>
      <c r="AA254" s="248" t="s">
        <v>64</v>
      </c>
      <c r="AB254" s="248"/>
      <c r="AC254" s="249" t="s">
        <v>299</v>
      </c>
      <c r="AD254" s="248" t="s">
        <v>1544</v>
      </c>
      <c r="AE254" s="249"/>
      <c r="AF254" s="249" t="s">
        <v>122</v>
      </c>
      <c r="AG254" s="249">
        <v>46</v>
      </c>
      <c r="AH254" s="255">
        <v>2</v>
      </c>
      <c r="AI254" s="255" t="s">
        <v>1348</v>
      </c>
      <c r="AJ254" s="249" t="s">
        <v>1539</v>
      </c>
      <c r="AK254" s="249">
        <v>182</v>
      </c>
      <c r="AL254" s="292">
        <v>46</v>
      </c>
      <c r="AM254" s="292">
        <v>5.0750000000000002</v>
      </c>
      <c r="AN254" s="292">
        <v>0</v>
      </c>
      <c r="AO254" s="292">
        <v>0</v>
      </c>
      <c r="AP254" s="265" t="s">
        <v>1554</v>
      </c>
      <c r="AQ254" s="249">
        <v>3680000</v>
      </c>
      <c r="AR254" s="255">
        <v>0</v>
      </c>
      <c r="AS254" s="255">
        <v>4600000</v>
      </c>
      <c r="AT254" s="265">
        <v>0</v>
      </c>
      <c r="AU254" s="249" t="s">
        <v>1555</v>
      </c>
      <c r="AV254" s="255" t="s">
        <v>1544</v>
      </c>
      <c r="AW254" s="249" t="s">
        <v>1545</v>
      </c>
      <c r="AX254" s="249"/>
      <c r="AY254" s="249"/>
      <c r="AZ254" s="249" t="s">
        <v>1438</v>
      </c>
      <c r="BA254" s="249" t="s">
        <v>1438</v>
      </c>
      <c r="BB254" s="249" t="s">
        <v>1438</v>
      </c>
      <c r="BC254" s="249" t="s">
        <v>1438</v>
      </c>
      <c r="BD254" s="249" t="s">
        <v>1438</v>
      </c>
      <c r="BE254" s="249" t="s">
        <v>1438</v>
      </c>
      <c r="BF254" s="249" t="s">
        <v>1438</v>
      </c>
      <c r="BG254" s="249"/>
      <c r="BH254" s="249"/>
      <c r="BI254" s="249"/>
      <c r="BJ254" s="249"/>
      <c r="BK254" s="249"/>
      <c r="BL254" s="260">
        <f t="shared" si="10"/>
        <v>0</v>
      </c>
      <c r="BM254" s="249"/>
      <c r="BN254" s="255"/>
      <c r="BV254" s="57" t="s">
        <v>1455</v>
      </c>
      <c r="BW254" s="208"/>
    </row>
    <row r="255" spans="1:75" s="57" customFormat="1" ht="15" hidden="1" customHeight="1" x14ac:dyDescent="0.35">
      <c r="A255" s="255">
        <v>14551</v>
      </c>
      <c r="B255" s="255" t="s">
        <v>116</v>
      </c>
      <c r="C255" s="255" t="s">
        <v>117</v>
      </c>
      <c r="D255" s="255">
        <v>1</v>
      </c>
      <c r="E255" s="255">
        <v>2025</v>
      </c>
      <c r="F255" s="255" t="s">
        <v>1434</v>
      </c>
      <c r="G255" s="255" t="s">
        <v>52</v>
      </c>
      <c r="H255" s="255" t="s">
        <v>1435</v>
      </c>
      <c r="I255" s="255" t="s">
        <v>93</v>
      </c>
      <c r="J255" s="255" t="s">
        <v>94</v>
      </c>
      <c r="K255" s="255" t="s">
        <v>56</v>
      </c>
      <c r="L255" s="255" t="s">
        <v>57</v>
      </c>
      <c r="M255" s="255">
        <v>9</v>
      </c>
      <c r="N255" s="255" t="s">
        <v>118</v>
      </c>
      <c r="O255" s="255" t="s">
        <v>396</v>
      </c>
      <c r="P255" s="250" t="s">
        <v>120</v>
      </c>
      <c r="Q255" s="255" t="s">
        <v>61</v>
      </c>
      <c r="R255" s="255" t="s">
        <v>62</v>
      </c>
      <c r="S255" s="249" t="s">
        <v>63</v>
      </c>
      <c r="T255" s="249">
        <v>20</v>
      </c>
      <c r="U255" s="249">
        <v>170</v>
      </c>
      <c r="V255" s="249">
        <v>12</v>
      </c>
      <c r="W255" s="249">
        <v>182</v>
      </c>
      <c r="X255" s="249">
        <v>4</v>
      </c>
      <c r="Y255" s="249" t="s">
        <v>64</v>
      </c>
      <c r="Z255" s="249" t="s">
        <v>64</v>
      </c>
      <c r="AA255" s="248" t="s">
        <v>64</v>
      </c>
      <c r="AB255" s="248"/>
      <c r="AC255" s="249" t="s">
        <v>299</v>
      </c>
      <c r="AD255" s="248" t="s">
        <v>1544</v>
      </c>
      <c r="AE255" s="249"/>
      <c r="AF255" s="249" t="s">
        <v>122</v>
      </c>
      <c r="AG255" s="249">
        <v>46</v>
      </c>
      <c r="AH255" s="255">
        <v>2</v>
      </c>
      <c r="AI255" s="255" t="s">
        <v>1348</v>
      </c>
      <c r="AJ255" s="249" t="s">
        <v>1539</v>
      </c>
      <c r="AK255" s="249">
        <v>182</v>
      </c>
      <c r="AL255" s="292">
        <v>46</v>
      </c>
      <c r="AM255" s="292">
        <v>5.0750000000000002</v>
      </c>
      <c r="AN255" s="292">
        <v>0</v>
      </c>
      <c r="AO255" s="292">
        <v>0</v>
      </c>
      <c r="AP255" s="265" t="s">
        <v>1554</v>
      </c>
      <c r="AQ255" s="249">
        <v>3680000</v>
      </c>
      <c r="AR255" s="255">
        <v>0</v>
      </c>
      <c r="AS255" s="255">
        <v>4600000</v>
      </c>
      <c r="AT255" s="265">
        <v>0</v>
      </c>
      <c r="AU255" s="249" t="s">
        <v>1555</v>
      </c>
      <c r="AV255" s="255" t="s">
        <v>1544</v>
      </c>
      <c r="AW255" s="249" t="s">
        <v>1545</v>
      </c>
      <c r="AX255" s="249"/>
      <c r="AY255" s="249"/>
      <c r="AZ255" s="249" t="s">
        <v>1438</v>
      </c>
      <c r="BA255" s="249" t="s">
        <v>1438</v>
      </c>
      <c r="BB255" s="249" t="s">
        <v>1438</v>
      </c>
      <c r="BC255" s="249" t="s">
        <v>1438</v>
      </c>
      <c r="BD255" s="249" t="s">
        <v>1438</v>
      </c>
      <c r="BE255" s="249" t="s">
        <v>1438</v>
      </c>
      <c r="BF255" s="249" t="s">
        <v>1438</v>
      </c>
      <c r="BG255" s="249"/>
      <c r="BH255" s="249"/>
      <c r="BI255" s="249"/>
      <c r="BJ255" s="249"/>
      <c r="BK255" s="249"/>
      <c r="BL255" s="260">
        <f t="shared" si="10"/>
        <v>0</v>
      </c>
      <c r="BM255" s="249"/>
      <c r="BN255" s="255"/>
      <c r="BV255" s="57" t="s">
        <v>1455</v>
      </c>
      <c r="BW255" s="208"/>
    </row>
    <row r="256" spans="1:75" s="57" customFormat="1" ht="15" hidden="1" customHeight="1" x14ac:dyDescent="0.35">
      <c r="A256" s="255">
        <v>14552</v>
      </c>
      <c r="B256" s="255" t="s">
        <v>116</v>
      </c>
      <c r="C256" s="255" t="s">
        <v>117</v>
      </c>
      <c r="D256" s="255">
        <v>1</v>
      </c>
      <c r="E256" s="255">
        <v>2025</v>
      </c>
      <c r="F256" s="255" t="s">
        <v>1434</v>
      </c>
      <c r="G256" s="255" t="s">
        <v>52</v>
      </c>
      <c r="H256" s="255" t="s">
        <v>1435</v>
      </c>
      <c r="I256" s="255" t="s">
        <v>397</v>
      </c>
      <c r="J256" s="255" t="s">
        <v>398</v>
      </c>
      <c r="K256" s="255" t="s">
        <v>56</v>
      </c>
      <c r="L256" s="255" t="s">
        <v>57</v>
      </c>
      <c r="M256" s="255">
        <v>9</v>
      </c>
      <c r="N256" s="255" t="s">
        <v>118</v>
      </c>
      <c r="O256" s="255" t="s">
        <v>399</v>
      </c>
      <c r="P256" s="250" t="s">
        <v>120</v>
      </c>
      <c r="Q256" s="255" t="s">
        <v>61</v>
      </c>
      <c r="R256" s="255" t="s">
        <v>62</v>
      </c>
      <c r="S256" s="249" t="s">
        <v>63</v>
      </c>
      <c r="T256" s="249">
        <v>20</v>
      </c>
      <c r="U256" s="249">
        <v>130</v>
      </c>
      <c r="V256" s="249">
        <v>12</v>
      </c>
      <c r="W256" s="249">
        <v>142</v>
      </c>
      <c r="X256" s="249">
        <v>4</v>
      </c>
      <c r="Y256" s="249" t="s">
        <v>64</v>
      </c>
      <c r="Z256" s="249" t="s">
        <v>64</v>
      </c>
      <c r="AA256" s="248" t="s">
        <v>64</v>
      </c>
      <c r="AB256" s="248"/>
      <c r="AC256" s="249" t="s">
        <v>299</v>
      </c>
      <c r="AD256" s="248" t="s">
        <v>1544</v>
      </c>
      <c r="AE256" s="249"/>
      <c r="AF256" s="249" t="s">
        <v>122</v>
      </c>
      <c r="AG256" s="249">
        <v>36</v>
      </c>
      <c r="AH256" s="255">
        <v>2</v>
      </c>
      <c r="AI256" s="255" t="s">
        <v>1348</v>
      </c>
      <c r="AJ256" s="249" t="s">
        <v>1539</v>
      </c>
      <c r="AK256" s="249">
        <v>142</v>
      </c>
      <c r="AL256" s="292">
        <v>36</v>
      </c>
      <c r="AM256" s="292">
        <v>5.0750000000000002</v>
      </c>
      <c r="AN256" s="292">
        <v>0</v>
      </c>
      <c r="AO256" s="292">
        <v>0</v>
      </c>
      <c r="AP256" s="265" t="s">
        <v>1556</v>
      </c>
      <c r="AQ256" s="249">
        <v>2880000</v>
      </c>
      <c r="AR256" s="255">
        <v>0</v>
      </c>
      <c r="AS256" s="255">
        <v>3600000</v>
      </c>
      <c r="AT256" s="265">
        <v>0</v>
      </c>
      <c r="AU256" s="249" t="s">
        <v>1557</v>
      </c>
      <c r="AV256" s="255" t="s">
        <v>1544</v>
      </c>
      <c r="AW256" s="249" t="s">
        <v>1545</v>
      </c>
      <c r="AX256" s="249"/>
      <c r="AY256" s="249"/>
      <c r="AZ256" s="249" t="s">
        <v>1438</v>
      </c>
      <c r="BA256" s="249" t="s">
        <v>1438</v>
      </c>
      <c r="BB256" s="249" t="s">
        <v>1438</v>
      </c>
      <c r="BC256" s="249" t="s">
        <v>1438</v>
      </c>
      <c r="BD256" s="249" t="s">
        <v>1438</v>
      </c>
      <c r="BE256" s="249" t="s">
        <v>1438</v>
      </c>
      <c r="BF256" s="249" t="s">
        <v>1438</v>
      </c>
      <c r="BG256" s="249"/>
      <c r="BH256" s="249"/>
      <c r="BI256" s="249"/>
      <c r="BJ256" s="249"/>
      <c r="BK256" s="249"/>
      <c r="BL256" s="260">
        <f t="shared" si="10"/>
        <v>0</v>
      </c>
      <c r="BM256" s="249"/>
      <c r="BN256" s="255"/>
      <c r="BV256" s="57" t="s">
        <v>1455</v>
      </c>
      <c r="BW256" s="208"/>
    </row>
    <row r="257" spans="1:76" s="57" customFormat="1" ht="15" hidden="1" customHeight="1" x14ac:dyDescent="0.35">
      <c r="A257" s="255">
        <v>14553</v>
      </c>
      <c r="B257" s="255" t="s">
        <v>116</v>
      </c>
      <c r="C257" s="255" t="s">
        <v>117</v>
      </c>
      <c r="D257" s="255">
        <v>1</v>
      </c>
      <c r="E257" s="255">
        <v>2025</v>
      </c>
      <c r="F257" s="255" t="s">
        <v>1434</v>
      </c>
      <c r="G257" s="255" t="s">
        <v>52</v>
      </c>
      <c r="H257" s="255" t="s">
        <v>1435</v>
      </c>
      <c r="I257" s="255" t="s">
        <v>397</v>
      </c>
      <c r="J257" s="255" t="s">
        <v>398</v>
      </c>
      <c r="K257" s="255" t="s">
        <v>56</v>
      </c>
      <c r="L257" s="255" t="s">
        <v>57</v>
      </c>
      <c r="M257" s="255">
        <v>9</v>
      </c>
      <c r="N257" s="255" t="s">
        <v>118</v>
      </c>
      <c r="O257" s="255" t="s">
        <v>400</v>
      </c>
      <c r="P257" s="250" t="s">
        <v>120</v>
      </c>
      <c r="Q257" s="255" t="s">
        <v>61</v>
      </c>
      <c r="R257" s="255" t="s">
        <v>62</v>
      </c>
      <c r="S257" s="249" t="s">
        <v>63</v>
      </c>
      <c r="T257" s="249">
        <v>20</v>
      </c>
      <c r="U257" s="249">
        <v>130</v>
      </c>
      <c r="V257" s="249">
        <v>12</v>
      </c>
      <c r="W257" s="249">
        <v>142</v>
      </c>
      <c r="X257" s="249">
        <v>4</v>
      </c>
      <c r="Y257" s="249" t="s">
        <v>64</v>
      </c>
      <c r="Z257" s="249" t="s">
        <v>64</v>
      </c>
      <c r="AA257" s="248" t="s">
        <v>64</v>
      </c>
      <c r="AB257" s="248"/>
      <c r="AC257" s="249" t="s">
        <v>299</v>
      </c>
      <c r="AD257" s="248" t="s">
        <v>1544</v>
      </c>
      <c r="AE257" s="249"/>
      <c r="AF257" s="249" t="s">
        <v>122</v>
      </c>
      <c r="AG257" s="249">
        <v>36</v>
      </c>
      <c r="AH257" s="255">
        <v>2</v>
      </c>
      <c r="AI257" s="255" t="s">
        <v>1348</v>
      </c>
      <c r="AJ257" s="249" t="s">
        <v>1539</v>
      </c>
      <c r="AK257" s="249">
        <v>142</v>
      </c>
      <c r="AL257" s="292">
        <v>36</v>
      </c>
      <c r="AM257" s="292">
        <v>5.0750000000000002</v>
      </c>
      <c r="AN257" s="292">
        <v>0</v>
      </c>
      <c r="AO257" s="292">
        <v>0</v>
      </c>
      <c r="AP257" s="265">
        <v>14413000</v>
      </c>
      <c r="AQ257" s="249">
        <v>2880000</v>
      </c>
      <c r="AR257" s="255">
        <v>0</v>
      </c>
      <c r="AS257" s="255">
        <v>3600000</v>
      </c>
      <c r="AT257" s="265">
        <v>0</v>
      </c>
      <c r="AU257" s="249" t="s">
        <v>1557</v>
      </c>
      <c r="AV257" s="255" t="s">
        <v>1544</v>
      </c>
      <c r="AW257" s="249" t="s">
        <v>1545</v>
      </c>
      <c r="AX257" s="249"/>
      <c r="AY257" s="249"/>
      <c r="AZ257" s="249" t="s">
        <v>1438</v>
      </c>
      <c r="BA257" s="249" t="s">
        <v>1438</v>
      </c>
      <c r="BB257" s="249" t="s">
        <v>1438</v>
      </c>
      <c r="BC257" s="249" t="s">
        <v>1438</v>
      </c>
      <c r="BD257" s="249" t="s">
        <v>1438</v>
      </c>
      <c r="BE257" s="249" t="s">
        <v>1438</v>
      </c>
      <c r="BF257" s="249" t="s">
        <v>1438</v>
      </c>
      <c r="BG257" s="249"/>
      <c r="BH257" s="249"/>
      <c r="BI257" s="249"/>
      <c r="BJ257" s="249"/>
      <c r="BK257" s="249"/>
      <c r="BL257" s="260">
        <f t="shared" si="10"/>
        <v>0</v>
      </c>
      <c r="BM257" s="249"/>
      <c r="BN257" s="255"/>
      <c r="BV257" s="57" t="s">
        <v>1455</v>
      </c>
      <c r="BW257" s="208"/>
    </row>
    <row r="258" spans="1:76" s="57" customFormat="1" ht="15" hidden="1" customHeight="1" x14ac:dyDescent="0.35">
      <c r="A258" s="255">
        <v>14554</v>
      </c>
      <c r="B258" s="255" t="s">
        <v>116</v>
      </c>
      <c r="C258" s="255" t="s">
        <v>117</v>
      </c>
      <c r="D258" s="255">
        <v>1</v>
      </c>
      <c r="E258" s="255">
        <v>2025</v>
      </c>
      <c r="F258" s="255" t="s">
        <v>1434</v>
      </c>
      <c r="G258" s="255" t="s">
        <v>52</v>
      </c>
      <c r="H258" s="255" t="s">
        <v>1435</v>
      </c>
      <c r="I258" s="255" t="s">
        <v>397</v>
      </c>
      <c r="J258" s="255" t="s">
        <v>398</v>
      </c>
      <c r="K258" s="255" t="s">
        <v>56</v>
      </c>
      <c r="L258" s="255" t="s">
        <v>57</v>
      </c>
      <c r="M258" s="255">
        <v>9</v>
      </c>
      <c r="N258" s="255" t="s">
        <v>118</v>
      </c>
      <c r="O258" s="255" t="s">
        <v>401</v>
      </c>
      <c r="P258" s="250" t="s">
        <v>120</v>
      </c>
      <c r="Q258" s="255" t="s">
        <v>61</v>
      </c>
      <c r="R258" s="255" t="s">
        <v>62</v>
      </c>
      <c r="S258" s="249" t="s">
        <v>63</v>
      </c>
      <c r="T258" s="249">
        <v>20</v>
      </c>
      <c r="U258" s="249">
        <v>130</v>
      </c>
      <c r="V258" s="249">
        <v>12</v>
      </c>
      <c r="W258" s="249">
        <v>142</v>
      </c>
      <c r="X258" s="249">
        <v>4</v>
      </c>
      <c r="Y258" s="249" t="s">
        <v>64</v>
      </c>
      <c r="Z258" s="249" t="s">
        <v>64</v>
      </c>
      <c r="AA258" s="248" t="s">
        <v>64</v>
      </c>
      <c r="AB258" s="248"/>
      <c r="AC258" s="249" t="s">
        <v>299</v>
      </c>
      <c r="AD258" s="248" t="s">
        <v>1544</v>
      </c>
      <c r="AE258" s="249"/>
      <c r="AF258" s="249" t="s">
        <v>122</v>
      </c>
      <c r="AG258" s="249">
        <v>36</v>
      </c>
      <c r="AH258" s="255">
        <v>2</v>
      </c>
      <c r="AI258" s="255" t="s">
        <v>1348</v>
      </c>
      <c r="AJ258" s="249" t="s">
        <v>1539</v>
      </c>
      <c r="AK258" s="249">
        <v>142</v>
      </c>
      <c r="AL258" s="292">
        <v>36</v>
      </c>
      <c r="AM258" s="292">
        <v>5.0750000000000002</v>
      </c>
      <c r="AN258" s="292">
        <v>0</v>
      </c>
      <c r="AO258" s="292">
        <v>0</v>
      </c>
      <c r="AP258" s="265" t="s">
        <v>1556</v>
      </c>
      <c r="AQ258" s="249">
        <v>2880000</v>
      </c>
      <c r="AR258" s="255">
        <v>0</v>
      </c>
      <c r="AS258" s="255">
        <v>3600000</v>
      </c>
      <c r="AT258" s="265">
        <v>0</v>
      </c>
      <c r="AU258" s="249" t="s">
        <v>1557</v>
      </c>
      <c r="AV258" s="255" t="s">
        <v>1544</v>
      </c>
      <c r="AW258" s="249" t="s">
        <v>1545</v>
      </c>
      <c r="AX258" s="249"/>
      <c r="AY258" s="249"/>
      <c r="AZ258" s="249" t="s">
        <v>1438</v>
      </c>
      <c r="BA258" s="249" t="s">
        <v>1438</v>
      </c>
      <c r="BB258" s="249" t="s">
        <v>1438</v>
      </c>
      <c r="BC258" s="249" t="s">
        <v>1438</v>
      </c>
      <c r="BD258" s="249" t="s">
        <v>1438</v>
      </c>
      <c r="BE258" s="249" t="s">
        <v>1438</v>
      </c>
      <c r="BF258" s="249" t="s">
        <v>1438</v>
      </c>
      <c r="BG258" s="249"/>
      <c r="BH258" s="249"/>
      <c r="BI258" s="249"/>
      <c r="BJ258" s="249"/>
      <c r="BK258" s="249"/>
      <c r="BL258" s="260">
        <f t="shared" si="10"/>
        <v>0</v>
      </c>
      <c r="BM258" s="249"/>
      <c r="BN258" s="255"/>
      <c r="BV258" s="57" t="s">
        <v>1455</v>
      </c>
      <c r="BW258" s="208"/>
    </row>
    <row r="259" spans="1:76" s="57" customFormat="1" ht="15" hidden="1" customHeight="1" x14ac:dyDescent="0.35">
      <c r="A259" s="255">
        <v>14556</v>
      </c>
      <c r="B259" s="255" t="s">
        <v>116</v>
      </c>
      <c r="C259" s="255" t="s">
        <v>117</v>
      </c>
      <c r="D259" s="255">
        <v>1</v>
      </c>
      <c r="E259" s="255">
        <v>2025</v>
      </c>
      <c r="F259" s="255" t="s">
        <v>1434</v>
      </c>
      <c r="G259" s="255" t="s">
        <v>52</v>
      </c>
      <c r="H259" s="255" t="s">
        <v>1435</v>
      </c>
      <c r="I259" s="255" t="s">
        <v>402</v>
      </c>
      <c r="J259" s="255" t="s">
        <v>403</v>
      </c>
      <c r="K259" s="255" t="s">
        <v>56</v>
      </c>
      <c r="L259" s="255" t="s">
        <v>57</v>
      </c>
      <c r="M259" s="255">
        <v>9</v>
      </c>
      <c r="N259" s="255" t="s">
        <v>118</v>
      </c>
      <c r="O259" s="255" t="s">
        <v>406</v>
      </c>
      <c r="P259" s="250" t="s">
        <v>120</v>
      </c>
      <c r="Q259" s="255" t="s">
        <v>61</v>
      </c>
      <c r="R259" s="255" t="s">
        <v>62</v>
      </c>
      <c r="S259" s="249" t="s">
        <v>63</v>
      </c>
      <c r="T259" s="249">
        <v>20</v>
      </c>
      <c r="U259" s="249">
        <v>145</v>
      </c>
      <c r="V259" s="249">
        <v>12</v>
      </c>
      <c r="W259" s="249">
        <v>157</v>
      </c>
      <c r="X259" s="249">
        <v>4</v>
      </c>
      <c r="Y259" s="249" t="s">
        <v>64</v>
      </c>
      <c r="Z259" s="249" t="s">
        <v>64</v>
      </c>
      <c r="AA259" s="248" t="s">
        <v>64</v>
      </c>
      <c r="AB259" s="248"/>
      <c r="AC259" s="249" t="s">
        <v>405</v>
      </c>
      <c r="AD259" s="248" t="s">
        <v>1544</v>
      </c>
      <c r="AE259" s="249"/>
      <c r="AF259" s="249" t="s">
        <v>122</v>
      </c>
      <c r="AG259" s="249">
        <v>40</v>
      </c>
      <c r="AH259" s="255">
        <v>2</v>
      </c>
      <c r="AI259" s="255" t="s">
        <v>1348</v>
      </c>
      <c r="AJ259" s="249" t="s">
        <v>1539</v>
      </c>
      <c r="AK259" s="249">
        <v>157</v>
      </c>
      <c r="AL259" s="292">
        <v>40</v>
      </c>
      <c r="AM259" s="292">
        <v>5.0750000000000002</v>
      </c>
      <c r="AN259" s="292">
        <v>0</v>
      </c>
      <c r="AO259" s="292">
        <v>0</v>
      </c>
      <c r="AP259" s="265" t="s">
        <v>1558</v>
      </c>
      <c r="AQ259" s="249">
        <v>3200000</v>
      </c>
      <c r="AR259" s="255">
        <v>0</v>
      </c>
      <c r="AS259" s="255">
        <v>4000000</v>
      </c>
      <c r="AT259" s="265">
        <v>0</v>
      </c>
      <c r="AU259" s="249" t="s">
        <v>1559</v>
      </c>
      <c r="AV259" s="255" t="s">
        <v>1544</v>
      </c>
      <c r="AW259" s="249" t="s">
        <v>1545</v>
      </c>
      <c r="AX259" s="249"/>
      <c r="AY259" s="249"/>
      <c r="AZ259" s="249" t="s">
        <v>1438</v>
      </c>
      <c r="BA259" s="249" t="s">
        <v>1438</v>
      </c>
      <c r="BB259" s="249" t="s">
        <v>1438</v>
      </c>
      <c r="BC259" s="249" t="s">
        <v>1438</v>
      </c>
      <c r="BD259" s="249" t="s">
        <v>1438</v>
      </c>
      <c r="BE259" s="249" t="s">
        <v>1438</v>
      </c>
      <c r="BF259" s="249" t="s">
        <v>1438</v>
      </c>
      <c r="BG259" s="249"/>
      <c r="BH259" s="249"/>
      <c r="BI259" s="249"/>
      <c r="BJ259" s="249"/>
      <c r="BK259" s="249"/>
      <c r="BL259" s="260">
        <f t="shared" si="10"/>
        <v>0</v>
      </c>
      <c r="BM259" s="249"/>
      <c r="BN259" s="255"/>
      <c r="BV259" s="57" t="s">
        <v>1455</v>
      </c>
      <c r="BW259" s="208"/>
    </row>
    <row r="260" spans="1:76" s="57" customFormat="1" ht="15" hidden="1" customHeight="1" x14ac:dyDescent="0.35">
      <c r="A260" s="255">
        <v>14557</v>
      </c>
      <c r="B260" s="255" t="s">
        <v>116</v>
      </c>
      <c r="C260" s="255" t="s">
        <v>117</v>
      </c>
      <c r="D260" s="255">
        <v>1</v>
      </c>
      <c r="E260" s="255">
        <v>2025</v>
      </c>
      <c r="F260" s="255" t="s">
        <v>1434</v>
      </c>
      <c r="G260" s="255" t="s">
        <v>52</v>
      </c>
      <c r="H260" s="255" t="s">
        <v>1435</v>
      </c>
      <c r="I260" s="255" t="s">
        <v>402</v>
      </c>
      <c r="J260" s="255" t="s">
        <v>403</v>
      </c>
      <c r="K260" s="255" t="s">
        <v>56</v>
      </c>
      <c r="L260" s="255" t="s">
        <v>57</v>
      </c>
      <c r="M260" s="255">
        <v>9</v>
      </c>
      <c r="N260" s="255" t="s">
        <v>118</v>
      </c>
      <c r="O260" s="255" t="s">
        <v>407</v>
      </c>
      <c r="P260" s="250" t="s">
        <v>120</v>
      </c>
      <c r="Q260" s="255" t="s">
        <v>61</v>
      </c>
      <c r="R260" s="255" t="s">
        <v>62</v>
      </c>
      <c r="S260" s="249" t="s">
        <v>63</v>
      </c>
      <c r="T260" s="249">
        <v>20</v>
      </c>
      <c r="U260" s="249">
        <v>145</v>
      </c>
      <c r="V260" s="249">
        <v>12</v>
      </c>
      <c r="W260" s="249">
        <v>157</v>
      </c>
      <c r="X260" s="249">
        <v>4</v>
      </c>
      <c r="Y260" s="249" t="s">
        <v>64</v>
      </c>
      <c r="Z260" s="249" t="s">
        <v>64</v>
      </c>
      <c r="AA260" s="248" t="s">
        <v>64</v>
      </c>
      <c r="AB260" s="248"/>
      <c r="AC260" s="249" t="s">
        <v>405</v>
      </c>
      <c r="AD260" s="248" t="s">
        <v>1544</v>
      </c>
      <c r="AE260" s="249"/>
      <c r="AF260" s="249" t="s">
        <v>122</v>
      </c>
      <c r="AG260" s="249">
        <v>40</v>
      </c>
      <c r="AH260" s="255">
        <v>2</v>
      </c>
      <c r="AI260" s="255" t="s">
        <v>1348</v>
      </c>
      <c r="AJ260" s="249" t="s">
        <v>1539</v>
      </c>
      <c r="AK260" s="249">
        <v>157</v>
      </c>
      <c r="AL260" s="292">
        <v>40</v>
      </c>
      <c r="AM260" s="292">
        <v>5.0750000000000002</v>
      </c>
      <c r="AN260" s="292">
        <v>0</v>
      </c>
      <c r="AO260" s="292">
        <v>0</v>
      </c>
      <c r="AP260" s="265" t="s">
        <v>1558</v>
      </c>
      <c r="AQ260" s="249">
        <v>3200000</v>
      </c>
      <c r="AR260" s="255">
        <v>0</v>
      </c>
      <c r="AS260" s="255">
        <v>4000000</v>
      </c>
      <c r="AT260" s="265">
        <v>0</v>
      </c>
      <c r="AU260" s="249" t="s">
        <v>1559</v>
      </c>
      <c r="AV260" s="255" t="s">
        <v>1544</v>
      </c>
      <c r="AW260" s="249" t="s">
        <v>1545</v>
      </c>
      <c r="AX260" s="249"/>
      <c r="AY260" s="249"/>
      <c r="AZ260" s="249" t="s">
        <v>1438</v>
      </c>
      <c r="BA260" s="249" t="s">
        <v>1438</v>
      </c>
      <c r="BB260" s="249" t="s">
        <v>1438</v>
      </c>
      <c r="BC260" s="249" t="s">
        <v>1438</v>
      </c>
      <c r="BD260" s="249" t="s">
        <v>1438</v>
      </c>
      <c r="BE260" s="249" t="s">
        <v>1438</v>
      </c>
      <c r="BF260" s="249" t="s">
        <v>1438</v>
      </c>
      <c r="BG260" s="249"/>
      <c r="BH260" s="249"/>
      <c r="BI260" s="249"/>
      <c r="BJ260" s="249"/>
      <c r="BK260" s="249"/>
      <c r="BL260" s="260">
        <f t="shared" si="10"/>
        <v>0</v>
      </c>
      <c r="BM260" s="249"/>
      <c r="BN260" s="255"/>
      <c r="BV260" s="57" t="s">
        <v>1455</v>
      </c>
      <c r="BW260" s="208"/>
    </row>
    <row r="261" spans="1:76" s="57" customFormat="1" ht="15" hidden="1" customHeight="1" x14ac:dyDescent="0.35">
      <c r="A261" s="255">
        <v>14542</v>
      </c>
      <c r="B261" s="255" t="s">
        <v>116</v>
      </c>
      <c r="C261" s="255" t="s">
        <v>117</v>
      </c>
      <c r="D261" s="255">
        <v>1</v>
      </c>
      <c r="E261" s="255">
        <v>2025</v>
      </c>
      <c r="F261" s="255" t="s">
        <v>1434</v>
      </c>
      <c r="G261" s="255" t="s">
        <v>52</v>
      </c>
      <c r="H261" s="255" t="s">
        <v>1435</v>
      </c>
      <c r="I261" s="255" t="s">
        <v>1047</v>
      </c>
      <c r="J261" s="255" t="s">
        <v>1048</v>
      </c>
      <c r="K261" s="255" t="s">
        <v>56</v>
      </c>
      <c r="L261" s="255" t="s">
        <v>57</v>
      </c>
      <c r="M261" s="255">
        <v>9</v>
      </c>
      <c r="N261" s="255" t="s">
        <v>118</v>
      </c>
      <c r="O261" s="255" t="s">
        <v>1228</v>
      </c>
      <c r="P261" s="250" t="s">
        <v>120</v>
      </c>
      <c r="Q261" s="255" t="s">
        <v>61</v>
      </c>
      <c r="R261" s="255" t="s">
        <v>62</v>
      </c>
      <c r="S261" s="249" t="s">
        <v>63</v>
      </c>
      <c r="T261" s="249">
        <v>20</v>
      </c>
      <c r="U261" s="249">
        <v>260</v>
      </c>
      <c r="V261" s="249">
        <v>12</v>
      </c>
      <c r="W261" s="249">
        <v>272</v>
      </c>
      <c r="X261" s="249">
        <v>4</v>
      </c>
      <c r="Y261" s="249" t="s">
        <v>64</v>
      </c>
      <c r="Z261" s="249" t="s">
        <v>64</v>
      </c>
      <c r="AA261" s="248" t="s">
        <v>64</v>
      </c>
      <c r="AB261" s="248"/>
      <c r="AC261" s="249" t="s">
        <v>1229</v>
      </c>
      <c r="AD261" s="248" t="s">
        <v>64</v>
      </c>
      <c r="AE261" s="249" t="s">
        <v>1230</v>
      </c>
      <c r="AF261" s="249" t="s">
        <v>122</v>
      </c>
      <c r="AG261" s="249">
        <v>68</v>
      </c>
      <c r="AH261" s="255">
        <v>2</v>
      </c>
      <c r="AI261" s="255" t="s">
        <v>1350</v>
      </c>
      <c r="AJ261" s="249" t="s">
        <v>1349</v>
      </c>
      <c r="AK261" s="249">
        <v>272</v>
      </c>
      <c r="AL261" s="292">
        <v>68</v>
      </c>
      <c r="AM261" s="292">
        <v>5075</v>
      </c>
      <c r="AN261" s="292">
        <v>275000</v>
      </c>
      <c r="AO261" s="292">
        <v>300000</v>
      </c>
      <c r="AP261" s="265" t="s">
        <v>1541</v>
      </c>
      <c r="AQ261" s="249">
        <v>5440000</v>
      </c>
      <c r="AR261" s="255">
        <v>5500000</v>
      </c>
      <c r="AS261" s="255">
        <v>6800000</v>
      </c>
      <c r="AT261" s="265" t="s">
        <v>1560</v>
      </c>
      <c r="AU261" s="249" t="s">
        <v>1561</v>
      </c>
      <c r="AV261" s="255" t="s">
        <v>1444</v>
      </c>
      <c r="AW261" s="249" t="s">
        <v>1562</v>
      </c>
      <c r="AX261" s="249">
        <v>7</v>
      </c>
      <c r="AY261" s="249">
        <v>5</v>
      </c>
      <c r="AZ261" s="249" t="s">
        <v>1438</v>
      </c>
      <c r="BA261" s="249" t="s">
        <v>1438</v>
      </c>
      <c r="BB261" s="249" t="s">
        <v>1438</v>
      </c>
      <c r="BC261" s="249" t="s">
        <v>1438</v>
      </c>
      <c r="BD261" s="249" t="s">
        <v>1438</v>
      </c>
      <c r="BE261" s="249" t="s">
        <v>1438</v>
      </c>
      <c r="BF261" s="249" t="s">
        <v>1438</v>
      </c>
      <c r="BG261" s="249">
        <v>7</v>
      </c>
      <c r="BH261" s="249">
        <v>7</v>
      </c>
      <c r="BI261" s="249">
        <v>6.6</v>
      </c>
      <c r="BJ261" s="249">
        <v>5.8</v>
      </c>
      <c r="BK261" s="249">
        <v>6</v>
      </c>
      <c r="BL261" s="260">
        <f t="shared" ref="BL261:BL316" si="15">+(BG261*0.3+BH261*0.3+BI261*0.2+BJ261*0.1+BK261*0.1)</f>
        <v>6.7000000000000011</v>
      </c>
      <c r="BM261" s="249">
        <v>7</v>
      </c>
      <c r="BN261" s="298">
        <v>6.6</v>
      </c>
      <c r="BV261" s="57" t="s">
        <v>1455</v>
      </c>
      <c r="BW261" s="208">
        <v>6.8</v>
      </c>
      <c r="BX261" s="57">
        <f t="shared" ref="BX261:BX295" si="16">+(BG261*0.3+BH261*0.3+BI261*0.2+BJ261*0.1+BK261*0.1)</f>
        <v>6.7000000000000011</v>
      </c>
    </row>
    <row r="262" spans="1:76" s="57" customFormat="1" ht="15" hidden="1" customHeight="1" x14ac:dyDescent="0.35">
      <c r="A262" s="255">
        <v>14543</v>
      </c>
      <c r="B262" s="255" t="s">
        <v>116</v>
      </c>
      <c r="C262" s="255" t="s">
        <v>117</v>
      </c>
      <c r="D262" s="255">
        <v>1</v>
      </c>
      <c r="E262" s="255">
        <v>2025</v>
      </c>
      <c r="F262" s="255" t="s">
        <v>1434</v>
      </c>
      <c r="G262" s="255" t="s">
        <v>52</v>
      </c>
      <c r="H262" s="255" t="s">
        <v>1435</v>
      </c>
      <c r="I262" s="255" t="s">
        <v>1047</v>
      </c>
      <c r="J262" s="255" t="s">
        <v>1048</v>
      </c>
      <c r="K262" s="255" t="s">
        <v>56</v>
      </c>
      <c r="L262" s="255" t="s">
        <v>57</v>
      </c>
      <c r="M262" s="255">
        <v>9</v>
      </c>
      <c r="N262" s="255" t="s">
        <v>118</v>
      </c>
      <c r="O262" s="255" t="s">
        <v>1252</v>
      </c>
      <c r="P262" s="250" t="s">
        <v>120</v>
      </c>
      <c r="Q262" s="255" t="s">
        <v>61</v>
      </c>
      <c r="R262" s="255" t="s">
        <v>62</v>
      </c>
      <c r="S262" s="249" t="s">
        <v>63</v>
      </c>
      <c r="T262" s="249">
        <v>20</v>
      </c>
      <c r="U262" s="249">
        <v>260</v>
      </c>
      <c r="V262" s="249">
        <v>12</v>
      </c>
      <c r="W262" s="249">
        <v>272</v>
      </c>
      <c r="X262" s="249">
        <v>4</v>
      </c>
      <c r="Y262" s="249" t="s">
        <v>64</v>
      </c>
      <c r="Z262" s="249" t="s">
        <v>64</v>
      </c>
      <c r="AA262" s="248" t="s">
        <v>64</v>
      </c>
      <c r="AB262" s="248"/>
      <c r="AC262" s="249" t="s">
        <v>1229</v>
      </c>
      <c r="AD262" s="248" t="s">
        <v>64</v>
      </c>
      <c r="AE262" s="249" t="s">
        <v>1230</v>
      </c>
      <c r="AF262" s="249" t="s">
        <v>122</v>
      </c>
      <c r="AG262" s="249">
        <v>68</v>
      </c>
      <c r="AH262" s="255">
        <v>2</v>
      </c>
      <c r="AI262" s="255" t="s">
        <v>1350</v>
      </c>
      <c r="AJ262" s="249" t="s">
        <v>1349</v>
      </c>
      <c r="AK262" s="249">
        <v>272</v>
      </c>
      <c r="AL262" s="292">
        <v>68</v>
      </c>
      <c r="AM262" s="292">
        <v>5075</v>
      </c>
      <c r="AN262" s="292">
        <v>275000</v>
      </c>
      <c r="AO262" s="292">
        <v>300000</v>
      </c>
      <c r="AP262" s="265" t="s">
        <v>1541</v>
      </c>
      <c r="AQ262" s="249">
        <v>5440000</v>
      </c>
      <c r="AR262" s="255">
        <v>5500000</v>
      </c>
      <c r="AS262" s="255">
        <v>6800000</v>
      </c>
      <c r="AT262" s="265" t="s">
        <v>1560</v>
      </c>
      <c r="AU262" s="249" t="s">
        <v>1561</v>
      </c>
      <c r="AV262" s="255" t="s">
        <v>1444</v>
      </c>
      <c r="AW262" s="249" t="s">
        <v>1562</v>
      </c>
      <c r="AX262" s="249">
        <v>7</v>
      </c>
      <c r="AY262" s="249">
        <v>5</v>
      </c>
      <c r="AZ262" s="249" t="s">
        <v>1438</v>
      </c>
      <c r="BA262" s="249" t="s">
        <v>1438</v>
      </c>
      <c r="BB262" s="249" t="s">
        <v>1438</v>
      </c>
      <c r="BC262" s="249" t="s">
        <v>1438</v>
      </c>
      <c r="BD262" s="249" t="s">
        <v>1438</v>
      </c>
      <c r="BE262" s="249" t="s">
        <v>1438</v>
      </c>
      <c r="BF262" s="249" t="s">
        <v>1438</v>
      </c>
      <c r="BG262" s="249">
        <v>7</v>
      </c>
      <c r="BH262" s="249">
        <v>7</v>
      </c>
      <c r="BI262" s="249">
        <v>5</v>
      </c>
      <c r="BJ262" s="249">
        <v>5</v>
      </c>
      <c r="BK262" s="249">
        <v>6.2</v>
      </c>
      <c r="BL262" s="260">
        <f t="shared" si="15"/>
        <v>6.32</v>
      </c>
      <c r="BM262" s="249">
        <v>7</v>
      </c>
      <c r="BN262" s="293">
        <v>6.2749999999999995</v>
      </c>
      <c r="BV262" s="57" t="s">
        <v>1455</v>
      </c>
      <c r="BW262" s="208">
        <v>6.3</v>
      </c>
      <c r="BX262" s="57">
        <f t="shared" si="16"/>
        <v>6.32</v>
      </c>
    </row>
    <row r="263" spans="1:76" s="57" customFormat="1" ht="15" hidden="1" customHeight="1" x14ac:dyDescent="0.35">
      <c r="A263" s="255">
        <v>14546</v>
      </c>
      <c r="B263" s="255" t="s">
        <v>116</v>
      </c>
      <c r="C263" s="255" t="s">
        <v>117</v>
      </c>
      <c r="D263" s="255">
        <v>1</v>
      </c>
      <c r="E263" s="255">
        <v>2025</v>
      </c>
      <c r="F263" s="255" t="s">
        <v>1434</v>
      </c>
      <c r="G263" s="255" t="s">
        <v>52</v>
      </c>
      <c r="H263" s="255" t="s">
        <v>1435</v>
      </c>
      <c r="I263" s="255" t="s">
        <v>100</v>
      </c>
      <c r="J263" s="255" t="s">
        <v>101</v>
      </c>
      <c r="K263" s="255" t="s">
        <v>56</v>
      </c>
      <c r="L263" s="255" t="s">
        <v>57</v>
      </c>
      <c r="M263" s="255">
        <v>9</v>
      </c>
      <c r="N263" s="255" t="s">
        <v>118</v>
      </c>
      <c r="O263" s="255" t="s">
        <v>119</v>
      </c>
      <c r="P263" s="250" t="s">
        <v>120</v>
      </c>
      <c r="Q263" s="255" t="s">
        <v>61</v>
      </c>
      <c r="R263" s="255" t="s">
        <v>62</v>
      </c>
      <c r="S263" s="249" t="s">
        <v>63</v>
      </c>
      <c r="T263" s="249">
        <v>20</v>
      </c>
      <c r="U263" s="249">
        <v>260</v>
      </c>
      <c r="V263" s="249">
        <v>12</v>
      </c>
      <c r="W263" s="249">
        <v>272</v>
      </c>
      <c r="X263" s="249">
        <v>4</v>
      </c>
      <c r="Y263" s="249" t="s">
        <v>64</v>
      </c>
      <c r="Z263" s="249" t="s">
        <v>64</v>
      </c>
      <c r="AA263" s="248" t="s">
        <v>64</v>
      </c>
      <c r="AB263" s="248"/>
      <c r="AC263" s="249" t="s">
        <v>121</v>
      </c>
      <c r="AD263" s="248" t="s">
        <v>64</v>
      </c>
      <c r="AE263" s="249" t="s">
        <v>110</v>
      </c>
      <c r="AF263" s="249" t="s">
        <v>122</v>
      </c>
      <c r="AG263" s="249">
        <v>68</v>
      </c>
      <c r="AH263" s="255">
        <v>2</v>
      </c>
      <c r="AI263" s="255" t="s">
        <v>1350</v>
      </c>
      <c r="AJ263" s="249" t="s">
        <v>1349</v>
      </c>
      <c r="AK263" s="249">
        <v>272</v>
      </c>
      <c r="AL263" s="292">
        <v>68</v>
      </c>
      <c r="AM263" s="292">
        <v>5075</v>
      </c>
      <c r="AN263" s="292">
        <v>275000</v>
      </c>
      <c r="AO263" s="292">
        <v>300000</v>
      </c>
      <c r="AP263" s="265" t="s">
        <v>1541</v>
      </c>
      <c r="AQ263" s="249">
        <v>5440000</v>
      </c>
      <c r="AR263" s="255">
        <v>5500000</v>
      </c>
      <c r="AS263" s="255">
        <v>6800000</v>
      </c>
      <c r="AT263" s="265" t="s">
        <v>1560</v>
      </c>
      <c r="AU263" s="249" t="s">
        <v>1561</v>
      </c>
      <c r="AV263" s="255" t="s">
        <v>1444</v>
      </c>
      <c r="AW263" s="249" t="s">
        <v>1562</v>
      </c>
      <c r="AX263" s="249">
        <v>7</v>
      </c>
      <c r="AY263" s="249">
        <v>5</v>
      </c>
      <c r="AZ263" s="249" t="s">
        <v>1438</v>
      </c>
      <c r="BA263" s="249" t="s">
        <v>1438</v>
      </c>
      <c r="BB263" s="249" t="s">
        <v>1438</v>
      </c>
      <c r="BC263" s="249" t="s">
        <v>1438</v>
      </c>
      <c r="BD263" s="249" t="s">
        <v>1438</v>
      </c>
      <c r="BE263" s="249" t="s">
        <v>1438</v>
      </c>
      <c r="BF263" s="249" t="s">
        <v>1438</v>
      </c>
      <c r="BG263" s="249">
        <v>7</v>
      </c>
      <c r="BH263" s="249">
        <v>7</v>
      </c>
      <c r="BI263" s="249">
        <v>6</v>
      </c>
      <c r="BJ263" s="249">
        <v>6</v>
      </c>
      <c r="BK263" s="249">
        <v>6.3</v>
      </c>
      <c r="BL263" s="260">
        <f t="shared" si="15"/>
        <v>6.63</v>
      </c>
      <c r="BM263" s="249">
        <v>7</v>
      </c>
      <c r="BN263" s="293">
        <v>6.4999999999999991</v>
      </c>
      <c r="BV263" s="57" t="s">
        <v>1455</v>
      </c>
      <c r="BW263" s="208">
        <v>6.6</v>
      </c>
      <c r="BX263" s="57">
        <f t="shared" si="16"/>
        <v>6.63</v>
      </c>
    </row>
    <row r="264" spans="1:76" s="57" customFormat="1" ht="15" hidden="1" customHeight="1" x14ac:dyDescent="0.35">
      <c r="A264" s="255">
        <v>14547</v>
      </c>
      <c r="B264" s="255" t="s">
        <v>116</v>
      </c>
      <c r="C264" s="255" t="s">
        <v>117</v>
      </c>
      <c r="D264" s="255">
        <v>1</v>
      </c>
      <c r="E264" s="255">
        <v>2025</v>
      </c>
      <c r="F264" s="255" t="s">
        <v>1434</v>
      </c>
      <c r="G264" s="255" t="s">
        <v>52</v>
      </c>
      <c r="H264" s="255" t="s">
        <v>1435</v>
      </c>
      <c r="I264" s="255" t="s">
        <v>100</v>
      </c>
      <c r="J264" s="255" t="s">
        <v>101</v>
      </c>
      <c r="K264" s="255" t="s">
        <v>56</v>
      </c>
      <c r="L264" s="255" t="s">
        <v>57</v>
      </c>
      <c r="M264" s="255">
        <v>9</v>
      </c>
      <c r="N264" s="255" t="s">
        <v>118</v>
      </c>
      <c r="O264" s="255" t="s">
        <v>123</v>
      </c>
      <c r="P264" s="250" t="s">
        <v>120</v>
      </c>
      <c r="Q264" s="255" t="s">
        <v>61</v>
      </c>
      <c r="R264" s="255" t="s">
        <v>62</v>
      </c>
      <c r="S264" s="249" t="s">
        <v>63</v>
      </c>
      <c r="T264" s="249">
        <v>20</v>
      </c>
      <c r="U264" s="249">
        <v>260</v>
      </c>
      <c r="V264" s="249">
        <v>12</v>
      </c>
      <c r="W264" s="249">
        <v>272</v>
      </c>
      <c r="X264" s="249">
        <v>4</v>
      </c>
      <c r="Y264" s="249" t="s">
        <v>64</v>
      </c>
      <c r="Z264" s="249" t="s">
        <v>64</v>
      </c>
      <c r="AA264" s="248" t="s">
        <v>64</v>
      </c>
      <c r="AB264" s="248"/>
      <c r="AC264" s="249" t="s">
        <v>121</v>
      </c>
      <c r="AD264" s="248" t="s">
        <v>64</v>
      </c>
      <c r="AE264" s="249" t="s">
        <v>110</v>
      </c>
      <c r="AF264" s="249" t="s">
        <v>122</v>
      </c>
      <c r="AG264" s="249">
        <v>68</v>
      </c>
      <c r="AH264" s="255"/>
      <c r="AI264" s="255" t="s">
        <v>1350</v>
      </c>
      <c r="AJ264" s="249" t="s">
        <v>1349</v>
      </c>
      <c r="AK264" s="249">
        <v>272</v>
      </c>
      <c r="AL264" s="292">
        <v>68</v>
      </c>
      <c r="AM264" s="292">
        <v>5075</v>
      </c>
      <c r="AN264" s="292">
        <v>275000</v>
      </c>
      <c r="AO264" s="292">
        <v>300000</v>
      </c>
      <c r="AP264" s="265" t="s">
        <v>1541</v>
      </c>
      <c r="AQ264" s="249">
        <v>5440000</v>
      </c>
      <c r="AR264" s="255">
        <v>5500000</v>
      </c>
      <c r="AS264" s="255">
        <v>6800000</v>
      </c>
      <c r="AT264" s="265" t="s">
        <v>1560</v>
      </c>
      <c r="AU264" s="249" t="s">
        <v>1561</v>
      </c>
      <c r="AV264" s="255" t="s">
        <v>1444</v>
      </c>
      <c r="AW264" s="249" t="s">
        <v>1562</v>
      </c>
      <c r="AX264" s="249">
        <v>7</v>
      </c>
      <c r="AY264" s="249">
        <v>5</v>
      </c>
      <c r="AZ264" s="249" t="s">
        <v>1438</v>
      </c>
      <c r="BA264" s="249" t="s">
        <v>1438</v>
      </c>
      <c r="BB264" s="249" t="s">
        <v>1438</v>
      </c>
      <c r="BC264" s="249" t="s">
        <v>1438</v>
      </c>
      <c r="BD264" s="249" t="s">
        <v>1438</v>
      </c>
      <c r="BE264" s="249" t="s">
        <v>1438</v>
      </c>
      <c r="BF264" s="249" t="s">
        <v>1438</v>
      </c>
      <c r="BG264" s="249">
        <v>7</v>
      </c>
      <c r="BH264" s="249">
        <v>7</v>
      </c>
      <c r="BI264" s="249">
        <v>7</v>
      </c>
      <c r="BJ264" s="249">
        <v>7</v>
      </c>
      <c r="BK264" s="249">
        <v>7</v>
      </c>
      <c r="BL264" s="260">
        <f t="shared" si="15"/>
        <v>7.0000000000000009</v>
      </c>
      <c r="BM264" s="249">
        <v>7</v>
      </c>
      <c r="BN264" s="293">
        <v>6.8</v>
      </c>
      <c r="BV264" s="57" t="s">
        <v>1455</v>
      </c>
      <c r="BW264" s="208">
        <v>7</v>
      </c>
      <c r="BX264" s="57">
        <f t="shared" si="16"/>
        <v>7.0000000000000009</v>
      </c>
    </row>
    <row r="265" spans="1:76" s="57" customFormat="1" ht="15" hidden="1" customHeight="1" x14ac:dyDescent="0.35">
      <c r="A265" s="255">
        <v>14536</v>
      </c>
      <c r="B265" s="255" t="s">
        <v>116</v>
      </c>
      <c r="C265" s="255" t="s">
        <v>117</v>
      </c>
      <c r="D265" s="255">
        <v>1</v>
      </c>
      <c r="E265" s="255">
        <v>2025</v>
      </c>
      <c r="F265" s="255" t="s">
        <v>1434</v>
      </c>
      <c r="G265" s="255" t="s">
        <v>52</v>
      </c>
      <c r="H265" s="255" t="s">
        <v>1435</v>
      </c>
      <c r="I265" s="255" t="s">
        <v>54</v>
      </c>
      <c r="J265" s="255" t="s">
        <v>55</v>
      </c>
      <c r="K265" s="255" t="s">
        <v>56</v>
      </c>
      <c r="L265" s="255" t="s">
        <v>57</v>
      </c>
      <c r="M265" s="255">
        <v>9</v>
      </c>
      <c r="N265" s="255" t="s">
        <v>118</v>
      </c>
      <c r="O265" s="255" t="s">
        <v>386</v>
      </c>
      <c r="P265" s="250" t="s">
        <v>120</v>
      </c>
      <c r="Q265" s="255" t="s">
        <v>61</v>
      </c>
      <c r="R265" s="255" t="s">
        <v>62</v>
      </c>
      <c r="S265" s="249" t="s">
        <v>63</v>
      </c>
      <c r="T265" s="249">
        <v>20</v>
      </c>
      <c r="U265" s="249">
        <v>100</v>
      </c>
      <c r="V265" s="249">
        <v>12</v>
      </c>
      <c r="W265" s="249">
        <v>112</v>
      </c>
      <c r="X265" s="249">
        <v>4</v>
      </c>
      <c r="Y265" s="249" t="s">
        <v>64</v>
      </c>
      <c r="Z265" s="249" t="s">
        <v>64</v>
      </c>
      <c r="AA265" s="248" t="s">
        <v>64</v>
      </c>
      <c r="AB265" s="248"/>
      <c r="AC265" s="249" t="s">
        <v>387</v>
      </c>
      <c r="AD265" s="248" t="s">
        <v>1544</v>
      </c>
      <c r="AE265" s="249"/>
      <c r="AF265" s="249" t="s">
        <v>122</v>
      </c>
      <c r="AG265" s="249">
        <v>28</v>
      </c>
      <c r="AH265" s="255">
        <v>2</v>
      </c>
      <c r="AI265" s="255" t="s">
        <v>1352</v>
      </c>
      <c r="AJ265" s="249" t="s">
        <v>1563</v>
      </c>
      <c r="AK265" s="249">
        <v>112</v>
      </c>
      <c r="AL265" s="292">
        <v>28</v>
      </c>
      <c r="AM265" s="292">
        <v>5075</v>
      </c>
      <c r="AN265" s="292">
        <v>275000</v>
      </c>
      <c r="AO265" s="292">
        <v>0</v>
      </c>
      <c r="AP265" s="265" t="s">
        <v>1564</v>
      </c>
      <c r="AQ265" s="249">
        <v>2240000</v>
      </c>
      <c r="AR265" s="255">
        <v>5500000</v>
      </c>
      <c r="AS265" s="255">
        <v>2800000</v>
      </c>
      <c r="AT265" s="265">
        <v>0</v>
      </c>
      <c r="AU265" s="249" t="s">
        <v>1565</v>
      </c>
      <c r="AV265" s="255" t="s">
        <v>1444</v>
      </c>
      <c r="AW265" s="249" t="s">
        <v>1562</v>
      </c>
      <c r="AX265" s="249">
        <v>3</v>
      </c>
      <c r="AY265" s="249">
        <v>7</v>
      </c>
      <c r="AZ265" s="249" t="s">
        <v>1438</v>
      </c>
      <c r="BA265" s="249" t="s">
        <v>1438</v>
      </c>
      <c r="BB265" s="249" t="s">
        <v>1438</v>
      </c>
      <c r="BC265" s="249" t="s">
        <v>1438</v>
      </c>
      <c r="BD265" s="249" t="s">
        <v>1438</v>
      </c>
      <c r="BE265" s="249" t="s">
        <v>1438</v>
      </c>
      <c r="BF265" s="249" t="s">
        <v>1438</v>
      </c>
      <c r="BG265" s="249">
        <v>7</v>
      </c>
      <c r="BH265" s="249">
        <v>7</v>
      </c>
      <c r="BI265" s="249">
        <v>7</v>
      </c>
      <c r="BJ265" s="249">
        <v>7</v>
      </c>
      <c r="BK265" s="249">
        <v>7</v>
      </c>
      <c r="BL265" s="260">
        <f t="shared" si="15"/>
        <v>7.0000000000000009</v>
      </c>
      <c r="BM265" s="249">
        <v>7</v>
      </c>
      <c r="BN265" s="298">
        <v>6.6000000000000005</v>
      </c>
      <c r="BV265" s="57" t="s">
        <v>1455</v>
      </c>
      <c r="BW265" s="208">
        <v>7</v>
      </c>
      <c r="BX265" s="57">
        <f t="shared" si="16"/>
        <v>7.0000000000000009</v>
      </c>
    </row>
    <row r="266" spans="1:76" s="57" customFormat="1" ht="15" hidden="1" customHeight="1" x14ac:dyDescent="0.35">
      <c r="A266" s="255">
        <v>14537</v>
      </c>
      <c r="B266" s="255" t="s">
        <v>116</v>
      </c>
      <c r="C266" s="255" t="s">
        <v>117</v>
      </c>
      <c r="D266" s="255">
        <v>1</v>
      </c>
      <c r="E266" s="255">
        <v>2025</v>
      </c>
      <c r="F266" s="255" t="s">
        <v>1434</v>
      </c>
      <c r="G266" s="255" t="s">
        <v>52</v>
      </c>
      <c r="H266" s="255" t="s">
        <v>1435</v>
      </c>
      <c r="I266" s="255" t="s">
        <v>182</v>
      </c>
      <c r="J266" s="255" t="s">
        <v>183</v>
      </c>
      <c r="K266" s="255"/>
      <c r="L266" s="255"/>
      <c r="M266" s="255">
        <v>9</v>
      </c>
      <c r="N266" s="255" t="s">
        <v>118</v>
      </c>
      <c r="O266" s="255" t="s">
        <v>184</v>
      </c>
      <c r="P266" s="250" t="s">
        <v>120</v>
      </c>
      <c r="Q266" s="255" t="s">
        <v>61</v>
      </c>
      <c r="R266" s="255" t="s">
        <v>107</v>
      </c>
      <c r="S266" s="249" t="s">
        <v>63</v>
      </c>
      <c r="T266" s="249">
        <v>20</v>
      </c>
      <c r="U266" s="249">
        <v>90</v>
      </c>
      <c r="V266" s="249"/>
      <c r="W266" s="249">
        <v>90</v>
      </c>
      <c r="X266" s="249">
        <v>4</v>
      </c>
      <c r="Y266" s="249" t="s">
        <v>64</v>
      </c>
      <c r="Z266" s="249" t="s">
        <v>64</v>
      </c>
      <c r="AA266" s="253" t="s">
        <v>67</v>
      </c>
      <c r="AB266" s="248"/>
      <c r="AC266" s="249" t="s">
        <v>185</v>
      </c>
      <c r="AD266" s="248" t="s">
        <v>64</v>
      </c>
      <c r="AE266" s="249" t="s">
        <v>186</v>
      </c>
      <c r="AF266" s="249" t="s">
        <v>122</v>
      </c>
      <c r="AG266" s="249">
        <v>23</v>
      </c>
      <c r="AH266" s="255">
        <v>2</v>
      </c>
      <c r="AI266" s="255" t="s">
        <v>1352</v>
      </c>
      <c r="AJ266" s="249" t="s">
        <v>1563</v>
      </c>
      <c r="AK266" s="249">
        <v>90</v>
      </c>
      <c r="AL266" s="292">
        <v>23</v>
      </c>
      <c r="AM266" s="292">
        <v>5075</v>
      </c>
      <c r="AN266" s="292">
        <v>0</v>
      </c>
      <c r="AO266" s="292">
        <v>15000</v>
      </c>
      <c r="AP266" s="265">
        <v>9135000</v>
      </c>
      <c r="AQ266" s="249">
        <v>1840000</v>
      </c>
      <c r="AR266" s="255">
        <v>0</v>
      </c>
      <c r="AS266" s="255">
        <v>2300000</v>
      </c>
      <c r="AT266" s="265">
        <v>300000</v>
      </c>
      <c r="AU266" s="249" t="s">
        <v>1566</v>
      </c>
      <c r="AV266" s="255" t="s">
        <v>1444</v>
      </c>
      <c r="AW266" s="249" t="s">
        <v>1562</v>
      </c>
      <c r="AX266" s="249">
        <v>3</v>
      </c>
      <c r="AY266" s="249">
        <v>7</v>
      </c>
      <c r="AZ266" s="249" t="s">
        <v>1438</v>
      </c>
      <c r="BA266" s="249" t="s">
        <v>1438</v>
      </c>
      <c r="BB266" s="249" t="s">
        <v>1438</v>
      </c>
      <c r="BC266" s="249" t="s">
        <v>1438</v>
      </c>
      <c r="BD266" s="249" t="s">
        <v>1438</v>
      </c>
      <c r="BE266" s="249" t="s">
        <v>1438</v>
      </c>
      <c r="BF266" s="249" t="s">
        <v>1438</v>
      </c>
      <c r="BG266" s="249">
        <v>7</v>
      </c>
      <c r="BH266" s="249">
        <v>7</v>
      </c>
      <c r="BI266" s="249">
        <v>7</v>
      </c>
      <c r="BJ266" s="249">
        <v>7</v>
      </c>
      <c r="BK266" s="249">
        <v>7</v>
      </c>
      <c r="BL266" s="260">
        <f t="shared" si="15"/>
        <v>7.0000000000000009</v>
      </c>
      <c r="BM266" s="249">
        <v>7</v>
      </c>
      <c r="BN266" s="298">
        <v>6.6000000000000005</v>
      </c>
      <c r="BV266" s="57" t="s">
        <v>1455</v>
      </c>
      <c r="BW266" s="208">
        <v>7</v>
      </c>
      <c r="BX266" s="57">
        <f t="shared" si="16"/>
        <v>7.0000000000000009</v>
      </c>
    </row>
    <row r="267" spans="1:76" s="57" customFormat="1" ht="15" hidden="1" customHeight="1" x14ac:dyDescent="0.35">
      <c r="A267" s="255">
        <v>14538</v>
      </c>
      <c r="B267" s="255" t="s">
        <v>116</v>
      </c>
      <c r="C267" s="255" t="s">
        <v>117</v>
      </c>
      <c r="D267" s="255">
        <v>1</v>
      </c>
      <c r="E267" s="255">
        <v>2025</v>
      </c>
      <c r="F267" s="255" t="s">
        <v>1434</v>
      </c>
      <c r="G267" s="255" t="s">
        <v>52</v>
      </c>
      <c r="H267" s="255" t="s">
        <v>1435</v>
      </c>
      <c r="I267" s="255" t="s">
        <v>182</v>
      </c>
      <c r="J267" s="255" t="s">
        <v>183</v>
      </c>
      <c r="K267" s="255"/>
      <c r="L267" s="255"/>
      <c r="M267" s="255">
        <v>9</v>
      </c>
      <c r="N267" s="255" t="s">
        <v>118</v>
      </c>
      <c r="O267" s="255" t="s">
        <v>187</v>
      </c>
      <c r="P267" s="250" t="s">
        <v>120</v>
      </c>
      <c r="Q267" s="255" t="s">
        <v>61</v>
      </c>
      <c r="R267" s="255" t="s">
        <v>107</v>
      </c>
      <c r="S267" s="249" t="s">
        <v>63</v>
      </c>
      <c r="T267" s="249">
        <v>20</v>
      </c>
      <c r="U267" s="249">
        <v>90</v>
      </c>
      <c r="V267" s="249"/>
      <c r="W267" s="249">
        <v>90</v>
      </c>
      <c r="X267" s="249">
        <v>4</v>
      </c>
      <c r="Y267" s="249" t="s">
        <v>64</v>
      </c>
      <c r="Z267" s="249" t="s">
        <v>64</v>
      </c>
      <c r="AA267" s="253" t="s">
        <v>67</v>
      </c>
      <c r="AB267" s="248"/>
      <c r="AC267" s="249" t="s">
        <v>185</v>
      </c>
      <c r="AD267" s="248" t="s">
        <v>64</v>
      </c>
      <c r="AE267" s="249" t="s">
        <v>186</v>
      </c>
      <c r="AF267" s="249" t="s">
        <v>122</v>
      </c>
      <c r="AG267" s="249">
        <v>23</v>
      </c>
      <c r="AH267" s="255">
        <v>2</v>
      </c>
      <c r="AI267" s="255" t="s">
        <v>1352</v>
      </c>
      <c r="AJ267" s="249" t="s">
        <v>1563</v>
      </c>
      <c r="AK267" s="249">
        <v>90</v>
      </c>
      <c r="AL267" s="292">
        <v>23</v>
      </c>
      <c r="AM267" s="292">
        <v>5075</v>
      </c>
      <c r="AN267" s="292">
        <v>0</v>
      </c>
      <c r="AO267" s="292">
        <v>15000</v>
      </c>
      <c r="AP267" s="265" t="s">
        <v>1567</v>
      </c>
      <c r="AQ267" s="249">
        <v>1840000</v>
      </c>
      <c r="AR267" s="255">
        <v>0</v>
      </c>
      <c r="AS267" s="255">
        <v>2300000</v>
      </c>
      <c r="AT267" s="265">
        <v>300000</v>
      </c>
      <c r="AU267" s="249" t="s">
        <v>1566</v>
      </c>
      <c r="AV267" s="255" t="s">
        <v>1444</v>
      </c>
      <c r="AW267" s="249" t="s">
        <v>1562</v>
      </c>
      <c r="AX267" s="249">
        <v>3</v>
      </c>
      <c r="AY267" s="249">
        <v>7</v>
      </c>
      <c r="AZ267" s="249" t="s">
        <v>1438</v>
      </c>
      <c r="BA267" s="249" t="s">
        <v>1438</v>
      </c>
      <c r="BB267" s="249" t="s">
        <v>1438</v>
      </c>
      <c r="BC267" s="249" t="s">
        <v>1438</v>
      </c>
      <c r="BD267" s="249" t="s">
        <v>1438</v>
      </c>
      <c r="BE267" s="249" t="s">
        <v>1438</v>
      </c>
      <c r="BF267" s="249" t="s">
        <v>1438</v>
      </c>
      <c r="BG267" s="249">
        <v>7</v>
      </c>
      <c r="BH267" s="249">
        <v>7</v>
      </c>
      <c r="BI267" s="249">
        <v>7</v>
      </c>
      <c r="BJ267" s="249">
        <v>7</v>
      </c>
      <c r="BK267" s="249">
        <v>7</v>
      </c>
      <c r="BL267" s="260">
        <f t="shared" si="15"/>
        <v>7.0000000000000009</v>
      </c>
      <c r="BM267" s="249">
        <v>7</v>
      </c>
      <c r="BN267" s="298">
        <v>6.6000000000000005</v>
      </c>
      <c r="BV267" s="57" t="s">
        <v>1455</v>
      </c>
      <c r="BW267" s="208">
        <v>7</v>
      </c>
      <c r="BX267" s="57">
        <f t="shared" si="16"/>
        <v>7.0000000000000009</v>
      </c>
    </row>
    <row r="268" spans="1:76" s="57" customFormat="1" ht="15" hidden="1" customHeight="1" x14ac:dyDescent="0.35">
      <c r="A268" s="255">
        <v>14539</v>
      </c>
      <c r="B268" s="255" t="s">
        <v>116</v>
      </c>
      <c r="C268" s="255" t="s">
        <v>117</v>
      </c>
      <c r="D268" s="255">
        <v>1</v>
      </c>
      <c r="E268" s="255">
        <v>2025</v>
      </c>
      <c r="F268" s="255" t="s">
        <v>1434</v>
      </c>
      <c r="G268" s="255" t="s">
        <v>52</v>
      </c>
      <c r="H268" s="255" t="s">
        <v>1435</v>
      </c>
      <c r="I268" s="255" t="s">
        <v>182</v>
      </c>
      <c r="J268" s="255" t="s">
        <v>183</v>
      </c>
      <c r="K268" s="255"/>
      <c r="L268" s="255"/>
      <c r="M268" s="255">
        <v>9</v>
      </c>
      <c r="N268" s="255" t="s">
        <v>118</v>
      </c>
      <c r="O268" s="255" t="s">
        <v>188</v>
      </c>
      <c r="P268" s="250" t="s">
        <v>120</v>
      </c>
      <c r="Q268" s="255" t="s">
        <v>61</v>
      </c>
      <c r="R268" s="255" t="s">
        <v>107</v>
      </c>
      <c r="S268" s="249" t="s">
        <v>63</v>
      </c>
      <c r="T268" s="249">
        <v>20</v>
      </c>
      <c r="U268" s="249">
        <v>90</v>
      </c>
      <c r="V268" s="249"/>
      <c r="W268" s="249">
        <v>90</v>
      </c>
      <c r="X268" s="249">
        <v>4</v>
      </c>
      <c r="Y268" s="249" t="s">
        <v>64</v>
      </c>
      <c r="Z268" s="249" t="s">
        <v>64</v>
      </c>
      <c r="AA268" s="253" t="s">
        <v>67</v>
      </c>
      <c r="AB268" s="248"/>
      <c r="AC268" s="249" t="s">
        <v>185</v>
      </c>
      <c r="AD268" s="248" t="s">
        <v>64</v>
      </c>
      <c r="AE268" s="249" t="s">
        <v>186</v>
      </c>
      <c r="AF268" s="249" t="s">
        <v>122</v>
      </c>
      <c r="AG268" s="249">
        <v>23</v>
      </c>
      <c r="AH268" s="255">
        <v>2</v>
      </c>
      <c r="AI268" s="255" t="s">
        <v>1352</v>
      </c>
      <c r="AJ268" s="249" t="s">
        <v>1563</v>
      </c>
      <c r="AK268" s="249">
        <v>90</v>
      </c>
      <c r="AL268" s="292">
        <v>23</v>
      </c>
      <c r="AM268" s="292">
        <v>5075</v>
      </c>
      <c r="AN268" s="292">
        <v>0</v>
      </c>
      <c r="AO268" s="292">
        <v>15000</v>
      </c>
      <c r="AP268" s="265" t="s">
        <v>1567</v>
      </c>
      <c r="AQ268" s="249">
        <v>1840000</v>
      </c>
      <c r="AR268" s="255">
        <v>0</v>
      </c>
      <c r="AS268" s="255">
        <v>2300000</v>
      </c>
      <c r="AT268" s="265">
        <v>300000</v>
      </c>
      <c r="AU268" s="249" t="s">
        <v>1566</v>
      </c>
      <c r="AV268" s="255" t="s">
        <v>1444</v>
      </c>
      <c r="AW268" s="249" t="s">
        <v>1562</v>
      </c>
      <c r="AX268" s="249">
        <v>3</v>
      </c>
      <c r="AY268" s="249">
        <v>7</v>
      </c>
      <c r="AZ268" s="249" t="s">
        <v>1438</v>
      </c>
      <c r="BA268" s="249" t="s">
        <v>1438</v>
      </c>
      <c r="BB268" s="249" t="s">
        <v>1438</v>
      </c>
      <c r="BC268" s="249" t="s">
        <v>1438</v>
      </c>
      <c r="BD268" s="249" t="s">
        <v>1438</v>
      </c>
      <c r="BE268" s="249" t="s">
        <v>1438</v>
      </c>
      <c r="BF268" s="249" t="s">
        <v>1438</v>
      </c>
      <c r="BG268" s="249">
        <v>7</v>
      </c>
      <c r="BH268" s="249">
        <v>7</v>
      </c>
      <c r="BI268" s="249">
        <v>7</v>
      </c>
      <c r="BJ268" s="249">
        <v>7</v>
      </c>
      <c r="BK268" s="249">
        <v>7</v>
      </c>
      <c r="BL268" s="260">
        <f t="shared" si="15"/>
        <v>7.0000000000000009</v>
      </c>
      <c r="BM268" s="249">
        <v>7</v>
      </c>
      <c r="BN268" s="298">
        <v>6.6000000000000005</v>
      </c>
      <c r="BV268" s="57" t="s">
        <v>1455</v>
      </c>
      <c r="BW268" s="208">
        <v>7</v>
      </c>
      <c r="BX268" s="57">
        <f t="shared" si="16"/>
        <v>7.0000000000000009</v>
      </c>
    </row>
    <row r="269" spans="1:76" s="57" customFormat="1" ht="15" hidden="1" customHeight="1" x14ac:dyDescent="0.35">
      <c r="A269" s="255">
        <v>14540</v>
      </c>
      <c r="B269" s="255" t="s">
        <v>116</v>
      </c>
      <c r="C269" s="255" t="s">
        <v>117</v>
      </c>
      <c r="D269" s="255">
        <v>1</v>
      </c>
      <c r="E269" s="255">
        <v>2025</v>
      </c>
      <c r="F269" s="255" t="s">
        <v>1434</v>
      </c>
      <c r="G269" s="255" t="s">
        <v>52</v>
      </c>
      <c r="H269" s="255" t="s">
        <v>1435</v>
      </c>
      <c r="I269" s="255" t="s">
        <v>182</v>
      </c>
      <c r="J269" s="255" t="s">
        <v>183</v>
      </c>
      <c r="K269" s="255"/>
      <c r="L269" s="255"/>
      <c r="M269" s="255">
        <v>9</v>
      </c>
      <c r="N269" s="255" t="s">
        <v>118</v>
      </c>
      <c r="O269" s="255" t="s">
        <v>189</v>
      </c>
      <c r="P269" s="250" t="s">
        <v>120</v>
      </c>
      <c r="Q269" s="255" t="s">
        <v>61</v>
      </c>
      <c r="R269" s="255" t="s">
        <v>107</v>
      </c>
      <c r="S269" s="249" t="s">
        <v>63</v>
      </c>
      <c r="T269" s="249">
        <v>20</v>
      </c>
      <c r="U269" s="249">
        <v>90</v>
      </c>
      <c r="V269" s="249"/>
      <c r="W269" s="249">
        <v>90</v>
      </c>
      <c r="X269" s="249">
        <v>4</v>
      </c>
      <c r="Y269" s="249" t="s">
        <v>64</v>
      </c>
      <c r="Z269" s="249" t="s">
        <v>64</v>
      </c>
      <c r="AA269" s="253" t="s">
        <v>67</v>
      </c>
      <c r="AB269" s="248"/>
      <c r="AC269" s="249" t="s">
        <v>185</v>
      </c>
      <c r="AD269" s="248" t="s">
        <v>64</v>
      </c>
      <c r="AE269" s="249" t="s">
        <v>186</v>
      </c>
      <c r="AF269" s="249" t="s">
        <v>122</v>
      </c>
      <c r="AG269" s="249">
        <v>23</v>
      </c>
      <c r="AH269" s="255">
        <v>2</v>
      </c>
      <c r="AI269" s="255" t="s">
        <v>1352</v>
      </c>
      <c r="AJ269" s="249" t="s">
        <v>1563</v>
      </c>
      <c r="AK269" s="249">
        <v>90</v>
      </c>
      <c r="AL269" s="292">
        <v>23</v>
      </c>
      <c r="AM269" s="292">
        <v>5075</v>
      </c>
      <c r="AN269" s="292">
        <v>0</v>
      </c>
      <c r="AO269" s="292">
        <v>15000</v>
      </c>
      <c r="AP269" s="265" t="s">
        <v>1567</v>
      </c>
      <c r="AQ269" s="249">
        <v>1840000</v>
      </c>
      <c r="AR269" s="255">
        <v>0</v>
      </c>
      <c r="AS269" s="255">
        <v>2300000</v>
      </c>
      <c r="AT269" s="265">
        <v>300000</v>
      </c>
      <c r="AU269" s="249" t="s">
        <v>1566</v>
      </c>
      <c r="AV269" s="255" t="s">
        <v>1444</v>
      </c>
      <c r="AW269" s="249" t="s">
        <v>1562</v>
      </c>
      <c r="AX269" s="249">
        <v>3</v>
      </c>
      <c r="AY269" s="249">
        <v>7</v>
      </c>
      <c r="AZ269" s="249" t="s">
        <v>1438</v>
      </c>
      <c r="BA269" s="249" t="s">
        <v>1438</v>
      </c>
      <c r="BB269" s="249" t="s">
        <v>1438</v>
      </c>
      <c r="BC269" s="249" t="s">
        <v>1438</v>
      </c>
      <c r="BD269" s="249" t="s">
        <v>1438</v>
      </c>
      <c r="BE269" s="249" t="s">
        <v>1438</v>
      </c>
      <c r="BF269" s="249" t="s">
        <v>1438</v>
      </c>
      <c r="BG269" s="249">
        <v>7</v>
      </c>
      <c r="BH269" s="249">
        <v>7</v>
      </c>
      <c r="BI269" s="249">
        <v>7</v>
      </c>
      <c r="BJ269" s="249">
        <v>7</v>
      </c>
      <c r="BK269" s="249">
        <v>7</v>
      </c>
      <c r="BL269" s="260">
        <f t="shared" si="15"/>
        <v>7.0000000000000009</v>
      </c>
      <c r="BM269" s="249">
        <v>7</v>
      </c>
      <c r="BN269" s="298">
        <v>6.6000000000000005</v>
      </c>
      <c r="BV269" s="57" t="s">
        <v>1455</v>
      </c>
      <c r="BW269" s="208">
        <v>7</v>
      </c>
      <c r="BX269" s="57">
        <f t="shared" si="16"/>
        <v>7.0000000000000009</v>
      </c>
    </row>
    <row r="270" spans="1:76" s="57" customFormat="1" ht="15" hidden="1" customHeight="1" x14ac:dyDescent="0.35">
      <c r="A270" s="255">
        <v>14541</v>
      </c>
      <c r="B270" s="255" t="s">
        <v>116</v>
      </c>
      <c r="C270" s="255" t="s">
        <v>117</v>
      </c>
      <c r="D270" s="255">
        <v>1</v>
      </c>
      <c r="E270" s="255">
        <v>2025</v>
      </c>
      <c r="F270" s="255" t="s">
        <v>1434</v>
      </c>
      <c r="G270" s="255" t="s">
        <v>52</v>
      </c>
      <c r="H270" s="255" t="s">
        <v>1435</v>
      </c>
      <c r="I270" s="255" t="s">
        <v>54</v>
      </c>
      <c r="J270" s="202" t="s">
        <v>55</v>
      </c>
      <c r="K270" s="255" t="s">
        <v>56</v>
      </c>
      <c r="L270" s="255" t="s">
        <v>57</v>
      </c>
      <c r="M270" s="255">
        <v>9</v>
      </c>
      <c r="N270" s="255" t="s">
        <v>118</v>
      </c>
      <c r="O270" s="255" t="s">
        <v>388</v>
      </c>
      <c r="P270" s="250" t="s">
        <v>120</v>
      </c>
      <c r="Q270" s="255" t="s">
        <v>61</v>
      </c>
      <c r="R270" s="255" t="s">
        <v>62</v>
      </c>
      <c r="S270" s="249" t="s">
        <v>63</v>
      </c>
      <c r="T270" s="249">
        <v>20</v>
      </c>
      <c r="U270" s="249">
        <v>100</v>
      </c>
      <c r="V270" s="249">
        <v>12</v>
      </c>
      <c r="W270" s="249">
        <v>112</v>
      </c>
      <c r="X270" s="249">
        <v>4</v>
      </c>
      <c r="Y270" s="249" t="s">
        <v>64</v>
      </c>
      <c r="Z270" s="249" t="s">
        <v>64</v>
      </c>
      <c r="AA270" s="248" t="s">
        <v>64</v>
      </c>
      <c r="AB270" s="248"/>
      <c r="AC270" s="249" t="s">
        <v>387</v>
      </c>
      <c r="AD270" s="248" t="s">
        <v>1544</v>
      </c>
      <c r="AE270" s="249"/>
      <c r="AF270" s="249" t="s">
        <v>122</v>
      </c>
      <c r="AG270" s="249">
        <v>28</v>
      </c>
      <c r="AH270" s="255">
        <v>2</v>
      </c>
      <c r="AI270" s="255" t="s">
        <v>1352</v>
      </c>
      <c r="AJ270" s="249" t="s">
        <v>1563</v>
      </c>
      <c r="AK270" s="249">
        <v>112</v>
      </c>
      <c r="AL270" s="292">
        <v>28</v>
      </c>
      <c r="AM270" s="292">
        <v>5075</v>
      </c>
      <c r="AN270" s="292">
        <v>275000</v>
      </c>
      <c r="AO270" s="292">
        <v>0</v>
      </c>
      <c r="AP270" s="265" t="s">
        <v>1564</v>
      </c>
      <c r="AQ270" s="249">
        <v>2240000</v>
      </c>
      <c r="AR270" s="255">
        <v>5500000</v>
      </c>
      <c r="AS270" s="255">
        <v>2800000</v>
      </c>
      <c r="AT270" s="265">
        <v>0</v>
      </c>
      <c r="AU270" s="249" t="s">
        <v>1565</v>
      </c>
      <c r="AV270" s="255" t="s">
        <v>1444</v>
      </c>
      <c r="AW270" s="249" t="s">
        <v>1562</v>
      </c>
      <c r="AX270" s="249">
        <v>3</v>
      </c>
      <c r="AY270" s="249">
        <v>7</v>
      </c>
      <c r="AZ270" s="249" t="s">
        <v>1438</v>
      </c>
      <c r="BA270" s="249" t="s">
        <v>1438</v>
      </c>
      <c r="BB270" s="249" t="s">
        <v>1438</v>
      </c>
      <c r="BC270" s="249" t="s">
        <v>1438</v>
      </c>
      <c r="BD270" s="249" t="s">
        <v>1438</v>
      </c>
      <c r="BE270" s="249" t="s">
        <v>1438</v>
      </c>
      <c r="BF270" s="249" t="s">
        <v>1438</v>
      </c>
      <c r="BG270" s="249">
        <v>7</v>
      </c>
      <c r="BH270" s="249">
        <v>7</v>
      </c>
      <c r="BI270" s="249">
        <v>7</v>
      </c>
      <c r="BJ270" s="249">
        <v>7</v>
      </c>
      <c r="BK270" s="249">
        <v>7</v>
      </c>
      <c r="BL270" s="260">
        <f t="shared" si="15"/>
        <v>7.0000000000000009</v>
      </c>
      <c r="BM270" s="249">
        <v>7</v>
      </c>
      <c r="BN270" s="298">
        <v>6.6000000000000005</v>
      </c>
      <c r="BV270" s="57" t="s">
        <v>1455</v>
      </c>
      <c r="BW270" s="208">
        <v>7</v>
      </c>
      <c r="BX270" s="57">
        <f t="shared" si="16"/>
        <v>7.0000000000000009</v>
      </c>
    </row>
    <row r="271" spans="1:76" s="57" customFormat="1" ht="15" hidden="1" customHeight="1" x14ac:dyDescent="0.35">
      <c r="A271" s="255">
        <v>14537</v>
      </c>
      <c r="B271" s="255" t="s">
        <v>116</v>
      </c>
      <c r="C271" s="255" t="s">
        <v>117</v>
      </c>
      <c r="D271" s="255">
        <v>1</v>
      </c>
      <c r="E271" s="255">
        <v>2025</v>
      </c>
      <c r="F271" s="255" t="s">
        <v>1434</v>
      </c>
      <c r="G271" s="255" t="s">
        <v>52</v>
      </c>
      <c r="H271" s="255" t="s">
        <v>1435</v>
      </c>
      <c r="I271" s="255" t="s">
        <v>182</v>
      </c>
      <c r="J271" s="255" t="s">
        <v>183</v>
      </c>
      <c r="K271" s="255"/>
      <c r="L271" s="255"/>
      <c r="M271" s="255">
        <v>9</v>
      </c>
      <c r="N271" s="255" t="s">
        <v>118</v>
      </c>
      <c r="O271" s="255" t="s">
        <v>184</v>
      </c>
      <c r="P271" s="250" t="s">
        <v>120</v>
      </c>
      <c r="Q271" s="255" t="s">
        <v>61</v>
      </c>
      <c r="R271" s="255" t="s">
        <v>107</v>
      </c>
      <c r="S271" s="249" t="s">
        <v>63</v>
      </c>
      <c r="T271" s="249">
        <v>20</v>
      </c>
      <c r="U271" s="249">
        <v>90</v>
      </c>
      <c r="V271" s="249"/>
      <c r="W271" s="249">
        <v>90</v>
      </c>
      <c r="X271" s="249">
        <v>4</v>
      </c>
      <c r="Y271" s="249" t="s">
        <v>64</v>
      </c>
      <c r="Z271" s="249" t="s">
        <v>64</v>
      </c>
      <c r="AA271" s="253" t="s">
        <v>67</v>
      </c>
      <c r="AB271" s="248"/>
      <c r="AC271" s="249" t="s">
        <v>185</v>
      </c>
      <c r="AD271" s="248" t="s">
        <v>64</v>
      </c>
      <c r="AE271" s="249" t="s">
        <v>186</v>
      </c>
      <c r="AF271" s="249" t="s">
        <v>122</v>
      </c>
      <c r="AG271" s="249">
        <v>23</v>
      </c>
      <c r="AH271" s="255">
        <v>2</v>
      </c>
      <c r="AI271" s="255" t="s">
        <v>1354</v>
      </c>
      <c r="AJ271" s="249" t="s">
        <v>1568</v>
      </c>
      <c r="AK271" s="249">
        <v>90</v>
      </c>
      <c r="AL271" s="292">
        <v>23</v>
      </c>
      <c r="AM271" s="292">
        <v>5075</v>
      </c>
      <c r="AN271" s="292">
        <v>0</v>
      </c>
      <c r="AO271" s="292">
        <v>0</v>
      </c>
      <c r="AP271" s="265" t="s">
        <v>1567</v>
      </c>
      <c r="AQ271" s="249">
        <v>1840000</v>
      </c>
      <c r="AR271" s="255">
        <v>0</v>
      </c>
      <c r="AS271" s="255">
        <v>2300000</v>
      </c>
      <c r="AT271" s="265">
        <v>0</v>
      </c>
      <c r="AU271" s="249" t="s">
        <v>1569</v>
      </c>
      <c r="AV271" s="255" t="s">
        <v>1444</v>
      </c>
      <c r="AW271" s="249" t="s">
        <v>1570</v>
      </c>
      <c r="AX271" s="249" t="s">
        <v>1438</v>
      </c>
      <c r="AY271" s="249" t="s">
        <v>1438</v>
      </c>
      <c r="AZ271" s="249" t="s">
        <v>1438</v>
      </c>
      <c r="BA271" s="249" t="s">
        <v>1438</v>
      </c>
      <c r="BB271" s="249" t="s">
        <v>1438</v>
      </c>
      <c r="BC271" s="249" t="s">
        <v>1438</v>
      </c>
      <c r="BD271" s="249" t="s">
        <v>1438</v>
      </c>
      <c r="BE271" s="249" t="s">
        <v>1438</v>
      </c>
      <c r="BF271" s="249" t="s">
        <v>1438</v>
      </c>
      <c r="BG271" s="249" t="s">
        <v>1438</v>
      </c>
      <c r="BH271" s="249" t="s">
        <v>1438</v>
      </c>
      <c r="BI271" s="249" t="s">
        <v>1438</v>
      </c>
      <c r="BJ271" s="249" t="s">
        <v>1438</v>
      </c>
      <c r="BK271" s="249" t="s">
        <v>1438</v>
      </c>
      <c r="BL271" s="260" t="e">
        <f t="shared" si="15"/>
        <v>#VALUE!</v>
      </c>
      <c r="BM271" s="249" t="s">
        <v>1438</v>
      </c>
      <c r="BN271" s="293">
        <v>0</v>
      </c>
      <c r="BV271" s="57" t="s">
        <v>1455</v>
      </c>
      <c r="BW271" s="208">
        <v>7</v>
      </c>
      <c r="BX271" s="57" t="e">
        <f t="shared" si="16"/>
        <v>#VALUE!</v>
      </c>
    </row>
    <row r="272" spans="1:76" s="57" customFormat="1" ht="15" hidden="1" customHeight="1" x14ac:dyDescent="0.35">
      <c r="A272" s="255">
        <v>14538</v>
      </c>
      <c r="B272" s="255" t="s">
        <v>116</v>
      </c>
      <c r="C272" s="255" t="s">
        <v>117</v>
      </c>
      <c r="D272" s="255">
        <v>1</v>
      </c>
      <c r="E272" s="255">
        <v>2025</v>
      </c>
      <c r="F272" s="255" t="s">
        <v>1434</v>
      </c>
      <c r="G272" s="255" t="s">
        <v>52</v>
      </c>
      <c r="H272" s="255" t="s">
        <v>1435</v>
      </c>
      <c r="I272" s="255" t="s">
        <v>182</v>
      </c>
      <c r="J272" s="255" t="s">
        <v>183</v>
      </c>
      <c r="K272" s="255"/>
      <c r="L272" s="255"/>
      <c r="M272" s="255">
        <v>9</v>
      </c>
      <c r="N272" s="255" t="s">
        <v>118</v>
      </c>
      <c r="O272" s="255" t="s">
        <v>187</v>
      </c>
      <c r="P272" s="250" t="s">
        <v>120</v>
      </c>
      <c r="Q272" s="255" t="s">
        <v>61</v>
      </c>
      <c r="R272" s="255" t="s">
        <v>107</v>
      </c>
      <c r="S272" s="249" t="s">
        <v>63</v>
      </c>
      <c r="T272" s="249">
        <v>20</v>
      </c>
      <c r="U272" s="249">
        <v>90</v>
      </c>
      <c r="V272" s="249"/>
      <c r="W272" s="249">
        <v>90</v>
      </c>
      <c r="X272" s="249">
        <v>4</v>
      </c>
      <c r="Y272" s="249" t="s">
        <v>64</v>
      </c>
      <c r="Z272" s="249" t="s">
        <v>64</v>
      </c>
      <c r="AA272" s="253" t="s">
        <v>67</v>
      </c>
      <c r="AB272" s="248"/>
      <c r="AC272" s="249" t="s">
        <v>185</v>
      </c>
      <c r="AD272" s="248" t="s">
        <v>64</v>
      </c>
      <c r="AE272" s="249" t="s">
        <v>186</v>
      </c>
      <c r="AF272" s="249" t="s">
        <v>122</v>
      </c>
      <c r="AG272" s="249">
        <v>23</v>
      </c>
      <c r="AH272" s="255">
        <v>2</v>
      </c>
      <c r="AI272" s="255" t="s">
        <v>1354</v>
      </c>
      <c r="AJ272" s="249" t="s">
        <v>1568</v>
      </c>
      <c r="AK272" s="249">
        <v>90</v>
      </c>
      <c r="AL272" s="292">
        <v>23</v>
      </c>
      <c r="AM272" s="292">
        <v>5075</v>
      </c>
      <c r="AN272" s="292">
        <v>0</v>
      </c>
      <c r="AO272" s="292">
        <v>0</v>
      </c>
      <c r="AP272" s="265" t="s">
        <v>1567</v>
      </c>
      <c r="AQ272" s="249">
        <v>1840000</v>
      </c>
      <c r="AR272" s="255">
        <v>0</v>
      </c>
      <c r="AS272" s="255">
        <v>2300000</v>
      </c>
      <c r="AT272" s="265">
        <v>0</v>
      </c>
      <c r="AU272" s="249" t="s">
        <v>1569</v>
      </c>
      <c r="AV272" s="255" t="s">
        <v>1444</v>
      </c>
      <c r="AW272" s="249" t="s">
        <v>1570</v>
      </c>
      <c r="AX272" s="249" t="s">
        <v>1438</v>
      </c>
      <c r="AY272" s="249" t="s">
        <v>1438</v>
      </c>
      <c r="AZ272" s="249" t="s">
        <v>1438</v>
      </c>
      <c r="BA272" s="249" t="s">
        <v>1438</v>
      </c>
      <c r="BB272" s="249" t="s">
        <v>1438</v>
      </c>
      <c r="BC272" s="249" t="s">
        <v>1438</v>
      </c>
      <c r="BD272" s="249" t="s">
        <v>1438</v>
      </c>
      <c r="BE272" s="249" t="s">
        <v>1438</v>
      </c>
      <c r="BF272" s="249" t="s">
        <v>1438</v>
      </c>
      <c r="BG272" s="249" t="s">
        <v>1438</v>
      </c>
      <c r="BH272" s="249" t="s">
        <v>1438</v>
      </c>
      <c r="BI272" s="249" t="s">
        <v>1438</v>
      </c>
      <c r="BJ272" s="249" t="s">
        <v>1438</v>
      </c>
      <c r="BK272" s="249" t="s">
        <v>1438</v>
      </c>
      <c r="BL272" s="260" t="e">
        <f t="shared" si="15"/>
        <v>#VALUE!</v>
      </c>
      <c r="BM272" s="249" t="s">
        <v>1438</v>
      </c>
      <c r="BN272" s="293">
        <v>0</v>
      </c>
      <c r="BV272" s="57" t="s">
        <v>1455</v>
      </c>
      <c r="BW272" s="208">
        <v>6.8</v>
      </c>
      <c r="BX272" s="57" t="e">
        <f t="shared" si="16"/>
        <v>#VALUE!</v>
      </c>
    </row>
    <row r="273" spans="1:76" s="57" customFormat="1" ht="15" hidden="1" customHeight="1" x14ac:dyDescent="0.35">
      <c r="A273" s="255">
        <v>14539</v>
      </c>
      <c r="B273" s="255" t="s">
        <v>116</v>
      </c>
      <c r="C273" s="255" t="s">
        <v>117</v>
      </c>
      <c r="D273" s="255">
        <v>1</v>
      </c>
      <c r="E273" s="255">
        <v>2025</v>
      </c>
      <c r="F273" s="255" t="s">
        <v>1434</v>
      </c>
      <c r="G273" s="255" t="s">
        <v>52</v>
      </c>
      <c r="H273" s="255" t="s">
        <v>1435</v>
      </c>
      <c r="I273" s="255" t="s">
        <v>182</v>
      </c>
      <c r="J273" s="255" t="s">
        <v>183</v>
      </c>
      <c r="K273" s="255"/>
      <c r="L273" s="255"/>
      <c r="M273" s="255">
        <v>9</v>
      </c>
      <c r="N273" s="255" t="s">
        <v>118</v>
      </c>
      <c r="O273" s="255" t="s">
        <v>188</v>
      </c>
      <c r="P273" s="250" t="s">
        <v>120</v>
      </c>
      <c r="Q273" s="255" t="s">
        <v>61</v>
      </c>
      <c r="R273" s="255" t="s">
        <v>107</v>
      </c>
      <c r="S273" s="249" t="s">
        <v>63</v>
      </c>
      <c r="T273" s="249">
        <v>20</v>
      </c>
      <c r="U273" s="249">
        <v>90</v>
      </c>
      <c r="V273" s="249"/>
      <c r="W273" s="249">
        <v>90</v>
      </c>
      <c r="X273" s="249">
        <v>4</v>
      </c>
      <c r="Y273" s="249" t="s">
        <v>64</v>
      </c>
      <c r="Z273" s="249" t="s">
        <v>64</v>
      </c>
      <c r="AA273" s="253" t="s">
        <v>67</v>
      </c>
      <c r="AB273" s="248"/>
      <c r="AC273" s="249" t="s">
        <v>185</v>
      </c>
      <c r="AD273" s="248" t="s">
        <v>64</v>
      </c>
      <c r="AE273" s="249" t="s">
        <v>186</v>
      </c>
      <c r="AF273" s="249" t="s">
        <v>122</v>
      </c>
      <c r="AG273" s="249">
        <v>23</v>
      </c>
      <c r="AH273" s="255">
        <v>2</v>
      </c>
      <c r="AI273" s="255" t="s">
        <v>1354</v>
      </c>
      <c r="AJ273" s="249" t="s">
        <v>1568</v>
      </c>
      <c r="AK273" s="249">
        <v>90</v>
      </c>
      <c r="AL273" s="292">
        <v>23</v>
      </c>
      <c r="AM273" s="292">
        <v>5075</v>
      </c>
      <c r="AN273" s="292">
        <v>0</v>
      </c>
      <c r="AO273" s="292">
        <v>0</v>
      </c>
      <c r="AP273" s="265" t="s">
        <v>1567</v>
      </c>
      <c r="AQ273" s="249">
        <v>1840000</v>
      </c>
      <c r="AR273" s="255">
        <v>0</v>
      </c>
      <c r="AS273" s="255">
        <v>2300000</v>
      </c>
      <c r="AT273" s="265">
        <v>0</v>
      </c>
      <c r="AU273" s="249" t="s">
        <v>1569</v>
      </c>
      <c r="AV273" s="255" t="s">
        <v>1444</v>
      </c>
      <c r="AW273" s="249" t="s">
        <v>1570</v>
      </c>
      <c r="AX273" s="249" t="s">
        <v>1438</v>
      </c>
      <c r="AY273" s="249" t="s">
        <v>1438</v>
      </c>
      <c r="AZ273" s="249" t="s">
        <v>1438</v>
      </c>
      <c r="BA273" s="249" t="s">
        <v>1438</v>
      </c>
      <c r="BB273" s="249" t="s">
        <v>1438</v>
      </c>
      <c r="BC273" s="249" t="s">
        <v>1438</v>
      </c>
      <c r="BD273" s="249" t="s">
        <v>1438</v>
      </c>
      <c r="BE273" s="249" t="s">
        <v>1438</v>
      </c>
      <c r="BF273" s="249" t="s">
        <v>1438</v>
      </c>
      <c r="BG273" s="249" t="s">
        <v>1438</v>
      </c>
      <c r="BH273" s="249" t="s">
        <v>1438</v>
      </c>
      <c r="BI273" s="249" t="s">
        <v>1438</v>
      </c>
      <c r="BJ273" s="249" t="s">
        <v>1438</v>
      </c>
      <c r="BK273" s="249" t="s">
        <v>1438</v>
      </c>
      <c r="BL273" s="260" t="e">
        <f t="shared" si="15"/>
        <v>#VALUE!</v>
      </c>
      <c r="BM273" s="249" t="s">
        <v>1438</v>
      </c>
      <c r="BN273" s="293">
        <v>0</v>
      </c>
      <c r="BV273" s="57" t="s">
        <v>1455</v>
      </c>
      <c r="BW273" s="208">
        <v>7</v>
      </c>
      <c r="BX273" s="57" t="e">
        <f t="shared" si="16"/>
        <v>#VALUE!</v>
      </c>
    </row>
    <row r="274" spans="1:76" s="57" customFormat="1" ht="15" hidden="1" customHeight="1" x14ac:dyDescent="0.35">
      <c r="A274" s="255">
        <v>14540</v>
      </c>
      <c r="B274" s="255" t="s">
        <v>116</v>
      </c>
      <c r="C274" s="255" t="s">
        <v>117</v>
      </c>
      <c r="D274" s="255">
        <v>1</v>
      </c>
      <c r="E274" s="255">
        <v>2025</v>
      </c>
      <c r="F274" s="255" t="s">
        <v>1434</v>
      </c>
      <c r="G274" s="255" t="s">
        <v>52</v>
      </c>
      <c r="H274" s="255" t="s">
        <v>1435</v>
      </c>
      <c r="I274" s="255" t="s">
        <v>182</v>
      </c>
      <c r="J274" s="255" t="s">
        <v>183</v>
      </c>
      <c r="K274" s="255"/>
      <c r="L274" s="255"/>
      <c r="M274" s="255">
        <v>9</v>
      </c>
      <c r="N274" s="255" t="s">
        <v>118</v>
      </c>
      <c r="O274" s="255" t="s">
        <v>189</v>
      </c>
      <c r="P274" s="250" t="s">
        <v>120</v>
      </c>
      <c r="Q274" s="255" t="s">
        <v>61</v>
      </c>
      <c r="R274" s="255" t="s">
        <v>107</v>
      </c>
      <c r="S274" s="249" t="s">
        <v>63</v>
      </c>
      <c r="T274" s="249">
        <v>20</v>
      </c>
      <c r="U274" s="249">
        <v>90</v>
      </c>
      <c r="V274" s="249"/>
      <c r="W274" s="249">
        <v>90</v>
      </c>
      <c r="X274" s="249">
        <v>4</v>
      </c>
      <c r="Y274" s="249" t="s">
        <v>64</v>
      </c>
      <c r="Z274" s="249" t="s">
        <v>64</v>
      </c>
      <c r="AA274" s="253" t="s">
        <v>67</v>
      </c>
      <c r="AB274" s="248"/>
      <c r="AC274" s="249" t="s">
        <v>185</v>
      </c>
      <c r="AD274" s="248" t="s">
        <v>64</v>
      </c>
      <c r="AE274" s="249" t="s">
        <v>186</v>
      </c>
      <c r="AF274" s="249" t="s">
        <v>122</v>
      </c>
      <c r="AG274" s="249">
        <v>23</v>
      </c>
      <c r="AH274" s="255">
        <v>2</v>
      </c>
      <c r="AI274" s="255" t="s">
        <v>1354</v>
      </c>
      <c r="AJ274" s="249" t="s">
        <v>1568</v>
      </c>
      <c r="AK274" s="249">
        <v>90</v>
      </c>
      <c r="AL274" s="292">
        <v>23</v>
      </c>
      <c r="AM274" s="292">
        <v>5075</v>
      </c>
      <c r="AN274" s="292">
        <v>0</v>
      </c>
      <c r="AO274" s="292">
        <v>0</v>
      </c>
      <c r="AP274" s="265" t="s">
        <v>1567</v>
      </c>
      <c r="AQ274" s="249">
        <v>1840000</v>
      </c>
      <c r="AR274" s="255">
        <v>0</v>
      </c>
      <c r="AS274" s="255">
        <v>2300000</v>
      </c>
      <c r="AT274" s="265">
        <v>0</v>
      </c>
      <c r="AU274" s="249" t="s">
        <v>1569</v>
      </c>
      <c r="AV274" s="255" t="s">
        <v>1444</v>
      </c>
      <c r="AW274" s="249" t="s">
        <v>1570</v>
      </c>
      <c r="AX274" s="249" t="s">
        <v>1438</v>
      </c>
      <c r="AY274" s="249" t="s">
        <v>1438</v>
      </c>
      <c r="AZ274" s="249" t="s">
        <v>1438</v>
      </c>
      <c r="BA274" s="249" t="s">
        <v>1438</v>
      </c>
      <c r="BB274" s="249" t="s">
        <v>1438</v>
      </c>
      <c r="BC274" s="249" t="s">
        <v>1438</v>
      </c>
      <c r="BD274" s="249" t="s">
        <v>1438</v>
      </c>
      <c r="BE274" s="249" t="s">
        <v>1438</v>
      </c>
      <c r="BF274" s="249" t="s">
        <v>1438</v>
      </c>
      <c r="BG274" s="249" t="s">
        <v>1438</v>
      </c>
      <c r="BH274" s="249" t="s">
        <v>1438</v>
      </c>
      <c r="BI274" s="249" t="s">
        <v>1438</v>
      </c>
      <c r="BJ274" s="249" t="s">
        <v>1438</v>
      </c>
      <c r="BK274" s="249" t="s">
        <v>1438</v>
      </c>
      <c r="BL274" s="260" t="e">
        <f t="shared" si="15"/>
        <v>#VALUE!</v>
      </c>
      <c r="BM274" s="249" t="s">
        <v>1438</v>
      </c>
      <c r="BN274" s="293">
        <v>0</v>
      </c>
      <c r="BV274" s="57" t="s">
        <v>1455</v>
      </c>
      <c r="BW274" s="208">
        <v>7</v>
      </c>
      <c r="BX274" s="57" t="e">
        <f t="shared" si="16"/>
        <v>#VALUE!</v>
      </c>
    </row>
    <row r="275" spans="1:76" s="57" customFormat="1" ht="15" hidden="1" customHeight="1" x14ac:dyDescent="0.35">
      <c r="A275" s="255">
        <v>14536</v>
      </c>
      <c r="B275" s="255" t="s">
        <v>116</v>
      </c>
      <c r="C275" s="255" t="s">
        <v>117</v>
      </c>
      <c r="D275" s="255">
        <v>1</v>
      </c>
      <c r="E275" s="255">
        <v>2025</v>
      </c>
      <c r="F275" s="255" t="s">
        <v>1434</v>
      </c>
      <c r="G275" s="255" t="s">
        <v>52</v>
      </c>
      <c r="H275" s="255" t="s">
        <v>1435</v>
      </c>
      <c r="I275" s="255" t="s">
        <v>54</v>
      </c>
      <c r="J275" s="202" t="s">
        <v>55</v>
      </c>
      <c r="K275" s="255" t="s">
        <v>56</v>
      </c>
      <c r="L275" s="255" t="s">
        <v>57</v>
      </c>
      <c r="M275" s="255">
        <v>9</v>
      </c>
      <c r="N275" s="255" t="s">
        <v>118</v>
      </c>
      <c r="O275" s="255" t="s">
        <v>386</v>
      </c>
      <c r="P275" s="250" t="s">
        <v>120</v>
      </c>
      <c r="Q275" s="255" t="s">
        <v>61</v>
      </c>
      <c r="R275" s="255" t="s">
        <v>62</v>
      </c>
      <c r="S275" s="249" t="s">
        <v>63</v>
      </c>
      <c r="T275" s="249">
        <v>20</v>
      </c>
      <c r="U275" s="249">
        <v>100</v>
      </c>
      <c r="V275" s="249">
        <v>12</v>
      </c>
      <c r="W275" s="249">
        <v>112</v>
      </c>
      <c r="X275" s="249">
        <v>4</v>
      </c>
      <c r="Y275" s="249" t="s">
        <v>64</v>
      </c>
      <c r="Z275" s="249" t="s">
        <v>64</v>
      </c>
      <c r="AA275" s="248" t="s">
        <v>64</v>
      </c>
      <c r="AB275" s="248"/>
      <c r="AC275" s="249" t="s">
        <v>387</v>
      </c>
      <c r="AD275" s="248" t="s">
        <v>1544</v>
      </c>
      <c r="AE275" s="249"/>
      <c r="AF275" s="249" t="s">
        <v>122</v>
      </c>
      <c r="AG275" s="249">
        <v>28</v>
      </c>
      <c r="AH275" s="255">
        <v>2</v>
      </c>
      <c r="AI275" s="255" t="s">
        <v>1356</v>
      </c>
      <c r="AJ275" s="249" t="s">
        <v>1571</v>
      </c>
      <c r="AK275" s="249">
        <v>112</v>
      </c>
      <c r="AL275" s="292">
        <v>28</v>
      </c>
      <c r="AM275" s="292">
        <v>5075</v>
      </c>
      <c r="AN275" s="292">
        <v>275000</v>
      </c>
      <c r="AO275" s="292">
        <v>0</v>
      </c>
      <c r="AP275" s="265" t="s">
        <v>1564</v>
      </c>
      <c r="AQ275" s="249">
        <v>2240000</v>
      </c>
      <c r="AR275" s="255">
        <v>5500000</v>
      </c>
      <c r="AS275" s="255">
        <v>2800000</v>
      </c>
      <c r="AT275" s="265">
        <v>0</v>
      </c>
      <c r="AU275" s="249" t="s">
        <v>1565</v>
      </c>
      <c r="AV275" s="255" t="s">
        <v>1444</v>
      </c>
      <c r="AW275" s="249" t="s">
        <v>1562</v>
      </c>
      <c r="AX275" s="249">
        <v>1</v>
      </c>
      <c r="AY275" s="249">
        <v>7</v>
      </c>
      <c r="AZ275" s="249" t="s">
        <v>1438</v>
      </c>
      <c r="BA275" s="249" t="s">
        <v>1438</v>
      </c>
      <c r="BB275" s="249" t="s">
        <v>1438</v>
      </c>
      <c r="BC275" s="249" t="s">
        <v>1438</v>
      </c>
      <c r="BD275" s="249" t="s">
        <v>1438</v>
      </c>
      <c r="BE275" s="249" t="s">
        <v>1438</v>
      </c>
      <c r="BF275" s="249" t="s">
        <v>1438</v>
      </c>
      <c r="BG275" s="249">
        <v>7</v>
      </c>
      <c r="BH275" s="249">
        <v>7</v>
      </c>
      <c r="BI275" s="249">
        <v>5</v>
      </c>
      <c r="BJ275" s="249">
        <v>5</v>
      </c>
      <c r="BK275" s="249">
        <v>5.3</v>
      </c>
      <c r="BL275" s="260">
        <f t="shared" si="15"/>
        <v>6.23</v>
      </c>
      <c r="BM275" s="249">
        <v>7</v>
      </c>
      <c r="BN275" s="298">
        <v>5.8224999999999998</v>
      </c>
      <c r="BV275" s="57" t="s">
        <v>1455</v>
      </c>
      <c r="BW275" s="208">
        <v>6.2</v>
      </c>
      <c r="BX275" s="57">
        <f t="shared" si="16"/>
        <v>6.23</v>
      </c>
    </row>
    <row r="276" spans="1:76" s="57" customFormat="1" ht="15" hidden="1" customHeight="1" x14ac:dyDescent="0.35">
      <c r="A276" s="255">
        <v>14541</v>
      </c>
      <c r="B276" s="255" t="s">
        <v>116</v>
      </c>
      <c r="C276" s="255" t="s">
        <v>117</v>
      </c>
      <c r="D276" s="255">
        <v>1</v>
      </c>
      <c r="E276" s="255">
        <v>2025</v>
      </c>
      <c r="F276" s="255" t="s">
        <v>1434</v>
      </c>
      <c r="G276" s="255" t="s">
        <v>52</v>
      </c>
      <c r="H276" s="255" t="s">
        <v>1435</v>
      </c>
      <c r="I276" s="255" t="s">
        <v>54</v>
      </c>
      <c r="J276" s="202" t="s">
        <v>55</v>
      </c>
      <c r="K276" s="255" t="s">
        <v>56</v>
      </c>
      <c r="L276" s="255" t="s">
        <v>57</v>
      </c>
      <c r="M276" s="255">
        <v>9</v>
      </c>
      <c r="N276" s="255" t="s">
        <v>118</v>
      </c>
      <c r="O276" s="255" t="s">
        <v>388</v>
      </c>
      <c r="P276" s="250" t="s">
        <v>120</v>
      </c>
      <c r="Q276" s="255" t="s">
        <v>61</v>
      </c>
      <c r="R276" s="255" t="s">
        <v>62</v>
      </c>
      <c r="S276" s="249" t="s">
        <v>63</v>
      </c>
      <c r="T276" s="249">
        <v>20</v>
      </c>
      <c r="U276" s="249">
        <v>100</v>
      </c>
      <c r="V276" s="249">
        <v>12</v>
      </c>
      <c r="W276" s="249">
        <v>112</v>
      </c>
      <c r="X276" s="249">
        <v>4</v>
      </c>
      <c r="Y276" s="249" t="s">
        <v>64</v>
      </c>
      <c r="Z276" s="249" t="s">
        <v>64</v>
      </c>
      <c r="AA276" s="248" t="s">
        <v>64</v>
      </c>
      <c r="AB276" s="248"/>
      <c r="AC276" s="249" t="s">
        <v>387</v>
      </c>
      <c r="AD276" s="248" t="s">
        <v>1544</v>
      </c>
      <c r="AE276" s="249"/>
      <c r="AF276" s="249" t="s">
        <v>122</v>
      </c>
      <c r="AG276" s="249">
        <v>28</v>
      </c>
      <c r="AH276" s="255">
        <v>2</v>
      </c>
      <c r="AI276" s="255" t="s">
        <v>1356</v>
      </c>
      <c r="AJ276" s="249" t="s">
        <v>1571</v>
      </c>
      <c r="AK276" s="249">
        <v>112</v>
      </c>
      <c r="AL276" s="292">
        <v>28</v>
      </c>
      <c r="AM276" s="292">
        <v>5075</v>
      </c>
      <c r="AN276" s="292">
        <v>275000</v>
      </c>
      <c r="AO276" s="292">
        <v>0</v>
      </c>
      <c r="AP276" s="265" t="s">
        <v>1564</v>
      </c>
      <c r="AQ276" s="249">
        <v>2240000</v>
      </c>
      <c r="AR276" s="255">
        <v>5500000</v>
      </c>
      <c r="AS276" s="255">
        <v>2800000</v>
      </c>
      <c r="AT276" s="265">
        <v>0</v>
      </c>
      <c r="AU276" s="249" t="s">
        <v>1565</v>
      </c>
      <c r="AV276" s="255" t="s">
        <v>1444</v>
      </c>
      <c r="AW276" s="249" t="s">
        <v>1562</v>
      </c>
      <c r="AX276" s="249">
        <v>1</v>
      </c>
      <c r="AY276" s="249">
        <v>7</v>
      </c>
      <c r="AZ276" s="249" t="s">
        <v>1438</v>
      </c>
      <c r="BA276" s="249" t="s">
        <v>1438</v>
      </c>
      <c r="BB276" s="249" t="s">
        <v>1438</v>
      </c>
      <c r="BC276" s="249" t="s">
        <v>1438</v>
      </c>
      <c r="BD276" s="249" t="s">
        <v>1438</v>
      </c>
      <c r="BE276" s="249" t="s">
        <v>1438</v>
      </c>
      <c r="BF276" s="249" t="s">
        <v>1438</v>
      </c>
      <c r="BG276" s="249">
        <v>7</v>
      </c>
      <c r="BH276" s="249">
        <v>7</v>
      </c>
      <c r="BI276" s="249">
        <v>5</v>
      </c>
      <c r="BJ276" s="249">
        <v>5</v>
      </c>
      <c r="BK276" s="249">
        <v>7</v>
      </c>
      <c r="BL276" s="260">
        <f t="shared" si="15"/>
        <v>6.4</v>
      </c>
      <c r="BM276" s="249">
        <v>7</v>
      </c>
      <c r="BN276" s="298">
        <v>5.95</v>
      </c>
      <c r="BV276" s="57" t="s">
        <v>1455</v>
      </c>
      <c r="BW276" s="208">
        <v>6.2</v>
      </c>
      <c r="BX276" s="57">
        <f t="shared" si="16"/>
        <v>6.4</v>
      </c>
    </row>
    <row r="277" spans="1:76" s="57" customFormat="1" ht="15" hidden="1" customHeight="1" x14ac:dyDescent="0.35">
      <c r="A277" s="255">
        <v>14542</v>
      </c>
      <c r="B277" s="255" t="s">
        <v>116</v>
      </c>
      <c r="C277" s="255" t="s">
        <v>117</v>
      </c>
      <c r="D277" s="255">
        <v>1</v>
      </c>
      <c r="E277" s="255">
        <v>2025</v>
      </c>
      <c r="F277" s="255" t="s">
        <v>1434</v>
      </c>
      <c r="G277" s="255" t="s">
        <v>52</v>
      </c>
      <c r="H277" s="255" t="s">
        <v>1435</v>
      </c>
      <c r="I277" s="255" t="s">
        <v>1047</v>
      </c>
      <c r="J277" s="202" t="s">
        <v>1048</v>
      </c>
      <c r="K277" s="255" t="s">
        <v>56</v>
      </c>
      <c r="L277" s="255" t="s">
        <v>57</v>
      </c>
      <c r="M277" s="255">
        <v>9</v>
      </c>
      <c r="N277" s="255" t="s">
        <v>118</v>
      </c>
      <c r="O277" s="255" t="s">
        <v>1228</v>
      </c>
      <c r="P277" s="250" t="s">
        <v>120</v>
      </c>
      <c r="Q277" s="255" t="s">
        <v>61</v>
      </c>
      <c r="R277" s="255" t="s">
        <v>62</v>
      </c>
      <c r="S277" s="249" t="s">
        <v>63</v>
      </c>
      <c r="T277" s="249">
        <v>20</v>
      </c>
      <c r="U277" s="249">
        <v>260</v>
      </c>
      <c r="V277" s="249">
        <v>12</v>
      </c>
      <c r="W277" s="249">
        <v>272</v>
      </c>
      <c r="X277" s="249">
        <v>4</v>
      </c>
      <c r="Y277" s="249" t="s">
        <v>64</v>
      </c>
      <c r="Z277" s="249" t="s">
        <v>64</v>
      </c>
      <c r="AA277" s="248" t="s">
        <v>64</v>
      </c>
      <c r="AB277" s="248"/>
      <c r="AC277" s="249" t="s">
        <v>1229</v>
      </c>
      <c r="AD277" s="248" t="s">
        <v>64</v>
      </c>
      <c r="AE277" s="249" t="s">
        <v>1230</v>
      </c>
      <c r="AF277" s="249" t="s">
        <v>122</v>
      </c>
      <c r="AG277" s="249">
        <v>68</v>
      </c>
      <c r="AH277" s="255">
        <v>2</v>
      </c>
      <c r="AI277" s="255" t="s">
        <v>1356</v>
      </c>
      <c r="AJ277" s="249" t="s">
        <v>1571</v>
      </c>
      <c r="AK277" s="249">
        <v>272</v>
      </c>
      <c r="AL277" s="292">
        <v>68</v>
      </c>
      <c r="AM277" s="292">
        <v>5075</v>
      </c>
      <c r="AN277" s="292">
        <v>275000</v>
      </c>
      <c r="AO277" s="292">
        <v>250000</v>
      </c>
      <c r="AP277" s="265" t="s">
        <v>1541</v>
      </c>
      <c r="AQ277" s="249">
        <v>5440000</v>
      </c>
      <c r="AR277" s="255">
        <v>5500000</v>
      </c>
      <c r="AS277" s="255">
        <v>6800000</v>
      </c>
      <c r="AT277" s="265" t="s">
        <v>1542</v>
      </c>
      <c r="AU277" s="249" t="s">
        <v>1572</v>
      </c>
      <c r="AV277" s="255" t="s">
        <v>1444</v>
      </c>
      <c r="AW277" s="249" t="s">
        <v>1562</v>
      </c>
      <c r="AX277" s="249">
        <v>1</v>
      </c>
      <c r="AY277" s="249">
        <v>7</v>
      </c>
      <c r="AZ277" s="249" t="s">
        <v>1438</v>
      </c>
      <c r="BA277" s="249" t="s">
        <v>1438</v>
      </c>
      <c r="BB277" s="249" t="s">
        <v>1438</v>
      </c>
      <c r="BC277" s="249" t="s">
        <v>1438</v>
      </c>
      <c r="BD277" s="249" t="s">
        <v>1438</v>
      </c>
      <c r="BE277" s="249" t="s">
        <v>1438</v>
      </c>
      <c r="BF277" s="249" t="s">
        <v>1438</v>
      </c>
      <c r="BG277" s="249">
        <v>7</v>
      </c>
      <c r="BH277" s="249">
        <v>7</v>
      </c>
      <c r="BI277" s="249">
        <v>6.6</v>
      </c>
      <c r="BJ277" s="249">
        <v>6.6</v>
      </c>
      <c r="BK277" s="249">
        <v>6.6</v>
      </c>
      <c r="BL277" s="260">
        <f t="shared" si="15"/>
        <v>6.8400000000000007</v>
      </c>
      <c r="BM277" s="249">
        <v>7</v>
      </c>
      <c r="BN277" s="298">
        <v>6.28</v>
      </c>
      <c r="BV277" s="57" t="s">
        <v>1455</v>
      </c>
      <c r="BW277" s="208">
        <v>6.8</v>
      </c>
      <c r="BX277" s="57">
        <f t="shared" si="16"/>
        <v>6.8400000000000007</v>
      </c>
    </row>
    <row r="278" spans="1:76" s="57" customFormat="1" ht="15" hidden="1" customHeight="1" x14ac:dyDescent="0.35">
      <c r="A278" s="255">
        <v>14543</v>
      </c>
      <c r="B278" s="255" t="s">
        <v>116</v>
      </c>
      <c r="C278" s="255" t="s">
        <v>117</v>
      </c>
      <c r="D278" s="255">
        <v>1</v>
      </c>
      <c r="E278" s="255">
        <v>2025</v>
      </c>
      <c r="F278" s="255" t="s">
        <v>1434</v>
      </c>
      <c r="G278" s="255" t="s">
        <v>52</v>
      </c>
      <c r="H278" s="255" t="s">
        <v>1435</v>
      </c>
      <c r="I278" s="255" t="s">
        <v>1047</v>
      </c>
      <c r="J278" s="202" t="s">
        <v>1048</v>
      </c>
      <c r="K278" s="255" t="s">
        <v>56</v>
      </c>
      <c r="L278" s="255" t="s">
        <v>57</v>
      </c>
      <c r="M278" s="255">
        <v>9</v>
      </c>
      <c r="N278" s="255" t="s">
        <v>118</v>
      </c>
      <c r="O278" s="255" t="s">
        <v>1252</v>
      </c>
      <c r="P278" s="250" t="s">
        <v>120</v>
      </c>
      <c r="Q278" s="255" t="s">
        <v>61</v>
      </c>
      <c r="R278" s="255" t="s">
        <v>62</v>
      </c>
      <c r="S278" s="249" t="s">
        <v>63</v>
      </c>
      <c r="T278" s="249">
        <v>20</v>
      </c>
      <c r="U278" s="249">
        <v>260</v>
      </c>
      <c r="V278" s="249">
        <v>12</v>
      </c>
      <c r="W278" s="249">
        <v>272</v>
      </c>
      <c r="X278" s="249">
        <v>4</v>
      </c>
      <c r="Y278" s="249" t="s">
        <v>64</v>
      </c>
      <c r="Z278" s="249" t="s">
        <v>64</v>
      </c>
      <c r="AA278" s="248" t="s">
        <v>64</v>
      </c>
      <c r="AB278" s="248"/>
      <c r="AC278" s="249" t="s">
        <v>1229</v>
      </c>
      <c r="AD278" s="248" t="s">
        <v>64</v>
      </c>
      <c r="AE278" s="249" t="s">
        <v>1230</v>
      </c>
      <c r="AF278" s="249" t="s">
        <v>122</v>
      </c>
      <c r="AG278" s="249">
        <v>68</v>
      </c>
      <c r="AH278" s="255">
        <v>2</v>
      </c>
      <c r="AI278" s="255" t="s">
        <v>1356</v>
      </c>
      <c r="AJ278" s="249" t="s">
        <v>1571</v>
      </c>
      <c r="AK278" s="249">
        <v>272</v>
      </c>
      <c r="AL278" s="292">
        <v>68</v>
      </c>
      <c r="AM278" s="292">
        <v>5075</v>
      </c>
      <c r="AN278" s="292">
        <v>275000</v>
      </c>
      <c r="AO278" s="292">
        <v>250000</v>
      </c>
      <c r="AP278" s="265" t="s">
        <v>1541</v>
      </c>
      <c r="AQ278" s="249">
        <v>5440000</v>
      </c>
      <c r="AR278" s="255">
        <v>5500000</v>
      </c>
      <c r="AS278" s="255">
        <v>6800000</v>
      </c>
      <c r="AT278" s="265" t="s">
        <v>1542</v>
      </c>
      <c r="AU278" s="249" t="s">
        <v>1572</v>
      </c>
      <c r="AV278" s="255" t="s">
        <v>1444</v>
      </c>
      <c r="AW278" s="249" t="s">
        <v>1562</v>
      </c>
      <c r="AX278" s="249">
        <v>1</v>
      </c>
      <c r="AY278" s="249">
        <v>7</v>
      </c>
      <c r="AZ278" s="249" t="s">
        <v>1438</v>
      </c>
      <c r="BA278" s="249" t="s">
        <v>1438</v>
      </c>
      <c r="BB278" s="249" t="s">
        <v>1438</v>
      </c>
      <c r="BC278" s="249" t="s">
        <v>1438</v>
      </c>
      <c r="BD278" s="249" t="s">
        <v>1438</v>
      </c>
      <c r="BE278" s="249" t="s">
        <v>1438</v>
      </c>
      <c r="BF278" s="249" t="s">
        <v>1438</v>
      </c>
      <c r="BG278" s="249">
        <v>7</v>
      </c>
      <c r="BH278" s="249">
        <v>7</v>
      </c>
      <c r="BI278" s="249">
        <v>7</v>
      </c>
      <c r="BJ278" s="249">
        <v>7</v>
      </c>
      <c r="BK278" s="249">
        <v>7</v>
      </c>
      <c r="BL278" s="260">
        <f t="shared" si="15"/>
        <v>7.0000000000000009</v>
      </c>
      <c r="BM278" s="249">
        <v>7</v>
      </c>
      <c r="BN278" s="298">
        <v>6.4</v>
      </c>
      <c r="BV278" s="57" t="s">
        <v>1455</v>
      </c>
      <c r="BW278" s="208">
        <v>7</v>
      </c>
      <c r="BX278" s="57">
        <f t="shared" si="16"/>
        <v>7.0000000000000009</v>
      </c>
    </row>
    <row r="279" spans="1:76" s="57" customFormat="1" ht="15" hidden="1" customHeight="1" x14ac:dyDescent="0.35">
      <c r="A279" s="255">
        <v>14555</v>
      </c>
      <c r="B279" s="255" t="s">
        <v>116</v>
      </c>
      <c r="C279" s="255" t="s">
        <v>117</v>
      </c>
      <c r="D279" s="255">
        <v>1</v>
      </c>
      <c r="E279" s="255">
        <v>2025</v>
      </c>
      <c r="F279" s="255" t="s">
        <v>1434</v>
      </c>
      <c r="G279" s="255" t="s">
        <v>52</v>
      </c>
      <c r="H279" s="255" t="s">
        <v>1435</v>
      </c>
      <c r="I279" s="255" t="s">
        <v>402</v>
      </c>
      <c r="J279" s="255" t="s">
        <v>403</v>
      </c>
      <c r="K279" s="255" t="s">
        <v>56</v>
      </c>
      <c r="L279" s="255" t="s">
        <v>57</v>
      </c>
      <c r="M279" s="255">
        <v>9</v>
      </c>
      <c r="N279" s="255" t="s">
        <v>118</v>
      </c>
      <c r="O279" s="255" t="s">
        <v>404</v>
      </c>
      <c r="P279" s="250" t="s">
        <v>120</v>
      </c>
      <c r="Q279" s="255" t="s">
        <v>61</v>
      </c>
      <c r="R279" s="255" t="s">
        <v>62</v>
      </c>
      <c r="S279" s="249" t="s">
        <v>63</v>
      </c>
      <c r="T279" s="249">
        <v>20</v>
      </c>
      <c r="U279" s="249">
        <v>145</v>
      </c>
      <c r="V279" s="249">
        <v>12</v>
      </c>
      <c r="W279" s="249">
        <v>157</v>
      </c>
      <c r="X279" s="249">
        <v>4</v>
      </c>
      <c r="Y279" s="249" t="s">
        <v>64</v>
      </c>
      <c r="Z279" s="249" t="s">
        <v>64</v>
      </c>
      <c r="AA279" s="248" t="s">
        <v>64</v>
      </c>
      <c r="AB279" s="248"/>
      <c r="AC279" s="249" t="s">
        <v>405</v>
      </c>
      <c r="AD279" s="248" t="s">
        <v>1544</v>
      </c>
      <c r="AE279" s="249"/>
      <c r="AF279" s="249" t="s">
        <v>122</v>
      </c>
      <c r="AG279" s="249">
        <v>40</v>
      </c>
      <c r="AH279" s="255">
        <v>2</v>
      </c>
      <c r="AI279" s="255" t="s">
        <v>1356</v>
      </c>
      <c r="AJ279" s="249" t="s">
        <v>1571</v>
      </c>
      <c r="AK279" s="249">
        <v>157</v>
      </c>
      <c r="AL279" s="292">
        <v>40</v>
      </c>
      <c r="AM279" s="292">
        <v>5075</v>
      </c>
      <c r="AN279" s="292">
        <v>275000</v>
      </c>
      <c r="AO279" s="292">
        <v>0</v>
      </c>
      <c r="AP279" s="265" t="s">
        <v>1558</v>
      </c>
      <c r="AQ279" s="249">
        <v>3200000</v>
      </c>
      <c r="AR279" s="255">
        <v>5500000</v>
      </c>
      <c r="AS279" s="255">
        <v>4000000</v>
      </c>
      <c r="AT279" s="265">
        <v>0</v>
      </c>
      <c r="AU279" s="249" t="s">
        <v>1573</v>
      </c>
      <c r="AV279" s="255" t="s">
        <v>1444</v>
      </c>
      <c r="AW279" s="249" t="s">
        <v>1562</v>
      </c>
      <c r="AX279" s="249">
        <v>1</v>
      </c>
      <c r="AY279" s="249">
        <v>7</v>
      </c>
      <c r="AZ279" s="249" t="s">
        <v>1438</v>
      </c>
      <c r="BA279" s="249" t="s">
        <v>1438</v>
      </c>
      <c r="BB279" s="249" t="s">
        <v>1438</v>
      </c>
      <c r="BC279" s="249" t="s">
        <v>1438</v>
      </c>
      <c r="BD279" s="249" t="s">
        <v>1438</v>
      </c>
      <c r="BE279" s="249" t="s">
        <v>1438</v>
      </c>
      <c r="BF279" s="249" t="s">
        <v>1438</v>
      </c>
      <c r="BG279" s="249">
        <v>7</v>
      </c>
      <c r="BH279" s="249">
        <v>7</v>
      </c>
      <c r="BI279" s="249">
        <v>7</v>
      </c>
      <c r="BJ279" s="249">
        <v>7</v>
      </c>
      <c r="BK279" s="249">
        <v>7</v>
      </c>
      <c r="BL279" s="260">
        <f t="shared" si="15"/>
        <v>7.0000000000000009</v>
      </c>
      <c r="BM279" s="249">
        <v>7</v>
      </c>
      <c r="BN279" s="298">
        <v>6.4</v>
      </c>
      <c r="BV279" s="57" t="s">
        <v>1455</v>
      </c>
      <c r="BW279" s="208">
        <v>7</v>
      </c>
      <c r="BX279" s="57">
        <f t="shared" si="16"/>
        <v>7.0000000000000009</v>
      </c>
    </row>
    <row r="280" spans="1:76" s="57" customFormat="1" ht="15" hidden="1" customHeight="1" x14ac:dyDescent="0.35">
      <c r="A280" s="255">
        <v>14556</v>
      </c>
      <c r="B280" s="255" t="s">
        <v>116</v>
      </c>
      <c r="C280" s="255" t="s">
        <v>117</v>
      </c>
      <c r="D280" s="255">
        <v>1</v>
      </c>
      <c r="E280" s="255">
        <v>2025</v>
      </c>
      <c r="F280" s="255" t="s">
        <v>1434</v>
      </c>
      <c r="G280" s="255" t="s">
        <v>52</v>
      </c>
      <c r="H280" s="255" t="s">
        <v>1435</v>
      </c>
      <c r="I280" s="255" t="s">
        <v>402</v>
      </c>
      <c r="J280" s="255" t="s">
        <v>403</v>
      </c>
      <c r="K280" s="255" t="s">
        <v>56</v>
      </c>
      <c r="L280" s="255" t="s">
        <v>57</v>
      </c>
      <c r="M280" s="255">
        <v>9</v>
      </c>
      <c r="N280" s="255" t="s">
        <v>118</v>
      </c>
      <c r="O280" s="255" t="s">
        <v>406</v>
      </c>
      <c r="P280" s="250" t="s">
        <v>120</v>
      </c>
      <c r="Q280" s="255" t="s">
        <v>61</v>
      </c>
      <c r="R280" s="255" t="s">
        <v>62</v>
      </c>
      <c r="S280" s="249" t="s">
        <v>63</v>
      </c>
      <c r="T280" s="249">
        <v>20</v>
      </c>
      <c r="U280" s="249">
        <v>145</v>
      </c>
      <c r="V280" s="249">
        <v>12</v>
      </c>
      <c r="W280" s="249">
        <v>157</v>
      </c>
      <c r="X280" s="249">
        <v>4</v>
      </c>
      <c r="Y280" s="249" t="s">
        <v>64</v>
      </c>
      <c r="Z280" s="249" t="s">
        <v>64</v>
      </c>
      <c r="AA280" s="248" t="s">
        <v>64</v>
      </c>
      <c r="AB280" s="248"/>
      <c r="AC280" s="249" t="s">
        <v>405</v>
      </c>
      <c r="AD280" s="248" t="s">
        <v>1544</v>
      </c>
      <c r="AE280" s="249"/>
      <c r="AF280" s="249" t="s">
        <v>122</v>
      </c>
      <c r="AG280" s="249">
        <v>40</v>
      </c>
      <c r="AH280" s="255">
        <v>2</v>
      </c>
      <c r="AI280" s="255" t="s">
        <v>1356</v>
      </c>
      <c r="AJ280" s="249" t="s">
        <v>1571</v>
      </c>
      <c r="AK280" s="249">
        <v>157</v>
      </c>
      <c r="AL280" s="292">
        <v>40</v>
      </c>
      <c r="AM280" s="292">
        <v>5075</v>
      </c>
      <c r="AN280" s="292">
        <v>275000</v>
      </c>
      <c r="AO280" s="292">
        <v>0</v>
      </c>
      <c r="AP280" s="265" t="s">
        <v>1558</v>
      </c>
      <c r="AQ280" s="249">
        <v>3200000</v>
      </c>
      <c r="AR280" s="255">
        <v>5500000</v>
      </c>
      <c r="AS280" s="255">
        <v>4000000</v>
      </c>
      <c r="AT280" s="265">
        <v>0</v>
      </c>
      <c r="AU280" s="249" t="s">
        <v>1573</v>
      </c>
      <c r="AV280" s="255" t="s">
        <v>1444</v>
      </c>
      <c r="AW280" s="249" t="s">
        <v>1562</v>
      </c>
      <c r="AX280" s="249">
        <v>1</v>
      </c>
      <c r="AY280" s="249">
        <v>7</v>
      </c>
      <c r="AZ280" s="249" t="s">
        <v>1438</v>
      </c>
      <c r="BA280" s="249" t="s">
        <v>1438</v>
      </c>
      <c r="BB280" s="249" t="s">
        <v>1438</v>
      </c>
      <c r="BC280" s="249" t="s">
        <v>1438</v>
      </c>
      <c r="BD280" s="249" t="s">
        <v>1438</v>
      </c>
      <c r="BE280" s="249" t="s">
        <v>1438</v>
      </c>
      <c r="BF280" s="249" t="s">
        <v>1438</v>
      </c>
      <c r="BG280" s="249">
        <v>7</v>
      </c>
      <c r="BH280" s="249">
        <v>7</v>
      </c>
      <c r="BI280" s="249">
        <v>6.6</v>
      </c>
      <c r="BJ280" s="249">
        <v>6.6</v>
      </c>
      <c r="BK280" s="249">
        <v>6.6</v>
      </c>
      <c r="BL280" s="260">
        <f t="shared" si="15"/>
        <v>6.8400000000000007</v>
      </c>
      <c r="BM280" s="249">
        <v>7</v>
      </c>
      <c r="BN280" s="298">
        <v>6.28</v>
      </c>
      <c r="BV280" s="57" t="s">
        <v>1455</v>
      </c>
      <c r="BW280" s="208">
        <v>6.8</v>
      </c>
      <c r="BX280" s="57">
        <f t="shared" si="16"/>
        <v>6.8400000000000007</v>
      </c>
    </row>
    <row r="281" spans="1:76" s="57" customFormat="1" ht="15" hidden="1" customHeight="1" x14ac:dyDescent="0.35">
      <c r="A281" s="255">
        <v>14557</v>
      </c>
      <c r="B281" s="255" t="s">
        <v>116</v>
      </c>
      <c r="C281" s="255" t="s">
        <v>117</v>
      </c>
      <c r="D281" s="255">
        <v>1</v>
      </c>
      <c r="E281" s="255">
        <v>2025</v>
      </c>
      <c r="F281" s="255" t="s">
        <v>1434</v>
      </c>
      <c r="G281" s="255" t="s">
        <v>52</v>
      </c>
      <c r="H281" s="255" t="s">
        <v>1435</v>
      </c>
      <c r="I281" s="255" t="s">
        <v>402</v>
      </c>
      <c r="J281" s="255" t="s">
        <v>403</v>
      </c>
      <c r="K281" s="255" t="s">
        <v>56</v>
      </c>
      <c r="L281" s="255" t="s">
        <v>57</v>
      </c>
      <c r="M281" s="255">
        <v>9</v>
      </c>
      <c r="N281" s="255" t="s">
        <v>118</v>
      </c>
      <c r="O281" s="255" t="s">
        <v>407</v>
      </c>
      <c r="P281" s="250" t="s">
        <v>120</v>
      </c>
      <c r="Q281" s="255" t="s">
        <v>61</v>
      </c>
      <c r="R281" s="255" t="s">
        <v>62</v>
      </c>
      <c r="S281" s="249" t="s">
        <v>63</v>
      </c>
      <c r="T281" s="249">
        <v>20</v>
      </c>
      <c r="U281" s="249">
        <v>145</v>
      </c>
      <c r="V281" s="249">
        <v>12</v>
      </c>
      <c r="W281" s="249">
        <v>157</v>
      </c>
      <c r="X281" s="249">
        <v>4</v>
      </c>
      <c r="Y281" s="249" t="s">
        <v>64</v>
      </c>
      <c r="Z281" s="249" t="s">
        <v>64</v>
      </c>
      <c r="AA281" s="248" t="s">
        <v>64</v>
      </c>
      <c r="AB281" s="248"/>
      <c r="AC281" s="249" t="s">
        <v>405</v>
      </c>
      <c r="AD281" s="248" t="s">
        <v>1544</v>
      </c>
      <c r="AE281" s="249"/>
      <c r="AF281" s="249" t="s">
        <v>122</v>
      </c>
      <c r="AG281" s="249">
        <v>40</v>
      </c>
      <c r="AH281" s="255">
        <v>2</v>
      </c>
      <c r="AI281" s="255" t="s">
        <v>1356</v>
      </c>
      <c r="AJ281" s="249" t="s">
        <v>1571</v>
      </c>
      <c r="AK281" s="249">
        <v>157</v>
      </c>
      <c r="AL281" s="292">
        <v>40</v>
      </c>
      <c r="AM281" s="292">
        <v>5075</v>
      </c>
      <c r="AN281" s="292">
        <v>275000</v>
      </c>
      <c r="AO281" s="292">
        <v>0</v>
      </c>
      <c r="AP281" s="265">
        <v>15935500</v>
      </c>
      <c r="AQ281" s="249">
        <v>3200000</v>
      </c>
      <c r="AR281" s="255">
        <v>5500000</v>
      </c>
      <c r="AS281" s="255">
        <v>4000000</v>
      </c>
      <c r="AT281" s="265">
        <v>0</v>
      </c>
      <c r="AU281" s="249" t="s">
        <v>1573</v>
      </c>
      <c r="AV281" s="255" t="s">
        <v>1444</v>
      </c>
      <c r="AW281" s="249" t="s">
        <v>1562</v>
      </c>
      <c r="AX281" s="249">
        <v>1</v>
      </c>
      <c r="AY281" s="249">
        <v>7</v>
      </c>
      <c r="AZ281" s="249" t="s">
        <v>1438</v>
      </c>
      <c r="BA281" s="249" t="s">
        <v>1438</v>
      </c>
      <c r="BB281" s="249" t="s">
        <v>1438</v>
      </c>
      <c r="BC281" s="249" t="s">
        <v>1438</v>
      </c>
      <c r="BD281" s="249" t="s">
        <v>1438</v>
      </c>
      <c r="BE281" s="249" t="s">
        <v>1438</v>
      </c>
      <c r="BF281" s="249" t="s">
        <v>1438</v>
      </c>
      <c r="BG281" s="249">
        <v>7</v>
      </c>
      <c r="BH281" s="249">
        <v>7</v>
      </c>
      <c r="BI281" s="249">
        <v>6.6</v>
      </c>
      <c r="BJ281" s="249">
        <v>6.6</v>
      </c>
      <c r="BK281" s="249">
        <v>7</v>
      </c>
      <c r="BL281" s="260">
        <f t="shared" si="15"/>
        <v>6.8800000000000008</v>
      </c>
      <c r="BM281" s="249">
        <v>7</v>
      </c>
      <c r="BN281" s="298">
        <v>6.31</v>
      </c>
      <c r="BV281" s="57" t="s">
        <v>1455</v>
      </c>
      <c r="BW281" s="208">
        <v>6.9</v>
      </c>
      <c r="BX281" s="57">
        <f t="shared" si="16"/>
        <v>6.8800000000000008</v>
      </c>
    </row>
    <row r="282" spans="1:76" s="57" customFormat="1" ht="15" hidden="1" customHeight="1" x14ac:dyDescent="0.35">
      <c r="A282" s="255">
        <v>14541</v>
      </c>
      <c r="B282" s="255" t="s">
        <v>116</v>
      </c>
      <c r="C282" s="255" t="s">
        <v>117</v>
      </c>
      <c r="D282" s="255">
        <v>1</v>
      </c>
      <c r="E282" s="255">
        <v>2025</v>
      </c>
      <c r="F282" s="255" t="s">
        <v>1434</v>
      </c>
      <c r="G282" s="255" t="s">
        <v>52</v>
      </c>
      <c r="H282" s="255" t="s">
        <v>1435</v>
      </c>
      <c r="I282" s="255" t="s">
        <v>54</v>
      </c>
      <c r="J282" s="255" t="s">
        <v>55</v>
      </c>
      <c r="K282" s="255" t="s">
        <v>56</v>
      </c>
      <c r="L282" s="255" t="s">
        <v>57</v>
      </c>
      <c r="M282" s="255">
        <v>9</v>
      </c>
      <c r="N282" s="255" t="s">
        <v>118</v>
      </c>
      <c r="O282" s="255" t="s">
        <v>388</v>
      </c>
      <c r="P282" s="250" t="s">
        <v>120</v>
      </c>
      <c r="Q282" s="255" t="s">
        <v>61</v>
      </c>
      <c r="R282" s="255" t="s">
        <v>62</v>
      </c>
      <c r="S282" s="249" t="s">
        <v>63</v>
      </c>
      <c r="T282" s="249">
        <v>20</v>
      </c>
      <c r="U282" s="249">
        <v>100</v>
      </c>
      <c r="V282" s="249">
        <v>12</v>
      </c>
      <c r="W282" s="249">
        <v>112</v>
      </c>
      <c r="X282" s="249">
        <v>4</v>
      </c>
      <c r="Y282" s="249" t="s">
        <v>64</v>
      </c>
      <c r="Z282" s="249" t="s">
        <v>64</v>
      </c>
      <c r="AA282" s="248" t="s">
        <v>64</v>
      </c>
      <c r="AB282" s="248"/>
      <c r="AC282" s="249" t="s">
        <v>387</v>
      </c>
      <c r="AD282" s="248"/>
      <c r="AE282" s="249"/>
      <c r="AF282" s="249" t="s">
        <v>122</v>
      </c>
      <c r="AG282" s="249">
        <v>28</v>
      </c>
      <c r="AH282" s="255">
        <v>2</v>
      </c>
      <c r="AI282" s="255" t="s">
        <v>1360</v>
      </c>
      <c r="AJ282" s="249" t="s">
        <v>1574</v>
      </c>
      <c r="AK282" s="249">
        <v>112</v>
      </c>
      <c r="AL282" s="292">
        <v>28</v>
      </c>
      <c r="AM282" s="292">
        <v>5075</v>
      </c>
      <c r="AN282" s="292">
        <v>275000</v>
      </c>
      <c r="AO282" s="292">
        <v>0</v>
      </c>
      <c r="AP282" s="265" t="s">
        <v>1564</v>
      </c>
      <c r="AQ282" s="249">
        <v>2240000</v>
      </c>
      <c r="AR282" s="255">
        <v>5500000</v>
      </c>
      <c r="AS282" s="255">
        <v>2800000</v>
      </c>
      <c r="AT282" s="265">
        <v>0</v>
      </c>
      <c r="AU282" s="249" t="s">
        <v>1565</v>
      </c>
      <c r="AV282" s="255" t="s">
        <v>1444</v>
      </c>
      <c r="AW282" s="249" t="s">
        <v>1562</v>
      </c>
      <c r="AX282" s="249">
        <v>1</v>
      </c>
      <c r="AY282" s="249">
        <v>7</v>
      </c>
      <c r="AZ282" s="249" t="s">
        <v>1438</v>
      </c>
      <c r="BA282" s="249" t="s">
        <v>1438</v>
      </c>
      <c r="BB282" s="249" t="s">
        <v>1438</v>
      </c>
      <c r="BC282" s="249" t="s">
        <v>1438</v>
      </c>
      <c r="BD282" s="249" t="s">
        <v>1438</v>
      </c>
      <c r="BE282" s="249" t="s">
        <v>1438</v>
      </c>
      <c r="BF282" s="249" t="s">
        <v>1438</v>
      </c>
      <c r="BG282" s="249">
        <v>7</v>
      </c>
      <c r="BH282" s="249">
        <v>7</v>
      </c>
      <c r="BI282" s="249">
        <v>6.3</v>
      </c>
      <c r="BJ282" s="249">
        <v>6.7</v>
      </c>
      <c r="BK282" s="249">
        <v>7</v>
      </c>
      <c r="BL282" s="260">
        <f t="shared" si="15"/>
        <v>6.83</v>
      </c>
      <c r="BM282" s="249">
        <v>7</v>
      </c>
      <c r="BN282" s="293">
        <v>6.2499999999999991</v>
      </c>
      <c r="BV282" s="57" t="s">
        <v>1455</v>
      </c>
      <c r="BW282" s="208">
        <v>6.8</v>
      </c>
      <c r="BX282" s="57">
        <f t="shared" si="16"/>
        <v>6.83</v>
      </c>
    </row>
    <row r="283" spans="1:76" s="57" customFormat="1" ht="15" hidden="1" customHeight="1" x14ac:dyDescent="0.35">
      <c r="A283" s="255">
        <v>14542</v>
      </c>
      <c r="B283" s="255" t="s">
        <v>116</v>
      </c>
      <c r="C283" s="255" t="s">
        <v>117</v>
      </c>
      <c r="D283" s="255">
        <v>1</v>
      </c>
      <c r="E283" s="255">
        <v>2025</v>
      </c>
      <c r="F283" s="255" t="s">
        <v>1434</v>
      </c>
      <c r="G283" s="255" t="s">
        <v>52</v>
      </c>
      <c r="H283" s="255" t="s">
        <v>1435</v>
      </c>
      <c r="I283" s="255" t="s">
        <v>1047</v>
      </c>
      <c r="J283" s="255" t="s">
        <v>1048</v>
      </c>
      <c r="K283" s="255" t="s">
        <v>56</v>
      </c>
      <c r="L283" s="255" t="s">
        <v>57</v>
      </c>
      <c r="M283" s="255">
        <v>9</v>
      </c>
      <c r="N283" s="255" t="s">
        <v>118</v>
      </c>
      <c r="O283" s="255" t="s">
        <v>1228</v>
      </c>
      <c r="P283" s="250" t="s">
        <v>120</v>
      </c>
      <c r="Q283" s="255" t="s">
        <v>61</v>
      </c>
      <c r="R283" s="255" t="s">
        <v>62</v>
      </c>
      <c r="S283" s="249" t="s">
        <v>63</v>
      </c>
      <c r="T283" s="249">
        <v>20</v>
      </c>
      <c r="U283" s="249">
        <v>260</v>
      </c>
      <c r="V283" s="249">
        <v>12</v>
      </c>
      <c r="W283" s="249">
        <v>272</v>
      </c>
      <c r="X283" s="249">
        <v>4</v>
      </c>
      <c r="Y283" s="249" t="s">
        <v>64</v>
      </c>
      <c r="Z283" s="249" t="s">
        <v>64</v>
      </c>
      <c r="AA283" s="248" t="s">
        <v>64</v>
      </c>
      <c r="AB283" s="248"/>
      <c r="AC283" s="249" t="s">
        <v>1229</v>
      </c>
      <c r="AD283" s="248" t="s">
        <v>64</v>
      </c>
      <c r="AE283" s="249" t="s">
        <v>1230</v>
      </c>
      <c r="AF283" s="249" t="s">
        <v>122</v>
      </c>
      <c r="AG283" s="249">
        <v>68</v>
      </c>
      <c r="AH283" s="255">
        <v>2</v>
      </c>
      <c r="AI283" s="255" t="s">
        <v>1360</v>
      </c>
      <c r="AJ283" s="249" t="s">
        <v>1574</v>
      </c>
      <c r="AK283" s="249">
        <v>272</v>
      </c>
      <c r="AL283" s="292">
        <v>68</v>
      </c>
      <c r="AM283" s="292">
        <v>5075</v>
      </c>
      <c r="AN283" s="292">
        <v>275000</v>
      </c>
      <c r="AO283" s="292">
        <v>250000</v>
      </c>
      <c r="AP283" s="265" t="s">
        <v>1541</v>
      </c>
      <c r="AQ283" s="249">
        <v>5440000</v>
      </c>
      <c r="AR283" s="255">
        <v>5500000</v>
      </c>
      <c r="AS283" s="255">
        <v>6800000</v>
      </c>
      <c r="AT283" s="265" t="s">
        <v>1542</v>
      </c>
      <c r="AU283" s="249" t="s">
        <v>1572</v>
      </c>
      <c r="AV283" s="255" t="s">
        <v>1444</v>
      </c>
      <c r="AW283" s="249" t="s">
        <v>1562</v>
      </c>
      <c r="AX283" s="249">
        <v>1</v>
      </c>
      <c r="AY283" s="249">
        <v>7</v>
      </c>
      <c r="AZ283" s="249" t="s">
        <v>1438</v>
      </c>
      <c r="BA283" s="249" t="s">
        <v>1438</v>
      </c>
      <c r="BB283" s="249" t="s">
        <v>1438</v>
      </c>
      <c r="BC283" s="249" t="s">
        <v>1438</v>
      </c>
      <c r="BD283" s="249" t="s">
        <v>1438</v>
      </c>
      <c r="BE283" s="249" t="s">
        <v>1438</v>
      </c>
      <c r="BF283" s="249" t="s">
        <v>1438</v>
      </c>
      <c r="BG283" s="249">
        <v>7</v>
      </c>
      <c r="BH283" s="249">
        <v>7</v>
      </c>
      <c r="BI283" s="249">
        <v>7</v>
      </c>
      <c r="BJ283" s="249">
        <v>7</v>
      </c>
      <c r="BK283" s="249">
        <v>7</v>
      </c>
      <c r="BL283" s="260">
        <f t="shared" si="15"/>
        <v>7.0000000000000009</v>
      </c>
      <c r="BM283" s="249">
        <v>7</v>
      </c>
      <c r="BN283" s="293">
        <v>6.3999999999999995</v>
      </c>
      <c r="BV283" s="57" t="s">
        <v>1455</v>
      </c>
      <c r="BW283" s="208">
        <v>7</v>
      </c>
      <c r="BX283" s="57">
        <f t="shared" si="16"/>
        <v>7.0000000000000009</v>
      </c>
    </row>
    <row r="284" spans="1:76" s="57" customFormat="1" ht="15" hidden="1" customHeight="1" x14ac:dyDescent="0.35">
      <c r="A284" s="255">
        <v>14543</v>
      </c>
      <c r="B284" s="255" t="s">
        <v>116</v>
      </c>
      <c r="C284" s="255" t="s">
        <v>117</v>
      </c>
      <c r="D284" s="255">
        <v>1</v>
      </c>
      <c r="E284" s="255">
        <v>2025</v>
      </c>
      <c r="F284" s="255" t="s">
        <v>1434</v>
      </c>
      <c r="G284" s="255" t="s">
        <v>52</v>
      </c>
      <c r="H284" s="255" t="s">
        <v>1435</v>
      </c>
      <c r="I284" s="255" t="s">
        <v>1047</v>
      </c>
      <c r="J284" s="255" t="s">
        <v>1048</v>
      </c>
      <c r="K284" s="255" t="s">
        <v>56</v>
      </c>
      <c r="L284" s="255" t="s">
        <v>57</v>
      </c>
      <c r="M284" s="255">
        <v>9</v>
      </c>
      <c r="N284" s="255" t="s">
        <v>118</v>
      </c>
      <c r="O284" s="255" t="s">
        <v>1252</v>
      </c>
      <c r="P284" s="250" t="s">
        <v>120</v>
      </c>
      <c r="Q284" s="255" t="s">
        <v>61</v>
      </c>
      <c r="R284" s="255" t="s">
        <v>62</v>
      </c>
      <c r="S284" s="249" t="s">
        <v>63</v>
      </c>
      <c r="T284" s="249">
        <v>20</v>
      </c>
      <c r="U284" s="249">
        <v>260</v>
      </c>
      <c r="V284" s="249">
        <v>12</v>
      </c>
      <c r="W284" s="249">
        <v>272</v>
      </c>
      <c r="X284" s="249">
        <v>4</v>
      </c>
      <c r="Y284" s="249" t="s">
        <v>64</v>
      </c>
      <c r="Z284" s="249" t="s">
        <v>64</v>
      </c>
      <c r="AA284" s="248" t="s">
        <v>64</v>
      </c>
      <c r="AB284" s="248"/>
      <c r="AC284" s="249" t="s">
        <v>1229</v>
      </c>
      <c r="AD284" s="248" t="s">
        <v>64</v>
      </c>
      <c r="AE284" s="249" t="s">
        <v>1230</v>
      </c>
      <c r="AF284" s="249" t="s">
        <v>122</v>
      </c>
      <c r="AG284" s="249">
        <v>68</v>
      </c>
      <c r="AH284" s="255">
        <v>2</v>
      </c>
      <c r="AI284" s="255" t="s">
        <v>1360</v>
      </c>
      <c r="AJ284" s="249" t="s">
        <v>1574</v>
      </c>
      <c r="AK284" s="249">
        <v>272</v>
      </c>
      <c r="AL284" s="292">
        <v>68</v>
      </c>
      <c r="AM284" s="292">
        <v>5075</v>
      </c>
      <c r="AN284" s="292">
        <v>275000</v>
      </c>
      <c r="AO284" s="292">
        <v>250000</v>
      </c>
      <c r="AP284" s="265" t="s">
        <v>1541</v>
      </c>
      <c r="AQ284" s="249">
        <v>5440000</v>
      </c>
      <c r="AR284" s="255">
        <v>5500000</v>
      </c>
      <c r="AS284" s="255">
        <v>6800000</v>
      </c>
      <c r="AT284" s="265" t="s">
        <v>1542</v>
      </c>
      <c r="AU284" s="249" t="s">
        <v>1572</v>
      </c>
      <c r="AV284" s="255" t="s">
        <v>1444</v>
      </c>
      <c r="AW284" s="249" t="s">
        <v>1562</v>
      </c>
      <c r="AX284" s="249">
        <v>1</v>
      </c>
      <c r="AY284" s="249">
        <v>7</v>
      </c>
      <c r="AZ284" s="249" t="s">
        <v>1438</v>
      </c>
      <c r="BA284" s="249" t="s">
        <v>1438</v>
      </c>
      <c r="BB284" s="249" t="s">
        <v>1438</v>
      </c>
      <c r="BC284" s="249" t="s">
        <v>1438</v>
      </c>
      <c r="BD284" s="249" t="s">
        <v>1438</v>
      </c>
      <c r="BE284" s="249" t="s">
        <v>1438</v>
      </c>
      <c r="BF284" s="249" t="s">
        <v>1438</v>
      </c>
      <c r="BG284" s="249">
        <v>7</v>
      </c>
      <c r="BH284" s="249">
        <v>7</v>
      </c>
      <c r="BI284" s="249">
        <v>7</v>
      </c>
      <c r="BJ284" s="249">
        <v>7</v>
      </c>
      <c r="BK284" s="249">
        <v>7</v>
      </c>
      <c r="BL284" s="260">
        <f t="shared" si="15"/>
        <v>7.0000000000000009</v>
      </c>
      <c r="BM284" s="249">
        <v>7</v>
      </c>
      <c r="BN284" s="293">
        <v>6.3999999999999995</v>
      </c>
      <c r="BV284" s="57" t="s">
        <v>1455</v>
      </c>
      <c r="BW284" s="208">
        <v>7</v>
      </c>
      <c r="BX284" s="57">
        <f t="shared" si="16"/>
        <v>7.0000000000000009</v>
      </c>
    </row>
    <row r="285" spans="1:76" s="57" customFormat="1" ht="15" hidden="1" customHeight="1" x14ac:dyDescent="0.35">
      <c r="A285" s="255">
        <v>14546</v>
      </c>
      <c r="B285" s="255" t="s">
        <v>116</v>
      </c>
      <c r="C285" s="255" t="s">
        <v>117</v>
      </c>
      <c r="D285" s="255">
        <v>1</v>
      </c>
      <c r="E285" s="255">
        <v>2025</v>
      </c>
      <c r="F285" s="255" t="s">
        <v>1434</v>
      </c>
      <c r="G285" s="255" t="s">
        <v>52</v>
      </c>
      <c r="H285" s="255" t="s">
        <v>1435</v>
      </c>
      <c r="I285" s="255" t="s">
        <v>100</v>
      </c>
      <c r="J285" s="255" t="s">
        <v>101</v>
      </c>
      <c r="K285" s="255" t="s">
        <v>56</v>
      </c>
      <c r="L285" s="255" t="s">
        <v>57</v>
      </c>
      <c r="M285" s="255">
        <v>9</v>
      </c>
      <c r="N285" s="255" t="s">
        <v>118</v>
      </c>
      <c r="O285" s="255" t="s">
        <v>119</v>
      </c>
      <c r="P285" s="250" t="s">
        <v>120</v>
      </c>
      <c r="Q285" s="255" t="s">
        <v>61</v>
      </c>
      <c r="R285" s="255" t="s">
        <v>62</v>
      </c>
      <c r="S285" s="249" t="s">
        <v>63</v>
      </c>
      <c r="T285" s="249">
        <v>20</v>
      </c>
      <c r="U285" s="249">
        <v>260</v>
      </c>
      <c r="V285" s="249">
        <v>12</v>
      </c>
      <c r="W285" s="249">
        <v>272</v>
      </c>
      <c r="X285" s="249">
        <v>4</v>
      </c>
      <c r="Y285" s="249" t="s">
        <v>64</v>
      </c>
      <c r="Z285" s="249" t="s">
        <v>64</v>
      </c>
      <c r="AA285" s="248" t="s">
        <v>64</v>
      </c>
      <c r="AB285" s="248"/>
      <c r="AC285" s="249" t="s">
        <v>121</v>
      </c>
      <c r="AD285" s="248" t="s">
        <v>64</v>
      </c>
      <c r="AE285" s="249" t="s">
        <v>110</v>
      </c>
      <c r="AF285" s="249" t="s">
        <v>122</v>
      </c>
      <c r="AG285" s="249">
        <v>68</v>
      </c>
      <c r="AH285" s="255">
        <v>2</v>
      </c>
      <c r="AI285" s="255" t="s">
        <v>1360</v>
      </c>
      <c r="AJ285" s="249" t="s">
        <v>1574</v>
      </c>
      <c r="AK285" s="249">
        <v>272</v>
      </c>
      <c r="AL285" s="292">
        <v>68</v>
      </c>
      <c r="AM285" s="292">
        <v>5075</v>
      </c>
      <c r="AN285" s="292">
        <v>275000</v>
      </c>
      <c r="AO285" s="292">
        <v>250000</v>
      </c>
      <c r="AP285" s="265" t="s">
        <v>1541</v>
      </c>
      <c r="AQ285" s="249">
        <v>5440000</v>
      </c>
      <c r="AR285" s="255">
        <v>5500000</v>
      </c>
      <c r="AS285" s="255">
        <v>6800000</v>
      </c>
      <c r="AT285" s="265" t="s">
        <v>1542</v>
      </c>
      <c r="AU285" s="249" t="s">
        <v>1572</v>
      </c>
      <c r="AV285" s="255" t="s">
        <v>1444</v>
      </c>
      <c r="AW285" s="249" t="s">
        <v>1562</v>
      </c>
      <c r="AX285" s="249">
        <v>1</v>
      </c>
      <c r="AY285" s="249">
        <v>7</v>
      </c>
      <c r="AZ285" s="249" t="s">
        <v>1438</v>
      </c>
      <c r="BA285" s="249" t="s">
        <v>1438</v>
      </c>
      <c r="BB285" s="249" t="s">
        <v>1438</v>
      </c>
      <c r="BC285" s="249" t="s">
        <v>1438</v>
      </c>
      <c r="BD285" s="249" t="s">
        <v>1438</v>
      </c>
      <c r="BE285" s="249" t="s">
        <v>1438</v>
      </c>
      <c r="BF285" s="249" t="s">
        <v>1438</v>
      </c>
      <c r="BG285" s="249">
        <v>7</v>
      </c>
      <c r="BH285" s="249">
        <v>7</v>
      </c>
      <c r="BI285" s="249">
        <v>7</v>
      </c>
      <c r="BJ285" s="249">
        <v>7</v>
      </c>
      <c r="BK285" s="249">
        <v>7</v>
      </c>
      <c r="BL285" s="260">
        <f t="shared" si="15"/>
        <v>7.0000000000000009</v>
      </c>
      <c r="BM285" s="249">
        <v>7</v>
      </c>
      <c r="BN285" s="293">
        <v>6.3999999999999995</v>
      </c>
      <c r="BV285" s="57" t="s">
        <v>1455</v>
      </c>
      <c r="BW285" s="208">
        <v>7</v>
      </c>
      <c r="BX285" s="57">
        <f t="shared" si="16"/>
        <v>7.0000000000000009</v>
      </c>
    </row>
    <row r="286" spans="1:76" s="57" customFormat="1" ht="15" hidden="1" customHeight="1" x14ac:dyDescent="0.35">
      <c r="A286" s="255">
        <v>14547</v>
      </c>
      <c r="B286" s="255" t="s">
        <v>116</v>
      </c>
      <c r="C286" s="255" t="s">
        <v>117</v>
      </c>
      <c r="D286" s="255">
        <v>1</v>
      </c>
      <c r="E286" s="255">
        <v>2025</v>
      </c>
      <c r="F286" s="255" t="s">
        <v>1434</v>
      </c>
      <c r="G286" s="255" t="s">
        <v>52</v>
      </c>
      <c r="H286" s="255" t="s">
        <v>1435</v>
      </c>
      <c r="I286" s="255" t="s">
        <v>100</v>
      </c>
      <c r="J286" s="255" t="s">
        <v>101</v>
      </c>
      <c r="K286" s="255" t="s">
        <v>56</v>
      </c>
      <c r="L286" s="255" t="s">
        <v>57</v>
      </c>
      <c r="M286" s="255">
        <v>9</v>
      </c>
      <c r="N286" s="255" t="s">
        <v>118</v>
      </c>
      <c r="O286" s="255" t="s">
        <v>123</v>
      </c>
      <c r="P286" s="250" t="s">
        <v>120</v>
      </c>
      <c r="Q286" s="255" t="s">
        <v>61</v>
      </c>
      <c r="R286" s="255" t="s">
        <v>62</v>
      </c>
      <c r="S286" s="249" t="s">
        <v>63</v>
      </c>
      <c r="T286" s="249">
        <v>20</v>
      </c>
      <c r="U286" s="249">
        <v>260</v>
      </c>
      <c r="V286" s="249">
        <v>12</v>
      </c>
      <c r="W286" s="249">
        <v>272</v>
      </c>
      <c r="X286" s="249">
        <v>4</v>
      </c>
      <c r="Y286" s="249" t="s">
        <v>64</v>
      </c>
      <c r="Z286" s="249" t="s">
        <v>64</v>
      </c>
      <c r="AA286" s="248" t="s">
        <v>64</v>
      </c>
      <c r="AB286" s="248" t="s">
        <v>1575</v>
      </c>
      <c r="AC286" s="249" t="s">
        <v>121</v>
      </c>
      <c r="AD286" s="248" t="s">
        <v>64</v>
      </c>
      <c r="AE286" s="249" t="s">
        <v>110</v>
      </c>
      <c r="AF286" s="249" t="s">
        <v>122</v>
      </c>
      <c r="AG286" s="249">
        <v>68</v>
      </c>
      <c r="AH286" s="255">
        <v>2</v>
      </c>
      <c r="AI286" s="255" t="s">
        <v>1360</v>
      </c>
      <c r="AJ286" s="249" t="s">
        <v>1574</v>
      </c>
      <c r="AK286" s="249">
        <v>272</v>
      </c>
      <c r="AL286" s="292">
        <v>68</v>
      </c>
      <c r="AM286" s="292">
        <v>5075</v>
      </c>
      <c r="AN286" s="292">
        <v>275000</v>
      </c>
      <c r="AO286" s="292">
        <v>250000</v>
      </c>
      <c r="AP286" s="265" t="s">
        <v>1541</v>
      </c>
      <c r="AQ286" s="249">
        <v>5440000</v>
      </c>
      <c r="AR286" s="255">
        <v>5500000</v>
      </c>
      <c r="AS286" s="255">
        <v>6800000</v>
      </c>
      <c r="AT286" s="265" t="s">
        <v>1542</v>
      </c>
      <c r="AU286" s="249" t="s">
        <v>1572</v>
      </c>
      <c r="AV286" s="255" t="s">
        <v>1444</v>
      </c>
      <c r="AW286" s="249" t="s">
        <v>1562</v>
      </c>
      <c r="AX286" s="249">
        <v>1</v>
      </c>
      <c r="AY286" s="249">
        <v>7</v>
      </c>
      <c r="AZ286" s="249" t="s">
        <v>1438</v>
      </c>
      <c r="BA286" s="249" t="s">
        <v>1438</v>
      </c>
      <c r="BB286" s="249" t="s">
        <v>1438</v>
      </c>
      <c r="BC286" s="249" t="s">
        <v>1438</v>
      </c>
      <c r="BD286" s="249" t="s">
        <v>1438</v>
      </c>
      <c r="BE286" s="249" t="s">
        <v>1438</v>
      </c>
      <c r="BF286" s="249" t="s">
        <v>1438</v>
      </c>
      <c r="BG286" s="249">
        <v>7</v>
      </c>
      <c r="BH286" s="249">
        <v>7</v>
      </c>
      <c r="BI286" s="249">
        <v>7</v>
      </c>
      <c r="BJ286" s="249">
        <v>7</v>
      </c>
      <c r="BK286" s="249">
        <v>7</v>
      </c>
      <c r="BL286" s="260">
        <f t="shared" si="15"/>
        <v>7.0000000000000009</v>
      </c>
      <c r="BM286" s="249">
        <v>7</v>
      </c>
      <c r="BN286" s="293">
        <v>6.3999999999999995</v>
      </c>
      <c r="BV286" s="57" t="s">
        <v>1455</v>
      </c>
      <c r="BW286" s="208">
        <v>7</v>
      </c>
      <c r="BX286" s="57">
        <f t="shared" si="16"/>
        <v>7.0000000000000009</v>
      </c>
    </row>
    <row r="287" spans="1:76" s="57" customFormat="1" ht="15" hidden="1" customHeight="1" x14ac:dyDescent="0.35">
      <c r="A287" s="255">
        <v>14549</v>
      </c>
      <c r="B287" s="255" t="s">
        <v>116</v>
      </c>
      <c r="C287" s="255" t="s">
        <v>117</v>
      </c>
      <c r="D287" s="255">
        <v>1</v>
      </c>
      <c r="E287" s="255">
        <v>2025</v>
      </c>
      <c r="F287" s="255" t="s">
        <v>1434</v>
      </c>
      <c r="G287" s="255" t="s">
        <v>52</v>
      </c>
      <c r="H287" s="255" t="s">
        <v>1435</v>
      </c>
      <c r="I287" s="255" t="s">
        <v>93</v>
      </c>
      <c r="J287" s="255" t="s">
        <v>94</v>
      </c>
      <c r="K287" s="255" t="s">
        <v>56</v>
      </c>
      <c r="L287" s="255" t="s">
        <v>57</v>
      </c>
      <c r="M287" s="255">
        <v>9</v>
      </c>
      <c r="N287" s="255" t="s">
        <v>118</v>
      </c>
      <c r="O287" s="255" t="s">
        <v>394</v>
      </c>
      <c r="P287" s="250" t="s">
        <v>120</v>
      </c>
      <c r="Q287" s="255" t="s">
        <v>61</v>
      </c>
      <c r="R287" s="255" t="s">
        <v>62</v>
      </c>
      <c r="S287" s="249" t="s">
        <v>63</v>
      </c>
      <c r="T287" s="249">
        <v>20</v>
      </c>
      <c r="U287" s="249">
        <v>170</v>
      </c>
      <c r="V287" s="249">
        <v>12</v>
      </c>
      <c r="W287" s="249">
        <v>182</v>
      </c>
      <c r="X287" s="249">
        <v>4</v>
      </c>
      <c r="Y287" s="249" t="s">
        <v>64</v>
      </c>
      <c r="Z287" s="249" t="s">
        <v>64</v>
      </c>
      <c r="AA287" s="248" t="s">
        <v>64</v>
      </c>
      <c r="AB287" s="248" t="s">
        <v>1575</v>
      </c>
      <c r="AC287" s="249" t="s">
        <v>299</v>
      </c>
      <c r="AD287" s="248" t="s">
        <v>1575</v>
      </c>
      <c r="AE287" s="249" t="s">
        <v>1575</v>
      </c>
      <c r="AF287" s="249" t="s">
        <v>122</v>
      </c>
      <c r="AG287" s="249">
        <v>46</v>
      </c>
      <c r="AH287" s="255">
        <v>2</v>
      </c>
      <c r="AI287" s="255" t="s">
        <v>1360</v>
      </c>
      <c r="AJ287" s="249" t="s">
        <v>1574</v>
      </c>
      <c r="AK287" s="249">
        <v>182</v>
      </c>
      <c r="AL287" s="292">
        <v>46</v>
      </c>
      <c r="AM287" s="292">
        <v>5075</v>
      </c>
      <c r="AN287" s="292">
        <v>275000</v>
      </c>
      <c r="AO287" s="292">
        <v>0</v>
      </c>
      <c r="AP287" s="265" t="s">
        <v>1554</v>
      </c>
      <c r="AQ287" s="249">
        <v>3680000</v>
      </c>
      <c r="AR287" s="255">
        <v>5500000</v>
      </c>
      <c r="AS287" s="255">
        <v>4600000</v>
      </c>
      <c r="AT287" s="265">
        <v>0</v>
      </c>
      <c r="AU287" s="249" t="s">
        <v>1576</v>
      </c>
      <c r="AV287" s="255" t="s">
        <v>1444</v>
      </c>
      <c r="AW287" s="249" t="s">
        <v>1562</v>
      </c>
      <c r="AX287" s="249">
        <v>1</v>
      </c>
      <c r="AY287" s="249">
        <v>7</v>
      </c>
      <c r="AZ287" s="249" t="s">
        <v>1438</v>
      </c>
      <c r="BA287" s="249" t="s">
        <v>1438</v>
      </c>
      <c r="BB287" s="249" t="s">
        <v>1438</v>
      </c>
      <c r="BC287" s="249" t="s">
        <v>1438</v>
      </c>
      <c r="BD287" s="249" t="s">
        <v>1438</v>
      </c>
      <c r="BE287" s="249" t="s">
        <v>1438</v>
      </c>
      <c r="BF287" s="249" t="s">
        <v>1438</v>
      </c>
      <c r="BG287" s="249">
        <v>7</v>
      </c>
      <c r="BH287" s="249">
        <v>7</v>
      </c>
      <c r="BI287" s="249">
        <v>7</v>
      </c>
      <c r="BJ287" s="249">
        <v>7</v>
      </c>
      <c r="BK287" s="249">
        <v>7</v>
      </c>
      <c r="BL287" s="260">
        <f t="shared" si="15"/>
        <v>7.0000000000000009</v>
      </c>
      <c r="BM287" s="249">
        <v>7</v>
      </c>
      <c r="BN287" s="293">
        <v>6.3999999999999995</v>
      </c>
      <c r="BV287" s="57" t="s">
        <v>1455</v>
      </c>
      <c r="BW287" s="208">
        <v>7</v>
      </c>
      <c r="BX287" s="57">
        <f t="shared" si="16"/>
        <v>7.0000000000000009</v>
      </c>
    </row>
    <row r="288" spans="1:76" s="57" customFormat="1" ht="15" hidden="1" customHeight="1" x14ac:dyDescent="0.35">
      <c r="A288" s="255">
        <v>14550</v>
      </c>
      <c r="B288" s="255" t="s">
        <v>116</v>
      </c>
      <c r="C288" s="255" t="s">
        <v>117</v>
      </c>
      <c r="D288" s="255">
        <v>1</v>
      </c>
      <c r="E288" s="255">
        <v>2025</v>
      </c>
      <c r="F288" s="255" t="s">
        <v>1434</v>
      </c>
      <c r="G288" s="255" t="s">
        <v>52</v>
      </c>
      <c r="H288" s="255" t="s">
        <v>1435</v>
      </c>
      <c r="I288" s="255" t="s">
        <v>93</v>
      </c>
      <c r="J288" s="255" t="s">
        <v>94</v>
      </c>
      <c r="K288" s="255" t="s">
        <v>56</v>
      </c>
      <c r="L288" s="255" t="s">
        <v>57</v>
      </c>
      <c r="M288" s="255">
        <v>9</v>
      </c>
      <c r="N288" s="255" t="s">
        <v>118</v>
      </c>
      <c r="O288" s="255" t="s">
        <v>395</v>
      </c>
      <c r="P288" s="250" t="s">
        <v>120</v>
      </c>
      <c r="Q288" s="255" t="s">
        <v>61</v>
      </c>
      <c r="R288" s="255" t="s">
        <v>62</v>
      </c>
      <c r="S288" s="249" t="s">
        <v>63</v>
      </c>
      <c r="T288" s="249">
        <v>20</v>
      </c>
      <c r="U288" s="249">
        <v>170</v>
      </c>
      <c r="V288" s="249">
        <v>12</v>
      </c>
      <c r="W288" s="249">
        <v>182</v>
      </c>
      <c r="X288" s="249">
        <v>4</v>
      </c>
      <c r="Y288" s="249" t="s">
        <v>64</v>
      </c>
      <c r="Z288" s="249" t="s">
        <v>64</v>
      </c>
      <c r="AA288" s="248" t="s">
        <v>64</v>
      </c>
      <c r="AB288" s="248" t="s">
        <v>1575</v>
      </c>
      <c r="AC288" s="249" t="s">
        <v>299</v>
      </c>
      <c r="AD288" s="248" t="s">
        <v>1575</v>
      </c>
      <c r="AE288" s="249" t="s">
        <v>1575</v>
      </c>
      <c r="AF288" s="249" t="s">
        <v>122</v>
      </c>
      <c r="AG288" s="249">
        <v>46</v>
      </c>
      <c r="AH288" s="255">
        <v>2</v>
      </c>
      <c r="AI288" s="255" t="s">
        <v>1360</v>
      </c>
      <c r="AJ288" s="249" t="s">
        <v>1574</v>
      </c>
      <c r="AK288" s="249">
        <v>182</v>
      </c>
      <c r="AL288" s="292">
        <v>46</v>
      </c>
      <c r="AM288" s="292">
        <v>5075</v>
      </c>
      <c r="AN288" s="292">
        <v>275000</v>
      </c>
      <c r="AO288" s="292">
        <v>0</v>
      </c>
      <c r="AP288" s="265" t="s">
        <v>1554</v>
      </c>
      <c r="AQ288" s="249">
        <v>3680000</v>
      </c>
      <c r="AR288" s="255">
        <v>5500000</v>
      </c>
      <c r="AS288" s="255">
        <v>4600000</v>
      </c>
      <c r="AT288" s="265">
        <v>0</v>
      </c>
      <c r="AU288" s="249" t="s">
        <v>1576</v>
      </c>
      <c r="AV288" s="255" t="s">
        <v>1444</v>
      </c>
      <c r="AW288" s="249" t="s">
        <v>1562</v>
      </c>
      <c r="AX288" s="249">
        <v>1</v>
      </c>
      <c r="AY288" s="249">
        <v>7</v>
      </c>
      <c r="AZ288" s="249" t="s">
        <v>1438</v>
      </c>
      <c r="BA288" s="249" t="s">
        <v>1438</v>
      </c>
      <c r="BB288" s="249" t="s">
        <v>1438</v>
      </c>
      <c r="BC288" s="249" t="s">
        <v>1438</v>
      </c>
      <c r="BD288" s="249" t="s">
        <v>1438</v>
      </c>
      <c r="BE288" s="249" t="s">
        <v>1438</v>
      </c>
      <c r="BF288" s="249" t="s">
        <v>1438</v>
      </c>
      <c r="BG288" s="249">
        <v>7</v>
      </c>
      <c r="BH288" s="249">
        <v>7</v>
      </c>
      <c r="BI288" s="249">
        <v>7</v>
      </c>
      <c r="BJ288" s="249">
        <v>7</v>
      </c>
      <c r="BK288" s="249">
        <v>7</v>
      </c>
      <c r="BL288" s="260">
        <f t="shared" si="15"/>
        <v>7.0000000000000009</v>
      </c>
      <c r="BM288" s="249">
        <v>7</v>
      </c>
      <c r="BN288" s="293">
        <v>6.3999999999999995</v>
      </c>
      <c r="BV288" s="57" t="s">
        <v>1455</v>
      </c>
      <c r="BW288" s="208">
        <v>7</v>
      </c>
      <c r="BX288" s="57">
        <f t="shared" si="16"/>
        <v>7.0000000000000009</v>
      </c>
    </row>
    <row r="289" spans="1:76" s="57" customFormat="1" ht="15" hidden="1" customHeight="1" x14ac:dyDescent="0.35">
      <c r="A289" s="255">
        <v>14552</v>
      </c>
      <c r="B289" s="255" t="s">
        <v>116</v>
      </c>
      <c r="C289" s="255" t="s">
        <v>117</v>
      </c>
      <c r="D289" s="255">
        <v>1</v>
      </c>
      <c r="E289" s="255">
        <v>2025</v>
      </c>
      <c r="F289" s="255" t="s">
        <v>1434</v>
      </c>
      <c r="G289" s="255" t="s">
        <v>52</v>
      </c>
      <c r="H289" s="255" t="s">
        <v>1435</v>
      </c>
      <c r="I289" s="255" t="s">
        <v>397</v>
      </c>
      <c r="J289" s="255" t="s">
        <v>398</v>
      </c>
      <c r="K289" s="255" t="s">
        <v>56</v>
      </c>
      <c r="L289" s="255" t="s">
        <v>57</v>
      </c>
      <c r="M289" s="255">
        <v>9</v>
      </c>
      <c r="N289" s="255" t="s">
        <v>118</v>
      </c>
      <c r="O289" s="255" t="s">
        <v>399</v>
      </c>
      <c r="P289" s="250" t="s">
        <v>120</v>
      </c>
      <c r="Q289" s="255" t="s">
        <v>61</v>
      </c>
      <c r="R289" s="255" t="s">
        <v>62</v>
      </c>
      <c r="S289" s="249" t="s">
        <v>63</v>
      </c>
      <c r="T289" s="249">
        <v>20</v>
      </c>
      <c r="U289" s="249">
        <v>130</v>
      </c>
      <c r="V289" s="249">
        <v>12</v>
      </c>
      <c r="W289" s="249">
        <v>142</v>
      </c>
      <c r="X289" s="249">
        <v>4</v>
      </c>
      <c r="Y289" s="249" t="s">
        <v>64</v>
      </c>
      <c r="Z289" s="249" t="s">
        <v>64</v>
      </c>
      <c r="AA289" s="248" t="s">
        <v>64</v>
      </c>
      <c r="AB289" s="248" t="s">
        <v>1575</v>
      </c>
      <c r="AC289" s="249" t="s">
        <v>299</v>
      </c>
      <c r="AD289" s="248" t="s">
        <v>1575</v>
      </c>
      <c r="AE289" s="249" t="s">
        <v>1575</v>
      </c>
      <c r="AF289" s="249" t="s">
        <v>122</v>
      </c>
      <c r="AG289" s="249">
        <v>36</v>
      </c>
      <c r="AH289" s="255">
        <v>2</v>
      </c>
      <c r="AI289" s="255" t="s">
        <v>1360</v>
      </c>
      <c r="AJ289" s="249" t="s">
        <v>1574</v>
      </c>
      <c r="AK289" s="249">
        <v>142</v>
      </c>
      <c r="AL289" s="292">
        <v>36</v>
      </c>
      <c r="AM289" s="292">
        <v>5075</v>
      </c>
      <c r="AN289" s="292">
        <v>275000</v>
      </c>
      <c r="AO289" s="292">
        <v>0</v>
      </c>
      <c r="AP289" s="265" t="s">
        <v>1556</v>
      </c>
      <c r="AQ289" s="249">
        <v>2880000</v>
      </c>
      <c r="AR289" s="255">
        <v>5500000</v>
      </c>
      <c r="AS289" s="255">
        <v>3600000</v>
      </c>
      <c r="AT289" s="265">
        <v>0</v>
      </c>
      <c r="AU289" s="249" t="s">
        <v>1577</v>
      </c>
      <c r="AV289" s="255" t="s">
        <v>1444</v>
      </c>
      <c r="AW289" s="249" t="s">
        <v>1562</v>
      </c>
      <c r="AX289" s="249">
        <v>1</v>
      </c>
      <c r="AY289" s="249">
        <v>7</v>
      </c>
      <c r="AZ289" s="249" t="s">
        <v>1438</v>
      </c>
      <c r="BA289" s="249" t="s">
        <v>1438</v>
      </c>
      <c r="BB289" s="249" t="s">
        <v>1438</v>
      </c>
      <c r="BC289" s="249" t="s">
        <v>1438</v>
      </c>
      <c r="BD289" s="249" t="s">
        <v>1438</v>
      </c>
      <c r="BE289" s="249" t="s">
        <v>1438</v>
      </c>
      <c r="BF289" s="249" t="s">
        <v>1438</v>
      </c>
      <c r="BG289" s="249">
        <v>6.6</v>
      </c>
      <c r="BH289" s="249">
        <v>7</v>
      </c>
      <c r="BI289" s="249">
        <v>7</v>
      </c>
      <c r="BJ289" s="249">
        <v>7</v>
      </c>
      <c r="BK289" s="249">
        <v>7</v>
      </c>
      <c r="BL289" s="260">
        <f t="shared" si="15"/>
        <v>6.8800000000000008</v>
      </c>
      <c r="BM289" s="249">
        <v>7</v>
      </c>
      <c r="BN289" s="293">
        <v>6.3250000000000002</v>
      </c>
      <c r="BV289" s="57" t="s">
        <v>1455</v>
      </c>
      <c r="BW289" s="208">
        <v>6.9</v>
      </c>
      <c r="BX289" s="57">
        <f t="shared" si="16"/>
        <v>6.8800000000000008</v>
      </c>
    </row>
    <row r="290" spans="1:76" s="57" customFormat="1" ht="15" hidden="1" customHeight="1" x14ac:dyDescent="0.35">
      <c r="A290" s="255">
        <v>14556</v>
      </c>
      <c r="B290" s="255" t="s">
        <v>116</v>
      </c>
      <c r="C290" s="255" t="s">
        <v>117</v>
      </c>
      <c r="D290" s="255">
        <v>1</v>
      </c>
      <c r="E290" s="255">
        <v>2025</v>
      </c>
      <c r="F290" s="255" t="s">
        <v>1434</v>
      </c>
      <c r="G290" s="255" t="s">
        <v>52</v>
      </c>
      <c r="H290" s="255" t="s">
        <v>1435</v>
      </c>
      <c r="I290" s="255" t="s">
        <v>402</v>
      </c>
      <c r="J290" s="255" t="s">
        <v>403</v>
      </c>
      <c r="K290" s="255" t="s">
        <v>56</v>
      </c>
      <c r="L290" s="255" t="s">
        <v>57</v>
      </c>
      <c r="M290" s="255">
        <v>9</v>
      </c>
      <c r="N290" s="255" t="s">
        <v>118</v>
      </c>
      <c r="O290" s="255" t="s">
        <v>406</v>
      </c>
      <c r="P290" s="250" t="s">
        <v>120</v>
      </c>
      <c r="Q290" s="255" t="s">
        <v>61</v>
      </c>
      <c r="R290" s="255" t="s">
        <v>62</v>
      </c>
      <c r="S290" s="249" t="s">
        <v>63</v>
      </c>
      <c r="T290" s="249">
        <v>20</v>
      </c>
      <c r="U290" s="249">
        <v>145</v>
      </c>
      <c r="V290" s="249">
        <v>12</v>
      </c>
      <c r="W290" s="249">
        <v>157</v>
      </c>
      <c r="X290" s="249">
        <v>4</v>
      </c>
      <c r="Y290" s="249" t="s">
        <v>64</v>
      </c>
      <c r="Z290" s="249" t="s">
        <v>64</v>
      </c>
      <c r="AA290" s="248" t="s">
        <v>64</v>
      </c>
      <c r="AB290" s="248" t="s">
        <v>1575</v>
      </c>
      <c r="AC290" s="249" t="s">
        <v>405</v>
      </c>
      <c r="AD290" s="248" t="s">
        <v>1575</v>
      </c>
      <c r="AE290" s="249" t="s">
        <v>1575</v>
      </c>
      <c r="AF290" s="249" t="s">
        <v>122</v>
      </c>
      <c r="AG290" s="249">
        <v>40</v>
      </c>
      <c r="AH290" s="255">
        <v>2</v>
      </c>
      <c r="AI290" s="255" t="s">
        <v>1360</v>
      </c>
      <c r="AJ290" s="249" t="s">
        <v>1574</v>
      </c>
      <c r="AK290" s="249">
        <v>157</v>
      </c>
      <c r="AL290" s="292">
        <v>40</v>
      </c>
      <c r="AM290" s="292">
        <v>5075</v>
      </c>
      <c r="AN290" s="292">
        <v>275000</v>
      </c>
      <c r="AO290" s="292">
        <v>0</v>
      </c>
      <c r="AP290" s="265" t="s">
        <v>1558</v>
      </c>
      <c r="AQ290" s="249">
        <v>3200000</v>
      </c>
      <c r="AR290" s="255">
        <v>5500000</v>
      </c>
      <c r="AS290" s="255">
        <v>4000000</v>
      </c>
      <c r="AT290" s="265">
        <v>0</v>
      </c>
      <c r="AU290" s="249" t="s">
        <v>1573</v>
      </c>
      <c r="AV290" s="255" t="s">
        <v>1444</v>
      </c>
      <c r="AW290" s="249" t="s">
        <v>1562</v>
      </c>
      <c r="AX290" s="249">
        <v>1</v>
      </c>
      <c r="AY290" s="249">
        <v>7</v>
      </c>
      <c r="AZ290" s="249" t="s">
        <v>1438</v>
      </c>
      <c r="BA290" s="249" t="s">
        <v>1438</v>
      </c>
      <c r="BB290" s="249" t="s">
        <v>1438</v>
      </c>
      <c r="BC290" s="249" t="s">
        <v>1438</v>
      </c>
      <c r="BD290" s="249" t="s">
        <v>1438</v>
      </c>
      <c r="BE290" s="249" t="s">
        <v>1438</v>
      </c>
      <c r="BF290" s="249" t="s">
        <v>1438</v>
      </c>
      <c r="BG290" s="249">
        <v>7</v>
      </c>
      <c r="BH290" s="249">
        <v>7</v>
      </c>
      <c r="BI290" s="249">
        <v>7</v>
      </c>
      <c r="BJ290" s="249">
        <v>7</v>
      </c>
      <c r="BK290" s="249">
        <v>7</v>
      </c>
      <c r="BL290" s="260">
        <f t="shared" si="15"/>
        <v>7.0000000000000009</v>
      </c>
      <c r="BM290" s="249">
        <v>7</v>
      </c>
      <c r="BN290" s="293">
        <v>6.3999999999999995</v>
      </c>
      <c r="BV290" s="57" t="s">
        <v>1455</v>
      </c>
      <c r="BW290" s="208">
        <v>7</v>
      </c>
      <c r="BX290" s="57">
        <f t="shared" si="16"/>
        <v>7.0000000000000009</v>
      </c>
    </row>
    <row r="291" spans="1:76" s="57" customFormat="1" ht="15" customHeight="1" x14ac:dyDescent="0.35">
      <c r="A291" s="255">
        <v>14536</v>
      </c>
      <c r="B291" s="255" t="s">
        <v>116</v>
      </c>
      <c r="C291" s="255" t="s">
        <v>117</v>
      </c>
      <c r="D291" s="255">
        <v>1</v>
      </c>
      <c r="E291" s="255">
        <v>2025</v>
      </c>
      <c r="F291" s="255" t="s">
        <v>1434</v>
      </c>
      <c r="G291" s="255" t="s">
        <v>52</v>
      </c>
      <c r="H291" s="255" t="s">
        <v>1435</v>
      </c>
      <c r="I291" s="255" t="s">
        <v>54</v>
      </c>
      <c r="J291" s="255" t="s">
        <v>55</v>
      </c>
      <c r="K291" s="255" t="s">
        <v>56</v>
      </c>
      <c r="L291" s="255" t="s">
        <v>57</v>
      </c>
      <c r="M291" s="255">
        <v>9</v>
      </c>
      <c r="N291" s="255" t="s">
        <v>118</v>
      </c>
      <c r="O291" s="255" t="s">
        <v>386</v>
      </c>
      <c r="P291" s="250" t="s">
        <v>120</v>
      </c>
      <c r="Q291" s="255" t="s">
        <v>61</v>
      </c>
      <c r="R291" s="255" t="s">
        <v>62</v>
      </c>
      <c r="S291" s="249" t="s">
        <v>63</v>
      </c>
      <c r="T291" s="249">
        <v>20</v>
      </c>
      <c r="U291" s="249">
        <v>100</v>
      </c>
      <c r="V291" s="249">
        <v>12</v>
      </c>
      <c r="W291" s="249">
        <v>112</v>
      </c>
      <c r="X291" s="249">
        <v>4</v>
      </c>
      <c r="Y291" s="249" t="s">
        <v>64</v>
      </c>
      <c r="Z291" s="249" t="s">
        <v>64</v>
      </c>
      <c r="AA291" s="248" t="s">
        <v>64</v>
      </c>
      <c r="AB291" s="248" t="s">
        <v>1575</v>
      </c>
      <c r="AC291" s="249" t="s">
        <v>387</v>
      </c>
      <c r="AD291" s="248" t="s">
        <v>1575</v>
      </c>
      <c r="AE291" s="249" t="s">
        <v>1575</v>
      </c>
      <c r="AF291" s="249" t="s">
        <v>122</v>
      </c>
      <c r="AG291" s="249">
        <v>28</v>
      </c>
      <c r="AH291" s="255">
        <v>2</v>
      </c>
      <c r="AI291" s="255" t="s">
        <v>1362</v>
      </c>
      <c r="AJ291" s="299" t="s">
        <v>1578</v>
      </c>
      <c r="AK291" s="249">
        <v>112</v>
      </c>
      <c r="AL291" s="292">
        <v>28</v>
      </c>
      <c r="AM291" s="292">
        <v>5075</v>
      </c>
      <c r="AN291" s="292">
        <v>275000</v>
      </c>
      <c r="AO291" s="292">
        <v>0</v>
      </c>
      <c r="AP291" s="265" t="s">
        <v>1564</v>
      </c>
      <c r="AQ291" s="249">
        <v>2240000</v>
      </c>
      <c r="AR291" s="255">
        <v>5500000</v>
      </c>
      <c r="AS291" s="255">
        <v>2800000</v>
      </c>
      <c r="AT291" s="265">
        <v>0</v>
      </c>
      <c r="AU291" s="319">
        <v>21908000</v>
      </c>
      <c r="AV291" s="249" t="s">
        <v>1444</v>
      </c>
      <c r="AW291" s="249"/>
      <c r="AX291" s="249">
        <v>7</v>
      </c>
      <c r="AY291" s="249">
        <v>7</v>
      </c>
      <c r="AZ291" s="249" t="s">
        <v>1438</v>
      </c>
      <c r="BA291" s="249" t="s">
        <v>1438</v>
      </c>
      <c r="BB291" s="249" t="s">
        <v>1438</v>
      </c>
      <c r="BC291" s="249" t="s">
        <v>1438</v>
      </c>
      <c r="BD291" s="249" t="s">
        <v>1438</v>
      </c>
      <c r="BE291" s="249" t="s">
        <v>1438</v>
      </c>
      <c r="BF291" s="249" t="s">
        <v>1438</v>
      </c>
      <c r="BG291" s="249">
        <v>7</v>
      </c>
      <c r="BH291" s="249">
        <v>7</v>
      </c>
      <c r="BI291" s="249">
        <v>7</v>
      </c>
      <c r="BJ291" s="249">
        <v>7</v>
      </c>
      <c r="BK291" s="249">
        <v>7</v>
      </c>
      <c r="BL291" s="260">
        <f t="shared" si="15"/>
        <v>7.0000000000000009</v>
      </c>
      <c r="BM291" s="249">
        <v>7</v>
      </c>
      <c r="BN291" s="317">
        <v>7.0000000000000009</v>
      </c>
      <c r="BO291" s="57" t="s">
        <v>1444</v>
      </c>
      <c r="BP291" s="57" t="s">
        <v>1579</v>
      </c>
      <c r="BQ291" t="s">
        <v>1580</v>
      </c>
      <c r="BR291" s="57">
        <v>56999440413</v>
      </c>
      <c r="BS291" s="57" t="s">
        <v>1581</v>
      </c>
      <c r="BT291" s="244" t="s">
        <v>1582</v>
      </c>
      <c r="BU291" s="244" t="s">
        <v>1583</v>
      </c>
      <c r="BV291" s="57" t="s">
        <v>1455</v>
      </c>
      <c r="BW291" s="208">
        <v>7</v>
      </c>
      <c r="BX291" s="57">
        <f t="shared" si="16"/>
        <v>7.0000000000000009</v>
      </c>
    </row>
    <row r="292" spans="1:76" s="57" customFormat="1" ht="15" customHeight="1" x14ac:dyDescent="0.35">
      <c r="A292" s="255">
        <v>14541</v>
      </c>
      <c r="B292" s="255" t="s">
        <v>116</v>
      </c>
      <c r="C292" s="255" t="s">
        <v>117</v>
      </c>
      <c r="D292" s="255">
        <v>1</v>
      </c>
      <c r="E292" s="255">
        <v>2025</v>
      </c>
      <c r="F292" s="255" t="s">
        <v>1434</v>
      </c>
      <c r="G292" s="255" t="s">
        <v>52</v>
      </c>
      <c r="H292" s="255" t="s">
        <v>1435</v>
      </c>
      <c r="I292" s="255" t="s">
        <v>54</v>
      </c>
      <c r="J292" s="202" t="s">
        <v>55</v>
      </c>
      <c r="K292" s="255" t="s">
        <v>56</v>
      </c>
      <c r="L292" s="255" t="s">
        <v>57</v>
      </c>
      <c r="M292" s="255">
        <v>9</v>
      </c>
      <c r="N292" s="255" t="s">
        <v>118</v>
      </c>
      <c r="O292" s="255" t="s">
        <v>388</v>
      </c>
      <c r="P292" s="250" t="s">
        <v>120</v>
      </c>
      <c r="Q292" s="255" t="s">
        <v>61</v>
      </c>
      <c r="R292" s="255" t="s">
        <v>62</v>
      </c>
      <c r="S292" s="249" t="s">
        <v>63</v>
      </c>
      <c r="T292" s="249">
        <v>20</v>
      </c>
      <c r="U292" s="249">
        <v>100</v>
      </c>
      <c r="V292" s="249">
        <v>12</v>
      </c>
      <c r="W292" s="249">
        <v>112</v>
      </c>
      <c r="X292" s="249">
        <v>4</v>
      </c>
      <c r="Y292" s="249" t="s">
        <v>64</v>
      </c>
      <c r="Z292" s="249" t="s">
        <v>64</v>
      </c>
      <c r="AA292" s="248" t="s">
        <v>64</v>
      </c>
      <c r="AB292" s="248" t="s">
        <v>1575</v>
      </c>
      <c r="AC292" s="249" t="s">
        <v>387</v>
      </c>
      <c r="AD292" s="248" t="s">
        <v>1575</v>
      </c>
      <c r="AE292" s="249" t="s">
        <v>1575</v>
      </c>
      <c r="AF292" s="249" t="s">
        <v>122</v>
      </c>
      <c r="AG292" s="249">
        <v>28</v>
      </c>
      <c r="AH292" s="255">
        <v>2</v>
      </c>
      <c r="AI292" s="255" t="s">
        <v>1362</v>
      </c>
      <c r="AJ292" s="299" t="s">
        <v>1578</v>
      </c>
      <c r="AK292" s="249">
        <v>112</v>
      </c>
      <c r="AL292" s="292">
        <v>28</v>
      </c>
      <c r="AM292" s="292">
        <v>5075</v>
      </c>
      <c r="AN292" s="292">
        <v>275000</v>
      </c>
      <c r="AO292" s="292">
        <v>0</v>
      </c>
      <c r="AP292" s="265" t="s">
        <v>1564</v>
      </c>
      <c r="AQ292" s="249">
        <v>2240000</v>
      </c>
      <c r="AR292" s="255">
        <v>5500000</v>
      </c>
      <c r="AS292" s="255">
        <v>2800000</v>
      </c>
      <c r="AT292" s="265">
        <v>0</v>
      </c>
      <c r="AU292" s="319">
        <v>21908000</v>
      </c>
      <c r="AV292" s="249" t="s">
        <v>1444</v>
      </c>
      <c r="AW292" s="249"/>
      <c r="AX292" s="249">
        <v>7</v>
      </c>
      <c r="AY292" s="249">
        <v>7</v>
      </c>
      <c r="AZ292" s="249" t="s">
        <v>1438</v>
      </c>
      <c r="BA292" s="249" t="s">
        <v>1438</v>
      </c>
      <c r="BB292" s="249" t="s">
        <v>1438</v>
      </c>
      <c r="BC292" s="249" t="s">
        <v>1438</v>
      </c>
      <c r="BD292" s="249" t="s">
        <v>1438</v>
      </c>
      <c r="BE292" s="249" t="s">
        <v>1438</v>
      </c>
      <c r="BF292" s="249" t="s">
        <v>1438</v>
      </c>
      <c r="BG292" s="249">
        <v>7</v>
      </c>
      <c r="BH292" s="249">
        <v>7</v>
      </c>
      <c r="BI292" s="249">
        <v>7</v>
      </c>
      <c r="BJ292" s="249">
        <v>7</v>
      </c>
      <c r="BK292" s="249">
        <v>7</v>
      </c>
      <c r="BL292" s="260">
        <f t="shared" si="15"/>
        <v>7.0000000000000009</v>
      </c>
      <c r="BM292" s="249">
        <v>7</v>
      </c>
      <c r="BN292" s="317">
        <v>7.0000000000000009</v>
      </c>
      <c r="BO292" s="57" t="s">
        <v>1444</v>
      </c>
      <c r="BP292" s="57" t="s">
        <v>1579</v>
      </c>
      <c r="BQ292" t="s">
        <v>1580</v>
      </c>
      <c r="BR292" s="57">
        <v>56999440413</v>
      </c>
      <c r="BS292" s="57" t="s">
        <v>1584</v>
      </c>
      <c r="BT292" s="244" t="s">
        <v>1585</v>
      </c>
      <c r="BU292" s="244" t="s">
        <v>1583</v>
      </c>
      <c r="BV292" s="57" t="s">
        <v>1455</v>
      </c>
      <c r="BW292" s="208">
        <v>7</v>
      </c>
      <c r="BX292" s="57">
        <f t="shared" si="16"/>
        <v>7.0000000000000009</v>
      </c>
    </row>
    <row r="293" spans="1:76" s="57" customFormat="1" ht="15" customHeight="1" x14ac:dyDescent="0.35">
      <c r="A293" s="255">
        <v>14542</v>
      </c>
      <c r="B293" s="255" t="s">
        <v>116</v>
      </c>
      <c r="C293" s="255" t="s">
        <v>117</v>
      </c>
      <c r="D293" s="255">
        <v>1</v>
      </c>
      <c r="E293" s="255">
        <v>2025</v>
      </c>
      <c r="F293" s="255" t="s">
        <v>1434</v>
      </c>
      <c r="G293" s="255" t="s">
        <v>52</v>
      </c>
      <c r="H293" s="255" t="s">
        <v>1435</v>
      </c>
      <c r="I293" s="255" t="s">
        <v>1047</v>
      </c>
      <c r="J293" s="202" t="s">
        <v>1048</v>
      </c>
      <c r="K293" s="255" t="s">
        <v>56</v>
      </c>
      <c r="L293" s="255" t="s">
        <v>57</v>
      </c>
      <c r="M293" s="255">
        <v>9</v>
      </c>
      <c r="N293" s="255" t="s">
        <v>118</v>
      </c>
      <c r="O293" s="255" t="s">
        <v>1228</v>
      </c>
      <c r="P293" s="250" t="s">
        <v>120</v>
      </c>
      <c r="Q293" s="255" t="s">
        <v>61</v>
      </c>
      <c r="R293" s="255" t="s">
        <v>62</v>
      </c>
      <c r="S293" s="249" t="s">
        <v>63</v>
      </c>
      <c r="T293" s="249">
        <v>20</v>
      </c>
      <c r="U293" s="249">
        <v>260</v>
      </c>
      <c r="V293" s="249">
        <v>12</v>
      </c>
      <c r="W293" s="249">
        <v>272</v>
      </c>
      <c r="X293" s="249">
        <v>4</v>
      </c>
      <c r="Y293" s="249" t="s">
        <v>64</v>
      </c>
      <c r="Z293" s="249" t="s">
        <v>64</v>
      </c>
      <c r="AA293" s="248" t="s">
        <v>64</v>
      </c>
      <c r="AB293" s="248"/>
      <c r="AC293" s="249" t="s">
        <v>1229</v>
      </c>
      <c r="AD293" s="248" t="s">
        <v>64</v>
      </c>
      <c r="AE293" s="249" t="s">
        <v>1230</v>
      </c>
      <c r="AF293" s="249" t="s">
        <v>122</v>
      </c>
      <c r="AG293" s="249">
        <v>68</v>
      </c>
      <c r="AH293" s="255">
        <v>2</v>
      </c>
      <c r="AI293" s="255" t="s">
        <v>1362</v>
      </c>
      <c r="AJ293" s="299" t="s">
        <v>1578</v>
      </c>
      <c r="AK293" s="249">
        <v>272</v>
      </c>
      <c r="AL293" s="292">
        <v>68</v>
      </c>
      <c r="AM293" s="292">
        <v>5075</v>
      </c>
      <c r="AN293" s="292">
        <v>275000</v>
      </c>
      <c r="AO293" s="292">
        <v>300000</v>
      </c>
      <c r="AP293" s="265" t="s">
        <v>1541</v>
      </c>
      <c r="AQ293" s="249">
        <v>5440000</v>
      </c>
      <c r="AR293" s="255">
        <v>5500000</v>
      </c>
      <c r="AS293" s="255">
        <v>6800000</v>
      </c>
      <c r="AT293" s="265" t="s">
        <v>1560</v>
      </c>
      <c r="AU293" s="319">
        <v>51348000</v>
      </c>
      <c r="AV293" s="249" t="s">
        <v>1444</v>
      </c>
      <c r="AW293" s="249"/>
      <c r="AX293" s="249">
        <v>7</v>
      </c>
      <c r="AY293" s="249">
        <v>7</v>
      </c>
      <c r="AZ293" s="249" t="s">
        <v>1438</v>
      </c>
      <c r="BA293" s="249" t="s">
        <v>1438</v>
      </c>
      <c r="BB293" s="249" t="s">
        <v>1438</v>
      </c>
      <c r="BC293" s="249" t="s">
        <v>1438</v>
      </c>
      <c r="BD293" s="249" t="s">
        <v>1438</v>
      </c>
      <c r="BE293" s="249" t="s">
        <v>1438</v>
      </c>
      <c r="BF293" s="249" t="s">
        <v>1438</v>
      </c>
      <c r="BG293" s="249">
        <v>7</v>
      </c>
      <c r="BH293" s="249">
        <v>7</v>
      </c>
      <c r="BI293" s="249">
        <v>7</v>
      </c>
      <c r="BJ293" s="249">
        <v>7</v>
      </c>
      <c r="BK293" s="249">
        <v>7</v>
      </c>
      <c r="BL293" s="260">
        <f t="shared" si="15"/>
        <v>7.0000000000000009</v>
      </c>
      <c r="BM293" s="249">
        <v>7</v>
      </c>
      <c r="BN293" s="317">
        <v>7.0000000000000009</v>
      </c>
      <c r="BO293" s="57" t="s">
        <v>1444</v>
      </c>
      <c r="BP293" s="57" t="s">
        <v>1579</v>
      </c>
      <c r="BQ293" t="s">
        <v>1580</v>
      </c>
      <c r="BR293" s="57">
        <v>56999440413</v>
      </c>
      <c r="BS293" s="57" t="s">
        <v>1586</v>
      </c>
      <c r="BT293" s="57" t="s">
        <v>1587</v>
      </c>
      <c r="BU293" s="244" t="s">
        <v>1588</v>
      </c>
      <c r="BV293" s="57" t="s">
        <v>1455</v>
      </c>
      <c r="BW293" s="208">
        <v>7</v>
      </c>
      <c r="BX293" s="57">
        <f t="shared" si="16"/>
        <v>7.0000000000000009</v>
      </c>
    </row>
    <row r="294" spans="1:76" s="57" customFormat="1" ht="15" customHeight="1" x14ac:dyDescent="0.35">
      <c r="A294" s="255">
        <v>14549</v>
      </c>
      <c r="B294" s="255" t="s">
        <v>116</v>
      </c>
      <c r="C294" s="255" t="s">
        <v>117</v>
      </c>
      <c r="D294" s="255">
        <v>1</v>
      </c>
      <c r="E294" s="255">
        <v>2025</v>
      </c>
      <c r="F294" s="255" t="s">
        <v>1434</v>
      </c>
      <c r="G294" s="255" t="s">
        <v>52</v>
      </c>
      <c r="H294" s="255" t="s">
        <v>1435</v>
      </c>
      <c r="I294" s="255" t="s">
        <v>93</v>
      </c>
      <c r="J294" s="255" t="s">
        <v>94</v>
      </c>
      <c r="K294" s="255" t="s">
        <v>56</v>
      </c>
      <c r="L294" s="255" t="s">
        <v>57</v>
      </c>
      <c r="M294" s="255">
        <v>9</v>
      </c>
      <c r="N294" s="255" t="s">
        <v>118</v>
      </c>
      <c r="O294" s="255" t="s">
        <v>394</v>
      </c>
      <c r="P294" s="250" t="s">
        <v>120</v>
      </c>
      <c r="Q294" s="255" t="s">
        <v>61</v>
      </c>
      <c r="R294" s="255" t="s">
        <v>62</v>
      </c>
      <c r="S294" s="249" t="s">
        <v>63</v>
      </c>
      <c r="T294" s="249">
        <v>20</v>
      </c>
      <c r="U294" s="249">
        <v>170</v>
      </c>
      <c r="V294" s="249">
        <v>12</v>
      </c>
      <c r="W294" s="249">
        <v>182</v>
      </c>
      <c r="X294" s="249">
        <v>4</v>
      </c>
      <c r="Y294" s="249" t="s">
        <v>64</v>
      </c>
      <c r="Z294" s="249" t="s">
        <v>64</v>
      </c>
      <c r="AA294" s="248" t="s">
        <v>64</v>
      </c>
      <c r="AB294" s="248" t="s">
        <v>1575</v>
      </c>
      <c r="AC294" s="249" t="s">
        <v>299</v>
      </c>
      <c r="AD294" s="248" t="s">
        <v>1575</v>
      </c>
      <c r="AE294" s="249" t="s">
        <v>1575</v>
      </c>
      <c r="AF294" s="249" t="s">
        <v>122</v>
      </c>
      <c r="AG294" s="249">
        <v>46</v>
      </c>
      <c r="AH294" s="255">
        <v>2</v>
      </c>
      <c r="AI294" s="255" t="s">
        <v>1362</v>
      </c>
      <c r="AJ294" s="299" t="s">
        <v>1578</v>
      </c>
      <c r="AK294" s="249">
        <v>182</v>
      </c>
      <c r="AL294" s="292">
        <v>46</v>
      </c>
      <c r="AM294" s="292">
        <v>5075</v>
      </c>
      <c r="AN294" s="292">
        <v>275000</v>
      </c>
      <c r="AO294" s="292">
        <v>0</v>
      </c>
      <c r="AP294" s="265" t="s">
        <v>1554</v>
      </c>
      <c r="AQ294" s="249">
        <v>3680000</v>
      </c>
      <c r="AR294" s="255">
        <v>5500000</v>
      </c>
      <c r="AS294" s="255">
        <v>4600000</v>
      </c>
      <c r="AT294" s="265">
        <v>0</v>
      </c>
      <c r="AU294" s="319">
        <v>32253000</v>
      </c>
      <c r="AV294" s="249" t="s">
        <v>1444</v>
      </c>
      <c r="AW294" s="249"/>
      <c r="AX294" s="249">
        <v>7</v>
      </c>
      <c r="AY294" s="249">
        <v>7</v>
      </c>
      <c r="AZ294" s="249" t="s">
        <v>1438</v>
      </c>
      <c r="BA294" s="249" t="s">
        <v>1438</v>
      </c>
      <c r="BB294" s="249" t="s">
        <v>1438</v>
      </c>
      <c r="BC294" s="249" t="s">
        <v>1438</v>
      </c>
      <c r="BD294" s="249" t="s">
        <v>1438</v>
      </c>
      <c r="BE294" s="249" t="s">
        <v>1438</v>
      </c>
      <c r="BF294" s="249" t="s">
        <v>1438</v>
      </c>
      <c r="BG294" s="249">
        <v>7</v>
      </c>
      <c r="BH294" s="249">
        <v>7</v>
      </c>
      <c r="BI294" s="249">
        <v>7</v>
      </c>
      <c r="BJ294" s="249">
        <v>7</v>
      </c>
      <c r="BK294" s="249">
        <v>7</v>
      </c>
      <c r="BL294" s="260">
        <f t="shared" si="15"/>
        <v>7.0000000000000009</v>
      </c>
      <c r="BM294" s="249">
        <v>7</v>
      </c>
      <c r="BN294" s="317">
        <v>7.0000000000000009</v>
      </c>
      <c r="BO294" s="57" t="s">
        <v>1444</v>
      </c>
      <c r="BP294" s="57" t="s">
        <v>1579</v>
      </c>
      <c r="BQ294" t="s">
        <v>1580</v>
      </c>
      <c r="BR294" s="57">
        <v>56999440413</v>
      </c>
      <c r="BS294" s="57" t="s">
        <v>1589</v>
      </c>
      <c r="BT294" s="244" t="s">
        <v>1458</v>
      </c>
      <c r="BU294" s="244" t="s">
        <v>1459</v>
      </c>
      <c r="BV294" s="57" t="s">
        <v>1455</v>
      </c>
      <c r="BW294" s="208">
        <v>7</v>
      </c>
      <c r="BX294" s="57">
        <f t="shared" si="16"/>
        <v>7.0000000000000009</v>
      </c>
    </row>
    <row r="295" spans="1:76" s="57" customFormat="1" ht="15" hidden="1" customHeight="1" x14ac:dyDescent="0.35">
      <c r="A295" s="255">
        <v>14550</v>
      </c>
      <c r="B295" s="255" t="s">
        <v>116</v>
      </c>
      <c r="C295" s="255" t="s">
        <v>117</v>
      </c>
      <c r="D295" s="255">
        <v>1</v>
      </c>
      <c r="E295" s="255">
        <v>2025</v>
      </c>
      <c r="F295" s="255" t="s">
        <v>1434</v>
      </c>
      <c r="G295" s="255" t="s">
        <v>52</v>
      </c>
      <c r="H295" s="255" t="s">
        <v>1435</v>
      </c>
      <c r="I295" s="255" t="s">
        <v>93</v>
      </c>
      <c r="J295" s="255" t="s">
        <v>94</v>
      </c>
      <c r="K295" s="255" t="s">
        <v>56</v>
      </c>
      <c r="L295" s="255" t="s">
        <v>57</v>
      </c>
      <c r="M295" s="255">
        <v>9</v>
      </c>
      <c r="N295" s="255" t="s">
        <v>118</v>
      </c>
      <c r="O295" s="255" t="s">
        <v>395</v>
      </c>
      <c r="P295" s="250" t="s">
        <v>120</v>
      </c>
      <c r="Q295" s="255" t="s">
        <v>61</v>
      </c>
      <c r="R295" s="255" t="s">
        <v>62</v>
      </c>
      <c r="S295" s="249" t="s">
        <v>63</v>
      </c>
      <c r="T295" s="249">
        <v>20</v>
      </c>
      <c r="U295" s="249">
        <v>170</v>
      </c>
      <c r="V295" s="249">
        <v>12</v>
      </c>
      <c r="W295" s="249">
        <v>182</v>
      </c>
      <c r="X295" s="249">
        <v>4</v>
      </c>
      <c r="Y295" s="249" t="s">
        <v>64</v>
      </c>
      <c r="Z295" s="249" t="s">
        <v>64</v>
      </c>
      <c r="AA295" s="248" t="s">
        <v>64</v>
      </c>
      <c r="AB295" s="248" t="s">
        <v>1575</v>
      </c>
      <c r="AC295" s="249" t="s">
        <v>299</v>
      </c>
      <c r="AD295" s="248" t="s">
        <v>1575</v>
      </c>
      <c r="AE295" s="249" t="s">
        <v>1575</v>
      </c>
      <c r="AF295" s="249" t="s">
        <v>122</v>
      </c>
      <c r="AG295" s="249">
        <v>46</v>
      </c>
      <c r="AH295" s="255">
        <v>2</v>
      </c>
      <c r="AI295" s="255" t="s">
        <v>1362</v>
      </c>
      <c r="AJ295" s="249" t="s">
        <v>1590</v>
      </c>
      <c r="AK295" s="249">
        <v>182</v>
      </c>
      <c r="AL295" s="292">
        <v>46</v>
      </c>
      <c r="AM295" s="292">
        <v>5075</v>
      </c>
      <c r="AN295" s="292">
        <v>275000</v>
      </c>
      <c r="AO295" s="292">
        <v>0</v>
      </c>
      <c r="AP295" s="265" t="s">
        <v>1554</v>
      </c>
      <c r="AQ295" s="249">
        <v>3680000</v>
      </c>
      <c r="AR295" s="255">
        <v>5500000</v>
      </c>
      <c r="AS295" s="255">
        <v>4600000</v>
      </c>
      <c r="AT295" s="265">
        <v>0</v>
      </c>
      <c r="AU295" s="249" t="s">
        <v>1576</v>
      </c>
      <c r="AV295" s="255" t="s">
        <v>1444</v>
      </c>
      <c r="AW295" s="249" t="s">
        <v>1562</v>
      </c>
      <c r="AX295" s="249">
        <v>7</v>
      </c>
      <c r="AY295" s="249">
        <v>7</v>
      </c>
      <c r="AZ295" s="249" t="s">
        <v>1438</v>
      </c>
      <c r="BA295" s="249" t="s">
        <v>1438</v>
      </c>
      <c r="BB295" s="249" t="s">
        <v>1438</v>
      </c>
      <c r="BC295" s="249" t="s">
        <v>1438</v>
      </c>
      <c r="BD295" s="249" t="s">
        <v>1438</v>
      </c>
      <c r="BE295" s="249" t="s">
        <v>1438</v>
      </c>
      <c r="BF295" s="249" t="s">
        <v>1438</v>
      </c>
      <c r="BG295" s="249">
        <v>6.2</v>
      </c>
      <c r="BH295" s="249">
        <v>7</v>
      </c>
      <c r="BI295" s="249">
        <v>7</v>
      </c>
      <c r="BJ295" s="249">
        <v>7</v>
      </c>
      <c r="BK295" s="249">
        <v>7</v>
      </c>
      <c r="BL295" s="260">
        <f t="shared" si="15"/>
        <v>6.7600000000000007</v>
      </c>
      <c r="BM295" s="249">
        <v>7</v>
      </c>
      <c r="BN295" s="298">
        <v>6.82</v>
      </c>
      <c r="BW295" s="208">
        <v>6.8</v>
      </c>
      <c r="BX295" s="57">
        <f t="shared" si="16"/>
        <v>6.7600000000000007</v>
      </c>
    </row>
    <row r="296" spans="1:76" s="57" customFormat="1" ht="15" hidden="1" customHeight="1" x14ac:dyDescent="0.35">
      <c r="A296" s="255">
        <v>14549</v>
      </c>
      <c r="B296" s="255" t="s">
        <v>116</v>
      </c>
      <c r="C296" s="255" t="s">
        <v>117</v>
      </c>
      <c r="D296" s="255">
        <v>1</v>
      </c>
      <c r="E296" s="255">
        <v>2025</v>
      </c>
      <c r="F296" s="255" t="s">
        <v>1434</v>
      </c>
      <c r="G296" s="255" t="s">
        <v>52</v>
      </c>
      <c r="H296" s="255" t="s">
        <v>1435</v>
      </c>
      <c r="I296" s="255" t="s">
        <v>93</v>
      </c>
      <c r="J296" s="255" t="s">
        <v>94</v>
      </c>
      <c r="K296" s="255" t="s">
        <v>56</v>
      </c>
      <c r="L296" s="255" t="s">
        <v>57</v>
      </c>
      <c r="M296" s="255">
        <v>9</v>
      </c>
      <c r="N296" s="255" t="s">
        <v>118</v>
      </c>
      <c r="O296" s="255" t="s">
        <v>394</v>
      </c>
      <c r="P296" s="250" t="s">
        <v>120</v>
      </c>
      <c r="Q296" s="255" t="s">
        <v>61</v>
      </c>
      <c r="R296" s="255" t="s">
        <v>62</v>
      </c>
      <c r="S296" s="249" t="s">
        <v>63</v>
      </c>
      <c r="T296" s="249">
        <v>20</v>
      </c>
      <c r="U296" s="249">
        <v>170</v>
      </c>
      <c r="V296" s="249">
        <v>12</v>
      </c>
      <c r="W296" s="249">
        <v>182</v>
      </c>
      <c r="X296" s="249">
        <v>4</v>
      </c>
      <c r="Y296" s="249" t="s">
        <v>64</v>
      </c>
      <c r="Z296" s="249" t="s">
        <v>64</v>
      </c>
      <c r="AA296" s="248" t="s">
        <v>64</v>
      </c>
      <c r="AB296" s="248" t="s">
        <v>1575</v>
      </c>
      <c r="AC296" s="249" t="s">
        <v>299</v>
      </c>
      <c r="AD296" s="248" t="s">
        <v>1575</v>
      </c>
      <c r="AE296" s="249" t="s">
        <v>1575</v>
      </c>
      <c r="AF296" s="249" t="s">
        <v>122</v>
      </c>
      <c r="AG296" s="249">
        <v>46</v>
      </c>
      <c r="AH296" s="255">
        <v>2</v>
      </c>
      <c r="AI296" s="255" t="s">
        <v>1364</v>
      </c>
      <c r="AJ296" s="249" t="s">
        <v>1591</v>
      </c>
      <c r="AK296" s="249">
        <v>182</v>
      </c>
      <c r="AL296" s="292">
        <v>46</v>
      </c>
      <c r="AM296" s="292">
        <v>6.05</v>
      </c>
      <c r="AN296" s="292">
        <v>270</v>
      </c>
      <c r="AO296" s="292">
        <v>0</v>
      </c>
      <c r="AP296" s="265" t="s">
        <v>1592</v>
      </c>
      <c r="AQ296" s="249">
        <v>3680000</v>
      </c>
      <c r="AR296" s="255">
        <v>5400000</v>
      </c>
      <c r="AS296" s="255">
        <v>4600000</v>
      </c>
      <c r="AT296" s="265">
        <v>0</v>
      </c>
      <c r="AU296" s="249" t="s">
        <v>1593</v>
      </c>
      <c r="AV296" s="255" t="s">
        <v>1544</v>
      </c>
      <c r="AW296" s="249" t="s">
        <v>1594</v>
      </c>
      <c r="AX296" s="249"/>
      <c r="AY296" s="249"/>
      <c r="AZ296" s="249" t="s">
        <v>1438</v>
      </c>
      <c r="BA296" s="249" t="s">
        <v>1438</v>
      </c>
      <c r="BB296" s="249" t="s">
        <v>1438</v>
      </c>
      <c r="BC296" s="249" t="s">
        <v>1438</v>
      </c>
      <c r="BD296" s="249" t="s">
        <v>1438</v>
      </c>
      <c r="BE296" s="249" t="s">
        <v>1438</v>
      </c>
      <c r="BF296" s="249" t="s">
        <v>1438</v>
      </c>
      <c r="BG296" s="249"/>
      <c r="BH296" s="249"/>
      <c r="BI296" s="249"/>
      <c r="BJ296" s="249"/>
      <c r="BK296" s="249"/>
      <c r="BL296" s="260">
        <f t="shared" si="15"/>
        <v>0</v>
      </c>
      <c r="BM296" s="249"/>
      <c r="BN296" s="255"/>
      <c r="BS296" s="57" t="s">
        <v>1595</v>
      </c>
      <c r="BW296" s="208"/>
    </row>
    <row r="297" spans="1:76" s="57" customFormat="1" ht="15" hidden="1" customHeight="1" x14ac:dyDescent="0.35">
      <c r="A297" s="255">
        <v>14550</v>
      </c>
      <c r="B297" s="255" t="s">
        <v>116</v>
      </c>
      <c r="C297" s="255" t="s">
        <v>117</v>
      </c>
      <c r="D297" s="255">
        <v>1</v>
      </c>
      <c r="E297" s="255">
        <v>2025</v>
      </c>
      <c r="F297" s="255" t="s">
        <v>1434</v>
      </c>
      <c r="G297" s="255" t="s">
        <v>52</v>
      </c>
      <c r="H297" s="255" t="s">
        <v>1435</v>
      </c>
      <c r="I297" s="255" t="s">
        <v>93</v>
      </c>
      <c r="J297" s="255" t="s">
        <v>94</v>
      </c>
      <c r="K297" s="255" t="s">
        <v>56</v>
      </c>
      <c r="L297" s="255" t="s">
        <v>57</v>
      </c>
      <c r="M297" s="255">
        <v>9</v>
      </c>
      <c r="N297" s="255" t="s">
        <v>118</v>
      </c>
      <c r="O297" s="255" t="s">
        <v>395</v>
      </c>
      <c r="P297" s="250" t="s">
        <v>120</v>
      </c>
      <c r="Q297" s="255" t="s">
        <v>61</v>
      </c>
      <c r="R297" s="255" t="s">
        <v>62</v>
      </c>
      <c r="S297" s="249" t="s">
        <v>63</v>
      </c>
      <c r="T297" s="249">
        <v>20</v>
      </c>
      <c r="U297" s="249">
        <v>170</v>
      </c>
      <c r="V297" s="249">
        <v>12</v>
      </c>
      <c r="W297" s="249">
        <v>182</v>
      </c>
      <c r="X297" s="249">
        <v>4</v>
      </c>
      <c r="Y297" s="249" t="s">
        <v>64</v>
      </c>
      <c r="Z297" s="249" t="s">
        <v>64</v>
      </c>
      <c r="AA297" s="248" t="s">
        <v>64</v>
      </c>
      <c r="AB297" s="248" t="s">
        <v>1575</v>
      </c>
      <c r="AC297" s="249" t="s">
        <v>299</v>
      </c>
      <c r="AD297" s="248" t="s">
        <v>1575</v>
      </c>
      <c r="AE297" s="249" t="s">
        <v>1575</v>
      </c>
      <c r="AF297" s="249" t="s">
        <v>122</v>
      </c>
      <c r="AG297" s="249">
        <v>46</v>
      </c>
      <c r="AH297" s="255">
        <v>2</v>
      </c>
      <c r="AI297" s="255" t="s">
        <v>1364</v>
      </c>
      <c r="AJ297" s="249" t="s">
        <v>1591</v>
      </c>
      <c r="AK297" s="249">
        <v>182</v>
      </c>
      <c r="AL297" s="292">
        <v>46</v>
      </c>
      <c r="AM297" s="292">
        <v>6.05</v>
      </c>
      <c r="AN297" s="292">
        <v>270</v>
      </c>
      <c r="AO297" s="292">
        <v>0</v>
      </c>
      <c r="AP297" s="265" t="s">
        <v>1592</v>
      </c>
      <c r="AQ297" s="249">
        <v>3680000</v>
      </c>
      <c r="AR297" s="255">
        <v>5400000</v>
      </c>
      <c r="AS297" s="255">
        <v>4600000</v>
      </c>
      <c r="AT297" s="265">
        <v>0</v>
      </c>
      <c r="AU297" s="249" t="s">
        <v>1593</v>
      </c>
      <c r="AV297" s="255" t="s">
        <v>1544</v>
      </c>
      <c r="AW297" s="249" t="s">
        <v>1594</v>
      </c>
      <c r="AX297" s="249"/>
      <c r="AY297" s="249"/>
      <c r="AZ297" s="249" t="s">
        <v>1438</v>
      </c>
      <c r="BA297" s="249" t="s">
        <v>1438</v>
      </c>
      <c r="BB297" s="249" t="s">
        <v>1438</v>
      </c>
      <c r="BC297" s="249" t="s">
        <v>1438</v>
      </c>
      <c r="BD297" s="249" t="s">
        <v>1438</v>
      </c>
      <c r="BE297" s="249" t="s">
        <v>1438</v>
      </c>
      <c r="BF297" s="249" t="s">
        <v>1438</v>
      </c>
      <c r="BG297" s="249"/>
      <c r="BH297" s="249"/>
      <c r="BI297" s="249"/>
      <c r="BJ297" s="249"/>
      <c r="BK297" s="249"/>
      <c r="BL297" s="260">
        <f t="shared" si="15"/>
        <v>0</v>
      </c>
      <c r="BM297" s="249"/>
      <c r="BN297" s="255"/>
      <c r="BW297" s="208"/>
    </row>
    <row r="298" spans="1:76" s="57" customFormat="1" ht="15" hidden="1" customHeight="1" x14ac:dyDescent="0.35">
      <c r="A298" s="255">
        <v>14551</v>
      </c>
      <c r="B298" s="255" t="s">
        <v>116</v>
      </c>
      <c r="C298" s="255" t="s">
        <v>117</v>
      </c>
      <c r="D298" s="255">
        <v>1</v>
      </c>
      <c r="E298" s="255">
        <v>2025</v>
      </c>
      <c r="F298" s="255" t="s">
        <v>1434</v>
      </c>
      <c r="G298" s="255" t="s">
        <v>52</v>
      </c>
      <c r="H298" s="255" t="s">
        <v>1435</v>
      </c>
      <c r="I298" s="255" t="s">
        <v>93</v>
      </c>
      <c r="J298" s="255" t="s">
        <v>94</v>
      </c>
      <c r="K298" s="255" t="s">
        <v>56</v>
      </c>
      <c r="L298" s="255" t="s">
        <v>57</v>
      </c>
      <c r="M298" s="255">
        <v>9</v>
      </c>
      <c r="N298" s="255" t="s">
        <v>118</v>
      </c>
      <c r="O298" s="255" t="s">
        <v>396</v>
      </c>
      <c r="P298" s="250" t="s">
        <v>120</v>
      </c>
      <c r="Q298" s="255" t="s">
        <v>61</v>
      </c>
      <c r="R298" s="255" t="s">
        <v>62</v>
      </c>
      <c r="S298" s="249" t="s">
        <v>63</v>
      </c>
      <c r="T298" s="249">
        <v>20</v>
      </c>
      <c r="U298" s="249">
        <v>170</v>
      </c>
      <c r="V298" s="249">
        <v>12</v>
      </c>
      <c r="W298" s="249">
        <v>182</v>
      </c>
      <c r="X298" s="249">
        <v>4</v>
      </c>
      <c r="Y298" s="249" t="s">
        <v>64</v>
      </c>
      <c r="Z298" s="249" t="s">
        <v>64</v>
      </c>
      <c r="AA298" s="248" t="s">
        <v>64</v>
      </c>
      <c r="AB298" s="248" t="s">
        <v>1575</v>
      </c>
      <c r="AC298" s="249" t="s">
        <v>299</v>
      </c>
      <c r="AD298" s="248" t="s">
        <v>1575</v>
      </c>
      <c r="AE298" s="249" t="s">
        <v>1575</v>
      </c>
      <c r="AF298" s="249" t="s">
        <v>122</v>
      </c>
      <c r="AG298" s="249">
        <v>46</v>
      </c>
      <c r="AH298" s="255">
        <v>2</v>
      </c>
      <c r="AI298" s="255" t="s">
        <v>1364</v>
      </c>
      <c r="AJ298" s="249" t="s">
        <v>1591</v>
      </c>
      <c r="AK298" s="249">
        <v>182</v>
      </c>
      <c r="AL298" s="292">
        <v>46</v>
      </c>
      <c r="AM298" s="292">
        <v>6.05</v>
      </c>
      <c r="AN298" s="292">
        <v>270</v>
      </c>
      <c r="AO298" s="292">
        <v>0</v>
      </c>
      <c r="AP298" s="265" t="s">
        <v>1592</v>
      </c>
      <c r="AQ298" s="249">
        <v>3680000</v>
      </c>
      <c r="AR298" s="255">
        <v>5400000</v>
      </c>
      <c r="AS298" s="255">
        <v>4600000</v>
      </c>
      <c r="AT298" s="265">
        <v>0</v>
      </c>
      <c r="AU298" s="249" t="s">
        <v>1593</v>
      </c>
      <c r="AV298" s="255" t="s">
        <v>1544</v>
      </c>
      <c r="AW298" s="249" t="s">
        <v>1594</v>
      </c>
      <c r="AX298" s="249"/>
      <c r="AY298" s="249"/>
      <c r="AZ298" s="249" t="s">
        <v>1438</v>
      </c>
      <c r="BA298" s="249" t="s">
        <v>1438</v>
      </c>
      <c r="BB298" s="249" t="s">
        <v>1438</v>
      </c>
      <c r="BC298" s="249" t="s">
        <v>1438</v>
      </c>
      <c r="BD298" s="249" t="s">
        <v>1438</v>
      </c>
      <c r="BE298" s="249" t="s">
        <v>1438</v>
      </c>
      <c r="BF298" s="249" t="s">
        <v>1438</v>
      </c>
      <c r="BG298" s="249"/>
      <c r="BH298" s="249"/>
      <c r="BI298" s="249"/>
      <c r="BJ298" s="249"/>
      <c r="BK298" s="249"/>
      <c r="BL298" s="260">
        <f t="shared" si="15"/>
        <v>0</v>
      </c>
      <c r="BM298" s="249"/>
      <c r="BN298" s="255"/>
      <c r="BW298" s="208"/>
    </row>
    <row r="299" spans="1:76" s="57" customFormat="1" ht="15" hidden="1" customHeight="1" x14ac:dyDescent="0.35">
      <c r="A299" s="255">
        <v>14536</v>
      </c>
      <c r="B299" s="255" t="s">
        <v>116</v>
      </c>
      <c r="C299" s="255" t="s">
        <v>117</v>
      </c>
      <c r="D299" s="255">
        <v>1</v>
      </c>
      <c r="E299" s="255">
        <v>2025</v>
      </c>
      <c r="F299" s="255" t="s">
        <v>1434</v>
      </c>
      <c r="G299" s="255" t="s">
        <v>52</v>
      </c>
      <c r="H299" s="255" t="s">
        <v>1435</v>
      </c>
      <c r="I299" s="255" t="s">
        <v>54</v>
      </c>
      <c r="J299" s="255" t="s">
        <v>55</v>
      </c>
      <c r="K299" s="255" t="s">
        <v>56</v>
      </c>
      <c r="L299" s="255" t="s">
        <v>57</v>
      </c>
      <c r="M299" s="255">
        <v>9</v>
      </c>
      <c r="N299" s="255" t="s">
        <v>118</v>
      </c>
      <c r="O299" s="255" t="s">
        <v>386</v>
      </c>
      <c r="P299" s="250" t="s">
        <v>120</v>
      </c>
      <c r="Q299" s="255" t="s">
        <v>61</v>
      </c>
      <c r="R299" s="255" t="s">
        <v>62</v>
      </c>
      <c r="S299" s="249" t="s">
        <v>63</v>
      </c>
      <c r="T299" s="249">
        <v>20</v>
      </c>
      <c r="U299" s="249">
        <v>100</v>
      </c>
      <c r="V299" s="249">
        <v>12</v>
      </c>
      <c r="W299" s="249">
        <v>112</v>
      </c>
      <c r="X299" s="249">
        <v>4</v>
      </c>
      <c r="Y299" s="249" t="s">
        <v>64</v>
      </c>
      <c r="Z299" s="249" t="s">
        <v>64</v>
      </c>
      <c r="AA299" s="248" t="s">
        <v>64</v>
      </c>
      <c r="AB299" s="248" t="s">
        <v>1575</v>
      </c>
      <c r="AC299" s="249" t="s">
        <v>387</v>
      </c>
      <c r="AD299" s="248" t="s">
        <v>1575</v>
      </c>
      <c r="AE299" s="249" t="s">
        <v>1575</v>
      </c>
      <c r="AF299" s="249" t="s">
        <v>122</v>
      </c>
      <c r="AG299" s="249">
        <v>28</v>
      </c>
      <c r="AH299" s="255">
        <v>2</v>
      </c>
      <c r="AI299" s="255" t="s">
        <v>1366</v>
      </c>
      <c r="AJ299" s="249" t="s">
        <v>1596</v>
      </c>
      <c r="AK299" s="249">
        <v>112</v>
      </c>
      <c r="AL299" s="292">
        <v>28</v>
      </c>
      <c r="AM299" s="292">
        <v>5.0750000000000002</v>
      </c>
      <c r="AN299" s="292">
        <v>270</v>
      </c>
      <c r="AO299" s="292">
        <v>0</v>
      </c>
      <c r="AP299" s="265" t="s">
        <v>1564</v>
      </c>
      <c r="AQ299" s="249">
        <v>2240000</v>
      </c>
      <c r="AR299" s="255">
        <v>5400000</v>
      </c>
      <c r="AS299" s="255">
        <v>2800000</v>
      </c>
      <c r="AT299" s="265">
        <v>0</v>
      </c>
      <c r="AU299" s="249" t="s">
        <v>1597</v>
      </c>
      <c r="AV299" s="255" t="s">
        <v>1544</v>
      </c>
      <c r="AW299" s="249" t="s">
        <v>1598</v>
      </c>
      <c r="AX299" s="249"/>
      <c r="AY299" s="249"/>
      <c r="AZ299" s="249" t="s">
        <v>1438</v>
      </c>
      <c r="BA299" s="249" t="s">
        <v>1438</v>
      </c>
      <c r="BB299" s="249" t="s">
        <v>1438</v>
      </c>
      <c r="BC299" s="249" t="s">
        <v>1438</v>
      </c>
      <c r="BD299" s="249" t="s">
        <v>1438</v>
      </c>
      <c r="BE299" s="249" t="s">
        <v>1438</v>
      </c>
      <c r="BF299" s="249" t="s">
        <v>1438</v>
      </c>
      <c r="BG299" s="249"/>
      <c r="BH299" s="249"/>
      <c r="BI299" s="249"/>
      <c r="BJ299" s="249"/>
      <c r="BK299" s="249"/>
      <c r="BL299" s="260">
        <f t="shared" si="15"/>
        <v>0</v>
      </c>
      <c r="BM299" s="249"/>
      <c r="BN299" s="255"/>
      <c r="BW299" s="208"/>
    </row>
    <row r="300" spans="1:76" s="57" customFormat="1" ht="15" hidden="1" customHeight="1" x14ac:dyDescent="0.35">
      <c r="A300" s="255">
        <v>14541</v>
      </c>
      <c r="B300" s="255" t="s">
        <v>116</v>
      </c>
      <c r="C300" s="255" t="s">
        <v>117</v>
      </c>
      <c r="D300" s="255">
        <v>1</v>
      </c>
      <c r="E300" s="255">
        <v>2025</v>
      </c>
      <c r="F300" s="255" t="s">
        <v>1434</v>
      </c>
      <c r="G300" s="255" t="s">
        <v>52</v>
      </c>
      <c r="H300" s="255" t="s">
        <v>1435</v>
      </c>
      <c r="I300" s="255" t="s">
        <v>54</v>
      </c>
      <c r="J300" s="255" t="s">
        <v>55</v>
      </c>
      <c r="K300" s="255" t="s">
        <v>56</v>
      </c>
      <c r="L300" s="255" t="s">
        <v>57</v>
      </c>
      <c r="M300" s="255">
        <v>9</v>
      </c>
      <c r="N300" s="255" t="s">
        <v>118</v>
      </c>
      <c r="O300" s="255" t="s">
        <v>388</v>
      </c>
      <c r="P300" s="250" t="s">
        <v>120</v>
      </c>
      <c r="Q300" s="255" t="s">
        <v>61</v>
      </c>
      <c r="R300" s="255" t="s">
        <v>62</v>
      </c>
      <c r="S300" s="249" t="s">
        <v>63</v>
      </c>
      <c r="T300" s="249">
        <v>20</v>
      </c>
      <c r="U300" s="249">
        <v>100</v>
      </c>
      <c r="V300" s="249">
        <v>12</v>
      </c>
      <c r="W300" s="249">
        <v>112</v>
      </c>
      <c r="X300" s="249">
        <v>4</v>
      </c>
      <c r="Y300" s="249" t="s">
        <v>64</v>
      </c>
      <c r="Z300" s="249" t="s">
        <v>64</v>
      </c>
      <c r="AA300" s="248" t="s">
        <v>64</v>
      </c>
      <c r="AB300" s="248" t="s">
        <v>1575</v>
      </c>
      <c r="AC300" s="249" t="s">
        <v>387</v>
      </c>
      <c r="AD300" s="248" t="s">
        <v>1575</v>
      </c>
      <c r="AE300" s="249" t="s">
        <v>1575</v>
      </c>
      <c r="AF300" s="249" t="s">
        <v>122</v>
      </c>
      <c r="AG300" s="249">
        <v>28</v>
      </c>
      <c r="AH300" s="255">
        <v>2</v>
      </c>
      <c r="AI300" s="255" t="s">
        <v>1366</v>
      </c>
      <c r="AJ300" s="249" t="s">
        <v>1596</v>
      </c>
      <c r="AK300" s="249">
        <v>112</v>
      </c>
      <c r="AL300" s="292">
        <v>28</v>
      </c>
      <c r="AM300" s="292">
        <v>5.0750000000000002</v>
      </c>
      <c r="AN300" s="292">
        <v>270</v>
      </c>
      <c r="AO300" s="292">
        <v>0</v>
      </c>
      <c r="AP300" s="265" t="s">
        <v>1564</v>
      </c>
      <c r="AQ300" s="249">
        <v>2240000</v>
      </c>
      <c r="AR300" s="255">
        <v>5400000</v>
      </c>
      <c r="AS300" s="255">
        <v>2800000</v>
      </c>
      <c r="AT300" s="265">
        <v>0</v>
      </c>
      <c r="AU300" s="249" t="s">
        <v>1597</v>
      </c>
      <c r="AV300" s="255" t="s">
        <v>1544</v>
      </c>
      <c r="AW300" s="249" t="s">
        <v>1598</v>
      </c>
      <c r="AX300" s="249"/>
      <c r="AY300" s="249"/>
      <c r="AZ300" s="249" t="s">
        <v>1438</v>
      </c>
      <c r="BA300" s="249" t="s">
        <v>1438</v>
      </c>
      <c r="BB300" s="249" t="s">
        <v>1438</v>
      </c>
      <c r="BC300" s="249" t="s">
        <v>1438</v>
      </c>
      <c r="BD300" s="249" t="s">
        <v>1438</v>
      </c>
      <c r="BE300" s="249" t="s">
        <v>1438</v>
      </c>
      <c r="BF300" s="249" t="s">
        <v>1438</v>
      </c>
      <c r="BG300" s="249"/>
      <c r="BH300" s="249"/>
      <c r="BI300" s="249"/>
      <c r="BJ300" s="249"/>
      <c r="BK300" s="249"/>
      <c r="BL300" s="260">
        <f t="shared" si="15"/>
        <v>0</v>
      </c>
      <c r="BM300" s="249"/>
      <c r="BN300" s="255"/>
      <c r="BW300" s="208"/>
    </row>
    <row r="301" spans="1:76" s="57" customFormat="1" ht="15" hidden="1" customHeight="1" x14ac:dyDescent="0.35">
      <c r="A301" s="255">
        <v>14542</v>
      </c>
      <c r="B301" s="255" t="s">
        <v>116</v>
      </c>
      <c r="C301" s="255" t="s">
        <v>117</v>
      </c>
      <c r="D301" s="255">
        <v>1</v>
      </c>
      <c r="E301" s="255">
        <v>2025</v>
      </c>
      <c r="F301" s="255" t="s">
        <v>1434</v>
      </c>
      <c r="G301" s="255" t="s">
        <v>52</v>
      </c>
      <c r="H301" s="255" t="s">
        <v>1435</v>
      </c>
      <c r="I301" s="255" t="s">
        <v>1047</v>
      </c>
      <c r="J301" s="255" t="s">
        <v>1048</v>
      </c>
      <c r="K301" s="255" t="s">
        <v>56</v>
      </c>
      <c r="L301" s="255" t="s">
        <v>57</v>
      </c>
      <c r="M301" s="255">
        <v>9</v>
      </c>
      <c r="N301" s="255" t="s">
        <v>118</v>
      </c>
      <c r="O301" s="255" t="s">
        <v>1228</v>
      </c>
      <c r="P301" s="250" t="s">
        <v>120</v>
      </c>
      <c r="Q301" s="255" t="s">
        <v>61</v>
      </c>
      <c r="R301" s="255" t="s">
        <v>62</v>
      </c>
      <c r="S301" s="249" t="s">
        <v>63</v>
      </c>
      <c r="T301" s="249">
        <v>20</v>
      </c>
      <c r="U301" s="249">
        <v>260</v>
      </c>
      <c r="V301" s="249">
        <v>12</v>
      </c>
      <c r="W301" s="249">
        <v>272</v>
      </c>
      <c r="X301" s="249">
        <v>4</v>
      </c>
      <c r="Y301" s="249" t="s">
        <v>64</v>
      </c>
      <c r="Z301" s="249" t="s">
        <v>64</v>
      </c>
      <c r="AA301" s="248" t="s">
        <v>64</v>
      </c>
      <c r="AB301" s="248" t="s">
        <v>1575</v>
      </c>
      <c r="AC301" s="249" t="s">
        <v>1229</v>
      </c>
      <c r="AD301" s="248" t="s">
        <v>64</v>
      </c>
      <c r="AE301" s="249" t="s">
        <v>1230</v>
      </c>
      <c r="AF301" s="249" t="s">
        <v>122</v>
      </c>
      <c r="AG301" s="249">
        <v>68</v>
      </c>
      <c r="AH301" s="255">
        <v>2</v>
      </c>
      <c r="AI301" s="255" t="s">
        <v>1366</v>
      </c>
      <c r="AJ301" s="249" t="s">
        <v>1596</v>
      </c>
      <c r="AK301" s="249">
        <v>272</v>
      </c>
      <c r="AL301" s="292">
        <v>68</v>
      </c>
      <c r="AM301" s="292">
        <v>5.0750000000000002</v>
      </c>
      <c r="AN301" s="292">
        <v>270</v>
      </c>
      <c r="AO301" s="292">
        <v>217.77</v>
      </c>
      <c r="AP301" s="265" t="s">
        <v>1541</v>
      </c>
      <c r="AQ301" s="249">
        <v>5440000</v>
      </c>
      <c r="AR301" s="255">
        <v>5400000</v>
      </c>
      <c r="AS301" s="255">
        <v>6800000</v>
      </c>
      <c r="AT301" s="265" t="s">
        <v>1599</v>
      </c>
      <c r="AU301" s="249" t="s">
        <v>1600</v>
      </c>
      <c r="AV301" s="255" t="s">
        <v>1544</v>
      </c>
      <c r="AW301" s="249" t="s">
        <v>1598</v>
      </c>
      <c r="AX301" s="249"/>
      <c r="AY301" s="249"/>
      <c r="AZ301" s="249" t="s">
        <v>1438</v>
      </c>
      <c r="BA301" s="249" t="s">
        <v>1438</v>
      </c>
      <c r="BB301" s="249" t="s">
        <v>1438</v>
      </c>
      <c r="BC301" s="249" t="s">
        <v>1438</v>
      </c>
      <c r="BD301" s="249" t="s">
        <v>1438</v>
      </c>
      <c r="BE301" s="249" t="s">
        <v>1438</v>
      </c>
      <c r="BF301" s="249" t="s">
        <v>1438</v>
      </c>
      <c r="BG301" s="249"/>
      <c r="BH301" s="249"/>
      <c r="BI301" s="249"/>
      <c r="BJ301" s="249"/>
      <c r="BK301" s="249"/>
      <c r="BL301" s="260">
        <f t="shared" si="15"/>
        <v>0</v>
      </c>
      <c r="BM301" s="249"/>
      <c r="BN301" s="255"/>
      <c r="BW301" s="208"/>
    </row>
    <row r="302" spans="1:76" s="57" customFormat="1" ht="15" hidden="1" customHeight="1" x14ac:dyDescent="0.35">
      <c r="A302" s="255">
        <v>14537</v>
      </c>
      <c r="B302" s="255" t="s">
        <v>116</v>
      </c>
      <c r="C302" s="255" t="s">
        <v>117</v>
      </c>
      <c r="D302" s="255">
        <v>1</v>
      </c>
      <c r="E302" s="255">
        <v>2025</v>
      </c>
      <c r="F302" s="255" t="s">
        <v>1434</v>
      </c>
      <c r="G302" s="255" t="s">
        <v>52</v>
      </c>
      <c r="H302" s="255" t="s">
        <v>1435</v>
      </c>
      <c r="I302" s="255" t="s">
        <v>182</v>
      </c>
      <c r="J302" s="202" t="s">
        <v>183</v>
      </c>
      <c r="K302" s="255"/>
      <c r="L302" s="255"/>
      <c r="M302" s="255">
        <v>9</v>
      </c>
      <c r="N302" s="255" t="s">
        <v>118</v>
      </c>
      <c r="O302" s="255" t="s">
        <v>184</v>
      </c>
      <c r="P302" s="250" t="s">
        <v>120</v>
      </c>
      <c r="Q302" s="255" t="s">
        <v>61</v>
      </c>
      <c r="R302" s="255" t="s">
        <v>107</v>
      </c>
      <c r="S302" s="249" t="s">
        <v>63</v>
      </c>
      <c r="T302" s="249">
        <v>20</v>
      </c>
      <c r="U302" s="249">
        <v>90</v>
      </c>
      <c r="V302" s="249" t="s">
        <v>1575</v>
      </c>
      <c r="W302" s="249">
        <v>90</v>
      </c>
      <c r="X302" s="249">
        <v>4</v>
      </c>
      <c r="Y302" s="249" t="s">
        <v>64</v>
      </c>
      <c r="Z302" s="249" t="s">
        <v>64</v>
      </c>
      <c r="AA302" s="253" t="s">
        <v>67</v>
      </c>
      <c r="AB302" s="248" t="s">
        <v>1575</v>
      </c>
      <c r="AC302" s="249" t="s">
        <v>185</v>
      </c>
      <c r="AD302" s="248" t="s">
        <v>64</v>
      </c>
      <c r="AE302" s="249" t="s">
        <v>186</v>
      </c>
      <c r="AF302" s="249" t="s">
        <v>122</v>
      </c>
      <c r="AG302" s="249">
        <v>23</v>
      </c>
      <c r="AH302" s="255">
        <v>2</v>
      </c>
      <c r="AI302" s="255" t="s">
        <v>1368</v>
      </c>
      <c r="AJ302" s="249" t="s">
        <v>1601</v>
      </c>
      <c r="AK302" s="249">
        <v>90</v>
      </c>
      <c r="AL302" s="292">
        <v>23</v>
      </c>
      <c r="AM302" s="292">
        <v>5075</v>
      </c>
      <c r="AN302" s="292">
        <v>0</v>
      </c>
      <c r="AO302" s="292">
        <v>50000</v>
      </c>
      <c r="AP302" s="265" t="s">
        <v>1567</v>
      </c>
      <c r="AQ302" s="249">
        <v>1840000</v>
      </c>
      <c r="AR302" s="255">
        <v>0</v>
      </c>
      <c r="AS302" s="255">
        <v>2300000</v>
      </c>
      <c r="AT302" s="265" t="s">
        <v>1602</v>
      </c>
      <c r="AU302" s="249" t="s">
        <v>1603</v>
      </c>
      <c r="AV302" s="255" t="s">
        <v>1444</v>
      </c>
      <c r="AW302" s="249" t="s">
        <v>1562</v>
      </c>
      <c r="AX302" s="249">
        <v>1</v>
      </c>
      <c r="AY302" s="249">
        <v>7</v>
      </c>
      <c r="AZ302" s="249" t="s">
        <v>1438</v>
      </c>
      <c r="BA302" s="249" t="s">
        <v>1438</v>
      </c>
      <c r="BB302" s="249" t="s">
        <v>1438</v>
      </c>
      <c r="BC302" s="249" t="s">
        <v>1438</v>
      </c>
      <c r="BD302" s="249" t="s">
        <v>1438</v>
      </c>
      <c r="BE302" s="249" t="s">
        <v>1438</v>
      </c>
      <c r="BF302" s="249" t="s">
        <v>1438</v>
      </c>
      <c r="BG302" s="249">
        <v>7</v>
      </c>
      <c r="BH302" s="249">
        <v>6.1</v>
      </c>
      <c r="BI302" s="249">
        <v>7</v>
      </c>
      <c r="BJ302" s="249">
        <v>7</v>
      </c>
      <c r="BK302" s="249">
        <v>7</v>
      </c>
      <c r="BL302" s="260">
        <f t="shared" si="15"/>
        <v>6.73</v>
      </c>
      <c r="BM302" s="249">
        <v>7</v>
      </c>
      <c r="BN302" s="298">
        <v>6.1974999999999998</v>
      </c>
      <c r="BW302" s="208">
        <v>6.7</v>
      </c>
      <c r="BX302" s="57">
        <f t="shared" ref="BX302:BX313" si="17">+(BG302*0.3+BH302*0.3+BI302*0.2+BJ302*0.1+BK302*0.1)</f>
        <v>6.73</v>
      </c>
    </row>
    <row r="303" spans="1:76" s="57" customFormat="1" ht="15" hidden="1" customHeight="1" x14ac:dyDescent="0.35">
      <c r="A303" s="255">
        <v>14538</v>
      </c>
      <c r="B303" s="255" t="s">
        <v>116</v>
      </c>
      <c r="C303" s="255" t="s">
        <v>117</v>
      </c>
      <c r="D303" s="255">
        <v>1</v>
      </c>
      <c r="E303" s="255">
        <v>2025</v>
      </c>
      <c r="F303" s="255" t="s">
        <v>1434</v>
      </c>
      <c r="G303" s="255" t="s">
        <v>52</v>
      </c>
      <c r="H303" s="255" t="s">
        <v>1435</v>
      </c>
      <c r="I303" s="255" t="s">
        <v>182</v>
      </c>
      <c r="J303" s="202" t="s">
        <v>183</v>
      </c>
      <c r="K303" s="255"/>
      <c r="L303" s="255"/>
      <c r="M303" s="255">
        <v>9</v>
      </c>
      <c r="N303" s="255" t="s">
        <v>118</v>
      </c>
      <c r="O303" s="255" t="s">
        <v>187</v>
      </c>
      <c r="P303" s="250" t="s">
        <v>120</v>
      </c>
      <c r="Q303" s="255" t="s">
        <v>61</v>
      </c>
      <c r="R303" s="255" t="s">
        <v>107</v>
      </c>
      <c r="S303" s="249" t="s">
        <v>63</v>
      </c>
      <c r="T303" s="249">
        <v>20</v>
      </c>
      <c r="U303" s="249">
        <v>90</v>
      </c>
      <c r="V303" s="249" t="s">
        <v>1575</v>
      </c>
      <c r="W303" s="249">
        <v>90</v>
      </c>
      <c r="X303" s="249">
        <v>4</v>
      </c>
      <c r="Y303" s="249" t="s">
        <v>64</v>
      </c>
      <c r="Z303" s="249" t="s">
        <v>64</v>
      </c>
      <c r="AA303" s="253" t="s">
        <v>67</v>
      </c>
      <c r="AB303" s="248" t="s">
        <v>1575</v>
      </c>
      <c r="AC303" s="249" t="s">
        <v>185</v>
      </c>
      <c r="AD303" s="248" t="s">
        <v>64</v>
      </c>
      <c r="AE303" s="249" t="s">
        <v>186</v>
      </c>
      <c r="AF303" s="249" t="s">
        <v>122</v>
      </c>
      <c r="AG303" s="249">
        <v>23</v>
      </c>
      <c r="AH303" s="255">
        <v>2</v>
      </c>
      <c r="AI303" s="255" t="s">
        <v>1368</v>
      </c>
      <c r="AJ303" s="249" t="s">
        <v>1601</v>
      </c>
      <c r="AK303" s="249">
        <v>90</v>
      </c>
      <c r="AL303" s="292">
        <v>23</v>
      </c>
      <c r="AM303" s="292">
        <v>5075</v>
      </c>
      <c r="AN303" s="292">
        <v>0</v>
      </c>
      <c r="AO303" s="292">
        <v>50000</v>
      </c>
      <c r="AP303" s="265" t="s">
        <v>1567</v>
      </c>
      <c r="AQ303" s="249">
        <v>1840000</v>
      </c>
      <c r="AR303" s="255">
        <v>0</v>
      </c>
      <c r="AS303" s="255">
        <v>2300000</v>
      </c>
      <c r="AT303" s="265" t="s">
        <v>1602</v>
      </c>
      <c r="AU303" s="249" t="s">
        <v>1603</v>
      </c>
      <c r="AV303" s="255" t="s">
        <v>1444</v>
      </c>
      <c r="AW303" s="249" t="s">
        <v>1562</v>
      </c>
      <c r="AX303" s="249">
        <v>1</v>
      </c>
      <c r="AY303" s="249">
        <v>7</v>
      </c>
      <c r="AZ303" s="249" t="s">
        <v>1438</v>
      </c>
      <c r="BA303" s="249" t="s">
        <v>1438</v>
      </c>
      <c r="BB303" s="249" t="s">
        <v>1438</v>
      </c>
      <c r="BC303" s="249" t="s">
        <v>1438</v>
      </c>
      <c r="BD303" s="249" t="s">
        <v>1438</v>
      </c>
      <c r="BE303" s="249" t="s">
        <v>1438</v>
      </c>
      <c r="BF303" s="249" t="s">
        <v>1438</v>
      </c>
      <c r="BG303" s="249">
        <v>7</v>
      </c>
      <c r="BH303" s="249">
        <v>5.9</v>
      </c>
      <c r="BI303" s="249">
        <v>7</v>
      </c>
      <c r="BJ303" s="249">
        <v>7</v>
      </c>
      <c r="BK303" s="249">
        <v>7</v>
      </c>
      <c r="BL303" s="260">
        <f t="shared" si="15"/>
        <v>6.6700000000000008</v>
      </c>
      <c r="BM303" s="249">
        <v>7</v>
      </c>
      <c r="BN303" s="298">
        <v>6.1524999999999999</v>
      </c>
      <c r="BW303" s="208">
        <v>6.7</v>
      </c>
      <c r="BX303" s="57">
        <f t="shared" si="17"/>
        <v>6.6700000000000008</v>
      </c>
    </row>
    <row r="304" spans="1:76" s="57" customFormat="1" ht="15" hidden="1" customHeight="1" x14ac:dyDescent="0.35">
      <c r="A304" s="255">
        <v>14539</v>
      </c>
      <c r="B304" s="255" t="s">
        <v>116</v>
      </c>
      <c r="C304" s="255" t="s">
        <v>117</v>
      </c>
      <c r="D304" s="255">
        <v>1</v>
      </c>
      <c r="E304" s="255">
        <v>2025</v>
      </c>
      <c r="F304" s="255" t="s">
        <v>1434</v>
      </c>
      <c r="G304" s="255" t="s">
        <v>52</v>
      </c>
      <c r="H304" s="255" t="s">
        <v>1435</v>
      </c>
      <c r="I304" s="255" t="s">
        <v>182</v>
      </c>
      <c r="J304" s="255" t="s">
        <v>183</v>
      </c>
      <c r="K304" s="255"/>
      <c r="L304" s="255"/>
      <c r="M304" s="255">
        <v>9</v>
      </c>
      <c r="N304" s="255" t="s">
        <v>118</v>
      </c>
      <c r="O304" s="255" t="s">
        <v>188</v>
      </c>
      <c r="P304" s="250" t="s">
        <v>120</v>
      </c>
      <c r="Q304" s="255" t="s">
        <v>61</v>
      </c>
      <c r="R304" s="255" t="s">
        <v>107</v>
      </c>
      <c r="S304" s="249" t="s">
        <v>63</v>
      </c>
      <c r="T304" s="249">
        <v>20</v>
      </c>
      <c r="U304" s="249">
        <v>90</v>
      </c>
      <c r="V304" s="249" t="s">
        <v>1575</v>
      </c>
      <c r="W304" s="249">
        <v>90</v>
      </c>
      <c r="X304" s="249">
        <v>4</v>
      </c>
      <c r="Y304" s="249" t="s">
        <v>64</v>
      </c>
      <c r="Z304" s="249" t="s">
        <v>64</v>
      </c>
      <c r="AA304" s="253" t="s">
        <v>67</v>
      </c>
      <c r="AB304" s="248" t="s">
        <v>1575</v>
      </c>
      <c r="AC304" s="249" t="s">
        <v>185</v>
      </c>
      <c r="AD304" s="248" t="s">
        <v>64</v>
      </c>
      <c r="AE304" s="249" t="s">
        <v>186</v>
      </c>
      <c r="AF304" s="249" t="s">
        <v>122</v>
      </c>
      <c r="AG304" s="249">
        <v>23</v>
      </c>
      <c r="AH304" s="255">
        <v>2</v>
      </c>
      <c r="AI304" s="255" t="s">
        <v>1368</v>
      </c>
      <c r="AJ304" s="249" t="s">
        <v>1601</v>
      </c>
      <c r="AK304" s="249">
        <v>90</v>
      </c>
      <c r="AL304" s="292">
        <v>23</v>
      </c>
      <c r="AM304" s="292">
        <v>5075</v>
      </c>
      <c r="AN304" s="292">
        <v>0</v>
      </c>
      <c r="AO304" s="292">
        <v>50000</v>
      </c>
      <c r="AP304" s="265" t="s">
        <v>1567</v>
      </c>
      <c r="AQ304" s="249">
        <v>1840000</v>
      </c>
      <c r="AR304" s="255">
        <v>0</v>
      </c>
      <c r="AS304" s="255">
        <v>2300000</v>
      </c>
      <c r="AT304" s="265" t="s">
        <v>1602</v>
      </c>
      <c r="AU304" s="249" t="s">
        <v>1603</v>
      </c>
      <c r="AV304" s="255" t="s">
        <v>1444</v>
      </c>
      <c r="AW304" s="249" t="s">
        <v>1562</v>
      </c>
      <c r="AX304" s="249">
        <v>1</v>
      </c>
      <c r="AY304" s="249">
        <v>7</v>
      </c>
      <c r="AZ304" s="249" t="s">
        <v>1438</v>
      </c>
      <c r="BA304" s="249" t="s">
        <v>1438</v>
      </c>
      <c r="BB304" s="249" t="s">
        <v>1438</v>
      </c>
      <c r="BC304" s="249" t="s">
        <v>1438</v>
      </c>
      <c r="BD304" s="249" t="s">
        <v>1438</v>
      </c>
      <c r="BE304" s="249" t="s">
        <v>1438</v>
      </c>
      <c r="BF304" s="249" t="s">
        <v>1438</v>
      </c>
      <c r="BG304" s="249">
        <v>7</v>
      </c>
      <c r="BH304" s="249">
        <v>6.3</v>
      </c>
      <c r="BI304" s="249">
        <v>7</v>
      </c>
      <c r="BJ304" s="249">
        <v>7</v>
      </c>
      <c r="BK304" s="249">
        <v>7</v>
      </c>
      <c r="BL304" s="260">
        <f t="shared" si="15"/>
        <v>6.7900000000000009</v>
      </c>
      <c r="BM304" s="249">
        <v>7</v>
      </c>
      <c r="BN304" s="298">
        <v>6.2425000000000006</v>
      </c>
      <c r="BW304" s="208">
        <v>6.8</v>
      </c>
      <c r="BX304" s="57">
        <f t="shared" si="17"/>
        <v>6.7900000000000009</v>
      </c>
    </row>
    <row r="305" spans="1:76" s="57" customFormat="1" ht="15" hidden="1" customHeight="1" x14ac:dyDescent="0.35">
      <c r="A305" s="255">
        <v>14540</v>
      </c>
      <c r="B305" s="255" t="s">
        <v>116</v>
      </c>
      <c r="C305" s="255" t="s">
        <v>117</v>
      </c>
      <c r="D305" s="255">
        <v>1</v>
      </c>
      <c r="E305" s="255">
        <v>2025</v>
      </c>
      <c r="F305" s="255" t="s">
        <v>1434</v>
      </c>
      <c r="G305" s="255" t="s">
        <v>52</v>
      </c>
      <c r="H305" s="255" t="s">
        <v>1435</v>
      </c>
      <c r="I305" s="255" t="s">
        <v>182</v>
      </c>
      <c r="J305" s="255" t="s">
        <v>183</v>
      </c>
      <c r="K305" s="255"/>
      <c r="L305" s="255"/>
      <c r="M305" s="255">
        <v>9</v>
      </c>
      <c r="N305" s="255" t="s">
        <v>118</v>
      </c>
      <c r="O305" s="255" t="s">
        <v>189</v>
      </c>
      <c r="P305" s="250" t="s">
        <v>120</v>
      </c>
      <c r="Q305" s="255" t="s">
        <v>61</v>
      </c>
      <c r="R305" s="255" t="s">
        <v>107</v>
      </c>
      <c r="S305" s="249" t="s">
        <v>63</v>
      </c>
      <c r="T305" s="249">
        <v>20</v>
      </c>
      <c r="U305" s="249">
        <v>90</v>
      </c>
      <c r="V305" s="249" t="s">
        <v>1575</v>
      </c>
      <c r="W305" s="249">
        <v>90</v>
      </c>
      <c r="X305" s="249">
        <v>4</v>
      </c>
      <c r="Y305" s="249" t="s">
        <v>64</v>
      </c>
      <c r="Z305" s="249" t="s">
        <v>64</v>
      </c>
      <c r="AA305" s="253" t="s">
        <v>67</v>
      </c>
      <c r="AB305" s="248" t="s">
        <v>1575</v>
      </c>
      <c r="AC305" s="249" t="s">
        <v>185</v>
      </c>
      <c r="AD305" s="248" t="s">
        <v>64</v>
      </c>
      <c r="AE305" s="249" t="s">
        <v>186</v>
      </c>
      <c r="AF305" s="249" t="s">
        <v>122</v>
      </c>
      <c r="AG305" s="249">
        <v>23</v>
      </c>
      <c r="AH305" s="255">
        <v>2</v>
      </c>
      <c r="AI305" s="255" t="s">
        <v>1368</v>
      </c>
      <c r="AJ305" s="249" t="s">
        <v>1601</v>
      </c>
      <c r="AK305" s="249">
        <v>90</v>
      </c>
      <c r="AL305" s="292">
        <v>23</v>
      </c>
      <c r="AM305" s="292">
        <v>5075</v>
      </c>
      <c r="AN305" s="292">
        <v>0</v>
      </c>
      <c r="AO305" s="292">
        <v>50000</v>
      </c>
      <c r="AP305" s="265" t="s">
        <v>1567</v>
      </c>
      <c r="AQ305" s="249">
        <v>1840000</v>
      </c>
      <c r="AR305" s="255">
        <v>0</v>
      </c>
      <c r="AS305" s="255">
        <v>2300000</v>
      </c>
      <c r="AT305" s="265" t="s">
        <v>1602</v>
      </c>
      <c r="AU305" s="249" t="s">
        <v>1603</v>
      </c>
      <c r="AV305" s="255" t="s">
        <v>1444</v>
      </c>
      <c r="AW305" s="249" t="s">
        <v>1562</v>
      </c>
      <c r="AX305" s="249">
        <v>1</v>
      </c>
      <c r="AY305" s="249">
        <v>7</v>
      </c>
      <c r="AZ305" s="249" t="s">
        <v>1438</v>
      </c>
      <c r="BA305" s="249" t="s">
        <v>1438</v>
      </c>
      <c r="BB305" s="249" t="s">
        <v>1438</v>
      </c>
      <c r="BC305" s="249" t="s">
        <v>1438</v>
      </c>
      <c r="BD305" s="249" t="s">
        <v>1438</v>
      </c>
      <c r="BE305" s="249" t="s">
        <v>1438</v>
      </c>
      <c r="BF305" s="249" t="s">
        <v>1438</v>
      </c>
      <c r="BG305" s="249">
        <v>7</v>
      </c>
      <c r="BH305" s="249">
        <v>6.1</v>
      </c>
      <c r="BI305" s="249">
        <v>6.5</v>
      </c>
      <c r="BJ305" s="249">
        <v>7</v>
      </c>
      <c r="BK305" s="249">
        <v>7</v>
      </c>
      <c r="BL305" s="260">
        <f t="shared" si="15"/>
        <v>6.63</v>
      </c>
      <c r="BM305" s="249">
        <v>7</v>
      </c>
      <c r="BN305" s="298">
        <v>6.1224999999999996</v>
      </c>
      <c r="BW305" s="208">
        <v>6.6</v>
      </c>
      <c r="BX305" s="57">
        <f t="shared" si="17"/>
        <v>6.63</v>
      </c>
    </row>
    <row r="306" spans="1:76" s="57" customFormat="1" ht="15" hidden="1" customHeight="1" x14ac:dyDescent="0.35">
      <c r="A306" s="255">
        <v>14536</v>
      </c>
      <c r="B306" s="255" t="s">
        <v>116</v>
      </c>
      <c r="C306" s="255" t="s">
        <v>117</v>
      </c>
      <c r="D306" s="255">
        <v>1</v>
      </c>
      <c r="E306" s="255">
        <v>2025</v>
      </c>
      <c r="F306" s="255" t="s">
        <v>1434</v>
      </c>
      <c r="G306" s="255" t="s">
        <v>52</v>
      </c>
      <c r="H306" s="255" t="s">
        <v>1435</v>
      </c>
      <c r="I306" s="255" t="s">
        <v>54</v>
      </c>
      <c r="J306" s="202" t="s">
        <v>55</v>
      </c>
      <c r="K306" s="255" t="s">
        <v>56</v>
      </c>
      <c r="L306" s="255" t="s">
        <v>57</v>
      </c>
      <c r="M306" s="255">
        <v>9</v>
      </c>
      <c r="N306" s="255" t="s">
        <v>118</v>
      </c>
      <c r="O306" s="255" t="s">
        <v>386</v>
      </c>
      <c r="P306" s="250" t="s">
        <v>120</v>
      </c>
      <c r="Q306" s="255" t="s">
        <v>61</v>
      </c>
      <c r="R306" s="255" t="s">
        <v>62</v>
      </c>
      <c r="S306" s="249" t="s">
        <v>63</v>
      </c>
      <c r="T306" s="249">
        <v>20</v>
      </c>
      <c r="U306" s="249">
        <v>100</v>
      </c>
      <c r="V306" s="249">
        <v>12</v>
      </c>
      <c r="W306" s="249">
        <v>112</v>
      </c>
      <c r="X306" s="249">
        <v>4</v>
      </c>
      <c r="Y306" s="249" t="s">
        <v>64</v>
      </c>
      <c r="Z306" s="249" t="s">
        <v>64</v>
      </c>
      <c r="AA306" s="248" t="s">
        <v>64</v>
      </c>
      <c r="AB306" s="248" t="s">
        <v>1575</v>
      </c>
      <c r="AC306" s="249" t="s">
        <v>387</v>
      </c>
      <c r="AD306" s="248" t="s">
        <v>1575</v>
      </c>
      <c r="AE306" s="249" t="s">
        <v>1575</v>
      </c>
      <c r="AF306" s="249" t="s">
        <v>122</v>
      </c>
      <c r="AG306" s="249">
        <v>28</v>
      </c>
      <c r="AH306" s="255">
        <v>2</v>
      </c>
      <c r="AI306" s="255" t="s">
        <v>1370</v>
      </c>
      <c r="AJ306" s="249" t="s">
        <v>1604</v>
      </c>
      <c r="AK306" s="249">
        <v>112</v>
      </c>
      <c r="AL306" s="292">
        <v>28</v>
      </c>
      <c r="AM306" s="292">
        <v>5075</v>
      </c>
      <c r="AN306" s="292">
        <v>275000</v>
      </c>
      <c r="AO306" s="292">
        <v>0</v>
      </c>
      <c r="AP306" s="265" t="s">
        <v>1564</v>
      </c>
      <c r="AQ306" s="249">
        <v>2240000</v>
      </c>
      <c r="AR306" s="255">
        <v>5500000</v>
      </c>
      <c r="AS306" s="255">
        <v>2800000</v>
      </c>
      <c r="AT306" s="265">
        <v>0</v>
      </c>
      <c r="AU306" s="249" t="s">
        <v>1565</v>
      </c>
      <c r="AV306" s="255" t="s">
        <v>1444</v>
      </c>
      <c r="AW306" s="249" t="s">
        <v>1562</v>
      </c>
      <c r="AX306" s="249">
        <v>1</v>
      </c>
      <c r="AY306" s="249">
        <v>7</v>
      </c>
      <c r="AZ306" s="249" t="s">
        <v>1438</v>
      </c>
      <c r="BA306" s="249" t="s">
        <v>1438</v>
      </c>
      <c r="BB306" s="249" t="s">
        <v>1438</v>
      </c>
      <c r="BC306" s="249" t="s">
        <v>1438</v>
      </c>
      <c r="BD306" s="249" t="s">
        <v>1438</v>
      </c>
      <c r="BE306" s="249" t="s">
        <v>1438</v>
      </c>
      <c r="BF306" s="249" t="s">
        <v>1438</v>
      </c>
      <c r="BG306" s="249">
        <v>7</v>
      </c>
      <c r="BH306" s="249">
        <v>7</v>
      </c>
      <c r="BI306" s="249">
        <v>7</v>
      </c>
      <c r="BJ306" s="249">
        <v>7</v>
      </c>
      <c r="BK306" s="249">
        <v>7</v>
      </c>
      <c r="BL306" s="260">
        <f t="shared" si="15"/>
        <v>7.0000000000000009</v>
      </c>
      <c r="BM306" s="249">
        <v>7</v>
      </c>
      <c r="BN306" s="298">
        <v>6.4</v>
      </c>
      <c r="BW306" s="208">
        <v>7</v>
      </c>
      <c r="BX306" s="57">
        <f t="shared" si="17"/>
        <v>7.0000000000000009</v>
      </c>
    </row>
    <row r="307" spans="1:76" s="57" customFormat="1" ht="15" hidden="1" customHeight="1" x14ac:dyDescent="0.35">
      <c r="A307" s="255">
        <v>14541</v>
      </c>
      <c r="B307" s="255" t="s">
        <v>116</v>
      </c>
      <c r="C307" s="255" t="s">
        <v>117</v>
      </c>
      <c r="D307" s="255">
        <v>1</v>
      </c>
      <c r="E307" s="255">
        <v>2025</v>
      </c>
      <c r="F307" s="255" t="s">
        <v>1434</v>
      </c>
      <c r="G307" s="255" t="s">
        <v>52</v>
      </c>
      <c r="H307" s="255" t="s">
        <v>1435</v>
      </c>
      <c r="I307" s="255" t="s">
        <v>54</v>
      </c>
      <c r="J307" s="202" t="s">
        <v>55</v>
      </c>
      <c r="K307" s="255" t="s">
        <v>56</v>
      </c>
      <c r="L307" s="255" t="s">
        <v>57</v>
      </c>
      <c r="M307" s="255">
        <v>9</v>
      </c>
      <c r="N307" s="255" t="s">
        <v>118</v>
      </c>
      <c r="O307" s="255" t="s">
        <v>388</v>
      </c>
      <c r="P307" s="250" t="s">
        <v>120</v>
      </c>
      <c r="Q307" s="255" t="s">
        <v>61</v>
      </c>
      <c r="R307" s="255" t="s">
        <v>62</v>
      </c>
      <c r="S307" s="249" t="s">
        <v>63</v>
      </c>
      <c r="T307" s="249">
        <v>20</v>
      </c>
      <c r="U307" s="249">
        <v>100</v>
      </c>
      <c r="V307" s="249">
        <v>12</v>
      </c>
      <c r="W307" s="249">
        <v>112</v>
      </c>
      <c r="X307" s="249">
        <v>4</v>
      </c>
      <c r="Y307" s="249" t="s">
        <v>64</v>
      </c>
      <c r="Z307" s="249" t="s">
        <v>64</v>
      </c>
      <c r="AA307" s="248" t="s">
        <v>64</v>
      </c>
      <c r="AB307" s="248" t="s">
        <v>1575</v>
      </c>
      <c r="AC307" s="249" t="s">
        <v>387</v>
      </c>
      <c r="AD307" s="248" t="s">
        <v>1575</v>
      </c>
      <c r="AE307" s="249" t="s">
        <v>1575</v>
      </c>
      <c r="AF307" s="249" t="s">
        <v>122</v>
      </c>
      <c r="AG307" s="249">
        <v>28</v>
      </c>
      <c r="AH307" s="255">
        <v>2</v>
      </c>
      <c r="AI307" s="255" t="s">
        <v>1370</v>
      </c>
      <c r="AJ307" s="249" t="s">
        <v>1604</v>
      </c>
      <c r="AK307" s="249">
        <v>112</v>
      </c>
      <c r="AL307" s="292">
        <v>28</v>
      </c>
      <c r="AM307" s="292">
        <v>5075</v>
      </c>
      <c r="AN307" s="292">
        <v>275000</v>
      </c>
      <c r="AO307" s="292">
        <v>0</v>
      </c>
      <c r="AP307" s="265" t="s">
        <v>1564</v>
      </c>
      <c r="AQ307" s="249">
        <v>2240000</v>
      </c>
      <c r="AR307" s="255">
        <v>5500000</v>
      </c>
      <c r="AS307" s="255">
        <v>2800000</v>
      </c>
      <c r="AT307" s="265">
        <v>0</v>
      </c>
      <c r="AU307" s="249" t="s">
        <v>1565</v>
      </c>
      <c r="AV307" s="255" t="s">
        <v>1444</v>
      </c>
      <c r="AW307" s="249" t="s">
        <v>1562</v>
      </c>
      <c r="AX307" s="249">
        <v>1</v>
      </c>
      <c r="AY307" s="249">
        <v>7</v>
      </c>
      <c r="AZ307" s="249" t="s">
        <v>1438</v>
      </c>
      <c r="BA307" s="249" t="s">
        <v>1438</v>
      </c>
      <c r="BB307" s="249" t="s">
        <v>1438</v>
      </c>
      <c r="BC307" s="249" t="s">
        <v>1438</v>
      </c>
      <c r="BD307" s="249" t="s">
        <v>1438</v>
      </c>
      <c r="BE307" s="249" t="s">
        <v>1438</v>
      </c>
      <c r="BF307" s="249" t="s">
        <v>1438</v>
      </c>
      <c r="BG307" s="249">
        <v>7</v>
      </c>
      <c r="BH307" s="249">
        <v>7</v>
      </c>
      <c r="BI307" s="249">
        <v>7</v>
      </c>
      <c r="BJ307" s="249">
        <v>7</v>
      </c>
      <c r="BK307" s="249">
        <v>7</v>
      </c>
      <c r="BL307" s="260">
        <f t="shared" si="15"/>
        <v>7.0000000000000009</v>
      </c>
      <c r="BM307" s="249">
        <v>7</v>
      </c>
      <c r="BN307" s="298">
        <v>6.4</v>
      </c>
      <c r="BW307" s="208">
        <v>7</v>
      </c>
      <c r="BX307" s="57">
        <f t="shared" si="17"/>
        <v>7.0000000000000009</v>
      </c>
    </row>
    <row r="308" spans="1:76" s="57" customFormat="1" ht="15" hidden="1" customHeight="1" x14ac:dyDescent="0.35">
      <c r="A308" s="255">
        <v>14545</v>
      </c>
      <c r="B308" s="255" t="s">
        <v>116</v>
      </c>
      <c r="C308" s="255" t="s">
        <v>117</v>
      </c>
      <c r="D308" s="255">
        <v>1</v>
      </c>
      <c r="E308" s="255">
        <v>2025</v>
      </c>
      <c r="F308" s="255" t="s">
        <v>1434</v>
      </c>
      <c r="G308" s="255" t="s">
        <v>52</v>
      </c>
      <c r="H308" s="255" t="s">
        <v>1435</v>
      </c>
      <c r="I308" s="255" t="s">
        <v>389</v>
      </c>
      <c r="J308" s="255" t="s">
        <v>390</v>
      </c>
      <c r="K308" s="255"/>
      <c r="L308" s="255"/>
      <c r="M308" s="255">
        <v>9</v>
      </c>
      <c r="N308" s="255" t="s">
        <v>118</v>
      </c>
      <c r="O308" s="255" t="s">
        <v>391</v>
      </c>
      <c r="P308" s="250" t="s">
        <v>392</v>
      </c>
      <c r="Q308" s="255" t="s">
        <v>61</v>
      </c>
      <c r="R308" s="255" t="s">
        <v>62</v>
      </c>
      <c r="S308" s="249" t="s">
        <v>63</v>
      </c>
      <c r="T308" s="249">
        <v>20</v>
      </c>
      <c r="U308" s="249">
        <v>72</v>
      </c>
      <c r="V308" s="249" t="s">
        <v>1575</v>
      </c>
      <c r="W308" s="253">
        <v>72</v>
      </c>
      <c r="X308" s="249">
        <v>4</v>
      </c>
      <c r="Y308" s="249" t="s">
        <v>64</v>
      </c>
      <c r="Z308" s="249" t="s">
        <v>64</v>
      </c>
      <c r="AA308" s="253" t="s">
        <v>67</v>
      </c>
      <c r="AB308" s="248" t="s">
        <v>1575</v>
      </c>
      <c r="AC308" s="249" t="s">
        <v>393</v>
      </c>
      <c r="AD308" s="248" t="s">
        <v>1575</v>
      </c>
      <c r="AE308" s="249" t="s">
        <v>1575</v>
      </c>
      <c r="AF308" s="249" t="s">
        <v>68</v>
      </c>
      <c r="AG308" s="249">
        <v>18</v>
      </c>
      <c r="AH308" s="255">
        <v>2</v>
      </c>
      <c r="AI308" s="255" t="s">
        <v>1370</v>
      </c>
      <c r="AJ308" s="249" t="s">
        <v>1604</v>
      </c>
      <c r="AK308" s="249">
        <v>72</v>
      </c>
      <c r="AL308" s="292">
        <v>18</v>
      </c>
      <c r="AM308" s="292">
        <v>5075</v>
      </c>
      <c r="AN308" s="292">
        <v>0</v>
      </c>
      <c r="AO308" s="292">
        <v>0</v>
      </c>
      <c r="AP308" s="265" t="s">
        <v>1550</v>
      </c>
      <c r="AQ308" s="249">
        <v>1440000</v>
      </c>
      <c r="AR308" s="255">
        <v>0</v>
      </c>
      <c r="AS308" s="255">
        <v>1800000</v>
      </c>
      <c r="AT308" s="265">
        <v>0</v>
      </c>
      <c r="AU308" s="249" t="s">
        <v>1605</v>
      </c>
      <c r="AV308" s="255" t="s">
        <v>1444</v>
      </c>
      <c r="AW308" s="249" t="s">
        <v>1562</v>
      </c>
      <c r="AX308" s="249">
        <v>1</v>
      </c>
      <c r="AY308" s="249">
        <v>7</v>
      </c>
      <c r="AZ308" s="249" t="s">
        <v>1438</v>
      </c>
      <c r="BA308" s="249" t="s">
        <v>1438</v>
      </c>
      <c r="BB308" s="249" t="s">
        <v>1438</v>
      </c>
      <c r="BC308" s="249" t="s">
        <v>1438</v>
      </c>
      <c r="BD308" s="249" t="s">
        <v>1438</v>
      </c>
      <c r="BE308" s="249" t="s">
        <v>1438</v>
      </c>
      <c r="BF308" s="249" t="s">
        <v>1438</v>
      </c>
      <c r="BG308" s="249">
        <v>7</v>
      </c>
      <c r="BH308" s="249">
        <v>7</v>
      </c>
      <c r="BI308" s="249">
        <v>7</v>
      </c>
      <c r="BJ308" s="249">
        <v>7</v>
      </c>
      <c r="BK308" s="249">
        <v>7</v>
      </c>
      <c r="BL308" s="260">
        <f t="shared" si="15"/>
        <v>7.0000000000000009</v>
      </c>
      <c r="BM308" s="249">
        <v>7</v>
      </c>
      <c r="BN308" s="298">
        <v>6.4</v>
      </c>
      <c r="BW308" s="208">
        <v>7</v>
      </c>
      <c r="BX308" s="57">
        <f t="shared" si="17"/>
        <v>7.0000000000000009</v>
      </c>
    </row>
    <row r="309" spans="1:76" s="57" customFormat="1" ht="15" hidden="1" customHeight="1" x14ac:dyDescent="0.35">
      <c r="A309" s="255">
        <v>14547</v>
      </c>
      <c r="B309" s="255" t="s">
        <v>116</v>
      </c>
      <c r="C309" s="255" t="s">
        <v>117</v>
      </c>
      <c r="D309" s="255">
        <v>1</v>
      </c>
      <c r="E309" s="255">
        <v>2025</v>
      </c>
      <c r="F309" s="255" t="s">
        <v>1434</v>
      </c>
      <c r="G309" s="255" t="s">
        <v>52</v>
      </c>
      <c r="H309" s="255" t="s">
        <v>1435</v>
      </c>
      <c r="I309" s="255" t="s">
        <v>100</v>
      </c>
      <c r="J309" s="202" t="s">
        <v>101</v>
      </c>
      <c r="K309" s="255" t="s">
        <v>56</v>
      </c>
      <c r="L309" s="255" t="s">
        <v>57</v>
      </c>
      <c r="M309" s="255">
        <v>9</v>
      </c>
      <c r="N309" s="255" t="s">
        <v>118</v>
      </c>
      <c r="O309" s="255" t="s">
        <v>123</v>
      </c>
      <c r="P309" s="250" t="s">
        <v>120</v>
      </c>
      <c r="Q309" s="255" t="s">
        <v>61</v>
      </c>
      <c r="R309" s="255" t="s">
        <v>62</v>
      </c>
      <c r="S309" s="249" t="s">
        <v>63</v>
      </c>
      <c r="T309" s="249">
        <v>20</v>
      </c>
      <c r="U309" s="249">
        <v>260</v>
      </c>
      <c r="V309" s="249">
        <v>12</v>
      </c>
      <c r="W309" s="249">
        <v>272</v>
      </c>
      <c r="X309" s="249">
        <v>4</v>
      </c>
      <c r="Y309" s="249" t="s">
        <v>64</v>
      </c>
      <c r="Z309" s="249" t="s">
        <v>64</v>
      </c>
      <c r="AA309" s="248" t="s">
        <v>64</v>
      </c>
      <c r="AB309" s="248" t="s">
        <v>1575</v>
      </c>
      <c r="AC309" s="249" t="s">
        <v>121</v>
      </c>
      <c r="AD309" s="248" t="s">
        <v>64</v>
      </c>
      <c r="AE309" s="249" t="s">
        <v>110</v>
      </c>
      <c r="AF309" s="249" t="s">
        <v>122</v>
      </c>
      <c r="AG309" s="249">
        <v>68</v>
      </c>
      <c r="AH309" s="255">
        <v>2</v>
      </c>
      <c r="AI309" s="255" t="s">
        <v>1370</v>
      </c>
      <c r="AJ309" s="249" t="s">
        <v>1604</v>
      </c>
      <c r="AK309" s="249">
        <v>272</v>
      </c>
      <c r="AL309" s="292">
        <v>68</v>
      </c>
      <c r="AM309" s="292">
        <v>5075</v>
      </c>
      <c r="AN309" s="292">
        <v>275000</v>
      </c>
      <c r="AO309" s="292">
        <v>230000</v>
      </c>
      <c r="AP309" s="265" t="s">
        <v>1541</v>
      </c>
      <c r="AQ309" s="249">
        <v>5440000</v>
      </c>
      <c r="AR309" s="255">
        <v>5500000</v>
      </c>
      <c r="AS309" s="255">
        <v>6800000</v>
      </c>
      <c r="AT309" s="265" t="s">
        <v>1606</v>
      </c>
      <c r="AU309" s="249" t="s">
        <v>1607</v>
      </c>
      <c r="AV309" s="255" t="s">
        <v>1444</v>
      </c>
      <c r="AW309" s="249" t="s">
        <v>1562</v>
      </c>
      <c r="AX309" s="249">
        <v>1</v>
      </c>
      <c r="AY309" s="249">
        <v>7</v>
      </c>
      <c r="AZ309" s="249" t="s">
        <v>1438</v>
      </c>
      <c r="BA309" s="249" t="s">
        <v>1438</v>
      </c>
      <c r="BB309" s="249" t="s">
        <v>1438</v>
      </c>
      <c r="BC309" s="249" t="s">
        <v>1438</v>
      </c>
      <c r="BD309" s="249" t="s">
        <v>1438</v>
      </c>
      <c r="BE309" s="249" t="s">
        <v>1438</v>
      </c>
      <c r="BF309" s="249" t="s">
        <v>1438</v>
      </c>
      <c r="BG309" s="249">
        <v>7</v>
      </c>
      <c r="BH309" s="249">
        <v>7</v>
      </c>
      <c r="BI309" s="249">
        <v>6.3</v>
      </c>
      <c r="BJ309" s="249">
        <v>7</v>
      </c>
      <c r="BK309" s="249">
        <v>6.7</v>
      </c>
      <c r="BL309" s="260">
        <f t="shared" si="15"/>
        <v>6.83</v>
      </c>
      <c r="BM309" s="249">
        <v>7</v>
      </c>
      <c r="BN309" s="298">
        <v>6.2725</v>
      </c>
      <c r="BW309" s="208">
        <v>6.8</v>
      </c>
      <c r="BX309" s="57">
        <f t="shared" si="17"/>
        <v>6.83</v>
      </c>
    </row>
    <row r="310" spans="1:76" s="57" customFormat="1" ht="15" hidden="1" customHeight="1" x14ac:dyDescent="0.35">
      <c r="A310" s="255">
        <v>14548</v>
      </c>
      <c r="B310" s="255" t="s">
        <v>116</v>
      </c>
      <c r="C310" s="255" t="s">
        <v>117</v>
      </c>
      <c r="D310" s="255">
        <v>1</v>
      </c>
      <c r="E310" s="255">
        <v>2025</v>
      </c>
      <c r="F310" s="255" t="s">
        <v>1434</v>
      </c>
      <c r="G310" s="255" t="s">
        <v>52</v>
      </c>
      <c r="H310" s="255" t="s">
        <v>1435</v>
      </c>
      <c r="I310" s="255" t="s">
        <v>100</v>
      </c>
      <c r="J310" s="255" t="s">
        <v>101</v>
      </c>
      <c r="K310" s="255" t="s">
        <v>56</v>
      </c>
      <c r="L310" s="255" t="s">
        <v>57</v>
      </c>
      <c r="M310" s="255">
        <v>9</v>
      </c>
      <c r="N310" s="255" t="s">
        <v>118</v>
      </c>
      <c r="O310" s="255" t="s">
        <v>124</v>
      </c>
      <c r="P310" s="250" t="s">
        <v>120</v>
      </c>
      <c r="Q310" s="255" t="s">
        <v>61</v>
      </c>
      <c r="R310" s="255" t="s">
        <v>62</v>
      </c>
      <c r="S310" s="249" t="s">
        <v>63</v>
      </c>
      <c r="T310" s="249">
        <v>20</v>
      </c>
      <c r="U310" s="249">
        <v>260</v>
      </c>
      <c r="V310" s="249">
        <v>12</v>
      </c>
      <c r="W310" s="249">
        <v>272</v>
      </c>
      <c r="X310" s="249">
        <v>4</v>
      </c>
      <c r="Y310" s="249" t="s">
        <v>64</v>
      </c>
      <c r="Z310" s="249" t="s">
        <v>64</v>
      </c>
      <c r="AA310" s="248" t="s">
        <v>64</v>
      </c>
      <c r="AB310" s="248" t="s">
        <v>1575</v>
      </c>
      <c r="AC310" s="249" t="s">
        <v>121</v>
      </c>
      <c r="AD310" s="248" t="s">
        <v>64</v>
      </c>
      <c r="AE310" s="249" t="s">
        <v>110</v>
      </c>
      <c r="AF310" s="249" t="s">
        <v>122</v>
      </c>
      <c r="AG310" s="249">
        <v>68</v>
      </c>
      <c r="AH310" s="255">
        <v>2</v>
      </c>
      <c r="AI310" s="255" t="s">
        <v>1370</v>
      </c>
      <c r="AJ310" s="249" t="s">
        <v>1604</v>
      </c>
      <c r="AK310" s="249">
        <v>272</v>
      </c>
      <c r="AL310" s="292">
        <v>68</v>
      </c>
      <c r="AM310" s="292">
        <v>5075</v>
      </c>
      <c r="AN310" s="292">
        <v>275000</v>
      </c>
      <c r="AO310" s="292">
        <v>230000</v>
      </c>
      <c r="AP310" s="265" t="s">
        <v>1541</v>
      </c>
      <c r="AQ310" s="249">
        <v>5440000</v>
      </c>
      <c r="AR310" s="255">
        <v>5500000</v>
      </c>
      <c r="AS310" s="255">
        <v>6800000</v>
      </c>
      <c r="AT310" s="265" t="s">
        <v>1606</v>
      </c>
      <c r="AU310" s="249" t="s">
        <v>1607</v>
      </c>
      <c r="AV310" s="255" t="s">
        <v>1444</v>
      </c>
      <c r="AW310" s="249" t="s">
        <v>1562</v>
      </c>
      <c r="AX310" s="249">
        <v>1</v>
      </c>
      <c r="AY310" s="249">
        <v>7</v>
      </c>
      <c r="AZ310" s="249" t="s">
        <v>1438</v>
      </c>
      <c r="BA310" s="249" t="s">
        <v>1438</v>
      </c>
      <c r="BB310" s="249" t="s">
        <v>1438</v>
      </c>
      <c r="BC310" s="249" t="s">
        <v>1438</v>
      </c>
      <c r="BD310" s="249" t="s">
        <v>1438</v>
      </c>
      <c r="BE310" s="249" t="s">
        <v>1438</v>
      </c>
      <c r="BF310" s="249" t="s">
        <v>1438</v>
      </c>
      <c r="BG310" s="249">
        <v>7</v>
      </c>
      <c r="BH310" s="249">
        <v>6.7</v>
      </c>
      <c r="BI310" s="249">
        <v>6.7</v>
      </c>
      <c r="BJ310" s="249">
        <v>7</v>
      </c>
      <c r="BK310" s="249">
        <v>7</v>
      </c>
      <c r="BL310" s="260">
        <f t="shared" si="15"/>
        <v>6.85</v>
      </c>
      <c r="BM310" s="249">
        <v>7</v>
      </c>
      <c r="BN310" s="298">
        <v>6.2874999999999988</v>
      </c>
      <c r="BW310" s="208">
        <v>6.8</v>
      </c>
      <c r="BX310" s="57">
        <f t="shared" si="17"/>
        <v>6.85</v>
      </c>
    </row>
    <row r="311" spans="1:76" s="57" customFormat="1" ht="15" hidden="1" customHeight="1" x14ac:dyDescent="0.35">
      <c r="A311" s="255">
        <v>14550</v>
      </c>
      <c r="B311" s="255" t="s">
        <v>116</v>
      </c>
      <c r="C311" s="255" t="s">
        <v>117</v>
      </c>
      <c r="D311" s="255">
        <v>1</v>
      </c>
      <c r="E311" s="255">
        <v>2025</v>
      </c>
      <c r="F311" s="255" t="s">
        <v>1434</v>
      </c>
      <c r="G311" s="255" t="s">
        <v>52</v>
      </c>
      <c r="H311" s="255" t="s">
        <v>1435</v>
      </c>
      <c r="I311" s="255" t="s">
        <v>93</v>
      </c>
      <c r="J311" s="255" t="s">
        <v>94</v>
      </c>
      <c r="K311" s="255" t="s">
        <v>56</v>
      </c>
      <c r="L311" s="255" t="s">
        <v>57</v>
      </c>
      <c r="M311" s="255">
        <v>9</v>
      </c>
      <c r="N311" s="255" t="s">
        <v>118</v>
      </c>
      <c r="O311" s="255" t="s">
        <v>395</v>
      </c>
      <c r="P311" s="250" t="s">
        <v>120</v>
      </c>
      <c r="Q311" s="255" t="s">
        <v>61</v>
      </c>
      <c r="R311" s="255" t="s">
        <v>62</v>
      </c>
      <c r="S311" s="249" t="s">
        <v>63</v>
      </c>
      <c r="T311" s="249">
        <v>20</v>
      </c>
      <c r="U311" s="249">
        <v>170</v>
      </c>
      <c r="V311" s="249">
        <v>12</v>
      </c>
      <c r="W311" s="249">
        <v>182</v>
      </c>
      <c r="X311" s="249">
        <v>4</v>
      </c>
      <c r="Y311" s="249" t="s">
        <v>64</v>
      </c>
      <c r="Z311" s="249" t="s">
        <v>64</v>
      </c>
      <c r="AA311" s="248" t="s">
        <v>64</v>
      </c>
      <c r="AB311" s="248" t="s">
        <v>1575</v>
      </c>
      <c r="AC311" s="249" t="s">
        <v>299</v>
      </c>
      <c r="AD311" s="248" t="s">
        <v>1575</v>
      </c>
      <c r="AE311" s="249" t="s">
        <v>1575</v>
      </c>
      <c r="AF311" s="249" t="s">
        <v>122</v>
      </c>
      <c r="AG311" s="249">
        <v>46</v>
      </c>
      <c r="AH311" s="255">
        <v>2</v>
      </c>
      <c r="AI311" s="255" t="s">
        <v>1370</v>
      </c>
      <c r="AJ311" s="249" t="s">
        <v>1604</v>
      </c>
      <c r="AK311" s="249">
        <v>182</v>
      </c>
      <c r="AL311" s="292">
        <v>46</v>
      </c>
      <c r="AM311" s="292">
        <v>5075</v>
      </c>
      <c r="AN311" s="292">
        <v>275000</v>
      </c>
      <c r="AO311" s="292">
        <v>0</v>
      </c>
      <c r="AP311" s="265" t="s">
        <v>1554</v>
      </c>
      <c r="AQ311" s="249">
        <v>3680000</v>
      </c>
      <c r="AR311" s="255">
        <v>5500000</v>
      </c>
      <c r="AS311" s="255">
        <v>4600000</v>
      </c>
      <c r="AT311" s="265">
        <v>0</v>
      </c>
      <c r="AU311" s="249" t="s">
        <v>1576</v>
      </c>
      <c r="AV311" s="255" t="s">
        <v>1444</v>
      </c>
      <c r="AW311" s="249" t="s">
        <v>1562</v>
      </c>
      <c r="AX311" s="249">
        <v>1</v>
      </c>
      <c r="AY311" s="249">
        <v>7</v>
      </c>
      <c r="AZ311" s="249" t="s">
        <v>1438</v>
      </c>
      <c r="BA311" s="249" t="s">
        <v>1438</v>
      </c>
      <c r="BB311" s="249" t="s">
        <v>1438</v>
      </c>
      <c r="BC311" s="249" t="s">
        <v>1438</v>
      </c>
      <c r="BD311" s="249" t="s">
        <v>1438</v>
      </c>
      <c r="BE311" s="249" t="s">
        <v>1438</v>
      </c>
      <c r="BF311" s="249" t="s">
        <v>1438</v>
      </c>
      <c r="BG311" s="249">
        <v>7</v>
      </c>
      <c r="BH311" s="249">
        <v>7</v>
      </c>
      <c r="BI311" s="249">
        <v>7</v>
      </c>
      <c r="BJ311" s="249">
        <v>7</v>
      </c>
      <c r="BK311" s="249">
        <v>7</v>
      </c>
      <c r="BL311" s="260">
        <f t="shared" si="15"/>
        <v>7.0000000000000009</v>
      </c>
      <c r="BM311" s="249">
        <v>7</v>
      </c>
      <c r="BN311" s="298">
        <v>6.4</v>
      </c>
      <c r="BW311" s="208">
        <v>7</v>
      </c>
      <c r="BX311" s="57">
        <f t="shared" si="17"/>
        <v>7.0000000000000009</v>
      </c>
    </row>
    <row r="312" spans="1:76" s="57" customFormat="1" ht="15" hidden="1" customHeight="1" x14ac:dyDescent="0.35">
      <c r="A312" s="255">
        <v>14552</v>
      </c>
      <c r="B312" s="255" t="s">
        <v>116</v>
      </c>
      <c r="C312" s="255" t="s">
        <v>117</v>
      </c>
      <c r="D312" s="255">
        <v>1</v>
      </c>
      <c r="E312" s="255">
        <v>2025</v>
      </c>
      <c r="F312" s="255" t="s">
        <v>1434</v>
      </c>
      <c r="G312" s="255" t="s">
        <v>52</v>
      </c>
      <c r="H312" s="255" t="s">
        <v>1435</v>
      </c>
      <c r="I312" s="255" t="s">
        <v>397</v>
      </c>
      <c r="J312" s="255" t="s">
        <v>398</v>
      </c>
      <c r="K312" s="255" t="s">
        <v>56</v>
      </c>
      <c r="L312" s="255" t="s">
        <v>57</v>
      </c>
      <c r="M312" s="255">
        <v>9</v>
      </c>
      <c r="N312" s="255" t="s">
        <v>118</v>
      </c>
      <c r="O312" s="255" t="s">
        <v>399</v>
      </c>
      <c r="P312" s="250" t="s">
        <v>120</v>
      </c>
      <c r="Q312" s="255" t="s">
        <v>61</v>
      </c>
      <c r="R312" s="255" t="s">
        <v>62</v>
      </c>
      <c r="S312" s="249" t="s">
        <v>63</v>
      </c>
      <c r="T312" s="249">
        <v>20</v>
      </c>
      <c r="U312" s="249">
        <v>130</v>
      </c>
      <c r="V312" s="249">
        <v>12</v>
      </c>
      <c r="W312" s="249">
        <v>142</v>
      </c>
      <c r="X312" s="249">
        <v>4</v>
      </c>
      <c r="Y312" s="249" t="s">
        <v>64</v>
      </c>
      <c r="Z312" s="249" t="s">
        <v>64</v>
      </c>
      <c r="AA312" s="248" t="s">
        <v>64</v>
      </c>
      <c r="AB312" s="248" t="s">
        <v>1575</v>
      </c>
      <c r="AC312" s="249" t="s">
        <v>299</v>
      </c>
      <c r="AD312" s="248" t="s">
        <v>1575</v>
      </c>
      <c r="AE312" s="249" t="s">
        <v>1575</v>
      </c>
      <c r="AF312" s="249" t="s">
        <v>122</v>
      </c>
      <c r="AG312" s="249">
        <v>36</v>
      </c>
      <c r="AH312" s="255">
        <v>2</v>
      </c>
      <c r="AI312" s="255" t="s">
        <v>1370</v>
      </c>
      <c r="AJ312" s="249" t="s">
        <v>1604</v>
      </c>
      <c r="AK312" s="249">
        <v>142</v>
      </c>
      <c r="AL312" s="292">
        <v>36</v>
      </c>
      <c r="AM312" s="292">
        <v>5075</v>
      </c>
      <c r="AN312" s="292">
        <v>275000</v>
      </c>
      <c r="AO312" s="292">
        <v>0</v>
      </c>
      <c r="AP312" s="265" t="s">
        <v>1556</v>
      </c>
      <c r="AQ312" s="249">
        <v>2880000</v>
      </c>
      <c r="AR312" s="255">
        <v>5500000</v>
      </c>
      <c r="AS312" s="255">
        <v>3600000</v>
      </c>
      <c r="AT312" s="265">
        <v>0</v>
      </c>
      <c r="AU312" s="249" t="s">
        <v>1577</v>
      </c>
      <c r="AV312" s="255" t="s">
        <v>1444</v>
      </c>
      <c r="AW312" s="249" t="s">
        <v>1562</v>
      </c>
      <c r="AX312" s="249">
        <v>1</v>
      </c>
      <c r="AY312" s="249">
        <v>7</v>
      </c>
      <c r="AZ312" s="249" t="s">
        <v>1438</v>
      </c>
      <c r="BA312" s="249" t="s">
        <v>1438</v>
      </c>
      <c r="BB312" s="249" t="s">
        <v>1438</v>
      </c>
      <c r="BC312" s="249" t="s">
        <v>1438</v>
      </c>
      <c r="BD312" s="249" t="s">
        <v>1438</v>
      </c>
      <c r="BE312" s="249" t="s">
        <v>1438</v>
      </c>
      <c r="BF312" s="249" t="s">
        <v>1438</v>
      </c>
      <c r="BG312" s="249">
        <v>7</v>
      </c>
      <c r="BH312" s="249">
        <v>7</v>
      </c>
      <c r="BI312" s="249">
        <v>7</v>
      </c>
      <c r="BJ312" s="249">
        <v>7</v>
      </c>
      <c r="BK312" s="249">
        <v>7</v>
      </c>
      <c r="BL312" s="260">
        <f t="shared" si="15"/>
        <v>7.0000000000000009</v>
      </c>
      <c r="BM312" s="249">
        <v>7</v>
      </c>
      <c r="BN312" s="298">
        <v>6.4</v>
      </c>
      <c r="BW312" s="208">
        <v>7</v>
      </c>
      <c r="BX312" s="57">
        <f t="shared" si="17"/>
        <v>7.0000000000000009</v>
      </c>
    </row>
    <row r="313" spans="1:76" s="57" customFormat="1" ht="15" hidden="1" customHeight="1" x14ac:dyDescent="0.35">
      <c r="A313" s="255">
        <v>14554</v>
      </c>
      <c r="B313" s="255" t="s">
        <v>116</v>
      </c>
      <c r="C313" s="255" t="s">
        <v>117</v>
      </c>
      <c r="D313" s="255">
        <v>1</v>
      </c>
      <c r="E313" s="255">
        <v>2025</v>
      </c>
      <c r="F313" s="255" t="s">
        <v>1434</v>
      </c>
      <c r="G313" s="255" t="s">
        <v>52</v>
      </c>
      <c r="H313" s="255" t="s">
        <v>1435</v>
      </c>
      <c r="I313" s="255" t="s">
        <v>397</v>
      </c>
      <c r="J313" s="255" t="s">
        <v>398</v>
      </c>
      <c r="K313" s="255" t="s">
        <v>56</v>
      </c>
      <c r="L313" s="255" t="s">
        <v>57</v>
      </c>
      <c r="M313" s="255">
        <v>9</v>
      </c>
      <c r="N313" s="255" t="s">
        <v>118</v>
      </c>
      <c r="O313" s="255" t="s">
        <v>401</v>
      </c>
      <c r="P313" s="250" t="s">
        <v>120</v>
      </c>
      <c r="Q313" s="255" t="s">
        <v>61</v>
      </c>
      <c r="R313" s="255" t="s">
        <v>62</v>
      </c>
      <c r="S313" s="249" t="s">
        <v>63</v>
      </c>
      <c r="T313" s="249">
        <v>20</v>
      </c>
      <c r="U313" s="249">
        <v>130</v>
      </c>
      <c r="V313" s="249">
        <v>12</v>
      </c>
      <c r="W313" s="249">
        <v>142</v>
      </c>
      <c r="X313" s="249">
        <v>4</v>
      </c>
      <c r="Y313" s="249" t="s">
        <v>64</v>
      </c>
      <c r="Z313" s="249" t="s">
        <v>64</v>
      </c>
      <c r="AA313" s="248" t="s">
        <v>64</v>
      </c>
      <c r="AB313" s="248" t="s">
        <v>1575</v>
      </c>
      <c r="AC313" s="249" t="s">
        <v>299</v>
      </c>
      <c r="AD313" s="248" t="s">
        <v>1575</v>
      </c>
      <c r="AE313" s="249" t="s">
        <v>1575</v>
      </c>
      <c r="AF313" s="249" t="s">
        <v>122</v>
      </c>
      <c r="AG313" s="249">
        <v>36</v>
      </c>
      <c r="AH313" s="255">
        <v>2</v>
      </c>
      <c r="AI313" s="255" t="s">
        <v>1370</v>
      </c>
      <c r="AJ313" s="249" t="s">
        <v>1604</v>
      </c>
      <c r="AK313" s="249">
        <v>142</v>
      </c>
      <c r="AL313" s="292">
        <v>36</v>
      </c>
      <c r="AM313" s="292">
        <v>5075</v>
      </c>
      <c r="AN313" s="292">
        <v>275000</v>
      </c>
      <c r="AO313" s="292">
        <v>0</v>
      </c>
      <c r="AP313" s="265" t="s">
        <v>1556</v>
      </c>
      <c r="AQ313" s="249">
        <v>2880000</v>
      </c>
      <c r="AR313" s="255">
        <v>5500000</v>
      </c>
      <c r="AS313" s="255">
        <v>3600000</v>
      </c>
      <c r="AT313" s="265">
        <v>0</v>
      </c>
      <c r="AU313" s="249" t="s">
        <v>1577</v>
      </c>
      <c r="AV313" s="255" t="s">
        <v>1444</v>
      </c>
      <c r="AW313" s="249" t="s">
        <v>1562</v>
      </c>
      <c r="AX313" s="249">
        <v>1</v>
      </c>
      <c r="AY313" s="249">
        <v>7</v>
      </c>
      <c r="AZ313" s="249" t="s">
        <v>1438</v>
      </c>
      <c r="BA313" s="249" t="s">
        <v>1438</v>
      </c>
      <c r="BB313" s="249" t="s">
        <v>1438</v>
      </c>
      <c r="BC313" s="249" t="s">
        <v>1438</v>
      </c>
      <c r="BD313" s="249" t="s">
        <v>1438</v>
      </c>
      <c r="BE313" s="249" t="s">
        <v>1438</v>
      </c>
      <c r="BF313" s="249" t="s">
        <v>1438</v>
      </c>
      <c r="BG313" s="249">
        <v>7</v>
      </c>
      <c r="BH313" s="249">
        <v>7</v>
      </c>
      <c r="BI313" s="249">
        <v>7</v>
      </c>
      <c r="BJ313" s="249">
        <v>7</v>
      </c>
      <c r="BK313" s="249">
        <v>7</v>
      </c>
      <c r="BL313" s="260">
        <f t="shared" si="15"/>
        <v>7.0000000000000009</v>
      </c>
      <c r="BM313" s="249">
        <v>7</v>
      </c>
      <c r="BN313" s="298">
        <v>6.4</v>
      </c>
      <c r="BW313" s="208">
        <v>7</v>
      </c>
      <c r="BX313" s="57">
        <f t="shared" si="17"/>
        <v>7.0000000000000009</v>
      </c>
    </row>
    <row r="314" spans="1:76" s="57" customFormat="1" ht="15" hidden="1" customHeight="1" x14ac:dyDescent="0.35">
      <c r="A314" s="255">
        <v>14537</v>
      </c>
      <c r="B314" s="255" t="s">
        <v>116</v>
      </c>
      <c r="C314" s="255" t="s">
        <v>117</v>
      </c>
      <c r="D314" s="255">
        <v>1</v>
      </c>
      <c r="E314" s="255">
        <v>2025</v>
      </c>
      <c r="F314" s="255" t="s">
        <v>1434</v>
      </c>
      <c r="G314" s="255" t="s">
        <v>52</v>
      </c>
      <c r="H314" s="255" t="s">
        <v>1435</v>
      </c>
      <c r="I314" s="255" t="s">
        <v>182</v>
      </c>
      <c r="J314" s="255" t="s">
        <v>183</v>
      </c>
      <c r="K314" s="255"/>
      <c r="L314" s="255"/>
      <c r="M314" s="255">
        <v>9</v>
      </c>
      <c r="N314" s="255" t="s">
        <v>118</v>
      </c>
      <c r="O314" s="255" t="s">
        <v>184</v>
      </c>
      <c r="P314" s="250" t="s">
        <v>120</v>
      </c>
      <c r="Q314" s="255" t="s">
        <v>61</v>
      </c>
      <c r="R314" s="255" t="s">
        <v>107</v>
      </c>
      <c r="S314" s="249" t="s">
        <v>63</v>
      </c>
      <c r="T314" s="249">
        <v>20</v>
      </c>
      <c r="U314" s="249">
        <v>90</v>
      </c>
      <c r="V314" s="249" t="s">
        <v>1575</v>
      </c>
      <c r="W314" s="249">
        <v>90</v>
      </c>
      <c r="X314" s="249">
        <v>4</v>
      </c>
      <c r="Y314" s="249" t="s">
        <v>64</v>
      </c>
      <c r="Z314" s="249" t="s">
        <v>64</v>
      </c>
      <c r="AA314" s="253" t="s">
        <v>67</v>
      </c>
      <c r="AB314" s="248" t="s">
        <v>1575</v>
      </c>
      <c r="AC314" s="249" t="s">
        <v>185</v>
      </c>
      <c r="AD314" s="248" t="s">
        <v>64</v>
      </c>
      <c r="AE314" s="249" t="s">
        <v>186</v>
      </c>
      <c r="AF314" s="249" t="s">
        <v>122</v>
      </c>
      <c r="AG314" s="249">
        <v>23</v>
      </c>
      <c r="AH314" s="255">
        <v>2</v>
      </c>
      <c r="AI314" s="255" t="s">
        <v>1372</v>
      </c>
      <c r="AJ314" s="249" t="s">
        <v>1608</v>
      </c>
      <c r="AK314" s="249">
        <v>90</v>
      </c>
      <c r="AL314" s="292">
        <v>23</v>
      </c>
      <c r="AM314" s="292">
        <v>6372</v>
      </c>
      <c r="AN314" s="292">
        <v>0</v>
      </c>
      <c r="AO314" s="292">
        <v>12000</v>
      </c>
      <c r="AP314" s="265" t="s">
        <v>1609</v>
      </c>
      <c r="AQ314" s="249">
        <v>1840000</v>
      </c>
      <c r="AR314" s="255">
        <v>0</v>
      </c>
      <c r="AS314" s="255">
        <v>2300000</v>
      </c>
      <c r="AT314" s="265">
        <v>240</v>
      </c>
      <c r="AU314" s="249" t="s">
        <v>1610</v>
      </c>
      <c r="AV314" s="255" t="s">
        <v>1544</v>
      </c>
      <c r="AW314" s="249" t="s">
        <v>1611</v>
      </c>
      <c r="AX314" s="249"/>
      <c r="AY314" s="249"/>
      <c r="AZ314" s="249" t="s">
        <v>1438</v>
      </c>
      <c r="BA314" s="249" t="s">
        <v>1438</v>
      </c>
      <c r="BB314" s="249" t="s">
        <v>1438</v>
      </c>
      <c r="BC314" s="249" t="s">
        <v>1438</v>
      </c>
      <c r="BD314" s="249" t="s">
        <v>1438</v>
      </c>
      <c r="BE314" s="249" t="s">
        <v>1438</v>
      </c>
      <c r="BF314" s="249" t="s">
        <v>1438</v>
      </c>
      <c r="BG314" s="249"/>
      <c r="BH314" s="249"/>
      <c r="BI314" s="249"/>
      <c r="BJ314" s="249"/>
      <c r="BK314" s="249"/>
      <c r="BL314" s="260">
        <f t="shared" si="15"/>
        <v>0</v>
      </c>
      <c r="BM314" s="249"/>
      <c r="BN314" s="255"/>
      <c r="BW314" s="208"/>
    </row>
    <row r="315" spans="1:76" s="57" customFormat="1" ht="15" hidden="1" customHeight="1" x14ac:dyDescent="0.35">
      <c r="A315" s="255">
        <v>14538</v>
      </c>
      <c r="B315" s="255" t="s">
        <v>116</v>
      </c>
      <c r="C315" s="255" t="s">
        <v>117</v>
      </c>
      <c r="D315" s="255">
        <v>1</v>
      </c>
      <c r="E315" s="255">
        <v>2025</v>
      </c>
      <c r="F315" s="255" t="s">
        <v>1434</v>
      </c>
      <c r="G315" s="255" t="s">
        <v>52</v>
      </c>
      <c r="H315" s="255" t="s">
        <v>1435</v>
      </c>
      <c r="I315" s="255" t="s">
        <v>182</v>
      </c>
      <c r="J315" s="255" t="s">
        <v>183</v>
      </c>
      <c r="K315" s="255"/>
      <c r="L315" s="255"/>
      <c r="M315" s="255">
        <v>9</v>
      </c>
      <c r="N315" s="255" t="s">
        <v>118</v>
      </c>
      <c r="O315" s="255" t="s">
        <v>187</v>
      </c>
      <c r="P315" s="250" t="s">
        <v>120</v>
      </c>
      <c r="Q315" s="255" t="s">
        <v>61</v>
      </c>
      <c r="R315" s="255" t="s">
        <v>107</v>
      </c>
      <c r="S315" s="249" t="s">
        <v>63</v>
      </c>
      <c r="T315" s="249">
        <v>20</v>
      </c>
      <c r="U315" s="249">
        <v>90</v>
      </c>
      <c r="V315" s="249" t="s">
        <v>1575</v>
      </c>
      <c r="W315" s="249">
        <v>90</v>
      </c>
      <c r="X315" s="249">
        <v>4</v>
      </c>
      <c r="Y315" s="249" t="s">
        <v>64</v>
      </c>
      <c r="Z315" s="249" t="s">
        <v>64</v>
      </c>
      <c r="AA315" s="253" t="s">
        <v>67</v>
      </c>
      <c r="AB315" s="248" t="s">
        <v>1575</v>
      </c>
      <c r="AC315" s="249" t="s">
        <v>185</v>
      </c>
      <c r="AD315" s="248" t="s">
        <v>64</v>
      </c>
      <c r="AE315" s="249" t="s">
        <v>186</v>
      </c>
      <c r="AF315" s="249" t="s">
        <v>122</v>
      </c>
      <c r="AG315" s="249">
        <v>23</v>
      </c>
      <c r="AH315" s="255">
        <v>2</v>
      </c>
      <c r="AI315" s="255" t="s">
        <v>1372</v>
      </c>
      <c r="AJ315" s="249" t="s">
        <v>1608</v>
      </c>
      <c r="AK315" s="249">
        <v>90</v>
      </c>
      <c r="AL315" s="292">
        <v>23</v>
      </c>
      <c r="AM315" s="292">
        <v>6372</v>
      </c>
      <c r="AN315" s="292">
        <v>0</v>
      </c>
      <c r="AO315" s="292">
        <v>12000</v>
      </c>
      <c r="AP315" s="265" t="s">
        <v>1609</v>
      </c>
      <c r="AQ315" s="249">
        <v>1840000</v>
      </c>
      <c r="AR315" s="255">
        <v>0</v>
      </c>
      <c r="AS315" s="255">
        <v>2300000</v>
      </c>
      <c r="AT315" s="265">
        <v>240</v>
      </c>
      <c r="AU315" s="249" t="s">
        <v>1610</v>
      </c>
      <c r="AV315" s="255" t="s">
        <v>1544</v>
      </c>
      <c r="AW315" s="249" t="s">
        <v>1611</v>
      </c>
      <c r="AX315" s="249"/>
      <c r="AY315" s="249"/>
      <c r="AZ315" s="249" t="s">
        <v>1438</v>
      </c>
      <c r="BA315" s="249" t="s">
        <v>1438</v>
      </c>
      <c r="BB315" s="249" t="s">
        <v>1438</v>
      </c>
      <c r="BC315" s="249" t="s">
        <v>1438</v>
      </c>
      <c r="BD315" s="249" t="s">
        <v>1438</v>
      </c>
      <c r="BE315" s="249" t="s">
        <v>1438</v>
      </c>
      <c r="BF315" s="249" t="s">
        <v>1438</v>
      </c>
      <c r="BG315" s="249"/>
      <c r="BH315" s="249"/>
      <c r="BI315" s="249"/>
      <c r="BJ315" s="249"/>
      <c r="BK315" s="249"/>
      <c r="BL315" s="260">
        <f t="shared" si="15"/>
        <v>0</v>
      </c>
      <c r="BM315" s="249"/>
      <c r="BN315" s="255"/>
      <c r="BW315" s="208"/>
    </row>
    <row r="316" spans="1:76" s="57" customFormat="1" ht="15" hidden="1" customHeight="1" x14ac:dyDescent="0.35">
      <c r="A316" s="255">
        <v>14539</v>
      </c>
      <c r="B316" s="255" t="s">
        <v>116</v>
      </c>
      <c r="C316" s="255" t="s">
        <v>117</v>
      </c>
      <c r="D316" s="255">
        <v>1</v>
      </c>
      <c r="E316" s="255">
        <v>2025</v>
      </c>
      <c r="F316" s="255" t="s">
        <v>1434</v>
      </c>
      <c r="G316" s="255" t="s">
        <v>52</v>
      </c>
      <c r="H316" s="255" t="s">
        <v>1435</v>
      </c>
      <c r="I316" s="255" t="s">
        <v>182</v>
      </c>
      <c r="J316" s="255" t="s">
        <v>183</v>
      </c>
      <c r="K316" s="255"/>
      <c r="L316" s="255"/>
      <c r="M316" s="255">
        <v>9</v>
      </c>
      <c r="N316" s="255" t="s">
        <v>118</v>
      </c>
      <c r="O316" s="255" t="s">
        <v>188</v>
      </c>
      <c r="P316" s="250" t="s">
        <v>120</v>
      </c>
      <c r="Q316" s="255" t="s">
        <v>61</v>
      </c>
      <c r="R316" s="255" t="s">
        <v>107</v>
      </c>
      <c r="S316" s="249" t="s">
        <v>63</v>
      </c>
      <c r="T316" s="249">
        <v>20</v>
      </c>
      <c r="U316" s="249">
        <v>90</v>
      </c>
      <c r="V316" s="249" t="s">
        <v>1575</v>
      </c>
      <c r="W316" s="249">
        <v>90</v>
      </c>
      <c r="X316" s="249">
        <v>4</v>
      </c>
      <c r="Y316" s="249" t="s">
        <v>64</v>
      </c>
      <c r="Z316" s="249" t="s">
        <v>64</v>
      </c>
      <c r="AA316" s="253" t="s">
        <v>67</v>
      </c>
      <c r="AB316" s="248" t="s">
        <v>1575</v>
      </c>
      <c r="AC316" s="249" t="s">
        <v>185</v>
      </c>
      <c r="AD316" s="248" t="s">
        <v>64</v>
      </c>
      <c r="AE316" s="249" t="s">
        <v>186</v>
      </c>
      <c r="AF316" s="249" t="s">
        <v>122</v>
      </c>
      <c r="AG316" s="249">
        <v>23</v>
      </c>
      <c r="AH316" s="255">
        <v>2</v>
      </c>
      <c r="AI316" s="255" t="s">
        <v>1372</v>
      </c>
      <c r="AJ316" s="249" t="s">
        <v>1608</v>
      </c>
      <c r="AK316" s="249">
        <v>90</v>
      </c>
      <c r="AL316" s="292">
        <v>23</v>
      </c>
      <c r="AM316" s="292">
        <v>6372</v>
      </c>
      <c r="AN316" s="292">
        <v>0</v>
      </c>
      <c r="AO316" s="292">
        <v>12000</v>
      </c>
      <c r="AP316" s="265">
        <v>11469600</v>
      </c>
      <c r="AQ316" s="249">
        <v>1840000</v>
      </c>
      <c r="AR316" s="255">
        <v>0</v>
      </c>
      <c r="AS316" s="255">
        <v>2300000</v>
      </c>
      <c r="AT316" s="265">
        <v>240000</v>
      </c>
      <c r="AU316" s="249" t="s">
        <v>1610</v>
      </c>
      <c r="AV316" s="255" t="s">
        <v>1444</v>
      </c>
      <c r="AW316" s="249" t="s">
        <v>1562</v>
      </c>
      <c r="AX316" s="249">
        <v>1</v>
      </c>
      <c r="AY316" s="300">
        <v>7</v>
      </c>
      <c r="AZ316" s="249" t="s">
        <v>1438</v>
      </c>
      <c r="BA316" s="249" t="s">
        <v>1438</v>
      </c>
      <c r="BB316" s="249" t="s">
        <v>1438</v>
      </c>
      <c r="BC316" s="249" t="s">
        <v>1438</v>
      </c>
      <c r="BD316" s="249" t="s">
        <v>1438</v>
      </c>
      <c r="BE316" s="249" t="s">
        <v>1438</v>
      </c>
      <c r="BF316" s="249" t="s">
        <v>1438</v>
      </c>
      <c r="BG316" s="249">
        <v>6.8</v>
      </c>
      <c r="BH316" s="249">
        <v>6.3</v>
      </c>
      <c r="BI316" s="249">
        <v>5.7</v>
      </c>
      <c r="BJ316" s="249">
        <v>6.5</v>
      </c>
      <c r="BK316" s="249">
        <v>4.5</v>
      </c>
      <c r="BL316" s="260">
        <f t="shared" si="15"/>
        <v>6.1700000000000008</v>
      </c>
      <c r="BM316" s="263">
        <v>5.6</v>
      </c>
      <c r="BN316" s="293">
        <v>5.7</v>
      </c>
      <c r="BW316" s="208">
        <v>6.2</v>
      </c>
      <c r="BX316" s="57">
        <f>+(BG316*0.3+BH316*0.3+BI316*0.2+BJ316*0.1+BK316*0.1)</f>
        <v>6.1700000000000008</v>
      </c>
    </row>
    <row r="317" spans="1:76" s="57" customFormat="1" ht="15" hidden="1" customHeight="1" thickBot="1" x14ac:dyDescent="0.35">
      <c r="A317" s="57">
        <v>14540</v>
      </c>
      <c r="B317" s="57" t="s">
        <v>116</v>
      </c>
      <c r="C317" s="57" t="s">
        <v>117</v>
      </c>
      <c r="D317" s="57">
        <v>1</v>
      </c>
      <c r="E317" s="57">
        <v>2025</v>
      </c>
      <c r="F317" s="57" t="s">
        <v>1434</v>
      </c>
      <c r="G317" s="57" t="s">
        <v>52</v>
      </c>
      <c r="H317" s="57" t="s">
        <v>1435</v>
      </c>
      <c r="I317" s="57" t="s">
        <v>182</v>
      </c>
      <c r="J317" s="57" t="s">
        <v>183</v>
      </c>
      <c r="M317" s="57">
        <v>9</v>
      </c>
      <c r="N317" s="57" t="s">
        <v>118</v>
      </c>
      <c r="O317" s="57" t="s">
        <v>189</v>
      </c>
      <c r="P317" s="245" t="s">
        <v>120</v>
      </c>
      <c r="Q317" s="57" t="s">
        <v>61</v>
      </c>
      <c r="R317" s="57" t="s">
        <v>107</v>
      </c>
      <c r="S317" s="106" t="s">
        <v>63</v>
      </c>
      <c r="T317" s="106">
        <v>20</v>
      </c>
      <c r="U317" s="106">
        <v>90</v>
      </c>
      <c r="V317" s="106" t="s">
        <v>1575</v>
      </c>
      <c r="W317" s="106">
        <v>90</v>
      </c>
      <c r="X317" s="106">
        <v>4</v>
      </c>
      <c r="Y317" s="106" t="s">
        <v>64</v>
      </c>
      <c r="Z317" s="106" t="s">
        <v>64</v>
      </c>
      <c r="AA317" s="165" t="s">
        <v>67</v>
      </c>
      <c r="AB317" s="105" t="s">
        <v>1575</v>
      </c>
      <c r="AC317" s="106" t="s">
        <v>185</v>
      </c>
      <c r="AD317" s="105" t="s">
        <v>64</v>
      </c>
      <c r="AE317" s="106" t="s">
        <v>186</v>
      </c>
      <c r="AF317" s="106" t="s">
        <v>122</v>
      </c>
      <c r="AG317" s="106">
        <v>23</v>
      </c>
      <c r="AH317" s="57">
        <v>2</v>
      </c>
      <c r="AI317" s="57" t="s">
        <v>1372</v>
      </c>
      <c r="AJ317" s="106" t="s">
        <v>1608</v>
      </c>
      <c r="AK317" s="217"/>
      <c r="AL317" s="206"/>
      <c r="AM317" s="206">
        <v>5.0750000000000002</v>
      </c>
      <c r="AN317" s="206"/>
      <c r="AO317" s="206"/>
      <c r="AP317" s="207"/>
      <c r="AQ317" s="106"/>
      <c r="AR317" s="207"/>
      <c r="AS317" s="207"/>
      <c r="AT317" s="207"/>
      <c r="AU317" s="106"/>
      <c r="AV317" s="57" t="s">
        <v>1544</v>
      </c>
      <c r="AW317" s="106" t="s">
        <v>1553</v>
      </c>
      <c r="AX317" s="106"/>
      <c r="AY317" s="106"/>
      <c r="AZ317" s="106" t="s">
        <v>1438</v>
      </c>
      <c r="BA317" s="106" t="s">
        <v>1438</v>
      </c>
      <c r="BB317" s="106" t="s">
        <v>1438</v>
      </c>
      <c r="BC317" s="106" t="s">
        <v>1438</v>
      </c>
      <c r="BD317" s="106" t="s">
        <v>1438</v>
      </c>
      <c r="BE317" s="106" t="s">
        <v>1438</v>
      </c>
      <c r="BF317" s="106" t="s">
        <v>1438</v>
      </c>
      <c r="BG317" s="106"/>
      <c r="BH317" s="106"/>
      <c r="BI317" s="106"/>
      <c r="BJ317" s="106"/>
      <c r="BK317" s="106"/>
      <c r="BL317" s="217"/>
      <c r="BM317" s="106"/>
      <c r="BW317" s="208"/>
    </row>
    <row r="318" spans="1:76" ht="15" hidden="1" customHeight="1" thickBot="1" x14ac:dyDescent="0.4">
      <c r="AU318" s="320">
        <v>659488500</v>
      </c>
    </row>
    <row r="319" spans="1:76" ht="15" hidden="1" customHeight="1" thickBot="1" x14ac:dyDescent="0.4">
      <c r="AU319" s="321">
        <v>659488500</v>
      </c>
    </row>
  </sheetData>
  <autoFilter ref="A1:BY319" xr:uid="{ED4D5E63-B63B-4221-A226-A03545C79122}">
    <filterColumn colId="66">
      <customFilters>
        <customFilter operator="notEqual" val=" "/>
      </customFilters>
    </filterColumn>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31C6E-E001-4682-A617-2E34C6F4DEDB}">
  <sheetPr filterMode="1">
    <tabColor theme="9" tint="-0.249977111117893"/>
  </sheetPr>
  <dimension ref="A1:EP879"/>
  <sheetViews>
    <sheetView zoomScaleNormal="100" workbookViewId="0">
      <selection activeCell="EL292" sqref="EL292"/>
    </sheetView>
  </sheetViews>
  <sheetFormatPr baseColWidth="10" defaultColWidth="12.26953125" defaultRowHeight="15" customHeight="1" x14ac:dyDescent="0.3"/>
  <cols>
    <col min="1" max="1" width="12.26953125" style="24"/>
    <col min="2" max="2" width="12.26953125" style="25" customWidth="1"/>
    <col min="3" max="3" width="8.54296875" style="25" customWidth="1"/>
    <col min="4" max="4" width="14.26953125" style="25" customWidth="1"/>
    <col min="5" max="6" width="12.26953125" style="25" customWidth="1"/>
    <col min="7" max="7" width="10.1796875" style="25" customWidth="1"/>
    <col min="8" max="8" width="12.26953125" style="25" customWidth="1"/>
    <col min="9" max="9" width="50.54296875" style="25" customWidth="1"/>
    <col min="10" max="10" width="12.26953125" style="25" customWidth="1"/>
    <col min="11" max="11" width="14.81640625" style="25" customWidth="1"/>
    <col min="12" max="12" width="14.1796875" style="25" customWidth="1"/>
    <col min="13" max="13" width="8.453125" style="123" customWidth="1"/>
    <col min="14" max="15" width="12.26953125" style="25" customWidth="1"/>
    <col min="16" max="16" width="94.1796875" style="25" customWidth="1"/>
    <col min="17" max="17" width="12.26953125" style="25" customWidth="1"/>
    <col min="18" max="18" width="13.54296875" style="25" customWidth="1"/>
    <col min="19" max="19" width="13.81640625" style="25" customWidth="1"/>
    <col min="20" max="20" width="7.1796875" style="219" customWidth="1"/>
    <col min="21" max="22" width="12.26953125" style="24" customWidth="1"/>
    <col min="23" max="23" width="9.54296875" style="24" customWidth="1"/>
    <col min="24" max="24" width="8.7265625" style="24" customWidth="1"/>
    <col min="25" max="25" width="10.453125" style="24" customWidth="1"/>
    <col min="26" max="26" width="9.81640625" style="24" customWidth="1"/>
    <col min="27" max="27" width="12.54296875" style="24" customWidth="1"/>
    <col min="28" max="29" width="12.26953125" style="25" customWidth="1"/>
    <col min="30" max="30" width="11" style="24" customWidth="1"/>
    <col min="31" max="31" width="42.453125" style="25" customWidth="1"/>
    <col min="32" max="33" width="12.26953125" style="24" customWidth="1"/>
    <col min="34" max="34" width="8.453125" style="24" customWidth="1"/>
    <col min="35" max="35" width="12.26953125" style="20" customWidth="1"/>
    <col min="36" max="36" width="34.54296875" style="25" customWidth="1"/>
    <col min="37" max="37" width="14.453125" style="26" hidden="1" customWidth="1"/>
    <col min="38" max="38" width="12.26953125" style="218" hidden="1" customWidth="1"/>
    <col min="39" max="48" width="12.26953125" style="26" hidden="1" customWidth="1"/>
    <col min="49" max="49" width="38.81640625" style="214" hidden="1" customWidth="1"/>
    <col min="50" max="50" width="15.1796875" style="2" hidden="1" customWidth="1"/>
    <col min="51" max="51" width="16" style="2" hidden="1" customWidth="1"/>
    <col min="52" max="58" width="17.81640625" style="24" hidden="1" customWidth="1"/>
    <col min="59" max="59" width="14.1796875" style="24" hidden="1" customWidth="1"/>
    <col min="60" max="60" width="10.453125" style="24" hidden="1" customWidth="1"/>
    <col min="61" max="61" width="9.7265625" style="24" hidden="1" customWidth="1"/>
    <col min="62" max="62" width="9.54296875" style="24" hidden="1" customWidth="1"/>
    <col min="63" max="63" width="9.54296875" style="2" hidden="1" customWidth="1"/>
    <col min="64" max="64" width="13.54296875" style="24" hidden="1" customWidth="1"/>
    <col min="65" max="65" width="10.54296875" style="104" hidden="1" customWidth="1"/>
    <col min="66" max="66" width="14.54296875" style="27" hidden="1" customWidth="1"/>
    <col min="67" max="67" width="14.26953125" style="25" hidden="1" customWidth="1"/>
    <col min="68" max="68" width="13.81640625" style="25" hidden="1" customWidth="1"/>
    <col min="69" max="69" width="12" style="99" hidden="1" customWidth="1"/>
    <col min="70" max="71" width="13.26953125" style="100" hidden="1" customWidth="1"/>
    <col min="72" max="72" width="13.81640625" style="101" hidden="1" customWidth="1"/>
    <col min="73" max="75" width="13.81640625" style="20" hidden="1" customWidth="1"/>
    <col min="76" max="76" width="14.7265625" style="20" hidden="1" customWidth="1"/>
    <col min="77" max="85" width="13.81640625" style="20" hidden="1" customWidth="1"/>
    <col min="86" max="86" width="15.54296875" style="85" hidden="1" customWidth="1"/>
    <col min="87" max="87" width="12.26953125" style="20" hidden="1" customWidth="1"/>
    <col min="88" max="88" width="15.7265625" style="26" hidden="1" customWidth="1"/>
    <col min="89" max="91" width="14" style="20" hidden="1" customWidth="1"/>
    <col min="92" max="92" width="18.26953125" style="20" hidden="1" customWidth="1"/>
    <col min="93" max="93" width="12.26953125" style="20" hidden="1" customWidth="1"/>
    <col min="94" max="94" width="12.1796875" style="20" hidden="1" customWidth="1"/>
    <col min="95" max="95" width="14.81640625" style="20" hidden="1" customWidth="1"/>
    <col min="96" max="96" width="14.1796875" style="20" hidden="1" customWidth="1"/>
    <col min="97" max="97" width="15" style="20" hidden="1" customWidth="1"/>
    <col min="98" max="98" width="14" style="20" hidden="1" customWidth="1"/>
    <col min="99" max="101" width="12.26953125" style="85" hidden="1" customWidth="1"/>
    <col min="102" max="102" width="14.26953125" style="85" customWidth="1"/>
    <col min="103" max="106" width="12.26953125" style="85" customWidth="1"/>
    <col min="107" max="107" width="15.453125" style="85" customWidth="1"/>
    <col min="108" max="108" width="12.26953125" style="85" customWidth="1"/>
    <col min="109" max="109" width="14.7265625" style="85" customWidth="1"/>
    <col min="110" max="113" width="12.26953125" style="85" customWidth="1"/>
    <col min="114" max="114" width="12.26953125" style="7" customWidth="1"/>
    <col min="115" max="118" width="12.26953125" style="84" customWidth="1"/>
    <col min="119" max="120" width="12.26953125" style="2" customWidth="1"/>
    <col min="121" max="121" width="17" style="2" customWidth="1"/>
    <col min="122" max="122" width="12.26953125" style="7" customWidth="1"/>
    <col min="123" max="129" width="12.26953125" style="2" customWidth="1"/>
    <col min="130" max="130" width="12.26953125" style="7" customWidth="1"/>
    <col min="131" max="131" width="12.26953125" style="2" customWidth="1"/>
    <col min="132" max="132" width="12.26953125" style="142" customWidth="1"/>
    <col min="133" max="133" width="12.26953125" style="84" customWidth="1"/>
    <col min="134" max="134" width="12.26953125" style="2" customWidth="1"/>
    <col min="135" max="135" width="12.26953125" style="78" customWidth="1"/>
    <col min="136" max="136" width="12.26953125" style="235" customWidth="1"/>
    <col min="137" max="137" width="12.26953125" style="24" customWidth="1"/>
    <col min="138" max="138" width="10" style="24" customWidth="1"/>
    <col min="139" max="139" width="12.26953125" style="24" customWidth="1"/>
    <col min="140" max="140" width="10.54296875" style="24" customWidth="1"/>
    <col min="141" max="141" width="37.81640625" style="24" customWidth="1"/>
    <col min="142" max="142" width="50.1796875" style="27" customWidth="1"/>
    <col min="143" max="143" width="12.26953125" style="27" customWidth="1"/>
    <col min="144" max="144" width="25.54296875" style="27" customWidth="1"/>
    <col min="145" max="146" width="12.26953125" style="27" customWidth="1"/>
    <col min="147" max="16384" width="12.26953125" style="27"/>
  </cols>
  <sheetData>
    <row r="1" spans="1:146" s="122" customFormat="1" ht="105" customHeight="1" x14ac:dyDescent="0.3">
      <c r="A1" s="113" t="s">
        <v>0</v>
      </c>
      <c r="B1" s="113" t="s">
        <v>2</v>
      </c>
      <c r="C1" s="113" t="s">
        <v>1384</v>
      </c>
      <c r="D1" s="113" t="s">
        <v>6</v>
      </c>
      <c r="E1" s="113" t="s">
        <v>1385</v>
      </c>
      <c r="F1" s="113" t="s">
        <v>1386</v>
      </c>
      <c r="G1" s="113" t="s">
        <v>1612</v>
      </c>
      <c r="H1" s="113" t="s">
        <v>1613</v>
      </c>
      <c r="I1" s="113" t="s">
        <v>1387</v>
      </c>
      <c r="J1" s="113" t="s">
        <v>1388</v>
      </c>
      <c r="K1" s="113" t="s">
        <v>1389</v>
      </c>
      <c r="L1" s="113" t="s">
        <v>1390</v>
      </c>
      <c r="M1" s="113" t="s">
        <v>13</v>
      </c>
      <c r="N1" s="113" t="s">
        <v>14</v>
      </c>
      <c r="O1" s="113" t="s">
        <v>15</v>
      </c>
      <c r="P1" s="113" t="s">
        <v>16</v>
      </c>
      <c r="Q1" s="113" t="s">
        <v>17</v>
      </c>
      <c r="R1" s="113" t="s">
        <v>18</v>
      </c>
      <c r="S1" s="113" t="s">
        <v>19</v>
      </c>
      <c r="T1" s="113" t="s">
        <v>20</v>
      </c>
      <c r="U1" s="113" t="s">
        <v>1391</v>
      </c>
      <c r="V1" s="113" t="s">
        <v>22</v>
      </c>
      <c r="W1" s="113" t="s">
        <v>23</v>
      </c>
      <c r="X1" s="113" t="s">
        <v>24</v>
      </c>
      <c r="Y1" s="113" t="s">
        <v>25</v>
      </c>
      <c r="Z1" s="113" t="s">
        <v>26</v>
      </c>
      <c r="AA1" s="113" t="s">
        <v>27</v>
      </c>
      <c r="AB1" s="113" t="s">
        <v>28</v>
      </c>
      <c r="AC1" s="113" t="s">
        <v>1392</v>
      </c>
      <c r="AD1" s="113" t="s">
        <v>30</v>
      </c>
      <c r="AE1" s="113" t="s">
        <v>31</v>
      </c>
      <c r="AF1" s="113" t="s">
        <v>32</v>
      </c>
      <c r="AG1" s="113" t="s">
        <v>33</v>
      </c>
      <c r="AH1" s="113" t="s">
        <v>34</v>
      </c>
      <c r="AI1" s="134" t="s">
        <v>1614</v>
      </c>
      <c r="AJ1" s="114" t="s">
        <v>1395</v>
      </c>
      <c r="AK1" s="115" t="s">
        <v>1396</v>
      </c>
      <c r="AL1" s="220" t="s">
        <v>1397</v>
      </c>
      <c r="AM1" s="115" t="s">
        <v>1398</v>
      </c>
      <c r="AN1" s="115" t="s">
        <v>1399</v>
      </c>
      <c r="AO1" s="115" t="s">
        <v>1400</v>
      </c>
      <c r="AP1" s="115" t="s">
        <v>41</v>
      </c>
      <c r="AQ1" s="115" t="s">
        <v>38</v>
      </c>
      <c r="AR1" s="115" t="s">
        <v>1402</v>
      </c>
      <c r="AS1" s="115" t="s">
        <v>1403</v>
      </c>
      <c r="AT1" s="115" t="s">
        <v>1404</v>
      </c>
      <c r="AU1" s="115" t="s">
        <v>1405</v>
      </c>
      <c r="AV1" s="115" t="s">
        <v>1615</v>
      </c>
      <c r="AW1" s="213" t="s">
        <v>1407</v>
      </c>
      <c r="AX1" s="116" t="s">
        <v>1408</v>
      </c>
      <c r="AY1" s="116" t="s">
        <v>1409</v>
      </c>
      <c r="AZ1" s="117" t="s">
        <v>1410</v>
      </c>
      <c r="BA1" s="118" t="s">
        <v>1411</v>
      </c>
      <c r="BB1" s="118" t="s">
        <v>1412</v>
      </c>
      <c r="BC1" s="118" t="s">
        <v>1413</v>
      </c>
      <c r="BD1" s="118" t="s">
        <v>1616</v>
      </c>
      <c r="BE1" s="118" t="s">
        <v>1415</v>
      </c>
      <c r="BF1" s="118" t="s">
        <v>1416</v>
      </c>
      <c r="BG1" s="119" t="s">
        <v>1417</v>
      </c>
      <c r="BH1" s="119" t="s">
        <v>1617</v>
      </c>
      <c r="BI1" s="119" t="s">
        <v>1618</v>
      </c>
      <c r="BJ1" s="119" t="s">
        <v>1619</v>
      </c>
      <c r="BK1" s="119" t="s">
        <v>1421</v>
      </c>
      <c r="BL1" s="120" t="s">
        <v>1620</v>
      </c>
      <c r="BM1" s="120" t="s">
        <v>1621</v>
      </c>
      <c r="BN1" s="120" t="s">
        <v>1425</v>
      </c>
      <c r="BO1" s="120" t="s">
        <v>1426</v>
      </c>
      <c r="BP1" s="120" t="s">
        <v>1427</v>
      </c>
      <c r="BQ1" s="120" t="s">
        <v>1428</v>
      </c>
      <c r="BR1" s="120" t="s">
        <v>1429</v>
      </c>
      <c r="BS1" s="120" t="s">
        <v>1430</v>
      </c>
      <c r="BT1" s="120" t="s">
        <v>1431</v>
      </c>
      <c r="BU1" s="132" t="s">
        <v>1622</v>
      </c>
      <c r="BV1" s="132" t="s">
        <v>1623</v>
      </c>
      <c r="BW1" s="132" t="s">
        <v>1624</v>
      </c>
      <c r="BX1" s="132" t="s">
        <v>1625</v>
      </c>
      <c r="BY1" s="133" t="s">
        <v>1626</v>
      </c>
      <c r="BZ1" s="133" t="s">
        <v>1627</v>
      </c>
      <c r="CA1" s="133" t="s">
        <v>1628</v>
      </c>
      <c r="CB1" s="133" t="s">
        <v>1629</v>
      </c>
      <c r="CC1" s="133" t="s">
        <v>1630</v>
      </c>
      <c r="CD1" s="133" t="s">
        <v>1631</v>
      </c>
      <c r="CE1" s="133" t="s">
        <v>1632</v>
      </c>
      <c r="CF1" s="133" t="s">
        <v>1633</v>
      </c>
      <c r="CG1" s="133" t="s">
        <v>1634</v>
      </c>
      <c r="CH1" s="133" t="s">
        <v>1635</v>
      </c>
      <c r="CI1" s="133" t="s">
        <v>1636</v>
      </c>
      <c r="CJ1" s="210" t="s">
        <v>1637</v>
      </c>
      <c r="CK1" s="124" t="s">
        <v>1638</v>
      </c>
      <c r="CL1" s="124" t="s">
        <v>1639</v>
      </c>
      <c r="CM1" s="124" t="s">
        <v>1640</v>
      </c>
      <c r="CN1" s="133" t="s">
        <v>1641</v>
      </c>
      <c r="CO1" s="133" t="s">
        <v>1642</v>
      </c>
      <c r="CP1" s="133" t="s">
        <v>1643</v>
      </c>
      <c r="CQ1" s="133" t="s">
        <v>1644</v>
      </c>
      <c r="CR1" s="133" t="s">
        <v>1645</v>
      </c>
      <c r="CS1" s="133" t="s">
        <v>1646</v>
      </c>
      <c r="CT1" s="133" t="s">
        <v>1647</v>
      </c>
      <c r="CU1" s="133" t="s">
        <v>1648</v>
      </c>
      <c r="CV1" s="133" t="s">
        <v>1649</v>
      </c>
      <c r="CW1" s="316" t="s">
        <v>1650</v>
      </c>
      <c r="CX1" s="124" t="s">
        <v>1651</v>
      </c>
      <c r="CY1" s="133" t="s">
        <v>1652</v>
      </c>
      <c r="CZ1" s="124" t="s">
        <v>1653</v>
      </c>
      <c r="DA1" s="133" t="s">
        <v>1654</v>
      </c>
      <c r="DB1" s="124" t="s">
        <v>1655</v>
      </c>
      <c r="DC1" s="133" t="s">
        <v>1656</v>
      </c>
      <c r="DD1" s="139" t="s">
        <v>1657</v>
      </c>
      <c r="DE1" s="139" t="s">
        <v>1658</v>
      </c>
      <c r="DF1" s="124" t="s">
        <v>1659</v>
      </c>
      <c r="DG1" s="124" t="s">
        <v>1660</v>
      </c>
      <c r="DH1" s="124" t="s">
        <v>1661</v>
      </c>
      <c r="DI1" s="124" t="s">
        <v>1662</v>
      </c>
      <c r="DJ1" s="124" t="s">
        <v>1663</v>
      </c>
      <c r="DK1" s="139" t="s">
        <v>1664</v>
      </c>
      <c r="DL1" s="124" t="s">
        <v>1665</v>
      </c>
      <c r="DM1" s="124" t="s">
        <v>1666</v>
      </c>
      <c r="DN1" s="124" t="s">
        <v>1667</v>
      </c>
      <c r="DO1" s="133" t="s">
        <v>1668</v>
      </c>
      <c r="DP1" s="124" t="s">
        <v>1669</v>
      </c>
      <c r="DQ1" s="124" t="s">
        <v>1670</v>
      </c>
      <c r="DR1" s="133" t="s">
        <v>1671</v>
      </c>
      <c r="DS1" s="124" t="s">
        <v>1672</v>
      </c>
      <c r="DT1" s="124" t="s">
        <v>1673</v>
      </c>
      <c r="DU1" s="133" t="s">
        <v>1674</v>
      </c>
      <c r="DV1" s="124" t="s">
        <v>1675</v>
      </c>
      <c r="DW1" s="133" t="s">
        <v>1676</v>
      </c>
      <c r="DX1" s="124" t="s">
        <v>1677</v>
      </c>
      <c r="DY1" s="133" t="s">
        <v>1678</v>
      </c>
      <c r="DZ1" s="121" t="s">
        <v>1679</v>
      </c>
      <c r="EA1" s="133" t="s">
        <v>1680</v>
      </c>
      <c r="EB1" s="141" t="s">
        <v>1681</v>
      </c>
      <c r="EC1" s="124" t="s">
        <v>1682</v>
      </c>
      <c r="ED1" s="139" t="s">
        <v>1683</v>
      </c>
      <c r="EE1" s="140" t="s">
        <v>1684</v>
      </c>
      <c r="EF1" s="233" t="s">
        <v>1685</v>
      </c>
      <c r="EG1" s="139" t="s">
        <v>1686</v>
      </c>
      <c r="EH1" s="121" t="s">
        <v>1687</v>
      </c>
      <c r="EI1" s="121" t="s">
        <v>1688</v>
      </c>
      <c r="EJ1" s="121" t="s">
        <v>1689</v>
      </c>
      <c r="EK1" s="116" t="str">
        <f>+('3 Planilla Preadjudicación OTIC'!BV1)</f>
        <v>OBSERVACIONES OTIC</v>
      </c>
      <c r="EL1" s="121" t="s">
        <v>1690</v>
      </c>
      <c r="EM1" s="116" t="s">
        <v>1691</v>
      </c>
      <c r="EN1" s="121" t="s">
        <v>1435</v>
      </c>
      <c r="EO1" s="139" t="s">
        <v>1692</v>
      </c>
      <c r="EP1" s="121" t="s">
        <v>1693</v>
      </c>
    </row>
    <row r="2" spans="1:146" s="30" customFormat="1" ht="13" hidden="1" x14ac:dyDescent="0.3">
      <c r="A2" s="2">
        <f>+('3 Planilla Preadjudicación OTIC'!A2)</f>
        <v>14536</v>
      </c>
      <c r="B2" s="2" t="str">
        <f>+('3 Planilla Preadjudicación OTIC'!B2)</f>
        <v>53334038-5</v>
      </c>
      <c r="C2" s="4">
        <f>+('3 Planilla Preadjudicación OTIC'!E2)</f>
        <v>2025</v>
      </c>
      <c r="D2" s="4" t="str">
        <f>+('3 Planilla Preadjudicación OTIC'!F2)</f>
        <v>Fondos Regionales</v>
      </c>
      <c r="E2" s="4" t="str">
        <f>+('3 Planilla Preadjudicación OTIC'!G2)</f>
        <v>61531000-K</v>
      </c>
      <c r="F2" s="4" t="str">
        <f>+('3 Planilla Preadjudicación OTIC'!H2)</f>
        <v>SENCE</v>
      </c>
      <c r="G2" s="4"/>
      <c r="H2" s="4"/>
      <c r="I2" s="4" t="str">
        <f>+('3 Planilla Preadjudicación OTIC'!I2)</f>
        <v>GESTIONANDO Y FORMALIZANDO MI EMPRENDIMIENTO</v>
      </c>
      <c r="J2" s="4" t="str">
        <f>+('3 Planilla Preadjudicación OTIC'!J2)</f>
        <v>PF1199</v>
      </c>
      <c r="K2" s="4" t="str">
        <f>+('3 Planilla Preadjudicación OTIC'!K2)</f>
        <v>TÉCNICAS PARA EL EMPRENDIMIENTO</v>
      </c>
      <c r="L2" s="4" t="str">
        <f>+('3 Planilla Preadjudicación OTIC'!L2)</f>
        <v>PF0921</v>
      </c>
      <c r="M2" s="2">
        <f>+('3 Planilla Preadjudicación OTIC'!M2)</f>
        <v>9</v>
      </c>
      <c r="N2" s="4" t="str">
        <f>+('3 Planilla Preadjudicación OTIC'!N2)</f>
        <v>DE LA ARAUCANÍA</v>
      </c>
      <c r="O2" s="4" t="str">
        <f>+('3 Planilla Preadjudicación OTIC'!O2)</f>
        <v>CHOLCHOL</v>
      </c>
      <c r="P2" s="4" t="str">
        <f>+('3 Planilla Preadjudicación OTIC'!P2)</f>
        <v>PERSONAS VULNERABLES PERTENECIENTES AL 80 % MÁS VULNERABLE</v>
      </c>
      <c r="Q2" s="4" t="str">
        <f>+('3 Planilla Preadjudicación OTIC'!Q2)</f>
        <v>PRESENCIAL</v>
      </c>
      <c r="R2" s="4" t="str">
        <f>+('3 Planilla Preadjudicación OTIC'!R2)</f>
        <v>INDEPENDIENTE</v>
      </c>
      <c r="S2" s="4" t="str">
        <f>+('3 Planilla Preadjudicación OTIC'!S2)</f>
        <v>01. LUNES - MAÑANA / 04. MARTES - MAÑANA / 07. MIÉRCOLES - MAÑANA / 10. JUEVES - MAÑANA / 13. VIERNES - MAÑANA</v>
      </c>
      <c r="T2" s="2">
        <f>+('3 Planilla Preadjudicación OTIC'!T2)</f>
        <v>20</v>
      </c>
      <c r="U2" s="2">
        <f>+('3 Planilla Preadjudicación OTIC'!U2)</f>
        <v>100</v>
      </c>
      <c r="V2" s="2">
        <f>+('3 Planilla Preadjudicación OTIC'!V2)</f>
        <v>12</v>
      </c>
      <c r="W2" s="2">
        <f>+('3 Planilla Preadjudicación OTIC'!W2)</f>
        <v>112</v>
      </c>
      <c r="X2" s="2">
        <f>+('3 Planilla Preadjudicación OTIC'!X2)</f>
        <v>4</v>
      </c>
      <c r="Y2" s="2" t="str">
        <f>+('3 Planilla Preadjudicación OTIC'!Y2)</f>
        <v>SI</v>
      </c>
      <c r="Z2" s="2" t="str">
        <f>+('3 Planilla Preadjudicación OTIC'!Z2)</f>
        <v>SI</v>
      </c>
      <c r="AA2" s="2" t="str">
        <f>+('3 Planilla Preadjudicación OTIC'!AA2)</f>
        <v>SI</v>
      </c>
      <c r="AB2" s="4">
        <f>+('3 Planilla Preadjudicación OTIC'!AB2)</f>
        <v>0</v>
      </c>
      <c r="AC2" s="4" t="str">
        <f>+('3 Planilla Preadjudicación OTIC'!AC2)</f>
        <v>EDUCACIÓN BÁSICA COMPLETA, PREFERENTEMENTE; NIVEL DE MANEJO COMPUTACIONAL BÁSICO (O NIVEL USUARIO),
PREFERENTEMENTE.</v>
      </c>
      <c r="AD2" s="2" t="str">
        <f>+('3 Planilla Preadjudicación OTIC'!AD2)</f>
        <v>NO</v>
      </c>
      <c r="AE2" s="4">
        <f>+('3 Planilla Preadjudicación OTIC'!AE2)</f>
        <v>0</v>
      </c>
      <c r="AF2" s="2" t="str">
        <f>+('3 Planilla Preadjudicación OTIC'!AF2)</f>
        <v>CONVOCATORIA ABIERTA</v>
      </c>
      <c r="AG2" s="2">
        <f>+('3 Planilla Preadjudicación OTIC'!AG2)</f>
        <v>28</v>
      </c>
      <c r="AH2" s="30">
        <v>2</v>
      </c>
      <c r="AI2" s="2" t="str">
        <f>+('3 Planilla Preadjudicación OTIC'!AI2)</f>
        <v>76232950-6</v>
      </c>
      <c r="AJ2" s="135" t="str">
        <f>+('3 Planilla Preadjudicación OTIC'!AJ2)</f>
        <v>Instituto de calidad y medio ambiente de Chile Spa</v>
      </c>
      <c r="AK2" s="4">
        <f>+('3 Planilla Preadjudicación OTIC'!AK2)</f>
        <v>112</v>
      </c>
      <c r="AL2" s="2">
        <f>+('3 Planilla Preadjudicación OTIC'!AL2)</f>
        <v>28</v>
      </c>
      <c r="AM2" s="2">
        <f>+('3 Planilla Preadjudicación OTIC'!AM2)</f>
        <v>5500</v>
      </c>
      <c r="AN2" s="12">
        <f>+('3 Planilla Preadjudicación OTIC'!AN2)</f>
        <v>270000</v>
      </c>
      <c r="AO2" s="12">
        <f>+('3 Planilla Preadjudicación OTIC'!AO2)</f>
        <v>0</v>
      </c>
      <c r="AP2" s="12">
        <f>+('3 Planilla Preadjudicación OTIC'!AP2)</f>
        <v>12320000</v>
      </c>
      <c r="AQ2" s="12">
        <f>+('3 Planilla Preadjudicación OTIC'!AQ2)</f>
        <v>2240000</v>
      </c>
      <c r="AR2" s="12">
        <f>+('3 Planilla Preadjudicación OTIC'!AR2)</f>
        <v>5400000</v>
      </c>
      <c r="AS2" s="12">
        <f>+('3 Planilla Preadjudicación OTIC'!AS2)</f>
        <v>2800000</v>
      </c>
      <c r="AT2" s="12">
        <f>+('3 Planilla Preadjudicación OTIC'!AT2)</f>
        <v>0</v>
      </c>
      <c r="AU2" s="12">
        <f>+('3 Planilla Preadjudicación OTIC'!AU2)</f>
        <v>22760000</v>
      </c>
      <c r="AV2" s="12" t="str">
        <f>+('3 Planilla Preadjudicación OTIC'!AV2)</f>
        <v>NO</v>
      </c>
      <c r="AW2" s="4" t="str">
        <f>+('3 Planilla Preadjudicación OTIC'!AW2)</f>
        <v>Valor alumno subsidio de utiles, insumos y herramientas no es correcto se menciona $270.000 y no $275.000 (RESOLUCIÓN EXENTA N°1366 28/05/2025)</v>
      </c>
      <c r="AX2" s="4">
        <f>+('3 Planilla Preadjudicación OTIC'!AX2)</f>
        <v>0</v>
      </c>
      <c r="AY2" s="2" t="str">
        <f>+('3 Planilla Preadjudicación OTIC'!AY2)</f>
        <v>-</v>
      </c>
      <c r="AZ2" s="2" t="str">
        <f>+('3 Planilla Preadjudicación OTIC'!BA2)</f>
        <v>-</v>
      </c>
      <c r="BA2" s="2" t="str">
        <f>+('3 Planilla Preadjudicación OTIC'!BB2)</f>
        <v>-</v>
      </c>
      <c r="BB2" s="2" t="str">
        <f>+('3 Planilla Preadjudicación OTIC'!BC2)</f>
        <v>-</v>
      </c>
      <c r="BC2" s="2" t="str">
        <f>+('3 Planilla Preadjudicación OTIC'!BD2)</f>
        <v>-</v>
      </c>
      <c r="BD2" s="2" t="str">
        <f>+('3 Planilla Preadjudicación OTIC'!BE2)</f>
        <v>-</v>
      </c>
      <c r="BE2" s="2" t="str">
        <f>+('3 Planilla Preadjudicación OTIC'!BF2)</f>
        <v>-</v>
      </c>
      <c r="BG2" s="2" t="str">
        <f>+('3 Planilla Preadjudicación OTIC'!BG2)</f>
        <v>-</v>
      </c>
      <c r="BH2" s="2" t="str">
        <f>+('3 Planilla Preadjudicación OTIC'!BH2)</f>
        <v>-</v>
      </c>
      <c r="BI2" s="2" t="str">
        <f>+('3 Planilla Preadjudicación OTIC'!BI2)</f>
        <v>-</v>
      </c>
      <c r="BJ2" s="2" t="str">
        <f>+('3 Planilla Preadjudicación OTIC'!BJ2)</f>
        <v>-</v>
      </c>
      <c r="BK2" s="2" t="str">
        <f>+('3 Planilla Preadjudicación OTIC'!BK2)</f>
        <v>-</v>
      </c>
      <c r="BL2" s="199" t="str">
        <f>+('3 Planilla Preadjudicación OTIC'!BM2)</f>
        <v>-</v>
      </c>
      <c r="BM2" s="103">
        <f>ROUND(('3 Planilla Preadjudicación OTIC'!BN2),1)</f>
        <v>0</v>
      </c>
      <c r="BN2" s="4">
        <f>+('3 Planilla Preadjudicación OTIC'!BO2)</f>
        <v>0</v>
      </c>
      <c r="BO2" s="4">
        <f>+('3 Planilla Preadjudicación OTIC'!BP2)</f>
        <v>0</v>
      </c>
      <c r="BP2" s="4">
        <f>+('3 Planilla Preadjudicación OTIC'!BQ2)</f>
        <v>0</v>
      </c>
      <c r="BQ2" s="4">
        <f>+('3 Planilla Preadjudicación OTIC'!BR2)</f>
        <v>0</v>
      </c>
      <c r="BR2" s="4">
        <f>+('3 Planilla Preadjudicación OTIC'!BS2)</f>
        <v>0</v>
      </c>
      <c r="BS2" s="4">
        <f>+('3 Planilla Preadjudicación OTIC'!BT2)</f>
        <v>0</v>
      </c>
      <c r="BU2" s="85">
        <f>IF(VLOOKUP(A2,'BD OFICIAL'!$A$1:$AL$2097,7,0)=D2,0,1)</f>
        <v>0</v>
      </c>
      <c r="BV2" s="85">
        <f>IF(VLOOKUP(A2,'BD OFICIAL'!$A$1:$AL$2097,11,0)=J2,0,1)</f>
        <v>0</v>
      </c>
      <c r="BW2" s="85">
        <f>IF(VLOOKUP(A2,'BD OFICIAL'!$A$1:$AL$2097,13,0)=L2,0,1)</f>
        <v>0</v>
      </c>
      <c r="BX2" s="2">
        <f>IF(VLOOKUP(A2,'BD OFICIAL'!$A$1:$AL$2097,16,0)=O2,0,1)</f>
        <v>0</v>
      </c>
      <c r="BY2" s="2">
        <f>IF(VLOOKUP(A2,'BD OFICIAL'!$A$1:$AL$2097,17,0)=P2,0,1)</f>
        <v>0</v>
      </c>
      <c r="BZ2" s="2">
        <f>IF(VLOOKUP(A2,'BD OFICIAL'!$A$1:$AL$2097,19,0)=R2,0,1)</f>
        <v>0</v>
      </c>
      <c r="CA2" s="2">
        <f>IF(VLOOKUP(A2,'BD OFICIAL'!$A$1:$AL$2097,21,0)=T2,0,1)</f>
        <v>0</v>
      </c>
      <c r="CB2" s="2">
        <f>IF(VLOOKUP(A2,'BD OFICIAL'!$A$1:$AL$2097,24,0)=AK2,0,1)</f>
        <v>0</v>
      </c>
      <c r="CC2" s="2">
        <f>IF(VLOOKUP(A2,'BD OFICIAL'!$A$1:$AL$2097,25,0)=X2,0,1)</f>
        <v>0</v>
      </c>
      <c r="CD2" s="2">
        <f>IF(VLOOKUP(A2,'BD OFICIAL'!$A$1:$AL$2097,26,0)=Y2,0,1)</f>
        <v>0</v>
      </c>
      <c r="CE2" s="2">
        <f>IF(VLOOKUP(A2,'BD OFICIAL'!$A$1:$AL$2097,27,0)=Z2,0,1)</f>
        <v>0</v>
      </c>
      <c r="CF2" s="2">
        <f>IF(VLOOKUP(A2,'BD OFICIAL'!$A$1:$AL$2097,28,0)=AA2,0,1)</f>
        <v>0</v>
      </c>
      <c r="CG2" s="2">
        <f>IF(VLOOKUP(A2,'BD OFICIAL'!$A$1:$AL$1055,33,0)=AF2,0,1)</f>
        <v>0</v>
      </c>
      <c r="CH2" s="2">
        <f>IF(VLOOKUP(A2,'BD OFICIAL'!$A$1:$AL$2097,35,0)=AH2,0,1)</f>
        <v>0</v>
      </c>
      <c r="CI2" s="85">
        <f>IF(VLOOKUP(A2,'BD OFICIAL'!$A$1:$AL$2097,34,0)=AL2,0,1)</f>
        <v>0</v>
      </c>
      <c r="CJ2" s="12">
        <f>VLOOKUP(A2,'BD OFICIAL'!$A$1:$AM$2097,36,0)*AM2-AP2</f>
        <v>0</v>
      </c>
      <c r="CK2" s="85" t="str">
        <f t="shared" ref="CK2:CK65" si="0">IF(AND(AA2="SI",D2="EMERGENCIA"),"SHNOM",IF(AND(AA2="SI",D2="FONDOS REGIONALES"),"SHNOM",IF(AND(AA2="SI",D2="FONDOS CONCURSABLES"),"SHNOM",IF(AND(AA2="SI",D2="Mandato"),"SHMAN","SSH"))))</f>
        <v>SHNOM</v>
      </c>
      <c r="CL2" s="85" t="str">
        <f t="shared" ref="CL2:CL65" si="1">IF(J2="SIN PLAN FORMATIVO","NO","SI")</f>
        <v>SI</v>
      </c>
      <c r="CM2" s="85" t="str">
        <f>IF(SUM(AZ2:BF2)&gt;0,"SI","NO")</f>
        <v>NO</v>
      </c>
      <c r="CN2" s="31">
        <f>IF(AND(AV2="NO",CM2="NO"),0,1)*IF(AND(AV2="SI",CL2="SI",CM2="NO"),0,1)*IF(AND(AV2="SI",CL2="NO",CM2="SI"),0,1)</f>
        <v>0</v>
      </c>
      <c r="CO2" s="31">
        <f t="shared" ref="CO2:CO65" si="2">IF(AND(AH2=1,AND(AM2&gt;=4130,AM2&lt;=5074)),0,IF(AND(AH2=2,AND(AM2&gt;=5075,AM2&lt;=6372)),0,IF(AND(AH2=3,AND(AM2&gt;=6373,AM2&lt;=7434)),0,1)))</f>
        <v>0</v>
      </c>
      <c r="CP2" s="31">
        <f t="shared" ref="CP2:CP44" si="3">IF(AND(CJ2&gt;-1,CJ2&lt;1),0,1)</f>
        <v>0</v>
      </c>
      <c r="CQ2" s="31">
        <f>IF(Y2="NO",0,IF(Y2="SI",IF(VLOOKUP(A2,'BD OFICIAL'!$A:$AO,40,0)=AQ2,0,1)))</f>
        <v>0</v>
      </c>
      <c r="CR2" s="31">
        <f>IF(Z2="NO",0,IF(Z2="SI",IF(VLOOKUP(A2,'BD OFICIAL'!$A:$AO,41,0)=AS2,0,1)))</f>
        <v>0</v>
      </c>
      <c r="CS2" s="31">
        <f t="shared" ref="CS2:CS65" si="4">IF(AND(CK2="SHNOM",AN2=275000),0,IF(AND(CK2="SHMAN",AN2&lt;=275000),0,IF(AND(CK2="SSH",AN2=0),0,1)))</f>
        <v>1</v>
      </c>
      <c r="CT2" s="31">
        <f t="shared" ref="CT2:CT65" si="5">IF(T2*AN2=AR2,0,1)</f>
        <v>0</v>
      </c>
      <c r="CU2" s="31">
        <f>IF(VLOOKUP(A2,'BD OFICIAL'!$A$1:$AL$1055,31,0)="SI",IF(AT2&gt;0,0,1),IF(AT2=0,0,1))</f>
        <v>0</v>
      </c>
      <c r="CV2" s="31">
        <f t="shared" ref="CV2:CV65" si="6">IF(AO2*T2-AT2=0,0,1)</f>
        <v>0</v>
      </c>
      <c r="CW2" s="31">
        <f t="shared" ref="CW2:CW65" si="7">IF((AP2+AQ2+AR2+AS2+AT2-AU2=0),0,1)</f>
        <v>0</v>
      </c>
      <c r="CX2" s="85" t="str">
        <f>IF(AND(AV2="SI",SUM(BU2+BV2+BW2+BX2+BY2+BZ2+CA2+CB2+CC2+CD2+CE2+CF2+CG2+CH2+CI2+CJ2+CN2+CO2+CP2+CQ2+CR2+CS2+CT2+CU2+CV2+CW2)=0),"SI","NO")</f>
        <v>NO</v>
      </c>
      <c r="CY2" s="31">
        <f>IF(AV2=CX2,0,1)</f>
        <v>0</v>
      </c>
      <c r="CZ2" s="85" t="str">
        <f>IF(ISERROR(VLOOKUP(AI2,EXPERIENCIA!$A$1:$C$2100,1,0)),"NO","SI")</f>
        <v>SI</v>
      </c>
      <c r="DA2" s="85" t="str">
        <f>IF(CX2="no","NO APLICA",IF(AX2=0,"ERROR NOTA",IF(AND(AX2&gt;1,CZ2="NO"),"ERROR NOTA",IF(AND(CZ2="NO",AX2=1),0,IF(VLOOKUP(AI2,EXPERIENCIA!$A$1:$C$2100,3,0)=AX2,0,"ERROR NOTA")))))</f>
        <v>NO APLICA</v>
      </c>
      <c r="DB2" s="85" t="str">
        <f>IF(ISERROR(VLOOKUP(AI2,COMPORTAMIENTO!$A$1:$C$2100,1,0)),"NO","SI")</f>
        <v>SI</v>
      </c>
      <c r="DC2" s="85" t="str">
        <f>IF(CX2="NO","NO APLICA",IF(AY2=0,"ERROR NOTA",IF(AND(DB2="NO",AY2=7),0,IF(VLOOKUP(AI2,COMPORTAMIENTO!$A$2:$H$2100,8,0)=AY2,0,"ERROR NOTA"))))</f>
        <v>NO APLICA</v>
      </c>
      <c r="DD2" s="103" t="str">
        <f>IF(CX2="no","NO APLICA",IF(DA2=0,(AX2*0.1),"ERROR NOTA"))</f>
        <v>NO APLICA</v>
      </c>
      <c r="DE2" s="103" t="str">
        <f>IF(CX2="no","NO APLICA",IF(DC2=0,(AY2*0.1),"ERROR NOTA"))</f>
        <v>NO APLICA</v>
      </c>
      <c r="DF2" s="85" t="str">
        <f t="shared" ref="DF2:DF65" si="8">IF(J2="","NO",IF(J2="SIN PLAN FORMATIVO","NO",IF(J2=0,"NO","SI")))</f>
        <v>SI</v>
      </c>
      <c r="DG2" s="85">
        <f t="shared" ref="DG2:DG65" si="9">IF(OR(CX2="NO",DF2="SI"),0,(AZ2*0.5+BA2*0.5))</f>
        <v>0</v>
      </c>
      <c r="DH2" s="85">
        <f>IF(OR(CX2="NO",DF2="SI"),0,(BB2*0.15+BC2*0.25+BD2*0.2+BE2*0.25+BG2*0.15))</f>
        <v>0</v>
      </c>
      <c r="DI2" s="85" t="str">
        <f t="shared" ref="DI2:DI65" si="10">IF(CX2="NO","NO APLICA",(DG2*0.35+DH2*0.65))</f>
        <v>NO APLICA</v>
      </c>
      <c r="DJ2" s="7" t="str">
        <f>IF(CX2="NO","NO APLICA",(BG2*0.3+BH2*0.3+BI2*0.2+BJ2*0.1+BK2*0.1))</f>
        <v>NO APLICA</v>
      </c>
      <c r="DK2" s="7" t="str">
        <f t="shared" ref="DK2:DK65" si="11">IF(CX2="NO","NO APLICA",IF(DF2="NO",DI2*0.45+DJ2*0.55,DJ2))</f>
        <v>NO APLICA</v>
      </c>
      <c r="DL2" s="12">
        <f>+(AM2)</f>
        <v>5500</v>
      </c>
      <c r="DM2" s="12">
        <f>VLOOKUP(A2,'5 TD'!$A:$B,2,0)</f>
        <v>5075</v>
      </c>
      <c r="DN2" s="7" t="str">
        <f t="shared" ref="DN2:DN65" si="12">IF(CX2="SI",ROUND((DM2/AM2)*7,1),"NO APLICA")</f>
        <v>NO APLICA</v>
      </c>
      <c r="DO2" s="85" t="str">
        <f t="shared" ref="DO2:DO65" si="13">IF(DN2="NO APLICA","NO APLICA",IF(AND(DN2=BL2),"APROBADO","ERROR NOTA"))</f>
        <v>NO APLICA</v>
      </c>
      <c r="DP2" s="85" t="str">
        <f t="shared" ref="DP2:DP44" si="14">IF(CX2="NO","NO APLICA",IF(AND(DA2&lt;&gt;"NO APLICA",DA2&lt;&gt;"ERROR NOTA",DC2&lt;&gt;"NO APLICA",DC2&lt;&gt;"ERROR NOTA",DO2&lt;&gt;"ERROR NOTA"),"APROBADO"))</f>
        <v>NO APLICA</v>
      </c>
      <c r="DQ2" s="7" t="str">
        <f t="shared" ref="DQ2:DQ44" si="15">IF(DP2="APROBADO",ROUND((DD2+DE2+0.75*DK2+DN2*0.05),1),IF(DP2="ERROR NOTA","ERROR NOTA","NO APLICA"))</f>
        <v>NO APLICA</v>
      </c>
      <c r="DR2" s="85" t="str">
        <f>IF(DP2="NO APLICA","NO APLICA",IF(AND(DP2="APROBADO",DQ2=BM2),"APROBADO",IF(AND(DP2="APROBADO",DQ2&lt;&gt;BM2),"ERROR NOTA","NO APLICA")))</f>
        <v>NO APLICA</v>
      </c>
      <c r="DS2" s="2">
        <f>+('3 Planilla Preadjudicación OTIC'!BO2)</f>
        <v>0</v>
      </c>
      <c r="DT2" s="2" t="str">
        <f>IF(DR2="APROBADO",VLOOKUP(A2,'5 TD'!$D$3:$E$270,2,0),"NO APLICA")</f>
        <v>NO APLICA</v>
      </c>
      <c r="DU2" s="2" t="str">
        <f t="shared" ref="DU2:DU44" si="16">IF(DT2="NO APLICA","NO APLICA",IF(DT2=DQ2,"SI","NO"))</f>
        <v>NO APLICA</v>
      </c>
      <c r="DV2" s="2" t="str">
        <f>IF(DU2="SI",VLOOKUP(A2,'5 TD'!$G$3:$H$270,2,0),"NO APLICA ")</f>
        <v xml:space="preserve">NO APLICA </v>
      </c>
      <c r="DW2" s="2" t="str">
        <f>IF(DV2="NO APLICA","NO",IF(DV2=DK2,"SI","NO"))</f>
        <v>NO</v>
      </c>
      <c r="DX2" s="2" t="str">
        <f>IF(DW2="SI",VLOOKUP(A2,'5 TD'!$J$4:$K$472,2,0),"NO APLICA")</f>
        <v>NO APLICA</v>
      </c>
      <c r="DY2" s="2" t="str">
        <f>IF(DX2="NO APLICA","NO",IF(DX2=AY2,"SI","NO"))</f>
        <v>NO</v>
      </c>
      <c r="DZ2" s="7" t="str">
        <f>IF(DY2="SI",VLOOKUP(A2,'5 TD'!$M$4:$N$350,2,0),"NO APLICA")</f>
        <v>NO APLICA</v>
      </c>
      <c r="EA2" s="2" t="str">
        <f t="shared" ref="EA2:EA65" si="17">IF(DZ2="NO APLICA","NO APLICA",IF(DZ2=AY2,"SI","NO"))</f>
        <v>NO APLICA</v>
      </c>
      <c r="EB2" s="12" t="str">
        <f>IF(EA2="SI",AM2,"")</f>
        <v/>
      </c>
      <c r="EC2" s="12" t="str">
        <f>IF(EA2="SI",VLOOKUP(A2,'5 TD'!$V$4:$W$479,2,0),"NO APLICA")</f>
        <v>NO APLICA</v>
      </c>
      <c r="ED2" s="2" t="str">
        <f t="shared" ref="ED2:ED44" si="18">IF(AND(EA2="SI",EB2=EC2),"SI","NO")</f>
        <v>NO</v>
      </c>
      <c r="EE2" s="79" t="str">
        <f>IF(ED2="SI",VLOOKUP(AI2,COMPORTAMIENTO!$A$1:$H$2100,7,0),"NO APLICA")</f>
        <v>NO APLICA</v>
      </c>
      <c r="EF2" s="234" t="str">
        <f>IF(ED2="SI",VLOOKUP(A2,'5 TD'!$P$2:$Q$479,2,0),"NO APLICA")</f>
        <v>NO APLICA</v>
      </c>
      <c r="EG2" s="2" t="str">
        <f t="shared" ref="EG2:EG44" si="19">IF(AND(ED2="SI",EE2=EF2),"SI","NO")</f>
        <v>NO</v>
      </c>
      <c r="EH2" s="2">
        <f>IF(CZ2="no",0,VLOOKUP(AI2,EXPERIENCIA!$A$1:$C$2100,2,0))</f>
        <v>17</v>
      </c>
      <c r="EI2" s="2">
        <f>IF(CZ2="si",VLOOKUP(A2,'5 TD'!$S$3:$T$2103,2,0),0)</f>
        <v>181</v>
      </c>
      <c r="EJ2" s="2" t="str">
        <f t="shared" ref="EJ2:EJ44" si="20">IF(EI2="NO APLICA","NO",IF(EI2=EH2,"SI","NO"))</f>
        <v>NO</v>
      </c>
      <c r="EK2" s="2">
        <f>+('3 Planilla Preadjudicación OTIC'!BU2)</f>
        <v>0</v>
      </c>
    </row>
    <row r="3" spans="1:146" s="30" customFormat="1" ht="13" hidden="1" x14ac:dyDescent="0.3">
      <c r="A3" s="2">
        <f>+('3 Planilla Preadjudicación OTIC'!A3)</f>
        <v>14541</v>
      </c>
      <c r="B3" s="2" t="str">
        <f>+('3 Planilla Preadjudicación OTIC'!B3)</f>
        <v>53334038-5</v>
      </c>
      <c r="C3" s="4">
        <f>+('3 Planilla Preadjudicación OTIC'!E3)</f>
        <v>2025</v>
      </c>
      <c r="D3" s="4" t="str">
        <f>+('3 Planilla Preadjudicación OTIC'!F3)</f>
        <v>Fondos Regionales</v>
      </c>
      <c r="E3" s="4" t="str">
        <f>+('3 Planilla Preadjudicación OTIC'!G3)</f>
        <v>61531000-K</v>
      </c>
      <c r="F3" s="4" t="str">
        <f>+('3 Planilla Preadjudicación OTIC'!H3)</f>
        <v>SENCE</v>
      </c>
      <c r="G3" s="4"/>
      <c r="H3" s="4"/>
      <c r="I3" s="4" t="str">
        <f>+('3 Planilla Preadjudicación OTIC'!I3)</f>
        <v>GESTIONANDO Y FORMALIZANDO MI EMPRENDIMIENTO</v>
      </c>
      <c r="J3" s="4" t="str">
        <f>+('3 Planilla Preadjudicación OTIC'!J3)</f>
        <v>PF1199</v>
      </c>
      <c r="K3" s="4" t="str">
        <f>+('3 Planilla Preadjudicación OTIC'!K3)</f>
        <v>TÉCNICAS PARA EL EMPRENDIMIENTO</v>
      </c>
      <c r="L3" s="4" t="str">
        <f>+('3 Planilla Preadjudicación OTIC'!L3)</f>
        <v>PF0921</v>
      </c>
      <c r="M3" s="2">
        <f>+('3 Planilla Preadjudicación OTIC'!M3)</f>
        <v>9</v>
      </c>
      <c r="N3" s="4" t="str">
        <f>+('3 Planilla Preadjudicación OTIC'!N3)</f>
        <v>DE LA ARAUCANÍA</v>
      </c>
      <c r="O3" s="4" t="str">
        <f>+('3 Planilla Preadjudicación OTIC'!O3)</f>
        <v>GALVARINO</v>
      </c>
      <c r="P3" s="4" t="str">
        <f>+('3 Planilla Preadjudicación OTIC'!P3)</f>
        <v>PERSONAS VULNERABLES PERTENECIENTES AL 80 % MÁS VULNERABLE</v>
      </c>
      <c r="Q3" s="4" t="str">
        <f>+('3 Planilla Preadjudicación OTIC'!Q3)</f>
        <v>PRESENCIAL</v>
      </c>
      <c r="R3" s="4" t="str">
        <f>+('3 Planilla Preadjudicación OTIC'!R3)</f>
        <v>INDEPENDIENTE</v>
      </c>
      <c r="S3" s="4" t="str">
        <f>+('3 Planilla Preadjudicación OTIC'!S3)</f>
        <v>01. LUNES - MAÑANA / 04. MARTES - MAÑANA / 07. MIÉRCOLES - MAÑANA / 10. JUEVES - MAÑANA / 13. VIERNES - MAÑANA</v>
      </c>
      <c r="T3" s="2">
        <f>+('3 Planilla Preadjudicación OTIC'!T3)</f>
        <v>20</v>
      </c>
      <c r="U3" s="2">
        <f>+('3 Planilla Preadjudicación OTIC'!U3)</f>
        <v>100</v>
      </c>
      <c r="V3" s="2">
        <f>+('3 Planilla Preadjudicación OTIC'!V3)</f>
        <v>12</v>
      </c>
      <c r="W3" s="2">
        <f>+('3 Planilla Preadjudicación OTIC'!W3)</f>
        <v>112</v>
      </c>
      <c r="X3" s="2">
        <f>+('3 Planilla Preadjudicación OTIC'!X3)</f>
        <v>4</v>
      </c>
      <c r="Y3" s="2" t="str">
        <f>+('3 Planilla Preadjudicación OTIC'!Y3)</f>
        <v>SI</v>
      </c>
      <c r="Z3" s="2" t="str">
        <f>+('3 Planilla Preadjudicación OTIC'!Z3)</f>
        <v>SI</v>
      </c>
      <c r="AA3" s="2" t="str">
        <f>+('3 Planilla Preadjudicación OTIC'!AA3)</f>
        <v>SI</v>
      </c>
      <c r="AB3" s="4">
        <f>+('3 Planilla Preadjudicación OTIC'!AB3)</f>
        <v>0</v>
      </c>
      <c r="AC3" s="4" t="str">
        <f>+('3 Planilla Preadjudicación OTIC'!AC3)</f>
        <v>EDUCACIÓN BÁSICA COMPLETA, PREFERENTEMENTE; NIVEL DE MANEJO COMPUTACIONAL BÁSICO (O NIVEL USUARIO),
PREFERENTEMENTE.</v>
      </c>
      <c r="AD3" s="2" t="str">
        <f>+('3 Planilla Preadjudicación OTIC'!AD3)</f>
        <v>NO</v>
      </c>
      <c r="AE3" s="4">
        <f>+('3 Planilla Preadjudicación OTIC'!AE3)</f>
        <v>0</v>
      </c>
      <c r="AF3" s="2" t="str">
        <f>+('3 Planilla Preadjudicación OTIC'!AF3)</f>
        <v>CONVOCATORIA ABIERTA</v>
      </c>
      <c r="AG3" s="2">
        <f>+('3 Planilla Preadjudicación OTIC'!AG3)</f>
        <v>28</v>
      </c>
      <c r="AH3" s="30">
        <v>2</v>
      </c>
      <c r="AI3" s="2" t="str">
        <f>+('3 Planilla Preadjudicación OTIC'!AI3)</f>
        <v>76232950-6</v>
      </c>
      <c r="AJ3" s="135" t="str">
        <f>+('3 Planilla Preadjudicación OTIC'!AJ3)</f>
        <v>Instituto de calidad y medio ambiente de Chile Spa</v>
      </c>
      <c r="AK3" s="4">
        <f>+('3 Planilla Preadjudicación OTIC'!AK3)</f>
        <v>112</v>
      </c>
      <c r="AL3" s="2">
        <f>+('3 Planilla Preadjudicación OTIC'!AL3)</f>
        <v>28</v>
      </c>
      <c r="AM3" s="2">
        <f>+('3 Planilla Preadjudicación OTIC'!AM3)</f>
        <v>5500</v>
      </c>
      <c r="AN3" s="12">
        <f>+('3 Planilla Preadjudicación OTIC'!AN3)</f>
        <v>270000</v>
      </c>
      <c r="AO3" s="12">
        <f>+('3 Planilla Preadjudicación OTIC'!AO3)</f>
        <v>0</v>
      </c>
      <c r="AP3" s="12">
        <f>+('3 Planilla Preadjudicación OTIC'!AP3)</f>
        <v>12320000</v>
      </c>
      <c r="AQ3" s="12">
        <f>+('3 Planilla Preadjudicación OTIC'!AQ3)</f>
        <v>2240000</v>
      </c>
      <c r="AR3" s="12">
        <f>+('3 Planilla Preadjudicación OTIC'!AR3)</f>
        <v>5400000</v>
      </c>
      <c r="AS3" s="12">
        <f>+('3 Planilla Preadjudicación OTIC'!AS3)</f>
        <v>2800000</v>
      </c>
      <c r="AT3" s="12">
        <f>+('3 Planilla Preadjudicación OTIC'!AT3)</f>
        <v>0</v>
      </c>
      <c r="AU3" s="12">
        <f>+('3 Planilla Preadjudicación OTIC'!AU3)</f>
        <v>22760000</v>
      </c>
      <c r="AV3" s="12" t="str">
        <f>+('3 Planilla Preadjudicación OTIC'!AV3)</f>
        <v>NO</v>
      </c>
      <c r="AW3" s="4" t="str">
        <f>+('3 Planilla Preadjudicación OTIC'!AW3)</f>
        <v>Valor alumno subsidio de utiles, insumos y herramientas no es correcto se menciona $270.000 y no $275.000 (RESOLUCIÓN EXENTA N°1366 28/05/2025)</v>
      </c>
      <c r="AX3" s="4" t="str">
        <f>+('3 Planilla Preadjudicación OTIC'!AX3)</f>
        <v>-</v>
      </c>
      <c r="AY3" s="2" t="str">
        <f>+('3 Planilla Preadjudicación OTIC'!AY3)</f>
        <v>-</v>
      </c>
      <c r="AZ3" s="2" t="str">
        <f>+('3 Planilla Preadjudicación OTIC'!BA3)</f>
        <v>-</v>
      </c>
      <c r="BA3" s="2" t="str">
        <f>+('3 Planilla Preadjudicación OTIC'!BB3)</f>
        <v>-</v>
      </c>
      <c r="BB3" s="2" t="str">
        <f>+('3 Planilla Preadjudicación OTIC'!BC3)</f>
        <v>-</v>
      </c>
      <c r="BC3" s="2" t="str">
        <f>+('3 Planilla Preadjudicación OTIC'!BD3)</f>
        <v>-</v>
      </c>
      <c r="BD3" s="2" t="str">
        <f>+('3 Planilla Preadjudicación OTIC'!BE3)</f>
        <v>-</v>
      </c>
      <c r="BE3" s="2" t="str">
        <f>+('3 Planilla Preadjudicación OTIC'!BF3)</f>
        <v>-</v>
      </c>
      <c r="BG3" s="2" t="str">
        <f>+('3 Planilla Preadjudicación OTIC'!BG3)</f>
        <v>-</v>
      </c>
      <c r="BH3" s="2" t="str">
        <f>+('3 Planilla Preadjudicación OTIC'!BH3)</f>
        <v>-</v>
      </c>
      <c r="BI3" s="2" t="str">
        <f>+('3 Planilla Preadjudicación OTIC'!BI3)</f>
        <v>-</v>
      </c>
      <c r="BJ3" s="2" t="str">
        <f>+('3 Planilla Preadjudicación OTIC'!BJ3)</f>
        <v>-</v>
      </c>
      <c r="BK3" s="2" t="str">
        <f>+('3 Planilla Preadjudicación OTIC'!BK3)</f>
        <v>-</v>
      </c>
      <c r="BL3" s="199" t="str">
        <f>+('3 Planilla Preadjudicación OTIC'!BM3)</f>
        <v>-</v>
      </c>
      <c r="BM3" s="103">
        <f>ROUND(('3 Planilla Preadjudicación OTIC'!BN3),1)</f>
        <v>0</v>
      </c>
      <c r="BN3" s="4">
        <f>+('3 Planilla Preadjudicación OTIC'!BO3)</f>
        <v>0</v>
      </c>
      <c r="BO3" s="4">
        <f>+('3 Planilla Preadjudicación OTIC'!BP3)</f>
        <v>0</v>
      </c>
      <c r="BP3" s="4">
        <f>+('3 Planilla Preadjudicación OTIC'!BQ3)</f>
        <v>0</v>
      </c>
      <c r="BQ3" s="4">
        <f>+('3 Planilla Preadjudicación OTIC'!BR3)</f>
        <v>0</v>
      </c>
      <c r="BR3" s="4">
        <f>+('3 Planilla Preadjudicación OTIC'!BS3)</f>
        <v>0</v>
      </c>
      <c r="BS3" s="4">
        <f>+('3 Planilla Preadjudicación OTIC'!BT3)</f>
        <v>0</v>
      </c>
      <c r="BU3" s="85">
        <f>IF(VLOOKUP(A3,'BD OFICIAL'!$A$1:$AL$2097,7,0)=D3,0,1)</f>
        <v>0</v>
      </c>
      <c r="BV3" s="85">
        <f>IF(VLOOKUP(A3,'BD OFICIAL'!$A$1:$AL$2097,11,0)=J3,0,1)</f>
        <v>0</v>
      </c>
      <c r="BW3" s="85">
        <f>IF(VLOOKUP(A3,'BD OFICIAL'!$A$1:$AL$2097,13,0)=L3,0,1)</f>
        <v>0</v>
      </c>
      <c r="BX3" s="2">
        <f>IF(VLOOKUP(A3,'BD OFICIAL'!$A$1:$AL$2097,16,0)=O3,0,1)</f>
        <v>0</v>
      </c>
      <c r="BY3" s="2">
        <f>IF(VLOOKUP(A3,'BD OFICIAL'!$A$1:$AL$2097,17,0)=P3,0,1)</f>
        <v>0</v>
      </c>
      <c r="BZ3" s="2">
        <f>IF(VLOOKUP(A3,'BD OFICIAL'!$A$1:$AL$2097,19,0)=R3,0,1)</f>
        <v>0</v>
      </c>
      <c r="CA3" s="2">
        <f>IF(VLOOKUP(A3,'BD OFICIAL'!$A$1:$AL$2097,21,0)=T3,0,1)</f>
        <v>0</v>
      </c>
      <c r="CB3" s="2">
        <f>IF(VLOOKUP(A3,'BD OFICIAL'!$A$1:$AL$2097,24,0)=AK3,0,1)</f>
        <v>0</v>
      </c>
      <c r="CC3" s="2">
        <f>IF(VLOOKUP(A3,'BD OFICIAL'!$A$1:$AL$2097,25,0)=X3,0,1)</f>
        <v>0</v>
      </c>
      <c r="CD3" s="2">
        <f>IF(VLOOKUP(A3,'BD OFICIAL'!$A$1:$AL$2097,26,0)=Y3,0,1)</f>
        <v>0</v>
      </c>
      <c r="CE3" s="2">
        <f>IF(VLOOKUP(A3,'BD OFICIAL'!$A$1:$AL$2097,27,0)=Z3,0,1)</f>
        <v>0</v>
      </c>
      <c r="CF3" s="2">
        <f>IF(VLOOKUP(A3,'BD OFICIAL'!$A$1:$AL$2097,28,0)=AA3,0,1)</f>
        <v>0</v>
      </c>
      <c r="CG3" s="2">
        <f>IF(VLOOKUP(A3,'BD OFICIAL'!$A$1:$AL$1055,33,0)=AF3,0,1)</f>
        <v>0</v>
      </c>
      <c r="CH3" s="2">
        <f>IF(VLOOKUP(A3,'BD OFICIAL'!$A$1:$AL$2097,35,0)=AH3,0,1)</f>
        <v>0</v>
      </c>
      <c r="CI3" s="85">
        <f>IF(VLOOKUP(A3,'BD OFICIAL'!$A$1:$AL$2097,34,0)=AL3,0,1)</f>
        <v>0</v>
      </c>
      <c r="CJ3" s="12">
        <f>VLOOKUP(A3,'BD OFICIAL'!$A$1:$AM$2097,36,0)*AM3-AP3</f>
        <v>0</v>
      </c>
      <c r="CK3" s="85" t="str">
        <f t="shared" si="0"/>
        <v>SHNOM</v>
      </c>
      <c r="CL3" s="85" t="str">
        <f t="shared" si="1"/>
        <v>SI</v>
      </c>
      <c r="CM3" s="85" t="str">
        <f t="shared" ref="CM3:CM66" si="21">IF(SUM(AZ3:BF3)&gt;0,"SI","NO")</f>
        <v>NO</v>
      </c>
      <c r="CN3" s="31">
        <f t="shared" ref="CN3:CN66" si="22">IF(AND(AV3="NO",CM3="NO"),0,1)*IF(AND(AV3="SI",CL3="SI",CM3="NO"),0,1)*IF(AND(AV3="SI",CL3="NO",CM3="SI"),0,1)</f>
        <v>0</v>
      </c>
      <c r="CO3" s="31">
        <f t="shared" si="2"/>
        <v>0</v>
      </c>
      <c r="CP3" s="31">
        <f t="shared" si="3"/>
        <v>0</v>
      </c>
      <c r="CQ3" s="31">
        <f>IF(Y3="NO",0,IF(Y3="SI",IF(VLOOKUP(A3,'BD OFICIAL'!$A:$AO,40,0)=AQ3,0,1)))</f>
        <v>0</v>
      </c>
      <c r="CR3" s="31">
        <f>IF(Z3="NO",0,IF(Z3="SI",IF(VLOOKUP(A3,'BD OFICIAL'!$A:$AO,41,0)=AS3,0,1)))</f>
        <v>0</v>
      </c>
      <c r="CS3" s="31">
        <f t="shared" si="4"/>
        <v>1</v>
      </c>
      <c r="CT3" s="31">
        <f t="shared" si="5"/>
        <v>0</v>
      </c>
      <c r="CU3" s="31">
        <f>IF(VLOOKUP(A3,'BD OFICIAL'!$A$1:$AL$1055,31,0)="SI",IF(AT3&gt;0,0,1),IF(AT3=0,0,1))</f>
        <v>0</v>
      </c>
      <c r="CV3" s="31">
        <f t="shared" si="6"/>
        <v>0</v>
      </c>
      <c r="CW3" s="31">
        <f t="shared" si="7"/>
        <v>0</v>
      </c>
      <c r="CX3" s="85" t="str">
        <f t="shared" ref="CX3:CX66" si="23">IF(AND(AV3="SI",SUM(BU3+BV3+BW3+BX3+BY3+BZ3+CA3+CB3+CC3+CD3+CE3+CF3+CG3+CH3+CI3+CJ3+CN3+CO3+CP3+CQ3+CR3+CS3+CT3+CU3+CV3+CW3)=0),"SI","NO")</f>
        <v>NO</v>
      </c>
      <c r="CY3" s="31">
        <f t="shared" ref="CY3:CY66" si="24">IF(AV3=CX3,0,1)</f>
        <v>0</v>
      </c>
      <c r="CZ3" s="85" t="str">
        <f>IF(ISERROR(VLOOKUP(AI3,EXPERIENCIA!$A$1:$C$2100,1,0)),"NO","SI")</f>
        <v>SI</v>
      </c>
      <c r="DA3" s="85" t="str">
        <f>IF(CX3="no","NO APLICA",IF(AX3=0,"ERROR NOTA",IF(AND(AX3&gt;1,CZ3="NO"),"ERROR NOTA",IF(AND(CZ3="NO",AX3=1),0,IF(VLOOKUP(AI3,EXPERIENCIA!$A$1:$C$2100,3,0)=AX3,0,"ERROR NOTA")))))</f>
        <v>NO APLICA</v>
      </c>
      <c r="DB3" s="85" t="str">
        <f>IF(ISERROR(VLOOKUP(AI3,COMPORTAMIENTO!$A$1:$C$2100,1,0)),"NO","SI")</f>
        <v>SI</v>
      </c>
      <c r="DC3" s="85" t="str">
        <f>IF(CX3="NO","NO APLICA",IF(AY3=0,"ERROR NOTA",IF(AND(DB3="NO",AY3=7),0,IF(VLOOKUP(AI3,COMPORTAMIENTO!$A$2:$H$2100,8,0)=AY3,0,"ERROR NOTA"))))</f>
        <v>NO APLICA</v>
      </c>
      <c r="DD3" s="103" t="str">
        <f t="shared" ref="DD3:DD66" si="25">IF(CX3="no","NO APLICA",IF(DA3=0,(AX3*0.1),"ERROR NOTA"))</f>
        <v>NO APLICA</v>
      </c>
      <c r="DE3" s="103" t="str">
        <f t="shared" ref="DE3:DE66" si="26">IF(CX3="no","NO APLICA",IF(DC3=0,(AY3*0.1),"ERROR NOTA"))</f>
        <v>NO APLICA</v>
      </c>
      <c r="DF3" s="85" t="str">
        <f t="shared" si="8"/>
        <v>SI</v>
      </c>
      <c r="DG3" s="85">
        <f t="shared" si="9"/>
        <v>0</v>
      </c>
      <c r="DH3" s="85">
        <f t="shared" ref="DH3:DH66" si="27">IF(OR(CX3="NO",DF3="SI"),0,(BB3*0.15+BC3*0.25+BD3*0.2+BE3*0.25+BG3*0.15))</f>
        <v>0</v>
      </c>
      <c r="DI3" s="85" t="str">
        <f t="shared" si="10"/>
        <v>NO APLICA</v>
      </c>
      <c r="DJ3" s="7" t="str">
        <f t="shared" ref="DJ3:DJ66" si="28">IF(CX3="NO","NO APLICA",(BG3*0.3+BH3*0.3+BI3*0.2+BJ3*0.1+BK3*0.1))</f>
        <v>NO APLICA</v>
      </c>
      <c r="DK3" s="7" t="str">
        <f t="shared" si="11"/>
        <v>NO APLICA</v>
      </c>
      <c r="DL3" s="12">
        <f t="shared" ref="DL3:DL66" si="29">+(AM3)</f>
        <v>5500</v>
      </c>
      <c r="DM3" s="12">
        <f>VLOOKUP(A3,'5 TD'!$A:$B,2,0)</f>
        <v>5075</v>
      </c>
      <c r="DN3" s="7" t="str">
        <f t="shared" si="12"/>
        <v>NO APLICA</v>
      </c>
      <c r="DO3" s="85" t="str">
        <f t="shared" si="13"/>
        <v>NO APLICA</v>
      </c>
      <c r="DP3" s="85" t="str">
        <f t="shared" si="14"/>
        <v>NO APLICA</v>
      </c>
      <c r="DQ3" s="7" t="str">
        <f t="shared" si="15"/>
        <v>NO APLICA</v>
      </c>
      <c r="DR3" s="85" t="str">
        <f t="shared" ref="DR3:DR66" si="30">IF(DP3="NO APLICA","NO APLICA",IF(AND(DP3="APROBADO",DQ3=BM3),"APROBADO",IF(AND(DP3="APROBADO",DQ3&lt;&gt;BM3),"ERROR NOTA","NO APLICA")))</f>
        <v>NO APLICA</v>
      </c>
      <c r="DS3" s="2">
        <f>+('3 Planilla Preadjudicación OTIC'!BO3)</f>
        <v>0</v>
      </c>
      <c r="DT3" s="2" t="str">
        <f>IF(DR3="APROBADO",VLOOKUP(A3,'5 TD'!$D$3:$E$270,2,0),"NO APLICA")</f>
        <v>NO APLICA</v>
      </c>
      <c r="DU3" s="2" t="str">
        <f t="shared" si="16"/>
        <v>NO APLICA</v>
      </c>
      <c r="DV3" s="2" t="str">
        <f>IF(DU3="SI",VLOOKUP(A3,'5 TD'!$G$3:$H$270,2,0),"NO APLICA ")</f>
        <v xml:space="preserve">NO APLICA </v>
      </c>
      <c r="DW3" s="2" t="str">
        <f t="shared" ref="DW3:DW66" si="31">IF(DV3="NO APLICA","NO",IF(DV3=DK3,"SI","NO"))</f>
        <v>NO</v>
      </c>
      <c r="DX3" s="2" t="str">
        <f>IF(DW3="SI",VLOOKUP(A3,'5 TD'!$J$4:$K$472,2,0),"NO APLICA")</f>
        <v>NO APLICA</v>
      </c>
      <c r="DY3" s="2" t="str">
        <f t="shared" ref="DY3:DY66" si="32">IF(DX3="NO APLICA","NO",IF(DX3=AY3,"SI","NO"))</f>
        <v>NO</v>
      </c>
      <c r="DZ3" s="7" t="str">
        <f>IF(DY3="SI",VLOOKUP(A3,'5 TD'!$M$4:$N$350,2,0),"NO APLICA")</f>
        <v>NO APLICA</v>
      </c>
      <c r="EA3" s="2" t="str">
        <f t="shared" si="17"/>
        <v>NO APLICA</v>
      </c>
      <c r="EB3" s="12" t="str">
        <f t="shared" ref="EB3:EB66" si="33">IF(EA3="SI",AM3,"")</f>
        <v/>
      </c>
      <c r="EC3" s="12" t="str">
        <f>IF(EA3="SI",VLOOKUP(A3,'5 TD'!$V$4:$W$479,2,0),"NO APLICA")</f>
        <v>NO APLICA</v>
      </c>
      <c r="ED3" s="2" t="str">
        <f t="shared" si="18"/>
        <v>NO</v>
      </c>
      <c r="EE3" s="79" t="str">
        <f>IF(ED3="SI",VLOOKUP(AI3,COMPORTAMIENTO!$A$1:$H$2100,7,0),"NO APLICA")</f>
        <v>NO APLICA</v>
      </c>
      <c r="EF3" s="234" t="str">
        <f>IF(ED3="SI",VLOOKUP(A3,'5 TD'!$P$2:$Q$479,2,0),"NO APLICA")</f>
        <v>NO APLICA</v>
      </c>
      <c r="EG3" s="2" t="str">
        <f t="shared" si="19"/>
        <v>NO</v>
      </c>
      <c r="EH3" s="2">
        <f>IF(CZ3="no",0,VLOOKUP(AI3,EXPERIENCIA!$A$1:$C$2100,2,0))</f>
        <v>17</v>
      </c>
      <c r="EI3" s="2">
        <f>IF(CZ3="si",VLOOKUP(A3,'5 TD'!$S$3:$T$2103,2,0),0)</f>
        <v>181</v>
      </c>
      <c r="EJ3" s="2" t="str">
        <f t="shared" si="20"/>
        <v>NO</v>
      </c>
      <c r="EK3" s="2">
        <f>+('3 Planilla Preadjudicación OTIC'!BU3)</f>
        <v>0</v>
      </c>
    </row>
    <row r="4" spans="1:146" s="30" customFormat="1" ht="13" hidden="1" x14ac:dyDescent="0.3">
      <c r="A4" s="2">
        <f>+('3 Planilla Preadjudicación OTIC'!A4)</f>
        <v>14544</v>
      </c>
      <c r="B4" s="2" t="str">
        <f>+('3 Planilla Preadjudicación OTIC'!B4)</f>
        <v>53334038-5</v>
      </c>
      <c r="C4" s="4">
        <f>+('3 Planilla Preadjudicación OTIC'!E4)</f>
        <v>2025</v>
      </c>
      <c r="D4" s="4" t="str">
        <f>+('3 Planilla Preadjudicación OTIC'!F4)</f>
        <v>Fondos Regionales</v>
      </c>
      <c r="E4" s="4" t="str">
        <f>+('3 Planilla Preadjudicación OTIC'!G4)</f>
        <v>61531000-K</v>
      </c>
      <c r="F4" s="4" t="str">
        <f>+('3 Planilla Preadjudicación OTIC'!H4)</f>
        <v>SENCE</v>
      </c>
      <c r="G4" s="4"/>
      <c r="H4" s="4"/>
      <c r="I4" s="4" t="str">
        <f>+('3 Planilla Preadjudicación OTIC'!I4)</f>
        <v>OPERACIÓN DE GRÚA HORQUILLA</v>
      </c>
      <c r="J4" s="4" t="str">
        <f>+('3 Planilla Preadjudicación OTIC'!J4)</f>
        <v>PF1257</v>
      </c>
      <c r="K4" s="4">
        <f>+('3 Planilla Preadjudicación OTIC'!K4)</f>
        <v>0</v>
      </c>
      <c r="L4" s="4" t="str">
        <f>+('3 Planilla Preadjudicación OTIC'!L4)</f>
        <v/>
      </c>
      <c r="M4" s="2">
        <f>+('3 Planilla Preadjudicación OTIC'!M4)</f>
        <v>9</v>
      </c>
      <c r="N4" s="4" t="str">
        <f>+('3 Planilla Preadjudicación OTIC'!N4)</f>
        <v>DE LA ARAUCANÍA</v>
      </c>
      <c r="O4" s="4" t="str">
        <f>+('3 Planilla Preadjudicación OTIC'!O4)</f>
        <v>PITRUFQUÉN</v>
      </c>
      <c r="P4" s="4" t="str">
        <f>+('3 Planilla Preadjudicación OTIC'!P4)</f>
        <v>PERSONAS VULNERABLES PERTENECIENTES AL 80 % MÁS VULNERABLE</v>
      </c>
      <c r="Q4" s="4" t="str">
        <f>+('3 Planilla Preadjudicación OTIC'!Q4)</f>
        <v>PRESENCIAL</v>
      </c>
      <c r="R4" s="4" t="str">
        <f>+('3 Planilla Preadjudicación OTIC'!R4)</f>
        <v>DEPENDIENTE</v>
      </c>
      <c r="S4" s="4" t="str">
        <f>+('3 Planilla Preadjudicación OTIC'!S4)</f>
        <v>01. LUNES - MAÑANA / 04. MARTES - MAÑANA / 07. MIÉRCOLES - MAÑANA / 10. JUEVES - MAÑANA / 13. VIERNES - MAÑANA</v>
      </c>
      <c r="T4" s="2">
        <f>+('3 Planilla Preadjudicación OTIC'!T4)</f>
        <v>20</v>
      </c>
      <c r="U4" s="2">
        <f>+('3 Planilla Preadjudicación OTIC'!U4)</f>
        <v>160</v>
      </c>
      <c r="V4" s="2" t="str">
        <f>+('3 Planilla Preadjudicación OTIC'!V4)</f>
        <v/>
      </c>
      <c r="W4" s="2">
        <f>+('3 Planilla Preadjudicación OTIC'!W4)</f>
        <v>160</v>
      </c>
      <c r="X4" s="2">
        <f>+('3 Planilla Preadjudicación OTIC'!X4)</f>
        <v>4</v>
      </c>
      <c r="Y4" s="2" t="str">
        <f>+('3 Planilla Preadjudicación OTIC'!Y4)</f>
        <v>SI</v>
      </c>
      <c r="Z4" s="2" t="str">
        <f>+('3 Planilla Preadjudicación OTIC'!Z4)</f>
        <v>SI</v>
      </c>
      <c r="AA4" s="2" t="str">
        <f>+('3 Planilla Preadjudicación OTIC'!AA4)</f>
        <v>NO</v>
      </c>
      <c r="AB4" s="4">
        <f>+('3 Planilla Preadjudicación OTIC'!AB4)</f>
        <v>0</v>
      </c>
      <c r="AC4" s="4" t="str">
        <f>+('3 Planilla Preadjudicación OTIC'!AC4)</f>
        <v>EDUCACIÓN MEDIA COMPLETA, PREFERENTEMENTE</v>
      </c>
      <c r="AD4" s="2" t="str">
        <f>+('3 Planilla Preadjudicación OTIC'!AD4)</f>
        <v>SI</v>
      </c>
      <c r="AE4" s="4" t="str">
        <f>+('3 Planilla Preadjudicación OTIC'!AE4)</f>
        <v>LICENCIA DE CONDUCIR CLASE D</v>
      </c>
      <c r="AF4" s="2" t="str">
        <f>+('3 Planilla Preadjudicación OTIC'!AF4)</f>
        <v>CONVOCATORIA ABIERTA</v>
      </c>
      <c r="AG4" s="2">
        <f>+('3 Planilla Preadjudicación OTIC'!AG4)</f>
        <v>40</v>
      </c>
      <c r="AH4" s="30">
        <v>2</v>
      </c>
      <c r="AI4" s="2" t="str">
        <f>+('3 Planilla Preadjudicación OTIC'!AI4)</f>
        <v>76232950-6</v>
      </c>
      <c r="AJ4" s="135" t="str">
        <f>+('3 Planilla Preadjudicación OTIC'!AJ4)</f>
        <v>Instituto de calidad y medio ambiente de Chile Spa</v>
      </c>
      <c r="AK4" s="4">
        <f>+('3 Planilla Preadjudicación OTIC'!AK4)</f>
        <v>160</v>
      </c>
      <c r="AL4" s="2">
        <f>+('3 Planilla Preadjudicación OTIC'!AL4)</f>
        <v>40</v>
      </c>
      <c r="AM4" s="2">
        <f>+('3 Planilla Preadjudicación OTIC'!AM4)</f>
        <v>5500</v>
      </c>
      <c r="AN4" s="12">
        <f>+('3 Planilla Preadjudicación OTIC'!AN4)</f>
        <v>0</v>
      </c>
      <c r="AO4" s="12">
        <f>+('3 Planilla Preadjudicación OTIC'!AO4)</f>
        <v>50000</v>
      </c>
      <c r="AP4" s="12">
        <f>+('3 Planilla Preadjudicación OTIC'!AP4)</f>
        <v>17600000</v>
      </c>
      <c r="AQ4" s="12">
        <f>+('3 Planilla Preadjudicación OTIC'!AQ4)</f>
        <v>3200000</v>
      </c>
      <c r="AR4" s="12">
        <f>+('3 Planilla Preadjudicación OTIC'!AR4)</f>
        <v>0</v>
      </c>
      <c r="AS4" s="12">
        <f>+('3 Planilla Preadjudicación OTIC'!AS4)</f>
        <v>4000000</v>
      </c>
      <c r="AT4" s="12">
        <f>+('3 Planilla Preadjudicación OTIC'!AT4)</f>
        <v>1000000</v>
      </c>
      <c r="AU4" s="12">
        <f>+('3 Planilla Preadjudicación OTIC'!AU4)</f>
        <v>25800000</v>
      </c>
      <c r="AV4" s="12" t="str">
        <f>+('3 Planilla Preadjudicación OTIC'!AV4)</f>
        <v>SI</v>
      </c>
      <c r="AW4" s="2" t="str">
        <f>+('3 Planilla Preadjudicación OTIC'!AW4)</f>
        <v>-</v>
      </c>
      <c r="AX4" s="4">
        <f>+('3 Planilla Preadjudicación OTIC'!AX4)</f>
        <v>1</v>
      </c>
      <c r="AY4" s="2">
        <f>+('3 Planilla Preadjudicación OTIC'!AY4)</f>
        <v>7</v>
      </c>
      <c r="AZ4" s="2" t="str">
        <f>+('3 Planilla Preadjudicación OTIC'!BA4)</f>
        <v>-</v>
      </c>
      <c r="BA4" s="2" t="str">
        <f>+('3 Planilla Preadjudicación OTIC'!BB4)</f>
        <v>-</v>
      </c>
      <c r="BB4" s="2" t="str">
        <f>+('3 Planilla Preadjudicación OTIC'!BC4)</f>
        <v>-</v>
      </c>
      <c r="BC4" s="2" t="str">
        <f>+('3 Planilla Preadjudicación OTIC'!BD4)</f>
        <v>-</v>
      </c>
      <c r="BD4" s="2" t="str">
        <f>+('3 Planilla Preadjudicación OTIC'!BE4)</f>
        <v>-</v>
      </c>
      <c r="BE4" s="2" t="str">
        <f>+('3 Planilla Preadjudicación OTIC'!BF4)</f>
        <v>-</v>
      </c>
      <c r="BG4" s="2">
        <f>+('3 Planilla Preadjudicación OTIC'!BG4)</f>
        <v>5</v>
      </c>
      <c r="BH4" s="2">
        <f>+('3 Planilla Preadjudicación OTIC'!BH4)</f>
        <v>5</v>
      </c>
      <c r="BI4" s="2">
        <f>+('3 Planilla Preadjudicación OTIC'!BI4)</f>
        <v>7</v>
      </c>
      <c r="BJ4" s="2">
        <f>+('3 Planilla Preadjudicación OTIC'!BJ4)</f>
        <v>7</v>
      </c>
      <c r="BK4" s="2">
        <f>+('3 Planilla Preadjudicación OTIC'!BK4)</f>
        <v>7</v>
      </c>
      <c r="BL4" s="199">
        <f>+('3 Planilla Preadjudicación OTIC'!BM4)</f>
        <v>6.459090909090909</v>
      </c>
      <c r="BM4" s="103">
        <f>ROUND(('3 Planilla Preadjudicación OTIC'!BN4),1)</f>
        <v>5.5</v>
      </c>
      <c r="BN4" s="4">
        <f>+('3 Planilla Preadjudicación OTIC'!BO4)</f>
        <v>0</v>
      </c>
      <c r="BO4" s="4">
        <f>+('3 Planilla Preadjudicación OTIC'!BP4)</f>
        <v>0</v>
      </c>
      <c r="BP4" s="4">
        <f>+('3 Planilla Preadjudicación OTIC'!BQ4)</f>
        <v>0</v>
      </c>
      <c r="BQ4" s="4">
        <f>+('3 Planilla Preadjudicación OTIC'!BR4)</f>
        <v>0</v>
      </c>
      <c r="BR4" s="4">
        <f>+('3 Planilla Preadjudicación OTIC'!BS4)</f>
        <v>0</v>
      </c>
      <c r="BS4" s="4">
        <f>+('3 Planilla Preadjudicación OTIC'!BT4)</f>
        <v>0</v>
      </c>
      <c r="BU4" s="85">
        <f>IF(VLOOKUP(A4,'BD OFICIAL'!$A$1:$AL$2097,7,0)=D4,0,1)</f>
        <v>0</v>
      </c>
      <c r="BV4" s="85">
        <f>IF(VLOOKUP(A4,'BD OFICIAL'!$A$1:$AL$2097,11,0)=J4,0,1)</f>
        <v>0</v>
      </c>
      <c r="BW4" s="85">
        <f>IF(VLOOKUP(A4,'BD OFICIAL'!$A$1:$AL$2097,13,0)=L4,0,1)</f>
        <v>0</v>
      </c>
      <c r="BX4" s="2">
        <f>IF(VLOOKUP(A4,'BD OFICIAL'!$A$1:$AL$2097,16,0)=O4,0,1)</f>
        <v>0</v>
      </c>
      <c r="BY4" s="2">
        <f>IF(VLOOKUP(A4,'BD OFICIAL'!$A$1:$AL$2097,17,0)=P4,0,1)</f>
        <v>0</v>
      </c>
      <c r="BZ4" s="2">
        <f>IF(VLOOKUP(A4,'BD OFICIAL'!$A$1:$AL$2097,19,0)=R4,0,1)</f>
        <v>0</v>
      </c>
      <c r="CA4" s="2">
        <f>IF(VLOOKUP(A4,'BD OFICIAL'!$A$1:$AL$2097,21,0)=T4,0,1)</f>
        <v>0</v>
      </c>
      <c r="CB4" s="2">
        <f>IF(VLOOKUP(A4,'BD OFICIAL'!$A$1:$AL$2097,24,0)=AK4,0,1)</f>
        <v>0</v>
      </c>
      <c r="CC4" s="2">
        <f>IF(VLOOKUP(A4,'BD OFICIAL'!$A$1:$AL$2097,25,0)=X4,0,1)</f>
        <v>0</v>
      </c>
      <c r="CD4" s="2">
        <f>IF(VLOOKUP(A4,'BD OFICIAL'!$A$1:$AL$2097,26,0)=Y4,0,1)</f>
        <v>0</v>
      </c>
      <c r="CE4" s="2">
        <f>IF(VLOOKUP(A4,'BD OFICIAL'!$A$1:$AL$2097,27,0)=Z4,0,1)</f>
        <v>0</v>
      </c>
      <c r="CF4" s="2">
        <f>IF(VLOOKUP(A4,'BD OFICIAL'!$A$1:$AL$2097,28,0)=AA4,0,1)</f>
        <v>0</v>
      </c>
      <c r="CG4" s="2">
        <f>IF(VLOOKUP(A4,'BD OFICIAL'!$A$1:$AL$1055,33,0)=AF4,0,1)</f>
        <v>0</v>
      </c>
      <c r="CH4" s="2">
        <f>IF(VLOOKUP(A4,'BD OFICIAL'!$A$1:$AL$2097,35,0)=AH4,0,1)</f>
        <v>0</v>
      </c>
      <c r="CI4" s="85">
        <f>IF(VLOOKUP(A4,'BD OFICIAL'!$A$1:$AL$2097,34,0)=AL4,0,1)</f>
        <v>0</v>
      </c>
      <c r="CJ4" s="12">
        <f>VLOOKUP(A4,'BD OFICIAL'!$A$1:$AM$2097,36,0)*AM4-AP4</f>
        <v>0</v>
      </c>
      <c r="CK4" s="85" t="str">
        <f t="shared" si="0"/>
        <v>SSH</v>
      </c>
      <c r="CL4" s="85" t="str">
        <f t="shared" si="1"/>
        <v>SI</v>
      </c>
      <c r="CM4" s="85" t="str">
        <f t="shared" si="21"/>
        <v>NO</v>
      </c>
      <c r="CN4" s="31">
        <f t="shared" si="22"/>
        <v>0</v>
      </c>
      <c r="CO4" s="31">
        <f t="shared" si="2"/>
        <v>0</v>
      </c>
      <c r="CP4" s="31">
        <f t="shared" si="3"/>
        <v>0</v>
      </c>
      <c r="CQ4" s="31">
        <f>IF(Y4="NO",0,IF(Y4="SI",IF(VLOOKUP(A4,'BD OFICIAL'!$A:$AO,40,0)=AQ4,0,1)))</f>
        <v>0</v>
      </c>
      <c r="CR4" s="31">
        <f>IF(Z4="NO",0,IF(Z4="SI",IF(VLOOKUP(A4,'BD OFICIAL'!$A:$AO,41,0)=AS4,0,1)))</f>
        <v>0</v>
      </c>
      <c r="CS4" s="31">
        <f t="shared" si="4"/>
        <v>0</v>
      </c>
      <c r="CT4" s="31">
        <f t="shared" si="5"/>
        <v>0</v>
      </c>
      <c r="CU4" s="31">
        <f>IF(VLOOKUP(A4,'BD OFICIAL'!$A$1:$AL$1055,31,0)="SI",IF(AT4&gt;0,0,1),IF(AT4=0,0,1))</f>
        <v>0</v>
      </c>
      <c r="CV4" s="31">
        <f t="shared" si="6"/>
        <v>0</v>
      </c>
      <c r="CW4" s="31">
        <f t="shared" si="7"/>
        <v>0</v>
      </c>
      <c r="CX4" s="85" t="str">
        <f t="shared" si="23"/>
        <v>SI</v>
      </c>
      <c r="CY4" s="31">
        <f t="shared" si="24"/>
        <v>0</v>
      </c>
      <c r="CZ4" s="85" t="str">
        <f>IF(ISERROR(VLOOKUP(AI4,EXPERIENCIA!$A$1:$C$2100,1,0)),"NO","SI")</f>
        <v>SI</v>
      </c>
      <c r="DA4" s="85">
        <f>IF(CX4="no","NO APLICA",IF(AX4=0,"ERROR NOTA",IF(AND(AX4&gt;1,CZ4="NO"),"ERROR NOTA",IF(AND(CZ4="NO",AX4=1),0,IF(VLOOKUP(AI4,EXPERIENCIA!$A$1:$C$2100,3,0)=AX4,0,"ERROR NOTA")))))</f>
        <v>0</v>
      </c>
      <c r="DB4" s="85" t="str">
        <f>IF(ISERROR(VLOOKUP(AI4,COMPORTAMIENTO!$A$1:$C$2100,1,0)),"NO","SI")</f>
        <v>SI</v>
      </c>
      <c r="DC4" s="85">
        <f>IF(CX4="NO","NO APLICA",IF(AY4=0,"ERROR NOTA",IF(AND(DB4="NO",AY4=7),0,IF(VLOOKUP(AI4,COMPORTAMIENTO!$A$2:$H$2100,8,0)=AY4,0,"ERROR NOTA"))))</f>
        <v>0</v>
      </c>
      <c r="DD4" s="103">
        <f t="shared" si="25"/>
        <v>0.1</v>
      </c>
      <c r="DE4" s="103">
        <f t="shared" si="26"/>
        <v>0.70000000000000007</v>
      </c>
      <c r="DF4" s="85" t="str">
        <f t="shared" si="8"/>
        <v>SI</v>
      </c>
      <c r="DG4" s="85">
        <f t="shared" si="9"/>
        <v>0</v>
      </c>
      <c r="DH4" s="85">
        <f t="shared" si="27"/>
        <v>0</v>
      </c>
      <c r="DI4" s="85">
        <f t="shared" si="10"/>
        <v>0</v>
      </c>
      <c r="DJ4" s="7">
        <f t="shared" si="28"/>
        <v>5.8000000000000007</v>
      </c>
      <c r="DK4" s="7">
        <f t="shared" si="11"/>
        <v>5.8000000000000007</v>
      </c>
      <c r="DL4" s="12">
        <f t="shared" si="29"/>
        <v>5500</v>
      </c>
      <c r="DM4" s="12">
        <f>VLOOKUP(A4,'5 TD'!$A:$B,2,0)</f>
        <v>5075</v>
      </c>
      <c r="DN4" s="7">
        <f t="shared" si="12"/>
        <v>6.5</v>
      </c>
      <c r="DO4" s="85" t="str">
        <f t="shared" si="13"/>
        <v>ERROR NOTA</v>
      </c>
      <c r="DP4" s="85" t="b">
        <f t="shared" si="14"/>
        <v>0</v>
      </c>
      <c r="DQ4" s="7" t="str">
        <f t="shared" si="15"/>
        <v>NO APLICA</v>
      </c>
      <c r="DR4" s="85" t="str">
        <f t="shared" si="30"/>
        <v>NO APLICA</v>
      </c>
      <c r="DS4" s="2">
        <f>+('3 Planilla Preadjudicación OTIC'!BO4)</f>
        <v>0</v>
      </c>
      <c r="DT4" s="2" t="str">
        <f>IF(DR4="APROBADO",VLOOKUP(A4,'5 TD'!$D$3:$E$270,2,0),"NO APLICA")</f>
        <v>NO APLICA</v>
      </c>
      <c r="DU4" s="2" t="str">
        <f t="shared" si="16"/>
        <v>NO APLICA</v>
      </c>
      <c r="DV4" s="2" t="str">
        <f>IF(DU4="SI",VLOOKUP(A4,'5 TD'!$G$3:$H$270,2,0),"NO APLICA ")</f>
        <v xml:space="preserve">NO APLICA </v>
      </c>
      <c r="DW4" s="2" t="str">
        <f t="shared" si="31"/>
        <v>NO</v>
      </c>
      <c r="DX4" s="2" t="str">
        <f>IF(DW4="SI",VLOOKUP(A4,'5 TD'!$J$4:$K$472,2,0),"NO APLICA")</f>
        <v>NO APLICA</v>
      </c>
      <c r="DY4" s="2" t="str">
        <f t="shared" si="32"/>
        <v>NO</v>
      </c>
      <c r="DZ4" s="7" t="str">
        <f>IF(DY4="SI",VLOOKUP(A4,'5 TD'!$M$4:$N$350,2,0),"NO APLICA")</f>
        <v>NO APLICA</v>
      </c>
      <c r="EA4" s="2" t="str">
        <f t="shared" si="17"/>
        <v>NO APLICA</v>
      </c>
      <c r="EB4" s="12" t="str">
        <f t="shared" si="33"/>
        <v/>
      </c>
      <c r="EC4" s="12" t="str">
        <f>IF(EA4="SI",VLOOKUP(A4,'5 TD'!$V$4:$W$479,2,0),"NO APLICA")</f>
        <v>NO APLICA</v>
      </c>
      <c r="ED4" s="2" t="str">
        <f t="shared" si="18"/>
        <v>NO</v>
      </c>
      <c r="EE4" s="79" t="str">
        <f>IF(ED4="SI",VLOOKUP(AI4,COMPORTAMIENTO!$A$1:$H$2100,7,0),"NO APLICA")</f>
        <v>NO APLICA</v>
      </c>
      <c r="EF4" s="234" t="str">
        <f>IF(ED4="SI",VLOOKUP(A4,'5 TD'!$P$2:$Q$479,2,0),"NO APLICA")</f>
        <v>NO APLICA</v>
      </c>
      <c r="EG4" s="2" t="str">
        <f t="shared" si="19"/>
        <v>NO</v>
      </c>
      <c r="EH4" s="2">
        <f>IF(CZ4="no",0,VLOOKUP(AI4,EXPERIENCIA!$A$1:$C$2100,2,0))</f>
        <v>17</v>
      </c>
      <c r="EI4" s="2">
        <f>IF(CZ4="si",VLOOKUP(A4,'5 TD'!$S$3:$T$2103,2,0),0)</f>
        <v>146</v>
      </c>
      <c r="EJ4" s="2" t="str">
        <f t="shared" si="20"/>
        <v>NO</v>
      </c>
      <c r="EK4" s="2">
        <f>+('3 Planilla Preadjudicación OTIC'!BU4)</f>
        <v>0</v>
      </c>
    </row>
    <row r="5" spans="1:146" s="30" customFormat="1" ht="13" hidden="1" x14ac:dyDescent="0.3">
      <c r="A5" s="2">
        <f>+('3 Planilla Preadjudicación OTIC'!A5)</f>
        <v>14545</v>
      </c>
      <c r="B5" s="2" t="str">
        <f>+('3 Planilla Preadjudicación OTIC'!B5)</f>
        <v>53334038-5</v>
      </c>
      <c r="C5" s="4">
        <f>+('3 Planilla Preadjudicación OTIC'!E5)</f>
        <v>2025</v>
      </c>
      <c r="D5" s="4" t="str">
        <f>+('3 Planilla Preadjudicación OTIC'!F5)</f>
        <v>Fondos Regionales</v>
      </c>
      <c r="E5" s="4" t="str">
        <f>+('3 Planilla Preadjudicación OTIC'!G5)</f>
        <v>61531000-K</v>
      </c>
      <c r="F5" s="4" t="str">
        <f>+('3 Planilla Preadjudicación OTIC'!H5)</f>
        <v>SENCE</v>
      </c>
      <c r="G5" s="4"/>
      <c r="H5" s="4"/>
      <c r="I5" s="4" t="str">
        <f>+('3 Planilla Preadjudicación OTIC'!I5)</f>
        <v>SERVICIOS DE INSTALACIÓN Y MANTENIMIENTO DE ARTEFACTOS DE CALEFACCIÓN A PELLET</v>
      </c>
      <c r="J5" s="4" t="str">
        <f>+('3 Planilla Preadjudicación OTIC'!J5)</f>
        <v>PF1409</v>
      </c>
      <c r="K5" s="4">
        <f>+('3 Planilla Preadjudicación OTIC'!K5)</f>
        <v>0</v>
      </c>
      <c r="L5" s="4">
        <f>+('3 Planilla Preadjudicación OTIC'!L5)</f>
        <v>0</v>
      </c>
      <c r="M5" s="2">
        <f>+('3 Planilla Preadjudicación OTIC'!M5)</f>
        <v>9</v>
      </c>
      <c r="N5" s="4" t="str">
        <f>+('3 Planilla Preadjudicación OTIC'!N5)</f>
        <v>DE LA ARAUCANÍA</v>
      </c>
      <c r="O5" s="4" t="str">
        <f>+('3 Planilla Preadjudicación OTIC'!O5)</f>
        <v>PADRE LAS CASAS</v>
      </c>
      <c r="P5" s="4" t="str">
        <f>+('3 Planilla Preadjudicación OTIC'!P5)</f>
        <v>MUJERES DERIVADAS POR SENAMEG O PRODEMU</v>
      </c>
      <c r="Q5" s="4" t="str">
        <f>+('3 Planilla Preadjudicación OTIC'!Q5)</f>
        <v>PRESENCIAL</v>
      </c>
      <c r="R5" s="4" t="str">
        <f>+('3 Planilla Preadjudicación OTIC'!R5)</f>
        <v>INDEPENDIENTE</v>
      </c>
      <c r="S5" s="4" t="str">
        <f>+('3 Planilla Preadjudicación OTIC'!S5)</f>
        <v>01. LUNES - MAÑANA / 04. MARTES - MAÑANA / 07. MIÉRCOLES - MAÑANA / 10. JUEVES - MAÑANA / 13. VIERNES - MAÑANA</v>
      </c>
      <c r="T5" s="2">
        <f>+('3 Planilla Preadjudicación OTIC'!T5)</f>
        <v>20</v>
      </c>
      <c r="U5" s="2">
        <f>+('3 Planilla Preadjudicación OTIC'!U5)</f>
        <v>72</v>
      </c>
      <c r="V5" s="2" t="str">
        <f>+('3 Planilla Preadjudicación OTIC'!V5)</f>
        <v/>
      </c>
      <c r="W5" s="2">
        <f>+('3 Planilla Preadjudicación OTIC'!W5)</f>
        <v>72</v>
      </c>
      <c r="X5" s="2">
        <f>+('3 Planilla Preadjudicación OTIC'!X5)</f>
        <v>4</v>
      </c>
      <c r="Y5" s="2" t="str">
        <f>+('3 Planilla Preadjudicación OTIC'!Y5)</f>
        <v>SI</v>
      </c>
      <c r="Z5" s="2" t="str">
        <f>+('3 Planilla Preadjudicación OTIC'!Z5)</f>
        <v>SI</v>
      </c>
      <c r="AA5" s="2" t="str">
        <f>+('3 Planilla Preadjudicación OTIC'!AA5)</f>
        <v>NO</v>
      </c>
      <c r="AB5" s="4">
        <f>+('3 Planilla Preadjudicación OTIC'!AB5)</f>
        <v>0</v>
      </c>
      <c r="AC5" s="4" t="str">
        <f>+('3 Planilla Preadjudicación OTIC'!AC5)</f>
        <v>EDUCACIÓN MEDIA COMPLETA, PREFERENTEMENTE Y DERIVADAS POR PRODEMU ARAUCANIA</v>
      </c>
      <c r="AD5" s="2" t="str">
        <f>+('3 Planilla Preadjudicación OTIC'!AD5)</f>
        <v>NO</v>
      </c>
      <c r="AE5" s="4">
        <f>+('3 Planilla Preadjudicación OTIC'!AE5)</f>
        <v>0</v>
      </c>
      <c r="AF5" s="2" t="str">
        <f>+('3 Planilla Preadjudicación OTIC'!AF5)</f>
        <v>CONVOCATORIA CERRADA</v>
      </c>
      <c r="AG5" s="2">
        <f>+('3 Planilla Preadjudicación OTIC'!AG5)</f>
        <v>18</v>
      </c>
      <c r="AH5" s="30">
        <v>2</v>
      </c>
      <c r="AI5" s="2" t="str">
        <f>+('3 Planilla Preadjudicación OTIC'!AI5)</f>
        <v>76232950-6</v>
      </c>
      <c r="AJ5" s="135" t="str">
        <f>+('3 Planilla Preadjudicación OTIC'!AJ5)</f>
        <v>Instituto de calidad y medio ambiente de Chile Spa</v>
      </c>
      <c r="AK5" s="4">
        <f>+('3 Planilla Preadjudicación OTIC'!AK5)</f>
        <v>72</v>
      </c>
      <c r="AL5" s="2">
        <f>+('3 Planilla Preadjudicación OTIC'!AL5)</f>
        <v>18</v>
      </c>
      <c r="AM5" s="2">
        <f>+('3 Planilla Preadjudicación OTIC'!AM5)</f>
        <v>5500</v>
      </c>
      <c r="AN5" s="12">
        <f>+('3 Planilla Preadjudicación OTIC'!AN5)</f>
        <v>0</v>
      </c>
      <c r="AO5" s="12">
        <f>+('3 Planilla Preadjudicación OTIC'!AO5)</f>
        <v>0</v>
      </c>
      <c r="AP5" s="12">
        <f>+('3 Planilla Preadjudicación OTIC'!AP5)</f>
        <v>7920000</v>
      </c>
      <c r="AQ5" s="12">
        <f>+('3 Planilla Preadjudicación OTIC'!AQ5)</f>
        <v>1440000</v>
      </c>
      <c r="AR5" s="12">
        <f>+('3 Planilla Preadjudicación OTIC'!AR5)</f>
        <v>0</v>
      </c>
      <c r="AS5" s="12">
        <f>+('3 Planilla Preadjudicación OTIC'!AS5)</f>
        <v>1800000</v>
      </c>
      <c r="AT5" s="12">
        <f>+('3 Planilla Preadjudicación OTIC'!AT5)</f>
        <v>0</v>
      </c>
      <c r="AU5" s="12">
        <f>+('3 Planilla Preadjudicación OTIC'!AU5)</f>
        <v>11160000</v>
      </c>
      <c r="AV5" s="12" t="str">
        <f>+('3 Planilla Preadjudicación OTIC'!AV5)</f>
        <v>NO</v>
      </c>
      <c r="AW5" s="4" t="str">
        <f>+('3 Planilla Preadjudicación OTIC'!AW5)</f>
        <v>Se rechaza porque no tiene la infraestructura necesaria para desarrollar íntegramente las actividades del curso, de los cuales se desprende el cumplimiento de
todas las siguientes condiciones</v>
      </c>
      <c r="AX5" s="4" t="str">
        <f>+('3 Planilla Preadjudicación OTIC'!AX5)</f>
        <v>-</v>
      </c>
      <c r="AY5" s="2" t="str">
        <f>+('3 Planilla Preadjudicación OTIC'!AY5)</f>
        <v>-</v>
      </c>
      <c r="AZ5" s="2" t="str">
        <f>+('3 Planilla Preadjudicación OTIC'!BA5)</f>
        <v>-</v>
      </c>
      <c r="BA5" s="2" t="str">
        <f>+('3 Planilla Preadjudicación OTIC'!BB5)</f>
        <v>-</v>
      </c>
      <c r="BB5" s="2" t="str">
        <f>+('3 Planilla Preadjudicación OTIC'!BC5)</f>
        <v>-</v>
      </c>
      <c r="BC5" s="2" t="str">
        <f>+('3 Planilla Preadjudicación OTIC'!BD5)</f>
        <v>-</v>
      </c>
      <c r="BD5" s="2" t="str">
        <f>+('3 Planilla Preadjudicación OTIC'!BE5)</f>
        <v>-</v>
      </c>
      <c r="BE5" s="2" t="str">
        <f>+('3 Planilla Preadjudicación OTIC'!BF5)</f>
        <v>-</v>
      </c>
      <c r="BG5" s="2" t="str">
        <f>+('3 Planilla Preadjudicación OTIC'!BG5)</f>
        <v>-</v>
      </c>
      <c r="BH5" s="2" t="str">
        <f>+('3 Planilla Preadjudicación OTIC'!BH5)</f>
        <v>-</v>
      </c>
      <c r="BI5" s="2" t="str">
        <f>+('3 Planilla Preadjudicación OTIC'!BI5)</f>
        <v>-</v>
      </c>
      <c r="BJ5" s="2" t="str">
        <f>+('3 Planilla Preadjudicación OTIC'!BJ5)</f>
        <v>-</v>
      </c>
      <c r="BK5" s="2" t="str">
        <f>+('3 Planilla Preadjudicación OTIC'!BK5)</f>
        <v>-</v>
      </c>
      <c r="BL5" s="199" t="str">
        <f>+('3 Planilla Preadjudicación OTIC'!BM5)</f>
        <v>-</v>
      </c>
      <c r="BM5" s="103">
        <f>ROUND(('3 Planilla Preadjudicación OTIC'!BN5),1)</f>
        <v>0</v>
      </c>
      <c r="BN5" s="4">
        <f>+('3 Planilla Preadjudicación OTIC'!BO5)</f>
        <v>0</v>
      </c>
      <c r="BO5" s="4">
        <f>+('3 Planilla Preadjudicación OTIC'!BP5)</f>
        <v>0</v>
      </c>
      <c r="BP5" s="4">
        <f>+('3 Planilla Preadjudicación OTIC'!BQ5)</f>
        <v>0</v>
      </c>
      <c r="BQ5" s="4">
        <f>+('3 Planilla Preadjudicación OTIC'!BR5)</f>
        <v>0</v>
      </c>
      <c r="BR5" s="4">
        <f>+('3 Planilla Preadjudicación OTIC'!BS5)</f>
        <v>0</v>
      </c>
      <c r="BS5" s="4">
        <f>+('3 Planilla Preadjudicación OTIC'!BT5)</f>
        <v>0</v>
      </c>
      <c r="BU5" s="85">
        <f>IF(VLOOKUP(A5,'BD OFICIAL'!$A$1:$AL$2097,7,0)=D5,0,1)</f>
        <v>0</v>
      </c>
      <c r="BV5" s="85">
        <f>IF(VLOOKUP(A5,'BD OFICIAL'!$A$1:$AL$2097,11,0)=J5,0,1)</f>
        <v>0</v>
      </c>
      <c r="BW5" s="85">
        <f>IF(VLOOKUP(A5,'BD OFICIAL'!$A$1:$AL$2097,13,0)=L5,0,1)</f>
        <v>0</v>
      </c>
      <c r="BX5" s="2">
        <f>IF(VLOOKUP(A5,'BD OFICIAL'!$A$1:$AL$2097,16,0)=O5,0,1)</f>
        <v>0</v>
      </c>
      <c r="BY5" s="2">
        <f>IF(VLOOKUP(A5,'BD OFICIAL'!$A$1:$AL$2097,17,0)=P5,0,1)</f>
        <v>0</v>
      </c>
      <c r="BZ5" s="2">
        <f>IF(VLOOKUP(A5,'BD OFICIAL'!$A$1:$AL$2097,19,0)=R5,0,1)</f>
        <v>0</v>
      </c>
      <c r="CA5" s="2">
        <f>IF(VLOOKUP(A5,'BD OFICIAL'!$A$1:$AL$2097,21,0)=T5,0,1)</f>
        <v>0</v>
      </c>
      <c r="CB5" s="2">
        <f>IF(VLOOKUP(A5,'BD OFICIAL'!$A$1:$AL$2097,24,0)=AK5,0,1)</f>
        <v>0</v>
      </c>
      <c r="CC5" s="2">
        <f>IF(VLOOKUP(A5,'BD OFICIAL'!$A$1:$AL$2097,25,0)=X5,0,1)</f>
        <v>0</v>
      </c>
      <c r="CD5" s="2">
        <f>IF(VLOOKUP(A5,'BD OFICIAL'!$A$1:$AL$2097,26,0)=Y5,0,1)</f>
        <v>0</v>
      </c>
      <c r="CE5" s="2">
        <f>IF(VLOOKUP(A5,'BD OFICIAL'!$A$1:$AL$2097,27,0)=Z5,0,1)</f>
        <v>0</v>
      </c>
      <c r="CF5" s="2">
        <f>IF(VLOOKUP(A5,'BD OFICIAL'!$A$1:$AL$2097,28,0)=AA5,0,1)</f>
        <v>0</v>
      </c>
      <c r="CG5" s="2">
        <f>IF(VLOOKUP(A5,'BD OFICIAL'!$A$1:$AL$1055,33,0)=AF5,0,1)</f>
        <v>0</v>
      </c>
      <c r="CH5" s="2">
        <f>IF(VLOOKUP(A5,'BD OFICIAL'!$A$1:$AL$2097,35,0)=AH5,0,1)</f>
        <v>0</v>
      </c>
      <c r="CI5" s="85">
        <f>IF(VLOOKUP(A5,'BD OFICIAL'!$A$1:$AL$2097,34,0)=AL5,0,1)</f>
        <v>0</v>
      </c>
      <c r="CJ5" s="12">
        <f>VLOOKUP(A5,'BD OFICIAL'!$A$1:$AM$2097,36,0)*AM5-AP5</f>
        <v>0</v>
      </c>
      <c r="CK5" s="85" t="str">
        <f t="shared" si="0"/>
        <v>SSH</v>
      </c>
      <c r="CL5" s="85" t="str">
        <f t="shared" si="1"/>
        <v>SI</v>
      </c>
      <c r="CM5" s="85" t="str">
        <f t="shared" si="21"/>
        <v>NO</v>
      </c>
      <c r="CN5" s="31">
        <f t="shared" si="22"/>
        <v>0</v>
      </c>
      <c r="CO5" s="31">
        <f t="shared" si="2"/>
        <v>0</v>
      </c>
      <c r="CP5" s="31">
        <f t="shared" si="3"/>
        <v>0</v>
      </c>
      <c r="CQ5" s="31">
        <f>IF(Y5="NO",0,IF(Y5="SI",IF(VLOOKUP(A5,'BD OFICIAL'!$A:$AO,40,0)=AQ5,0,1)))</f>
        <v>0</v>
      </c>
      <c r="CR5" s="31">
        <f>IF(Z5="NO",0,IF(Z5="SI",IF(VLOOKUP(A5,'BD OFICIAL'!$A:$AO,41,0)=AS5,0,1)))</f>
        <v>0</v>
      </c>
      <c r="CS5" s="31">
        <f t="shared" si="4"/>
        <v>0</v>
      </c>
      <c r="CT5" s="31">
        <f t="shared" si="5"/>
        <v>0</v>
      </c>
      <c r="CU5" s="31">
        <f>IF(VLOOKUP(A5,'BD OFICIAL'!$A$1:$AL$1055,31,0)="SI",IF(AT5&gt;0,0,1),IF(AT5=0,0,1))</f>
        <v>0</v>
      </c>
      <c r="CV5" s="31">
        <f t="shared" si="6"/>
        <v>0</v>
      </c>
      <c r="CW5" s="31">
        <f t="shared" si="7"/>
        <v>0</v>
      </c>
      <c r="CX5" s="85" t="str">
        <f t="shared" si="23"/>
        <v>NO</v>
      </c>
      <c r="CY5" s="31">
        <f t="shared" si="24"/>
        <v>0</v>
      </c>
      <c r="CZ5" s="85" t="str">
        <f>IF(ISERROR(VLOOKUP(AI5,EXPERIENCIA!$A$1:$C$2100,1,0)),"NO","SI")</f>
        <v>SI</v>
      </c>
      <c r="DA5" s="85" t="str">
        <f>IF(CX5="no","NO APLICA",IF(AX5=0,"ERROR NOTA",IF(AND(AX5&gt;1,CZ5="NO"),"ERROR NOTA",IF(AND(CZ5="NO",AX5=1),0,IF(VLOOKUP(AI5,EXPERIENCIA!$A$1:$C$2100,3,0)=AX5,0,"ERROR NOTA")))))</f>
        <v>NO APLICA</v>
      </c>
      <c r="DB5" s="85" t="str">
        <f>IF(ISERROR(VLOOKUP(AI5,COMPORTAMIENTO!$A$1:$C$2100,1,0)),"NO","SI")</f>
        <v>SI</v>
      </c>
      <c r="DC5" s="85" t="str">
        <f>IF(CX5="NO","NO APLICA",IF(AY5=0,"ERROR NOTA",IF(AND(DB5="NO",AY5=7),0,IF(VLOOKUP(AI5,COMPORTAMIENTO!$A$2:$H$2100,8,0)=AY5,0,"ERROR NOTA"))))</f>
        <v>NO APLICA</v>
      </c>
      <c r="DD5" s="103" t="str">
        <f t="shared" si="25"/>
        <v>NO APLICA</v>
      </c>
      <c r="DE5" s="103" t="str">
        <f t="shared" si="26"/>
        <v>NO APLICA</v>
      </c>
      <c r="DF5" s="85" t="str">
        <f t="shared" si="8"/>
        <v>SI</v>
      </c>
      <c r="DG5" s="85">
        <f t="shared" si="9"/>
        <v>0</v>
      </c>
      <c r="DH5" s="85">
        <f t="shared" si="27"/>
        <v>0</v>
      </c>
      <c r="DI5" s="85" t="str">
        <f t="shared" si="10"/>
        <v>NO APLICA</v>
      </c>
      <c r="DJ5" s="7" t="str">
        <f t="shared" si="28"/>
        <v>NO APLICA</v>
      </c>
      <c r="DK5" s="7" t="str">
        <f t="shared" si="11"/>
        <v>NO APLICA</v>
      </c>
      <c r="DL5" s="12">
        <f t="shared" si="29"/>
        <v>5500</v>
      </c>
      <c r="DM5" s="12">
        <f>VLOOKUP(A5,'5 TD'!$A:$B,2,0)</f>
        <v>5075</v>
      </c>
      <c r="DN5" s="7" t="str">
        <f t="shared" si="12"/>
        <v>NO APLICA</v>
      </c>
      <c r="DO5" s="85" t="str">
        <f t="shared" si="13"/>
        <v>NO APLICA</v>
      </c>
      <c r="DP5" s="85" t="str">
        <f t="shared" si="14"/>
        <v>NO APLICA</v>
      </c>
      <c r="DQ5" s="7" t="str">
        <f t="shared" si="15"/>
        <v>NO APLICA</v>
      </c>
      <c r="DR5" s="85" t="str">
        <f t="shared" si="30"/>
        <v>NO APLICA</v>
      </c>
      <c r="DS5" s="2">
        <f>+('3 Planilla Preadjudicación OTIC'!BO5)</f>
        <v>0</v>
      </c>
      <c r="DT5" s="2" t="str">
        <f>IF(DR5="APROBADO",VLOOKUP(A5,'5 TD'!$D$3:$E$270,2,0),"NO APLICA")</f>
        <v>NO APLICA</v>
      </c>
      <c r="DU5" s="2" t="str">
        <f t="shared" si="16"/>
        <v>NO APLICA</v>
      </c>
      <c r="DV5" s="2" t="str">
        <f>IF(DU5="SI",VLOOKUP(A5,'5 TD'!$G$3:$H$270,2,0),"NO APLICA ")</f>
        <v xml:space="preserve">NO APLICA </v>
      </c>
      <c r="DW5" s="2" t="str">
        <f t="shared" si="31"/>
        <v>NO</v>
      </c>
      <c r="DX5" s="2" t="str">
        <f>IF(DW5="SI",VLOOKUP(A5,'5 TD'!$J$4:$K$472,2,0),"NO APLICA")</f>
        <v>NO APLICA</v>
      </c>
      <c r="DY5" s="2" t="str">
        <f t="shared" si="32"/>
        <v>NO</v>
      </c>
      <c r="DZ5" s="7" t="str">
        <f>IF(DY5="SI",VLOOKUP(A5,'5 TD'!$M$4:$N$350,2,0),"NO APLICA")</f>
        <v>NO APLICA</v>
      </c>
      <c r="EA5" s="2" t="str">
        <f t="shared" si="17"/>
        <v>NO APLICA</v>
      </c>
      <c r="EB5" s="12" t="str">
        <f t="shared" si="33"/>
        <v/>
      </c>
      <c r="EC5" s="12" t="str">
        <f>IF(EA5="SI",VLOOKUP(A5,'5 TD'!$V$4:$W$479,2,0),"NO APLICA")</f>
        <v>NO APLICA</v>
      </c>
      <c r="ED5" s="2" t="str">
        <f t="shared" si="18"/>
        <v>NO</v>
      </c>
      <c r="EE5" s="79" t="str">
        <f>IF(ED5="SI",VLOOKUP(AI5,COMPORTAMIENTO!$A$1:$H$2100,7,0),"NO APLICA")</f>
        <v>NO APLICA</v>
      </c>
      <c r="EF5" s="234" t="str">
        <f>IF(ED5="SI",VLOOKUP(A5,'5 TD'!$P$2:$Q$479,2,0),"NO APLICA")</f>
        <v>NO APLICA</v>
      </c>
      <c r="EG5" s="2" t="str">
        <f t="shared" si="19"/>
        <v>NO</v>
      </c>
      <c r="EH5" s="2">
        <f>IF(CZ5="no",0,VLOOKUP(AI5,EXPERIENCIA!$A$1:$C$2100,2,0))</f>
        <v>17</v>
      </c>
      <c r="EI5" s="2">
        <f>IF(CZ5="si",VLOOKUP(A5,'5 TD'!$S$3:$T$2103,2,0),0)</f>
        <v>146</v>
      </c>
      <c r="EJ5" s="2" t="str">
        <f t="shared" si="20"/>
        <v>NO</v>
      </c>
      <c r="EK5" s="2">
        <f>+('3 Planilla Preadjudicación OTIC'!BU5)</f>
        <v>0</v>
      </c>
    </row>
    <row r="6" spans="1:146" s="30" customFormat="1" ht="13" hidden="1" x14ac:dyDescent="0.3">
      <c r="A6" s="2">
        <f>+('3 Planilla Preadjudicación OTIC'!A6)</f>
        <v>14549</v>
      </c>
      <c r="B6" s="2" t="str">
        <f>+('3 Planilla Preadjudicación OTIC'!B6)</f>
        <v>53334038-5</v>
      </c>
      <c r="C6" s="4">
        <f>+('3 Planilla Preadjudicación OTIC'!E6)</f>
        <v>2025</v>
      </c>
      <c r="D6" s="4" t="str">
        <f>+('3 Planilla Preadjudicación OTIC'!F6)</f>
        <v>Fondos Regionales</v>
      </c>
      <c r="E6" s="4" t="str">
        <f>+('3 Planilla Preadjudicación OTIC'!G6)</f>
        <v>61531000-K</v>
      </c>
      <c r="F6" s="4" t="str">
        <f>+('3 Planilla Preadjudicación OTIC'!H6)</f>
        <v>SENCE</v>
      </c>
      <c r="G6" s="4"/>
      <c r="H6" s="4"/>
      <c r="I6" s="4" t="str">
        <f>+('3 Planilla Preadjudicación OTIC'!I6)</f>
        <v>LABORES DE CARPINTERÍA DE OBRA GRUESA BÁSICA</v>
      </c>
      <c r="J6" s="4" t="str">
        <f>+('3 Planilla Preadjudicación OTIC'!J6)</f>
        <v>PF1566</v>
      </c>
      <c r="K6" s="4" t="str">
        <f>+('3 Planilla Preadjudicación OTIC'!K6)</f>
        <v>TÉCNICAS PARA EL EMPRENDIMIENTO</v>
      </c>
      <c r="L6" s="4" t="str">
        <f>+('3 Planilla Preadjudicación OTIC'!L6)</f>
        <v>PF0921</v>
      </c>
      <c r="M6" s="2">
        <f>+('3 Planilla Preadjudicación OTIC'!M6)</f>
        <v>9</v>
      </c>
      <c r="N6" s="4" t="str">
        <f>+('3 Planilla Preadjudicación OTIC'!N6)</f>
        <v>DE LA ARAUCANÍA</v>
      </c>
      <c r="O6" s="4" t="str">
        <f>+('3 Planilla Preadjudicación OTIC'!O6)</f>
        <v>TOLTÉN</v>
      </c>
      <c r="P6" s="4" t="str">
        <f>+('3 Planilla Preadjudicación OTIC'!P6)</f>
        <v>PERSONAS VULNERABLES PERTENECIENTES AL 80 % MÁS VULNERABLE</v>
      </c>
      <c r="Q6" s="4" t="str">
        <f>+('3 Planilla Preadjudicación OTIC'!Q6)</f>
        <v>PRESENCIAL</v>
      </c>
      <c r="R6" s="4" t="str">
        <f>+('3 Planilla Preadjudicación OTIC'!R6)</f>
        <v>INDEPENDIENTE</v>
      </c>
      <c r="S6" s="4" t="str">
        <f>+('3 Planilla Preadjudicación OTIC'!S6)</f>
        <v>01. LUNES - MAÑANA / 04. MARTES - MAÑANA / 07. MIÉRCOLES - MAÑANA / 10. JUEVES - MAÑANA / 13. VIERNES - MAÑANA</v>
      </c>
      <c r="T6" s="2">
        <f>+('3 Planilla Preadjudicación OTIC'!T6)</f>
        <v>20</v>
      </c>
      <c r="U6" s="2">
        <f>+('3 Planilla Preadjudicación OTIC'!U6)</f>
        <v>170</v>
      </c>
      <c r="V6" s="2">
        <f>+('3 Planilla Preadjudicación OTIC'!V6)</f>
        <v>12</v>
      </c>
      <c r="W6" s="2">
        <f>+('3 Planilla Preadjudicación OTIC'!W6)</f>
        <v>182</v>
      </c>
      <c r="X6" s="2">
        <f>+('3 Planilla Preadjudicación OTIC'!X6)</f>
        <v>4</v>
      </c>
      <c r="Y6" s="2" t="str">
        <f>+('3 Planilla Preadjudicación OTIC'!Y6)</f>
        <v>SI</v>
      </c>
      <c r="Z6" s="2" t="str">
        <f>+('3 Planilla Preadjudicación OTIC'!Z6)</f>
        <v>SI</v>
      </c>
      <c r="AA6" s="2" t="str">
        <f>+('3 Planilla Preadjudicación OTIC'!AA6)</f>
        <v>SI</v>
      </c>
      <c r="AB6" s="4">
        <f>+('3 Planilla Preadjudicación OTIC'!AB6)</f>
        <v>0</v>
      </c>
      <c r="AC6" s="4" t="str">
        <f>+('3 Planilla Preadjudicación OTIC'!AC6)</f>
        <v>EDUCACIÓN MEDIA COMPLETA, PREFERENTEMENTE</v>
      </c>
      <c r="AD6" s="2">
        <f>+('3 Planilla Preadjudicación OTIC'!AD6)</f>
        <v>0</v>
      </c>
      <c r="AE6" s="4">
        <f>+('3 Planilla Preadjudicación OTIC'!AE6)</f>
        <v>0</v>
      </c>
      <c r="AF6" s="2" t="str">
        <f>+('3 Planilla Preadjudicación OTIC'!AF6)</f>
        <v>CONVOCATORIA ABIERTA</v>
      </c>
      <c r="AG6" s="2">
        <f>+('3 Planilla Preadjudicación OTIC'!AG6)</f>
        <v>46</v>
      </c>
      <c r="AH6" s="30">
        <v>2</v>
      </c>
      <c r="AI6" s="2" t="str">
        <f>+('3 Planilla Preadjudicación OTIC'!AI6)</f>
        <v>76232950-6</v>
      </c>
      <c r="AJ6" s="135" t="str">
        <f>+('3 Planilla Preadjudicación OTIC'!AJ6)</f>
        <v>Instituto de calidad y medio ambiente de Chile Spa</v>
      </c>
      <c r="AK6" s="4">
        <f>+('3 Planilla Preadjudicación OTIC'!AK6)</f>
        <v>182</v>
      </c>
      <c r="AL6" s="2">
        <f>+('3 Planilla Preadjudicación OTIC'!AL6)</f>
        <v>46</v>
      </c>
      <c r="AM6" s="2">
        <f>+('3 Planilla Preadjudicación OTIC'!AM6)</f>
        <v>5500</v>
      </c>
      <c r="AN6" s="12">
        <f>+('3 Planilla Preadjudicación OTIC'!AN6)</f>
        <v>270000</v>
      </c>
      <c r="AO6" s="12">
        <f>+('3 Planilla Preadjudicación OTIC'!AO6)</f>
        <v>0</v>
      </c>
      <c r="AP6" s="12">
        <f>+('3 Planilla Preadjudicación OTIC'!AP6)</f>
        <v>20020000</v>
      </c>
      <c r="AQ6" s="12">
        <f>+('3 Planilla Preadjudicación OTIC'!AQ6)</f>
        <v>3680000</v>
      </c>
      <c r="AR6" s="12">
        <f>+('3 Planilla Preadjudicación OTIC'!AR6)</f>
        <v>5400000</v>
      </c>
      <c r="AS6" s="12">
        <f>+('3 Planilla Preadjudicación OTIC'!AS6)</f>
        <v>4600000</v>
      </c>
      <c r="AT6" s="12">
        <f>+('3 Planilla Preadjudicación OTIC'!AT6)</f>
        <v>0</v>
      </c>
      <c r="AU6" s="12">
        <f>+('3 Planilla Preadjudicación OTIC'!AU6)</f>
        <v>33700000</v>
      </c>
      <c r="AV6" s="12" t="str">
        <f>+('3 Planilla Preadjudicación OTIC'!AV6)</f>
        <v>NO</v>
      </c>
      <c r="AW6" s="4" t="str">
        <f>+('3 Planilla Preadjudicación OTIC'!AW6)</f>
        <v>Valor alumno subsidio de utiles, insumos y herramientas no es correcto se menciona $270.000 y no $275.000 (RESOLUCIÓN EXENTA N°1366 28/05/2025)</v>
      </c>
      <c r="AX6" s="4" t="str">
        <f>+('3 Planilla Preadjudicación OTIC'!AX6)</f>
        <v>-</v>
      </c>
      <c r="AY6" s="2" t="str">
        <f>+('3 Planilla Preadjudicación OTIC'!AY6)</f>
        <v>-</v>
      </c>
      <c r="AZ6" s="2" t="str">
        <f>+('3 Planilla Preadjudicación OTIC'!BA6)</f>
        <v>-</v>
      </c>
      <c r="BA6" s="2" t="str">
        <f>+('3 Planilla Preadjudicación OTIC'!BB6)</f>
        <v>-</v>
      </c>
      <c r="BB6" s="2" t="str">
        <f>+('3 Planilla Preadjudicación OTIC'!BC6)</f>
        <v>-</v>
      </c>
      <c r="BC6" s="2" t="str">
        <f>+('3 Planilla Preadjudicación OTIC'!BD6)</f>
        <v>-</v>
      </c>
      <c r="BD6" s="2" t="str">
        <f>+('3 Planilla Preadjudicación OTIC'!BE6)</f>
        <v>-</v>
      </c>
      <c r="BE6" s="2" t="str">
        <f>+('3 Planilla Preadjudicación OTIC'!BF6)</f>
        <v>-</v>
      </c>
      <c r="BG6" s="2" t="str">
        <f>+('3 Planilla Preadjudicación OTIC'!BG6)</f>
        <v>-</v>
      </c>
      <c r="BH6" s="2" t="str">
        <f>+('3 Planilla Preadjudicación OTIC'!BH6)</f>
        <v>-</v>
      </c>
      <c r="BI6" s="2" t="str">
        <f>+('3 Planilla Preadjudicación OTIC'!BI6)</f>
        <v>-</v>
      </c>
      <c r="BJ6" s="2" t="str">
        <f>+('3 Planilla Preadjudicación OTIC'!BJ6)</f>
        <v>-</v>
      </c>
      <c r="BK6" s="2" t="str">
        <f>+('3 Planilla Preadjudicación OTIC'!BK6)</f>
        <v>-</v>
      </c>
      <c r="BL6" s="199" t="str">
        <f>+('3 Planilla Preadjudicación OTIC'!BM6)</f>
        <v>-</v>
      </c>
      <c r="BM6" s="103">
        <f>ROUND(('3 Planilla Preadjudicación OTIC'!BN6),1)</f>
        <v>0</v>
      </c>
      <c r="BN6" s="4">
        <f>+('3 Planilla Preadjudicación OTIC'!BO6)</f>
        <v>0</v>
      </c>
      <c r="BO6" s="4">
        <f>+('3 Planilla Preadjudicación OTIC'!BP6)</f>
        <v>0</v>
      </c>
      <c r="BP6" s="4">
        <f>+('3 Planilla Preadjudicación OTIC'!BQ6)</f>
        <v>0</v>
      </c>
      <c r="BQ6" s="4">
        <f>+('3 Planilla Preadjudicación OTIC'!BR6)</f>
        <v>0</v>
      </c>
      <c r="BR6" s="4">
        <f>+('3 Planilla Preadjudicación OTIC'!BS6)</f>
        <v>0</v>
      </c>
      <c r="BS6" s="4">
        <f>+('3 Planilla Preadjudicación OTIC'!BT6)</f>
        <v>0</v>
      </c>
      <c r="BU6" s="85">
        <f>IF(VLOOKUP(A6,'BD OFICIAL'!$A$1:$AL$2097,7,0)=D6,0,1)</f>
        <v>0</v>
      </c>
      <c r="BV6" s="85">
        <f>IF(VLOOKUP(A6,'BD OFICIAL'!$A$1:$AL$2097,11,0)=J6,0,1)</f>
        <v>0</v>
      </c>
      <c r="BW6" s="85">
        <f>IF(VLOOKUP(A6,'BD OFICIAL'!$A$1:$AL$2097,13,0)=L6,0,1)</f>
        <v>0</v>
      </c>
      <c r="BX6" s="2">
        <f>IF(VLOOKUP(A6,'BD OFICIAL'!$A$1:$AL$2097,16,0)=O6,0,1)</f>
        <v>0</v>
      </c>
      <c r="BY6" s="2">
        <f>IF(VLOOKUP(A6,'BD OFICIAL'!$A$1:$AL$2097,17,0)=P6,0,1)</f>
        <v>0</v>
      </c>
      <c r="BZ6" s="2">
        <f>IF(VLOOKUP(A6,'BD OFICIAL'!$A$1:$AL$2097,19,0)=R6,0,1)</f>
        <v>0</v>
      </c>
      <c r="CA6" s="2">
        <f>IF(VLOOKUP(A6,'BD OFICIAL'!$A$1:$AL$2097,21,0)=T6,0,1)</f>
        <v>0</v>
      </c>
      <c r="CB6" s="2">
        <f>IF(VLOOKUP(A6,'BD OFICIAL'!$A$1:$AL$2097,24,0)=AK6,0,1)</f>
        <v>0</v>
      </c>
      <c r="CC6" s="2">
        <f>IF(VLOOKUP(A6,'BD OFICIAL'!$A$1:$AL$2097,25,0)=X6,0,1)</f>
        <v>0</v>
      </c>
      <c r="CD6" s="2">
        <f>IF(VLOOKUP(A6,'BD OFICIAL'!$A$1:$AL$2097,26,0)=Y6,0,1)</f>
        <v>0</v>
      </c>
      <c r="CE6" s="2">
        <f>IF(VLOOKUP(A6,'BD OFICIAL'!$A$1:$AL$2097,27,0)=Z6,0,1)</f>
        <v>0</v>
      </c>
      <c r="CF6" s="2">
        <f>IF(VLOOKUP(A6,'BD OFICIAL'!$A$1:$AL$2097,28,0)=AA6,0,1)</f>
        <v>0</v>
      </c>
      <c r="CG6" s="2">
        <f>IF(VLOOKUP(A6,'BD OFICIAL'!$A$1:$AL$1055,33,0)=AF6,0,1)</f>
        <v>0</v>
      </c>
      <c r="CH6" s="2">
        <f>IF(VLOOKUP(A6,'BD OFICIAL'!$A$1:$AL$2097,35,0)=AH6,0,1)</f>
        <v>0</v>
      </c>
      <c r="CI6" s="85">
        <f>IF(VLOOKUP(A6,'BD OFICIAL'!$A$1:$AL$2097,34,0)=AL6,0,1)</f>
        <v>0</v>
      </c>
      <c r="CJ6" s="12">
        <f>VLOOKUP(A6,'BD OFICIAL'!$A$1:$AM$2097,36,0)*AM6-AP6</f>
        <v>0</v>
      </c>
      <c r="CK6" s="85" t="str">
        <f t="shared" si="0"/>
        <v>SHNOM</v>
      </c>
      <c r="CL6" s="85" t="str">
        <f t="shared" si="1"/>
        <v>SI</v>
      </c>
      <c r="CM6" s="85" t="str">
        <f t="shared" si="21"/>
        <v>NO</v>
      </c>
      <c r="CN6" s="31">
        <f t="shared" si="22"/>
        <v>0</v>
      </c>
      <c r="CO6" s="31">
        <f t="shared" si="2"/>
        <v>0</v>
      </c>
      <c r="CP6" s="31">
        <f t="shared" si="3"/>
        <v>0</v>
      </c>
      <c r="CQ6" s="31">
        <f>IF(Y6="NO",0,IF(Y6="SI",IF(VLOOKUP(A6,'BD OFICIAL'!$A:$AO,40,0)=AQ6,0,1)))</f>
        <v>0</v>
      </c>
      <c r="CR6" s="31">
        <f>IF(Z6="NO",0,IF(Z6="SI",IF(VLOOKUP(A6,'BD OFICIAL'!$A:$AO,41,0)=AS6,0,1)))</f>
        <v>0</v>
      </c>
      <c r="CS6" s="31">
        <f t="shared" si="4"/>
        <v>1</v>
      </c>
      <c r="CT6" s="31">
        <f t="shared" si="5"/>
        <v>0</v>
      </c>
      <c r="CU6" s="31">
        <f>IF(VLOOKUP(A6,'BD OFICIAL'!$A$1:$AL$1055,31,0)="SI",IF(AT6&gt;0,0,1),IF(AT6=0,0,1))</f>
        <v>0</v>
      </c>
      <c r="CV6" s="31">
        <f t="shared" si="6"/>
        <v>0</v>
      </c>
      <c r="CW6" s="31">
        <f t="shared" si="7"/>
        <v>0</v>
      </c>
      <c r="CX6" s="85" t="str">
        <f t="shared" si="23"/>
        <v>NO</v>
      </c>
      <c r="CY6" s="31">
        <f t="shared" si="24"/>
        <v>0</v>
      </c>
      <c r="CZ6" s="85" t="str">
        <f>IF(ISERROR(VLOOKUP(AI6,EXPERIENCIA!$A$1:$C$2100,1,0)),"NO","SI")</f>
        <v>SI</v>
      </c>
      <c r="DA6" s="85" t="str">
        <f>IF(CX6="no","NO APLICA",IF(AX6=0,"ERROR NOTA",IF(AND(AX6&gt;1,CZ6="NO"),"ERROR NOTA",IF(AND(CZ6="NO",AX6=1),0,IF(VLOOKUP(AI6,EXPERIENCIA!$A$1:$C$2100,3,0)=AX6,0,"ERROR NOTA")))))</f>
        <v>NO APLICA</v>
      </c>
      <c r="DB6" s="85" t="str">
        <f>IF(ISERROR(VLOOKUP(AI6,COMPORTAMIENTO!$A$1:$C$2100,1,0)),"NO","SI")</f>
        <v>SI</v>
      </c>
      <c r="DC6" s="85" t="str">
        <f>IF(CX6="NO","NO APLICA",IF(AY6=0,"ERROR NOTA",IF(AND(DB6="NO",AY6=7),0,IF(VLOOKUP(AI6,COMPORTAMIENTO!$A$2:$H$2100,8,0)=AY6,0,"ERROR NOTA"))))</f>
        <v>NO APLICA</v>
      </c>
      <c r="DD6" s="103" t="str">
        <f t="shared" si="25"/>
        <v>NO APLICA</v>
      </c>
      <c r="DE6" s="103" t="str">
        <f t="shared" si="26"/>
        <v>NO APLICA</v>
      </c>
      <c r="DF6" s="85" t="str">
        <f t="shared" si="8"/>
        <v>SI</v>
      </c>
      <c r="DG6" s="85">
        <f t="shared" si="9"/>
        <v>0</v>
      </c>
      <c r="DH6" s="85">
        <f t="shared" si="27"/>
        <v>0</v>
      </c>
      <c r="DI6" s="85" t="str">
        <f t="shared" si="10"/>
        <v>NO APLICA</v>
      </c>
      <c r="DJ6" s="7" t="str">
        <f t="shared" si="28"/>
        <v>NO APLICA</v>
      </c>
      <c r="DK6" s="7" t="str">
        <f t="shared" si="11"/>
        <v>NO APLICA</v>
      </c>
      <c r="DL6" s="12">
        <f t="shared" si="29"/>
        <v>5500</v>
      </c>
      <c r="DM6" s="12">
        <f>VLOOKUP(A6,'5 TD'!$A:$B,2,0)</f>
        <v>5075</v>
      </c>
      <c r="DN6" s="7" t="str">
        <f t="shared" si="12"/>
        <v>NO APLICA</v>
      </c>
      <c r="DO6" s="85" t="str">
        <f t="shared" si="13"/>
        <v>NO APLICA</v>
      </c>
      <c r="DP6" s="85" t="str">
        <f t="shared" si="14"/>
        <v>NO APLICA</v>
      </c>
      <c r="DQ6" s="7" t="str">
        <f t="shared" si="15"/>
        <v>NO APLICA</v>
      </c>
      <c r="DR6" s="85" t="str">
        <f t="shared" si="30"/>
        <v>NO APLICA</v>
      </c>
      <c r="DS6" s="2">
        <f>+('3 Planilla Preadjudicación OTIC'!BO6)</f>
        <v>0</v>
      </c>
      <c r="DT6" s="2" t="str">
        <f>IF(DR6="APROBADO",VLOOKUP(A6,'5 TD'!$D$3:$E$270,2,0),"NO APLICA")</f>
        <v>NO APLICA</v>
      </c>
      <c r="DU6" s="2" t="str">
        <f t="shared" si="16"/>
        <v>NO APLICA</v>
      </c>
      <c r="DV6" s="2" t="str">
        <f>IF(DU6="SI",VLOOKUP(A6,'5 TD'!$G$3:$H$270,2,0),"NO APLICA ")</f>
        <v xml:space="preserve">NO APLICA </v>
      </c>
      <c r="DW6" s="2" t="str">
        <f t="shared" si="31"/>
        <v>NO</v>
      </c>
      <c r="DX6" s="2" t="str">
        <f>IF(DW6="SI",VLOOKUP(A6,'5 TD'!$J$4:$K$472,2,0),"NO APLICA")</f>
        <v>NO APLICA</v>
      </c>
      <c r="DY6" s="2" t="str">
        <f t="shared" si="32"/>
        <v>NO</v>
      </c>
      <c r="DZ6" s="7" t="str">
        <f>IF(DY6="SI",VLOOKUP(A6,'5 TD'!$M$4:$N$350,2,0),"NO APLICA")</f>
        <v>NO APLICA</v>
      </c>
      <c r="EA6" s="2" t="str">
        <f t="shared" si="17"/>
        <v>NO APLICA</v>
      </c>
      <c r="EB6" s="12" t="str">
        <f t="shared" si="33"/>
        <v/>
      </c>
      <c r="EC6" s="12" t="str">
        <f>IF(EA6="SI",VLOOKUP(A6,'5 TD'!$V$4:$W$479,2,0),"NO APLICA")</f>
        <v>NO APLICA</v>
      </c>
      <c r="ED6" s="2" t="str">
        <f t="shared" si="18"/>
        <v>NO</v>
      </c>
      <c r="EE6" s="79" t="str">
        <f>IF(ED6="SI",VLOOKUP(AI6,COMPORTAMIENTO!$A$1:$H$2100,7,0),"NO APLICA")</f>
        <v>NO APLICA</v>
      </c>
      <c r="EF6" s="234" t="str">
        <f>IF(ED6="SI",VLOOKUP(A6,'5 TD'!$P$2:$Q$479,2,0),"NO APLICA")</f>
        <v>NO APLICA</v>
      </c>
      <c r="EG6" s="2" t="str">
        <f t="shared" si="19"/>
        <v>NO</v>
      </c>
      <c r="EH6" s="2">
        <f>IF(CZ6="no",0,VLOOKUP(AI6,EXPERIENCIA!$A$1:$C$2100,2,0))</f>
        <v>17</v>
      </c>
      <c r="EI6" s="2">
        <f>IF(CZ6="si",VLOOKUP(A6,'5 TD'!$S$3:$T$2103,2,0),0)</f>
        <v>181</v>
      </c>
      <c r="EJ6" s="2" t="str">
        <f t="shared" si="20"/>
        <v>NO</v>
      </c>
      <c r="EK6" s="2">
        <f>+('3 Planilla Preadjudicación OTIC'!BU6)</f>
        <v>0</v>
      </c>
    </row>
    <row r="7" spans="1:146" s="30" customFormat="1" ht="13" hidden="1" x14ac:dyDescent="0.3">
      <c r="A7" s="2">
        <f>+('3 Planilla Preadjudicación OTIC'!A7)</f>
        <v>14550</v>
      </c>
      <c r="B7" s="2" t="str">
        <f>+('3 Planilla Preadjudicación OTIC'!B7)</f>
        <v>53334038-5</v>
      </c>
      <c r="C7" s="4">
        <f>+('3 Planilla Preadjudicación OTIC'!E7)</f>
        <v>2025</v>
      </c>
      <c r="D7" s="4" t="str">
        <f>+('3 Planilla Preadjudicación OTIC'!F7)</f>
        <v>Fondos Regionales</v>
      </c>
      <c r="E7" s="4" t="str">
        <f>+('3 Planilla Preadjudicación OTIC'!G7)</f>
        <v>61531000-K</v>
      </c>
      <c r="F7" s="4" t="str">
        <f>+('3 Planilla Preadjudicación OTIC'!H7)</f>
        <v>SENCE</v>
      </c>
      <c r="G7" s="4"/>
      <c r="H7" s="4"/>
      <c r="I7" s="4" t="str">
        <f>+('3 Planilla Preadjudicación OTIC'!I7)</f>
        <v>LABORES DE CARPINTERÍA DE OBRA GRUESA BÁSICA</v>
      </c>
      <c r="J7" s="4" t="str">
        <f>+('3 Planilla Preadjudicación OTIC'!J7)</f>
        <v>PF1566</v>
      </c>
      <c r="K7" s="4" t="str">
        <f>+('3 Planilla Preadjudicación OTIC'!K7)</f>
        <v>TÉCNICAS PARA EL EMPRENDIMIENTO</v>
      </c>
      <c r="L7" s="4" t="str">
        <f>+('3 Planilla Preadjudicación OTIC'!L7)</f>
        <v>PF0921</v>
      </c>
      <c r="M7" s="2">
        <f>+('3 Planilla Preadjudicación OTIC'!M7)</f>
        <v>9</v>
      </c>
      <c r="N7" s="4" t="str">
        <f>+('3 Planilla Preadjudicación OTIC'!N7)</f>
        <v>DE LA ARAUCANÍA</v>
      </c>
      <c r="O7" s="4" t="str">
        <f>+('3 Planilla Preadjudicación OTIC'!O7)</f>
        <v>CARAHUE</v>
      </c>
      <c r="P7" s="4" t="str">
        <f>+('3 Planilla Preadjudicación OTIC'!P7)</f>
        <v>PERSONAS VULNERABLES PERTENECIENTES AL 80 % MÁS VULNERABLE</v>
      </c>
      <c r="Q7" s="4" t="str">
        <f>+('3 Planilla Preadjudicación OTIC'!Q7)</f>
        <v>PRESENCIAL</v>
      </c>
      <c r="R7" s="4" t="str">
        <f>+('3 Planilla Preadjudicación OTIC'!R7)</f>
        <v>INDEPENDIENTE</v>
      </c>
      <c r="S7" s="4" t="str">
        <f>+('3 Planilla Preadjudicación OTIC'!S7)</f>
        <v>01. LUNES - MAÑANA / 04. MARTES - MAÑANA / 07. MIÉRCOLES - MAÑANA / 10. JUEVES - MAÑANA / 13. VIERNES - MAÑANA</v>
      </c>
      <c r="T7" s="2">
        <f>+('3 Planilla Preadjudicación OTIC'!T7)</f>
        <v>20</v>
      </c>
      <c r="U7" s="2">
        <f>+('3 Planilla Preadjudicación OTIC'!U7)</f>
        <v>170</v>
      </c>
      <c r="V7" s="2">
        <f>+('3 Planilla Preadjudicación OTIC'!V7)</f>
        <v>12</v>
      </c>
      <c r="W7" s="2">
        <f>+('3 Planilla Preadjudicación OTIC'!W7)</f>
        <v>182</v>
      </c>
      <c r="X7" s="2">
        <f>+('3 Planilla Preadjudicación OTIC'!X7)</f>
        <v>4</v>
      </c>
      <c r="Y7" s="2" t="str">
        <f>+('3 Planilla Preadjudicación OTIC'!Y7)</f>
        <v>SI</v>
      </c>
      <c r="Z7" s="2" t="str">
        <f>+('3 Planilla Preadjudicación OTIC'!Z7)</f>
        <v>SI</v>
      </c>
      <c r="AA7" s="2" t="str">
        <f>+('3 Planilla Preadjudicación OTIC'!AA7)</f>
        <v>SI</v>
      </c>
      <c r="AB7" s="4">
        <f>+('3 Planilla Preadjudicación OTIC'!AB7)</f>
        <v>0</v>
      </c>
      <c r="AC7" s="4" t="str">
        <f>+('3 Planilla Preadjudicación OTIC'!AC7)</f>
        <v>EDUCACIÓN MEDIA COMPLETA, PREFERENTEMENTE</v>
      </c>
      <c r="AD7" s="2">
        <f>+('3 Planilla Preadjudicación OTIC'!AD7)</f>
        <v>0</v>
      </c>
      <c r="AE7" s="4">
        <f>+('3 Planilla Preadjudicación OTIC'!AE7)</f>
        <v>0</v>
      </c>
      <c r="AF7" s="2" t="str">
        <f>+('3 Planilla Preadjudicación OTIC'!AF7)</f>
        <v>CONVOCATORIA ABIERTA</v>
      </c>
      <c r="AG7" s="2">
        <f>+('3 Planilla Preadjudicación OTIC'!AG7)</f>
        <v>46</v>
      </c>
      <c r="AH7" s="30">
        <v>2</v>
      </c>
      <c r="AI7" s="2" t="str">
        <f>+('3 Planilla Preadjudicación OTIC'!AI7)</f>
        <v>76232950-6</v>
      </c>
      <c r="AJ7" s="135" t="str">
        <f>+('3 Planilla Preadjudicación OTIC'!AJ7)</f>
        <v>Instituto de calidad y medio ambiente de Chile Spa</v>
      </c>
      <c r="AK7" s="4">
        <f>+('3 Planilla Preadjudicación OTIC'!AK7)</f>
        <v>182</v>
      </c>
      <c r="AL7" s="2">
        <f>+('3 Planilla Preadjudicación OTIC'!AL7)</f>
        <v>46</v>
      </c>
      <c r="AM7" s="2">
        <f>+('3 Planilla Preadjudicación OTIC'!AM7)</f>
        <v>5500</v>
      </c>
      <c r="AN7" s="12">
        <f>+('3 Planilla Preadjudicación OTIC'!AN7)</f>
        <v>270000</v>
      </c>
      <c r="AO7" s="12">
        <f>+('3 Planilla Preadjudicación OTIC'!AO7)</f>
        <v>0</v>
      </c>
      <c r="AP7" s="12">
        <f>+('3 Planilla Preadjudicación OTIC'!AP7)</f>
        <v>20020000</v>
      </c>
      <c r="AQ7" s="12">
        <f>+('3 Planilla Preadjudicación OTIC'!AQ7)</f>
        <v>3680000</v>
      </c>
      <c r="AR7" s="12">
        <f>+('3 Planilla Preadjudicación OTIC'!AR7)</f>
        <v>5400000</v>
      </c>
      <c r="AS7" s="12">
        <f>+('3 Planilla Preadjudicación OTIC'!AS7)</f>
        <v>4600000</v>
      </c>
      <c r="AT7" s="12">
        <f>+('3 Planilla Preadjudicación OTIC'!AT7)</f>
        <v>0</v>
      </c>
      <c r="AU7" s="12">
        <f>+('3 Planilla Preadjudicación OTIC'!AU7)</f>
        <v>33700000</v>
      </c>
      <c r="AV7" s="12" t="str">
        <f>+('3 Planilla Preadjudicación OTIC'!AV7)</f>
        <v>NO</v>
      </c>
      <c r="AW7" s="4" t="str">
        <f>+('3 Planilla Preadjudicación OTIC'!AW7)</f>
        <v>Valor alumno subsidio de utiles, insumos y herramientas no es correcto se menciona $270.000 y no $275.000 (RESOLUCIÓN EXENTA N°1366 28/05/2025)</v>
      </c>
      <c r="AX7" s="4" t="str">
        <f>+('3 Planilla Preadjudicación OTIC'!AX7)</f>
        <v>-</v>
      </c>
      <c r="AY7" s="2" t="str">
        <f>+('3 Planilla Preadjudicación OTIC'!AY7)</f>
        <v>-</v>
      </c>
      <c r="AZ7" s="2">
        <f>+('3 Planilla Preadjudicación OTIC'!BA7)</f>
        <v>1</v>
      </c>
      <c r="BA7" s="2" t="str">
        <f>+('3 Planilla Preadjudicación OTIC'!BB7)</f>
        <v>-</v>
      </c>
      <c r="BB7" s="2" t="str">
        <f>+('3 Planilla Preadjudicación OTIC'!BC7)</f>
        <v>-</v>
      </c>
      <c r="BC7" s="2" t="str">
        <f>+('3 Planilla Preadjudicación OTIC'!BD7)</f>
        <v>-</v>
      </c>
      <c r="BD7" s="2" t="str">
        <f>+('3 Planilla Preadjudicación OTIC'!BE7)</f>
        <v>-</v>
      </c>
      <c r="BE7" s="2" t="str">
        <f>+('3 Planilla Preadjudicación OTIC'!BF7)</f>
        <v>-</v>
      </c>
      <c r="BG7" s="2" t="str">
        <f>+('3 Planilla Preadjudicación OTIC'!BG7)</f>
        <v>-</v>
      </c>
      <c r="BH7" s="2" t="str">
        <f>+('3 Planilla Preadjudicación OTIC'!BH7)</f>
        <v>-</v>
      </c>
      <c r="BI7" s="2" t="str">
        <f>+('3 Planilla Preadjudicación OTIC'!BI7)</f>
        <v>-</v>
      </c>
      <c r="BJ7" s="2" t="str">
        <f>+('3 Planilla Preadjudicación OTIC'!BJ7)</f>
        <v>-</v>
      </c>
      <c r="BK7" s="2" t="str">
        <f>+('3 Planilla Preadjudicación OTIC'!BK7)</f>
        <v>-</v>
      </c>
      <c r="BL7" s="199" t="str">
        <f>+('3 Planilla Preadjudicación OTIC'!BM7)</f>
        <v>-</v>
      </c>
      <c r="BM7" s="103">
        <f>ROUND(('3 Planilla Preadjudicación OTIC'!BN7),1)</f>
        <v>0</v>
      </c>
      <c r="BN7" s="4">
        <f>+('3 Planilla Preadjudicación OTIC'!BO7)</f>
        <v>0</v>
      </c>
      <c r="BO7" s="4">
        <f>+('3 Planilla Preadjudicación OTIC'!BP7)</f>
        <v>0</v>
      </c>
      <c r="BP7" s="4">
        <f>+('3 Planilla Preadjudicación OTIC'!BQ7)</f>
        <v>0</v>
      </c>
      <c r="BQ7" s="4">
        <f>+('3 Planilla Preadjudicación OTIC'!BR7)</f>
        <v>0</v>
      </c>
      <c r="BR7" s="4">
        <f>+('3 Planilla Preadjudicación OTIC'!BS7)</f>
        <v>0</v>
      </c>
      <c r="BS7" s="4">
        <f>+('3 Planilla Preadjudicación OTIC'!BT7)</f>
        <v>0</v>
      </c>
      <c r="BU7" s="85">
        <f>IF(VLOOKUP(A7,'BD OFICIAL'!$A$1:$AL$2097,7,0)=D7,0,1)</f>
        <v>0</v>
      </c>
      <c r="BV7" s="85">
        <f>IF(VLOOKUP(A7,'BD OFICIAL'!$A$1:$AL$2097,11,0)=J7,0,1)</f>
        <v>0</v>
      </c>
      <c r="BW7" s="85">
        <f>IF(VLOOKUP(A7,'BD OFICIAL'!$A$1:$AL$2097,13,0)=L7,0,1)</f>
        <v>0</v>
      </c>
      <c r="BX7" s="2">
        <f>IF(VLOOKUP(A7,'BD OFICIAL'!$A$1:$AL$2097,16,0)=O7,0,1)</f>
        <v>0</v>
      </c>
      <c r="BY7" s="2">
        <f>IF(VLOOKUP(A7,'BD OFICIAL'!$A$1:$AL$2097,17,0)=P7,0,1)</f>
        <v>0</v>
      </c>
      <c r="BZ7" s="2">
        <f>IF(VLOOKUP(A7,'BD OFICIAL'!$A$1:$AL$2097,19,0)=R7,0,1)</f>
        <v>0</v>
      </c>
      <c r="CA7" s="2">
        <f>IF(VLOOKUP(A7,'BD OFICIAL'!$A$1:$AL$2097,21,0)=T7,0,1)</f>
        <v>0</v>
      </c>
      <c r="CB7" s="2">
        <f>IF(VLOOKUP(A7,'BD OFICIAL'!$A$1:$AL$2097,24,0)=AK7,0,1)</f>
        <v>0</v>
      </c>
      <c r="CC7" s="2">
        <f>IF(VLOOKUP(A7,'BD OFICIAL'!$A$1:$AL$2097,25,0)=X7,0,1)</f>
        <v>0</v>
      </c>
      <c r="CD7" s="2">
        <f>IF(VLOOKUP(A7,'BD OFICIAL'!$A$1:$AL$2097,26,0)=Y7,0,1)</f>
        <v>0</v>
      </c>
      <c r="CE7" s="2">
        <f>IF(VLOOKUP(A7,'BD OFICIAL'!$A$1:$AL$2097,27,0)=Z7,0,1)</f>
        <v>0</v>
      </c>
      <c r="CF7" s="2">
        <f>IF(VLOOKUP(A7,'BD OFICIAL'!$A$1:$AL$2097,28,0)=AA7,0,1)</f>
        <v>0</v>
      </c>
      <c r="CG7" s="2">
        <f>IF(VLOOKUP(A7,'BD OFICIAL'!$A$1:$AL$2097,33,0)=AF7,0,1)</f>
        <v>0</v>
      </c>
      <c r="CH7" s="2">
        <f>IF(VLOOKUP(A7,'BD OFICIAL'!$A$1:$AL$2097,35,0)=AH7,0,1)</f>
        <v>0</v>
      </c>
      <c r="CI7" s="85">
        <f>IF(VLOOKUP(A7,'BD OFICIAL'!$A$1:$AL$2097,34,0)=AL7,0,1)</f>
        <v>0</v>
      </c>
      <c r="CJ7" s="12">
        <f>VLOOKUP(A7,'BD OFICIAL'!$A$1:$AM$2097,36,0)*AM7-AP7</f>
        <v>0</v>
      </c>
      <c r="CK7" s="85" t="str">
        <f t="shared" si="0"/>
        <v>SHNOM</v>
      </c>
      <c r="CL7" s="85" t="str">
        <f t="shared" si="1"/>
        <v>SI</v>
      </c>
      <c r="CM7" s="85" t="str">
        <f t="shared" si="21"/>
        <v>SI</v>
      </c>
      <c r="CN7" s="31">
        <f t="shared" si="22"/>
        <v>1</v>
      </c>
      <c r="CO7" s="31">
        <f t="shared" si="2"/>
        <v>0</v>
      </c>
      <c r="CP7" s="31">
        <f t="shared" si="3"/>
        <v>0</v>
      </c>
      <c r="CQ7" s="31">
        <f>IF(Y7="NO",0,IF(Y7="SI",IF(VLOOKUP(A7,'BD OFICIAL'!$A:$AO,40,0)=AQ7,0,1)))</f>
        <v>0</v>
      </c>
      <c r="CR7" s="31">
        <f>IF(Z7="NO",0,IF(Z7="SI",IF(VLOOKUP(A7,'BD OFICIAL'!$A:$AO,41,0)=AS7,0,1)))</f>
        <v>0</v>
      </c>
      <c r="CS7" s="31">
        <f t="shared" si="4"/>
        <v>1</v>
      </c>
      <c r="CT7" s="31">
        <f t="shared" si="5"/>
        <v>0</v>
      </c>
      <c r="CU7" s="31">
        <f>IF(VLOOKUP(A7,'BD OFICIAL'!$A$1:$AL$1055,31,0)="SI",IF(AT7&gt;0,0,1),IF(AT7=0,0,1))</f>
        <v>0</v>
      </c>
      <c r="CV7" s="31">
        <f t="shared" si="6"/>
        <v>0</v>
      </c>
      <c r="CW7" s="31">
        <f t="shared" si="7"/>
        <v>0</v>
      </c>
      <c r="CX7" s="85" t="str">
        <f t="shared" si="23"/>
        <v>NO</v>
      </c>
      <c r="CY7" s="31">
        <f t="shared" si="24"/>
        <v>0</v>
      </c>
      <c r="CZ7" s="85" t="str">
        <f>IF(ISERROR(VLOOKUP(AI7,EXPERIENCIA!$A$1:$C$2100,1,0)),"NO","SI")</f>
        <v>SI</v>
      </c>
      <c r="DA7" s="85" t="str">
        <f>IF(CX7="no","NO APLICA",IF(AX7=0,"ERROR NOTA",IF(AND(AX7&gt;1,CZ7="NO"),"ERROR NOTA",IF(AND(CZ7="NO",AX7=1),0,IF(VLOOKUP(AI7,EXPERIENCIA!$A$1:$C$2100,3,0)=AX7,0,"ERROR NOTA")))))</f>
        <v>NO APLICA</v>
      </c>
      <c r="DB7" s="85" t="str">
        <f>IF(ISERROR(VLOOKUP(AI7,COMPORTAMIENTO!$A$1:$C$2100,1,0)),"NO","SI")</f>
        <v>SI</v>
      </c>
      <c r="DC7" s="85" t="str">
        <f>IF(CX7="NO","NO APLICA",IF(AY7=0,"ERROR NOTA",IF(AND(DB7="NO",AY7=7),0,IF(VLOOKUP(AI7,COMPORTAMIENTO!$A$2:$H$2100,8,0)=AY7,0,"ERROR NOTA"))))</f>
        <v>NO APLICA</v>
      </c>
      <c r="DD7" s="103" t="str">
        <f t="shared" si="25"/>
        <v>NO APLICA</v>
      </c>
      <c r="DE7" s="103" t="str">
        <f t="shared" si="26"/>
        <v>NO APLICA</v>
      </c>
      <c r="DF7" s="85" t="str">
        <f t="shared" si="8"/>
        <v>SI</v>
      </c>
      <c r="DG7" s="85">
        <f t="shared" si="9"/>
        <v>0</v>
      </c>
      <c r="DH7" s="85">
        <f t="shared" si="27"/>
        <v>0</v>
      </c>
      <c r="DI7" s="85" t="str">
        <f t="shared" si="10"/>
        <v>NO APLICA</v>
      </c>
      <c r="DJ7" s="7" t="str">
        <f t="shared" si="28"/>
        <v>NO APLICA</v>
      </c>
      <c r="DK7" s="7" t="str">
        <f t="shared" si="11"/>
        <v>NO APLICA</v>
      </c>
      <c r="DL7" s="12">
        <f t="shared" si="29"/>
        <v>5500</v>
      </c>
      <c r="DM7" s="12">
        <f>VLOOKUP(A7,'5 TD'!$A:$B,2,0)</f>
        <v>5075</v>
      </c>
      <c r="DN7" s="7" t="str">
        <f t="shared" si="12"/>
        <v>NO APLICA</v>
      </c>
      <c r="DO7" s="85" t="str">
        <f t="shared" si="13"/>
        <v>NO APLICA</v>
      </c>
      <c r="DP7" s="85" t="str">
        <f t="shared" si="14"/>
        <v>NO APLICA</v>
      </c>
      <c r="DQ7" s="7" t="str">
        <f t="shared" si="15"/>
        <v>NO APLICA</v>
      </c>
      <c r="DR7" s="85" t="str">
        <f t="shared" si="30"/>
        <v>NO APLICA</v>
      </c>
      <c r="DS7" s="2">
        <f>+('3 Planilla Preadjudicación OTIC'!BO7)</f>
        <v>0</v>
      </c>
      <c r="DT7" s="2" t="str">
        <f>IF(DR7="APROBADO",VLOOKUP(A7,'5 TD'!$D$3:$E$270,2,0),"NO APLICA")</f>
        <v>NO APLICA</v>
      </c>
      <c r="DU7" s="2" t="str">
        <f t="shared" si="16"/>
        <v>NO APLICA</v>
      </c>
      <c r="DV7" s="2" t="str">
        <f>IF(DU7="SI",VLOOKUP(A7,'5 TD'!$G$3:$H$270,2,0),"NO APLICA ")</f>
        <v xml:space="preserve">NO APLICA </v>
      </c>
      <c r="DW7" s="2" t="str">
        <f t="shared" si="31"/>
        <v>NO</v>
      </c>
      <c r="DX7" s="2" t="str">
        <f>IF(DW7="SI",VLOOKUP(A7,'5 TD'!$J$4:$K$472,2,0),"NO APLICA")</f>
        <v>NO APLICA</v>
      </c>
      <c r="DY7" s="2" t="str">
        <f t="shared" si="32"/>
        <v>NO</v>
      </c>
      <c r="DZ7" s="7" t="str">
        <f>IF(DY7="SI",VLOOKUP(A7,'5 TD'!$M$4:$N$350,2,0),"NO APLICA")</f>
        <v>NO APLICA</v>
      </c>
      <c r="EA7" s="2" t="str">
        <f t="shared" si="17"/>
        <v>NO APLICA</v>
      </c>
      <c r="EB7" s="12" t="str">
        <f t="shared" si="33"/>
        <v/>
      </c>
      <c r="EC7" s="12" t="str">
        <f>IF(EA7="SI",VLOOKUP(A7,'5 TD'!$V$4:$W$479,2,0),"NO APLICA")</f>
        <v>NO APLICA</v>
      </c>
      <c r="ED7" s="2" t="str">
        <f t="shared" si="18"/>
        <v>NO</v>
      </c>
      <c r="EE7" s="79" t="str">
        <f>IF(ED7="SI",VLOOKUP(AI7,COMPORTAMIENTO!$A$1:$H$2100,7,0),"NO APLICA")</f>
        <v>NO APLICA</v>
      </c>
      <c r="EF7" s="234" t="str">
        <f>IF(ED7="SI",VLOOKUP(A7,'5 TD'!$P$2:$Q$479,2,0),"NO APLICA")</f>
        <v>NO APLICA</v>
      </c>
      <c r="EG7" s="2" t="str">
        <f t="shared" si="19"/>
        <v>NO</v>
      </c>
      <c r="EH7" s="2">
        <f>IF(CZ7="no",0,VLOOKUP(AI7,EXPERIENCIA!$A$1:$C$2100,2,0))</f>
        <v>17</v>
      </c>
      <c r="EI7" s="2">
        <f>IF(CZ7="si",VLOOKUP(A7,'5 TD'!$S$3:$T$2103,2,0),0)</f>
        <v>181</v>
      </c>
      <c r="EJ7" s="2" t="str">
        <f t="shared" si="20"/>
        <v>NO</v>
      </c>
      <c r="EK7" s="2">
        <f>+('3 Planilla Preadjudicación OTIC'!BU7)</f>
        <v>0</v>
      </c>
    </row>
    <row r="8" spans="1:146" s="30" customFormat="1" ht="13" hidden="1" x14ac:dyDescent="0.3">
      <c r="A8" s="2">
        <f>+('3 Planilla Preadjudicación OTIC'!A8)</f>
        <v>14552</v>
      </c>
      <c r="B8" s="2" t="str">
        <f>+('3 Planilla Preadjudicación OTIC'!B8)</f>
        <v>53334038-5</v>
      </c>
      <c r="C8" s="4">
        <f>+('3 Planilla Preadjudicación OTIC'!E8)</f>
        <v>2025</v>
      </c>
      <c r="D8" s="4" t="str">
        <f>+('3 Planilla Preadjudicación OTIC'!F8)</f>
        <v>Fondos Regionales</v>
      </c>
      <c r="E8" s="4" t="str">
        <f>+('3 Planilla Preadjudicación OTIC'!G8)</f>
        <v>61531000-K</v>
      </c>
      <c r="F8" s="4" t="str">
        <f>+('3 Planilla Preadjudicación OTIC'!H8)</f>
        <v>SENCE</v>
      </c>
      <c r="G8" s="4"/>
      <c r="H8" s="4"/>
      <c r="I8" s="4" t="str">
        <f>+('3 Planilla Preadjudicación OTIC'!I8)</f>
        <v>LABORES DE CARPINTERÍA DE TERMINACIONES AVANZADAS</v>
      </c>
      <c r="J8" s="4" t="str">
        <f>+('3 Planilla Preadjudicación OTIC'!J8)</f>
        <v>PF1567</v>
      </c>
      <c r="K8" s="4" t="str">
        <f>+('3 Planilla Preadjudicación OTIC'!K8)</f>
        <v>TÉCNICAS PARA EL EMPRENDIMIENTO</v>
      </c>
      <c r="L8" s="4" t="str">
        <f>+('3 Planilla Preadjudicación OTIC'!L8)</f>
        <v>PF0921</v>
      </c>
      <c r="M8" s="2">
        <f>+('3 Planilla Preadjudicación OTIC'!M8)</f>
        <v>9</v>
      </c>
      <c r="N8" s="4" t="str">
        <f>+('3 Planilla Preadjudicación OTIC'!N8)</f>
        <v>DE LA ARAUCANÍA</v>
      </c>
      <c r="O8" s="4" t="str">
        <f>+('3 Planilla Preadjudicación OTIC'!O8)</f>
        <v>SAAVEDRA</v>
      </c>
      <c r="P8" s="4" t="str">
        <f>+('3 Planilla Preadjudicación OTIC'!P8)</f>
        <v>PERSONAS VULNERABLES PERTENECIENTES AL 80 % MÁS VULNERABLE</v>
      </c>
      <c r="Q8" s="4" t="str">
        <f>+('3 Planilla Preadjudicación OTIC'!Q8)</f>
        <v>PRESENCIAL</v>
      </c>
      <c r="R8" s="4" t="str">
        <f>+('3 Planilla Preadjudicación OTIC'!R8)</f>
        <v>INDEPENDIENTE</v>
      </c>
      <c r="S8" s="4" t="str">
        <f>+('3 Planilla Preadjudicación OTIC'!S8)</f>
        <v>01. LUNES - MAÑANA / 04. MARTES - MAÑANA / 07. MIÉRCOLES - MAÑANA / 10. JUEVES - MAÑANA / 13. VIERNES - MAÑANA</v>
      </c>
      <c r="T8" s="2">
        <f>+('3 Planilla Preadjudicación OTIC'!T8)</f>
        <v>20</v>
      </c>
      <c r="U8" s="2">
        <f>+('3 Planilla Preadjudicación OTIC'!U8)</f>
        <v>130</v>
      </c>
      <c r="V8" s="2">
        <f>+('3 Planilla Preadjudicación OTIC'!V8)</f>
        <v>12</v>
      </c>
      <c r="W8" s="2">
        <f>+('3 Planilla Preadjudicación OTIC'!W8)</f>
        <v>142</v>
      </c>
      <c r="X8" s="2">
        <f>+('3 Planilla Preadjudicación OTIC'!X8)</f>
        <v>4</v>
      </c>
      <c r="Y8" s="2" t="str">
        <f>+('3 Planilla Preadjudicación OTIC'!Y8)</f>
        <v>SI</v>
      </c>
      <c r="Z8" s="2" t="str">
        <f>+('3 Planilla Preadjudicación OTIC'!Z8)</f>
        <v>SI</v>
      </c>
      <c r="AA8" s="2" t="str">
        <f>+('3 Planilla Preadjudicación OTIC'!AA8)</f>
        <v>SI</v>
      </c>
      <c r="AB8" s="4">
        <f>+('3 Planilla Preadjudicación OTIC'!AB8)</f>
        <v>0</v>
      </c>
      <c r="AC8" s="4" t="str">
        <f>+('3 Planilla Preadjudicación OTIC'!AC8)</f>
        <v>EDUCACIÓN MEDIA COMPLETA, PREFERENTEMENTE</v>
      </c>
      <c r="AD8" s="2">
        <f>+('3 Planilla Preadjudicación OTIC'!AD8)</f>
        <v>0</v>
      </c>
      <c r="AE8" s="4">
        <f>+('3 Planilla Preadjudicación OTIC'!AE8)</f>
        <v>0</v>
      </c>
      <c r="AF8" s="2" t="str">
        <f>+('3 Planilla Preadjudicación OTIC'!AF8)</f>
        <v>CONVOCATORIA ABIERTA</v>
      </c>
      <c r="AG8" s="2">
        <f>+('3 Planilla Preadjudicación OTIC'!AG8)</f>
        <v>36</v>
      </c>
      <c r="AH8" s="30">
        <v>2</v>
      </c>
      <c r="AI8" s="2" t="str">
        <f>+('3 Planilla Preadjudicación OTIC'!AI8)</f>
        <v>76232950-6</v>
      </c>
      <c r="AJ8" s="135" t="str">
        <f>+('3 Planilla Preadjudicación OTIC'!AJ8)</f>
        <v>Instituto de calidad y medio ambiente de Chile Spa</v>
      </c>
      <c r="AK8" s="4">
        <f>+('3 Planilla Preadjudicación OTIC'!AK8)</f>
        <v>142</v>
      </c>
      <c r="AL8" s="2">
        <f>+('3 Planilla Preadjudicación OTIC'!AL8)</f>
        <v>36</v>
      </c>
      <c r="AM8" s="2">
        <f>+('3 Planilla Preadjudicación OTIC'!AM8)</f>
        <v>5500</v>
      </c>
      <c r="AN8" s="12">
        <f>+('3 Planilla Preadjudicación OTIC'!AN8)</f>
        <v>270000</v>
      </c>
      <c r="AO8" s="12">
        <f>+('3 Planilla Preadjudicación OTIC'!AO8)</f>
        <v>0</v>
      </c>
      <c r="AP8" s="12">
        <f>+('3 Planilla Preadjudicación OTIC'!AP8)</f>
        <v>15620000</v>
      </c>
      <c r="AQ8" s="12">
        <f>+('3 Planilla Preadjudicación OTIC'!AQ8)</f>
        <v>2880000</v>
      </c>
      <c r="AR8" s="12">
        <f>+('3 Planilla Preadjudicación OTIC'!AR8)</f>
        <v>5400000</v>
      </c>
      <c r="AS8" s="12">
        <f>+('3 Planilla Preadjudicación OTIC'!AS8)</f>
        <v>3600000</v>
      </c>
      <c r="AT8" s="12">
        <f>+('3 Planilla Preadjudicación OTIC'!AT8)</f>
        <v>0</v>
      </c>
      <c r="AU8" s="12">
        <f>+('3 Planilla Preadjudicación OTIC'!AU8)</f>
        <v>27500000</v>
      </c>
      <c r="AV8" s="12" t="str">
        <f>+('3 Planilla Preadjudicación OTIC'!AV8)</f>
        <v>NO</v>
      </c>
      <c r="AW8" s="4" t="str">
        <f>+('3 Planilla Preadjudicación OTIC'!AW8)</f>
        <v>Valor alumno subsidio de utiles, insumos y herramientas no es correcto se menciona $270.000 y no $275.000 (RESOLUCIÓN EXENTA N°1366 28/05/2025)</v>
      </c>
      <c r="AX8" s="4" t="str">
        <f>+('3 Planilla Preadjudicación OTIC'!AX8)</f>
        <v>-</v>
      </c>
      <c r="AY8" s="2" t="str">
        <f>+('3 Planilla Preadjudicación OTIC'!AY8)</f>
        <v>-</v>
      </c>
      <c r="AZ8" s="2" t="str">
        <f>+('3 Planilla Preadjudicación OTIC'!BA8)</f>
        <v>-</v>
      </c>
      <c r="BA8" s="2" t="str">
        <f>+('3 Planilla Preadjudicación OTIC'!BB8)</f>
        <v>-</v>
      </c>
      <c r="BB8" s="2" t="str">
        <f>+('3 Planilla Preadjudicación OTIC'!BC8)</f>
        <v>-</v>
      </c>
      <c r="BC8" s="2" t="str">
        <f>+('3 Planilla Preadjudicación OTIC'!BD8)</f>
        <v>-</v>
      </c>
      <c r="BD8" s="2" t="str">
        <f>+('3 Planilla Preadjudicación OTIC'!BE8)</f>
        <v>-</v>
      </c>
      <c r="BE8" s="2" t="str">
        <f>+('3 Planilla Preadjudicación OTIC'!BF8)</f>
        <v>-</v>
      </c>
      <c r="BG8" s="2" t="str">
        <f>+('3 Planilla Preadjudicación OTIC'!BG8)</f>
        <v>-</v>
      </c>
      <c r="BH8" s="2" t="str">
        <f>+('3 Planilla Preadjudicación OTIC'!BH8)</f>
        <v>-</v>
      </c>
      <c r="BI8" s="2" t="str">
        <f>+('3 Planilla Preadjudicación OTIC'!BI8)</f>
        <v>-</v>
      </c>
      <c r="BJ8" s="2" t="str">
        <f>+('3 Planilla Preadjudicación OTIC'!BJ8)</f>
        <v>-</v>
      </c>
      <c r="BK8" s="2" t="str">
        <f>+('3 Planilla Preadjudicación OTIC'!BK8)</f>
        <v>-</v>
      </c>
      <c r="BL8" s="199" t="str">
        <f>+('3 Planilla Preadjudicación OTIC'!BM8)</f>
        <v>-</v>
      </c>
      <c r="BM8" s="103">
        <f>ROUND(('3 Planilla Preadjudicación OTIC'!BN8),1)</f>
        <v>0</v>
      </c>
      <c r="BN8" s="4">
        <f>+('3 Planilla Preadjudicación OTIC'!BO8)</f>
        <v>0</v>
      </c>
      <c r="BO8" s="4">
        <f>+('3 Planilla Preadjudicación OTIC'!BP8)</f>
        <v>0</v>
      </c>
      <c r="BP8" s="4">
        <f>+('3 Planilla Preadjudicación OTIC'!BQ8)</f>
        <v>0</v>
      </c>
      <c r="BQ8" s="4">
        <f>+('3 Planilla Preadjudicación OTIC'!BR8)</f>
        <v>0</v>
      </c>
      <c r="BR8" s="4">
        <f>+('3 Planilla Preadjudicación OTIC'!BS8)</f>
        <v>0</v>
      </c>
      <c r="BS8" s="4">
        <f>+('3 Planilla Preadjudicación OTIC'!BT8)</f>
        <v>0</v>
      </c>
      <c r="BU8" s="85">
        <f>IF(VLOOKUP(A8,'BD OFICIAL'!$A$1:$AL$2097,7,0)=D8,0,1)</f>
        <v>0</v>
      </c>
      <c r="BV8" s="85">
        <f>IF(VLOOKUP(A8,'BD OFICIAL'!$A$1:$AL$2097,11,0)=J8,0,1)</f>
        <v>0</v>
      </c>
      <c r="BW8" s="85">
        <f>IF(VLOOKUP(A8,'BD OFICIAL'!$A$1:$AL$2097,13,0)=L8,0,1)</f>
        <v>0</v>
      </c>
      <c r="BX8" s="2">
        <f>IF(VLOOKUP(A8,'BD OFICIAL'!$A$1:$AL$2097,16,0)=O8,0,1)</f>
        <v>0</v>
      </c>
      <c r="BY8" s="2">
        <f>IF(VLOOKUP(A8,'BD OFICIAL'!$A$1:$AL$2097,17,0)=P8,0,1)</f>
        <v>0</v>
      </c>
      <c r="BZ8" s="2">
        <f>IF(VLOOKUP(A8,'BD OFICIAL'!$A$1:$AL$2097,19,0)=R8,0,1)</f>
        <v>0</v>
      </c>
      <c r="CA8" s="2">
        <f>IF(VLOOKUP(A8,'BD OFICIAL'!$A$1:$AL$2097,21,0)=T8,0,1)</f>
        <v>0</v>
      </c>
      <c r="CB8" s="2">
        <f>IF(VLOOKUP(A8,'BD OFICIAL'!$A$1:$AL$2097,24,0)=AK8,0,1)</f>
        <v>0</v>
      </c>
      <c r="CC8" s="2">
        <f>IF(VLOOKUP(A8,'BD OFICIAL'!$A$1:$AL$2097,25,0)=X8,0,1)</f>
        <v>0</v>
      </c>
      <c r="CD8" s="2">
        <f>IF(VLOOKUP(A8,'BD OFICIAL'!$A$1:$AL$2097,26,0)=Y8,0,1)</f>
        <v>0</v>
      </c>
      <c r="CE8" s="2">
        <f>IF(VLOOKUP(A8,'BD OFICIAL'!$A$1:$AL$2097,27,0)=Z8,0,1)</f>
        <v>0</v>
      </c>
      <c r="CF8" s="2">
        <f>IF(VLOOKUP(A8,'BD OFICIAL'!$A$1:$AL$2097,28,0)=AA8,0,1)</f>
        <v>0</v>
      </c>
      <c r="CG8" s="2">
        <f>IF(VLOOKUP(A8,'BD OFICIAL'!$A$1:$AL$2097,33,0)=AF8,0,1)</f>
        <v>0</v>
      </c>
      <c r="CH8" s="2">
        <f>IF(VLOOKUP(A8,'BD OFICIAL'!$A$1:$AL$2097,35,0)=AH8,0,1)</f>
        <v>0</v>
      </c>
      <c r="CI8" s="85">
        <f>IF(VLOOKUP(A8,'BD OFICIAL'!$A$1:$AL$2097,34,0)=AL8,0,1)</f>
        <v>0</v>
      </c>
      <c r="CJ8" s="12">
        <f>VLOOKUP(A8,'BD OFICIAL'!$A$1:$AM$2097,36,0)*AM8-AP8</f>
        <v>0</v>
      </c>
      <c r="CK8" s="85" t="str">
        <f t="shared" si="0"/>
        <v>SHNOM</v>
      </c>
      <c r="CL8" s="85" t="str">
        <f t="shared" si="1"/>
        <v>SI</v>
      </c>
      <c r="CM8" s="85" t="str">
        <f t="shared" si="21"/>
        <v>NO</v>
      </c>
      <c r="CN8" s="31">
        <f t="shared" si="22"/>
        <v>0</v>
      </c>
      <c r="CO8" s="31">
        <f t="shared" si="2"/>
        <v>0</v>
      </c>
      <c r="CP8" s="31">
        <f t="shared" si="3"/>
        <v>0</v>
      </c>
      <c r="CQ8" s="31">
        <f>IF(Y8="NO",0,IF(Y8="SI",IF(VLOOKUP(A8,'BD OFICIAL'!$A:$AO,40,0)=AQ8,0,1)))</f>
        <v>0</v>
      </c>
      <c r="CR8" s="31">
        <f>IF(Z8="NO",0,IF(Z8="SI",IF(VLOOKUP(A8,'BD OFICIAL'!$A:$AO,41,0)=AS8,0,1)))</f>
        <v>0</v>
      </c>
      <c r="CS8" s="31">
        <f t="shared" si="4"/>
        <v>1</v>
      </c>
      <c r="CT8" s="31">
        <f t="shared" si="5"/>
        <v>0</v>
      </c>
      <c r="CU8" s="31">
        <f>IF(VLOOKUP(A8,'BD OFICIAL'!$A$1:$AL$1055,31,0)="SI",IF(AT8&gt;0,0,1),IF(AT8=0,0,1))</f>
        <v>0</v>
      </c>
      <c r="CV8" s="31">
        <f t="shared" si="6"/>
        <v>0</v>
      </c>
      <c r="CW8" s="31">
        <f t="shared" si="7"/>
        <v>0</v>
      </c>
      <c r="CX8" s="85" t="str">
        <f t="shared" si="23"/>
        <v>NO</v>
      </c>
      <c r="CY8" s="31">
        <f t="shared" si="24"/>
        <v>0</v>
      </c>
      <c r="CZ8" s="85" t="str">
        <f>IF(ISERROR(VLOOKUP(AI8,EXPERIENCIA!$A$1:$C$2100,1,0)),"NO","SI")</f>
        <v>SI</v>
      </c>
      <c r="DA8" s="85" t="str">
        <f>IF(CX8="no","NO APLICA",IF(AX8=0,"ERROR NOTA",IF(AND(AX8&gt;1,CZ8="NO"),"ERROR NOTA",IF(AND(CZ8="NO",AX8=1),0,IF(VLOOKUP(AI8,EXPERIENCIA!$A$1:$C$2100,3,0)=AX8,0,"ERROR NOTA")))))</f>
        <v>NO APLICA</v>
      </c>
      <c r="DB8" s="85" t="str">
        <f>IF(ISERROR(VLOOKUP(AI8,COMPORTAMIENTO!$A$1:$C$2100,1,0)),"NO","SI")</f>
        <v>SI</v>
      </c>
      <c r="DC8" s="85" t="str">
        <f>IF(CX8="NO","NO APLICA",IF(AY8=0,"ERROR NOTA",IF(AND(DB8="NO",AY8=7),0,IF(VLOOKUP(AI8,COMPORTAMIENTO!$A$2:$H$2100,8,0)=AY8,0,"ERROR NOTA"))))</f>
        <v>NO APLICA</v>
      </c>
      <c r="DD8" s="103" t="str">
        <f t="shared" si="25"/>
        <v>NO APLICA</v>
      </c>
      <c r="DE8" s="103" t="str">
        <f t="shared" si="26"/>
        <v>NO APLICA</v>
      </c>
      <c r="DF8" s="85" t="str">
        <f t="shared" si="8"/>
        <v>SI</v>
      </c>
      <c r="DG8" s="85">
        <f t="shared" si="9"/>
        <v>0</v>
      </c>
      <c r="DH8" s="85">
        <f t="shared" si="27"/>
        <v>0</v>
      </c>
      <c r="DI8" s="85" t="str">
        <f t="shared" si="10"/>
        <v>NO APLICA</v>
      </c>
      <c r="DJ8" s="7" t="str">
        <f t="shared" si="28"/>
        <v>NO APLICA</v>
      </c>
      <c r="DK8" s="7" t="str">
        <f t="shared" si="11"/>
        <v>NO APLICA</v>
      </c>
      <c r="DL8" s="12">
        <f t="shared" si="29"/>
        <v>5500</v>
      </c>
      <c r="DM8" s="12">
        <f>VLOOKUP(A8,'5 TD'!$A:$B,2,0)</f>
        <v>5075</v>
      </c>
      <c r="DN8" s="7" t="str">
        <f t="shared" si="12"/>
        <v>NO APLICA</v>
      </c>
      <c r="DO8" s="85" t="str">
        <f t="shared" si="13"/>
        <v>NO APLICA</v>
      </c>
      <c r="DP8" s="85" t="str">
        <f t="shared" si="14"/>
        <v>NO APLICA</v>
      </c>
      <c r="DQ8" s="7" t="str">
        <f t="shared" si="15"/>
        <v>NO APLICA</v>
      </c>
      <c r="DR8" s="85" t="str">
        <f t="shared" si="30"/>
        <v>NO APLICA</v>
      </c>
      <c r="DS8" s="2">
        <f>+('3 Planilla Preadjudicación OTIC'!BO8)</f>
        <v>0</v>
      </c>
      <c r="DT8" s="2" t="str">
        <f>IF(DR8="APROBADO",VLOOKUP(A8,'5 TD'!$D$3:$E$270,2,0),"NO APLICA")</f>
        <v>NO APLICA</v>
      </c>
      <c r="DU8" s="2" t="str">
        <f t="shared" si="16"/>
        <v>NO APLICA</v>
      </c>
      <c r="DV8" s="2" t="str">
        <f>IF(DU8="SI",VLOOKUP(A8,'5 TD'!$G$3:$H$270,2,0),"NO APLICA ")</f>
        <v xml:space="preserve">NO APLICA </v>
      </c>
      <c r="DW8" s="2" t="str">
        <f t="shared" si="31"/>
        <v>NO</v>
      </c>
      <c r="DX8" s="2" t="str">
        <f>IF(DW8="SI",VLOOKUP(A8,'5 TD'!$J$4:$K$472,2,0),"NO APLICA")</f>
        <v>NO APLICA</v>
      </c>
      <c r="DY8" s="2" t="str">
        <f t="shared" si="32"/>
        <v>NO</v>
      </c>
      <c r="DZ8" s="7" t="str">
        <f>IF(DY8="SI",VLOOKUP(A8,'5 TD'!$M$4:$N$350,2,0),"NO APLICA")</f>
        <v>NO APLICA</v>
      </c>
      <c r="EA8" s="2" t="str">
        <f t="shared" si="17"/>
        <v>NO APLICA</v>
      </c>
      <c r="EB8" s="12" t="str">
        <f t="shared" si="33"/>
        <v/>
      </c>
      <c r="EC8" s="12" t="str">
        <f>IF(EA8="SI",VLOOKUP(A8,'5 TD'!$V$4:$W$479,2,0),"NO APLICA")</f>
        <v>NO APLICA</v>
      </c>
      <c r="ED8" s="2" t="str">
        <f t="shared" si="18"/>
        <v>NO</v>
      </c>
      <c r="EE8" s="79" t="str">
        <f>IF(ED8="SI",VLOOKUP(AI8,COMPORTAMIENTO!$A$1:$H$2100,7,0),"NO APLICA")</f>
        <v>NO APLICA</v>
      </c>
      <c r="EF8" s="234" t="str">
        <f>IF(ED8="SI",VLOOKUP(A8,'5 TD'!$P$2:$Q$479,2,0),"NO APLICA")</f>
        <v>NO APLICA</v>
      </c>
      <c r="EG8" s="2" t="str">
        <f t="shared" si="19"/>
        <v>NO</v>
      </c>
      <c r="EH8" s="2">
        <f>IF(CZ8="no",0,VLOOKUP(AI8,EXPERIENCIA!$A$1:$C$2100,2,0))</f>
        <v>17</v>
      </c>
      <c r="EI8" s="2">
        <f>IF(CZ8="si",VLOOKUP(A8,'5 TD'!$S$3:$T$2103,2,0),0)</f>
        <v>146</v>
      </c>
      <c r="EJ8" s="2" t="str">
        <f t="shared" si="20"/>
        <v>NO</v>
      </c>
      <c r="EK8" s="2">
        <f>+('3 Planilla Preadjudicación OTIC'!BU8)</f>
        <v>0</v>
      </c>
    </row>
    <row r="9" spans="1:146" s="30" customFormat="1" ht="13" hidden="1" x14ac:dyDescent="0.3">
      <c r="A9" s="2">
        <f>+('3 Planilla Preadjudicación OTIC'!A9)</f>
        <v>14553</v>
      </c>
      <c r="B9" s="2" t="str">
        <f>+('3 Planilla Preadjudicación OTIC'!B9)</f>
        <v>53334038-5</v>
      </c>
      <c r="C9" s="4">
        <f>+('3 Planilla Preadjudicación OTIC'!E9)</f>
        <v>2025</v>
      </c>
      <c r="D9" s="4" t="str">
        <f>+('3 Planilla Preadjudicación OTIC'!F9)</f>
        <v>Fondos Regionales</v>
      </c>
      <c r="E9" s="4" t="str">
        <f>+('3 Planilla Preadjudicación OTIC'!G9)</f>
        <v>61531000-K</v>
      </c>
      <c r="F9" s="4" t="str">
        <f>+('3 Planilla Preadjudicación OTIC'!H9)</f>
        <v>SENCE</v>
      </c>
      <c r="G9" s="4"/>
      <c r="H9" s="4"/>
      <c r="I9" s="4" t="str">
        <f>+('3 Planilla Preadjudicación OTIC'!I9)</f>
        <v>LABORES DE CARPINTERÍA DE TERMINACIONES AVANZADAS</v>
      </c>
      <c r="J9" s="4" t="str">
        <f>+('3 Planilla Preadjudicación OTIC'!J9)</f>
        <v>PF1567</v>
      </c>
      <c r="K9" s="4" t="str">
        <f>+('3 Planilla Preadjudicación OTIC'!K9)</f>
        <v>TÉCNICAS PARA EL EMPRENDIMIENTO</v>
      </c>
      <c r="L9" s="4" t="str">
        <f>+('3 Planilla Preadjudicación OTIC'!L9)</f>
        <v>PF0921</v>
      </c>
      <c r="M9" s="2">
        <f>+('3 Planilla Preadjudicación OTIC'!M9)</f>
        <v>9</v>
      </c>
      <c r="N9" s="4" t="str">
        <f>+('3 Planilla Preadjudicación OTIC'!N9)</f>
        <v>DE LA ARAUCANÍA</v>
      </c>
      <c r="O9" s="4" t="str">
        <f>+('3 Planilla Preadjudicación OTIC'!O9)</f>
        <v>LOS SAUCES</v>
      </c>
      <c r="P9" s="4" t="str">
        <f>+('3 Planilla Preadjudicación OTIC'!P9)</f>
        <v>PERSONAS VULNERABLES PERTENECIENTES AL 80 % MÁS VULNERABLE</v>
      </c>
      <c r="Q9" s="4" t="str">
        <f>+('3 Planilla Preadjudicación OTIC'!Q9)</f>
        <v>PRESENCIAL</v>
      </c>
      <c r="R9" s="4" t="str">
        <f>+('3 Planilla Preadjudicación OTIC'!R9)</f>
        <v>INDEPENDIENTE</v>
      </c>
      <c r="S9" s="4" t="str">
        <f>+('3 Planilla Preadjudicación OTIC'!S9)</f>
        <v>01. LUNES - MAÑANA / 04. MARTES - MAÑANA / 07. MIÉRCOLES - MAÑANA / 10. JUEVES - MAÑANA / 13. VIERNES - MAÑANA</v>
      </c>
      <c r="T9" s="2">
        <f>+('3 Planilla Preadjudicación OTIC'!T9)</f>
        <v>20</v>
      </c>
      <c r="U9" s="2">
        <f>+('3 Planilla Preadjudicación OTIC'!U9)</f>
        <v>130</v>
      </c>
      <c r="V9" s="2">
        <f>+('3 Planilla Preadjudicación OTIC'!V9)</f>
        <v>12</v>
      </c>
      <c r="W9" s="2">
        <f>+('3 Planilla Preadjudicación OTIC'!W9)</f>
        <v>142</v>
      </c>
      <c r="X9" s="2">
        <f>+('3 Planilla Preadjudicación OTIC'!X9)</f>
        <v>4</v>
      </c>
      <c r="Y9" s="2" t="str">
        <f>+('3 Planilla Preadjudicación OTIC'!Y9)</f>
        <v>SI</v>
      </c>
      <c r="Z9" s="2" t="str">
        <f>+('3 Planilla Preadjudicación OTIC'!Z9)</f>
        <v>SI</v>
      </c>
      <c r="AA9" s="2" t="str">
        <f>+('3 Planilla Preadjudicación OTIC'!AA9)</f>
        <v>SI</v>
      </c>
      <c r="AB9" s="4">
        <f>+('3 Planilla Preadjudicación OTIC'!AB9)</f>
        <v>0</v>
      </c>
      <c r="AC9" s="4" t="str">
        <f>+('3 Planilla Preadjudicación OTIC'!AC9)</f>
        <v>EDUCACIÓN MEDIA COMPLETA, PREFERENTEMENTE</v>
      </c>
      <c r="AD9" s="2">
        <f>+('3 Planilla Preadjudicación OTIC'!AD9)</f>
        <v>0</v>
      </c>
      <c r="AE9" s="4">
        <f>+('3 Planilla Preadjudicación OTIC'!AE9)</f>
        <v>0</v>
      </c>
      <c r="AF9" s="2" t="str">
        <f>+('3 Planilla Preadjudicación OTIC'!AF9)</f>
        <v>CONVOCATORIA ABIERTA</v>
      </c>
      <c r="AG9" s="2">
        <f>+('3 Planilla Preadjudicación OTIC'!AG9)</f>
        <v>36</v>
      </c>
      <c r="AH9" s="30">
        <v>2</v>
      </c>
      <c r="AI9" s="2" t="str">
        <f>+('3 Planilla Preadjudicación OTIC'!AI9)</f>
        <v>76232950-6</v>
      </c>
      <c r="AJ9" s="135" t="str">
        <f>+('3 Planilla Preadjudicación OTIC'!AJ9)</f>
        <v>Instituto de calidad y medio ambiente de Chile Spa</v>
      </c>
      <c r="AK9" s="4">
        <f>+('3 Planilla Preadjudicación OTIC'!AK9)</f>
        <v>142</v>
      </c>
      <c r="AL9" s="2">
        <f>+('3 Planilla Preadjudicación OTIC'!AL9)</f>
        <v>36</v>
      </c>
      <c r="AM9" s="2">
        <f>+('3 Planilla Preadjudicación OTIC'!AM9)</f>
        <v>5500</v>
      </c>
      <c r="AN9" s="12">
        <f>+('3 Planilla Preadjudicación OTIC'!AN9)</f>
        <v>270000</v>
      </c>
      <c r="AO9" s="12">
        <f>+('3 Planilla Preadjudicación OTIC'!AO9)</f>
        <v>0</v>
      </c>
      <c r="AP9" s="12">
        <f>+('3 Planilla Preadjudicación OTIC'!AP9)</f>
        <v>15620000</v>
      </c>
      <c r="AQ9" s="12">
        <f>+('3 Planilla Preadjudicación OTIC'!AQ9)</f>
        <v>2880000</v>
      </c>
      <c r="AR9" s="12">
        <f>+('3 Planilla Preadjudicación OTIC'!AR9)</f>
        <v>5400000</v>
      </c>
      <c r="AS9" s="12">
        <f>+('3 Planilla Preadjudicación OTIC'!AS9)</f>
        <v>3600000</v>
      </c>
      <c r="AT9" s="12">
        <f>+('3 Planilla Preadjudicación OTIC'!AT9)</f>
        <v>0</v>
      </c>
      <c r="AU9" s="12">
        <f>+('3 Planilla Preadjudicación OTIC'!AU9)</f>
        <v>27500000</v>
      </c>
      <c r="AV9" s="12" t="str">
        <f>+('3 Planilla Preadjudicación OTIC'!AV9)</f>
        <v>NO</v>
      </c>
      <c r="AW9" s="4" t="str">
        <f>+('3 Planilla Preadjudicación OTIC'!AW9)</f>
        <v>Valor alumno subsidio de utiles, insumos y herramientas no es correcto se menciona $270.000 y no $275.000 (RESOLUCIÓN EXENTA N°1366 28/05/2025)</v>
      </c>
      <c r="AX9" s="4" t="str">
        <f>+('3 Planilla Preadjudicación OTIC'!AX9)</f>
        <v>-</v>
      </c>
      <c r="AY9" s="2" t="str">
        <f>+('3 Planilla Preadjudicación OTIC'!AY9)</f>
        <v>-</v>
      </c>
      <c r="AZ9" s="2" t="str">
        <f>+('3 Planilla Preadjudicación OTIC'!BA9)</f>
        <v>-</v>
      </c>
      <c r="BA9" s="2" t="str">
        <f>+('3 Planilla Preadjudicación OTIC'!BB9)</f>
        <v>-</v>
      </c>
      <c r="BB9" s="2" t="str">
        <f>+('3 Planilla Preadjudicación OTIC'!BC9)</f>
        <v>-</v>
      </c>
      <c r="BC9" s="2" t="str">
        <f>+('3 Planilla Preadjudicación OTIC'!BD9)</f>
        <v>-</v>
      </c>
      <c r="BD9" s="2" t="str">
        <f>+('3 Planilla Preadjudicación OTIC'!BE9)</f>
        <v>-</v>
      </c>
      <c r="BE9" s="2" t="str">
        <f>+('3 Planilla Preadjudicación OTIC'!BF9)</f>
        <v>-</v>
      </c>
      <c r="BG9" s="2" t="str">
        <f>+('3 Planilla Preadjudicación OTIC'!BG9)</f>
        <v>-</v>
      </c>
      <c r="BH9" s="2" t="str">
        <f>+('3 Planilla Preadjudicación OTIC'!BH9)</f>
        <v>-</v>
      </c>
      <c r="BI9" s="2" t="str">
        <f>+('3 Planilla Preadjudicación OTIC'!BI9)</f>
        <v>-</v>
      </c>
      <c r="BJ9" s="2" t="str">
        <f>+('3 Planilla Preadjudicación OTIC'!BJ9)</f>
        <v>-</v>
      </c>
      <c r="BK9" s="2" t="str">
        <f>+('3 Planilla Preadjudicación OTIC'!BK9)</f>
        <v>-</v>
      </c>
      <c r="BL9" s="199" t="str">
        <f>+('3 Planilla Preadjudicación OTIC'!BM9)</f>
        <v>-</v>
      </c>
      <c r="BM9" s="103">
        <f>ROUND(('3 Planilla Preadjudicación OTIC'!BN9),1)</f>
        <v>0</v>
      </c>
      <c r="BN9" s="4">
        <f>+('3 Planilla Preadjudicación OTIC'!BO9)</f>
        <v>0</v>
      </c>
      <c r="BO9" s="4">
        <f>+('3 Planilla Preadjudicación OTIC'!BP9)</f>
        <v>0</v>
      </c>
      <c r="BP9" s="4">
        <f>+('3 Planilla Preadjudicación OTIC'!BQ9)</f>
        <v>0</v>
      </c>
      <c r="BQ9" s="4">
        <f>+('3 Planilla Preadjudicación OTIC'!BR9)</f>
        <v>0</v>
      </c>
      <c r="BR9" s="4">
        <f>+('3 Planilla Preadjudicación OTIC'!BS9)</f>
        <v>0</v>
      </c>
      <c r="BS9" s="4">
        <f>+('3 Planilla Preadjudicación OTIC'!BT9)</f>
        <v>0</v>
      </c>
      <c r="BU9" s="85">
        <f>IF(VLOOKUP(A9,'BD OFICIAL'!$A$1:$AL$2097,7,0)=D9,0,1)</f>
        <v>0</v>
      </c>
      <c r="BV9" s="85">
        <f>IF(VLOOKUP(A9,'BD OFICIAL'!$A$1:$AL$2097,11,0)=J9,0,1)</f>
        <v>0</v>
      </c>
      <c r="BW9" s="85">
        <f>IF(VLOOKUP(A9,'BD OFICIAL'!$A$1:$AL$2097,13,0)=L9,0,1)</f>
        <v>0</v>
      </c>
      <c r="BX9" s="2">
        <f>IF(VLOOKUP(A9,'BD OFICIAL'!$A$1:$AL$2097,16,0)=O9,0,1)</f>
        <v>0</v>
      </c>
      <c r="BY9" s="2">
        <f>IF(VLOOKUP(A9,'BD OFICIAL'!$A$1:$AL$2097,17,0)=P9,0,1)</f>
        <v>0</v>
      </c>
      <c r="BZ9" s="2">
        <f>IF(VLOOKUP(A9,'BD OFICIAL'!$A$1:$AL$2097,19,0)=R9,0,1)</f>
        <v>0</v>
      </c>
      <c r="CA9" s="2">
        <f>IF(VLOOKUP(A9,'BD OFICIAL'!$A$1:$AL$2097,21,0)=T9,0,1)</f>
        <v>0</v>
      </c>
      <c r="CB9" s="2">
        <f>IF(VLOOKUP(A9,'BD OFICIAL'!$A$1:$AL$2097,24,0)=AK9,0,1)</f>
        <v>0</v>
      </c>
      <c r="CC9" s="2">
        <f>IF(VLOOKUP(A9,'BD OFICIAL'!$A$1:$AL$2097,25,0)=X9,0,1)</f>
        <v>0</v>
      </c>
      <c r="CD9" s="2">
        <f>IF(VLOOKUP(A9,'BD OFICIAL'!$A$1:$AL$2097,26,0)=Y9,0,1)</f>
        <v>0</v>
      </c>
      <c r="CE9" s="2">
        <f>IF(VLOOKUP(A9,'BD OFICIAL'!$A$1:$AL$2097,27,0)=Z9,0,1)</f>
        <v>0</v>
      </c>
      <c r="CF9" s="2">
        <f>IF(VLOOKUP(A9,'BD OFICIAL'!$A$1:$AL$2097,28,0)=AA9,0,1)</f>
        <v>0</v>
      </c>
      <c r="CG9" s="2">
        <f>IF(VLOOKUP(A9,'BD OFICIAL'!$A$1:$AL$2097,33,0)=AF9,0,1)</f>
        <v>0</v>
      </c>
      <c r="CH9" s="2">
        <f>IF(VLOOKUP(A9,'BD OFICIAL'!$A$1:$AL$2097,35,0)=AH9,0,1)</f>
        <v>0</v>
      </c>
      <c r="CI9" s="85">
        <f>IF(VLOOKUP(A9,'BD OFICIAL'!$A$1:$AL$2097,34,0)=AL9,0,1)</f>
        <v>0</v>
      </c>
      <c r="CJ9" s="12">
        <f>VLOOKUP(A9,'BD OFICIAL'!$A$1:$AM$2097,36,0)*AM9-AP9</f>
        <v>0</v>
      </c>
      <c r="CK9" s="85" t="str">
        <f t="shared" si="0"/>
        <v>SHNOM</v>
      </c>
      <c r="CL9" s="85" t="str">
        <f t="shared" si="1"/>
        <v>SI</v>
      </c>
      <c r="CM9" s="85" t="str">
        <f t="shared" si="21"/>
        <v>NO</v>
      </c>
      <c r="CN9" s="31">
        <f t="shared" si="22"/>
        <v>0</v>
      </c>
      <c r="CO9" s="31">
        <f t="shared" si="2"/>
        <v>0</v>
      </c>
      <c r="CP9" s="31">
        <f t="shared" si="3"/>
        <v>0</v>
      </c>
      <c r="CQ9" s="31">
        <f>IF(Y9="NO",0,IF(Y9="SI",IF(VLOOKUP(A9,'BD OFICIAL'!$A:$AO,40,0)=AQ9,0,1)))</f>
        <v>0</v>
      </c>
      <c r="CR9" s="31">
        <f>IF(Z9="NO",0,IF(Z9="SI",IF(VLOOKUP(A9,'BD OFICIAL'!$A:$AO,41,0)=AS9,0,1)))</f>
        <v>0</v>
      </c>
      <c r="CS9" s="31">
        <f t="shared" si="4"/>
        <v>1</v>
      </c>
      <c r="CT9" s="31">
        <f t="shared" si="5"/>
        <v>0</v>
      </c>
      <c r="CU9" s="31">
        <f>IF(VLOOKUP(A9,'BD OFICIAL'!$A$1:$AL$1055,31,0)="SI",IF(AT9&gt;0,0,1),IF(AT9=0,0,1))</f>
        <v>0</v>
      </c>
      <c r="CV9" s="31">
        <f t="shared" si="6"/>
        <v>0</v>
      </c>
      <c r="CW9" s="31">
        <f t="shared" si="7"/>
        <v>0</v>
      </c>
      <c r="CX9" s="85" t="str">
        <f t="shared" si="23"/>
        <v>NO</v>
      </c>
      <c r="CY9" s="31">
        <f t="shared" si="24"/>
        <v>0</v>
      </c>
      <c r="CZ9" s="85" t="str">
        <f>IF(ISERROR(VLOOKUP(AI9,EXPERIENCIA!$A$1:$C$2100,1,0)),"NO","SI")</f>
        <v>SI</v>
      </c>
      <c r="DA9" s="85" t="str">
        <f>IF(CX9="no","NO APLICA",IF(AX9=0,"ERROR NOTA",IF(AND(AX9&gt;1,CZ9="NO"),"ERROR NOTA",IF(AND(CZ9="NO",AX9=1),0,IF(VLOOKUP(AI9,EXPERIENCIA!$A$1:$C$2100,3,0)=AX9,0,"ERROR NOTA")))))</f>
        <v>NO APLICA</v>
      </c>
      <c r="DB9" s="85" t="str">
        <f>IF(ISERROR(VLOOKUP(AI9,COMPORTAMIENTO!$A$1:$C$2100,1,0)),"NO","SI")</f>
        <v>SI</v>
      </c>
      <c r="DC9" s="85" t="str">
        <f>IF(CX9="NO","NO APLICA",IF(AY9=0,"ERROR NOTA",IF(AND(DB9="NO",AY9=7),0,IF(VLOOKUP(AI9,COMPORTAMIENTO!$A$2:$H$2100,8,0)=AY9,0,"ERROR NOTA"))))</f>
        <v>NO APLICA</v>
      </c>
      <c r="DD9" s="103" t="str">
        <f t="shared" si="25"/>
        <v>NO APLICA</v>
      </c>
      <c r="DE9" s="103" t="str">
        <f t="shared" si="26"/>
        <v>NO APLICA</v>
      </c>
      <c r="DF9" s="85" t="str">
        <f t="shared" si="8"/>
        <v>SI</v>
      </c>
      <c r="DG9" s="85">
        <f t="shared" si="9"/>
        <v>0</v>
      </c>
      <c r="DH9" s="85">
        <f t="shared" si="27"/>
        <v>0</v>
      </c>
      <c r="DI9" s="85" t="str">
        <f t="shared" si="10"/>
        <v>NO APLICA</v>
      </c>
      <c r="DJ9" s="7" t="str">
        <f t="shared" si="28"/>
        <v>NO APLICA</v>
      </c>
      <c r="DK9" s="7" t="str">
        <f t="shared" si="11"/>
        <v>NO APLICA</v>
      </c>
      <c r="DL9" s="12">
        <f t="shared" si="29"/>
        <v>5500</v>
      </c>
      <c r="DM9" s="12">
        <f>VLOOKUP(A9,'5 TD'!$A:$B,2,0)</f>
        <v>5075</v>
      </c>
      <c r="DN9" s="7" t="str">
        <f t="shared" si="12"/>
        <v>NO APLICA</v>
      </c>
      <c r="DO9" s="85" t="str">
        <f t="shared" si="13"/>
        <v>NO APLICA</v>
      </c>
      <c r="DP9" s="85" t="str">
        <f t="shared" si="14"/>
        <v>NO APLICA</v>
      </c>
      <c r="DQ9" s="7" t="str">
        <f t="shared" si="15"/>
        <v>NO APLICA</v>
      </c>
      <c r="DR9" s="85" t="str">
        <f t="shared" si="30"/>
        <v>NO APLICA</v>
      </c>
      <c r="DS9" s="2">
        <f>+('3 Planilla Preadjudicación OTIC'!BO9)</f>
        <v>0</v>
      </c>
      <c r="DT9" s="2" t="str">
        <f>IF(DR9="APROBADO",VLOOKUP(A9,'5 TD'!$D$3:$E$270,2,0),"NO APLICA")</f>
        <v>NO APLICA</v>
      </c>
      <c r="DU9" s="2" t="str">
        <f t="shared" si="16"/>
        <v>NO APLICA</v>
      </c>
      <c r="DV9" s="2" t="str">
        <f>IF(DU9="SI",VLOOKUP(A9,'5 TD'!$G$3:$H$270,2,0),"NO APLICA ")</f>
        <v xml:space="preserve">NO APLICA </v>
      </c>
      <c r="DW9" s="2" t="str">
        <f t="shared" si="31"/>
        <v>NO</v>
      </c>
      <c r="DX9" s="2" t="str">
        <f>IF(DW9="SI",VLOOKUP(A9,'5 TD'!$J$4:$K$472,2,0),"NO APLICA")</f>
        <v>NO APLICA</v>
      </c>
      <c r="DY9" s="2" t="str">
        <f t="shared" si="32"/>
        <v>NO</v>
      </c>
      <c r="DZ9" s="7" t="str">
        <f>IF(DY9="SI",VLOOKUP(A9,'5 TD'!$M$4:$N$350,2,0),"NO APLICA")</f>
        <v>NO APLICA</v>
      </c>
      <c r="EA9" s="2" t="str">
        <f t="shared" si="17"/>
        <v>NO APLICA</v>
      </c>
      <c r="EB9" s="12" t="str">
        <f t="shared" si="33"/>
        <v/>
      </c>
      <c r="EC9" s="12" t="str">
        <f>IF(EA9="SI",VLOOKUP(A9,'5 TD'!$V$4:$W$479,2,0),"NO APLICA")</f>
        <v>NO APLICA</v>
      </c>
      <c r="ED9" s="2" t="str">
        <f t="shared" si="18"/>
        <v>NO</v>
      </c>
      <c r="EE9" s="79" t="str">
        <f>IF(ED9="SI",VLOOKUP(AI9,COMPORTAMIENTO!$A$1:$H$2100,7,0),"NO APLICA")</f>
        <v>NO APLICA</v>
      </c>
      <c r="EF9" s="234" t="str">
        <f>IF(ED9="SI",VLOOKUP(A9,'5 TD'!$P$2:$Q$479,2,0),"NO APLICA")</f>
        <v>NO APLICA</v>
      </c>
      <c r="EG9" s="2" t="str">
        <f t="shared" si="19"/>
        <v>NO</v>
      </c>
      <c r="EH9" s="2">
        <f>IF(CZ9="no",0,VLOOKUP(AI9,EXPERIENCIA!$A$1:$C$2100,2,0))</f>
        <v>17</v>
      </c>
      <c r="EI9" s="2">
        <f>IF(CZ9="si",VLOOKUP(A9,'5 TD'!$S$3:$T$2103,2,0),0)</f>
        <v>146</v>
      </c>
      <c r="EJ9" s="2" t="str">
        <f t="shared" si="20"/>
        <v>NO</v>
      </c>
      <c r="EK9" s="2">
        <f>+('3 Planilla Preadjudicación OTIC'!BU9)</f>
        <v>0</v>
      </c>
    </row>
    <row r="10" spans="1:146" s="3" customFormat="1" ht="13" hidden="1" x14ac:dyDescent="0.3">
      <c r="A10" s="2">
        <f>+('3 Planilla Preadjudicación OTIC'!A10)</f>
        <v>14554</v>
      </c>
      <c r="B10" s="2" t="str">
        <f>+('3 Planilla Preadjudicación OTIC'!B10)</f>
        <v>53334038-5</v>
      </c>
      <c r="C10" s="4">
        <f>+('3 Planilla Preadjudicación OTIC'!E10)</f>
        <v>2025</v>
      </c>
      <c r="D10" s="4" t="str">
        <f>+('3 Planilla Preadjudicación OTIC'!F10)</f>
        <v>Fondos Regionales</v>
      </c>
      <c r="E10" s="4" t="str">
        <f>+('3 Planilla Preadjudicación OTIC'!G10)</f>
        <v>61531000-K</v>
      </c>
      <c r="F10" s="4" t="str">
        <f>+('3 Planilla Preadjudicación OTIC'!H10)</f>
        <v>SENCE</v>
      </c>
      <c r="G10" s="4"/>
      <c r="H10" s="4"/>
      <c r="I10" s="4" t="str">
        <f>+('3 Planilla Preadjudicación OTIC'!I10)</f>
        <v>LABORES DE CARPINTERÍA DE TERMINACIONES AVANZADAS</v>
      </c>
      <c r="J10" s="4" t="str">
        <f>+('3 Planilla Preadjudicación OTIC'!J10)</f>
        <v>PF1567</v>
      </c>
      <c r="K10" s="4" t="str">
        <f>+('3 Planilla Preadjudicación OTIC'!K10)</f>
        <v>TÉCNICAS PARA EL EMPRENDIMIENTO</v>
      </c>
      <c r="L10" s="4" t="str">
        <f>+('3 Planilla Preadjudicación OTIC'!L10)</f>
        <v>PF0921</v>
      </c>
      <c r="M10" s="2">
        <f>+('3 Planilla Preadjudicación OTIC'!M10)</f>
        <v>9</v>
      </c>
      <c r="N10" s="4" t="str">
        <f>+('3 Planilla Preadjudicación OTIC'!N10)</f>
        <v>DE LA ARAUCANÍA</v>
      </c>
      <c r="O10" s="4" t="str">
        <f>+('3 Planilla Preadjudicación OTIC'!O10)</f>
        <v>CURACAUTÍN</v>
      </c>
      <c r="P10" s="4" t="str">
        <f>+('3 Planilla Preadjudicación OTIC'!P10)</f>
        <v>PERSONAS VULNERABLES PERTENECIENTES AL 80 % MÁS VULNERABLE</v>
      </c>
      <c r="Q10" s="4" t="str">
        <f>+('3 Planilla Preadjudicación OTIC'!Q10)</f>
        <v>PRESENCIAL</v>
      </c>
      <c r="R10" s="4" t="str">
        <f>+('3 Planilla Preadjudicación OTIC'!R10)</f>
        <v>INDEPENDIENTE</v>
      </c>
      <c r="S10" s="4" t="str">
        <f>+('3 Planilla Preadjudicación OTIC'!S10)</f>
        <v>01. LUNES - MAÑANA / 04. MARTES - MAÑANA / 07. MIÉRCOLES - MAÑANA / 10. JUEVES - MAÑANA / 13. VIERNES - MAÑANA</v>
      </c>
      <c r="T10" s="2">
        <f>+('3 Planilla Preadjudicación OTIC'!T10)</f>
        <v>20</v>
      </c>
      <c r="U10" s="2">
        <f>+('3 Planilla Preadjudicación OTIC'!U10)</f>
        <v>130</v>
      </c>
      <c r="V10" s="2">
        <f>+('3 Planilla Preadjudicación OTIC'!V10)</f>
        <v>12</v>
      </c>
      <c r="W10" s="2">
        <f>+('3 Planilla Preadjudicación OTIC'!W10)</f>
        <v>142</v>
      </c>
      <c r="X10" s="2">
        <f>+('3 Planilla Preadjudicación OTIC'!X10)</f>
        <v>4</v>
      </c>
      <c r="Y10" s="2" t="str">
        <f>+('3 Planilla Preadjudicación OTIC'!Y10)</f>
        <v>SI</v>
      </c>
      <c r="Z10" s="2" t="str">
        <f>+('3 Planilla Preadjudicación OTIC'!Z10)</f>
        <v>SI</v>
      </c>
      <c r="AA10" s="2" t="str">
        <f>+('3 Planilla Preadjudicación OTIC'!AA10)</f>
        <v>SI</v>
      </c>
      <c r="AB10" s="4">
        <f>+('3 Planilla Preadjudicación OTIC'!AB10)</f>
        <v>0</v>
      </c>
      <c r="AC10" s="4" t="str">
        <f>+('3 Planilla Preadjudicación OTIC'!AC10)</f>
        <v>EDUCACIÓN MEDIA COMPLETA, PREFERENTEMENTE</v>
      </c>
      <c r="AD10" s="2">
        <f>+('3 Planilla Preadjudicación OTIC'!AD10)</f>
        <v>0</v>
      </c>
      <c r="AE10" s="4">
        <f>+('3 Planilla Preadjudicación OTIC'!AE10)</f>
        <v>0</v>
      </c>
      <c r="AF10" s="2" t="str">
        <f>+('3 Planilla Preadjudicación OTIC'!AF10)</f>
        <v>CONVOCATORIA ABIERTA</v>
      </c>
      <c r="AG10" s="2">
        <f>+('3 Planilla Preadjudicación OTIC'!AG10)</f>
        <v>36</v>
      </c>
      <c r="AH10" s="30">
        <v>2</v>
      </c>
      <c r="AI10" s="2" t="str">
        <f>+('3 Planilla Preadjudicación OTIC'!AI10)</f>
        <v>76232950-6</v>
      </c>
      <c r="AJ10" s="135" t="str">
        <f>+('3 Planilla Preadjudicación OTIC'!AJ10)</f>
        <v>Instituto de calidad y medio ambiente de Chile Spa</v>
      </c>
      <c r="AK10" s="4">
        <f>+('3 Planilla Preadjudicación OTIC'!AK10)</f>
        <v>142</v>
      </c>
      <c r="AL10" s="2">
        <f>+('3 Planilla Preadjudicación OTIC'!AL10)</f>
        <v>36</v>
      </c>
      <c r="AM10" s="2">
        <f>+('3 Planilla Preadjudicación OTIC'!AM10)</f>
        <v>5500</v>
      </c>
      <c r="AN10" s="12">
        <f>+('3 Planilla Preadjudicación OTIC'!AN10)</f>
        <v>270000</v>
      </c>
      <c r="AO10" s="12">
        <f>+('3 Planilla Preadjudicación OTIC'!AO10)</f>
        <v>0</v>
      </c>
      <c r="AP10" s="12">
        <f>+('3 Planilla Preadjudicación OTIC'!AP10)</f>
        <v>15620000</v>
      </c>
      <c r="AQ10" s="12">
        <f>+('3 Planilla Preadjudicación OTIC'!AQ10)</f>
        <v>2880000</v>
      </c>
      <c r="AR10" s="12">
        <f>+('3 Planilla Preadjudicación OTIC'!AR10)</f>
        <v>5400000</v>
      </c>
      <c r="AS10" s="12">
        <f>+('3 Planilla Preadjudicación OTIC'!AS10)</f>
        <v>3600000</v>
      </c>
      <c r="AT10" s="12">
        <f>+('3 Planilla Preadjudicación OTIC'!AT10)</f>
        <v>0</v>
      </c>
      <c r="AU10" s="12">
        <f>+('3 Planilla Preadjudicación OTIC'!AU10)</f>
        <v>27500000</v>
      </c>
      <c r="AV10" s="12" t="str">
        <f>+('3 Planilla Preadjudicación OTIC'!AV10)</f>
        <v>NO</v>
      </c>
      <c r="AW10" s="4" t="str">
        <f>+('3 Planilla Preadjudicación OTIC'!AW10)</f>
        <v>Valor alumno subsidio de utiles, insumos y herramientas no es correcto se menciona $270.000 y no $275.000 (RESOLUCIÓN EXENTA N°1366 28/05/2025)</v>
      </c>
      <c r="AX10" s="4" t="str">
        <f>+('3 Planilla Preadjudicación OTIC'!AX10)</f>
        <v>-</v>
      </c>
      <c r="AY10" s="2" t="str">
        <f>+('3 Planilla Preadjudicación OTIC'!AY10)</f>
        <v>-</v>
      </c>
      <c r="AZ10" s="2" t="str">
        <f>+('3 Planilla Preadjudicación OTIC'!BA10)</f>
        <v>-</v>
      </c>
      <c r="BA10" s="2" t="str">
        <f>+('3 Planilla Preadjudicación OTIC'!BB10)</f>
        <v>-</v>
      </c>
      <c r="BB10" s="2" t="str">
        <f>+('3 Planilla Preadjudicación OTIC'!BC10)</f>
        <v>-</v>
      </c>
      <c r="BC10" s="2" t="str">
        <f>+('3 Planilla Preadjudicación OTIC'!BD10)</f>
        <v>-</v>
      </c>
      <c r="BD10" s="2" t="str">
        <f>+('3 Planilla Preadjudicación OTIC'!BE10)</f>
        <v>-</v>
      </c>
      <c r="BE10" s="2" t="str">
        <f>+('3 Planilla Preadjudicación OTIC'!BF10)</f>
        <v>-</v>
      </c>
      <c r="BG10" s="2" t="str">
        <f>+('3 Planilla Preadjudicación OTIC'!BG10)</f>
        <v>-</v>
      </c>
      <c r="BH10" s="2" t="str">
        <f>+('3 Planilla Preadjudicación OTIC'!BH10)</f>
        <v>-</v>
      </c>
      <c r="BI10" s="2" t="str">
        <f>+('3 Planilla Preadjudicación OTIC'!BI10)</f>
        <v>-</v>
      </c>
      <c r="BJ10" s="2" t="str">
        <f>+('3 Planilla Preadjudicación OTIC'!BJ10)</f>
        <v>-</v>
      </c>
      <c r="BK10" s="2" t="str">
        <f>+('3 Planilla Preadjudicación OTIC'!BK10)</f>
        <v>-</v>
      </c>
      <c r="BL10" s="199" t="str">
        <f>+('3 Planilla Preadjudicación OTIC'!BM10)</f>
        <v>-</v>
      </c>
      <c r="BM10" s="103">
        <f>ROUND(('3 Planilla Preadjudicación OTIC'!BN10),1)</f>
        <v>0</v>
      </c>
      <c r="BN10" s="4">
        <f>+('3 Planilla Preadjudicación OTIC'!BO10)</f>
        <v>0</v>
      </c>
      <c r="BO10" s="4">
        <f>+('3 Planilla Preadjudicación OTIC'!BP10)</f>
        <v>0</v>
      </c>
      <c r="BP10" s="4">
        <f>+('3 Planilla Preadjudicación OTIC'!BQ10)</f>
        <v>0</v>
      </c>
      <c r="BQ10" s="4">
        <f>+('3 Planilla Preadjudicación OTIC'!BR10)</f>
        <v>0</v>
      </c>
      <c r="BR10" s="4">
        <f>+('3 Planilla Preadjudicación OTIC'!BS10)</f>
        <v>0</v>
      </c>
      <c r="BS10" s="4">
        <f>+('3 Planilla Preadjudicación OTIC'!BT10)</f>
        <v>0</v>
      </c>
      <c r="BU10" s="85">
        <f>IF(VLOOKUP(A10,'BD OFICIAL'!$A$1:$AL$2097,7,0)=D10,0,1)</f>
        <v>0</v>
      </c>
      <c r="BV10" s="85">
        <f>IF(VLOOKUP(A10,'BD OFICIAL'!$A$1:$AL$2097,11,0)=J10,0,1)</f>
        <v>0</v>
      </c>
      <c r="BW10" s="85">
        <f>IF(VLOOKUP(A10,'BD OFICIAL'!$A$1:$AL$2097,13,0)=L10,0,1)</f>
        <v>0</v>
      </c>
      <c r="BX10" s="2">
        <f>IF(VLOOKUP(A10,'BD OFICIAL'!$A$1:$AL$2097,16,0)=O10,0,1)</f>
        <v>0</v>
      </c>
      <c r="BY10" s="2">
        <f>IF(VLOOKUP(A10,'BD OFICIAL'!$A$1:$AL$2097,17,0)=P10,0,1)</f>
        <v>0</v>
      </c>
      <c r="BZ10" s="2">
        <f>IF(VLOOKUP(A10,'BD OFICIAL'!$A$1:$AL$2097,19,0)=R10,0,1)</f>
        <v>0</v>
      </c>
      <c r="CA10" s="2">
        <f>IF(VLOOKUP(A10,'BD OFICIAL'!$A$1:$AL$2097,21,0)=T10,0,1)</f>
        <v>0</v>
      </c>
      <c r="CB10" s="2">
        <f>IF(VLOOKUP(A10,'BD OFICIAL'!$A$1:$AL$2097,24,0)=AK10,0,1)</f>
        <v>0</v>
      </c>
      <c r="CC10" s="2">
        <f>IF(VLOOKUP(A10,'BD OFICIAL'!$A$1:$AL$2097,25,0)=X10,0,1)</f>
        <v>0</v>
      </c>
      <c r="CD10" s="2">
        <f>IF(VLOOKUP(A10,'BD OFICIAL'!$A$1:$AL$2097,26,0)=Y10,0,1)</f>
        <v>0</v>
      </c>
      <c r="CE10" s="2">
        <f>IF(VLOOKUP(A10,'BD OFICIAL'!$A$1:$AL$2097,27,0)=Z10,0,1)</f>
        <v>0</v>
      </c>
      <c r="CF10" s="2">
        <f>IF(VLOOKUP(A10,'BD OFICIAL'!$A$1:$AL$2097,28,0)=AA10,0,1)</f>
        <v>0</v>
      </c>
      <c r="CG10" s="2">
        <f>IF(VLOOKUP(A10,'BD OFICIAL'!$A$1:$AL$2097,33,0)=AF10,0,1)</f>
        <v>0</v>
      </c>
      <c r="CH10" s="2">
        <f>IF(VLOOKUP(A10,'BD OFICIAL'!$A$1:$AL$2097,35,0)=AH10,0,1)</f>
        <v>0</v>
      </c>
      <c r="CI10" s="85">
        <f>IF(VLOOKUP(A10,'BD OFICIAL'!$A$1:$AL$2097,34,0)=AL10,0,1)</f>
        <v>0</v>
      </c>
      <c r="CJ10" s="12">
        <f>VLOOKUP(A10,'BD OFICIAL'!$A$1:$AM$2097,36,0)*AM10-AP10</f>
        <v>0</v>
      </c>
      <c r="CK10" s="85" t="str">
        <f t="shared" si="0"/>
        <v>SHNOM</v>
      </c>
      <c r="CL10" s="85" t="str">
        <f t="shared" si="1"/>
        <v>SI</v>
      </c>
      <c r="CM10" s="85" t="str">
        <f t="shared" si="21"/>
        <v>NO</v>
      </c>
      <c r="CN10" s="31">
        <f t="shared" si="22"/>
        <v>0</v>
      </c>
      <c r="CO10" s="31">
        <f t="shared" si="2"/>
        <v>0</v>
      </c>
      <c r="CP10" s="31">
        <f t="shared" si="3"/>
        <v>0</v>
      </c>
      <c r="CQ10" s="31">
        <f>IF(Y10="NO",0,IF(Y10="SI",IF(VLOOKUP(A10,'BD OFICIAL'!$A:$AO,40,0)=AQ10,0,1)))</f>
        <v>0</v>
      </c>
      <c r="CR10" s="31">
        <f>IF(Z10="NO",0,IF(Z10="SI",IF(VLOOKUP(A10,'BD OFICIAL'!$A:$AO,41,0)=AS10,0,1)))</f>
        <v>0</v>
      </c>
      <c r="CS10" s="31">
        <f t="shared" si="4"/>
        <v>1</v>
      </c>
      <c r="CT10" s="31">
        <f t="shared" si="5"/>
        <v>0</v>
      </c>
      <c r="CU10" s="31">
        <f>IF(VLOOKUP(A10,'BD OFICIAL'!$A$1:$AL$1055,31,0)="SI",IF(AT10&gt;0,0,1),IF(AT10=0,0,1))</f>
        <v>0</v>
      </c>
      <c r="CV10" s="31">
        <f t="shared" si="6"/>
        <v>0</v>
      </c>
      <c r="CW10" s="31">
        <f t="shared" si="7"/>
        <v>0</v>
      </c>
      <c r="CX10" s="85" t="str">
        <f t="shared" si="23"/>
        <v>NO</v>
      </c>
      <c r="CY10" s="31">
        <f t="shared" si="24"/>
        <v>0</v>
      </c>
      <c r="CZ10" s="85" t="str">
        <f>IF(ISERROR(VLOOKUP(AI10,EXPERIENCIA!$A$1:$C$2100,1,0)),"NO","SI")</f>
        <v>SI</v>
      </c>
      <c r="DA10" s="85" t="str">
        <f>IF(CX10="no","NO APLICA",IF(AX10=0,"ERROR NOTA",IF(AND(AX10&gt;1,CZ10="NO"),"ERROR NOTA",IF(AND(CZ10="NO",AX10=1),0,IF(VLOOKUP(AI10,EXPERIENCIA!$A$1:$C$2100,3,0)=AX10,0,"ERROR NOTA")))))</f>
        <v>NO APLICA</v>
      </c>
      <c r="DB10" s="85" t="str">
        <f>IF(ISERROR(VLOOKUP(AI10,COMPORTAMIENTO!$A$1:$C$2100,1,0)),"NO","SI")</f>
        <v>SI</v>
      </c>
      <c r="DC10" s="85" t="str">
        <f>IF(CX10="NO","NO APLICA",IF(AY10=0,"ERROR NOTA",IF(AND(DB10="NO",AY10=7),0,IF(VLOOKUP(AI10,COMPORTAMIENTO!$A$2:$H$2100,8,0)=AY10,0,"ERROR NOTA"))))</f>
        <v>NO APLICA</v>
      </c>
      <c r="DD10" s="103" t="str">
        <f t="shared" si="25"/>
        <v>NO APLICA</v>
      </c>
      <c r="DE10" s="103" t="str">
        <f t="shared" si="26"/>
        <v>NO APLICA</v>
      </c>
      <c r="DF10" s="85" t="str">
        <f t="shared" si="8"/>
        <v>SI</v>
      </c>
      <c r="DG10" s="85">
        <f t="shared" si="9"/>
        <v>0</v>
      </c>
      <c r="DH10" s="85">
        <f t="shared" si="27"/>
        <v>0</v>
      </c>
      <c r="DI10" s="85" t="str">
        <f t="shared" si="10"/>
        <v>NO APLICA</v>
      </c>
      <c r="DJ10" s="7" t="str">
        <f t="shared" si="28"/>
        <v>NO APLICA</v>
      </c>
      <c r="DK10" s="7" t="str">
        <f t="shared" si="11"/>
        <v>NO APLICA</v>
      </c>
      <c r="DL10" s="12">
        <f t="shared" si="29"/>
        <v>5500</v>
      </c>
      <c r="DM10" s="12">
        <f>VLOOKUP(A10,'5 TD'!$A:$B,2,0)</f>
        <v>5075</v>
      </c>
      <c r="DN10" s="7" t="str">
        <f t="shared" si="12"/>
        <v>NO APLICA</v>
      </c>
      <c r="DO10" s="85" t="str">
        <f t="shared" si="13"/>
        <v>NO APLICA</v>
      </c>
      <c r="DP10" s="85" t="str">
        <f t="shared" si="14"/>
        <v>NO APLICA</v>
      </c>
      <c r="DQ10" s="7" t="str">
        <f t="shared" si="15"/>
        <v>NO APLICA</v>
      </c>
      <c r="DR10" s="85" t="str">
        <f t="shared" si="30"/>
        <v>NO APLICA</v>
      </c>
      <c r="DS10" s="2">
        <f>+('3 Planilla Preadjudicación OTIC'!BO10)</f>
        <v>0</v>
      </c>
      <c r="DT10" s="2" t="str">
        <f>IF(DR10="APROBADO",VLOOKUP(A10,'5 TD'!$D$3:$E$270,2,0),"NO APLICA")</f>
        <v>NO APLICA</v>
      </c>
      <c r="DU10" s="2" t="str">
        <f t="shared" si="16"/>
        <v>NO APLICA</v>
      </c>
      <c r="DV10" s="2" t="str">
        <f>IF(DU10="SI",VLOOKUP(A10,'5 TD'!$G$3:$H$270,2,0),"NO APLICA ")</f>
        <v xml:space="preserve">NO APLICA </v>
      </c>
      <c r="DW10" s="2" t="str">
        <f t="shared" si="31"/>
        <v>NO</v>
      </c>
      <c r="DX10" s="2" t="str">
        <f>IF(DW10="SI",VLOOKUP(A10,'5 TD'!$J$4:$K$472,2,0),"NO APLICA")</f>
        <v>NO APLICA</v>
      </c>
      <c r="DY10" s="2" t="str">
        <f t="shared" si="32"/>
        <v>NO</v>
      </c>
      <c r="DZ10" s="7" t="str">
        <f>IF(DY10="SI",VLOOKUP(A10,'5 TD'!$M$4:$N$350,2,0),"NO APLICA")</f>
        <v>NO APLICA</v>
      </c>
      <c r="EA10" s="2" t="str">
        <f t="shared" si="17"/>
        <v>NO APLICA</v>
      </c>
      <c r="EB10" s="12" t="str">
        <f t="shared" si="33"/>
        <v/>
      </c>
      <c r="EC10" s="12" t="str">
        <f>IF(EA10="SI",VLOOKUP(A10,'5 TD'!$V$4:$W$479,2,0),"NO APLICA")</f>
        <v>NO APLICA</v>
      </c>
      <c r="ED10" s="2" t="str">
        <f t="shared" si="18"/>
        <v>NO</v>
      </c>
      <c r="EE10" s="79" t="str">
        <f>IF(ED10="SI",VLOOKUP(AI10,COMPORTAMIENTO!$A$1:$H$2100,7,0),"NO APLICA")</f>
        <v>NO APLICA</v>
      </c>
      <c r="EF10" s="234" t="str">
        <f>IF(ED10="SI",VLOOKUP(A10,'5 TD'!$P$2:$Q$479,2,0),"NO APLICA")</f>
        <v>NO APLICA</v>
      </c>
      <c r="EG10" s="2" t="str">
        <f t="shared" si="19"/>
        <v>NO</v>
      </c>
      <c r="EH10" s="2">
        <f>IF(CZ10="no",0,VLOOKUP(AI10,EXPERIENCIA!$A$1:$C$2100,2,0))</f>
        <v>17</v>
      </c>
      <c r="EI10" s="2">
        <f>IF(CZ10="si",VLOOKUP(A10,'5 TD'!$S$3:$T$2103,2,0),0)</f>
        <v>146</v>
      </c>
      <c r="EJ10" s="2" t="str">
        <f t="shared" si="20"/>
        <v>NO</v>
      </c>
      <c r="EK10" s="2">
        <f>+('3 Planilla Preadjudicación OTIC'!BU11)</f>
        <v>0</v>
      </c>
    </row>
    <row r="11" spans="1:146" s="3" customFormat="1" ht="13" hidden="1" x14ac:dyDescent="0.3">
      <c r="A11" s="2">
        <f>+('3 Planilla Preadjudicación OTIC'!A11)</f>
        <v>14555</v>
      </c>
      <c r="B11" s="2" t="str">
        <f>+('3 Planilla Preadjudicación OTIC'!B11)</f>
        <v>53334038-5</v>
      </c>
      <c r="C11" s="4">
        <f>+('3 Planilla Preadjudicación OTIC'!E11)</f>
        <v>2025</v>
      </c>
      <c r="D11" s="4" t="str">
        <f>+('3 Planilla Preadjudicación OTIC'!F11)</f>
        <v>Fondos Regionales</v>
      </c>
      <c r="E11" s="4" t="str">
        <f>+('3 Planilla Preadjudicación OTIC'!G11)</f>
        <v>61531000-K</v>
      </c>
      <c r="F11" s="4" t="str">
        <f>+('3 Planilla Preadjudicación OTIC'!H11)</f>
        <v>SENCE</v>
      </c>
      <c r="G11" s="4"/>
      <c r="H11" s="4"/>
      <c r="I11" s="4" t="str">
        <f>+('3 Planilla Preadjudicación OTIC'!I11)</f>
        <v>LABORES DE INSTALACIONES SANITARIAS</v>
      </c>
      <c r="J11" s="4" t="str">
        <f>+('3 Planilla Preadjudicación OTIC'!J11)</f>
        <v>PF1575</v>
      </c>
      <c r="K11" s="4" t="str">
        <f>+('3 Planilla Preadjudicación OTIC'!K11)</f>
        <v>TÉCNICAS PARA EL EMPRENDIMIENTO</v>
      </c>
      <c r="L11" s="4" t="str">
        <f>+('3 Planilla Preadjudicación OTIC'!L11)</f>
        <v>PF0921</v>
      </c>
      <c r="M11" s="2">
        <f>+('3 Planilla Preadjudicación OTIC'!M11)</f>
        <v>9</v>
      </c>
      <c r="N11" s="4" t="str">
        <f>+('3 Planilla Preadjudicación OTIC'!N11)</f>
        <v>DE LA ARAUCANÍA</v>
      </c>
      <c r="O11" s="4" t="str">
        <f>+('3 Planilla Preadjudicación OTIC'!O11)</f>
        <v>CURARREHUE</v>
      </c>
      <c r="P11" s="4" t="str">
        <f>+('3 Planilla Preadjudicación OTIC'!P11)</f>
        <v>PERSONAS VULNERABLES PERTENECIENTES AL 80 % MÁS VULNERABLE</v>
      </c>
      <c r="Q11" s="4" t="str">
        <f>+('3 Planilla Preadjudicación OTIC'!Q11)</f>
        <v>PRESENCIAL</v>
      </c>
      <c r="R11" s="4" t="str">
        <f>+('3 Planilla Preadjudicación OTIC'!R11)</f>
        <v>INDEPENDIENTE</v>
      </c>
      <c r="S11" s="4" t="str">
        <f>+('3 Planilla Preadjudicación OTIC'!S11)</f>
        <v>01. LUNES - MAÑANA / 04. MARTES - MAÑANA / 07. MIÉRCOLES - MAÑANA / 10. JUEVES - MAÑANA / 13. VIERNES - MAÑANA</v>
      </c>
      <c r="T11" s="2">
        <f>+('3 Planilla Preadjudicación OTIC'!T11)</f>
        <v>20</v>
      </c>
      <c r="U11" s="2">
        <f>+('3 Planilla Preadjudicación OTIC'!U11)</f>
        <v>145</v>
      </c>
      <c r="V11" s="2">
        <f>+('3 Planilla Preadjudicación OTIC'!V11)</f>
        <v>12</v>
      </c>
      <c r="W11" s="2">
        <f>+('3 Planilla Preadjudicación OTIC'!W11)</f>
        <v>157</v>
      </c>
      <c r="X11" s="2">
        <f>+('3 Planilla Preadjudicación OTIC'!X11)</f>
        <v>4</v>
      </c>
      <c r="Y11" s="2" t="str">
        <f>+('3 Planilla Preadjudicación OTIC'!Y11)</f>
        <v>SI</v>
      </c>
      <c r="Z11" s="2" t="str">
        <f>+('3 Planilla Preadjudicación OTIC'!Z11)</f>
        <v>SI</v>
      </c>
      <c r="AA11" s="2" t="str">
        <f>+('3 Planilla Preadjudicación OTIC'!AA11)</f>
        <v>SI</v>
      </c>
      <c r="AB11" s="4">
        <f>+('3 Planilla Preadjudicación OTIC'!AB11)</f>
        <v>0</v>
      </c>
      <c r="AC11" s="4" t="str">
        <f>+('3 Planilla Preadjudicación OTIC'!AC11)</f>
        <v>EDUCACIÓN MEDIA COMPLETA, PREFERENTEMENTE. Y HABER CURSADO EL CURSO DE “LABORES DE SOPORTE EN INSTALACIONES
SANITARIAS” O EXPERIENCIA DE DOS AÑOS COMO “AYUDANTE INSTALACIONES SANITARIAS”, DEMOSTRABLE.</v>
      </c>
      <c r="AD11" s="2">
        <f>+('3 Planilla Preadjudicación OTIC'!AD11)</f>
        <v>0</v>
      </c>
      <c r="AE11" s="4">
        <f>+('3 Planilla Preadjudicación OTIC'!AE11)</f>
        <v>0</v>
      </c>
      <c r="AF11" s="2" t="str">
        <f>+('3 Planilla Preadjudicación OTIC'!AF11)</f>
        <v>CONVOCATORIA ABIERTA</v>
      </c>
      <c r="AG11" s="2">
        <f>+('3 Planilla Preadjudicación OTIC'!AG11)</f>
        <v>40</v>
      </c>
      <c r="AH11" s="30">
        <v>2</v>
      </c>
      <c r="AI11" s="2" t="str">
        <f>+('3 Planilla Preadjudicación OTIC'!AI11)</f>
        <v>76232950-6</v>
      </c>
      <c r="AJ11" s="135" t="str">
        <f>+('3 Planilla Preadjudicación OTIC'!AJ11)</f>
        <v>Instituto de calidad y medio ambiente de Chile Spa</v>
      </c>
      <c r="AK11" s="4">
        <f>+('3 Planilla Preadjudicación OTIC'!AK11)</f>
        <v>157</v>
      </c>
      <c r="AL11" s="2">
        <f>+('3 Planilla Preadjudicación OTIC'!AL11)</f>
        <v>40</v>
      </c>
      <c r="AM11" s="2">
        <f>+('3 Planilla Preadjudicación OTIC'!AM11)</f>
        <v>5500</v>
      </c>
      <c r="AN11" s="12">
        <f>+('3 Planilla Preadjudicación OTIC'!AN11)</f>
        <v>270000</v>
      </c>
      <c r="AO11" s="12">
        <f>+('3 Planilla Preadjudicación OTIC'!AO11)</f>
        <v>0</v>
      </c>
      <c r="AP11" s="12">
        <f>+('3 Planilla Preadjudicación OTIC'!AP11)</f>
        <v>17270000</v>
      </c>
      <c r="AQ11" s="12">
        <f>+('3 Planilla Preadjudicación OTIC'!AQ11)</f>
        <v>3200000</v>
      </c>
      <c r="AR11" s="12">
        <f>+('3 Planilla Preadjudicación OTIC'!AR11)</f>
        <v>5400000</v>
      </c>
      <c r="AS11" s="12">
        <f>+('3 Planilla Preadjudicación OTIC'!AS11)</f>
        <v>4000000</v>
      </c>
      <c r="AT11" s="12">
        <f>+('3 Planilla Preadjudicación OTIC'!AT11)</f>
        <v>0</v>
      </c>
      <c r="AU11" s="12">
        <f>+('3 Planilla Preadjudicación OTIC'!AU11)</f>
        <v>29870000</v>
      </c>
      <c r="AV11" s="12" t="str">
        <f>+('3 Planilla Preadjudicación OTIC'!AV11)</f>
        <v>NO</v>
      </c>
      <c r="AW11" s="4" t="str">
        <f>+('3 Planilla Preadjudicación OTIC'!AW11)</f>
        <v>Valor alumno subsidio de utiles, insumos y herramientas no es correcto se menciona $270.000 y no $275.000 (RESOLUCIÓN EXENTA N°1366 28/05/2025)</v>
      </c>
      <c r="AX11" s="4" t="str">
        <f>+('3 Planilla Preadjudicación OTIC'!AX11)</f>
        <v>-</v>
      </c>
      <c r="AY11" s="2" t="str">
        <f>+('3 Planilla Preadjudicación OTIC'!AY11)</f>
        <v>-</v>
      </c>
      <c r="AZ11" s="2" t="str">
        <f>+('3 Planilla Preadjudicación OTIC'!BA11)</f>
        <v>-</v>
      </c>
      <c r="BA11" s="2" t="str">
        <f>+('3 Planilla Preadjudicación OTIC'!BB11)</f>
        <v>-</v>
      </c>
      <c r="BB11" s="2" t="str">
        <f>+('3 Planilla Preadjudicación OTIC'!BC11)</f>
        <v>-</v>
      </c>
      <c r="BC11" s="2" t="str">
        <f>+('3 Planilla Preadjudicación OTIC'!BD11)</f>
        <v>-</v>
      </c>
      <c r="BD11" s="2" t="str">
        <f>+('3 Planilla Preadjudicación OTIC'!BE11)</f>
        <v>-</v>
      </c>
      <c r="BE11" s="2" t="str">
        <f>+('3 Planilla Preadjudicación OTIC'!BF11)</f>
        <v>-</v>
      </c>
      <c r="BG11" s="2" t="str">
        <f>+('3 Planilla Preadjudicación OTIC'!BG11)</f>
        <v>-</v>
      </c>
      <c r="BH11" s="2" t="str">
        <f>+('3 Planilla Preadjudicación OTIC'!BH11)</f>
        <v>-</v>
      </c>
      <c r="BI11" s="2" t="str">
        <f>+('3 Planilla Preadjudicación OTIC'!BI11)</f>
        <v>-</v>
      </c>
      <c r="BJ11" s="2" t="str">
        <f>+('3 Planilla Preadjudicación OTIC'!BJ11)</f>
        <v>-</v>
      </c>
      <c r="BK11" s="2" t="str">
        <f>+('3 Planilla Preadjudicación OTIC'!BK11)</f>
        <v>-</v>
      </c>
      <c r="BL11" s="199" t="str">
        <f>+('3 Planilla Preadjudicación OTIC'!BM11)</f>
        <v>-</v>
      </c>
      <c r="BM11" s="103">
        <f>ROUND(('3 Planilla Preadjudicación OTIC'!BN11),1)</f>
        <v>0</v>
      </c>
      <c r="BN11" s="4">
        <f>+('3 Planilla Preadjudicación OTIC'!BO11)</f>
        <v>0</v>
      </c>
      <c r="BO11" s="4">
        <f>+('3 Planilla Preadjudicación OTIC'!BP11)</f>
        <v>0</v>
      </c>
      <c r="BP11" s="4">
        <f>+('3 Planilla Preadjudicación OTIC'!BQ11)</f>
        <v>0</v>
      </c>
      <c r="BQ11" s="4">
        <f>+('3 Planilla Preadjudicación OTIC'!BR11)</f>
        <v>0</v>
      </c>
      <c r="BR11" s="4">
        <f>+('3 Planilla Preadjudicación OTIC'!BS11)</f>
        <v>0</v>
      </c>
      <c r="BS11" s="4">
        <f>+('3 Planilla Preadjudicación OTIC'!BT11)</f>
        <v>0</v>
      </c>
      <c r="BU11" s="85">
        <f>IF(VLOOKUP(A11,'BD OFICIAL'!$A$1:$AL$2097,7,0)=D11,0,1)</f>
        <v>0</v>
      </c>
      <c r="BV11" s="85">
        <f>IF(VLOOKUP(A11,'BD OFICIAL'!$A$1:$AL$2097,11,0)=J11,0,1)</f>
        <v>0</v>
      </c>
      <c r="BW11" s="85">
        <f>IF(VLOOKUP(A11,'BD OFICIAL'!$A$1:$AL$2097,13,0)=L11,0,1)</f>
        <v>0</v>
      </c>
      <c r="BX11" s="2">
        <f>IF(VLOOKUP(A11,'BD OFICIAL'!$A$1:$AL$2097,16,0)=O11,0,1)</f>
        <v>0</v>
      </c>
      <c r="BY11" s="2">
        <f>IF(VLOOKUP(A11,'BD OFICIAL'!$A$1:$AL$2097,17,0)=P11,0,1)</f>
        <v>0</v>
      </c>
      <c r="BZ11" s="2">
        <f>IF(VLOOKUP(A11,'BD OFICIAL'!$A$1:$AL$2097,19,0)=R11,0,1)</f>
        <v>0</v>
      </c>
      <c r="CA11" s="2">
        <f>IF(VLOOKUP(A11,'BD OFICIAL'!$A$1:$AL$2097,21,0)=T11,0,1)</f>
        <v>0</v>
      </c>
      <c r="CB11" s="2">
        <f>IF(VLOOKUP(A11,'BD OFICIAL'!$A$1:$AL$2097,24,0)=AK11,0,1)</f>
        <v>0</v>
      </c>
      <c r="CC11" s="2">
        <f>IF(VLOOKUP(A11,'BD OFICIAL'!$A$1:$AL$2097,25,0)=X11,0,1)</f>
        <v>0</v>
      </c>
      <c r="CD11" s="2">
        <f>IF(VLOOKUP(A11,'BD OFICIAL'!$A$1:$AL$2097,26,0)=Y11,0,1)</f>
        <v>0</v>
      </c>
      <c r="CE11" s="2">
        <f>IF(VLOOKUP(A11,'BD OFICIAL'!$A$1:$AL$2097,27,0)=Z11,0,1)</f>
        <v>0</v>
      </c>
      <c r="CF11" s="2">
        <f>IF(VLOOKUP(A11,'BD OFICIAL'!$A$1:$AL$2097,28,0)=AA11,0,1)</f>
        <v>0</v>
      </c>
      <c r="CG11" s="2">
        <f>IF(VLOOKUP(A11,'BD OFICIAL'!$A$1:$AL$2097,33,0)=AF11,0,1)</f>
        <v>0</v>
      </c>
      <c r="CH11" s="2">
        <f>IF(VLOOKUP(A11,'BD OFICIAL'!$A$1:$AL$2097,35,0)=AH11,0,1)</f>
        <v>0</v>
      </c>
      <c r="CI11" s="85">
        <f>IF(VLOOKUP(A11,'BD OFICIAL'!$A$1:$AL$2097,34,0)=AL11,0,1)</f>
        <v>0</v>
      </c>
      <c r="CJ11" s="12">
        <f>VLOOKUP(A11,'BD OFICIAL'!$A$1:$AM$2097,36,0)*AM11-AP11</f>
        <v>0</v>
      </c>
      <c r="CK11" s="85" t="str">
        <f t="shared" si="0"/>
        <v>SHNOM</v>
      </c>
      <c r="CL11" s="85" t="str">
        <f t="shared" si="1"/>
        <v>SI</v>
      </c>
      <c r="CM11" s="85" t="str">
        <f t="shared" si="21"/>
        <v>NO</v>
      </c>
      <c r="CN11" s="31">
        <f t="shared" si="22"/>
        <v>0</v>
      </c>
      <c r="CO11" s="31">
        <f t="shared" si="2"/>
        <v>0</v>
      </c>
      <c r="CP11" s="31">
        <f t="shared" si="3"/>
        <v>0</v>
      </c>
      <c r="CQ11" s="31">
        <f>IF(Y11="NO",0,IF(Y11="SI",IF(VLOOKUP(A11,'BD OFICIAL'!$A:$AO,40,0)=AQ11,0,1)))</f>
        <v>0</v>
      </c>
      <c r="CR11" s="31">
        <f>IF(Z11="NO",0,IF(Z11="SI",IF(VLOOKUP(A11,'BD OFICIAL'!$A:$AO,41,0)=AS11,0,1)))</f>
        <v>0</v>
      </c>
      <c r="CS11" s="31">
        <f t="shared" si="4"/>
        <v>1</v>
      </c>
      <c r="CT11" s="31">
        <f t="shared" si="5"/>
        <v>0</v>
      </c>
      <c r="CU11" s="31">
        <f>IF(VLOOKUP(A11,'BD OFICIAL'!$A$1:$AL$1055,31,0)="SI",IF(AT11&gt;0,0,1),IF(AT11=0,0,1))</f>
        <v>0</v>
      </c>
      <c r="CV11" s="31">
        <f t="shared" si="6"/>
        <v>0</v>
      </c>
      <c r="CW11" s="31">
        <f t="shared" si="7"/>
        <v>0</v>
      </c>
      <c r="CX11" s="85" t="str">
        <f t="shared" si="23"/>
        <v>NO</v>
      </c>
      <c r="CY11" s="31">
        <f t="shared" si="24"/>
        <v>0</v>
      </c>
      <c r="CZ11" s="85" t="str">
        <f>IF(ISERROR(VLOOKUP(AI11,EXPERIENCIA!$A$1:$C$2100,1,0)),"NO","SI")</f>
        <v>SI</v>
      </c>
      <c r="DA11" s="85" t="str">
        <f>IF(CX11="no","NO APLICA",IF(AX11=0,"ERROR NOTA",IF(AND(AX11&gt;1,CZ11="NO"),"ERROR NOTA",IF(AND(CZ11="NO",AX11=1),0,IF(VLOOKUP(AI11,EXPERIENCIA!$A$1:$C$2100,3,0)=AX11,0,"ERROR NOTA")))))</f>
        <v>NO APLICA</v>
      </c>
      <c r="DB11" s="85" t="str">
        <f>IF(ISERROR(VLOOKUP(AI11,COMPORTAMIENTO!$A$1:$C$2100,1,0)),"NO","SI")</f>
        <v>SI</v>
      </c>
      <c r="DC11" s="85" t="str">
        <f>IF(CX11="NO","NO APLICA",IF(AY11=0,"ERROR NOTA",IF(AND(DB11="NO",AY11=7),0,IF(VLOOKUP(AI11,COMPORTAMIENTO!$A$2:$H$2100,8,0)=AY11,0,"ERROR NOTA"))))</f>
        <v>NO APLICA</v>
      </c>
      <c r="DD11" s="103" t="str">
        <f t="shared" si="25"/>
        <v>NO APLICA</v>
      </c>
      <c r="DE11" s="103" t="str">
        <f t="shared" si="26"/>
        <v>NO APLICA</v>
      </c>
      <c r="DF11" s="85" t="str">
        <f t="shared" si="8"/>
        <v>SI</v>
      </c>
      <c r="DG11" s="85">
        <f t="shared" si="9"/>
        <v>0</v>
      </c>
      <c r="DH11" s="85">
        <f t="shared" si="27"/>
        <v>0</v>
      </c>
      <c r="DI11" s="85" t="str">
        <f t="shared" si="10"/>
        <v>NO APLICA</v>
      </c>
      <c r="DJ11" s="7" t="str">
        <f t="shared" si="28"/>
        <v>NO APLICA</v>
      </c>
      <c r="DK11" s="7" t="str">
        <f t="shared" si="11"/>
        <v>NO APLICA</v>
      </c>
      <c r="DL11" s="12">
        <f t="shared" si="29"/>
        <v>5500</v>
      </c>
      <c r="DM11" s="12">
        <f>VLOOKUP(A11,'5 TD'!$A:$B,2,0)</f>
        <v>5075</v>
      </c>
      <c r="DN11" s="7" t="str">
        <f t="shared" si="12"/>
        <v>NO APLICA</v>
      </c>
      <c r="DO11" s="85" t="str">
        <f t="shared" si="13"/>
        <v>NO APLICA</v>
      </c>
      <c r="DP11" s="85" t="str">
        <f t="shared" si="14"/>
        <v>NO APLICA</v>
      </c>
      <c r="DQ11" s="7" t="str">
        <f t="shared" si="15"/>
        <v>NO APLICA</v>
      </c>
      <c r="DR11" s="85" t="str">
        <f t="shared" si="30"/>
        <v>NO APLICA</v>
      </c>
      <c r="DS11" s="2">
        <f>+('3 Planilla Preadjudicación OTIC'!BO11)</f>
        <v>0</v>
      </c>
      <c r="DT11" s="2" t="str">
        <f>IF(DR11="APROBADO",VLOOKUP(A11,'5 TD'!$D$3:$E$270,2,0),"NO APLICA")</f>
        <v>NO APLICA</v>
      </c>
      <c r="DU11" s="2" t="str">
        <f t="shared" si="16"/>
        <v>NO APLICA</v>
      </c>
      <c r="DV11" s="2" t="str">
        <f>IF(DU11="SI",VLOOKUP(A11,'5 TD'!$G$3:$H$270,2,0),"NO APLICA ")</f>
        <v xml:space="preserve">NO APLICA </v>
      </c>
      <c r="DW11" s="2" t="str">
        <f t="shared" si="31"/>
        <v>NO</v>
      </c>
      <c r="DX11" s="2" t="str">
        <f>IF(DW11="SI",VLOOKUP(A11,'5 TD'!$J$4:$K$472,2,0),"NO APLICA")</f>
        <v>NO APLICA</v>
      </c>
      <c r="DY11" s="2" t="str">
        <f t="shared" si="32"/>
        <v>NO</v>
      </c>
      <c r="DZ11" s="7" t="str">
        <f>IF(DY11="SI",VLOOKUP(A11,'5 TD'!$M$4:$N$350,2,0),"NO APLICA")</f>
        <v>NO APLICA</v>
      </c>
      <c r="EA11" s="2" t="str">
        <f t="shared" si="17"/>
        <v>NO APLICA</v>
      </c>
      <c r="EB11" s="12" t="str">
        <f t="shared" si="33"/>
        <v/>
      </c>
      <c r="EC11" s="12" t="str">
        <f>IF(EA11="SI",VLOOKUP(A11,'5 TD'!$V$4:$W$479,2,0),"NO APLICA")</f>
        <v>NO APLICA</v>
      </c>
      <c r="ED11" s="2" t="str">
        <f t="shared" si="18"/>
        <v>NO</v>
      </c>
      <c r="EE11" s="79" t="str">
        <f>IF(ED11="SI",VLOOKUP(AI11,COMPORTAMIENTO!$A$1:$H$2100,7,0),"NO APLICA")</f>
        <v>NO APLICA</v>
      </c>
      <c r="EF11" s="234" t="str">
        <f>IF(ED11="SI",VLOOKUP(A11,'5 TD'!$P$2:$Q$479,2,0),"NO APLICA")</f>
        <v>NO APLICA</v>
      </c>
      <c r="EG11" s="2" t="str">
        <f t="shared" si="19"/>
        <v>NO</v>
      </c>
      <c r="EH11" s="2">
        <f>IF(CZ11="no",0,VLOOKUP(AI11,EXPERIENCIA!$A$1:$C$2100,2,0))</f>
        <v>17</v>
      </c>
      <c r="EI11" s="2">
        <f>IF(CZ11="si",VLOOKUP(A11,'5 TD'!$S$3:$T$2103,2,0),0)</f>
        <v>146</v>
      </c>
      <c r="EJ11" s="2" t="str">
        <f t="shared" si="20"/>
        <v>NO</v>
      </c>
      <c r="EK11" s="2">
        <f>+('3 Planilla Preadjudicación OTIC'!BU12)</f>
        <v>0</v>
      </c>
    </row>
    <row r="12" spans="1:146" s="3" customFormat="1" ht="13" hidden="1" x14ac:dyDescent="0.3">
      <c r="A12" s="2">
        <f>+('3 Planilla Preadjudicación OTIC'!A12)</f>
        <v>14556</v>
      </c>
      <c r="B12" s="2" t="str">
        <f>+('3 Planilla Preadjudicación OTIC'!B12)</f>
        <v>53334038-5</v>
      </c>
      <c r="C12" s="4">
        <f>+('3 Planilla Preadjudicación OTIC'!E12)</f>
        <v>2025</v>
      </c>
      <c r="D12" s="4" t="str">
        <f>+('3 Planilla Preadjudicación OTIC'!F12)</f>
        <v>Fondos Regionales</v>
      </c>
      <c r="E12" s="4" t="str">
        <f>+('3 Planilla Preadjudicación OTIC'!G12)</f>
        <v>61531000-K</v>
      </c>
      <c r="F12" s="4" t="str">
        <f>+('3 Planilla Preadjudicación OTIC'!H12)</f>
        <v>SENCE</v>
      </c>
      <c r="G12" s="4"/>
      <c r="H12" s="4"/>
      <c r="I12" s="4" t="str">
        <f>+('3 Planilla Preadjudicación OTIC'!I12)</f>
        <v>LABORES DE INSTALACIONES SANITARIAS</v>
      </c>
      <c r="J12" s="4" t="str">
        <f>+('3 Planilla Preadjudicación OTIC'!J12)</f>
        <v>PF1575</v>
      </c>
      <c r="K12" s="4" t="str">
        <f>+('3 Planilla Preadjudicación OTIC'!K12)</f>
        <v>TÉCNICAS PARA EL EMPRENDIMIENTO</v>
      </c>
      <c r="L12" s="4" t="str">
        <f>+('3 Planilla Preadjudicación OTIC'!L12)</f>
        <v>PF0921</v>
      </c>
      <c r="M12" s="2">
        <f>+('3 Planilla Preadjudicación OTIC'!M12)</f>
        <v>9</v>
      </c>
      <c r="N12" s="4" t="str">
        <f>+('3 Planilla Preadjudicación OTIC'!N12)</f>
        <v>DE LA ARAUCANÍA</v>
      </c>
      <c r="O12" s="4" t="str">
        <f>+('3 Planilla Preadjudicación OTIC'!O12)</f>
        <v>PERQUENCO</v>
      </c>
      <c r="P12" s="4" t="str">
        <f>+('3 Planilla Preadjudicación OTIC'!P12)</f>
        <v>PERSONAS VULNERABLES PERTENECIENTES AL 80 % MÁS VULNERABLE</v>
      </c>
      <c r="Q12" s="4" t="str">
        <f>+('3 Planilla Preadjudicación OTIC'!Q12)</f>
        <v>PRESENCIAL</v>
      </c>
      <c r="R12" s="4" t="str">
        <f>+('3 Planilla Preadjudicación OTIC'!R12)</f>
        <v>INDEPENDIENTE</v>
      </c>
      <c r="S12" s="4" t="str">
        <f>+('3 Planilla Preadjudicación OTIC'!S12)</f>
        <v>01. LUNES - MAÑANA / 04. MARTES - MAÑANA / 07. MIÉRCOLES - MAÑANA / 10. JUEVES - MAÑANA / 13. VIERNES - MAÑANA</v>
      </c>
      <c r="T12" s="2">
        <f>+('3 Planilla Preadjudicación OTIC'!T12)</f>
        <v>20</v>
      </c>
      <c r="U12" s="2">
        <f>+('3 Planilla Preadjudicación OTIC'!U12)</f>
        <v>145</v>
      </c>
      <c r="V12" s="2">
        <f>+('3 Planilla Preadjudicación OTIC'!V12)</f>
        <v>12</v>
      </c>
      <c r="W12" s="2">
        <f>+('3 Planilla Preadjudicación OTIC'!W12)</f>
        <v>157</v>
      </c>
      <c r="X12" s="2">
        <f>+('3 Planilla Preadjudicación OTIC'!X12)</f>
        <v>4</v>
      </c>
      <c r="Y12" s="2" t="str">
        <f>+('3 Planilla Preadjudicación OTIC'!Y12)</f>
        <v>SI</v>
      </c>
      <c r="Z12" s="2" t="str">
        <f>+('3 Planilla Preadjudicación OTIC'!Z12)</f>
        <v>SI</v>
      </c>
      <c r="AA12" s="2" t="str">
        <f>+('3 Planilla Preadjudicación OTIC'!AA12)</f>
        <v>SI</v>
      </c>
      <c r="AB12" s="4">
        <f>+('3 Planilla Preadjudicación OTIC'!AB12)</f>
        <v>0</v>
      </c>
      <c r="AC12" s="4" t="str">
        <f>+('3 Planilla Preadjudicación OTIC'!AC12)</f>
        <v>EDUCACIÓN MEDIA COMPLETA, PREFERENTEMENTE. Y HABER CURSADO EL CURSO DE “LABORES DE SOPORTE EN INSTALACIONES
SANITARIAS” O EXPERIENCIA DE DOS AÑOS COMO “AYUDANTE INSTALACIONES SANITARIAS”, DEMOSTRABLE.</v>
      </c>
      <c r="AD12" s="2">
        <f>+('3 Planilla Preadjudicación OTIC'!AD12)</f>
        <v>0</v>
      </c>
      <c r="AE12" s="4">
        <f>+('3 Planilla Preadjudicación OTIC'!AE12)</f>
        <v>0</v>
      </c>
      <c r="AF12" s="2" t="str">
        <f>+('3 Planilla Preadjudicación OTIC'!AF12)</f>
        <v>CONVOCATORIA ABIERTA</v>
      </c>
      <c r="AG12" s="2">
        <f>+('3 Planilla Preadjudicación OTIC'!AG12)</f>
        <v>40</v>
      </c>
      <c r="AH12" s="30">
        <v>2</v>
      </c>
      <c r="AI12" s="2" t="str">
        <f>+('3 Planilla Preadjudicación OTIC'!AI12)</f>
        <v>76232950-6</v>
      </c>
      <c r="AJ12" s="135" t="str">
        <f>+('3 Planilla Preadjudicación OTIC'!AJ12)</f>
        <v>Instituto de calidad y medio ambiente de Chile Spa</v>
      </c>
      <c r="AK12" s="4">
        <f>+('3 Planilla Preadjudicación OTIC'!AK12)</f>
        <v>157</v>
      </c>
      <c r="AL12" s="2">
        <f>+('3 Planilla Preadjudicación OTIC'!AL12)</f>
        <v>40</v>
      </c>
      <c r="AM12" s="2">
        <f>+('3 Planilla Preadjudicación OTIC'!AM12)</f>
        <v>5500</v>
      </c>
      <c r="AN12" s="12">
        <f>+('3 Planilla Preadjudicación OTIC'!AN12)</f>
        <v>270000</v>
      </c>
      <c r="AO12" s="12">
        <f>+('3 Planilla Preadjudicación OTIC'!AO12)</f>
        <v>0</v>
      </c>
      <c r="AP12" s="12">
        <f>+('3 Planilla Preadjudicación OTIC'!AP12)</f>
        <v>17270000</v>
      </c>
      <c r="AQ12" s="12">
        <f>+('3 Planilla Preadjudicación OTIC'!AQ12)</f>
        <v>3200000</v>
      </c>
      <c r="AR12" s="12">
        <f>+('3 Planilla Preadjudicación OTIC'!AR12)</f>
        <v>5400000</v>
      </c>
      <c r="AS12" s="12">
        <f>+('3 Planilla Preadjudicación OTIC'!AS12)</f>
        <v>4000000</v>
      </c>
      <c r="AT12" s="12">
        <f>+('3 Planilla Preadjudicación OTIC'!AT12)</f>
        <v>0</v>
      </c>
      <c r="AU12" s="12">
        <f>+('3 Planilla Preadjudicación OTIC'!AU12)</f>
        <v>29870000</v>
      </c>
      <c r="AV12" s="12" t="str">
        <f>+('3 Planilla Preadjudicación OTIC'!AV12)</f>
        <v>NO</v>
      </c>
      <c r="AW12" s="4" t="str">
        <f>+('3 Planilla Preadjudicación OTIC'!AW12)</f>
        <v>Valor alumno subsidio de utiles, insumos y herramientas no es correcto se menciona $270.000 y no $275.000 (RESOLUCIÓN EXENTA N°1366 28/05/2025)</v>
      </c>
      <c r="AX12" s="4" t="str">
        <f>+('3 Planilla Preadjudicación OTIC'!AX12)</f>
        <v>-</v>
      </c>
      <c r="AY12" s="2" t="str">
        <f>+('3 Planilla Preadjudicación OTIC'!AY12)</f>
        <v>-</v>
      </c>
      <c r="AZ12" s="2" t="str">
        <f>+('3 Planilla Preadjudicación OTIC'!BA12)</f>
        <v>-</v>
      </c>
      <c r="BA12" s="2" t="str">
        <f>+('3 Planilla Preadjudicación OTIC'!BB12)</f>
        <v>-</v>
      </c>
      <c r="BB12" s="2" t="str">
        <f>+('3 Planilla Preadjudicación OTIC'!BC12)</f>
        <v>-</v>
      </c>
      <c r="BC12" s="2" t="str">
        <f>+('3 Planilla Preadjudicación OTIC'!BD12)</f>
        <v>-</v>
      </c>
      <c r="BD12" s="2" t="str">
        <f>+('3 Planilla Preadjudicación OTIC'!BE12)</f>
        <v>-</v>
      </c>
      <c r="BE12" s="2" t="str">
        <f>+('3 Planilla Preadjudicación OTIC'!BF12)</f>
        <v>-</v>
      </c>
      <c r="BG12" s="2" t="str">
        <f>+('3 Planilla Preadjudicación OTIC'!BG12)</f>
        <v>-</v>
      </c>
      <c r="BH12" s="2" t="str">
        <f>+('3 Planilla Preadjudicación OTIC'!BH12)</f>
        <v>-</v>
      </c>
      <c r="BI12" s="2" t="str">
        <f>+('3 Planilla Preadjudicación OTIC'!BI12)</f>
        <v>-</v>
      </c>
      <c r="BJ12" s="2" t="str">
        <f>+('3 Planilla Preadjudicación OTIC'!BJ12)</f>
        <v>-</v>
      </c>
      <c r="BK12" s="2" t="str">
        <f>+('3 Planilla Preadjudicación OTIC'!BK12)</f>
        <v>-</v>
      </c>
      <c r="BL12" s="199" t="str">
        <f>+('3 Planilla Preadjudicación OTIC'!BM12)</f>
        <v>-</v>
      </c>
      <c r="BM12" s="103">
        <f>ROUND(('3 Planilla Preadjudicación OTIC'!BN12),1)</f>
        <v>0</v>
      </c>
      <c r="BN12" s="4">
        <f>+('3 Planilla Preadjudicación OTIC'!BO12)</f>
        <v>0</v>
      </c>
      <c r="BO12" s="4">
        <f>+('3 Planilla Preadjudicación OTIC'!BP12)</f>
        <v>0</v>
      </c>
      <c r="BP12" s="4">
        <f>+('3 Planilla Preadjudicación OTIC'!BQ12)</f>
        <v>0</v>
      </c>
      <c r="BQ12" s="4">
        <f>+('3 Planilla Preadjudicación OTIC'!BR12)</f>
        <v>0</v>
      </c>
      <c r="BR12" s="4">
        <f>+('3 Planilla Preadjudicación OTIC'!BS12)</f>
        <v>0</v>
      </c>
      <c r="BS12" s="4">
        <f>+('3 Planilla Preadjudicación OTIC'!BT12)</f>
        <v>0</v>
      </c>
      <c r="BU12" s="85">
        <f>IF(VLOOKUP(A12,'BD OFICIAL'!$A$1:$AL$2097,7,0)=D12,0,1)</f>
        <v>0</v>
      </c>
      <c r="BV12" s="85">
        <f>IF(VLOOKUP(A12,'BD OFICIAL'!$A$1:$AL$2097,11,0)=J12,0,1)</f>
        <v>0</v>
      </c>
      <c r="BW12" s="85">
        <f>IF(VLOOKUP(A12,'BD OFICIAL'!$A$1:$AL$2097,13,0)=L12,0,1)</f>
        <v>0</v>
      </c>
      <c r="BX12" s="2">
        <f>IF(VLOOKUP(A12,'BD OFICIAL'!$A$1:$AL$2097,16,0)=O12,0,1)</f>
        <v>0</v>
      </c>
      <c r="BY12" s="2">
        <f>IF(VLOOKUP(A12,'BD OFICIAL'!$A$1:$AL$2097,17,0)=P12,0,1)</f>
        <v>0</v>
      </c>
      <c r="BZ12" s="2">
        <f>IF(VLOOKUP(A12,'BD OFICIAL'!$A$1:$AL$2097,19,0)=R12,0,1)</f>
        <v>0</v>
      </c>
      <c r="CA12" s="2">
        <f>IF(VLOOKUP(A12,'BD OFICIAL'!$A$1:$AL$2097,21,0)=T12,0,1)</f>
        <v>0</v>
      </c>
      <c r="CB12" s="2">
        <f>IF(VLOOKUP(A12,'BD OFICIAL'!$A$1:$AL$2097,24,0)=AK12,0,1)</f>
        <v>0</v>
      </c>
      <c r="CC12" s="2">
        <f>IF(VLOOKUP(A12,'BD OFICIAL'!$A$1:$AL$2097,25,0)=X12,0,1)</f>
        <v>0</v>
      </c>
      <c r="CD12" s="2">
        <f>IF(VLOOKUP(A12,'BD OFICIAL'!$A$1:$AL$2097,26,0)=Y12,0,1)</f>
        <v>0</v>
      </c>
      <c r="CE12" s="2">
        <f>IF(VLOOKUP(A12,'BD OFICIAL'!$A$1:$AL$2097,27,0)=Z12,0,1)</f>
        <v>0</v>
      </c>
      <c r="CF12" s="2">
        <f>IF(VLOOKUP(A12,'BD OFICIAL'!$A$1:$AL$2097,28,0)=AA12,0,1)</f>
        <v>0</v>
      </c>
      <c r="CG12" s="2">
        <f>IF(VLOOKUP(A12,'BD OFICIAL'!$A$1:$AL$2097,33,0)=AF12,0,1)</f>
        <v>0</v>
      </c>
      <c r="CH12" s="2">
        <f>IF(VLOOKUP(A12,'BD OFICIAL'!$A$1:$AL$2097,35,0)=AH12,0,1)</f>
        <v>0</v>
      </c>
      <c r="CI12" s="85">
        <f>IF(VLOOKUP(A12,'BD OFICIAL'!$A$1:$AL$2097,34,0)=AL12,0,1)</f>
        <v>0</v>
      </c>
      <c r="CJ12" s="12">
        <f>VLOOKUP(A12,'BD OFICIAL'!$A$1:$AM$2097,36,0)*AM12-AP12</f>
        <v>0</v>
      </c>
      <c r="CK12" s="85" t="str">
        <f t="shared" si="0"/>
        <v>SHNOM</v>
      </c>
      <c r="CL12" s="85" t="str">
        <f t="shared" si="1"/>
        <v>SI</v>
      </c>
      <c r="CM12" s="85" t="str">
        <f t="shared" si="21"/>
        <v>NO</v>
      </c>
      <c r="CN12" s="31">
        <f t="shared" si="22"/>
        <v>0</v>
      </c>
      <c r="CO12" s="31">
        <f t="shared" si="2"/>
        <v>0</v>
      </c>
      <c r="CP12" s="31">
        <f t="shared" si="3"/>
        <v>0</v>
      </c>
      <c r="CQ12" s="31">
        <f>IF(Y12="NO",0,IF(Y12="SI",IF(VLOOKUP(A12,'BD OFICIAL'!$A:$AO,40,0)=AQ12,0,1)))</f>
        <v>0</v>
      </c>
      <c r="CR12" s="31">
        <f>IF(Z12="NO",0,IF(Z12="SI",IF(VLOOKUP(A12,'BD OFICIAL'!$A:$AO,41,0)=AS12,0,1)))</f>
        <v>0</v>
      </c>
      <c r="CS12" s="31">
        <f t="shared" si="4"/>
        <v>1</v>
      </c>
      <c r="CT12" s="31">
        <f t="shared" si="5"/>
        <v>0</v>
      </c>
      <c r="CU12" s="31">
        <f>IF(VLOOKUP(A12,'BD OFICIAL'!$A$1:$AL$1055,31,0)="SI",IF(AT12&gt;0,0,1),IF(AT12=0,0,1))</f>
        <v>0</v>
      </c>
      <c r="CV12" s="31">
        <f t="shared" si="6"/>
        <v>0</v>
      </c>
      <c r="CW12" s="31">
        <f t="shared" si="7"/>
        <v>0</v>
      </c>
      <c r="CX12" s="85" t="str">
        <f t="shared" si="23"/>
        <v>NO</v>
      </c>
      <c r="CY12" s="31">
        <f t="shared" si="24"/>
        <v>0</v>
      </c>
      <c r="CZ12" s="85" t="str">
        <f>IF(ISERROR(VLOOKUP(AI12,EXPERIENCIA!$A$1:$C$2100,1,0)),"NO","SI")</f>
        <v>SI</v>
      </c>
      <c r="DA12" s="85" t="str">
        <f>IF(CX12="no","NO APLICA",IF(AX12=0,"ERROR NOTA",IF(AND(AX12&gt;1,CZ12="NO"),"ERROR NOTA",IF(AND(CZ12="NO",AX12=1),0,IF(VLOOKUP(AI12,EXPERIENCIA!$A$1:$C$2100,3,0)=AX12,0,"ERROR NOTA")))))</f>
        <v>NO APLICA</v>
      </c>
      <c r="DB12" s="85" t="str">
        <f>IF(ISERROR(VLOOKUP(AI12,COMPORTAMIENTO!$A$1:$C$2100,1,0)),"NO","SI")</f>
        <v>SI</v>
      </c>
      <c r="DC12" s="85" t="str">
        <f>IF(CX12="NO","NO APLICA",IF(AY12=0,"ERROR NOTA",IF(AND(DB12="NO",AY12=7),0,IF(VLOOKUP(AI12,COMPORTAMIENTO!$A$2:$H$2100,8,0)=AY12,0,"ERROR NOTA"))))</f>
        <v>NO APLICA</v>
      </c>
      <c r="DD12" s="103" t="str">
        <f t="shared" si="25"/>
        <v>NO APLICA</v>
      </c>
      <c r="DE12" s="103" t="str">
        <f t="shared" si="26"/>
        <v>NO APLICA</v>
      </c>
      <c r="DF12" s="85" t="str">
        <f t="shared" si="8"/>
        <v>SI</v>
      </c>
      <c r="DG12" s="85">
        <f t="shared" si="9"/>
        <v>0</v>
      </c>
      <c r="DH12" s="85">
        <f t="shared" si="27"/>
        <v>0</v>
      </c>
      <c r="DI12" s="85" t="str">
        <f t="shared" si="10"/>
        <v>NO APLICA</v>
      </c>
      <c r="DJ12" s="7" t="str">
        <f t="shared" si="28"/>
        <v>NO APLICA</v>
      </c>
      <c r="DK12" s="7" t="str">
        <f t="shared" si="11"/>
        <v>NO APLICA</v>
      </c>
      <c r="DL12" s="12">
        <f t="shared" si="29"/>
        <v>5500</v>
      </c>
      <c r="DM12" s="12">
        <f>VLOOKUP(A12,'5 TD'!$A:$B,2,0)</f>
        <v>5075</v>
      </c>
      <c r="DN12" s="7" t="str">
        <f t="shared" si="12"/>
        <v>NO APLICA</v>
      </c>
      <c r="DO12" s="85" t="str">
        <f t="shared" si="13"/>
        <v>NO APLICA</v>
      </c>
      <c r="DP12" s="85" t="str">
        <f t="shared" si="14"/>
        <v>NO APLICA</v>
      </c>
      <c r="DQ12" s="7" t="str">
        <f t="shared" si="15"/>
        <v>NO APLICA</v>
      </c>
      <c r="DR12" s="85" t="str">
        <f t="shared" si="30"/>
        <v>NO APLICA</v>
      </c>
      <c r="DS12" s="2">
        <f>+('3 Planilla Preadjudicación OTIC'!BO12)</f>
        <v>0</v>
      </c>
      <c r="DT12" s="2" t="str">
        <f>IF(DR12="APROBADO",VLOOKUP(A12,'5 TD'!$D$3:$E$270,2,0),"NO APLICA")</f>
        <v>NO APLICA</v>
      </c>
      <c r="DU12" s="2" t="str">
        <f t="shared" si="16"/>
        <v>NO APLICA</v>
      </c>
      <c r="DV12" s="2" t="str">
        <f>IF(DU12="SI",VLOOKUP(A12,'5 TD'!$G$3:$H$270,2,0),"NO APLICA ")</f>
        <v xml:space="preserve">NO APLICA </v>
      </c>
      <c r="DW12" s="2" t="str">
        <f t="shared" si="31"/>
        <v>NO</v>
      </c>
      <c r="DX12" s="2" t="str">
        <f>IF(DW12="SI",VLOOKUP(A12,'5 TD'!$J$4:$K$472,2,0),"NO APLICA")</f>
        <v>NO APLICA</v>
      </c>
      <c r="DY12" s="2" t="str">
        <f t="shared" si="32"/>
        <v>NO</v>
      </c>
      <c r="DZ12" s="7" t="str">
        <f>IF(DY12="SI",VLOOKUP(A12,'5 TD'!$M$4:$N$350,2,0),"NO APLICA")</f>
        <v>NO APLICA</v>
      </c>
      <c r="EA12" s="2" t="str">
        <f t="shared" si="17"/>
        <v>NO APLICA</v>
      </c>
      <c r="EB12" s="12" t="str">
        <f t="shared" si="33"/>
        <v/>
      </c>
      <c r="EC12" s="12" t="str">
        <f>IF(EA12="SI",VLOOKUP(A12,'5 TD'!$V$4:$W$479,2,0),"NO APLICA")</f>
        <v>NO APLICA</v>
      </c>
      <c r="ED12" s="2" t="str">
        <f t="shared" si="18"/>
        <v>NO</v>
      </c>
      <c r="EE12" s="79" t="str">
        <f>IF(ED12="SI",VLOOKUP(AI12,COMPORTAMIENTO!$A$1:$H$2100,7,0),"NO APLICA")</f>
        <v>NO APLICA</v>
      </c>
      <c r="EF12" s="234" t="str">
        <f>IF(ED12="SI",VLOOKUP(A12,'5 TD'!$P$2:$Q$479,2,0),"NO APLICA")</f>
        <v>NO APLICA</v>
      </c>
      <c r="EG12" s="2" t="str">
        <f t="shared" si="19"/>
        <v>NO</v>
      </c>
      <c r="EH12" s="2">
        <f>IF(CZ12="no",0,VLOOKUP(AI12,EXPERIENCIA!$A$1:$C$2100,2,0))</f>
        <v>17</v>
      </c>
      <c r="EI12" s="2">
        <f>IF(CZ12="si",VLOOKUP(A12,'5 TD'!$S$3:$T$2103,2,0),0)</f>
        <v>146</v>
      </c>
      <c r="EJ12" s="2" t="str">
        <f t="shared" si="20"/>
        <v>NO</v>
      </c>
      <c r="EK12" s="2">
        <f>+('3 Planilla Preadjudicación OTIC'!BU13)</f>
        <v>0</v>
      </c>
    </row>
    <row r="13" spans="1:146" s="3" customFormat="1" ht="13" hidden="1" x14ac:dyDescent="0.3">
      <c r="A13" s="2">
        <f>+('3 Planilla Preadjudicación OTIC'!A13)</f>
        <v>14557</v>
      </c>
      <c r="B13" s="2" t="str">
        <f>+('3 Planilla Preadjudicación OTIC'!B13)</f>
        <v>53334038-5</v>
      </c>
      <c r="C13" s="4">
        <f>+('3 Planilla Preadjudicación OTIC'!E13)</f>
        <v>2025</v>
      </c>
      <c r="D13" s="4" t="str">
        <f>+('3 Planilla Preadjudicación OTIC'!F13)</f>
        <v>Fondos Regionales</v>
      </c>
      <c r="E13" s="4" t="str">
        <f>+('3 Planilla Preadjudicación OTIC'!G13)</f>
        <v>61531000-K</v>
      </c>
      <c r="F13" s="4" t="str">
        <f>+('3 Planilla Preadjudicación OTIC'!H13)</f>
        <v>SENCE</v>
      </c>
      <c r="G13" s="4"/>
      <c r="H13" s="4"/>
      <c r="I13" s="4" t="str">
        <f>+('3 Planilla Preadjudicación OTIC'!I13)</f>
        <v>LABORES DE INSTALACIONES SANITARIAS</v>
      </c>
      <c r="J13" s="4" t="str">
        <f>+('3 Planilla Preadjudicación OTIC'!J13)</f>
        <v>PF1575</v>
      </c>
      <c r="K13" s="4" t="str">
        <f>+('3 Planilla Preadjudicación OTIC'!K13)</f>
        <v>TÉCNICAS PARA EL EMPRENDIMIENTO</v>
      </c>
      <c r="L13" s="4" t="str">
        <f>+('3 Planilla Preadjudicación OTIC'!L13)</f>
        <v>PF0921</v>
      </c>
      <c r="M13" s="2">
        <f>+('3 Planilla Preadjudicación OTIC'!M13)</f>
        <v>9</v>
      </c>
      <c r="N13" s="4" t="str">
        <f>+('3 Planilla Preadjudicación OTIC'!N13)</f>
        <v>DE LA ARAUCANÍA</v>
      </c>
      <c r="O13" s="4" t="str">
        <f>+('3 Planilla Preadjudicación OTIC'!O13)</f>
        <v>LUMACO</v>
      </c>
      <c r="P13" s="4" t="str">
        <f>+('3 Planilla Preadjudicación OTIC'!P13)</f>
        <v>PERSONAS VULNERABLES PERTENECIENTES AL 80 % MÁS VULNERABLE</v>
      </c>
      <c r="Q13" s="4" t="str">
        <f>+('3 Planilla Preadjudicación OTIC'!Q13)</f>
        <v>PRESENCIAL</v>
      </c>
      <c r="R13" s="4" t="str">
        <f>+('3 Planilla Preadjudicación OTIC'!R13)</f>
        <v>INDEPENDIENTE</v>
      </c>
      <c r="S13" s="4" t="str">
        <f>+('3 Planilla Preadjudicación OTIC'!S13)</f>
        <v>01. LUNES - MAÑANA / 04. MARTES - MAÑANA / 07. MIÉRCOLES - MAÑANA / 10. JUEVES - MAÑANA / 13. VIERNES - MAÑANA</v>
      </c>
      <c r="T13" s="2">
        <f>+('3 Planilla Preadjudicación OTIC'!T13)</f>
        <v>20</v>
      </c>
      <c r="U13" s="2">
        <f>+('3 Planilla Preadjudicación OTIC'!U13)</f>
        <v>145</v>
      </c>
      <c r="V13" s="2">
        <f>+('3 Planilla Preadjudicación OTIC'!V13)</f>
        <v>12</v>
      </c>
      <c r="W13" s="2">
        <f>+('3 Planilla Preadjudicación OTIC'!W13)</f>
        <v>157</v>
      </c>
      <c r="X13" s="2">
        <f>+('3 Planilla Preadjudicación OTIC'!X13)</f>
        <v>4</v>
      </c>
      <c r="Y13" s="2" t="str">
        <f>+('3 Planilla Preadjudicación OTIC'!Y13)</f>
        <v>SI</v>
      </c>
      <c r="Z13" s="2" t="str">
        <f>+('3 Planilla Preadjudicación OTIC'!Z13)</f>
        <v>SI</v>
      </c>
      <c r="AA13" s="2" t="str">
        <f>+('3 Planilla Preadjudicación OTIC'!AA13)</f>
        <v>SI</v>
      </c>
      <c r="AB13" s="4">
        <f>+('3 Planilla Preadjudicación OTIC'!AB13)</f>
        <v>0</v>
      </c>
      <c r="AC13" s="4" t="str">
        <f>+('3 Planilla Preadjudicación OTIC'!AC13)</f>
        <v>EDUCACIÓN MEDIA COMPLETA, PREFERENTEMENTE. Y HABER CURSADO EL CURSO DE “LABORES DE SOPORTE EN INSTALACIONES
SANITARIAS” O EXPERIENCIA DE DOS AÑOS COMO “AYUDANTE INSTALACIONES SANITARIAS”, DEMOSTRABLE.</v>
      </c>
      <c r="AD13" s="2">
        <f>+('3 Planilla Preadjudicación OTIC'!AD13)</f>
        <v>0</v>
      </c>
      <c r="AE13" s="4">
        <f>+('3 Planilla Preadjudicación OTIC'!AE13)</f>
        <v>0</v>
      </c>
      <c r="AF13" s="2" t="str">
        <f>+('3 Planilla Preadjudicación OTIC'!AF13)</f>
        <v>CONVOCATORIA ABIERTA</v>
      </c>
      <c r="AG13" s="2">
        <f>+('3 Planilla Preadjudicación OTIC'!AG13)</f>
        <v>40</v>
      </c>
      <c r="AH13" s="30">
        <v>2</v>
      </c>
      <c r="AI13" s="2" t="str">
        <f>+('3 Planilla Preadjudicación OTIC'!AI13)</f>
        <v>76232950-6</v>
      </c>
      <c r="AJ13" s="135" t="str">
        <f>+('3 Planilla Preadjudicación OTIC'!AJ13)</f>
        <v>Instituto de calidad y medio ambiente de Chile Spa</v>
      </c>
      <c r="AK13" s="4">
        <f>+('3 Planilla Preadjudicación OTIC'!AK13)</f>
        <v>157</v>
      </c>
      <c r="AL13" s="2">
        <f>+('3 Planilla Preadjudicación OTIC'!AL13)</f>
        <v>40</v>
      </c>
      <c r="AM13" s="2">
        <f>+('3 Planilla Preadjudicación OTIC'!AM13)</f>
        <v>5500</v>
      </c>
      <c r="AN13" s="12">
        <f>+('3 Planilla Preadjudicación OTIC'!AN13)</f>
        <v>270000</v>
      </c>
      <c r="AO13" s="12">
        <f>+('3 Planilla Preadjudicación OTIC'!AO13)</f>
        <v>0</v>
      </c>
      <c r="AP13" s="12">
        <f>+('3 Planilla Preadjudicación OTIC'!AP13)</f>
        <v>17270000</v>
      </c>
      <c r="AQ13" s="12">
        <f>+('3 Planilla Preadjudicación OTIC'!AQ13)</f>
        <v>3200000</v>
      </c>
      <c r="AR13" s="12">
        <f>+('3 Planilla Preadjudicación OTIC'!AR13)</f>
        <v>5400000</v>
      </c>
      <c r="AS13" s="12">
        <f>+('3 Planilla Preadjudicación OTIC'!AS13)</f>
        <v>4000000</v>
      </c>
      <c r="AT13" s="12">
        <f>+('3 Planilla Preadjudicación OTIC'!AT13)</f>
        <v>0</v>
      </c>
      <c r="AU13" s="12">
        <f>+('3 Planilla Preadjudicación OTIC'!AU13)</f>
        <v>29870000</v>
      </c>
      <c r="AV13" s="12" t="str">
        <f>+('3 Planilla Preadjudicación OTIC'!AV13)</f>
        <v>NO</v>
      </c>
      <c r="AW13" s="4" t="str">
        <f>+('3 Planilla Preadjudicación OTIC'!AW13)</f>
        <v>Valor alumno subsidio de utiles, insumos y herramientas no es correcto se menciona $270.000 y no $275.000 (RESOLUCIÓN EXENTA N°1366 28/05/2025)</v>
      </c>
      <c r="AX13" s="4" t="str">
        <f>+('3 Planilla Preadjudicación OTIC'!AX13)</f>
        <v>-</v>
      </c>
      <c r="AY13" s="2" t="str">
        <f>+('3 Planilla Preadjudicación OTIC'!AY13)</f>
        <v>-</v>
      </c>
      <c r="AZ13" s="2" t="str">
        <f>+('3 Planilla Preadjudicación OTIC'!BA13)</f>
        <v>-</v>
      </c>
      <c r="BA13" s="2" t="str">
        <f>+('3 Planilla Preadjudicación OTIC'!BB13)</f>
        <v>-</v>
      </c>
      <c r="BB13" s="2" t="str">
        <f>+('3 Planilla Preadjudicación OTIC'!BC13)</f>
        <v>-</v>
      </c>
      <c r="BC13" s="2" t="str">
        <f>+('3 Planilla Preadjudicación OTIC'!BD13)</f>
        <v>-</v>
      </c>
      <c r="BD13" s="2" t="str">
        <f>+('3 Planilla Preadjudicación OTIC'!BE13)</f>
        <v>-</v>
      </c>
      <c r="BE13" s="2" t="str">
        <f>+('3 Planilla Preadjudicación OTIC'!BF13)</f>
        <v>-</v>
      </c>
      <c r="BG13" s="2" t="str">
        <f>+('3 Planilla Preadjudicación OTIC'!BG13)</f>
        <v>-</v>
      </c>
      <c r="BH13" s="2" t="str">
        <f>+('3 Planilla Preadjudicación OTIC'!BH13)</f>
        <v>-</v>
      </c>
      <c r="BI13" s="2" t="str">
        <f>+('3 Planilla Preadjudicación OTIC'!BI13)</f>
        <v>-</v>
      </c>
      <c r="BJ13" s="2" t="str">
        <f>+('3 Planilla Preadjudicación OTIC'!BJ13)</f>
        <v>-</v>
      </c>
      <c r="BK13" s="2" t="str">
        <f>+('3 Planilla Preadjudicación OTIC'!BK13)</f>
        <v>-</v>
      </c>
      <c r="BL13" s="199" t="str">
        <f>+('3 Planilla Preadjudicación OTIC'!BM13)</f>
        <v>-</v>
      </c>
      <c r="BM13" s="103">
        <f>ROUND(('3 Planilla Preadjudicación OTIC'!BN13),1)</f>
        <v>0</v>
      </c>
      <c r="BN13" s="4">
        <f>+('3 Planilla Preadjudicación OTIC'!BO13)</f>
        <v>0</v>
      </c>
      <c r="BO13" s="4">
        <f>+('3 Planilla Preadjudicación OTIC'!BP13)</f>
        <v>0</v>
      </c>
      <c r="BP13" s="4">
        <f>+('3 Planilla Preadjudicación OTIC'!BQ13)</f>
        <v>0</v>
      </c>
      <c r="BQ13" s="4">
        <f>+('3 Planilla Preadjudicación OTIC'!BR13)</f>
        <v>0</v>
      </c>
      <c r="BR13" s="4">
        <f>+('3 Planilla Preadjudicación OTIC'!BS13)</f>
        <v>0</v>
      </c>
      <c r="BS13" s="4">
        <f>+('3 Planilla Preadjudicación OTIC'!BT13)</f>
        <v>0</v>
      </c>
      <c r="BU13" s="85">
        <f>IF(VLOOKUP(A13,'BD OFICIAL'!$A$1:$AL$2097,7,0)=D13,0,1)</f>
        <v>0</v>
      </c>
      <c r="BV13" s="85">
        <f>IF(VLOOKUP(A13,'BD OFICIAL'!$A$1:$AL$2097,11,0)=J13,0,1)</f>
        <v>0</v>
      </c>
      <c r="BW13" s="85">
        <f>IF(VLOOKUP(A13,'BD OFICIAL'!$A$1:$AL$2097,13,0)=L13,0,1)</f>
        <v>0</v>
      </c>
      <c r="BX13" s="2">
        <f>IF(VLOOKUP(A13,'BD OFICIAL'!$A$1:$AL$2097,16,0)=O13,0,1)</f>
        <v>0</v>
      </c>
      <c r="BY13" s="2">
        <f>IF(VLOOKUP(A13,'BD OFICIAL'!$A$1:$AL$2097,17,0)=P13,0,1)</f>
        <v>0</v>
      </c>
      <c r="BZ13" s="2">
        <f>IF(VLOOKUP(A13,'BD OFICIAL'!$A$1:$AL$2097,19,0)=R13,0,1)</f>
        <v>0</v>
      </c>
      <c r="CA13" s="2">
        <f>IF(VLOOKUP(A13,'BD OFICIAL'!$A$1:$AL$2097,21,0)=T13,0,1)</f>
        <v>0</v>
      </c>
      <c r="CB13" s="2">
        <f>IF(VLOOKUP(A13,'BD OFICIAL'!$A$1:$AL$2097,24,0)=AK13,0,1)</f>
        <v>0</v>
      </c>
      <c r="CC13" s="2">
        <f>IF(VLOOKUP(A13,'BD OFICIAL'!$A$1:$AL$2097,25,0)=X13,0,1)</f>
        <v>0</v>
      </c>
      <c r="CD13" s="2">
        <f>IF(VLOOKUP(A13,'BD OFICIAL'!$A$1:$AL$2097,26,0)=Y13,0,1)</f>
        <v>0</v>
      </c>
      <c r="CE13" s="2">
        <f>IF(VLOOKUP(A13,'BD OFICIAL'!$A$1:$AL$2097,27,0)=Z13,0,1)</f>
        <v>0</v>
      </c>
      <c r="CF13" s="2">
        <f>IF(VLOOKUP(A13,'BD OFICIAL'!$A$1:$AL$2097,28,0)=AA13,0,1)</f>
        <v>0</v>
      </c>
      <c r="CG13" s="2">
        <f>IF(VLOOKUP(A13,'BD OFICIAL'!$A$1:$AL$2097,33,0)=AF13,0,1)</f>
        <v>0</v>
      </c>
      <c r="CH13" s="2">
        <f>IF(VLOOKUP(A13,'BD OFICIAL'!$A$1:$AL$2097,35,0)=AH13,0,1)</f>
        <v>0</v>
      </c>
      <c r="CI13" s="85">
        <f>IF(VLOOKUP(A13,'BD OFICIAL'!$A$1:$AL$2097,34,0)=AL13,0,1)</f>
        <v>0</v>
      </c>
      <c r="CJ13" s="12">
        <f>VLOOKUP(A13,'BD OFICIAL'!$A$1:$AM$2097,36,0)*AM13-AP13</f>
        <v>0</v>
      </c>
      <c r="CK13" s="85" t="str">
        <f t="shared" si="0"/>
        <v>SHNOM</v>
      </c>
      <c r="CL13" s="85" t="str">
        <f t="shared" si="1"/>
        <v>SI</v>
      </c>
      <c r="CM13" s="85" t="str">
        <f t="shared" si="21"/>
        <v>NO</v>
      </c>
      <c r="CN13" s="31">
        <f t="shared" si="22"/>
        <v>0</v>
      </c>
      <c r="CO13" s="31">
        <f t="shared" si="2"/>
        <v>0</v>
      </c>
      <c r="CP13" s="31">
        <f t="shared" si="3"/>
        <v>0</v>
      </c>
      <c r="CQ13" s="31">
        <f>IF(Y13="NO",0,IF(Y13="SI",IF(VLOOKUP(A13,'BD OFICIAL'!$A:$AO,40,0)=AQ13,0,1)))</f>
        <v>0</v>
      </c>
      <c r="CR13" s="31">
        <f>IF(Z13="NO",0,IF(Z13="SI",IF(VLOOKUP(A13,'BD OFICIAL'!$A:$AO,41,0)=AS13,0,1)))</f>
        <v>0</v>
      </c>
      <c r="CS13" s="31">
        <f t="shared" si="4"/>
        <v>1</v>
      </c>
      <c r="CT13" s="31">
        <f t="shared" si="5"/>
        <v>0</v>
      </c>
      <c r="CU13" s="31">
        <f>IF(VLOOKUP(A13,'BD OFICIAL'!$A$1:$AL$1055,31,0)="SI",IF(AT13&gt;0,0,1),IF(AT13=0,0,1))</f>
        <v>0</v>
      </c>
      <c r="CV13" s="31">
        <f t="shared" si="6"/>
        <v>0</v>
      </c>
      <c r="CW13" s="31">
        <f t="shared" si="7"/>
        <v>0</v>
      </c>
      <c r="CX13" s="85" t="str">
        <f t="shared" si="23"/>
        <v>NO</v>
      </c>
      <c r="CY13" s="31">
        <f t="shared" si="24"/>
        <v>0</v>
      </c>
      <c r="CZ13" s="85" t="str">
        <f>IF(ISERROR(VLOOKUP(AI13,EXPERIENCIA!$A$1:$C$2100,1,0)),"NO","SI")</f>
        <v>SI</v>
      </c>
      <c r="DA13" s="85" t="str">
        <f>IF(CX13="no","NO APLICA",IF(AX13=0,"ERROR NOTA",IF(AND(AX13&gt;1,CZ13="NO"),"ERROR NOTA",IF(AND(CZ13="NO",AX13=1),0,IF(VLOOKUP(AI13,EXPERIENCIA!$A$1:$C$2100,3,0)=AX13,0,"ERROR NOTA")))))</f>
        <v>NO APLICA</v>
      </c>
      <c r="DB13" s="85" t="str">
        <f>IF(ISERROR(VLOOKUP(AI13,COMPORTAMIENTO!$A$1:$C$2100,1,0)),"NO","SI")</f>
        <v>SI</v>
      </c>
      <c r="DC13" s="85" t="str">
        <f>IF(CX13="NO","NO APLICA",IF(AY13=0,"ERROR NOTA",IF(AND(DB13="NO",AY13=7),0,IF(VLOOKUP(AI13,COMPORTAMIENTO!$A$2:$H$2100,8,0)=AY13,0,"ERROR NOTA"))))</f>
        <v>NO APLICA</v>
      </c>
      <c r="DD13" s="103" t="str">
        <f t="shared" si="25"/>
        <v>NO APLICA</v>
      </c>
      <c r="DE13" s="103" t="str">
        <f t="shared" si="26"/>
        <v>NO APLICA</v>
      </c>
      <c r="DF13" s="85" t="str">
        <f t="shared" si="8"/>
        <v>SI</v>
      </c>
      <c r="DG13" s="85">
        <f t="shared" si="9"/>
        <v>0</v>
      </c>
      <c r="DH13" s="85">
        <f t="shared" si="27"/>
        <v>0</v>
      </c>
      <c r="DI13" s="85" t="str">
        <f t="shared" si="10"/>
        <v>NO APLICA</v>
      </c>
      <c r="DJ13" s="7" t="str">
        <f t="shared" si="28"/>
        <v>NO APLICA</v>
      </c>
      <c r="DK13" s="7" t="str">
        <f t="shared" si="11"/>
        <v>NO APLICA</v>
      </c>
      <c r="DL13" s="12">
        <f t="shared" si="29"/>
        <v>5500</v>
      </c>
      <c r="DM13" s="12">
        <f>VLOOKUP(A13,'5 TD'!$A:$B,2,0)</f>
        <v>5075</v>
      </c>
      <c r="DN13" s="7" t="str">
        <f t="shared" si="12"/>
        <v>NO APLICA</v>
      </c>
      <c r="DO13" s="85" t="str">
        <f t="shared" si="13"/>
        <v>NO APLICA</v>
      </c>
      <c r="DP13" s="85" t="str">
        <f t="shared" si="14"/>
        <v>NO APLICA</v>
      </c>
      <c r="DQ13" s="7" t="str">
        <f t="shared" si="15"/>
        <v>NO APLICA</v>
      </c>
      <c r="DR13" s="85" t="str">
        <f t="shared" si="30"/>
        <v>NO APLICA</v>
      </c>
      <c r="DS13" s="2">
        <f>+('3 Planilla Preadjudicación OTIC'!BO13)</f>
        <v>0</v>
      </c>
      <c r="DT13" s="2" t="str">
        <f>IF(DR13="APROBADO",VLOOKUP(A13,'5 TD'!$D$3:$E$270,2,0),"NO APLICA")</f>
        <v>NO APLICA</v>
      </c>
      <c r="DU13" s="2" t="str">
        <f t="shared" si="16"/>
        <v>NO APLICA</v>
      </c>
      <c r="DV13" s="2" t="str">
        <f>IF(DU13="SI",VLOOKUP(A13,'5 TD'!$G$3:$H$270,2,0),"NO APLICA ")</f>
        <v xml:space="preserve">NO APLICA </v>
      </c>
      <c r="DW13" s="2" t="str">
        <f t="shared" si="31"/>
        <v>NO</v>
      </c>
      <c r="DX13" s="2" t="str">
        <f>IF(DW13="SI",VLOOKUP(A13,'5 TD'!$J$4:$K$472,2,0),"NO APLICA")</f>
        <v>NO APLICA</v>
      </c>
      <c r="DY13" s="2" t="str">
        <f t="shared" si="32"/>
        <v>NO</v>
      </c>
      <c r="DZ13" s="7" t="str">
        <f>IF(DY13="SI",VLOOKUP(A13,'5 TD'!$M$4:$N$350,2,0),"NO APLICA")</f>
        <v>NO APLICA</v>
      </c>
      <c r="EA13" s="2" t="str">
        <f t="shared" si="17"/>
        <v>NO APLICA</v>
      </c>
      <c r="EB13" s="12" t="str">
        <f t="shared" si="33"/>
        <v/>
      </c>
      <c r="EC13" s="12" t="str">
        <f>IF(EA13="SI",VLOOKUP(A13,'5 TD'!$V$4:$W$479,2,0),"NO APLICA")</f>
        <v>NO APLICA</v>
      </c>
      <c r="ED13" s="2" t="str">
        <f t="shared" si="18"/>
        <v>NO</v>
      </c>
      <c r="EE13" s="79" t="str">
        <f>IF(ED13="SI",VLOOKUP(AI13,COMPORTAMIENTO!$A$1:$H$2100,7,0),"NO APLICA")</f>
        <v>NO APLICA</v>
      </c>
      <c r="EF13" s="234" t="str">
        <f>IF(ED13="SI",VLOOKUP(A13,'5 TD'!$P$2:$Q$479,2,0),"NO APLICA")</f>
        <v>NO APLICA</v>
      </c>
      <c r="EG13" s="2" t="str">
        <f t="shared" si="19"/>
        <v>NO</v>
      </c>
      <c r="EH13" s="2">
        <f>IF(CZ13="no",0,VLOOKUP(AI13,EXPERIENCIA!$A$1:$C$2100,2,0))</f>
        <v>17</v>
      </c>
      <c r="EI13" s="2">
        <f>IF(CZ13="si",VLOOKUP(A13,'5 TD'!$S$3:$T$2103,2,0),0)</f>
        <v>146</v>
      </c>
      <c r="EJ13" s="2" t="str">
        <f t="shared" si="20"/>
        <v>NO</v>
      </c>
      <c r="EK13" s="2">
        <f>+('3 Planilla Preadjudicación OTIC'!BU14)</f>
        <v>0</v>
      </c>
    </row>
    <row r="14" spans="1:146" s="3" customFormat="1" ht="13" hidden="1" x14ac:dyDescent="0.3">
      <c r="A14" s="2">
        <f>+('3 Planilla Preadjudicación OTIC'!A14)</f>
        <v>14536</v>
      </c>
      <c r="B14" s="2" t="str">
        <f>+('3 Planilla Preadjudicación OTIC'!B14)</f>
        <v>53334038-5</v>
      </c>
      <c r="C14" s="4">
        <f>+('3 Planilla Preadjudicación OTIC'!E14)</f>
        <v>2025</v>
      </c>
      <c r="D14" s="4" t="str">
        <f>+('3 Planilla Preadjudicación OTIC'!F14)</f>
        <v>Fondos Regionales</v>
      </c>
      <c r="E14" s="4" t="str">
        <f>+('3 Planilla Preadjudicación OTIC'!G14)</f>
        <v>61531000-K</v>
      </c>
      <c r="F14" s="4" t="str">
        <f>+('3 Planilla Preadjudicación OTIC'!H14)</f>
        <v>SENCE</v>
      </c>
      <c r="G14" s="4"/>
      <c r="H14" s="4"/>
      <c r="I14" s="4" t="str">
        <f>+('3 Planilla Preadjudicación OTIC'!I14)</f>
        <v>GESTIONANDO Y FORMALIZANDO MI EMPRENDIMIENTO</v>
      </c>
      <c r="J14" s="4" t="str">
        <f>+('3 Planilla Preadjudicación OTIC'!J14)</f>
        <v>PF1199</v>
      </c>
      <c r="K14" s="4" t="str">
        <f>+('3 Planilla Preadjudicación OTIC'!K14)</f>
        <v>TÉCNICAS PARA EL EMPRENDIMIENTO</v>
      </c>
      <c r="L14" s="4" t="str">
        <f>+('3 Planilla Preadjudicación OTIC'!L14)</f>
        <v>PF0921</v>
      </c>
      <c r="M14" s="2">
        <f>+('3 Planilla Preadjudicación OTIC'!M14)</f>
        <v>9</v>
      </c>
      <c r="N14" s="4" t="str">
        <f>+('3 Planilla Preadjudicación OTIC'!N14)</f>
        <v>DE LA ARAUCANÍA</v>
      </c>
      <c r="O14" s="4" t="str">
        <f>+('3 Planilla Preadjudicación OTIC'!O14)</f>
        <v>CHOLCHOL</v>
      </c>
      <c r="P14" s="4" t="str">
        <f>+('3 Planilla Preadjudicación OTIC'!P14)</f>
        <v>PERSONAS VULNERABLES PERTENECIENTES AL 80 % MÁS VULNERABLE</v>
      </c>
      <c r="Q14" s="4" t="str">
        <f>+('3 Planilla Preadjudicación OTIC'!Q14)</f>
        <v>PRESENCIAL</v>
      </c>
      <c r="R14" s="4" t="str">
        <f>+('3 Planilla Preadjudicación OTIC'!R14)</f>
        <v>INDEPENDIENTE</v>
      </c>
      <c r="S14" s="4" t="str">
        <f>+('3 Planilla Preadjudicación OTIC'!S14)</f>
        <v>01. LUNES - MAÑANA / 04. MARTES - MAÑANA / 07. MIÉRCOLES - MAÑANA / 10. JUEVES - MAÑANA / 13. VIERNES - MAÑANA</v>
      </c>
      <c r="T14" s="2">
        <f>+('3 Planilla Preadjudicación OTIC'!T14)</f>
        <v>20</v>
      </c>
      <c r="U14" s="2">
        <f>+('3 Planilla Preadjudicación OTIC'!U14)</f>
        <v>100</v>
      </c>
      <c r="V14" s="2">
        <f>+('3 Planilla Preadjudicación OTIC'!V14)</f>
        <v>12</v>
      </c>
      <c r="W14" s="2">
        <f>+('3 Planilla Preadjudicación OTIC'!W14)</f>
        <v>112</v>
      </c>
      <c r="X14" s="2">
        <f>+('3 Planilla Preadjudicación OTIC'!X14)</f>
        <v>4</v>
      </c>
      <c r="Y14" s="2" t="str">
        <f>+('3 Planilla Preadjudicación OTIC'!Y14)</f>
        <v>SI</v>
      </c>
      <c r="Z14" s="2" t="str">
        <f>+('3 Planilla Preadjudicación OTIC'!Z14)</f>
        <v>SI</v>
      </c>
      <c r="AA14" s="2" t="str">
        <f>+('3 Planilla Preadjudicación OTIC'!AA14)</f>
        <v>SI</v>
      </c>
      <c r="AB14" s="4">
        <f>+('3 Planilla Preadjudicación OTIC'!AB14)</f>
        <v>0</v>
      </c>
      <c r="AC14" s="4" t="str">
        <f>+('3 Planilla Preadjudicación OTIC'!AC14)</f>
        <v>EDUCACIÓN BÁSICA COMPLETA, PREFERENTEMENTE; NIVEL DE MANEJO COMPUTACIONAL BÁSICO (O NIVEL USUARIO),
PREFERENTEMENTE.</v>
      </c>
      <c r="AD14" s="2">
        <f>+('3 Planilla Preadjudicación OTIC'!AD14)</f>
        <v>0</v>
      </c>
      <c r="AE14" s="4">
        <f>+('3 Planilla Preadjudicación OTIC'!AE14)</f>
        <v>0</v>
      </c>
      <c r="AF14" s="2" t="str">
        <f>+('3 Planilla Preadjudicación OTIC'!AF14)</f>
        <v>CONVOCATORIA ABIERTA</v>
      </c>
      <c r="AG14" s="2">
        <f>+('3 Planilla Preadjudicación OTIC'!AG14)</f>
        <v>28</v>
      </c>
      <c r="AH14" s="30">
        <v>2</v>
      </c>
      <c r="AI14" s="2" t="str">
        <f>+('3 Planilla Preadjudicación OTIC'!AI14)</f>
        <v>77056860-9</v>
      </c>
      <c r="AJ14" s="135" t="str">
        <f>+('3 Planilla Preadjudicación OTIC'!AJ14)</f>
        <v>Centro Integral de Fomento a la capacitación tecnologica y empresarial LTDA.</v>
      </c>
      <c r="AK14" s="4">
        <f>+('3 Planilla Preadjudicación OTIC'!AK14)</f>
        <v>112</v>
      </c>
      <c r="AL14" s="2">
        <f>+('3 Planilla Preadjudicación OTIC'!AL14)</f>
        <v>28</v>
      </c>
      <c r="AM14" s="2">
        <f>+('3 Planilla Preadjudicación OTIC'!AM14)</f>
        <v>5075</v>
      </c>
      <c r="AN14" s="12">
        <f>+('3 Planilla Preadjudicación OTIC'!AN14)</f>
        <v>275000</v>
      </c>
      <c r="AO14" s="12">
        <f>+('3 Planilla Preadjudicación OTIC'!AO14)</f>
        <v>0</v>
      </c>
      <c r="AP14" s="12">
        <f>+('3 Planilla Preadjudicación OTIC'!AP14)</f>
        <v>11368000</v>
      </c>
      <c r="AQ14" s="12">
        <f>+('3 Planilla Preadjudicación OTIC'!AQ14)</f>
        <v>2240000</v>
      </c>
      <c r="AR14" s="12">
        <f>+('3 Planilla Preadjudicación OTIC'!AR14)</f>
        <v>5500000</v>
      </c>
      <c r="AS14" s="12">
        <f>+('3 Planilla Preadjudicación OTIC'!AS14)</f>
        <v>2800000</v>
      </c>
      <c r="AT14" s="12">
        <f>+('3 Planilla Preadjudicación OTIC'!AT14)</f>
        <v>0</v>
      </c>
      <c r="AU14" s="12">
        <f>+('3 Planilla Preadjudicación OTIC'!AU14)</f>
        <v>21433000</v>
      </c>
      <c r="AV14" s="12" t="str">
        <f>+('3 Planilla Preadjudicación OTIC'!AV14)</f>
        <v>NO</v>
      </c>
      <c r="AW14" s="4" t="str">
        <f>+('3 Planilla Preadjudicación OTIC'!AW14)</f>
        <v>En anexo N°3 tiene error en el valor total del curso, este es menor al total $21.908.000 que corresponde.</v>
      </c>
      <c r="AX14" s="4" t="str">
        <f>+('3 Planilla Preadjudicación OTIC'!AX14)</f>
        <v>-</v>
      </c>
      <c r="AY14" s="2" t="str">
        <f>+('3 Planilla Preadjudicación OTIC'!AY14)</f>
        <v>-</v>
      </c>
      <c r="AZ14" s="2" t="str">
        <f>+('3 Planilla Preadjudicación OTIC'!BA14)</f>
        <v>-</v>
      </c>
      <c r="BA14" s="2" t="str">
        <f>+('3 Planilla Preadjudicación OTIC'!BB14)</f>
        <v>-</v>
      </c>
      <c r="BB14" s="2" t="str">
        <f>+('3 Planilla Preadjudicación OTIC'!BC14)</f>
        <v>-</v>
      </c>
      <c r="BC14" s="2" t="str">
        <f>+('3 Planilla Preadjudicación OTIC'!BD14)</f>
        <v>-</v>
      </c>
      <c r="BD14" s="2" t="str">
        <f>+('3 Planilla Preadjudicación OTIC'!BE14)</f>
        <v>-</v>
      </c>
      <c r="BE14" s="2" t="str">
        <f>+('3 Planilla Preadjudicación OTIC'!BF14)</f>
        <v>-</v>
      </c>
      <c r="BG14" s="2" t="str">
        <f>+('3 Planilla Preadjudicación OTIC'!BG14)</f>
        <v>-</v>
      </c>
      <c r="BH14" s="2" t="str">
        <f>+('3 Planilla Preadjudicación OTIC'!BH14)</f>
        <v>-</v>
      </c>
      <c r="BI14" s="2" t="str">
        <f>+('3 Planilla Preadjudicación OTIC'!BI14)</f>
        <v>-</v>
      </c>
      <c r="BJ14" s="2" t="str">
        <f>+('3 Planilla Preadjudicación OTIC'!BJ14)</f>
        <v>-</v>
      </c>
      <c r="BK14" s="2" t="str">
        <f>+('3 Planilla Preadjudicación OTIC'!BK14)</f>
        <v>-</v>
      </c>
      <c r="BL14" s="199" t="str">
        <f>+('3 Planilla Preadjudicación OTIC'!BM14)</f>
        <v>-</v>
      </c>
      <c r="BM14" s="103">
        <f>ROUND(('3 Planilla Preadjudicación OTIC'!BN14),1)</f>
        <v>0</v>
      </c>
      <c r="BN14" s="4">
        <f>+('3 Planilla Preadjudicación OTIC'!BO14)</f>
        <v>0</v>
      </c>
      <c r="BO14" s="4">
        <f>+('3 Planilla Preadjudicación OTIC'!BP14)</f>
        <v>0</v>
      </c>
      <c r="BP14" s="4">
        <f>+('3 Planilla Preadjudicación OTIC'!BQ14)</f>
        <v>0</v>
      </c>
      <c r="BQ14" s="4">
        <f>+('3 Planilla Preadjudicación OTIC'!BR14)</f>
        <v>0</v>
      </c>
      <c r="BR14" s="4">
        <f>+('3 Planilla Preadjudicación OTIC'!BS14)</f>
        <v>0</v>
      </c>
      <c r="BS14" s="4">
        <f>+('3 Planilla Preadjudicación OTIC'!BT14)</f>
        <v>0</v>
      </c>
      <c r="BU14" s="85">
        <f>IF(VLOOKUP(A14,'BD OFICIAL'!$A$1:$AL$2097,7,0)=D14,0,1)</f>
        <v>0</v>
      </c>
      <c r="BV14" s="85">
        <f>IF(VLOOKUP(A14,'BD OFICIAL'!$A$1:$AL$2097,11,0)=J14,0,1)</f>
        <v>0</v>
      </c>
      <c r="BW14" s="85">
        <f>IF(VLOOKUP(A14,'BD OFICIAL'!$A$1:$AL$2097,13,0)=L14,0,1)</f>
        <v>0</v>
      </c>
      <c r="BX14" s="2">
        <f>IF(VLOOKUP(A14,'BD OFICIAL'!$A$1:$AL$2097,16,0)=O14,0,1)</f>
        <v>0</v>
      </c>
      <c r="BY14" s="2">
        <f>IF(VLOOKUP(A14,'BD OFICIAL'!$A$1:$AL$2097,17,0)=P14,0,1)</f>
        <v>0</v>
      </c>
      <c r="BZ14" s="2">
        <f>IF(VLOOKUP(A14,'BD OFICIAL'!$A$1:$AL$2097,19,0)=R14,0,1)</f>
        <v>0</v>
      </c>
      <c r="CA14" s="2">
        <f>IF(VLOOKUP(A14,'BD OFICIAL'!$A$1:$AL$2097,21,0)=T14,0,1)</f>
        <v>0</v>
      </c>
      <c r="CB14" s="2">
        <f>IF(VLOOKUP(A14,'BD OFICIAL'!$A$1:$AL$2097,24,0)=AK14,0,1)</f>
        <v>0</v>
      </c>
      <c r="CC14" s="2">
        <f>IF(VLOOKUP(A14,'BD OFICIAL'!$A$1:$AL$2097,25,0)=X14,0,1)</f>
        <v>0</v>
      </c>
      <c r="CD14" s="2">
        <f>IF(VLOOKUP(A14,'BD OFICIAL'!$A$1:$AL$2097,26,0)=Y14,0,1)</f>
        <v>0</v>
      </c>
      <c r="CE14" s="2">
        <f>IF(VLOOKUP(A14,'BD OFICIAL'!$A$1:$AL$2097,27,0)=Z14,0,1)</f>
        <v>0</v>
      </c>
      <c r="CF14" s="2">
        <f>IF(VLOOKUP(A14,'BD OFICIAL'!$A$1:$AL$2097,28,0)=AA14,0,1)</f>
        <v>0</v>
      </c>
      <c r="CG14" s="2">
        <f>IF(VLOOKUP(A14,'BD OFICIAL'!$A$1:$AL$2097,33,0)=AF14,0,1)</f>
        <v>0</v>
      </c>
      <c r="CH14" s="2">
        <f>IF(VLOOKUP(A14,'BD OFICIAL'!$A$1:$AL$2097,35,0)=AH14,0,1)</f>
        <v>0</v>
      </c>
      <c r="CI14" s="85">
        <f>IF(VLOOKUP(A14,'BD OFICIAL'!$A$1:$AL$2097,34,0)=AL14,0,1)</f>
        <v>0</v>
      </c>
      <c r="CJ14" s="12">
        <f>VLOOKUP(A14,'BD OFICIAL'!$A$1:$AM$2097,36,0)*AM14-AP14</f>
        <v>0</v>
      </c>
      <c r="CK14" s="85" t="str">
        <f t="shared" si="0"/>
        <v>SHNOM</v>
      </c>
      <c r="CL14" s="85" t="str">
        <f t="shared" si="1"/>
        <v>SI</v>
      </c>
      <c r="CM14" s="85" t="str">
        <f t="shared" si="21"/>
        <v>NO</v>
      </c>
      <c r="CN14" s="31">
        <f t="shared" si="22"/>
        <v>0</v>
      </c>
      <c r="CO14" s="31">
        <f t="shared" si="2"/>
        <v>0</v>
      </c>
      <c r="CP14" s="31">
        <f t="shared" si="3"/>
        <v>0</v>
      </c>
      <c r="CQ14" s="31">
        <f>IF(Y14="NO",0,IF(Y14="SI",IF(VLOOKUP(A14,'BD OFICIAL'!$A:$AO,40,0)=AQ14,0,1)))</f>
        <v>0</v>
      </c>
      <c r="CR14" s="31">
        <f>IF(Z14="NO",0,IF(Z14="SI",IF(VLOOKUP(A14,'BD OFICIAL'!$A:$AO,41,0)=AS14,0,1)))</f>
        <v>0</v>
      </c>
      <c r="CS14" s="31">
        <f t="shared" si="4"/>
        <v>0</v>
      </c>
      <c r="CT14" s="31">
        <f t="shared" si="5"/>
        <v>0</v>
      </c>
      <c r="CU14" s="31">
        <f>IF(VLOOKUP(A14,'BD OFICIAL'!$A$1:$AL$1055,31,0)="SI",IF(AT14&gt;0,0,1),IF(AT14=0,0,1))</f>
        <v>0</v>
      </c>
      <c r="CV14" s="31">
        <f t="shared" si="6"/>
        <v>0</v>
      </c>
      <c r="CW14" s="31">
        <f t="shared" si="7"/>
        <v>1</v>
      </c>
      <c r="CX14" s="85" t="str">
        <f t="shared" si="23"/>
        <v>NO</v>
      </c>
      <c r="CY14" s="31">
        <f t="shared" si="24"/>
        <v>0</v>
      </c>
      <c r="CZ14" s="85" t="str">
        <f>IF(ISERROR(VLOOKUP(AI14,EXPERIENCIA!$A$1:$C$2100,1,0)),"NO","SI")</f>
        <v>SI</v>
      </c>
      <c r="DA14" s="85" t="str">
        <f>IF(CX14="no","NO APLICA",IF(AX14=0,"ERROR NOTA",IF(AND(AX14&gt;1,CZ14="NO"),"ERROR NOTA",IF(AND(CZ14="NO",AX14=1),0,IF(VLOOKUP(AI14,EXPERIENCIA!$A$1:$C$2100,3,0)=AX14,0,"ERROR NOTA")))))</f>
        <v>NO APLICA</v>
      </c>
      <c r="DB14" s="85" t="str">
        <f>IF(ISERROR(VLOOKUP(AI14,COMPORTAMIENTO!$A$1:$C$2100,1,0)),"NO","SI")</f>
        <v>SI</v>
      </c>
      <c r="DC14" s="85" t="str">
        <f>IF(CX14="NO","NO APLICA",IF(AY14=0,"ERROR NOTA",IF(AND(DB14="NO",AY14=7),0,IF(VLOOKUP(AI14,COMPORTAMIENTO!$A$2:$H$2100,8,0)=AY14,0,"ERROR NOTA"))))</f>
        <v>NO APLICA</v>
      </c>
      <c r="DD14" s="103" t="str">
        <f t="shared" si="25"/>
        <v>NO APLICA</v>
      </c>
      <c r="DE14" s="103" t="str">
        <f t="shared" si="26"/>
        <v>NO APLICA</v>
      </c>
      <c r="DF14" s="85" t="str">
        <f t="shared" si="8"/>
        <v>SI</v>
      </c>
      <c r="DG14" s="85">
        <f t="shared" si="9"/>
        <v>0</v>
      </c>
      <c r="DH14" s="85">
        <f t="shared" si="27"/>
        <v>0</v>
      </c>
      <c r="DI14" s="85" t="str">
        <f t="shared" si="10"/>
        <v>NO APLICA</v>
      </c>
      <c r="DJ14" s="7" t="str">
        <f t="shared" si="28"/>
        <v>NO APLICA</v>
      </c>
      <c r="DK14" s="7" t="str">
        <f t="shared" si="11"/>
        <v>NO APLICA</v>
      </c>
      <c r="DL14" s="12">
        <f t="shared" si="29"/>
        <v>5075</v>
      </c>
      <c r="DM14" s="12">
        <f>VLOOKUP(A14,'5 TD'!$A:$B,2,0)</f>
        <v>5075</v>
      </c>
      <c r="DN14" s="7" t="str">
        <f t="shared" si="12"/>
        <v>NO APLICA</v>
      </c>
      <c r="DO14" s="85" t="str">
        <f t="shared" si="13"/>
        <v>NO APLICA</v>
      </c>
      <c r="DP14" s="85" t="str">
        <f t="shared" si="14"/>
        <v>NO APLICA</v>
      </c>
      <c r="DQ14" s="7" t="str">
        <f t="shared" si="15"/>
        <v>NO APLICA</v>
      </c>
      <c r="DR14" s="85" t="str">
        <f t="shared" si="30"/>
        <v>NO APLICA</v>
      </c>
      <c r="DS14" s="2">
        <f>+('3 Planilla Preadjudicación OTIC'!BO14)</f>
        <v>0</v>
      </c>
      <c r="DT14" s="2" t="str">
        <f>IF(DR14="APROBADO",VLOOKUP(A14,'5 TD'!$D$3:$E$270,2,0),"NO APLICA")</f>
        <v>NO APLICA</v>
      </c>
      <c r="DU14" s="2" t="str">
        <f t="shared" si="16"/>
        <v>NO APLICA</v>
      </c>
      <c r="DV14" s="2" t="str">
        <f>IF(DU14="SI",VLOOKUP(A14,'5 TD'!$G$3:$H$270,2,0),"NO APLICA ")</f>
        <v xml:space="preserve">NO APLICA </v>
      </c>
      <c r="DW14" s="2" t="str">
        <f t="shared" si="31"/>
        <v>NO</v>
      </c>
      <c r="DX14" s="2" t="str">
        <f>IF(DW14="SI",VLOOKUP(A14,'5 TD'!$J$4:$K$472,2,0),"NO APLICA")</f>
        <v>NO APLICA</v>
      </c>
      <c r="DY14" s="2" t="str">
        <f t="shared" si="32"/>
        <v>NO</v>
      </c>
      <c r="DZ14" s="7" t="str">
        <f>IF(DY14="SI",VLOOKUP(A14,'5 TD'!$M$4:$N$350,2,0),"NO APLICA")</f>
        <v>NO APLICA</v>
      </c>
      <c r="EA14" s="2" t="str">
        <f t="shared" si="17"/>
        <v>NO APLICA</v>
      </c>
      <c r="EB14" s="12" t="str">
        <f t="shared" si="33"/>
        <v/>
      </c>
      <c r="EC14" s="12" t="str">
        <f>IF(EA14="SI",VLOOKUP(A14,'5 TD'!$V$4:$W$479,2,0),"NO APLICA")</f>
        <v>NO APLICA</v>
      </c>
      <c r="ED14" s="2" t="str">
        <f t="shared" si="18"/>
        <v>NO</v>
      </c>
      <c r="EE14" s="79" t="str">
        <f>IF(ED14="SI",VLOOKUP(AI14,COMPORTAMIENTO!$A$1:$H$2100,7,0),"NO APLICA")</f>
        <v>NO APLICA</v>
      </c>
      <c r="EF14" s="234" t="str">
        <f>IF(ED14="SI",VLOOKUP(A14,'5 TD'!$P$2:$Q$479,2,0),"NO APLICA")</f>
        <v>NO APLICA</v>
      </c>
      <c r="EG14" s="2" t="str">
        <f t="shared" si="19"/>
        <v>NO</v>
      </c>
      <c r="EH14" s="2">
        <f>IF(CZ14="no",0,VLOOKUP(AI14,EXPERIENCIA!$A$1:$C$2100,2,0))</f>
        <v>5</v>
      </c>
      <c r="EI14" s="2">
        <f>IF(CZ14="si",VLOOKUP(A14,'5 TD'!$S$3:$T$2103,2,0),0)</f>
        <v>181</v>
      </c>
      <c r="EJ14" s="2" t="str">
        <f t="shared" si="20"/>
        <v>NO</v>
      </c>
      <c r="EK14" s="2">
        <f>+('3 Planilla Preadjudicación OTIC'!BU15)</f>
        <v>0</v>
      </c>
      <c r="EO14" s="200" t="s">
        <v>1694</v>
      </c>
    </row>
    <row r="15" spans="1:146" s="3" customFormat="1" ht="13" hidden="1" x14ac:dyDescent="0.3">
      <c r="A15" s="2">
        <f>+('3 Planilla Preadjudicación OTIC'!A15)</f>
        <v>14541</v>
      </c>
      <c r="B15" s="2" t="str">
        <f>+('3 Planilla Preadjudicación OTIC'!B15)</f>
        <v>53334038-5</v>
      </c>
      <c r="C15" s="4">
        <f>+('3 Planilla Preadjudicación OTIC'!E15)</f>
        <v>2025</v>
      </c>
      <c r="D15" s="4" t="str">
        <f>+('3 Planilla Preadjudicación OTIC'!F15)</f>
        <v>Fondos Regionales</v>
      </c>
      <c r="E15" s="4" t="str">
        <f>+('3 Planilla Preadjudicación OTIC'!G15)</f>
        <v>61531000-K</v>
      </c>
      <c r="F15" s="4" t="str">
        <f>+('3 Planilla Preadjudicación OTIC'!H15)</f>
        <v>SENCE</v>
      </c>
      <c r="G15" s="4"/>
      <c r="H15" s="4"/>
      <c r="I15" s="4" t="str">
        <f>+('3 Planilla Preadjudicación OTIC'!I15)</f>
        <v>GESTIONANDO Y FORMALIZANDO MI EMPRENDIMIENTO</v>
      </c>
      <c r="J15" s="4" t="str">
        <f>+('3 Planilla Preadjudicación OTIC'!J15)</f>
        <v>PF1199</v>
      </c>
      <c r="K15" s="4" t="str">
        <f>+('3 Planilla Preadjudicación OTIC'!K15)</f>
        <v>TÉCNICAS PARA EL EMPRENDIMIENTO</v>
      </c>
      <c r="L15" s="4" t="str">
        <f>+('3 Planilla Preadjudicación OTIC'!L15)</f>
        <v>PF0921</v>
      </c>
      <c r="M15" s="2">
        <f>+('3 Planilla Preadjudicación OTIC'!M15)</f>
        <v>9</v>
      </c>
      <c r="N15" s="4" t="str">
        <f>+('3 Planilla Preadjudicación OTIC'!N15)</f>
        <v>DE LA ARAUCANÍA</v>
      </c>
      <c r="O15" s="4" t="str">
        <f>+('3 Planilla Preadjudicación OTIC'!O15)</f>
        <v>GALVARINO</v>
      </c>
      <c r="P15" s="4" t="str">
        <f>+('3 Planilla Preadjudicación OTIC'!P15)</f>
        <v>PERSONAS VULNERABLES PERTENECIENTES AL 80 % MÁS VULNERABLE</v>
      </c>
      <c r="Q15" s="4" t="str">
        <f>+('3 Planilla Preadjudicación OTIC'!Q15)</f>
        <v>PRESENCIAL</v>
      </c>
      <c r="R15" s="4" t="str">
        <f>+('3 Planilla Preadjudicación OTIC'!R15)</f>
        <v>INDEPENDIENTE</v>
      </c>
      <c r="S15" s="4" t="str">
        <f>+('3 Planilla Preadjudicación OTIC'!S15)</f>
        <v>01. LUNES - MAÑANA / 04. MARTES - MAÑANA / 07. MIÉRCOLES - MAÑANA / 10. JUEVES - MAÑANA / 13. VIERNES - MAÑANA</v>
      </c>
      <c r="T15" s="2">
        <f>+('3 Planilla Preadjudicación OTIC'!T15)</f>
        <v>20</v>
      </c>
      <c r="U15" s="2">
        <f>+('3 Planilla Preadjudicación OTIC'!U15)</f>
        <v>100</v>
      </c>
      <c r="V15" s="2">
        <f>+('3 Planilla Preadjudicación OTIC'!V15)</f>
        <v>12</v>
      </c>
      <c r="W15" s="2">
        <f>+('3 Planilla Preadjudicación OTIC'!W15)</f>
        <v>112</v>
      </c>
      <c r="X15" s="2">
        <f>+('3 Planilla Preadjudicación OTIC'!X15)</f>
        <v>4</v>
      </c>
      <c r="Y15" s="2" t="str">
        <f>+('3 Planilla Preadjudicación OTIC'!Y15)</f>
        <v>SI</v>
      </c>
      <c r="Z15" s="2" t="str">
        <f>+('3 Planilla Preadjudicación OTIC'!Z15)</f>
        <v>SI</v>
      </c>
      <c r="AA15" s="2" t="str">
        <f>+('3 Planilla Preadjudicación OTIC'!AA15)</f>
        <v>SI</v>
      </c>
      <c r="AB15" s="4">
        <f>+('3 Planilla Preadjudicación OTIC'!AB15)</f>
        <v>0</v>
      </c>
      <c r="AC15" s="4" t="str">
        <f>+('3 Planilla Preadjudicación OTIC'!AC15)</f>
        <v>EDUCACIÓN BÁSICA COMPLETA, PREFERENTEMENTE; NIVEL DE MANEJO COMPUTACIONAL BÁSICO (O NIVEL USUARIO),
PREFERENTEMENTE.</v>
      </c>
      <c r="AD15" s="2">
        <f>+('3 Planilla Preadjudicación OTIC'!AD15)</f>
        <v>0</v>
      </c>
      <c r="AE15" s="4">
        <f>+('3 Planilla Preadjudicación OTIC'!AE15)</f>
        <v>0</v>
      </c>
      <c r="AF15" s="2" t="str">
        <f>+('3 Planilla Preadjudicación OTIC'!AF15)</f>
        <v>CONVOCATORIA ABIERTA</v>
      </c>
      <c r="AG15" s="2">
        <f>+('3 Planilla Preadjudicación OTIC'!AG15)</f>
        <v>28</v>
      </c>
      <c r="AH15" s="30">
        <v>2</v>
      </c>
      <c r="AI15" s="2" t="str">
        <f>+('3 Planilla Preadjudicación OTIC'!AI15)</f>
        <v>77056860-9</v>
      </c>
      <c r="AJ15" s="135" t="str">
        <f>+('3 Planilla Preadjudicación OTIC'!AJ15)</f>
        <v>Centro Integral de Fomento a la capacitación tecnologica y empresarial LTDA.</v>
      </c>
      <c r="AK15" s="4">
        <f>+('3 Planilla Preadjudicación OTIC'!AK15)</f>
        <v>112</v>
      </c>
      <c r="AL15" s="2">
        <f>+('3 Planilla Preadjudicación OTIC'!AL15)</f>
        <v>28</v>
      </c>
      <c r="AM15" s="2">
        <f>+('3 Planilla Preadjudicación OTIC'!AM15)</f>
        <v>5075</v>
      </c>
      <c r="AN15" s="12">
        <f>+('3 Planilla Preadjudicación OTIC'!AN15)</f>
        <v>275000</v>
      </c>
      <c r="AO15" s="12">
        <f>+('3 Planilla Preadjudicación OTIC'!AO15)</f>
        <v>0</v>
      </c>
      <c r="AP15" s="12">
        <f>+('3 Planilla Preadjudicación OTIC'!AP15)</f>
        <v>11368000</v>
      </c>
      <c r="AQ15" s="12">
        <f>+('3 Planilla Preadjudicación OTIC'!AQ15)</f>
        <v>2240000</v>
      </c>
      <c r="AR15" s="12">
        <f>+('3 Planilla Preadjudicación OTIC'!AR15)</f>
        <v>5500000</v>
      </c>
      <c r="AS15" s="12">
        <f>+('3 Planilla Preadjudicación OTIC'!AS15)</f>
        <v>2800000</v>
      </c>
      <c r="AT15" s="12">
        <f>+('3 Planilla Preadjudicación OTIC'!AT15)</f>
        <v>0</v>
      </c>
      <c r="AU15" s="12">
        <f>+('3 Planilla Preadjudicación OTIC'!AU15)</f>
        <v>21433000</v>
      </c>
      <c r="AV15" s="12" t="str">
        <f>+('3 Planilla Preadjudicación OTIC'!AV15)</f>
        <v>NO</v>
      </c>
      <c r="AW15" s="4" t="str">
        <f>+('3 Planilla Preadjudicación OTIC'!AW15)</f>
        <v>En anexo N°3 tiene error en el valor total del curso, este es menor al total $21.908.000 que corresponde.</v>
      </c>
      <c r="AX15" s="4" t="str">
        <f>+('3 Planilla Preadjudicación OTIC'!AX15)</f>
        <v>-</v>
      </c>
      <c r="AY15" s="2" t="str">
        <f>+('3 Planilla Preadjudicación OTIC'!AY15)</f>
        <v>-</v>
      </c>
      <c r="AZ15" s="2" t="str">
        <f>+('3 Planilla Preadjudicación OTIC'!BA15)</f>
        <v>-</v>
      </c>
      <c r="BA15" s="2" t="str">
        <f>+('3 Planilla Preadjudicación OTIC'!BB15)</f>
        <v>-</v>
      </c>
      <c r="BB15" s="2" t="str">
        <f>+('3 Planilla Preadjudicación OTIC'!BC15)</f>
        <v>-</v>
      </c>
      <c r="BC15" s="2" t="str">
        <f>+('3 Planilla Preadjudicación OTIC'!BD15)</f>
        <v>-</v>
      </c>
      <c r="BD15" s="2" t="str">
        <f>+('3 Planilla Preadjudicación OTIC'!BE15)</f>
        <v>-</v>
      </c>
      <c r="BE15" s="2" t="str">
        <f>+('3 Planilla Preadjudicación OTIC'!BF15)</f>
        <v>-</v>
      </c>
      <c r="BG15" s="2" t="str">
        <f>+('3 Planilla Preadjudicación OTIC'!BG15)</f>
        <v>-</v>
      </c>
      <c r="BH15" s="2" t="str">
        <f>+('3 Planilla Preadjudicación OTIC'!BH15)</f>
        <v>-</v>
      </c>
      <c r="BI15" s="2" t="str">
        <f>+('3 Planilla Preadjudicación OTIC'!BI15)</f>
        <v>-</v>
      </c>
      <c r="BJ15" s="2" t="str">
        <f>+('3 Planilla Preadjudicación OTIC'!BJ15)</f>
        <v>-</v>
      </c>
      <c r="BK15" s="2" t="str">
        <f>+('3 Planilla Preadjudicación OTIC'!BK15)</f>
        <v>-</v>
      </c>
      <c r="BL15" s="199" t="str">
        <f>+('3 Planilla Preadjudicación OTIC'!BM15)</f>
        <v>-</v>
      </c>
      <c r="BM15" s="103">
        <f>ROUND(('3 Planilla Preadjudicación OTIC'!BN15),1)</f>
        <v>0</v>
      </c>
      <c r="BN15" s="4">
        <f>+('3 Planilla Preadjudicación OTIC'!BO15)</f>
        <v>0</v>
      </c>
      <c r="BO15" s="4">
        <f>+('3 Planilla Preadjudicación OTIC'!BP15)</f>
        <v>0</v>
      </c>
      <c r="BP15" s="4">
        <f>+('3 Planilla Preadjudicación OTIC'!BQ15)</f>
        <v>0</v>
      </c>
      <c r="BQ15" s="4">
        <f>+('3 Planilla Preadjudicación OTIC'!BR15)</f>
        <v>0</v>
      </c>
      <c r="BR15" s="4">
        <f>+('3 Planilla Preadjudicación OTIC'!BS15)</f>
        <v>0</v>
      </c>
      <c r="BS15" s="4">
        <f>+('3 Planilla Preadjudicación OTIC'!BT15)</f>
        <v>0</v>
      </c>
      <c r="BU15" s="85">
        <f>IF(VLOOKUP(A15,'BD OFICIAL'!$A$1:$AL$2097,7,0)=D15,0,1)</f>
        <v>0</v>
      </c>
      <c r="BV15" s="85">
        <f>IF(VLOOKUP(A15,'BD OFICIAL'!$A$1:$AL$2097,11,0)=J15,0,1)</f>
        <v>0</v>
      </c>
      <c r="BW15" s="85">
        <f>IF(VLOOKUP(A15,'BD OFICIAL'!$A$1:$AL$2097,13,0)=L15,0,1)</f>
        <v>0</v>
      </c>
      <c r="BX15" s="2">
        <f>IF(VLOOKUP(A15,'BD OFICIAL'!$A$1:$AL$2097,16,0)=O15,0,1)</f>
        <v>0</v>
      </c>
      <c r="BY15" s="2">
        <f>IF(VLOOKUP(A15,'BD OFICIAL'!$A$1:$AL$2097,17,0)=P15,0,1)</f>
        <v>0</v>
      </c>
      <c r="BZ15" s="2">
        <f>IF(VLOOKUP(A15,'BD OFICIAL'!$A$1:$AL$2097,19,0)=R15,0,1)</f>
        <v>0</v>
      </c>
      <c r="CA15" s="2">
        <f>IF(VLOOKUP(A15,'BD OFICIAL'!$A$1:$AL$2097,21,0)=T15,0,1)</f>
        <v>0</v>
      </c>
      <c r="CB15" s="2">
        <f>IF(VLOOKUP(A15,'BD OFICIAL'!$A$1:$AL$2097,24,0)=AK15,0,1)</f>
        <v>0</v>
      </c>
      <c r="CC15" s="2">
        <f>IF(VLOOKUP(A15,'BD OFICIAL'!$A$1:$AL$2097,25,0)=X15,0,1)</f>
        <v>0</v>
      </c>
      <c r="CD15" s="2">
        <f>IF(VLOOKUP(A15,'BD OFICIAL'!$A$1:$AL$2097,26,0)=Y15,0,1)</f>
        <v>0</v>
      </c>
      <c r="CE15" s="2">
        <f>IF(VLOOKUP(A15,'BD OFICIAL'!$A$1:$AL$2097,27,0)=Z15,0,1)</f>
        <v>0</v>
      </c>
      <c r="CF15" s="2">
        <f>IF(VLOOKUP(A15,'BD OFICIAL'!$A$1:$AL$2097,28,0)=AA15,0,1)</f>
        <v>0</v>
      </c>
      <c r="CG15" s="2">
        <f>IF(VLOOKUP(A15,'BD OFICIAL'!$A$1:$AL$2097,33,0)=AF15,0,1)</f>
        <v>0</v>
      </c>
      <c r="CH15" s="2">
        <f>IF(VLOOKUP(A15,'BD OFICIAL'!$A$1:$AL$2097,35,0)=AH15,0,1)</f>
        <v>0</v>
      </c>
      <c r="CI15" s="85">
        <f>IF(VLOOKUP(A15,'BD OFICIAL'!$A$1:$AL$2097,34,0)=AL15,0,1)</f>
        <v>0</v>
      </c>
      <c r="CJ15" s="12">
        <f>VLOOKUP(A15,'BD OFICIAL'!$A$1:$AM$2097,36,0)*AM15-AP15</f>
        <v>0</v>
      </c>
      <c r="CK15" s="85" t="str">
        <f t="shared" si="0"/>
        <v>SHNOM</v>
      </c>
      <c r="CL15" s="85" t="str">
        <f t="shared" si="1"/>
        <v>SI</v>
      </c>
      <c r="CM15" s="85" t="str">
        <f t="shared" si="21"/>
        <v>NO</v>
      </c>
      <c r="CN15" s="31">
        <f t="shared" si="22"/>
        <v>0</v>
      </c>
      <c r="CO15" s="31">
        <f t="shared" si="2"/>
        <v>0</v>
      </c>
      <c r="CP15" s="31">
        <f t="shared" si="3"/>
        <v>0</v>
      </c>
      <c r="CQ15" s="31">
        <f>IF(Y15="NO",0,IF(Y15="SI",IF(VLOOKUP(A15,'BD OFICIAL'!$A:$AO,40,0)=AQ15,0,1)))</f>
        <v>0</v>
      </c>
      <c r="CR15" s="31">
        <f>IF(Z15="NO",0,IF(Z15="SI",IF(VLOOKUP(A15,'BD OFICIAL'!$A:$AO,41,0)=AS15,0,1)))</f>
        <v>0</v>
      </c>
      <c r="CS15" s="31">
        <f t="shared" si="4"/>
        <v>0</v>
      </c>
      <c r="CT15" s="31">
        <f t="shared" si="5"/>
        <v>0</v>
      </c>
      <c r="CU15" s="31">
        <f>IF(VLOOKUP(A15,'BD OFICIAL'!$A$1:$AL$1055,31,0)="SI",IF(AT15&gt;0,0,1),IF(AT15=0,0,1))</f>
        <v>0</v>
      </c>
      <c r="CV15" s="31">
        <f t="shared" si="6"/>
        <v>0</v>
      </c>
      <c r="CW15" s="31">
        <f t="shared" si="7"/>
        <v>1</v>
      </c>
      <c r="CX15" s="85" t="str">
        <f t="shared" si="23"/>
        <v>NO</v>
      </c>
      <c r="CY15" s="31">
        <f t="shared" si="24"/>
        <v>0</v>
      </c>
      <c r="CZ15" s="85" t="str">
        <f>IF(ISERROR(VLOOKUP(AI15,EXPERIENCIA!$A$1:$C$2100,1,0)),"NO","SI")</f>
        <v>SI</v>
      </c>
      <c r="DA15" s="85" t="str">
        <f>IF(CX15="no","NO APLICA",IF(AX15=0,"ERROR NOTA",IF(AND(AX15&gt;1,CZ15="NO"),"ERROR NOTA",IF(AND(CZ15="NO",AX15=1),0,IF(VLOOKUP(AI15,EXPERIENCIA!$A$1:$C$2100,3,0)=AX15,0,"ERROR NOTA")))))</f>
        <v>NO APLICA</v>
      </c>
      <c r="DB15" s="85" t="str">
        <f>IF(ISERROR(VLOOKUP(AI15,COMPORTAMIENTO!$A$1:$C$2100,1,0)),"NO","SI")</f>
        <v>SI</v>
      </c>
      <c r="DC15" s="85" t="str">
        <f>IF(CX15="NO","NO APLICA",IF(AY15=0,"ERROR NOTA",IF(AND(DB15="NO",AY15=7),0,IF(VLOOKUP(AI15,COMPORTAMIENTO!$A$2:$H$2100,8,0)=AY15,0,"ERROR NOTA"))))</f>
        <v>NO APLICA</v>
      </c>
      <c r="DD15" s="103" t="str">
        <f t="shared" si="25"/>
        <v>NO APLICA</v>
      </c>
      <c r="DE15" s="103" t="str">
        <f t="shared" si="26"/>
        <v>NO APLICA</v>
      </c>
      <c r="DF15" s="85" t="str">
        <f t="shared" si="8"/>
        <v>SI</v>
      </c>
      <c r="DG15" s="85">
        <f t="shared" si="9"/>
        <v>0</v>
      </c>
      <c r="DH15" s="85">
        <f t="shared" si="27"/>
        <v>0</v>
      </c>
      <c r="DI15" s="85" t="str">
        <f t="shared" si="10"/>
        <v>NO APLICA</v>
      </c>
      <c r="DJ15" s="7" t="str">
        <f t="shared" si="28"/>
        <v>NO APLICA</v>
      </c>
      <c r="DK15" s="7" t="str">
        <f t="shared" si="11"/>
        <v>NO APLICA</v>
      </c>
      <c r="DL15" s="12">
        <f t="shared" si="29"/>
        <v>5075</v>
      </c>
      <c r="DM15" s="12">
        <f>VLOOKUP(A15,'5 TD'!$A:$B,2,0)</f>
        <v>5075</v>
      </c>
      <c r="DN15" s="7" t="str">
        <f t="shared" si="12"/>
        <v>NO APLICA</v>
      </c>
      <c r="DO15" s="85" t="str">
        <f t="shared" si="13"/>
        <v>NO APLICA</v>
      </c>
      <c r="DP15" s="85" t="str">
        <f t="shared" si="14"/>
        <v>NO APLICA</v>
      </c>
      <c r="DQ15" s="7" t="str">
        <f t="shared" si="15"/>
        <v>NO APLICA</v>
      </c>
      <c r="DR15" s="85" t="str">
        <f t="shared" si="30"/>
        <v>NO APLICA</v>
      </c>
      <c r="DS15" s="2">
        <f>+('3 Planilla Preadjudicación OTIC'!BO15)</f>
        <v>0</v>
      </c>
      <c r="DT15" s="2" t="str">
        <f>IF(DR15="APROBADO",VLOOKUP(A15,'5 TD'!$D$3:$E$270,2,0),"NO APLICA")</f>
        <v>NO APLICA</v>
      </c>
      <c r="DU15" s="2" t="str">
        <f t="shared" si="16"/>
        <v>NO APLICA</v>
      </c>
      <c r="DV15" s="2" t="str">
        <f>IF(DU15="SI",VLOOKUP(A15,'5 TD'!$G$3:$H$270,2,0),"NO APLICA ")</f>
        <v xml:space="preserve">NO APLICA </v>
      </c>
      <c r="DW15" s="2" t="str">
        <f t="shared" si="31"/>
        <v>NO</v>
      </c>
      <c r="DX15" s="2" t="str">
        <f>IF(DW15="SI",VLOOKUP(A15,'5 TD'!$J$4:$K$472,2,0),"NO APLICA")</f>
        <v>NO APLICA</v>
      </c>
      <c r="DY15" s="2" t="str">
        <f t="shared" si="32"/>
        <v>NO</v>
      </c>
      <c r="DZ15" s="7" t="str">
        <f>IF(DY15="SI",VLOOKUP(A15,'5 TD'!$M$4:$N$350,2,0),"NO APLICA")</f>
        <v>NO APLICA</v>
      </c>
      <c r="EA15" s="2" t="str">
        <f t="shared" si="17"/>
        <v>NO APLICA</v>
      </c>
      <c r="EB15" s="12" t="str">
        <f t="shared" si="33"/>
        <v/>
      </c>
      <c r="EC15" s="12" t="str">
        <f>IF(EA15="SI",VLOOKUP(A15,'5 TD'!$V$4:$W$479,2,0),"NO APLICA")</f>
        <v>NO APLICA</v>
      </c>
      <c r="ED15" s="2" t="str">
        <f t="shared" si="18"/>
        <v>NO</v>
      </c>
      <c r="EE15" s="79" t="str">
        <f>IF(ED15="SI",VLOOKUP(AI15,COMPORTAMIENTO!$A$1:$H$2100,7,0),"NO APLICA")</f>
        <v>NO APLICA</v>
      </c>
      <c r="EF15" s="234" t="str">
        <f>IF(ED15="SI",VLOOKUP(A15,'5 TD'!$P$2:$Q$479,2,0),"NO APLICA")</f>
        <v>NO APLICA</v>
      </c>
      <c r="EG15" s="2" t="str">
        <f t="shared" si="19"/>
        <v>NO</v>
      </c>
      <c r="EH15" s="2">
        <f>IF(CZ15="no",0,VLOOKUP(AI15,EXPERIENCIA!$A$1:$C$2100,2,0))</f>
        <v>5</v>
      </c>
      <c r="EI15" s="2">
        <f>IF(CZ15="si",VLOOKUP(A15,'5 TD'!$S$3:$T$2103,2,0),0)</f>
        <v>181</v>
      </c>
      <c r="EJ15" s="2" t="str">
        <f t="shared" si="20"/>
        <v>NO</v>
      </c>
      <c r="EK15" s="2">
        <f>+('3 Planilla Preadjudicación OTIC'!BU16)</f>
        <v>0</v>
      </c>
      <c r="EO15" s="200" t="s">
        <v>64</v>
      </c>
    </row>
    <row r="16" spans="1:146" s="3" customFormat="1" ht="13" hidden="1" x14ac:dyDescent="0.3">
      <c r="A16" s="2">
        <f>+('3 Planilla Preadjudicación OTIC'!A16)</f>
        <v>14544</v>
      </c>
      <c r="B16" s="2" t="str">
        <f>+('3 Planilla Preadjudicación OTIC'!B16)</f>
        <v>53334038-5</v>
      </c>
      <c r="C16" s="4">
        <f>+('3 Planilla Preadjudicación OTIC'!E16)</f>
        <v>2025</v>
      </c>
      <c r="D16" s="4" t="str">
        <f>+('3 Planilla Preadjudicación OTIC'!F16)</f>
        <v>Fondos Regionales</v>
      </c>
      <c r="E16" s="4" t="str">
        <f>+('3 Planilla Preadjudicación OTIC'!G16)</f>
        <v>61531000-K</v>
      </c>
      <c r="F16" s="4" t="str">
        <f>+('3 Planilla Preadjudicación OTIC'!H16)</f>
        <v>SENCE</v>
      </c>
      <c r="G16" s="4"/>
      <c r="H16" s="4"/>
      <c r="I16" s="4" t="str">
        <f>+('3 Planilla Preadjudicación OTIC'!I16)</f>
        <v>OPERACIÓN DE GRÚA HORQUILLA</v>
      </c>
      <c r="J16" s="4" t="str">
        <f>+('3 Planilla Preadjudicación OTIC'!J16)</f>
        <v>PF1257</v>
      </c>
      <c r="K16" s="4">
        <f>+('3 Planilla Preadjudicación OTIC'!K16)</f>
        <v>0</v>
      </c>
      <c r="L16" s="4" t="str">
        <f>+('3 Planilla Preadjudicación OTIC'!L16)</f>
        <v/>
      </c>
      <c r="M16" s="2">
        <f>+('3 Planilla Preadjudicación OTIC'!M16)</f>
        <v>9</v>
      </c>
      <c r="N16" s="4" t="str">
        <f>+('3 Planilla Preadjudicación OTIC'!N16)</f>
        <v>DE LA ARAUCANÍA</v>
      </c>
      <c r="O16" s="4" t="str">
        <f>+('3 Planilla Preadjudicación OTIC'!O16)</f>
        <v>PITRUFQUÉN</v>
      </c>
      <c r="P16" s="4" t="str">
        <f>+('3 Planilla Preadjudicación OTIC'!P16)</f>
        <v>PERSONAS VULNERABLES PERTENECIENTES AL 80 % MÁS VULNERABLE</v>
      </c>
      <c r="Q16" s="4" t="str">
        <f>+('3 Planilla Preadjudicación OTIC'!Q16)</f>
        <v>PRESENCIAL</v>
      </c>
      <c r="R16" s="4" t="str">
        <f>+('3 Planilla Preadjudicación OTIC'!R16)</f>
        <v>DEPENDIENTE</v>
      </c>
      <c r="S16" s="4" t="str">
        <f>+('3 Planilla Preadjudicación OTIC'!S16)</f>
        <v>01. LUNES - MAÑANA / 04. MARTES - MAÑANA / 07. MIÉRCOLES - MAÑANA / 10. JUEVES - MAÑANA / 13. VIERNES - MAÑANA</v>
      </c>
      <c r="T16" s="2">
        <f>+('3 Planilla Preadjudicación OTIC'!T16)</f>
        <v>20</v>
      </c>
      <c r="U16" s="2">
        <f>+('3 Planilla Preadjudicación OTIC'!U16)</f>
        <v>160</v>
      </c>
      <c r="V16" s="2" t="str">
        <f>+('3 Planilla Preadjudicación OTIC'!V16)</f>
        <v/>
      </c>
      <c r="W16" s="2">
        <f>+('3 Planilla Preadjudicación OTIC'!W16)</f>
        <v>160</v>
      </c>
      <c r="X16" s="2">
        <f>+('3 Planilla Preadjudicación OTIC'!X16)</f>
        <v>4</v>
      </c>
      <c r="Y16" s="2" t="str">
        <f>+('3 Planilla Preadjudicación OTIC'!Y16)</f>
        <v>SI</v>
      </c>
      <c r="Z16" s="2" t="str">
        <f>+('3 Planilla Preadjudicación OTIC'!Z16)</f>
        <v>SI</v>
      </c>
      <c r="AA16" s="2" t="str">
        <f>+('3 Planilla Preadjudicación OTIC'!AA16)</f>
        <v>NO</v>
      </c>
      <c r="AB16" s="4">
        <f>+('3 Planilla Preadjudicación OTIC'!AB16)</f>
        <v>0</v>
      </c>
      <c r="AC16" s="4" t="str">
        <f>+('3 Planilla Preadjudicación OTIC'!AC16)</f>
        <v>EDUCACIÓN MEDIA COMPLETA, PREFERENTEMENTE</v>
      </c>
      <c r="AD16" s="2" t="str">
        <f>+('3 Planilla Preadjudicación OTIC'!AD16)</f>
        <v>SI</v>
      </c>
      <c r="AE16" s="4" t="str">
        <f>+('3 Planilla Preadjudicación OTIC'!AE16)</f>
        <v>LICENCIA DE CONDUCIR CLASE D</v>
      </c>
      <c r="AF16" s="2" t="str">
        <f>+('3 Planilla Preadjudicación OTIC'!AF16)</f>
        <v>CONVOCATORIA ABIERTA</v>
      </c>
      <c r="AG16" s="2">
        <f>+('3 Planilla Preadjudicación OTIC'!AG16)</f>
        <v>40</v>
      </c>
      <c r="AH16" s="30">
        <v>2</v>
      </c>
      <c r="AI16" s="2" t="str">
        <f>+('3 Planilla Preadjudicación OTIC'!AI16)</f>
        <v>77056860-9</v>
      </c>
      <c r="AJ16" s="135" t="str">
        <f>+('3 Planilla Preadjudicación OTIC'!AJ16)</f>
        <v>Centro Integral de Fomento a la capacitación tecnologica y empresarial LTDA.</v>
      </c>
      <c r="AK16" s="4">
        <f>+('3 Planilla Preadjudicación OTIC'!AK16)</f>
        <v>160</v>
      </c>
      <c r="AL16" s="2">
        <f>+('3 Planilla Preadjudicación OTIC'!AL16)</f>
        <v>40</v>
      </c>
      <c r="AM16" s="2">
        <f>+('3 Planilla Preadjudicación OTIC'!AM16)</f>
        <v>5075</v>
      </c>
      <c r="AN16" s="12">
        <f>+('3 Planilla Preadjudicación OTIC'!AN16)</f>
        <v>0</v>
      </c>
      <c r="AO16" s="12">
        <f>+('3 Planilla Preadjudicación OTIC'!AO16)</f>
        <v>0</v>
      </c>
      <c r="AP16" s="12">
        <f>+('3 Planilla Preadjudicación OTIC'!AP16)</f>
        <v>11368000</v>
      </c>
      <c r="AQ16" s="12">
        <f>+('3 Planilla Preadjudicación OTIC'!AQ16)</f>
        <v>3200000</v>
      </c>
      <c r="AR16" s="12">
        <f>+('3 Planilla Preadjudicación OTIC'!AR16)</f>
        <v>0</v>
      </c>
      <c r="AS16" s="12">
        <f>+('3 Planilla Preadjudicación OTIC'!AS16)</f>
        <v>4000000</v>
      </c>
      <c r="AT16" s="12">
        <f>+('3 Planilla Preadjudicación OTIC'!AT16)</f>
        <v>0</v>
      </c>
      <c r="AU16" s="12">
        <f>+('3 Planilla Preadjudicación OTIC'!AU16)</f>
        <v>18568000</v>
      </c>
      <c r="AV16" s="12" t="str">
        <f>+('3 Planilla Preadjudicación OTIC'!AV16)</f>
        <v>NO</v>
      </c>
      <c r="AW16" s="4" t="str">
        <f>+('3 Planilla Preadjudicación OTIC'!AW16)</f>
        <v>En anexo N°3 no indica valores de lic. Habilitante, y en programa si la tiene.</v>
      </c>
      <c r="AX16" s="4" t="str">
        <f>+('3 Planilla Preadjudicación OTIC'!AX16)</f>
        <v>-</v>
      </c>
      <c r="AY16" s="2" t="str">
        <f>+('3 Planilla Preadjudicación OTIC'!AY16)</f>
        <v>-</v>
      </c>
      <c r="AZ16" s="2" t="str">
        <f>+('3 Planilla Preadjudicación OTIC'!BA16)</f>
        <v>-</v>
      </c>
      <c r="BA16" s="2" t="str">
        <f>+('3 Planilla Preadjudicación OTIC'!BB16)</f>
        <v>-</v>
      </c>
      <c r="BB16" s="2" t="str">
        <f>+('3 Planilla Preadjudicación OTIC'!BC16)</f>
        <v>-</v>
      </c>
      <c r="BC16" s="2" t="str">
        <f>+('3 Planilla Preadjudicación OTIC'!BD16)</f>
        <v>-</v>
      </c>
      <c r="BD16" s="2" t="str">
        <f>+('3 Planilla Preadjudicación OTIC'!BE16)</f>
        <v>-</v>
      </c>
      <c r="BE16" s="2" t="str">
        <f>+('3 Planilla Preadjudicación OTIC'!BF16)</f>
        <v>-</v>
      </c>
      <c r="BG16" s="2" t="str">
        <f>+('3 Planilla Preadjudicación OTIC'!BG16)</f>
        <v>-</v>
      </c>
      <c r="BH16" s="2" t="str">
        <f>+('3 Planilla Preadjudicación OTIC'!BH16)</f>
        <v>-</v>
      </c>
      <c r="BI16" s="2" t="str">
        <f>+('3 Planilla Preadjudicación OTIC'!BI16)</f>
        <v>-</v>
      </c>
      <c r="BJ16" s="2" t="str">
        <f>+('3 Planilla Preadjudicación OTIC'!BJ16)</f>
        <v>-</v>
      </c>
      <c r="BK16" s="2" t="str">
        <f>+('3 Planilla Preadjudicación OTIC'!BK16)</f>
        <v>-</v>
      </c>
      <c r="BL16" s="199" t="str">
        <f>+('3 Planilla Preadjudicación OTIC'!BM16)</f>
        <v>-</v>
      </c>
      <c r="BM16" s="103">
        <f>ROUND(('3 Planilla Preadjudicación OTIC'!BN16),1)</f>
        <v>0</v>
      </c>
      <c r="BN16" s="4">
        <f>+('3 Planilla Preadjudicación OTIC'!BO16)</f>
        <v>0</v>
      </c>
      <c r="BO16" s="4">
        <f>+('3 Planilla Preadjudicación OTIC'!BP16)</f>
        <v>0</v>
      </c>
      <c r="BP16" s="4">
        <f>+('3 Planilla Preadjudicación OTIC'!BQ16)</f>
        <v>0</v>
      </c>
      <c r="BQ16" s="4">
        <f>+('3 Planilla Preadjudicación OTIC'!BR16)</f>
        <v>0</v>
      </c>
      <c r="BR16" s="4">
        <f>+('3 Planilla Preadjudicación OTIC'!BS16)</f>
        <v>0</v>
      </c>
      <c r="BS16" s="4">
        <f>+('3 Planilla Preadjudicación OTIC'!BT16)</f>
        <v>0</v>
      </c>
      <c r="BU16" s="85">
        <f>IF(VLOOKUP(A16,'BD OFICIAL'!$A$1:$AL$2097,7,0)=D16,0,1)</f>
        <v>0</v>
      </c>
      <c r="BV16" s="85">
        <f>IF(VLOOKUP(A16,'BD OFICIAL'!$A$1:$AL$2097,11,0)=J16,0,1)</f>
        <v>0</v>
      </c>
      <c r="BW16" s="85">
        <f>IF(VLOOKUP(A16,'BD OFICIAL'!$A$1:$AL$2097,13,0)=L16,0,1)</f>
        <v>0</v>
      </c>
      <c r="BX16" s="2">
        <f>IF(VLOOKUP(A16,'BD OFICIAL'!$A$1:$AL$2097,16,0)=O16,0,1)</f>
        <v>0</v>
      </c>
      <c r="BY16" s="2">
        <f>IF(VLOOKUP(A16,'BD OFICIAL'!$A$1:$AL$2097,17,0)=P16,0,1)</f>
        <v>0</v>
      </c>
      <c r="BZ16" s="2">
        <f>IF(VLOOKUP(A16,'BD OFICIAL'!$A$1:$AL$2097,19,0)=R16,0,1)</f>
        <v>0</v>
      </c>
      <c r="CA16" s="2">
        <f>IF(VLOOKUP(A16,'BD OFICIAL'!$A$1:$AL$2097,21,0)=T16,0,1)</f>
        <v>0</v>
      </c>
      <c r="CB16" s="2">
        <f>IF(VLOOKUP(A16,'BD OFICIAL'!$A$1:$AL$2097,24,0)=AK16,0,1)</f>
        <v>0</v>
      </c>
      <c r="CC16" s="2">
        <f>IF(VLOOKUP(A16,'BD OFICIAL'!$A$1:$AL$2097,25,0)=X16,0,1)</f>
        <v>0</v>
      </c>
      <c r="CD16" s="2">
        <f>IF(VLOOKUP(A16,'BD OFICIAL'!$A$1:$AL$2097,26,0)=Y16,0,1)</f>
        <v>0</v>
      </c>
      <c r="CE16" s="2">
        <f>IF(VLOOKUP(A16,'BD OFICIAL'!$A$1:$AL$2097,27,0)=Z16,0,1)</f>
        <v>0</v>
      </c>
      <c r="CF16" s="2">
        <f>IF(VLOOKUP(A16,'BD OFICIAL'!$A$1:$AL$2097,28,0)=AA16,0,1)</f>
        <v>0</v>
      </c>
      <c r="CG16" s="2">
        <f>IF(VLOOKUP(A16,'BD OFICIAL'!$A$1:$AL$2097,33,0)=AF16,0,1)</f>
        <v>0</v>
      </c>
      <c r="CH16" s="2">
        <f>IF(VLOOKUP(A16,'BD OFICIAL'!$A$1:$AL$2097,35,0)=AH16,0,1)</f>
        <v>0</v>
      </c>
      <c r="CI16" s="85">
        <f>IF(VLOOKUP(A16,'BD OFICIAL'!$A$1:$AL$2097,34,0)=AL16,0,1)</f>
        <v>0</v>
      </c>
      <c r="CJ16" s="12">
        <f>VLOOKUP(A16,'BD OFICIAL'!$A$1:$AM$2097,36,0)*AM16-AP16</f>
        <v>4872000</v>
      </c>
      <c r="CK16" s="85" t="str">
        <f t="shared" si="0"/>
        <v>SSH</v>
      </c>
      <c r="CL16" s="85" t="str">
        <f t="shared" si="1"/>
        <v>SI</v>
      </c>
      <c r="CM16" s="85" t="str">
        <f t="shared" si="21"/>
        <v>NO</v>
      </c>
      <c r="CN16" s="31">
        <f t="shared" si="22"/>
        <v>0</v>
      </c>
      <c r="CO16" s="31">
        <f t="shared" si="2"/>
        <v>0</v>
      </c>
      <c r="CP16" s="31">
        <f t="shared" si="3"/>
        <v>1</v>
      </c>
      <c r="CQ16" s="31">
        <f>IF(Y16="NO",0,IF(Y16="SI",IF(VLOOKUP(A16,'BD OFICIAL'!$A:$AO,40,0)=AQ16,0,1)))</f>
        <v>0</v>
      </c>
      <c r="CR16" s="31">
        <f>IF(Z16="NO",0,IF(Z16="SI",IF(VLOOKUP(A16,'BD OFICIAL'!$A:$AO,41,0)=AS16,0,1)))</f>
        <v>0</v>
      </c>
      <c r="CS16" s="31">
        <f t="shared" si="4"/>
        <v>0</v>
      </c>
      <c r="CT16" s="31">
        <f t="shared" si="5"/>
        <v>0</v>
      </c>
      <c r="CU16" s="31">
        <f>IF(VLOOKUP(A16,'BD OFICIAL'!$A$1:$AL$1055,31,0)="SI",IF(AT16&gt;0,0,1),IF(AT16=0,0,1))</f>
        <v>1</v>
      </c>
      <c r="CV16" s="31">
        <f t="shared" si="6"/>
        <v>0</v>
      </c>
      <c r="CW16" s="31">
        <f t="shared" si="7"/>
        <v>0</v>
      </c>
      <c r="CX16" s="85" t="str">
        <f t="shared" si="23"/>
        <v>NO</v>
      </c>
      <c r="CY16" s="31">
        <f t="shared" si="24"/>
        <v>0</v>
      </c>
      <c r="CZ16" s="85" t="str">
        <f>IF(ISERROR(VLOOKUP(AI16,EXPERIENCIA!$A$1:$C$2100,1,0)),"NO","SI")</f>
        <v>SI</v>
      </c>
      <c r="DA16" s="85" t="str">
        <f>IF(CX16="no","NO APLICA",IF(AX16=0,"ERROR NOTA",IF(AND(AX16&gt;1,CZ16="NO"),"ERROR NOTA",IF(AND(CZ16="NO",AX16=1),0,IF(VLOOKUP(AI16,EXPERIENCIA!$A$1:$C$2100,3,0)=AX16,0,"ERROR NOTA")))))</f>
        <v>NO APLICA</v>
      </c>
      <c r="DB16" s="85" t="str">
        <f>IF(ISERROR(VLOOKUP(AI16,COMPORTAMIENTO!$A$1:$C$2100,1,0)),"NO","SI")</f>
        <v>SI</v>
      </c>
      <c r="DC16" s="85" t="str">
        <f>IF(CX16="NO","NO APLICA",IF(AY16=0,"ERROR NOTA",IF(AND(DB16="NO",AY16=7),0,IF(VLOOKUP(AI16,COMPORTAMIENTO!$A$2:$H$2100,8,0)=AY16,0,"ERROR NOTA"))))</f>
        <v>NO APLICA</v>
      </c>
      <c r="DD16" s="103" t="str">
        <f t="shared" si="25"/>
        <v>NO APLICA</v>
      </c>
      <c r="DE16" s="103" t="str">
        <f t="shared" si="26"/>
        <v>NO APLICA</v>
      </c>
      <c r="DF16" s="85" t="str">
        <f t="shared" si="8"/>
        <v>SI</v>
      </c>
      <c r="DG16" s="85">
        <f t="shared" si="9"/>
        <v>0</v>
      </c>
      <c r="DH16" s="85">
        <f t="shared" si="27"/>
        <v>0</v>
      </c>
      <c r="DI16" s="85" t="str">
        <f t="shared" si="10"/>
        <v>NO APLICA</v>
      </c>
      <c r="DJ16" s="7" t="str">
        <f t="shared" si="28"/>
        <v>NO APLICA</v>
      </c>
      <c r="DK16" s="7" t="str">
        <f t="shared" si="11"/>
        <v>NO APLICA</v>
      </c>
      <c r="DL16" s="12">
        <f t="shared" si="29"/>
        <v>5075</v>
      </c>
      <c r="DM16" s="12">
        <f>VLOOKUP(A16,'5 TD'!$A:$B,2,0)</f>
        <v>5075</v>
      </c>
      <c r="DN16" s="7" t="str">
        <f t="shared" si="12"/>
        <v>NO APLICA</v>
      </c>
      <c r="DO16" s="85" t="str">
        <f t="shared" si="13"/>
        <v>NO APLICA</v>
      </c>
      <c r="DP16" s="85" t="str">
        <f t="shared" si="14"/>
        <v>NO APLICA</v>
      </c>
      <c r="DQ16" s="7" t="str">
        <f t="shared" si="15"/>
        <v>NO APLICA</v>
      </c>
      <c r="DR16" s="85" t="str">
        <f t="shared" si="30"/>
        <v>NO APLICA</v>
      </c>
      <c r="DS16" s="2">
        <f>+('3 Planilla Preadjudicación OTIC'!BO16)</f>
        <v>0</v>
      </c>
      <c r="DT16" s="2" t="str">
        <f>IF(DR16="APROBADO",VLOOKUP(A16,'5 TD'!$D$3:$E$270,2,0),"NO APLICA")</f>
        <v>NO APLICA</v>
      </c>
      <c r="DU16" s="2" t="str">
        <f t="shared" si="16"/>
        <v>NO APLICA</v>
      </c>
      <c r="DV16" s="2" t="str">
        <f>IF(DU16="SI",VLOOKUP(A16,'5 TD'!$G$3:$H$270,2,0),"NO APLICA ")</f>
        <v xml:space="preserve">NO APLICA </v>
      </c>
      <c r="DW16" s="2" t="str">
        <f t="shared" si="31"/>
        <v>NO</v>
      </c>
      <c r="DX16" s="2" t="str">
        <f>IF(DW16="SI",VLOOKUP(A16,'5 TD'!$J$4:$K$472,2,0),"NO APLICA")</f>
        <v>NO APLICA</v>
      </c>
      <c r="DY16" s="2" t="str">
        <f t="shared" si="32"/>
        <v>NO</v>
      </c>
      <c r="DZ16" s="7" t="str">
        <f>IF(DY16="SI",VLOOKUP(A16,'5 TD'!$M$4:$N$350,2,0),"NO APLICA")</f>
        <v>NO APLICA</v>
      </c>
      <c r="EA16" s="2" t="str">
        <f t="shared" si="17"/>
        <v>NO APLICA</v>
      </c>
      <c r="EB16" s="12" t="str">
        <f t="shared" si="33"/>
        <v/>
      </c>
      <c r="EC16" s="12" t="str">
        <f>IF(EA16="SI",VLOOKUP(A16,'5 TD'!$V$4:$W$479,2,0),"NO APLICA")</f>
        <v>NO APLICA</v>
      </c>
      <c r="ED16" s="2" t="str">
        <f t="shared" si="18"/>
        <v>NO</v>
      </c>
      <c r="EE16" s="79" t="str">
        <f>IF(ED16="SI",VLOOKUP(AI16,COMPORTAMIENTO!$A$1:$H$2100,7,0),"NO APLICA")</f>
        <v>NO APLICA</v>
      </c>
      <c r="EF16" s="234" t="str">
        <f>IF(ED16="SI",VLOOKUP(A16,'5 TD'!$P$2:$Q$479,2,0),"NO APLICA")</f>
        <v>NO APLICA</v>
      </c>
      <c r="EG16" s="2" t="str">
        <f t="shared" si="19"/>
        <v>NO</v>
      </c>
      <c r="EH16" s="2">
        <f>IF(CZ16="no",0,VLOOKUP(AI16,EXPERIENCIA!$A$1:$C$2100,2,0))</f>
        <v>5</v>
      </c>
      <c r="EI16" s="2">
        <f>IF(CZ16="si",VLOOKUP(A16,'5 TD'!$S$3:$T$2103,2,0),0)</f>
        <v>146</v>
      </c>
      <c r="EJ16" s="2" t="str">
        <f t="shared" si="20"/>
        <v>NO</v>
      </c>
      <c r="EK16" s="2">
        <f>+('3 Planilla Preadjudicación OTIC'!BU17)</f>
        <v>0</v>
      </c>
    </row>
    <row r="17" spans="1:145" s="200" customFormat="1" ht="13" hidden="1" x14ac:dyDescent="0.3">
      <c r="A17" s="301">
        <f>+('3 Planilla Preadjudicación OTIC'!A17)</f>
        <v>14536</v>
      </c>
      <c r="B17" s="301" t="str">
        <f>+('3 Planilla Preadjudicación OTIC'!B17)</f>
        <v>53334038-5</v>
      </c>
      <c r="C17" s="302">
        <f>+('3 Planilla Preadjudicación OTIC'!E17)</f>
        <v>2025</v>
      </c>
      <c r="D17" s="302" t="str">
        <f>+('3 Planilla Preadjudicación OTIC'!F17)</f>
        <v>Fondos Regionales</v>
      </c>
      <c r="E17" s="302" t="str">
        <f>+('3 Planilla Preadjudicación OTIC'!G17)</f>
        <v>61531000-K</v>
      </c>
      <c r="F17" s="302" t="str">
        <f>+('3 Planilla Preadjudicación OTIC'!H17)</f>
        <v>SENCE</v>
      </c>
      <c r="G17" s="302"/>
      <c r="H17" s="302"/>
      <c r="I17" s="302" t="str">
        <f>+('3 Planilla Preadjudicación OTIC'!I17)</f>
        <v>GESTIONANDO Y FORMALIZANDO MI EMPRENDIMIENTO</v>
      </c>
      <c r="J17" s="302" t="str">
        <f>+('3 Planilla Preadjudicación OTIC'!J17)</f>
        <v>PF1199</v>
      </c>
      <c r="K17" s="302" t="str">
        <f>+('3 Planilla Preadjudicación OTIC'!K17)</f>
        <v>TÉCNICAS PARA EL EMPRENDIMIENTO</v>
      </c>
      <c r="L17" s="302" t="str">
        <f>+('3 Planilla Preadjudicación OTIC'!L17)</f>
        <v>PF0921</v>
      </c>
      <c r="M17" s="301">
        <f>+('3 Planilla Preadjudicación OTIC'!M17)</f>
        <v>9</v>
      </c>
      <c r="N17" s="302" t="str">
        <f>+('3 Planilla Preadjudicación OTIC'!N17)</f>
        <v>DE LA ARAUCANÍA</v>
      </c>
      <c r="O17" s="302" t="str">
        <f>+('3 Planilla Preadjudicación OTIC'!O17)</f>
        <v>CHOLCHOL</v>
      </c>
      <c r="P17" s="302" t="str">
        <f>+('3 Planilla Preadjudicación OTIC'!P17)</f>
        <v>PERSONAS VULNERABLES PERTENECIENTES AL 80 % MÁS VULNERABLE</v>
      </c>
      <c r="Q17" s="302" t="str">
        <f>+('3 Planilla Preadjudicación OTIC'!Q17)</f>
        <v>PRESENCIAL</v>
      </c>
      <c r="R17" s="302" t="str">
        <f>+('3 Planilla Preadjudicación OTIC'!R17)</f>
        <v>INDEPENDIENTE</v>
      </c>
      <c r="S17" s="302" t="str">
        <f>+('3 Planilla Preadjudicación OTIC'!S17)</f>
        <v>01. LUNES - MAÑANA / 04. MARTES - MAÑANA / 07. MIÉRCOLES - MAÑANA / 10. JUEVES - MAÑANA / 13. VIERNES - MAÑANA</v>
      </c>
      <c r="T17" s="301">
        <f>+('3 Planilla Preadjudicación OTIC'!T17)</f>
        <v>20</v>
      </c>
      <c r="U17" s="301">
        <f>+('3 Planilla Preadjudicación OTIC'!U17)</f>
        <v>100</v>
      </c>
      <c r="V17" s="301">
        <f>+('3 Planilla Preadjudicación OTIC'!V17)</f>
        <v>12</v>
      </c>
      <c r="W17" s="301">
        <f>+('3 Planilla Preadjudicación OTIC'!W17)</f>
        <v>112</v>
      </c>
      <c r="X17" s="301">
        <f>+('3 Planilla Preadjudicación OTIC'!X17)</f>
        <v>4</v>
      </c>
      <c r="Y17" s="301" t="str">
        <f>+('3 Planilla Preadjudicación OTIC'!Y17)</f>
        <v>SI</v>
      </c>
      <c r="Z17" s="301" t="str">
        <f>+('3 Planilla Preadjudicación OTIC'!Z17)</f>
        <v>SI</v>
      </c>
      <c r="AA17" s="301" t="str">
        <f>+('3 Planilla Preadjudicación OTIC'!AA17)</f>
        <v>SI</v>
      </c>
      <c r="AB17" s="302">
        <f>+('3 Planilla Preadjudicación OTIC'!AB17)</f>
        <v>0</v>
      </c>
      <c r="AC17" s="302" t="str">
        <f>+('3 Planilla Preadjudicación OTIC'!AC17)</f>
        <v>EDUCACIÓN BÁSICA COMPLETA, PREFERENTEMENTE; NIVEL DE MANEJO COMPUTACIONAL BÁSICO (O NIVEL USUARIO),
PREFERENTEMENTE.</v>
      </c>
      <c r="AD17" s="301" t="str">
        <f>+('3 Planilla Preadjudicación OTIC'!AD17)</f>
        <v>-</v>
      </c>
      <c r="AE17" s="302" t="str">
        <f>+('3 Planilla Preadjudicación OTIC'!AE17)</f>
        <v>-</v>
      </c>
      <c r="AF17" s="301" t="str">
        <f>+('3 Planilla Preadjudicación OTIC'!AF17)</f>
        <v>CONVOCATORIA ABIERTA</v>
      </c>
      <c r="AG17" s="301">
        <f>+('3 Planilla Preadjudicación OTIC'!AG17)</f>
        <v>28</v>
      </c>
      <c r="AH17" s="303">
        <v>2</v>
      </c>
      <c r="AI17" s="301" t="str">
        <f>+('3 Planilla Preadjudicación OTIC'!AI17)</f>
        <v>76004998-0</v>
      </c>
      <c r="AJ17" s="304" t="str">
        <f>+('3 Planilla Preadjudicación OTIC'!AJ17)</f>
        <v>Sociedad para la Gestión y desarrollo de la capacitación limitada</v>
      </c>
      <c r="AK17" s="302">
        <f>+('3 Planilla Preadjudicación OTIC'!AK17)</f>
        <v>112</v>
      </c>
      <c r="AL17" s="301">
        <f>+('3 Planilla Preadjudicación OTIC'!AL17)</f>
        <v>28</v>
      </c>
      <c r="AM17" s="301">
        <f>+('3 Planilla Preadjudicación OTIC'!AM17)</f>
        <v>5075</v>
      </c>
      <c r="AN17" s="305">
        <f>+('3 Planilla Preadjudicación OTIC'!AN17)</f>
        <v>275000</v>
      </c>
      <c r="AO17" s="305">
        <f>+('3 Planilla Preadjudicación OTIC'!AO17)</f>
        <v>0</v>
      </c>
      <c r="AP17" s="305">
        <f>+('3 Planilla Preadjudicación OTIC'!AP17)</f>
        <v>11368000</v>
      </c>
      <c r="AQ17" s="305">
        <f>+('3 Planilla Preadjudicación OTIC'!AQ17)</f>
        <v>2240000</v>
      </c>
      <c r="AR17" s="305">
        <f>+('3 Planilla Preadjudicación OTIC'!AR17)</f>
        <v>5500000</v>
      </c>
      <c r="AS17" s="305">
        <f>+('3 Planilla Preadjudicación OTIC'!AS17)</f>
        <v>2800000</v>
      </c>
      <c r="AT17" s="305">
        <f>+('3 Planilla Preadjudicación OTIC'!AT17)</f>
        <v>0</v>
      </c>
      <c r="AU17" s="305">
        <f>+('3 Planilla Preadjudicación OTIC'!AU17)</f>
        <v>21908000</v>
      </c>
      <c r="AV17" s="305" t="str">
        <f>+('3 Planilla Preadjudicación OTIC'!AV17)</f>
        <v>SI</v>
      </c>
      <c r="AW17" s="301" t="str">
        <f>+('3 Planilla Preadjudicación OTIC'!AW17)</f>
        <v>-</v>
      </c>
      <c r="AX17" s="302">
        <f>+('3 Planilla Preadjudicación OTIC'!AX17)</f>
        <v>7</v>
      </c>
      <c r="AY17" s="301">
        <f>+('3 Planilla Preadjudicación OTIC'!AY17)</f>
        <v>7</v>
      </c>
      <c r="AZ17" s="301" t="str">
        <f>+('3 Planilla Preadjudicación OTIC'!BA17)</f>
        <v>-</v>
      </c>
      <c r="BA17" s="301" t="str">
        <f>+('3 Planilla Preadjudicación OTIC'!BB17)</f>
        <v>-</v>
      </c>
      <c r="BB17" s="301" t="str">
        <f>+('3 Planilla Preadjudicación OTIC'!BC17)</f>
        <v>-</v>
      </c>
      <c r="BC17" s="301" t="str">
        <f>+('3 Planilla Preadjudicación OTIC'!BD17)</f>
        <v>-</v>
      </c>
      <c r="BD17" s="301" t="str">
        <f>+('3 Planilla Preadjudicación OTIC'!BE17)</f>
        <v>-</v>
      </c>
      <c r="BE17" s="301" t="str">
        <f>+('3 Planilla Preadjudicación OTIC'!BF17)</f>
        <v>-</v>
      </c>
      <c r="BG17" s="301">
        <f>+('3 Planilla Preadjudicación OTIC'!BG17)</f>
        <v>7</v>
      </c>
      <c r="BH17" s="301">
        <f>+('3 Planilla Preadjudicación OTIC'!BH17)</f>
        <v>7</v>
      </c>
      <c r="BI17" s="301">
        <f>+('3 Planilla Preadjudicación OTIC'!BI17)</f>
        <v>7</v>
      </c>
      <c r="BJ17" s="301">
        <f>+('3 Planilla Preadjudicación OTIC'!BJ17)</f>
        <v>7</v>
      </c>
      <c r="BK17" s="301">
        <f>+('3 Planilla Preadjudicación OTIC'!BK17)</f>
        <v>7</v>
      </c>
      <c r="BL17" s="306">
        <f>+('3 Planilla Preadjudicación OTIC'!BM17)</f>
        <v>7</v>
      </c>
      <c r="BM17" s="307">
        <f>ROUND(('3 Planilla Preadjudicación OTIC'!BN17),1)</f>
        <v>7</v>
      </c>
      <c r="BN17" s="302">
        <f>+('3 Planilla Preadjudicación OTIC'!BO17)</f>
        <v>0</v>
      </c>
      <c r="BO17" s="302">
        <f>+('3 Planilla Preadjudicación OTIC'!BP17)</f>
        <v>0</v>
      </c>
      <c r="BP17" s="302">
        <f>+('3 Planilla Preadjudicación OTIC'!BQ17)</f>
        <v>0</v>
      </c>
      <c r="BQ17" s="302">
        <f>+('3 Planilla Preadjudicación OTIC'!BR17)</f>
        <v>0</v>
      </c>
      <c r="BR17" s="302">
        <f>+('3 Planilla Preadjudicación OTIC'!BS17)</f>
        <v>0</v>
      </c>
      <c r="BS17" s="302">
        <f>+('3 Planilla Preadjudicación OTIC'!BT17)</f>
        <v>0</v>
      </c>
      <c r="BU17" s="308">
        <f>IF(VLOOKUP(A17,'BD OFICIAL'!$A$1:$AL$2097,7,0)=D17,0,1)</f>
        <v>0</v>
      </c>
      <c r="BV17" s="308">
        <f>IF(VLOOKUP(A17,'BD OFICIAL'!$A$1:$AL$2097,11,0)=J17,0,1)</f>
        <v>0</v>
      </c>
      <c r="BW17" s="308">
        <f>IF(VLOOKUP(A17,'BD OFICIAL'!$A$1:$AL$2097,13,0)=L17,0,1)</f>
        <v>0</v>
      </c>
      <c r="BX17" s="301">
        <f>IF(VLOOKUP(A17,'BD OFICIAL'!$A$1:$AL$2097,16,0)=O17,0,1)</f>
        <v>0</v>
      </c>
      <c r="BY17" s="301">
        <f>IF(VLOOKUP(A17,'BD OFICIAL'!$A$1:$AL$2097,17,0)=P17,0,1)</f>
        <v>0</v>
      </c>
      <c r="BZ17" s="301">
        <f>IF(VLOOKUP(A17,'BD OFICIAL'!$A$1:$AL$2097,19,0)=R17,0,1)</f>
        <v>0</v>
      </c>
      <c r="CA17" s="301">
        <f>IF(VLOOKUP(A17,'BD OFICIAL'!$A$1:$AL$2097,21,0)=T17,0,1)</f>
        <v>0</v>
      </c>
      <c r="CB17" s="301">
        <f>IF(VLOOKUP(A17,'BD OFICIAL'!$A$1:$AL$2097,24,0)=AK17,0,1)</f>
        <v>0</v>
      </c>
      <c r="CC17" s="301">
        <f>IF(VLOOKUP(A17,'BD OFICIAL'!$A$1:$AL$2097,25,0)=X17,0,1)</f>
        <v>0</v>
      </c>
      <c r="CD17" s="301">
        <f>IF(VLOOKUP(A17,'BD OFICIAL'!$A$1:$AL$2097,26,0)=Y17,0,1)</f>
        <v>0</v>
      </c>
      <c r="CE17" s="301">
        <f>IF(VLOOKUP(A17,'BD OFICIAL'!$A$1:$AL$2097,27,0)=Z17,0,1)</f>
        <v>0</v>
      </c>
      <c r="CF17" s="301">
        <f>IF(VLOOKUP(A17,'BD OFICIAL'!$A$1:$AL$2097,28,0)=AA17,0,1)</f>
        <v>0</v>
      </c>
      <c r="CG17" s="301">
        <f>IF(VLOOKUP(A17,'BD OFICIAL'!$A$1:$AL$2097,33,0)=AF17,0,1)</f>
        <v>0</v>
      </c>
      <c r="CH17" s="301">
        <f>IF(VLOOKUP(A17,'BD OFICIAL'!$A$1:$AL$2097,35,0)=AH17,0,1)</f>
        <v>0</v>
      </c>
      <c r="CI17" s="308">
        <f>IF(VLOOKUP(A17,'BD OFICIAL'!$A$1:$AL$2097,34,0)=AL17,0,1)</f>
        <v>0</v>
      </c>
      <c r="CJ17" s="305">
        <f>VLOOKUP(A17,'BD OFICIAL'!$A$1:$AM$2097,36,0)*AM17-AP17</f>
        <v>0</v>
      </c>
      <c r="CK17" s="308" t="str">
        <f t="shared" si="0"/>
        <v>SHNOM</v>
      </c>
      <c r="CL17" s="308" t="str">
        <f t="shared" si="1"/>
        <v>SI</v>
      </c>
      <c r="CM17" s="308" t="str">
        <f t="shared" si="21"/>
        <v>NO</v>
      </c>
      <c r="CN17" s="309">
        <f t="shared" si="22"/>
        <v>0</v>
      </c>
      <c r="CO17" s="309">
        <f t="shared" si="2"/>
        <v>0</v>
      </c>
      <c r="CP17" s="309">
        <f t="shared" si="3"/>
        <v>0</v>
      </c>
      <c r="CQ17" s="309">
        <f>IF(Y17="NO",0,IF(Y17="SI",IF(VLOOKUP(A17,'BD OFICIAL'!$A:$AO,40,0)=AQ17,0,1)))</f>
        <v>0</v>
      </c>
      <c r="CR17" s="309">
        <f>IF(Z17="NO",0,IF(Z17="SI",IF(VLOOKUP(A17,'BD OFICIAL'!$A:$AO,41,0)=AS17,0,1)))</f>
        <v>0</v>
      </c>
      <c r="CS17" s="309">
        <f t="shared" si="4"/>
        <v>0</v>
      </c>
      <c r="CT17" s="309">
        <f t="shared" si="5"/>
        <v>0</v>
      </c>
      <c r="CU17" s="309">
        <f>IF(VLOOKUP(A17,'BD OFICIAL'!$A$1:$AL$1055,31,0)="SI",IF(AT17&gt;0,0,1),IF(AT17=0,0,1))</f>
        <v>0</v>
      </c>
      <c r="CV17" s="309">
        <f t="shared" si="6"/>
        <v>0</v>
      </c>
      <c r="CW17" s="309">
        <f t="shared" si="7"/>
        <v>0</v>
      </c>
      <c r="CX17" s="308" t="str">
        <f t="shared" si="23"/>
        <v>SI</v>
      </c>
      <c r="CY17" s="309">
        <f t="shared" si="24"/>
        <v>0</v>
      </c>
      <c r="CZ17" s="308" t="str">
        <f>IF(ISERROR(VLOOKUP(AI17,EXPERIENCIA!$A$1:$C$2100,1,0)),"NO","SI")</f>
        <v>SI</v>
      </c>
      <c r="DA17" s="308">
        <f>IF(CX17="no","NO APLICA",IF(AX17=0,"ERROR NOTA",IF(AND(AX17&gt;1,CZ17="NO"),"ERROR NOTA",IF(AND(CZ17="NO",AX17=1),0,IF(VLOOKUP(AI17,EXPERIENCIA!$A$1:$C$2100,3,0)=AX17,0,"ERROR NOTA")))))</f>
        <v>0</v>
      </c>
      <c r="DB17" s="308" t="str">
        <f>IF(ISERROR(VLOOKUP(AI17,COMPORTAMIENTO!$A$1:$C$2100,1,0)),"NO","SI")</f>
        <v>SI</v>
      </c>
      <c r="DC17" s="308">
        <f>IF(CX17="NO","NO APLICA",IF(AY17=0,"ERROR NOTA",IF(AND(DB17="NO",AY17=7),0,IF(VLOOKUP(AI17,COMPORTAMIENTO!$A$2:$H$2100,8,0)=AY17,0,"ERROR NOTA"))))</f>
        <v>0</v>
      </c>
      <c r="DD17" s="307">
        <f t="shared" si="25"/>
        <v>0.70000000000000007</v>
      </c>
      <c r="DE17" s="307">
        <f t="shared" si="26"/>
        <v>0.70000000000000007</v>
      </c>
      <c r="DF17" s="308" t="str">
        <f t="shared" si="8"/>
        <v>SI</v>
      </c>
      <c r="DG17" s="308">
        <f t="shared" si="9"/>
        <v>0</v>
      </c>
      <c r="DH17" s="308">
        <f t="shared" si="27"/>
        <v>0</v>
      </c>
      <c r="DI17" s="308">
        <f t="shared" si="10"/>
        <v>0</v>
      </c>
      <c r="DJ17" s="310">
        <f t="shared" si="28"/>
        <v>7.0000000000000009</v>
      </c>
      <c r="DK17" s="310">
        <f t="shared" si="11"/>
        <v>7.0000000000000009</v>
      </c>
      <c r="DL17" s="305">
        <f t="shared" si="29"/>
        <v>5075</v>
      </c>
      <c r="DM17" s="305">
        <f>VLOOKUP(A17,'5 TD'!$A:$B,2,0)</f>
        <v>5075</v>
      </c>
      <c r="DN17" s="310">
        <f t="shared" si="12"/>
        <v>7</v>
      </c>
      <c r="DO17" s="308" t="str">
        <f t="shared" si="13"/>
        <v>APROBADO</v>
      </c>
      <c r="DP17" s="308" t="str">
        <f t="shared" si="14"/>
        <v>APROBADO</v>
      </c>
      <c r="DQ17" s="310">
        <f t="shared" si="15"/>
        <v>7</v>
      </c>
      <c r="DR17" s="308" t="str">
        <f t="shared" si="30"/>
        <v>APROBADO</v>
      </c>
      <c r="DS17" s="301">
        <f>+('3 Planilla Preadjudicación OTIC'!BO17)</f>
        <v>0</v>
      </c>
      <c r="DT17" s="301">
        <f>IF(DR17="APROBADO",VLOOKUP(A17,'5 TD'!$D$3:$E$270,2,0),"NO APLICA")</f>
        <v>7</v>
      </c>
      <c r="DU17" s="301" t="str">
        <f t="shared" si="16"/>
        <v>SI</v>
      </c>
      <c r="DV17" s="301">
        <f>IF(DU17="SI",VLOOKUP(A17,'5 TD'!$G$3:$H$270,2,0),"NO APLICA ")</f>
        <v>7.0000000000000009</v>
      </c>
      <c r="DW17" s="301" t="str">
        <f t="shared" si="31"/>
        <v>SI</v>
      </c>
      <c r="DX17" s="301">
        <f>IF(DW17="SI",VLOOKUP(A17,'5 TD'!$J$4:$K$472,2,0),"NO APLICA")</f>
        <v>7</v>
      </c>
      <c r="DY17" s="301" t="str">
        <f t="shared" si="32"/>
        <v>SI</v>
      </c>
      <c r="DZ17" s="310">
        <f>IF(DY17="SI",VLOOKUP(A17,'5 TD'!$M$4:$N$350,2,0),"NO APLICA")</f>
        <v>7</v>
      </c>
      <c r="EA17" s="301" t="str">
        <f t="shared" si="17"/>
        <v>SI</v>
      </c>
      <c r="EB17" s="305">
        <f t="shared" si="33"/>
        <v>5075</v>
      </c>
      <c r="EC17" s="305">
        <f>IF(EA17="SI",VLOOKUP(A17,'5 TD'!$V$4:$W$479,2,0),"NO APLICA")</f>
        <v>5075</v>
      </c>
      <c r="ED17" s="301" t="str">
        <f t="shared" si="18"/>
        <v>SI</v>
      </c>
      <c r="EE17" s="311">
        <f>IF(ED17="SI",VLOOKUP(AI17,COMPORTAMIENTO!$A$1:$H$2100,7,0),"NO APLICA")</f>
        <v>0.12121212121212122</v>
      </c>
      <c r="EF17" s="312">
        <f>IF(ED17="SI",VLOOKUP(A17,'5 TD'!$P$2:$Q$479,2,0),"NO APLICA")</f>
        <v>0</v>
      </c>
      <c r="EG17" s="301" t="str">
        <f t="shared" si="19"/>
        <v>NO</v>
      </c>
      <c r="EH17" s="301">
        <f>IF(CZ17="no",0,VLOOKUP(AI17,EXPERIENCIA!$A$1:$C$2100,2,0))</f>
        <v>146</v>
      </c>
      <c r="EI17" s="301">
        <f>IF(CZ17="si",VLOOKUP(A17,'5 TD'!$S$3:$T$2103,2,0),0)</f>
        <v>181</v>
      </c>
      <c r="EJ17" s="301" t="str">
        <f t="shared" si="20"/>
        <v>NO</v>
      </c>
      <c r="EK17" s="301">
        <f>+('3 Planilla Preadjudicación OTIC'!BU18)</f>
        <v>0</v>
      </c>
    </row>
    <row r="18" spans="1:145" s="3" customFormat="1" ht="13" hidden="1" x14ac:dyDescent="0.3">
      <c r="A18" s="2">
        <f>+('3 Planilla Preadjudicación OTIC'!A18)</f>
        <v>14541</v>
      </c>
      <c r="B18" s="2" t="str">
        <f>+('3 Planilla Preadjudicación OTIC'!B18)</f>
        <v>53334038-5</v>
      </c>
      <c r="C18" s="4">
        <f>+('3 Planilla Preadjudicación OTIC'!E18)</f>
        <v>2025</v>
      </c>
      <c r="D18" s="4" t="str">
        <f>+('3 Planilla Preadjudicación OTIC'!F18)</f>
        <v>Fondos Regionales</v>
      </c>
      <c r="E18" s="4" t="str">
        <f>+('3 Planilla Preadjudicación OTIC'!G18)</f>
        <v>61531000-K</v>
      </c>
      <c r="F18" s="4" t="str">
        <f>+('3 Planilla Preadjudicación OTIC'!H18)</f>
        <v>SENCE</v>
      </c>
      <c r="G18" s="4"/>
      <c r="H18" s="4"/>
      <c r="I18" s="4" t="str">
        <f>+('3 Planilla Preadjudicación OTIC'!I18)</f>
        <v>GESTIONANDO Y FORMALIZANDO MI EMPRENDIMIENTO</v>
      </c>
      <c r="J18" s="4" t="str">
        <f>+('3 Planilla Preadjudicación OTIC'!J18)</f>
        <v>PF1199</v>
      </c>
      <c r="K18" s="4" t="str">
        <f>+('3 Planilla Preadjudicación OTIC'!K18)</f>
        <v>TÉCNICAS PARA EL EMPRENDIMIENTO</v>
      </c>
      <c r="L18" s="4" t="str">
        <f>+('3 Planilla Preadjudicación OTIC'!L18)</f>
        <v>PF0921</v>
      </c>
      <c r="M18" s="2">
        <f>+('3 Planilla Preadjudicación OTIC'!M18)</f>
        <v>9</v>
      </c>
      <c r="N18" s="4" t="str">
        <f>+('3 Planilla Preadjudicación OTIC'!N18)</f>
        <v>DE LA ARAUCANÍA</v>
      </c>
      <c r="O18" s="4" t="str">
        <f>+('3 Planilla Preadjudicación OTIC'!O18)</f>
        <v>GALVARINO</v>
      </c>
      <c r="P18" s="4" t="str">
        <f>+('3 Planilla Preadjudicación OTIC'!P18)</f>
        <v>PERSONAS VULNERABLES PERTENECIENTES AL 80 % MÁS VULNERABLE</v>
      </c>
      <c r="Q18" s="4" t="str">
        <f>+('3 Planilla Preadjudicación OTIC'!Q18)</f>
        <v>PRESENCIAL</v>
      </c>
      <c r="R18" s="4" t="str">
        <f>+('3 Planilla Preadjudicación OTIC'!R18)</f>
        <v>INDEPENDIENTE</v>
      </c>
      <c r="S18" s="4" t="str">
        <f>+('3 Planilla Preadjudicación OTIC'!S18)</f>
        <v>01. LUNES - MAÑANA / 04. MARTES - MAÑANA / 07. MIÉRCOLES - MAÑANA / 10. JUEVES - MAÑANA / 13. VIERNES - MAÑANA</v>
      </c>
      <c r="T18" s="2">
        <f>+('3 Planilla Preadjudicación OTIC'!T18)</f>
        <v>20</v>
      </c>
      <c r="U18" s="2">
        <f>+('3 Planilla Preadjudicación OTIC'!U18)</f>
        <v>100</v>
      </c>
      <c r="V18" s="2">
        <f>+('3 Planilla Preadjudicación OTIC'!V18)</f>
        <v>12</v>
      </c>
      <c r="W18" s="2">
        <f>+('3 Planilla Preadjudicación OTIC'!W18)</f>
        <v>112</v>
      </c>
      <c r="X18" s="2">
        <f>+('3 Planilla Preadjudicación OTIC'!X18)</f>
        <v>4</v>
      </c>
      <c r="Y18" s="2" t="str">
        <f>+('3 Planilla Preadjudicación OTIC'!Y18)</f>
        <v>SI</v>
      </c>
      <c r="Z18" s="2" t="str">
        <f>+('3 Planilla Preadjudicación OTIC'!Z18)</f>
        <v>SI</v>
      </c>
      <c r="AA18" s="2" t="str">
        <f>+('3 Planilla Preadjudicación OTIC'!AA18)</f>
        <v>SI</v>
      </c>
      <c r="AB18" s="4">
        <f>+('3 Planilla Preadjudicación OTIC'!AB18)</f>
        <v>0</v>
      </c>
      <c r="AC18" s="4" t="str">
        <f>+('3 Planilla Preadjudicación OTIC'!AC18)</f>
        <v>EDUCACIÓN BÁSICA COMPLETA, PREFERENTEMENTE; NIVEL DE MANEJO COMPUTACIONAL BÁSICO (O NIVEL USUARIO),
PREFERENTEMENTE.</v>
      </c>
      <c r="AD18" s="2">
        <f>+('3 Planilla Preadjudicación OTIC'!AD18)</f>
        <v>0</v>
      </c>
      <c r="AE18" s="4">
        <f>+('3 Planilla Preadjudicación OTIC'!AE18)</f>
        <v>0</v>
      </c>
      <c r="AF18" s="2" t="str">
        <f>+('3 Planilla Preadjudicación OTIC'!AF18)</f>
        <v>CONVOCATORIA ABIERTA</v>
      </c>
      <c r="AG18" s="2">
        <f>+('3 Planilla Preadjudicación OTIC'!AG18)</f>
        <v>28</v>
      </c>
      <c r="AH18" s="30">
        <v>2</v>
      </c>
      <c r="AI18" s="2" t="str">
        <f>+('3 Planilla Preadjudicación OTIC'!AI18)</f>
        <v>76004998-0</v>
      </c>
      <c r="AJ18" s="135" t="str">
        <f>+('3 Planilla Preadjudicación OTIC'!AJ18)</f>
        <v>Sociedad para la Gestión y desarrollo de la capacitación limitada</v>
      </c>
      <c r="AK18" s="4">
        <f>+('3 Planilla Preadjudicación OTIC'!AK18)</f>
        <v>112</v>
      </c>
      <c r="AL18" s="2">
        <f>+('3 Planilla Preadjudicación OTIC'!AL18)</f>
        <v>28</v>
      </c>
      <c r="AM18" s="2">
        <f>+('3 Planilla Preadjudicación OTIC'!AM18)</f>
        <v>5075</v>
      </c>
      <c r="AN18" s="12">
        <f>+('3 Planilla Preadjudicación OTIC'!AN18)</f>
        <v>275000</v>
      </c>
      <c r="AO18" s="12">
        <f>+('3 Planilla Preadjudicación OTIC'!AO18)</f>
        <v>0</v>
      </c>
      <c r="AP18" s="12">
        <f>+('3 Planilla Preadjudicación OTIC'!AP18)</f>
        <v>11368000</v>
      </c>
      <c r="AQ18" s="12">
        <f>+('3 Planilla Preadjudicación OTIC'!AQ18)</f>
        <v>2240000</v>
      </c>
      <c r="AR18" s="12">
        <f>+('3 Planilla Preadjudicación OTIC'!AR18)</f>
        <v>5500000</v>
      </c>
      <c r="AS18" s="12">
        <f>+('3 Planilla Preadjudicación OTIC'!AS18)</f>
        <v>2800000</v>
      </c>
      <c r="AT18" s="12">
        <f>+('3 Planilla Preadjudicación OTIC'!AT18)</f>
        <v>0</v>
      </c>
      <c r="AU18" s="12">
        <f>+('3 Planilla Preadjudicación OTIC'!AU18)</f>
        <v>21908000</v>
      </c>
      <c r="AV18" s="12" t="str">
        <f>+('3 Planilla Preadjudicación OTIC'!AV18)</f>
        <v>SI</v>
      </c>
      <c r="AW18" s="2" t="str">
        <f>+('3 Planilla Preadjudicación OTIC'!AW18)</f>
        <v>-</v>
      </c>
      <c r="AX18" s="4">
        <f>+('3 Planilla Preadjudicación OTIC'!AX18)</f>
        <v>7</v>
      </c>
      <c r="AY18" s="2">
        <f>+('3 Planilla Preadjudicación OTIC'!AY18)</f>
        <v>7</v>
      </c>
      <c r="AZ18" s="2" t="str">
        <f>+('3 Planilla Preadjudicación OTIC'!BA18)</f>
        <v>-</v>
      </c>
      <c r="BA18" s="2" t="str">
        <f>+('3 Planilla Preadjudicación OTIC'!BB18)</f>
        <v>-</v>
      </c>
      <c r="BB18" s="2" t="str">
        <f>+('3 Planilla Preadjudicación OTIC'!BC18)</f>
        <v>-</v>
      </c>
      <c r="BC18" s="2" t="str">
        <f>+('3 Planilla Preadjudicación OTIC'!BD18)</f>
        <v>-</v>
      </c>
      <c r="BD18" s="2" t="str">
        <f>+('3 Planilla Preadjudicación OTIC'!BE18)</f>
        <v>-</v>
      </c>
      <c r="BE18" s="2" t="str">
        <f>+('3 Planilla Preadjudicación OTIC'!BF18)</f>
        <v>-</v>
      </c>
      <c r="BG18" s="2">
        <f>+('3 Planilla Preadjudicación OTIC'!BG18)</f>
        <v>7</v>
      </c>
      <c r="BH18" s="2">
        <f>+('3 Planilla Preadjudicación OTIC'!BH18)</f>
        <v>7</v>
      </c>
      <c r="BI18" s="2">
        <f>+('3 Planilla Preadjudicación OTIC'!BI18)</f>
        <v>7</v>
      </c>
      <c r="BJ18" s="2">
        <f>+('3 Planilla Preadjudicación OTIC'!BJ18)</f>
        <v>7</v>
      </c>
      <c r="BK18" s="2">
        <f>+('3 Planilla Preadjudicación OTIC'!BK18)</f>
        <v>5</v>
      </c>
      <c r="BL18" s="199">
        <f>+('3 Planilla Preadjudicación OTIC'!BM18)</f>
        <v>7</v>
      </c>
      <c r="BM18" s="103">
        <f>ROUND(('3 Planilla Preadjudicación OTIC'!BN18),1)</f>
        <v>6.9</v>
      </c>
      <c r="BN18" s="4">
        <f>+('3 Planilla Preadjudicación OTIC'!BO18)</f>
        <v>0</v>
      </c>
      <c r="BO18" s="4">
        <f>+('3 Planilla Preadjudicación OTIC'!BP18)</f>
        <v>0</v>
      </c>
      <c r="BP18" s="4">
        <f>+('3 Planilla Preadjudicación OTIC'!BQ18)</f>
        <v>0</v>
      </c>
      <c r="BQ18" s="4">
        <f>+('3 Planilla Preadjudicación OTIC'!BR18)</f>
        <v>0</v>
      </c>
      <c r="BR18" s="4">
        <f>+('3 Planilla Preadjudicación OTIC'!BS18)</f>
        <v>0</v>
      </c>
      <c r="BS18" s="4">
        <f>+('3 Planilla Preadjudicación OTIC'!BT18)</f>
        <v>0</v>
      </c>
      <c r="BU18" s="85">
        <f>IF(VLOOKUP(A18,'BD OFICIAL'!$A$1:$AL$2097,7,0)=D18,0,1)</f>
        <v>0</v>
      </c>
      <c r="BV18" s="85">
        <f>IF(VLOOKUP(A18,'BD OFICIAL'!$A$1:$AL$2097,11,0)=J18,0,1)</f>
        <v>0</v>
      </c>
      <c r="BW18" s="85">
        <f>IF(VLOOKUP(A18,'BD OFICIAL'!$A$1:$AL$2097,13,0)=L18,0,1)</f>
        <v>0</v>
      </c>
      <c r="BX18" s="2">
        <f>IF(VLOOKUP(A18,'BD OFICIAL'!$A$1:$AL$2097,16,0)=O18,0,1)</f>
        <v>0</v>
      </c>
      <c r="BY18" s="2">
        <f>IF(VLOOKUP(A18,'BD OFICIAL'!$A$1:$AL$2097,17,0)=P18,0,1)</f>
        <v>0</v>
      </c>
      <c r="BZ18" s="2">
        <f>IF(VLOOKUP(A18,'BD OFICIAL'!$A$1:$AL$2097,19,0)=R18,0,1)</f>
        <v>0</v>
      </c>
      <c r="CA18" s="2">
        <f>IF(VLOOKUP(A18,'BD OFICIAL'!$A$1:$AL$2097,21,0)=T18,0,1)</f>
        <v>0</v>
      </c>
      <c r="CB18" s="2">
        <f>IF(VLOOKUP(A18,'BD OFICIAL'!$A$1:$AL$2097,24,0)=AK18,0,1)</f>
        <v>0</v>
      </c>
      <c r="CC18" s="2">
        <f>IF(VLOOKUP(A18,'BD OFICIAL'!$A$1:$AL$2097,25,0)=X18,0,1)</f>
        <v>0</v>
      </c>
      <c r="CD18" s="2">
        <f>IF(VLOOKUP(A18,'BD OFICIAL'!$A$1:$AL$2097,26,0)=Y18,0,1)</f>
        <v>0</v>
      </c>
      <c r="CE18" s="2">
        <f>IF(VLOOKUP(A18,'BD OFICIAL'!$A$1:$AL$2097,27,0)=Z18,0,1)</f>
        <v>0</v>
      </c>
      <c r="CF18" s="2">
        <f>IF(VLOOKUP(A18,'BD OFICIAL'!$A$1:$AL$2097,28,0)=AA18,0,1)</f>
        <v>0</v>
      </c>
      <c r="CG18" s="2">
        <f>IF(VLOOKUP(A18,'BD OFICIAL'!$A$1:$AL$2097,33,0)=AF18,0,1)</f>
        <v>0</v>
      </c>
      <c r="CH18" s="2">
        <f>IF(VLOOKUP(A18,'BD OFICIAL'!$A$1:$AL$2097,35,0)=AH18,0,1)</f>
        <v>0</v>
      </c>
      <c r="CI18" s="85">
        <f>IF(VLOOKUP(A18,'BD OFICIAL'!$A$1:$AL$2097,34,0)=AL18,0,1)</f>
        <v>0</v>
      </c>
      <c r="CJ18" s="12">
        <f>VLOOKUP(A18,'BD OFICIAL'!$A$1:$AM$2097,36,0)*AM18-AP18</f>
        <v>0</v>
      </c>
      <c r="CK18" s="85" t="str">
        <f t="shared" si="0"/>
        <v>SHNOM</v>
      </c>
      <c r="CL18" s="85" t="str">
        <f t="shared" si="1"/>
        <v>SI</v>
      </c>
      <c r="CM18" s="85" t="str">
        <f t="shared" si="21"/>
        <v>NO</v>
      </c>
      <c r="CN18" s="31">
        <f t="shared" si="22"/>
        <v>0</v>
      </c>
      <c r="CO18" s="31">
        <f t="shared" si="2"/>
        <v>0</v>
      </c>
      <c r="CP18" s="31">
        <f t="shared" si="3"/>
        <v>0</v>
      </c>
      <c r="CQ18" s="31">
        <f>IF(Y18="NO",0,IF(Y18="SI",IF(VLOOKUP(A18,'BD OFICIAL'!$A:$AO,40,0)=AQ18,0,1)))</f>
        <v>0</v>
      </c>
      <c r="CR18" s="31">
        <f>IF(Z18="NO",0,IF(Z18="SI",IF(VLOOKUP(A18,'BD OFICIAL'!$A:$AO,41,0)=AS18,0,1)))</f>
        <v>0</v>
      </c>
      <c r="CS18" s="31">
        <f t="shared" si="4"/>
        <v>0</v>
      </c>
      <c r="CT18" s="31">
        <f t="shared" si="5"/>
        <v>0</v>
      </c>
      <c r="CU18" s="31">
        <f>IF(VLOOKUP(A18,'BD OFICIAL'!$A$1:$AL$1055,31,0)="SI",IF(AT18&gt;0,0,1),IF(AT18=0,0,1))</f>
        <v>0</v>
      </c>
      <c r="CV18" s="31">
        <f t="shared" si="6"/>
        <v>0</v>
      </c>
      <c r="CW18" s="31">
        <f t="shared" si="7"/>
        <v>0</v>
      </c>
      <c r="CX18" s="85" t="str">
        <f t="shared" si="23"/>
        <v>SI</v>
      </c>
      <c r="CY18" s="31">
        <f t="shared" si="24"/>
        <v>0</v>
      </c>
      <c r="CZ18" s="85" t="str">
        <f>IF(ISERROR(VLOOKUP(AI18,EXPERIENCIA!$A$1:$C$2100,1,0)),"NO","SI")</f>
        <v>SI</v>
      </c>
      <c r="DA18" s="85">
        <f>IF(CX18="no","NO APLICA",IF(AX18=0,"ERROR NOTA",IF(AND(AX18&gt;1,CZ18="NO"),"ERROR NOTA",IF(AND(CZ18="NO",AX18=1),0,IF(VLOOKUP(AI18,EXPERIENCIA!$A$1:$C$2100,3,0)=AX18,0,"ERROR NOTA")))))</f>
        <v>0</v>
      </c>
      <c r="DB18" s="85" t="str">
        <f>IF(ISERROR(VLOOKUP(AI18,COMPORTAMIENTO!$A$1:$C$2100,1,0)),"NO","SI")</f>
        <v>SI</v>
      </c>
      <c r="DC18" s="85">
        <f>IF(CX18="NO","NO APLICA",IF(AY18=0,"ERROR NOTA",IF(AND(DB18="NO",AY18=7),0,IF(VLOOKUP(AI18,COMPORTAMIENTO!$A$2:$H$2100,8,0)=AY18,0,"ERROR NOTA"))))</f>
        <v>0</v>
      </c>
      <c r="DD18" s="103">
        <f t="shared" si="25"/>
        <v>0.70000000000000007</v>
      </c>
      <c r="DE18" s="103">
        <f t="shared" si="26"/>
        <v>0.70000000000000007</v>
      </c>
      <c r="DF18" s="85" t="str">
        <f t="shared" si="8"/>
        <v>SI</v>
      </c>
      <c r="DG18" s="85">
        <f t="shared" si="9"/>
        <v>0</v>
      </c>
      <c r="DH18" s="85">
        <f t="shared" si="27"/>
        <v>0</v>
      </c>
      <c r="DI18" s="85">
        <f t="shared" si="10"/>
        <v>0</v>
      </c>
      <c r="DJ18" s="7">
        <f t="shared" si="28"/>
        <v>6.8000000000000007</v>
      </c>
      <c r="DK18" s="7">
        <f t="shared" si="11"/>
        <v>6.8000000000000007</v>
      </c>
      <c r="DL18" s="12">
        <f t="shared" si="29"/>
        <v>5075</v>
      </c>
      <c r="DM18" s="12">
        <f>VLOOKUP(A18,'5 TD'!$A:$B,2,0)</f>
        <v>5075</v>
      </c>
      <c r="DN18" s="7">
        <f t="shared" si="12"/>
        <v>7</v>
      </c>
      <c r="DO18" s="85" t="str">
        <f t="shared" si="13"/>
        <v>APROBADO</v>
      </c>
      <c r="DP18" s="85" t="str">
        <f t="shared" si="14"/>
        <v>APROBADO</v>
      </c>
      <c r="DQ18" s="7">
        <f t="shared" si="15"/>
        <v>6.9</v>
      </c>
      <c r="DR18" s="85" t="str">
        <f t="shared" si="30"/>
        <v>APROBADO</v>
      </c>
      <c r="DS18" s="2">
        <f>+('3 Planilla Preadjudicación OTIC'!BO18)</f>
        <v>0</v>
      </c>
      <c r="DT18" s="2">
        <f>IF(DR18="APROBADO",VLOOKUP(A18,'5 TD'!$D$3:$E$270,2,0),"NO APLICA")</f>
        <v>7</v>
      </c>
      <c r="DU18" s="2" t="str">
        <f t="shared" si="16"/>
        <v>NO</v>
      </c>
      <c r="DV18" s="2" t="str">
        <f>IF(DU18="SI",VLOOKUP(A18,'5 TD'!$G$3:$H$270,2,0),"NO APLICA ")</f>
        <v xml:space="preserve">NO APLICA </v>
      </c>
      <c r="DW18" s="2" t="str">
        <f t="shared" si="31"/>
        <v>NO</v>
      </c>
      <c r="DX18" s="2" t="str">
        <f>IF(DW18="SI",VLOOKUP(A18,'5 TD'!$J$4:$K$472,2,0),"NO APLICA")</f>
        <v>NO APLICA</v>
      </c>
      <c r="DY18" s="2" t="str">
        <f t="shared" si="32"/>
        <v>NO</v>
      </c>
      <c r="DZ18" s="7" t="str">
        <f>IF(DY18="SI",VLOOKUP(A18,'5 TD'!$M$4:$N$350,2,0),"NO APLICA")</f>
        <v>NO APLICA</v>
      </c>
      <c r="EA18" s="2" t="str">
        <f t="shared" si="17"/>
        <v>NO APLICA</v>
      </c>
      <c r="EB18" s="12" t="str">
        <f t="shared" si="33"/>
        <v/>
      </c>
      <c r="EC18" s="12" t="str">
        <f>IF(EA18="SI",VLOOKUP(A18,'5 TD'!$V$4:$W$479,2,0),"NO APLICA")</f>
        <v>NO APLICA</v>
      </c>
      <c r="ED18" s="2" t="str">
        <f t="shared" si="18"/>
        <v>NO</v>
      </c>
      <c r="EE18" s="79" t="str">
        <f>IF(ED18="SI",VLOOKUP(AI18,COMPORTAMIENTO!$A$1:$H$2100,7,0),"NO APLICA")</f>
        <v>NO APLICA</v>
      </c>
      <c r="EF18" s="234" t="str">
        <f>IF(ED18="SI",VLOOKUP(A18,'5 TD'!$P$2:$Q$479,2,0),"NO APLICA")</f>
        <v>NO APLICA</v>
      </c>
      <c r="EG18" s="2" t="str">
        <f t="shared" si="19"/>
        <v>NO</v>
      </c>
      <c r="EH18" s="2">
        <f>IF(CZ18="no",0,VLOOKUP(AI18,EXPERIENCIA!$A$1:$C$2100,2,0))</f>
        <v>146</v>
      </c>
      <c r="EI18" s="2">
        <f>IF(CZ18="si",VLOOKUP(A18,'5 TD'!$S$3:$T$2103,2,0),0)</f>
        <v>181</v>
      </c>
      <c r="EJ18" s="2" t="str">
        <f t="shared" si="20"/>
        <v>NO</v>
      </c>
      <c r="EK18" s="2">
        <f>+('3 Planilla Preadjudicación OTIC'!BU19)</f>
        <v>0</v>
      </c>
    </row>
    <row r="19" spans="1:145" s="3" customFormat="1" ht="13" hidden="1" x14ac:dyDescent="0.3">
      <c r="A19" s="2">
        <f>+('3 Planilla Preadjudicación OTIC'!A19)</f>
        <v>14542</v>
      </c>
      <c r="B19" s="2" t="str">
        <f>+('3 Planilla Preadjudicación OTIC'!B19)</f>
        <v>53334038-5</v>
      </c>
      <c r="C19" s="4">
        <f>+('3 Planilla Preadjudicación OTIC'!E19)</f>
        <v>2025</v>
      </c>
      <c r="D19" s="4" t="str">
        <f>+('3 Planilla Preadjudicación OTIC'!F19)</f>
        <v>Fondos Regionales</v>
      </c>
      <c r="E19" s="4" t="str">
        <f>+('3 Planilla Preadjudicación OTIC'!G19)</f>
        <v>61531000-K</v>
      </c>
      <c r="F19" s="4" t="str">
        <f>+('3 Planilla Preadjudicación OTIC'!H19)</f>
        <v>SENCE</v>
      </c>
      <c r="G19" s="4"/>
      <c r="H19" s="4"/>
      <c r="I19" s="4" t="str">
        <f>+('3 Planilla Preadjudicación OTIC'!I19)</f>
        <v>INSTALACIONES ELÉCTRICAS TIPO F Y G</v>
      </c>
      <c r="J19" s="4" t="str">
        <f>+('3 Planilla Preadjudicación OTIC'!J19)</f>
        <v>PF0679</v>
      </c>
      <c r="K19" s="4" t="str">
        <f>+('3 Planilla Preadjudicación OTIC'!K19)</f>
        <v>TÉCNICAS PARA EL EMPRENDIMIENTO</v>
      </c>
      <c r="L19" s="4" t="str">
        <f>+('3 Planilla Preadjudicación OTIC'!L19)</f>
        <v>PF0921</v>
      </c>
      <c r="M19" s="2">
        <f>+('3 Planilla Preadjudicación OTIC'!M19)</f>
        <v>9</v>
      </c>
      <c r="N19" s="4" t="str">
        <f>+('3 Planilla Preadjudicación OTIC'!N19)</f>
        <v>DE LA ARAUCANÍA</v>
      </c>
      <c r="O19" s="4" t="str">
        <f>+('3 Planilla Preadjudicación OTIC'!O19)</f>
        <v>NUEVA IMPERIAL</v>
      </c>
      <c r="P19" s="4" t="str">
        <f>+('3 Planilla Preadjudicación OTIC'!P19)</f>
        <v>PERSONAS VULNERABLES PERTENECIENTES AL 80 % MÁS VULNERABLE</v>
      </c>
      <c r="Q19" s="4" t="str">
        <f>+('3 Planilla Preadjudicación OTIC'!Q19)</f>
        <v>PRESENCIAL</v>
      </c>
      <c r="R19" s="4" t="str">
        <f>+('3 Planilla Preadjudicación OTIC'!R19)</f>
        <v>INDEPENDIENTE</v>
      </c>
      <c r="S19" s="4" t="str">
        <f>+('3 Planilla Preadjudicación OTIC'!S19)</f>
        <v>01. LUNES - MAÑANA / 04. MARTES - MAÑANA / 07. MIÉRCOLES - MAÑANA / 10. JUEVES - MAÑANA / 13. VIERNES - MAÑANA</v>
      </c>
      <c r="T19" s="2">
        <f>+('3 Planilla Preadjudicación OTIC'!T19)</f>
        <v>20</v>
      </c>
      <c r="U19" s="2">
        <f>+('3 Planilla Preadjudicación OTIC'!U19)</f>
        <v>260</v>
      </c>
      <c r="V19" s="2">
        <f>+('3 Planilla Preadjudicación OTIC'!V19)</f>
        <v>12</v>
      </c>
      <c r="W19" s="2">
        <f>+('3 Planilla Preadjudicación OTIC'!W19)</f>
        <v>272</v>
      </c>
      <c r="X19" s="2">
        <f>+('3 Planilla Preadjudicación OTIC'!X19)</f>
        <v>4</v>
      </c>
      <c r="Y19" s="2" t="str">
        <f>+('3 Planilla Preadjudicación OTIC'!Y19)</f>
        <v>SI</v>
      </c>
      <c r="Z19" s="2" t="str">
        <f>+('3 Planilla Preadjudicación OTIC'!Z19)</f>
        <v>SI</v>
      </c>
      <c r="AA19" s="2" t="str">
        <f>+('3 Planilla Preadjudicación OTIC'!AA19)</f>
        <v>SI</v>
      </c>
      <c r="AB19" s="4">
        <f>+('3 Planilla Preadjudicación OTIC'!AB19)</f>
        <v>0</v>
      </c>
      <c r="AC19" s="4" t="str">
        <f>+('3 Planilla Preadjudicación OTIC'!AC19)</f>
        <v>EDUCACIÓN MEDIA COMPLETA CIENTÍFICO HUMANISTA O ALUMNOS DE LICEOS DE EDUCACIÓN TÉCNICO PROFESIONAL
EGRESADOS O CURSANDO ÚLTIMO AÑO DE LA ESPECIALIDAD DE ELECTRICIDAD, ACREDITABLE;</v>
      </c>
      <c r="AD19" s="2" t="str">
        <f>+('3 Planilla Preadjudicación OTIC'!AD19)</f>
        <v>SI</v>
      </c>
      <c r="AE19" s="4" t="str">
        <f>+('3 Planilla Preadjudicación OTIC'!AE19)</f>
        <v>LICENCIA SEC</v>
      </c>
      <c r="AF19" s="2" t="str">
        <f>+('3 Planilla Preadjudicación OTIC'!AF19)</f>
        <v>CONVOCATORIA ABIERTA</v>
      </c>
      <c r="AG19" s="2">
        <f>+('3 Planilla Preadjudicación OTIC'!AG19)</f>
        <v>68</v>
      </c>
      <c r="AH19" s="30">
        <v>2</v>
      </c>
      <c r="AI19" s="2" t="str">
        <f>+('3 Planilla Preadjudicación OTIC'!AI19)</f>
        <v>76004998-0</v>
      </c>
      <c r="AJ19" s="135" t="str">
        <f>+('3 Planilla Preadjudicación OTIC'!AJ19)</f>
        <v>Sociedad para la Gestión y desarrollo de la capacitación limitada</v>
      </c>
      <c r="AK19" s="4">
        <f>+('3 Planilla Preadjudicación OTIC'!AK19)</f>
        <v>272</v>
      </c>
      <c r="AL19" s="2">
        <f>+('3 Planilla Preadjudicación OTIC'!AL19)</f>
        <v>68</v>
      </c>
      <c r="AM19" s="2">
        <f>+('3 Planilla Preadjudicación OTIC'!AM19)</f>
        <v>5075</v>
      </c>
      <c r="AN19" s="12">
        <f>+('3 Planilla Preadjudicación OTIC'!AN19)</f>
        <v>275000</v>
      </c>
      <c r="AO19" s="12">
        <f>+('3 Planilla Preadjudicación OTIC'!AO19)</f>
        <v>450000</v>
      </c>
      <c r="AP19" s="12">
        <f>+('3 Planilla Preadjudicación OTIC'!AP19)</f>
        <v>27608000</v>
      </c>
      <c r="AQ19" s="12">
        <f>+('3 Planilla Preadjudicación OTIC'!AQ19)</f>
        <v>5440000</v>
      </c>
      <c r="AR19" s="12">
        <f>+('3 Planilla Preadjudicación OTIC'!AR19)</f>
        <v>5500000</v>
      </c>
      <c r="AS19" s="12">
        <f>+('3 Planilla Preadjudicación OTIC'!AS19)</f>
        <v>6800000</v>
      </c>
      <c r="AT19" s="12">
        <f>+('3 Planilla Preadjudicación OTIC'!AT19)</f>
        <v>9000000</v>
      </c>
      <c r="AU19" s="12">
        <f>+('3 Planilla Preadjudicación OTIC'!AU19)</f>
        <v>54348000</v>
      </c>
      <c r="AV19" s="12" t="str">
        <f>+('3 Planilla Preadjudicación OTIC'!AV19)</f>
        <v>SI</v>
      </c>
      <c r="AW19" s="2" t="str">
        <f>+('3 Planilla Preadjudicación OTIC'!AW19)</f>
        <v>-</v>
      </c>
      <c r="AX19" s="4">
        <f>+('3 Planilla Preadjudicación OTIC'!AX19)</f>
        <v>7</v>
      </c>
      <c r="AY19" s="2">
        <f>+('3 Planilla Preadjudicación OTIC'!AY19)</f>
        <v>7</v>
      </c>
      <c r="AZ19" s="2" t="str">
        <f>+('3 Planilla Preadjudicación OTIC'!BA19)</f>
        <v>-</v>
      </c>
      <c r="BA19" s="2" t="str">
        <f>+('3 Planilla Preadjudicación OTIC'!BB19)</f>
        <v>-</v>
      </c>
      <c r="BB19" s="2" t="str">
        <f>+('3 Planilla Preadjudicación OTIC'!BC19)</f>
        <v>-</v>
      </c>
      <c r="BC19" s="2" t="str">
        <f>+('3 Planilla Preadjudicación OTIC'!BD19)</f>
        <v>-</v>
      </c>
      <c r="BD19" s="2" t="str">
        <f>+('3 Planilla Preadjudicación OTIC'!BE19)</f>
        <v>-</v>
      </c>
      <c r="BE19" s="2" t="str">
        <f>+('3 Planilla Preadjudicación OTIC'!BF19)</f>
        <v>-</v>
      </c>
      <c r="BG19" s="2">
        <f>+('3 Planilla Preadjudicación OTIC'!BG19)</f>
        <v>7</v>
      </c>
      <c r="BH19" s="2">
        <f>+('3 Planilla Preadjudicación OTIC'!BH19)</f>
        <v>7</v>
      </c>
      <c r="BI19" s="2">
        <f>+('3 Planilla Preadjudicación OTIC'!BI19)</f>
        <v>7</v>
      </c>
      <c r="BJ19" s="2">
        <f>+('3 Planilla Preadjudicación OTIC'!BJ19)</f>
        <v>7</v>
      </c>
      <c r="BK19" s="2">
        <f>+('3 Planilla Preadjudicación OTIC'!BK19)</f>
        <v>1</v>
      </c>
      <c r="BL19" s="199">
        <f>+('3 Planilla Preadjudicación OTIC'!BM19)</f>
        <v>7</v>
      </c>
      <c r="BM19" s="103">
        <f>ROUND(('3 Planilla Preadjudicación OTIC'!BN19),1)</f>
        <v>6.6</v>
      </c>
      <c r="BN19" s="4">
        <f>+('3 Planilla Preadjudicación OTIC'!BO19)</f>
        <v>0</v>
      </c>
      <c r="BO19" s="4">
        <f>+('3 Planilla Preadjudicación OTIC'!BP19)</f>
        <v>0</v>
      </c>
      <c r="BP19" s="4">
        <f>+('3 Planilla Preadjudicación OTIC'!BQ19)</f>
        <v>0</v>
      </c>
      <c r="BQ19" s="4">
        <f>+('3 Planilla Preadjudicación OTIC'!BR19)</f>
        <v>0</v>
      </c>
      <c r="BR19" s="4">
        <f>+('3 Planilla Preadjudicación OTIC'!BS19)</f>
        <v>0</v>
      </c>
      <c r="BS19" s="4">
        <f>+('3 Planilla Preadjudicación OTIC'!BT19)</f>
        <v>0</v>
      </c>
      <c r="BU19" s="85">
        <f>IF(VLOOKUP(A19,'BD OFICIAL'!$A$1:$AL$2097,7,0)=D19,0,1)</f>
        <v>0</v>
      </c>
      <c r="BV19" s="85">
        <f>IF(VLOOKUP(A19,'BD OFICIAL'!$A$1:$AL$2097,11,0)=J19,0,1)</f>
        <v>0</v>
      </c>
      <c r="BW19" s="85">
        <f>IF(VLOOKUP(A19,'BD OFICIAL'!$A$1:$AL$2097,13,0)=L19,0,1)</f>
        <v>0</v>
      </c>
      <c r="BX19" s="2">
        <f>IF(VLOOKUP(A19,'BD OFICIAL'!$A$1:$AL$2097,16,0)=O19,0,1)</f>
        <v>0</v>
      </c>
      <c r="BY19" s="2">
        <f>IF(VLOOKUP(A19,'BD OFICIAL'!$A$1:$AL$2097,17,0)=P19,0,1)</f>
        <v>0</v>
      </c>
      <c r="BZ19" s="2">
        <f>IF(VLOOKUP(A19,'BD OFICIAL'!$A$1:$AL$2097,19,0)=R19,0,1)</f>
        <v>0</v>
      </c>
      <c r="CA19" s="2">
        <f>IF(VLOOKUP(A19,'BD OFICIAL'!$A$1:$AL$2097,21,0)=T19,0,1)</f>
        <v>0</v>
      </c>
      <c r="CB19" s="2">
        <f>IF(VLOOKUP(A19,'BD OFICIAL'!$A$1:$AL$2097,24,0)=AK19,0,1)</f>
        <v>0</v>
      </c>
      <c r="CC19" s="2">
        <f>IF(VLOOKUP(A19,'BD OFICIAL'!$A$1:$AL$2097,25,0)=X19,0,1)</f>
        <v>0</v>
      </c>
      <c r="CD19" s="2">
        <f>IF(VLOOKUP(A19,'BD OFICIAL'!$A$1:$AL$2097,26,0)=Y19,0,1)</f>
        <v>0</v>
      </c>
      <c r="CE19" s="2">
        <f>IF(VLOOKUP(A19,'BD OFICIAL'!$A$1:$AL$2097,27,0)=Z19,0,1)</f>
        <v>0</v>
      </c>
      <c r="CF19" s="2">
        <f>IF(VLOOKUP(A19,'BD OFICIAL'!$A$1:$AL$2097,28,0)=AA19,0,1)</f>
        <v>0</v>
      </c>
      <c r="CG19" s="2">
        <f>IF(VLOOKUP(A19,'BD OFICIAL'!$A$1:$AL$2097,33,0)=AF19,0,1)</f>
        <v>0</v>
      </c>
      <c r="CH19" s="2">
        <f>IF(VLOOKUP(A19,'BD OFICIAL'!$A$1:$AL$2097,35,0)=AH19,0,1)</f>
        <v>0</v>
      </c>
      <c r="CI19" s="85">
        <f>IF(VLOOKUP(A19,'BD OFICIAL'!$A$1:$AL$2097,34,0)=AL19,0,1)</f>
        <v>0</v>
      </c>
      <c r="CJ19" s="12">
        <f>VLOOKUP(A19,'BD OFICIAL'!$A$1:$AM$2097,36,0)*AM19-AP19</f>
        <v>0</v>
      </c>
      <c r="CK19" s="85" t="str">
        <f t="shared" si="0"/>
        <v>SHNOM</v>
      </c>
      <c r="CL19" s="85" t="str">
        <f t="shared" si="1"/>
        <v>SI</v>
      </c>
      <c r="CM19" s="85" t="str">
        <f t="shared" si="21"/>
        <v>NO</v>
      </c>
      <c r="CN19" s="31">
        <f t="shared" si="22"/>
        <v>0</v>
      </c>
      <c r="CO19" s="31">
        <f t="shared" si="2"/>
        <v>0</v>
      </c>
      <c r="CP19" s="31">
        <f t="shared" si="3"/>
        <v>0</v>
      </c>
      <c r="CQ19" s="31">
        <f>IF(Y19="NO",0,IF(Y19="SI",IF(VLOOKUP(A19,'BD OFICIAL'!$A:$AO,40,0)=AQ19,0,1)))</f>
        <v>0</v>
      </c>
      <c r="CR19" s="31">
        <f>IF(Z19="NO",0,IF(Z19="SI",IF(VLOOKUP(A19,'BD OFICIAL'!$A:$AO,41,0)=AS19,0,1)))</f>
        <v>0</v>
      </c>
      <c r="CS19" s="31">
        <f t="shared" si="4"/>
        <v>0</v>
      </c>
      <c r="CT19" s="31">
        <f t="shared" si="5"/>
        <v>0</v>
      </c>
      <c r="CU19" s="31">
        <f>IF(VLOOKUP(A19,'BD OFICIAL'!$A$1:$AL$1055,31,0)="SI",IF(AT19&gt;0,0,1),IF(AT19=0,0,1))</f>
        <v>0</v>
      </c>
      <c r="CV19" s="31">
        <f t="shared" si="6"/>
        <v>0</v>
      </c>
      <c r="CW19" s="31">
        <f t="shared" si="7"/>
        <v>0</v>
      </c>
      <c r="CX19" s="85" t="str">
        <f t="shared" si="23"/>
        <v>SI</v>
      </c>
      <c r="CY19" s="31">
        <f t="shared" si="24"/>
        <v>0</v>
      </c>
      <c r="CZ19" s="85" t="str">
        <f>IF(ISERROR(VLOOKUP(AI19,EXPERIENCIA!$A$1:$C$2100,1,0)),"NO","SI")</f>
        <v>SI</v>
      </c>
      <c r="DA19" s="85">
        <f>IF(CX19="no","NO APLICA",IF(AX19=0,"ERROR NOTA",IF(AND(AX19&gt;1,CZ19="NO"),"ERROR NOTA",IF(AND(CZ19="NO",AX19=1),0,IF(VLOOKUP(AI19,EXPERIENCIA!$A$1:$C$2100,3,0)=AX19,0,"ERROR NOTA")))))</f>
        <v>0</v>
      </c>
      <c r="DB19" s="85" t="str">
        <f>IF(ISERROR(VLOOKUP(AI19,COMPORTAMIENTO!$A$1:$C$2100,1,0)),"NO","SI")</f>
        <v>SI</v>
      </c>
      <c r="DC19" s="85">
        <f>IF(CX19="NO","NO APLICA",IF(AY19=0,"ERROR NOTA",IF(AND(DB19="NO",AY19=7),0,IF(VLOOKUP(AI19,COMPORTAMIENTO!$A$2:$H$2100,8,0)=AY19,0,"ERROR NOTA"))))</f>
        <v>0</v>
      </c>
      <c r="DD19" s="103">
        <f t="shared" si="25"/>
        <v>0.70000000000000007</v>
      </c>
      <c r="DE19" s="103">
        <f t="shared" si="26"/>
        <v>0.70000000000000007</v>
      </c>
      <c r="DF19" s="85" t="str">
        <f t="shared" si="8"/>
        <v>SI</v>
      </c>
      <c r="DG19" s="85">
        <f t="shared" si="9"/>
        <v>0</v>
      </c>
      <c r="DH19" s="85">
        <f t="shared" si="27"/>
        <v>0</v>
      </c>
      <c r="DI19" s="85">
        <f t="shared" si="10"/>
        <v>0</v>
      </c>
      <c r="DJ19" s="7">
        <f t="shared" si="28"/>
        <v>6.4</v>
      </c>
      <c r="DK19" s="7">
        <f t="shared" si="11"/>
        <v>6.4</v>
      </c>
      <c r="DL19" s="12">
        <f t="shared" si="29"/>
        <v>5075</v>
      </c>
      <c r="DM19" s="12">
        <f>VLOOKUP(A19,'5 TD'!$A:$B,2,0)</f>
        <v>5075</v>
      </c>
      <c r="DN19" s="7">
        <f t="shared" si="12"/>
        <v>7</v>
      </c>
      <c r="DO19" s="85" t="str">
        <f t="shared" si="13"/>
        <v>APROBADO</v>
      </c>
      <c r="DP19" s="85" t="str">
        <f t="shared" si="14"/>
        <v>APROBADO</v>
      </c>
      <c r="DQ19" s="7">
        <f t="shared" si="15"/>
        <v>6.6</v>
      </c>
      <c r="DR19" s="85" t="str">
        <f t="shared" si="30"/>
        <v>APROBADO</v>
      </c>
      <c r="DS19" s="2">
        <f>+('3 Planilla Preadjudicación OTIC'!BO19)</f>
        <v>0</v>
      </c>
      <c r="DT19" s="2">
        <f>IF(DR19="APROBADO",VLOOKUP(A19,'5 TD'!$D$3:$E$270,2,0),"NO APLICA")</f>
        <v>7</v>
      </c>
      <c r="DU19" s="2" t="str">
        <f t="shared" si="16"/>
        <v>NO</v>
      </c>
      <c r="DV19" s="2" t="str">
        <f>IF(DU19="SI",VLOOKUP(A19,'5 TD'!$G$3:$H$270,2,0),"NO APLICA ")</f>
        <v xml:space="preserve">NO APLICA </v>
      </c>
      <c r="DW19" s="2" t="str">
        <f t="shared" si="31"/>
        <v>NO</v>
      </c>
      <c r="DX19" s="2" t="str">
        <f>IF(DW19="SI",VLOOKUP(A19,'5 TD'!$J$4:$K$472,2,0),"NO APLICA")</f>
        <v>NO APLICA</v>
      </c>
      <c r="DY19" s="2" t="str">
        <f t="shared" si="32"/>
        <v>NO</v>
      </c>
      <c r="DZ19" s="7" t="str">
        <f>IF(DY19="SI",VLOOKUP(A19,'5 TD'!$M$4:$N$350,2,0),"NO APLICA")</f>
        <v>NO APLICA</v>
      </c>
      <c r="EA19" s="2" t="str">
        <f t="shared" si="17"/>
        <v>NO APLICA</v>
      </c>
      <c r="EB19" s="12" t="str">
        <f t="shared" si="33"/>
        <v/>
      </c>
      <c r="EC19" s="12" t="str">
        <f>IF(EA19="SI",VLOOKUP(A19,'5 TD'!$V$4:$W$479,2,0),"NO APLICA")</f>
        <v>NO APLICA</v>
      </c>
      <c r="ED19" s="2" t="str">
        <f t="shared" si="18"/>
        <v>NO</v>
      </c>
      <c r="EE19" s="79" t="str">
        <f>IF(ED19="SI",VLOOKUP(AI19,COMPORTAMIENTO!$A$1:$H$2100,7,0),"NO APLICA")</f>
        <v>NO APLICA</v>
      </c>
      <c r="EF19" s="234" t="str">
        <f>IF(ED19="SI",VLOOKUP(A19,'5 TD'!$P$2:$Q$479,2,0),"NO APLICA")</f>
        <v>NO APLICA</v>
      </c>
      <c r="EG19" s="2" t="str">
        <f t="shared" si="19"/>
        <v>NO</v>
      </c>
      <c r="EH19" s="2">
        <f>IF(CZ19="no",0,VLOOKUP(AI19,EXPERIENCIA!$A$1:$C$2100,2,0))</f>
        <v>146</v>
      </c>
      <c r="EI19" s="2">
        <f>IF(CZ19="si",VLOOKUP(A19,'5 TD'!$S$3:$T$2103,2,0),0)</f>
        <v>181</v>
      </c>
      <c r="EJ19" s="2" t="str">
        <f t="shared" si="20"/>
        <v>NO</v>
      </c>
      <c r="EK19" s="2" t="str">
        <f>+('3 Planilla Preadjudicación OTIC'!BU20)</f>
        <v>La descripción ocupacional se centra en realizar instalaciones eléctricas de acuerdo a la normativa de la Superintendencia de electricidad y combustibles. Podrán desempeñarse en empresas del rubro de instalaciones eléctricas o de forma independiente en instalaciones: Tipo "F": alumbrado en baja tensión con un máximo de 10 kw de potencia total instalada, sin alimentadores. Tipo "G": de calefacción y fuerza motriz en baja tensión con un máximo de 5 kw de potencia total instalada, sin alimentadores</v>
      </c>
    </row>
    <row r="20" spans="1:145" s="237" customFormat="1" ht="13" hidden="1" x14ac:dyDescent="0.3">
      <c r="A20" s="236">
        <f>+('3 Planilla Preadjudicación OTIC'!A20)</f>
        <v>14543</v>
      </c>
      <c r="B20" s="2" t="str">
        <f>+('3 Planilla Preadjudicación OTIC'!B20)</f>
        <v>53334038-5</v>
      </c>
      <c r="C20" s="4">
        <f>+('3 Planilla Preadjudicación OTIC'!E20)</f>
        <v>2025</v>
      </c>
      <c r="D20" s="4" t="str">
        <f>+('3 Planilla Preadjudicación OTIC'!F20)</f>
        <v>Fondos Regionales</v>
      </c>
      <c r="E20" s="4" t="str">
        <f>+('3 Planilla Preadjudicación OTIC'!G20)</f>
        <v>61531000-K</v>
      </c>
      <c r="F20" s="4" t="str">
        <f>+('3 Planilla Preadjudicación OTIC'!H20)</f>
        <v>SENCE</v>
      </c>
      <c r="G20" s="4"/>
      <c r="H20" s="4"/>
      <c r="I20" s="4" t="str">
        <f>+('3 Planilla Preadjudicación OTIC'!I20)</f>
        <v>INSTALACIONES ELÉCTRICAS TIPO F Y G</v>
      </c>
      <c r="J20" s="4" t="str">
        <f>+('3 Planilla Preadjudicación OTIC'!J20)</f>
        <v>PF0679</v>
      </c>
      <c r="K20" s="4" t="str">
        <f>+('3 Planilla Preadjudicación OTIC'!K20)</f>
        <v>TÉCNICAS PARA EL EMPRENDIMIENTO</v>
      </c>
      <c r="L20" s="4" t="str">
        <f>+('3 Planilla Preadjudicación OTIC'!L20)</f>
        <v>PF0921</v>
      </c>
      <c r="M20" s="2">
        <f>+('3 Planilla Preadjudicación OTIC'!M20)</f>
        <v>9</v>
      </c>
      <c r="N20" s="4" t="str">
        <f>+('3 Planilla Preadjudicación OTIC'!N20)</f>
        <v>DE LA ARAUCANÍA</v>
      </c>
      <c r="O20" s="4" t="str">
        <f>+('3 Planilla Preadjudicación OTIC'!O20)</f>
        <v>ERCILLA</v>
      </c>
      <c r="P20" s="4" t="str">
        <f>+('3 Planilla Preadjudicación OTIC'!P20)</f>
        <v>PERSONAS VULNERABLES PERTENECIENTES AL 80 % MÁS VULNERABLE</v>
      </c>
      <c r="Q20" s="4" t="str">
        <f>+('3 Planilla Preadjudicación OTIC'!Q20)</f>
        <v>PRESENCIAL</v>
      </c>
      <c r="R20" s="4" t="str">
        <f>+('3 Planilla Preadjudicación OTIC'!R20)</f>
        <v>INDEPENDIENTE</v>
      </c>
      <c r="S20" s="4" t="str">
        <f>+('3 Planilla Preadjudicación OTIC'!S20)</f>
        <v>01. LUNES - MAÑANA / 04. MARTES - MAÑANA / 07. MIÉRCOLES - MAÑANA / 10. JUEVES - MAÑANA / 13. VIERNES - MAÑANA</v>
      </c>
      <c r="T20" s="2">
        <f>+('3 Planilla Preadjudicación OTIC'!T20)</f>
        <v>20</v>
      </c>
      <c r="U20" s="2">
        <f>+('3 Planilla Preadjudicación OTIC'!U20)</f>
        <v>260</v>
      </c>
      <c r="V20" s="2">
        <f>+('3 Planilla Preadjudicación OTIC'!V20)</f>
        <v>12</v>
      </c>
      <c r="W20" s="2">
        <f>+('3 Planilla Preadjudicación OTIC'!W20)</f>
        <v>272</v>
      </c>
      <c r="X20" s="2">
        <f>+('3 Planilla Preadjudicación OTIC'!X20)</f>
        <v>4</v>
      </c>
      <c r="Y20" s="2" t="str">
        <f>+('3 Planilla Preadjudicación OTIC'!Y20)</f>
        <v>SI</v>
      </c>
      <c r="Z20" s="2" t="str">
        <f>+('3 Planilla Preadjudicación OTIC'!Z20)</f>
        <v>SI</v>
      </c>
      <c r="AA20" s="2" t="str">
        <f>+('3 Planilla Preadjudicación OTIC'!AA20)</f>
        <v>SI</v>
      </c>
      <c r="AB20" s="4">
        <f>+('3 Planilla Preadjudicación OTIC'!AB20)</f>
        <v>0</v>
      </c>
      <c r="AC20" s="4" t="str">
        <f>+('3 Planilla Preadjudicación OTIC'!AC20)</f>
        <v>EDUCACIÓN MEDIA COMPLETA CIENTÍFICO HUMANISTA O ALUMNOS DE LICEOS DE EDUCACIÓN TÉCNICO PROFESIONAL
EGRESADOS O CURSANDO ÚLTIMO AÑO DE LA ESPECIALIDAD DE ELECTRICIDAD, ACREDITABLE;</v>
      </c>
      <c r="AD20" s="2" t="str">
        <f>+('3 Planilla Preadjudicación OTIC'!AD20)</f>
        <v>SI</v>
      </c>
      <c r="AE20" s="4" t="str">
        <f>+('3 Planilla Preadjudicación OTIC'!AE20)</f>
        <v>LICENCIA SEC</v>
      </c>
      <c r="AF20" s="2" t="str">
        <f>+('3 Planilla Preadjudicación OTIC'!AF20)</f>
        <v>CONVOCATORIA ABIERTA</v>
      </c>
      <c r="AG20" s="2">
        <f>+('3 Planilla Preadjudicación OTIC'!AG20)</f>
        <v>68</v>
      </c>
      <c r="AH20" s="30">
        <v>2</v>
      </c>
      <c r="AI20" s="2" t="str">
        <f>+('3 Planilla Preadjudicación OTIC'!AI20)</f>
        <v>76004998-0</v>
      </c>
      <c r="AJ20" s="135" t="str">
        <f>+('3 Planilla Preadjudicación OTIC'!AJ20)</f>
        <v>Sociedad para la Gestión y desarrollo de la capacitación limitada</v>
      </c>
      <c r="AK20" s="4">
        <f>+('3 Planilla Preadjudicación OTIC'!AK20)</f>
        <v>272</v>
      </c>
      <c r="AL20" s="2">
        <f>+('3 Planilla Preadjudicación OTIC'!AL20)</f>
        <v>68</v>
      </c>
      <c r="AM20" s="2">
        <f>+('3 Planilla Preadjudicación OTIC'!AM20)</f>
        <v>5075</v>
      </c>
      <c r="AN20" s="12">
        <f>+('3 Planilla Preadjudicación OTIC'!AN20)</f>
        <v>275000</v>
      </c>
      <c r="AO20" s="12">
        <f>+('3 Planilla Preadjudicación OTIC'!AO20)</f>
        <v>450000</v>
      </c>
      <c r="AP20" s="12">
        <f>+('3 Planilla Preadjudicación OTIC'!AP20)</f>
        <v>27608000</v>
      </c>
      <c r="AQ20" s="12">
        <f>+('3 Planilla Preadjudicación OTIC'!AQ20)</f>
        <v>5440000</v>
      </c>
      <c r="AR20" s="12">
        <f>+('3 Planilla Preadjudicación OTIC'!AR20)</f>
        <v>5500000</v>
      </c>
      <c r="AS20" s="12">
        <f>+('3 Planilla Preadjudicación OTIC'!AS20)</f>
        <v>6800000</v>
      </c>
      <c r="AT20" s="12">
        <f>+('3 Planilla Preadjudicación OTIC'!AT20)</f>
        <v>9000000</v>
      </c>
      <c r="AU20" s="12">
        <f>+('3 Planilla Preadjudicación OTIC'!AU20)</f>
        <v>54348000</v>
      </c>
      <c r="AV20" s="12" t="str">
        <f>+('3 Planilla Preadjudicación OTIC'!AV20)</f>
        <v>SI</v>
      </c>
      <c r="AW20" s="2" t="str">
        <f>+('3 Planilla Preadjudicación OTIC'!AW20)</f>
        <v>-</v>
      </c>
      <c r="AX20" s="4">
        <f>+('3 Planilla Preadjudicación OTIC'!AX20)</f>
        <v>7</v>
      </c>
      <c r="AY20" s="2">
        <f>+('3 Planilla Preadjudicación OTIC'!AY20)</f>
        <v>7</v>
      </c>
      <c r="AZ20" s="2" t="str">
        <f>+('3 Planilla Preadjudicación OTIC'!BA20)</f>
        <v>-</v>
      </c>
      <c r="BA20" s="2" t="str">
        <f>+('3 Planilla Preadjudicación OTIC'!BB20)</f>
        <v>-</v>
      </c>
      <c r="BB20" s="2" t="str">
        <f>+('3 Planilla Preadjudicación OTIC'!BC20)</f>
        <v>-</v>
      </c>
      <c r="BC20" s="2" t="str">
        <f>+('3 Planilla Preadjudicación OTIC'!BD20)</f>
        <v>-</v>
      </c>
      <c r="BD20" s="2" t="str">
        <f>+('3 Planilla Preadjudicación OTIC'!BE20)</f>
        <v>-</v>
      </c>
      <c r="BE20" s="2" t="str">
        <f>+('3 Planilla Preadjudicación OTIC'!BF20)</f>
        <v>-</v>
      </c>
      <c r="BF20" s="3"/>
      <c r="BG20" s="2">
        <f>+('3 Planilla Preadjudicación OTIC'!BG20)</f>
        <v>7</v>
      </c>
      <c r="BH20" s="2">
        <f>+('3 Planilla Preadjudicación OTIC'!BH20)</f>
        <v>7</v>
      </c>
      <c r="BI20" s="2">
        <f>+('3 Planilla Preadjudicación OTIC'!BI20)</f>
        <v>7</v>
      </c>
      <c r="BJ20" s="2">
        <f>+('3 Planilla Preadjudicación OTIC'!BJ20)</f>
        <v>7</v>
      </c>
      <c r="BK20" s="2">
        <f>+('3 Planilla Preadjudicación OTIC'!BK20)</f>
        <v>7</v>
      </c>
      <c r="BL20" s="199">
        <f>+('3 Planilla Preadjudicación OTIC'!BM20)</f>
        <v>7</v>
      </c>
      <c r="BM20" s="103">
        <f>ROUND(('3 Planilla Preadjudicación OTIC'!BN20),1)</f>
        <v>7</v>
      </c>
      <c r="BN20" s="4" t="str">
        <f>+('3 Planilla Preadjudicación OTIC'!BO20)</f>
        <v>Si</v>
      </c>
      <c r="BO20" s="4" t="str">
        <f>+('3 Planilla Preadjudicación OTIC'!BP20)</f>
        <v>Sigisfredo Orlando Campos</v>
      </c>
      <c r="BP20" s="4" t="str">
        <f>+('3 Planilla Preadjudicación OTIC'!BQ20)</f>
        <v>scampos@sogedecap.cl</v>
      </c>
      <c r="BQ20" s="4">
        <f>+('3 Planilla Preadjudicación OTIC'!BR20)</f>
        <v>56979579748</v>
      </c>
      <c r="BR20" s="4" t="str">
        <f>+('3 Planilla Preadjudicación OTIC'!BS20)</f>
        <v>en calle Errázuriz con Avenida</v>
      </c>
      <c r="BS20" s="4" t="str">
        <f>+('3 Planilla Preadjudicación OTIC'!BT20)</f>
        <v>Realizar instalaciones eléctricas de acuerdo a normativa de la Superintendencia de Electricidad y Combustibles (SEC).</v>
      </c>
      <c r="BT20" s="3"/>
      <c r="BU20" s="85">
        <f>IF(VLOOKUP(A20,'BD OFICIAL'!$A$1:$AL$2097,7,0)=D20,0,1)</f>
        <v>0</v>
      </c>
      <c r="BV20" s="85">
        <f>IF(VLOOKUP(A20,'BD OFICIAL'!$A$1:$AL$2097,11,0)=J20,0,1)</f>
        <v>0</v>
      </c>
      <c r="BW20" s="85">
        <f>IF(VLOOKUP(A20,'BD OFICIAL'!$A$1:$AL$2097,13,0)=L20,0,1)</f>
        <v>0</v>
      </c>
      <c r="BX20" s="2">
        <f>IF(VLOOKUP(A20,'BD OFICIAL'!$A$1:$AL$2097,16,0)=O20,0,1)</f>
        <v>0</v>
      </c>
      <c r="BY20" s="2">
        <f>IF(VLOOKUP(A20,'BD OFICIAL'!$A$1:$AL$2097,17,0)=P20,0,1)</f>
        <v>0</v>
      </c>
      <c r="BZ20" s="2">
        <f>IF(VLOOKUP(A20,'BD OFICIAL'!$A$1:$AL$2097,19,0)=R20,0,1)</f>
        <v>0</v>
      </c>
      <c r="CA20" s="2">
        <f>IF(VLOOKUP(A20,'BD OFICIAL'!$A$1:$AL$2097,21,0)=T20,0,1)</f>
        <v>0</v>
      </c>
      <c r="CB20" s="2">
        <f>IF(VLOOKUP(A20,'BD OFICIAL'!$A$1:$AL$2097,24,0)=AK20,0,1)</f>
        <v>0</v>
      </c>
      <c r="CC20" s="2">
        <f>IF(VLOOKUP(A20,'BD OFICIAL'!$A$1:$AL$2097,25,0)=X20,0,1)</f>
        <v>0</v>
      </c>
      <c r="CD20" s="2">
        <f>IF(VLOOKUP(A20,'BD OFICIAL'!$A$1:$AL$2097,26,0)=Y20,0,1)</f>
        <v>0</v>
      </c>
      <c r="CE20" s="2">
        <f>IF(VLOOKUP(A20,'BD OFICIAL'!$A$1:$AL$2097,27,0)=Z20,0,1)</f>
        <v>0</v>
      </c>
      <c r="CF20" s="2">
        <f>IF(VLOOKUP(A20,'BD OFICIAL'!$A$1:$AL$2097,28,0)=AA20,0,1)</f>
        <v>0</v>
      </c>
      <c r="CG20" s="2">
        <f>IF(VLOOKUP(A20,'BD OFICIAL'!$A$1:$AL$2097,33,0)=AF20,0,1)</f>
        <v>0</v>
      </c>
      <c r="CH20" s="2">
        <f>IF(VLOOKUP(A20,'BD OFICIAL'!$A$1:$AL$2097,35,0)=AH20,0,1)</f>
        <v>0</v>
      </c>
      <c r="CI20" s="85">
        <f>IF(VLOOKUP(A20,'BD OFICIAL'!$A$1:$AL$2097,34,0)=AL20,0,1)</f>
        <v>0</v>
      </c>
      <c r="CJ20" s="12">
        <f>VLOOKUP(A20,'BD OFICIAL'!$A$1:$AM$2097,36,0)*AM20-AP20</f>
        <v>0</v>
      </c>
      <c r="CK20" s="85" t="str">
        <f t="shared" si="0"/>
        <v>SHNOM</v>
      </c>
      <c r="CL20" s="85" t="str">
        <f t="shared" si="1"/>
        <v>SI</v>
      </c>
      <c r="CM20" s="85" t="str">
        <f t="shared" si="21"/>
        <v>NO</v>
      </c>
      <c r="CN20" s="31">
        <f t="shared" si="22"/>
        <v>0</v>
      </c>
      <c r="CO20" s="31">
        <f t="shared" si="2"/>
        <v>0</v>
      </c>
      <c r="CP20" s="31">
        <f t="shared" si="3"/>
        <v>0</v>
      </c>
      <c r="CQ20" s="31">
        <f>IF(Y20="NO",0,IF(Y20="SI",IF(VLOOKUP(A20,'BD OFICIAL'!$A:$AO,40,0)=AQ20,0,1)))</f>
        <v>0</v>
      </c>
      <c r="CR20" s="31">
        <f>IF(Z20="NO",0,IF(Z20="SI",IF(VLOOKUP(A20,'BD OFICIAL'!$A:$AO,41,0)=AS20,0,1)))</f>
        <v>0</v>
      </c>
      <c r="CS20" s="31">
        <f t="shared" si="4"/>
        <v>0</v>
      </c>
      <c r="CT20" s="31">
        <f t="shared" si="5"/>
        <v>0</v>
      </c>
      <c r="CU20" s="31">
        <f>IF(VLOOKUP(A20,'BD OFICIAL'!$A$1:$AL$1055,31,0)="SI",IF(AT20&gt;0,0,1),IF(AT20=0,0,1))</f>
        <v>0</v>
      </c>
      <c r="CV20" s="31">
        <f t="shared" si="6"/>
        <v>0</v>
      </c>
      <c r="CW20" s="31">
        <f t="shared" si="7"/>
        <v>0</v>
      </c>
      <c r="CX20" s="85" t="str">
        <f t="shared" si="23"/>
        <v>SI</v>
      </c>
      <c r="CY20" s="31">
        <f t="shared" si="24"/>
        <v>0</v>
      </c>
      <c r="CZ20" s="85" t="str">
        <f>IF(ISERROR(VLOOKUP(AI20,EXPERIENCIA!$A$1:$C$2100,1,0)),"NO","SI")</f>
        <v>SI</v>
      </c>
      <c r="DA20" s="85">
        <f>IF(CX20="no","NO APLICA",IF(AX20=0,"ERROR NOTA",IF(AND(AX20&gt;1,CZ20="NO"),"ERROR NOTA",IF(AND(CZ20="NO",AX20=1),0,IF(VLOOKUP(AI20,EXPERIENCIA!$A$1:$C$2100,3,0)=AX20,0,"ERROR NOTA")))))</f>
        <v>0</v>
      </c>
      <c r="DB20" s="85" t="str">
        <f>IF(ISERROR(VLOOKUP(AI20,COMPORTAMIENTO!$A$1:$C$2100,1,0)),"NO","SI")</f>
        <v>SI</v>
      </c>
      <c r="DC20" s="85">
        <f>IF(CX20="NO","NO APLICA",IF(AY20=0,"ERROR NOTA",IF(AND(DB20="NO",AY20=7),0,IF(VLOOKUP(AI20,COMPORTAMIENTO!$A$2:$H$2100,8,0)=AY20,0,"ERROR NOTA"))))</f>
        <v>0</v>
      </c>
      <c r="DD20" s="103">
        <f t="shared" si="25"/>
        <v>0.70000000000000007</v>
      </c>
      <c r="DE20" s="103">
        <f t="shared" si="26"/>
        <v>0.70000000000000007</v>
      </c>
      <c r="DF20" s="85" t="str">
        <f t="shared" si="8"/>
        <v>SI</v>
      </c>
      <c r="DG20" s="85">
        <f t="shared" si="9"/>
        <v>0</v>
      </c>
      <c r="DH20" s="85">
        <f t="shared" si="27"/>
        <v>0</v>
      </c>
      <c r="DI20" s="85">
        <f t="shared" si="10"/>
        <v>0</v>
      </c>
      <c r="DJ20" s="7">
        <f t="shared" si="28"/>
        <v>7.0000000000000009</v>
      </c>
      <c r="DK20" s="7">
        <f t="shared" si="11"/>
        <v>7.0000000000000009</v>
      </c>
      <c r="DL20" s="12">
        <f t="shared" si="29"/>
        <v>5075</v>
      </c>
      <c r="DM20" s="12">
        <f>VLOOKUP(A20,'5 TD'!$A:$B,2,0)</f>
        <v>5075</v>
      </c>
      <c r="DN20" s="7">
        <f t="shared" si="12"/>
        <v>7</v>
      </c>
      <c r="DO20" s="85" t="str">
        <f t="shared" si="13"/>
        <v>APROBADO</v>
      </c>
      <c r="DP20" s="85" t="str">
        <f t="shared" si="14"/>
        <v>APROBADO</v>
      </c>
      <c r="DQ20" s="7">
        <f t="shared" si="15"/>
        <v>7</v>
      </c>
      <c r="DR20" s="85" t="str">
        <f t="shared" si="30"/>
        <v>APROBADO</v>
      </c>
      <c r="DS20" s="2" t="str">
        <f>+('3 Planilla Preadjudicación OTIC'!BO20)</f>
        <v>Si</v>
      </c>
      <c r="DT20" s="2">
        <f>IF(DR20="APROBADO",VLOOKUP(A20,'5 TD'!$D$3:$E$270,2,0),"NO APLICA")</f>
        <v>7</v>
      </c>
      <c r="DU20" s="2" t="str">
        <f t="shared" si="16"/>
        <v>SI</v>
      </c>
      <c r="DV20" s="2">
        <f>IF(DU20="SI",VLOOKUP(A20,'5 TD'!$G$3:$H$270,2,0),"NO APLICA ")</f>
        <v>7.0000000000000009</v>
      </c>
      <c r="DW20" s="2" t="str">
        <f t="shared" si="31"/>
        <v>SI</v>
      </c>
      <c r="DX20" s="2">
        <f>IF(DW20="SI",VLOOKUP(A20,'5 TD'!$J$4:$K$472,2,0),"NO APLICA")</f>
        <v>7</v>
      </c>
      <c r="DY20" s="2" t="str">
        <f t="shared" si="32"/>
        <v>SI</v>
      </c>
      <c r="DZ20" s="7">
        <f>IF(DY20="SI",VLOOKUP(A20,'5 TD'!$M$4:$N$350,2,0),"NO APLICA")</f>
        <v>7</v>
      </c>
      <c r="EA20" s="2" t="str">
        <f t="shared" si="17"/>
        <v>SI</v>
      </c>
      <c r="EB20" s="12">
        <f t="shared" si="33"/>
        <v>5075</v>
      </c>
      <c r="EC20" s="12">
        <f>IF(EA20="SI",VLOOKUP(A20,'5 TD'!$V$4:$W$479,2,0),"NO APLICA")</f>
        <v>5075</v>
      </c>
      <c r="ED20" s="2" t="str">
        <f t="shared" si="18"/>
        <v>SI</v>
      </c>
      <c r="EE20" s="79">
        <f>IF(ED20="SI",VLOOKUP(AI20,COMPORTAMIENTO!$A$1:$H$2100,7,0),"NO APLICA")</f>
        <v>0.12121212121212122</v>
      </c>
      <c r="EF20" s="234">
        <f>IF(ED20="SI",VLOOKUP(A20,'5 TD'!$P$2:$Q$479,2,0),"NO APLICA")</f>
        <v>0.12121212121212122</v>
      </c>
      <c r="EG20" s="2" t="str">
        <f t="shared" si="19"/>
        <v>SI</v>
      </c>
      <c r="EH20" s="2">
        <f>IF(CZ20="no",0,VLOOKUP(AI20,EXPERIENCIA!$A$1:$C$2100,2,0))</f>
        <v>146</v>
      </c>
      <c r="EI20" s="2">
        <f>IF(CZ20="si",VLOOKUP(A20,'5 TD'!$S$3:$T$2103,2,0),0)</f>
        <v>146</v>
      </c>
      <c r="EJ20" s="2" t="str">
        <f t="shared" si="20"/>
        <v>SI</v>
      </c>
      <c r="EK20" s="2">
        <f>+('3 Planilla Preadjudicación OTIC'!BU21)</f>
        <v>0</v>
      </c>
      <c r="EL20" s="3"/>
    </row>
    <row r="21" spans="1:145" s="3" customFormat="1" ht="13" hidden="1" x14ac:dyDescent="0.3">
      <c r="A21" s="2">
        <f>+('3 Planilla Preadjudicación OTIC'!A21)</f>
        <v>14544</v>
      </c>
      <c r="B21" s="2" t="str">
        <f>+('3 Planilla Preadjudicación OTIC'!B21)</f>
        <v>53334038-5</v>
      </c>
      <c r="C21" s="4">
        <f>+('3 Planilla Preadjudicación OTIC'!E21)</f>
        <v>2025</v>
      </c>
      <c r="D21" s="4" t="str">
        <f>+('3 Planilla Preadjudicación OTIC'!F21)</f>
        <v>Fondos Regionales</v>
      </c>
      <c r="E21" s="4" t="str">
        <f>+('3 Planilla Preadjudicación OTIC'!G21)</f>
        <v>61531000-K</v>
      </c>
      <c r="F21" s="4" t="str">
        <f>+('3 Planilla Preadjudicación OTIC'!H21)</f>
        <v>SENCE</v>
      </c>
      <c r="G21" s="4"/>
      <c r="H21" s="4"/>
      <c r="I21" s="4" t="str">
        <f>+('3 Planilla Preadjudicación OTIC'!I21)</f>
        <v>OPERACIÓN DE GRÚA HORQUILLA</v>
      </c>
      <c r="J21" s="4" t="str">
        <f>+('3 Planilla Preadjudicación OTIC'!J21)</f>
        <v>PF1257</v>
      </c>
      <c r="K21" s="4">
        <f>+('3 Planilla Preadjudicación OTIC'!K21)</f>
        <v>0</v>
      </c>
      <c r="L21" s="4" t="str">
        <f>+('3 Planilla Preadjudicación OTIC'!L21)</f>
        <v/>
      </c>
      <c r="M21" s="2">
        <f>+('3 Planilla Preadjudicación OTIC'!M21)</f>
        <v>9</v>
      </c>
      <c r="N21" s="4" t="str">
        <f>+('3 Planilla Preadjudicación OTIC'!N21)</f>
        <v>DE LA ARAUCANÍA</v>
      </c>
      <c r="O21" s="4" t="str">
        <f>+('3 Planilla Preadjudicación OTIC'!O21)</f>
        <v>PITRUFQUÉN</v>
      </c>
      <c r="P21" s="4" t="str">
        <f>+('3 Planilla Preadjudicación OTIC'!P21)</f>
        <v>PERSONAS VULNERABLES PERTENECIENTES AL 80 % MÁS VULNERABLE</v>
      </c>
      <c r="Q21" s="4" t="str">
        <f>+('3 Planilla Preadjudicación OTIC'!Q21)</f>
        <v>PRESENCIAL</v>
      </c>
      <c r="R21" s="4" t="str">
        <f>+('3 Planilla Preadjudicación OTIC'!R21)</f>
        <v>DEPENDIENTE</v>
      </c>
      <c r="S21" s="4" t="str">
        <f>+('3 Planilla Preadjudicación OTIC'!S21)</f>
        <v>01. LUNES - MAÑANA / 04. MARTES - MAÑANA / 07. MIÉRCOLES - MAÑANA / 10. JUEVES - MAÑANA / 13. VIERNES - MAÑANA</v>
      </c>
      <c r="T21" s="2">
        <f>+('3 Planilla Preadjudicación OTIC'!T21)</f>
        <v>20</v>
      </c>
      <c r="U21" s="2">
        <f>+('3 Planilla Preadjudicación OTIC'!U21)</f>
        <v>160</v>
      </c>
      <c r="V21" s="2" t="str">
        <f>+('3 Planilla Preadjudicación OTIC'!V21)</f>
        <v/>
      </c>
      <c r="W21" s="2">
        <f>+('3 Planilla Preadjudicación OTIC'!W21)</f>
        <v>160</v>
      </c>
      <c r="X21" s="2">
        <f>+('3 Planilla Preadjudicación OTIC'!X21)</f>
        <v>4</v>
      </c>
      <c r="Y21" s="2" t="str">
        <f>+('3 Planilla Preadjudicación OTIC'!Y21)</f>
        <v>SI</v>
      </c>
      <c r="Z21" s="2" t="str">
        <f>+('3 Planilla Preadjudicación OTIC'!Z21)</f>
        <v>SI</v>
      </c>
      <c r="AA21" s="2" t="str">
        <f>+('3 Planilla Preadjudicación OTIC'!AA21)</f>
        <v>NO</v>
      </c>
      <c r="AB21" s="4">
        <f>+('3 Planilla Preadjudicación OTIC'!AB21)</f>
        <v>0</v>
      </c>
      <c r="AC21" s="4" t="str">
        <f>+('3 Planilla Preadjudicación OTIC'!AC21)</f>
        <v>EDUCACIÓN MEDIA COMPLETA, PREFERENTEMENTE</v>
      </c>
      <c r="AD21" s="2" t="str">
        <f>+('3 Planilla Preadjudicación OTIC'!AD21)</f>
        <v>SI</v>
      </c>
      <c r="AE21" s="4" t="str">
        <f>+('3 Planilla Preadjudicación OTIC'!AE21)</f>
        <v>LICENCIA DE CONDUCIR CLASE D</v>
      </c>
      <c r="AF21" s="2" t="str">
        <f>+('3 Planilla Preadjudicación OTIC'!AF21)</f>
        <v>CONVOCATORIA ABIERTA</v>
      </c>
      <c r="AG21" s="2">
        <f>+('3 Planilla Preadjudicación OTIC'!AG21)</f>
        <v>40</v>
      </c>
      <c r="AH21" s="30">
        <v>2</v>
      </c>
      <c r="AI21" s="2" t="str">
        <f>+('3 Planilla Preadjudicación OTIC'!AI21)</f>
        <v>76004998-0</v>
      </c>
      <c r="AJ21" s="135" t="str">
        <f>+('3 Planilla Preadjudicación OTIC'!AJ21)</f>
        <v>Sociedad para la Gestión y desarrollo de la capacitación limitada</v>
      </c>
      <c r="AK21" s="4">
        <f>+('3 Planilla Preadjudicación OTIC'!AK21)</f>
        <v>160</v>
      </c>
      <c r="AL21" s="2">
        <f>+('3 Planilla Preadjudicación OTIC'!AL21)</f>
        <v>40</v>
      </c>
      <c r="AM21" s="2">
        <f>+('3 Planilla Preadjudicación OTIC'!AM21)</f>
        <v>5075</v>
      </c>
      <c r="AN21" s="12">
        <f>+('3 Planilla Preadjudicación OTIC'!AN21)</f>
        <v>0</v>
      </c>
      <c r="AO21" s="12">
        <f>+('3 Planilla Preadjudicación OTIC'!AO21)</f>
        <v>50000</v>
      </c>
      <c r="AP21" s="12">
        <f>+('3 Planilla Preadjudicación OTIC'!AP21)</f>
        <v>16240000</v>
      </c>
      <c r="AQ21" s="12">
        <f>+('3 Planilla Preadjudicación OTIC'!AQ21)</f>
        <v>3200000</v>
      </c>
      <c r="AR21" s="12">
        <f>+('3 Planilla Preadjudicación OTIC'!AR21)</f>
        <v>0</v>
      </c>
      <c r="AS21" s="12">
        <f>+('3 Planilla Preadjudicación OTIC'!AS21)</f>
        <v>4000000</v>
      </c>
      <c r="AT21" s="12">
        <f>+('3 Planilla Preadjudicación OTIC'!AT21)</f>
        <v>1000000</v>
      </c>
      <c r="AU21" s="12">
        <f>+('3 Planilla Preadjudicación OTIC'!AU21)</f>
        <v>24440000</v>
      </c>
      <c r="AV21" s="12" t="str">
        <f>+('3 Planilla Preadjudicación OTIC'!AV21)</f>
        <v>SI</v>
      </c>
      <c r="AW21" s="2" t="str">
        <f>+('3 Planilla Preadjudicación OTIC'!AW21)</f>
        <v>-</v>
      </c>
      <c r="AX21" s="4">
        <f>+('3 Planilla Preadjudicación OTIC'!AX21)</f>
        <v>7</v>
      </c>
      <c r="AY21" s="2">
        <f>+('3 Planilla Preadjudicación OTIC'!AY21)</f>
        <v>7</v>
      </c>
      <c r="AZ21" s="2" t="str">
        <f>+('3 Planilla Preadjudicación OTIC'!BA21)</f>
        <v>-</v>
      </c>
      <c r="BA21" s="2" t="str">
        <f>+('3 Planilla Preadjudicación OTIC'!BB21)</f>
        <v>-</v>
      </c>
      <c r="BB21" s="2" t="str">
        <f>+('3 Planilla Preadjudicación OTIC'!BC21)</f>
        <v>-</v>
      </c>
      <c r="BC21" s="2" t="str">
        <f>+('3 Planilla Preadjudicación OTIC'!BD21)</f>
        <v>-</v>
      </c>
      <c r="BD21" s="2" t="str">
        <f>+('3 Planilla Preadjudicación OTIC'!BE21)</f>
        <v>-</v>
      </c>
      <c r="BE21" s="2" t="str">
        <f>+('3 Planilla Preadjudicación OTIC'!BF21)</f>
        <v>-</v>
      </c>
      <c r="BG21" s="2">
        <f>+('3 Planilla Preadjudicación OTIC'!BG21)</f>
        <v>7</v>
      </c>
      <c r="BH21" s="2">
        <f>+('3 Planilla Preadjudicación OTIC'!BH21)</f>
        <v>7</v>
      </c>
      <c r="BI21" s="2">
        <f>+('3 Planilla Preadjudicación OTIC'!BI21)</f>
        <v>7</v>
      </c>
      <c r="BJ21" s="2">
        <f>+('3 Planilla Preadjudicación OTIC'!BJ21)</f>
        <v>7</v>
      </c>
      <c r="BK21" s="2">
        <f>+('3 Planilla Preadjudicación OTIC'!BK21)</f>
        <v>5</v>
      </c>
      <c r="BL21" s="199">
        <f>+('3 Planilla Preadjudicación OTIC'!BM21)</f>
        <v>7</v>
      </c>
      <c r="BM21" s="103">
        <f>ROUND(('3 Planilla Preadjudicación OTIC'!BN21),1)</f>
        <v>6.9</v>
      </c>
      <c r="BN21" s="4">
        <f>+('3 Planilla Preadjudicación OTIC'!BO21)</f>
        <v>0</v>
      </c>
      <c r="BO21" s="4">
        <f>+('3 Planilla Preadjudicación OTIC'!BP21)</f>
        <v>0</v>
      </c>
      <c r="BP21" s="4">
        <f>+('3 Planilla Preadjudicación OTIC'!BQ21)</f>
        <v>0</v>
      </c>
      <c r="BQ21" s="4">
        <f>+('3 Planilla Preadjudicación OTIC'!BR21)</f>
        <v>0</v>
      </c>
      <c r="BR21" s="4">
        <f>+('3 Planilla Preadjudicación OTIC'!BS21)</f>
        <v>0</v>
      </c>
      <c r="BS21" s="4">
        <f>+('3 Planilla Preadjudicación OTIC'!BT21)</f>
        <v>0</v>
      </c>
      <c r="BU21" s="85">
        <f>IF(VLOOKUP(A21,'BD OFICIAL'!$A$1:$AL$2097,7,0)=D21,0,1)</f>
        <v>0</v>
      </c>
      <c r="BV21" s="85">
        <f>IF(VLOOKUP(A21,'BD OFICIAL'!$A$1:$AL$2097,11,0)=J21,0,1)</f>
        <v>0</v>
      </c>
      <c r="BW21" s="85">
        <f>IF(VLOOKUP(A21,'BD OFICIAL'!$A$1:$AL$2097,13,0)=L21,0,1)</f>
        <v>0</v>
      </c>
      <c r="BX21" s="2">
        <f>IF(VLOOKUP(A21,'BD OFICIAL'!$A$1:$AL$2097,16,0)=O21,0,1)</f>
        <v>0</v>
      </c>
      <c r="BY21" s="2">
        <f>IF(VLOOKUP(A21,'BD OFICIAL'!$A$1:$AL$2097,17,0)=P21,0,1)</f>
        <v>0</v>
      </c>
      <c r="BZ21" s="2">
        <f>IF(VLOOKUP(A21,'BD OFICIAL'!$A$1:$AL$2097,19,0)=R21,0,1)</f>
        <v>0</v>
      </c>
      <c r="CA21" s="2">
        <f>IF(VLOOKUP(A21,'BD OFICIAL'!$A$1:$AL$2097,21,0)=T21,0,1)</f>
        <v>0</v>
      </c>
      <c r="CB21" s="2">
        <f>IF(VLOOKUP(A21,'BD OFICIAL'!$A$1:$AL$2097,24,0)=AK21,0,1)</f>
        <v>0</v>
      </c>
      <c r="CC21" s="2">
        <f>IF(VLOOKUP(A21,'BD OFICIAL'!$A$1:$AL$2097,25,0)=X21,0,1)</f>
        <v>0</v>
      </c>
      <c r="CD21" s="2">
        <f>IF(VLOOKUP(A21,'BD OFICIAL'!$A$1:$AL$2097,26,0)=Y21,0,1)</f>
        <v>0</v>
      </c>
      <c r="CE21" s="2">
        <f>IF(VLOOKUP(A21,'BD OFICIAL'!$A$1:$AL$2097,27,0)=Z21,0,1)</f>
        <v>0</v>
      </c>
      <c r="CF21" s="2">
        <f>IF(VLOOKUP(A21,'BD OFICIAL'!$A$1:$AL$2097,28,0)=AA21,0,1)</f>
        <v>0</v>
      </c>
      <c r="CG21" s="2">
        <f>IF(VLOOKUP(A21,'BD OFICIAL'!$A$1:$AL$2097,33,0)=AF21,0,1)</f>
        <v>0</v>
      </c>
      <c r="CH21" s="2">
        <f>IF(VLOOKUP(A21,'BD OFICIAL'!$A$1:$AL$2097,35,0)=AH21,0,1)</f>
        <v>0</v>
      </c>
      <c r="CI21" s="85">
        <f>IF(VLOOKUP(A21,'BD OFICIAL'!$A$1:$AL$2097,34,0)=AL21,0,1)</f>
        <v>0</v>
      </c>
      <c r="CJ21" s="12">
        <f>VLOOKUP(A21,'BD OFICIAL'!$A$1:$AM$2097,36,0)*AM21-AP21</f>
        <v>0</v>
      </c>
      <c r="CK21" s="85" t="str">
        <f t="shared" si="0"/>
        <v>SSH</v>
      </c>
      <c r="CL21" s="85" t="str">
        <f t="shared" si="1"/>
        <v>SI</v>
      </c>
      <c r="CM21" s="85" t="str">
        <f t="shared" si="21"/>
        <v>NO</v>
      </c>
      <c r="CN21" s="31">
        <f t="shared" si="22"/>
        <v>0</v>
      </c>
      <c r="CO21" s="31">
        <f t="shared" si="2"/>
        <v>0</v>
      </c>
      <c r="CP21" s="31">
        <f t="shared" si="3"/>
        <v>0</v>
      </c>
      <c r="CQ21" s="31">
        <f>IF(Y21="NO",0,IF(Y21="SI",IF(VLOOKUP(A21,'BD OFICIAL'!$A:$AO,40,0)=AQ21,0,1)))</f>
        <v>0</v>
      </c>
      <c r="CR21" s="31">
        <f>IF(Z21="NO",0,IF(Z21="SI",IF(VLOOKUP(A21,'BD OFICIAL'!$A:$AO,41,0)=AS21,0,1)))</f>
        <v>0</v>
      </c>
      <c r="CS21" s="31">
        <f t="shared" si="4"/>
        <v>0</v>
      </c>
      <c r="CT21" s="31">
        <f t="shared" si="5"/>
        <v>0</v>
      </c>
      <c r="CU21" s="31">
        <f>IF(VLOOKUP(A21,'BD OFICIAL'!$A$1:$AL$1055,31,0)="SI",IF(AT21&gt;0,0,1),IF(AT21=0,0,1))</f>
        <v>0</v>
      </c>
      <c r="CV21" s="31">
        <f t="shared" si="6"/>
        <v>0</v>
      </c>
      <c r="CW21" s="31">
        <f t="shared" si="7"/>
        <v>0</v>
      </c>
      <c r="CX21" s="85" t="str">
        <f t="shared" si="23"/>
        <v>SI</v>
      </c>
      <c r="CY21" s="31">
        <f t="shared" si="24"/>
        <v>0</v>
      </c>
      <c r="CZ21" s="85" t="str">
        <f>IF(ISERROR(VLOOKUP(AI21,EXPERIENCIA!$A$1:$C$2100,1,0)),"NO","SI")</f>
        <v>SI</v>
      </c>
      <c r="DA21" s="85">
        <f>IF(CX21="no","NO APLICA",IF(AX21=0,"ERROR NOTA",IF(AND(AX21&gt;1,CZ21="NO"),"ERROR NOTA",IF(AND(CZ21="NO",AX21=1),0,IF(VLOOKUP(AI21,EXPERIENCIA!$A$1:$C$2100,3,0)=AX21,0,"ERROR NOTA")))))</f>
        <v>0</v>
      </c>
      <c r="DB21" s="85" t="str">
        <f>IF(ISERROR(VLOOKUP(AI21,COMPORTAMIENTO!$A$1:$C$2100,1,0)),"NO","SI")</f>
        <v>SI</v>
      </c>
      <c r="DC21" s="85">
        <f>IF(CX21="NO","NO APLICA",IF(AY21=0,"ERROR NOTA",IF(AND(DB21="NO",AY21=7),0,IF(VLOOKUP(AI21,COMPORTAMIENTO!$A$2:$H$2100,8,0)=AY21,0,"ERROR NOTA"))))</f>
        <v>0</v>
      </c>
      <c r="DD21" s="103">
        <f t="shared" si="25"/>
        <v>0.70000000000000007</v>
      </c>
      <c r="DE21" s="103">
        <f t="shared" si="26"/>
        <v>0.70000000000000007</v>
      </c>
      <c r="DF21" s="85" t="str">
        <f t="shared" si="8"/>
        <v>SI</v>
      </c>
      <c r="DG21" s="85">
        <f t="shared" si="9"/>
        <v>0</v>
      </c>
      <c r="DH21" s="85">
        <f t="shared" si="27"/>
        <v>0</v>
      </c>
      <c r="DI21" s="85">
        <f t="shared" si="10"/>
        <v>0</v>
      </c>
      <c r="DJ21" s="7">
        <f t="shared" si="28"/>
        <v>6.8000000000000007</v>
      </c>
      <c r="DK21" s="7">
        <f t="shared" si="11"/>
        <v>6.8000000000000007</v>
      </c>
      <c r="DL21" s="12">
        <f t="shared" si="29"/>
        <v>5075</v>
      </c>
      <c r="DM21" s="12">
        <f>VLOOKUP(A21,'5 TD'!$A:$B,2,0)</f>
        <v>5075</v>
      </c>
      <c r="DN21" s="7">
        <f t="shared" si="12"/>
        <v>7</v>
      </c>
      <c r="DO21" s="85" t="str">
        <f t="shared" si="13"/>
        <v>APROBADO</v>
      </c>
      <c r="DP21" s="85" t="str">
        <f t="shared" si="14"/>
        <v>APROBADO</v>
      </c>
      <c r="DQ21" s="7">
        <f t="shared" si="15"/>
        <v>6.9</v>
      </c>
      <c r="DR21" s="85" t="str">
        <f t="shared" si="30"/>
        <v>APROBADO</v>
      </c>
      <c r="DS21" s="2">
        <f>+('3 Planilla Preadjudicación OTIC'!BO21)</f>
        <v>0</v>
      </c>
      <c r="DT21" s="2">
        <f>IF(DR21="APROBADO",VLOOKUP(A21,'5 TD'!$D$3:$E$270,2,0),"NO APLICA")</f>
        <v>7</v>
      </c>
      <c r="DU21" s="2" t="str">
        <f t="shared" si="16"/>
        <v>NO</v>
      </c>
      <c r="DV21" s="2" t="str">
        <f>IF(DU21="SI",VLOOKUP(A21,'5 TD'!$G$3:$H$270,2,0),"NO APLICA ")</f>
        <v xml:space="preserve">NO APLICA </v>
      </c>
      <c r="DW21" s="2" t="str">
        <f t="shared" si="31"/>
        <v>NO</v>
      </c>
      <c r="DX21" s="2" t="str">
        <f>IF(DW21="SI",VLOOKUP(A21,'5 TD'!$J$4:$K$472,2,0),"NO APLICA")</f>
        <v>NO APLICA</v>
      </c>
      <c r="DY21" s="2" t="str">
        <f t="shared" si="32"/>
        <v>NO</v>
      </c>
      <c r="DZ21" s="7" t="str">
        <f>IF(DY21="SI",VLOOKUP(A21,'5 TD'!$M$4:$N$350,2,0),"NO APLICA")</f>
        <v>NO APLICA</v>
      </c>
      <c r="EA21" s="2" t="str">
        <f t="shared" si="17"/>
        <v>NO APLICA</v>
      </c>
      <c r="EB21" s="12" t="str">
        <f t="shared" si="33"/>
        <v/>
      </c>
      <c r="EC21" s="12" t="str">
        <f>IF(EA21="SI",VLOOKUP(A21,'5 TD'!$V$4:$W$479,2,0),"NO APLICA")</f>
        <v>NO APLICA</v>
      </c>
      <c r="ED21" s="2" t="str">
        <f t="shared" si="18"/>
        <v>NO</v>
      </c>
      <c r="EE21" s="79" t="str">
        <f>IF(ED21="SI",VLOOKUP(AI21,COMPORTAMIENTO!$A$1:$H$2100,7,0),"NO APLICA")</f>
        <v>NO APLICA</v>
      </c>
      <c r="EF21" s="234" t="str">
        <f>IF(ED21="SI",VLOOKUP(A21,'5 TD'!$P$2:$Q$479,2,0),"NO APLICA")</f>
        <v>NO APLICA</v>
      </c>
      <c r="EG21" s="2" t="str">
        <f t="shared" si="19"/>
        <v>NO</v>
      </c>
      <c r="EH21" s="2">
        <f>IF(CZ21="no",0,VLOOKUP(AI21,EXPERIENCIA!$A$1:$C$2100,2,0))</f>
        <v>146</v>
      </c>
      <c r="EI21" s="2">
        <f>IF(CZ21="si",VLOOKUP(A21,'5 TD'!$S$3:$T$2103,2,0),0)</f>
        <v>146</v>
      </c>
      <c r="EJ21" s="2" t="str">
        <f t="shared" si="20"/>
        <v>SI</v>
      </c>
      <c r="EK21" s="2">
        <f>+('3 Planilla Preadjudicación OTIC'!BU22)</f>
        <v>0</v>
      </c>
    </row>
    <row r="22" spans="1:145" s="3" customFormat="1" ht="13" hidden="1" x14ac:dyDescent="0.3">
      <c r="A22" s="2">
        <f>+('3 Planilla Preadjudicación OTIC'!A22)</f>
        <v>14545</v>
      </c>
      <c r="B22" s="2" t="str">
        <f>+('3 Planilla Preadjudicación OTIC'!B22)</f>
        <v>53334038-5</v>
      </c>
      <c r="C22" s="4">
        <f>+('3 Planilla Preadjudicación OTIC'!E22)</f>
        <v>2025</v>
      </c>
      <c r="D22" s="4" t="str">
        <f>+('3 Planilla Preadjudicación OTIC'!F22)</f>
        <v>Fondos Regionales</v>
      </c>
      <c r="E22" s="4" t="str">
        <f>+('3 Planilla Preadjudicación OTIC'!G22)</f>
        <v>61531000-K</v>
      </c>
      <c r="F22" s="4" t="str">
        <f>+('3 Planilla Preadjudicación OTIC'!H22)</f>
        <v>SENCE</v>
      </c>
      <c r="G22" s="4"/>
      <c r="H22" s="4"/>
      <c r="I22" s="4" t="str">
        <f>+('3 Planilla Preadjudicación OTIC'!I22)</f>
        <v>SERVICIOS DE INSTALACIÓN Y MANTENIMIENTO DE ARTEFACTOS DE CALEFACCIÓN A PELLET</v>
      </c>
      <c r="J22" s="4" t="str">
        <f>+('3 Planilla Preadjudicación OTIC'!J22)</f>
        <v>PF1409</v>
      </c>
      <c r="K22" s="4">
        <f>+('3 Planilla Preadjudicación OTIC'!K22)</f>
        <v>0</v>
      </c>
      <c r="L22" s="4">
        <f>+('3 Planilla Preadjudicación OTIC'!L22)</f>
        <v>0</v>
      </c>
      <c r="M22" s="2">
        <f>+('3 Planilla Preadjudicación OTIC'!M22)</f>
        <v>9</v>
      </c>
      <c r="N22" s="4" t="str">
        <f>+('3 Planilla Preadjudicación OTIC'!N22)</f>
        <v>DE LA ARAUCANÍA</v>
      </c>
      <c r="O22" s="4" t="str">
        <f>+('3 Planilla Preadjudicación OTIC'!O22)</f>
        <v>PADRE LAS CASAS</v>
      </c>
      <c r="P22" s="4" t="str">
        <f>+('3 Planilla Preadjudicación OTIC'!P22)</f>
        <v>MUJERES DERIVADAS POR SENAMEG O PRODEMU</v>
      </c>
      <c r="Q22" s="4" t="str">
        <f>+('3 Planilla Preadjudicación OTIC'!Q22)</f>
        <v>PRESENCIAL</v>
      </c>
      <c r="R22" s="4" t="str">
        <f>+('3 Planilla Preadjudicación OTIC'!R22)</f>
        <v>INDEPENDIENTE</v>
      </c>
      <c r="S22" s="4" t="str">
        <f>+('3 Planilla Preadjudicación OTIC'!S22)</f>
        <v>01. LUNES - MAÑANA / 04. MARTES - MAÑANA / 07. MIÉRCOLES - MAÑANA / 10. JUEVES - MAÑANA / 13. VIERNES - MAÑANA</v>
      </c>
      <c r="T22" s="2">
        <f>+('3 Planilla Preadjudicación OTIC'!T22)</f>
        <v>20</v>
      </c>
      <c r="U22" s="2">
        <f>+('3 Planilla Preadjudicación OTIC'!U22)</f>
        <v>72</v>
      </c>
      <c r="V22" s="2" t="str">
        <f>+('3 Planilla Preadjudicación OTIC'!V22)</f>
        <v/>
      </c>
      <c r="W22" s="2">
        <f>+('3 Planilla Preadjudicación OTIC'!W22)</f>
        <v>72</v>
      </c>
      <c r="X22" s="2">
        <f>+('3 Planilla Preadjudicación OTIC'!X22)</f>
        <v>4</v>
      </c>
      <c r="Y22" s="2" t="str">
        <f>+('3 Planilla Preadjudicación OTIC'!Y22)</f>
        <v>SI</v>
      </c>
      <c r="Z22" s="2" t="str">
        <f>+('3 Planilla Preadjudicación OTIC'!Z22)</f>
        <v>SI</v>
      </c>
      <c r="AA22" s="2" t="str">
        <f>+('3 Planilla Preadjudicación OTIC'!AA22)</f>
        <v>NO</v>
      </c>
      <c r="AB22" s="4">
        <f>+('3 Planilla Preadjudicación OTIC'!AB22)</f>
        <v>0</v>
      </c>
      <c r="AC22" s="4" t="str">
        <f>+('3 Planilla Preadjudicación OTIC'!AC22)</f>
        <v>EDUCACIÓN MEDIA COMPLETA, PREFERENTEMENTE Y DERIVADAS POR PRODEMU ARAUCANIA</v>
      </c>
      <c r="AD22" s="2">
        <f>+('3 Planilla Preadjudicación OTIC'!AD22)</f>
        <v>0</v>
      </c>
      <c r="AE22" s="4">
        <f>+('3 Planilla Preadjudicación OTIC'!AE22)</f>
        <v>0</v>
      </c>
      <c r="AF22" s="2" t="str">
        <f>+('3 Planilla Preadjudicación OTIC'!AF22)</f>
        <v>CONVOCATORIA CERRADA</v>
      </c>
      <c r="AG22" s="2">
        <f>+('3 Planilla Preadjudicación OTIC'!AG22)</f>
        <v>18</v>
      </c>
      <c r="AH22" s="30">
        <v>2</v>
      </c>
      <c r="AI22" s="2" t="str">
        <f>+('3 Planilla Preadjudicación OTIC'!AI22)</f>
        <v>76004998-0</v>
      </c>
      <c r="AJ22" s="135" t="str">
        <f>+('3 Planilla Preadjudicación OTIC'!AJ22)</f>
        <v>Sociedad para la Gestión y desarrollo de la capacitación limitada</v>
      </c>
      <c r="AK22" s="4">
        <f>+('3 Planilla Preadjudicación OTIC'!AK22)</f>
        <v>72</v>
      </c>
      <c r="AL22" s="2">
        <f>+('3 Planilla Preadjudicación OTIC'!AL22)</f>
        <v>18</v>
      </c>
      <c r="AM22" s="2">
        <f>+('3 Planilla Preadjudicación OTIC'!AM22)</f>
        <v>5075</v>
      </c>
      <c r="AN22" s="12">
        <f>+('3 Planilla Preadjudicación OTIC'!AN22)</f>
        <v>0</v>
      </c>
      <c r="AO22" s="12">
        <f>+('3 Planilla Preadjudicación OTIC'!AO22)</f>
        <v>0</v>
      </c>
      <c r="AP22" s="12">
        <f>+('3 Planilla Preadjudicación OTIC'!AP22)</f>
        <v>7308000</v>
      </c>
      <c r="AQ22" s="12">
        <f>+('3 Planilla Preadjudicación OTIC'!AQ22)</f>
        <v>1440000</v>
      </c>
      <c r="AR22" s="12">
        <f>+('3 Planilla Preadjudicación OTIC'!AR22)</f>
        <v>0</v>
      </c>
      <c r="AS22" s="12">
        <f>+('3 Planilla Preadjudicación OTIC'!AS22)</f>
        <v>1800000</v>
      </c>
      <c r="AT22" s="12">
        <f>+('3 Planilla Preadjudicación OTIC'!AT22)</f>
        <v>0</v>
      </c>
      <c r="AU22" s="12">
        <f>+('3 Planilla Preadjudicación OTIC'!AU22)</f>
        <v>10548000</v>
      </c>
      <c r="AV22" s="12" t="str">
        <f>+('3 Planilla Preadjudicación OTIC'!AV22)</f>
        <v>SI</v>
      </c>
      <c r="AW22" s="2" t="str">
        <f>+('3 Planilla Preadjudicación OTIC'!AW22)</f>
        <v>-</v>
      </c>
      <c r="AX22" s="4">
        <f>+('3 Planilla Preadjudicación OTIC'!AX22)</f>
        <v>7</v>
      </c>
      <c r="AY22" s="2">
        <f>+('3 Planilla Preadjudicación OTIC'!AY22)</f>
        <v>7</v>
      </c>
      <c r="AZ22" s="2" t="str">
        <f>+('3 Planilla Preadjudicación OTIC'!BA22)</f>
        <v>-</v>
      </c>
      <c r="BA22" s="2" t="str">
        <f>+('3 Planilla Preadjudicación OTIC'!BB22)</f>
        <v>-</v>
      </c>
      <c r="BB22" s="2" t="str">
        <f>+('3 Planilla Preadjudicación OTIC'!BC22)</f>
        <v>-</v>
      </c>
      <c r="BC22" s="2" t="str">
        <f>+('3 Planilla Preadjudicación OTIC'!BD22)</f>
        <v>-</v>
      </c>
      <c r="BD22" s="2" t="str">
        <f>+('3 Planilla Preadjudicación OTIC'!BE22)</f>
        <v>-</v>
      </c>
      <c r="BE22" s="2" t="str">
        <f>+('3 Planilla Preadjudicación OTIC'!BF22)</f>
        <v>-</v>
      </c>
      <c r="BG22" s="2">
        <f>+('3 Planilla Preadjudicación OTIC'!BG22)</f>
        <v>7</v>
      </c>
      <c r="BH22" s="2">
        <f>+('3 Planilla Preadjudicación OTIC'!BH22)</f>
        <v>7</v>
      </c>
      <c r="BI22" s="2">
        <f>+('3 Planilla Preadjudicación OTIC'!BI22)</f>
        <v>7</v>
      </c>
      <c r="BJ22" s="2">
        <f>+('3 Planilla Preadjudicación OTIC'!BJ22)</f>
        <v>7</v>
      </c>
      <c r="BK22" s="2">
        <f>+('3 Planilla Preadjudicación OTIC'!BK22)</f>
        <v>5</v>
      </c>
      <c r="BL22" s="199">
        <f>+('3 Planilla Preadjudicación OTIC'!BM22)</f>
        <v>7</v>
      </c>
      <c r="BM22" s="103">
        <f>ROUND(('3 Planilla Preadjudicación OTIC'!BN22),1)</f>
        <v>6.9</v>
      </c>
      <c r="BN22" s="4">
        <f>+('3 Planilla Preadjudicación OTIC'!BO22)</f>
        <v>0</v>
      </c>
      <c r="BO22" s="4">
        <f>+('3 Planilla Preadjudicación OTIC'!BP22)</f>
        <v>0</v>
      </c>
      <c r="BP22" s="4">
        <f>+('3 Planilla Preadjudicación OTIC'!BQ22)</f>
        <v>0</v>
      </c>
      <c r="BQ22" s="4">
        <f>+('3 Planilla Preadjudicación OTIC'!BR22)</f>
        <v>0</v>
      </c>
      <c r="BR22" s="4">
        <f>+('3 Planilla Preadjudicación OTIC'!BS22)</f>
        <v>0</v>
      </c>
      <c r="BS22" s="4">
        <f>+('3 Planilla Preadjudicación OTIC'!BT22)</f>
        <v>0</v>
      </c>
      <c r="BU22" s="85">
        <f>IF(VLOOKUP(A22,'BD OFICIAL'!$A$1:$AL$2097,7,0)=D22,0,1)</f>
        <v>0</v>
      </c>
      <c r="BV22" s="85">
        <f>IF(VLOOKUP(A22,'BD OFICIAL'!$A$1:$AL$2097,11,0)=J22,0,1)</f>
        <v>0</v>
      </c>
      <c r="BW22" s="85">
        <f>IF(VLOOKUP(A22,'BD OFICIAL'!$A$1:$AL$2097,13,0)=L22,0,1)</f>
        <v>0</v>
      </c>
      <c r="BX22" s="2">
        <f>IF(VLOOKUP(A22,'BD OFICIAL'!$A$1:$AL$2097,16,0)=O22,0,1)</f>
        <v>0</v>
      </c>
      <c r="BY22" s="2">
        <f>IF(VLOOKUP(A22,'BD OFICIAL'!$A$1:$AL$2097,17,0)=P22,0,1)</f>
        <v>0</v>
      </c>
      <c r="BZ22" s="2">
        <f>IF(VLOOKUP(A22,'BD OFICIAL'!$A$1:$AL$2097,19,0)=R22,0,1)</f>
        <v>0</v>
      </c>
      <c r="CA22" s="2">
        <f>IF(VLOOKUP(A22,'BD OFICIAL'!$A$1:$AL$2097,21,0)=T22,0,1)</f>
        <v>0</v>
      </c>
      <c r="CB22" s="2">
        <f>IF(VLOOKUP(A22,'BD OFICIAL'!$A$1:$AL$2097,24,0)=AK22,0,1)</f>
        <v>0</v>
      </c>
      <c r="CC22" s="2">
        <f>IF(VLOOKUP(A22,'BD OFICIAL'!$A$1:$AL$2097,25,0)=X22,0,1)</f>
        <v>0</v>
      </c>
      <c r="CD22" s="2">
        <f>IF(VLOOKUP(A22,'BD OFICIAL'!$A$1:$AL$2097,26,0)=Y22,0,1)</f>
        <v>0</v>
      </c>
      <c r="CE22" s="2">
        <f>IF(VLOOKUP(A22,'BD OFICIAL'!$A$1:$AL$2097,27,0)=Z22,0,1)</f>
        <v>0</v>
      </c>
      <c r="CF22" s="2">
        <f>IF(VLOOKUP(A22,'BD OFICIAL'!$A$1:$AL$2097,28,0)=AA22,0,1)</f>
        <v>0</v>
      </c>
      <c r="CG22" s="2">
        <f>IF(VLOOKUP(A22,'BD OFICIAL'!$A$1:$AL$2097,33,0)=AF22,0,1)</f>
        <v>0</v>
      </c>
      <c r="CH22" s="2">
        <f>IF(VLOOKUP(A22,'BD OFICIAL'!$A$1:$AL$2097,35,0)=AH22,0,1)</f>
        <v>0</v>
      </c>
      <c r="CI22" s="85">
        <f>IF(VLOOKUP(A22,'BD OFICIAL'!$A$1:$AL$2097,34,0)=AL22,0,1)</f>
        <v>0</v>
      </c>
      <c r="CJ22" s="12">
        <f>VLOOKUP(A22,'BD OFICIAL'!$A$1:$AM$2097,36,0)*AM22-AP22</f>
        <v>0</v>
      </c>
      <c r="CK22" s="85" t="str">
        <f t="shared" si="0"/>
        <v>SSH</v>
      </c>
      <c r="CL22" s="85" t="str">
        <f t="shared" si="1"/>
        <v>SI</v>
      </c>
      <c r="CM22" s="85" t="str">
        <f t="shared" si="21"/>
        <v>NO</v>
      </c>
      <c r="CN22" s="31">
        <f t="shared" si="22"/>
        <v>0</v>
      </c>
      <c r="CO22" s="31">
        <f t="shared" si="2"/>
        <v>0</v>
      </c>
      <c r="CP22" s="31">
        <f t="shared" si="3"/>
        <v>0</v>
      </c>
      <c r="CQ22" s="31">
        <f>IF(Y22="NO",0,IF(Y22="SI",IF(VLOOKUP(A22,'BD OFICIAL'!$A:$AO,40,0)=AQ22,0,1)))</f>
        <v>0</v>
      </c>
      <c r="CR22" s="31">
        <f>IF(Z22="NO",0,IF(Z22="SI",IF(VLOOKUP(A22,'BD OFICIAL'!$A:$AO,41,0)=AS22,0,1)))</f>
        <v>0</v>
      </c>
      <c r="CS22" s="31">
        <f t="shared" si="4"/>
        <v>0</v>
      </c>
      <c r="CT22" s="31">
        <f t="shared" si="5"/>
        <v>0</v>
      </c>
      <c r="CU22" s="31">
        <f>IF(VLOOKUP(A22,'BD OFICIAL'!$A$1:$AL$1055,31,0)="SI",IF(AT22&gt;0,0,1),IF(AT22=0,0,1))</f>
        <v>0</v>
      </c>
      <c r="CV22" s="31">
        <f t="shared" si="6"/>
        <v>0</v>
      </c>
      <c r="CW22" s="31">
        <f t="shared" si="7"/>
        <v>0</v>
      </c>
      <c r="CX22" s="85" t="str">
        <f t="shared" si="23"/>
        <v>SI</v>
      </c>
      <c r="CY22" s="31">
        <f t="shared" si="24"/>
        <v>0</v>
      </c>
      <c r="CZ22" s="85" t="str">
        <f>IF(ISERROR(VLOOKUP(AI22,EXPERIENCIA!$A$1:$C$2100,1,0)),"NO","SI")</f>
        <v>SI</v>
      </c>
      <c r="DA22" s="85">
        <f>IF(CX22="no","NO APLICA",IF(AX22=0,"ERROR NOTA",IF(AND(AX22&gt;1,CZ22="NO"),"ERROR NOTA",IF(AND(CZ22="NO",AX22=1),0,IF(VLOOKUP(AI22,EXPERIENCIA!$A$1:$C$2100,3,0)=AX22,0,"ERROR NOTA")))))</f>
        <v>0</v>
      </c>
      <c r="DB22" s="85" t="str">
        <f>IF(ISERROR(VLOOKUP(AI22,COMPORTAMIENTO!$A$1:$C$2100,1,0)),"NO","SI")</f>
        <v>SI</v>
      </c>
      <c r="DC22" s="85">
        <f>IF(CX22="NO","NO APLICA",IF(AY22=0,"ERROR NOTA",IF(AND(DB22="NO",AY22=7),0,IF(VLOOKUP(AI22,COMPORTAMIENTO!$A$2:$H$2100,8,0)=AY22,0,"ERROR NOTA"))))</f>
        <v>0</v>
      </c>
      <c r="DD22" s="103">
        <f t="shared" si="25"/>
        <v>0.70000000000000007</v>
      </c>
      <c r="DE22" s="103">
        <f t="shared" si="26"/>
        <v>0.70000000000000007</v>
      </c>
      <c r="DF22" s="85" t="str">
        <f t="shared" si="8"/>
        <v>SI</v>
      </c>
      <c r="DG22" s="85">
        <f t="shared" si="9"/>
        <v>0</v>
      </c>
      <c r="DH22" s="85">
        <f t="shared" si="27"/>
        <v>0</v>
      </c>
      <c r="DI22" s="85">
        <f t="shared" si="10"/>
        <v>0</v>
      </c>
      <c r="DJ22" s="7">
        <f t="shared" si="28"/>
        <v>6.8000000000000007</v>
      </c>
      <c r="DK22" s="7">
        <f t="shared" si="11"/>
        <v>6.8000000000000007</v>
      </c>
      <c r="DL22" s="12">
        <f t="shared" si="29"/>
        <v>5075</v>
      </c>
      <c r="DM22" s="12">
        <f>VLOOKUP(A22,'5 TD'!$A:$B,2,0)</f>
        <v>5075</v>
      </c>
      <c r="DN22" s="7">
        <f t="shared" si="12"/>
        <v>7</v>
      </c>
      <c r="DO22" s="85" t="str">
        <f t="shared" si="13"/>
        <v>APROBADO</v>
      </c>
      <c r="DP22" s="85" t="str">
        <f t="shared" si="14"/>
        <v>APROBADO</v>
      </c>
      <c r="DQ22" s="7">
        <f t="shared" si="15"/>
        <v>6.9</v>
      </c>
      <c r="DR22" s="85" t="str">
        <f t="shared" si="30"/>
        <v>APROBADO</v>
      </c>
      <c r="DS22" s="2">
        <f>+('3 Planilla Preadjudicación OTIC'!BO22)</f>
        <v>0</v>
      </c>
      <c r="DT22" s="2">
        <f>IF(DR22="APROBADO",VLOOKUP(A22,'5 TD'!$D$3:$E$270,2,0),"NO APLICA")</f>
        <v>7</v>
      </c>
      <c r="DU22" s="2" t="str">
        <f t="shared" si="16"/>
        <v>NO</v>
      </c>
      <c r="DV22" s="2" t="str">
        <f>IF(DU22="SI",VLOOKUP(A22,'5 TD'!$G$3:$H$270,2,0),"NO APLICA ")</f>
        <v xml:space="preserve">NO APLICA </v>
      </c>
      <c r="DW22" s="2" t="str">
        <f t="shared" si="31"/>
        <v>NO</v>
      </c>
      <c r="DX22" s="2" t="str">
        <f>IF(DW22="SI",VLOOKUP(A22,'5 TD'!$J$4:$K$472,2,0),"NO APLICA")</f>
        <v>NO APLICA</v>
      </c>
      <c r="DY22" s="2" t="str">
        <f t="shared" si="32"/>
        <v>NO</v>
      </c>
      <c r="DZ22" s="7" t="str">
        <f>IF(DY22="SI",VLOOKUP(A22,'5 TD'!$M$4:$N$350,2,0),"NO APLICA")</f>
        <v>NO APLICA</v>
      </c>
      <c r="EA22" s="2" t="str">
        <f t="shared" si="17"/>
        <v>NO APLICA</v>
      </c>
      <c r="EB22" s="12" t="str">
        <f t="shared" si="33"/>
        <v/>
      </c>
      <c r="EC22" s="12" t="str">
        <f>IF(EA22="SI",VLOOKUP(A22,'5 TD'!$V$4:$W$479,2,0),"NO APLICA")</f>
        <v>NO APLICA</v>
      </c>
      <c r="ED22" s="2" t="str">
        <f t="shared" si="18"/>
        <v>NO</v>
      </c>
      <c r="EE22" s="79" t="str">
        <f>IF(ED22="SI",VLOOKUP(AI22,COMPORTAMIENTO!$A$1:$H$2100,7,0),"NO APLICA")</f>
        <v>NO APLICA</v>
      </c>
      <c r="EF22" s="234" t="str">
        <f>IF(ED22="SI",VLOOKUP(A22,'5 TD'!$P$2:$Q$479,2,0),"NO APLICA")</f>
        <v>NO APLICA</v>
      </c>
      <c r="EG22" s="2" t="str">
        <f t="shared" si="19"/>
        <v>NO</v>
      </c>
      <c r="EH22" s="2">
        <f>IF(CZ22="no",0,VLOOKUP(AI22,EXPERIENCIA!$A$1:$C$2100,2,0))</f>
        <v>146</v>
      </c>
      <c r="EI22" s="2">
        <f>IF(CZ22="si",VLOOKUP(A22,'5 TD'!$S$3:$T$2103,2,0),0)</f>
        <v>146</v>
      </c>
      <c r="EJ22" s="2" t="str">
        <f t="shared" si="20"/>
        <v>SI</v>
      </c>
      <c r="EK22" s="2">
        <f>+('3 Planilla Preadjudicación OTIC'!BU23)</f>
        <v>0</v>
      </c>
    </row>
    <row r="23" spans="1:145" s="3" customFormat="1" ht="13" hidden="1" x14ac:dyDescent="0.3">
      <c r="A23" s="2">
        <f>+('3 Planilla Preadjudicación OTIC'!A23)</f>
        <v>14546</v>
      </c>
      <c r="B23" s="2" t="str">
        <f>+('3 Planilla Preadjudicación OTIC'!B23)</f>
        <v>53334038-5</v>
      </c>
      <c r="C23" s="4">
        <f>+('3 Planilla Preadjudicación OTIC'!E23)</f>
        <v>2025</v>
      </c>
      <c r="D23" s="4" t="str">
        <f>+('3 Planilla Preadjudicación OTIC'!F23)</f>
        <v>Fondos Regionales</v>
      </c>
      <c r="E23" s="4" t="str">
        <f>+('3 Planilla Preadjudicación OTIC'!G23)</f>
        <v>61531000-K</v>
      </c>
      <c r="F23" s="4" t="str">
        <f>+('3 Planilla Preadjudicación OTIC'!H23)</f>
        <v>SENCE</v>
      </c>
      <c r="G23" s="4"/>
      <c r="H23" s="4"/>
      <c r="I23" s="4" t="str">
        <f>+('3 Planilla Preadjudicación OTIC'!I23)</f>
        <v>TÉCNICAS DE SOLDADURA POR OXIGÁS, ARCO VOLTAICO, TIG Y MIG</v>
      </c>
      <c r="J23" s="4" t="str">
        <f>+('3 Planilla Preadjudicación OTIC'!J23)</f>
        <v>PF0622</v>
      </c>
      <c r="K23" s="4" t="str">
        <f>+('3 Planilla Preadjudicación OTIC'!K23)</f>
        <v>TÉCNICAS PARA EL EMPRENDIMIENTO</v>
      </c>
      <c r="L23" s="4" t="str">
        <f>+('3 Planilla Preadjudicación OTIC'!L23)</f>
        <v>PF0921</v>
      </c>
      <c r="M23" s="2">
        <f>+('3 Planilla Preadjudicación OTIC'!M23)</f>
        <v>9</v>
      </c>
      <c r="N23" s="4" t="str">
        <f>+('3 Planilla Preadjudicación OTIC'!N23)</f>
        <v>DE LA ARAUCANÍA</v>
      </c>
      <c r="O23" s="4" t="str">
        <f>+('3 Planilla Preadjudicación OTIC'!O23)</f>
        <v>MELIPEUCO</v>
      </c>
      <c r="P23" s="4" t="str">
        <f>+('3 Planilla Preadjudicación OTIC'!P23)</f>
        <v>PERSONAS VULNERABLES PERTENECIENTES AL 80 % MÁS VULNERABLE</v>
      </c>
      <c r="Q23" s="4" t="str">
        <f>+('3 Planilla Preadjudicación OTIC'!Q23)</f>
        <v>PRESENCIAL</v>
      </c>
      <c r="R23" s="4" t="str">
        <f>+('3 Planilla Preadjudicación OTIC'!R23)</f>
        <v>INDEPENDIENTE</v>
      </c>
      <c r="S23" s="4" t="str">
        <f>+('3 Planilla Preadjudicación OTIC'!S23)</f>
        <v>01. LUNES - MAÑANA / 04. MARTES - MAÑANA / 07. MIÉRCOLES - MAÑANA / 10. JUEVES - MAÑANA / 13. VIERNES - MAÑANA</v>
      </c>
      <c r="T23" s="2">
        <f>+('3 Planilla Preadjudicación OTIC'!T23)</f>
        <v>20</v>
      </c>
      <c r="U23" s="2">
        <f>+('3 Planilla Preadjudicación OTIC'!U23)</f>
        <v>260</v>
      </c>
      <c r="V23" s="2">
        <f>+('3 Planilla Preadjudicación OTIC'!V23)</f>
        <v>12</v>
      </c>
      <c r="W23" s="2">
        <f>+('3 Planilla Preadjudicación OTIC'!W23)</f>
        <v>272</v>
      </c>
      <c r="X23" s="2">
        <f>+('3 Planilla Preadjudicación OTIC'!X23)</f>
        <v>4</v>
      </c>
      <c r="Y23" s="2" t="str">
        <f>+('3 Planilla Preadjudicación OTIC'!Y23)</f>
        <v>SI</v>
      </c>
      <c r="Z23" s="2" t="str">
        <f>+('3 Planilla Preadjudicación OTIC'!Z23)</f>
        <v>SI</v>
      </c>
      <c r="AA23" s="2" t="str">
        <f>+('3 Planilla Preadjudicación OTIC'!AA23)</f>
        <v>SI</v>
      </c>
      <c r="AB23" s="4">
        <f>+('3 Planilla Preadjudicación OTIC'!AB23)</f>
        <v>0</v>
      </c>
      <c r="AC23" s="4" t="str">
        <f>+('3 Planilla Preadjudicación OTIC'!AC23)</f>
        <v>EDUCACIÓN BÁSICA COMPLETA, DE PREFERENCIA; NOCIONES BÁSICAS DE OPERACIONES MATEMÁTICAS (SUMA, RESTA,
MULTIPLICACIÓN, DIVISIÓN).</v>
      </c>
      <c r="AD23" s="2" t="str">
        <f>+('3 Planilla Preadjudicación OTIC'!AD23)</f>
        <v>SI</v>
      </c>
      <c r="AE23" s="4" t="str">
        <f>+('3 Planilla Preadjudicación OTIC'!AE23)</f>
        <v>CERTIFICACIÓN COMO SOLDADOR.</v>
      </c>
      <c r="AF23" s="2" t="str">
        <f>+('3 Planilla Preadjudicación OTIC'!AF23)</f>
        <v>CONVOCATORIA ABIERTA</v>
      </c>
      <c r="AG23" s="2">
        <f>+('3 Planilla Preadjudicación OTIC'!AG23)</f>
        <v>68</v>
      </c>
      <c r="AH23" s="30">
        <v>2</v>
      </c>
      <c r="AI23" s="2" t="str">
        <f>+('3 Planilla Preadjudicación OTIC'!AI23)</f>
        <v>76004998-0</v>
      </c>
      <c r="AJ23" s="135" t="str">
        <f>+('3 Planilla Preadjudicación OTIC'!AJ23)</f>
        <v>Sociedad para la Gestión y desarrollo de la capacitación limitada</v>
      </c>
      <c r="AK23" s="4">
        <f>+('3 Planilla Preadjudicación OTIC'!AK23)</f>
        <v>272</v>
      </c>
      <c r="AL23" s="2">
        <f>+('3 Planilla Preadjudicación OTIC'!AL23)</f>
        <v>68</v>
      </c>
      <c r="AM23" s="2">
        <f>+('3 Planilla Preadjudicación OTIC'!AM23)</f>
        <v>5075</v>
      </c>
      <c r="AN23" s="12">
        <f>+('3 Planilla Preadjudicación OTIC'!AN23)</f>
        <v>275000</v>
      </c>
      <c r="AO23" s="12">
        <f>+('3 Planilla Preadjudicación OTIC'!AO23)</f>
        <v>450000</v>
      </c>
      <c r="AP23" s="12">
        <f>+('3 Planilla Preadjudicación OTIC'!AP23)</f>
        <v>27608000</v>
      </c>
      <c r="AQ23" s="12">
        <f>+('3 Planilla Preadjudicación OTIC'!AQ23)</f>
        <v>5440000</v>
      </c>
      <c r="AR23" s="12">
        <f>+('3 Planilla Preadjudicación OTIC'!AR23)</f>
        <v>5500000</v>
      </c>
      <c r="AS23" s="12">
        <f>+('3 Planilla Preadjudicación OTIC'!AS23)</f>
        <v>6800000</v>
      </c>
      <c r="AT23" s="12">
        <f>+('3 Planilla Preadjudicación OTIC'!AT23)</f>
        <v>9000000</v>
      </c>
      <c r="AU23" s="12">
        <f>+('3 Planilla Preadjudicación OTIC'!AU23)</f>
        <v>54348000</v>
      </c>
      <c r="AV23" s="12" t="str">
        <f>+('3 Planilla Preadjudicación OTIC'!AV23)</f>
        <v>SI</v>
      </c>
      <c r="AW23" s="2" t="str">
        <f>+('3 Planilla Preadjudicación OTIC'!AW23)</f>
        <v>-</v>
      </c>
      <c r="AX23" s="4">
        <f>+('3 Planilla Preadjudicación OTIC'!AX23)</f>
        <v>7</v>
      </c>
      <c r="AY23" s="2">
        <f>+('3 Planilla Preadjudicación OTIC'!AY23)</f>
        <v>7</v>
      </c>
      <c r="AZ23" s="2" t="str">
        <f>+('3 Planilla Preadjudicación OTIC'!BA23)</f>
        <v>-</v>
      </c>
      <c r="BA23" s="2" t="str">
        <f>+('3 Planilla Preadjudicación OTIC'!BB23)</f>
        <v>-</v>
      </c>
      <c r="BB23" s="2" t="str">
        <f>+('3 Planilla Preadjudicación OTIC'!BC23)</f>
        <v>-</v>
      </c>
      <c r="BC23" s="2" t="str">
        <f>+('3 Planilla Preadjudicación OTIC'!BD23)</f>
        <v>-</v>
      </c>
      <c r="BD23" s="2" t="str">
        <f>+('3 Planilla Preadjudicación OTIC'!BE23)</f>
        <v>-</v>
      </c>
      <c r="BE23" s="2" t="str">
        <f>+('3 Planilla Preadjudicación OTIC'!BF23)</f>
        <v>-</v>
      </c>
      <c r="BG23" s="2">
        <f>+('3 Planilla Preadjudicación OTIC'!BG23)</f>
        <v>7</v>
      </c>
      <c r="BH23" s="2">
        <f>+('3 Planilla Preadjudicación OTIC'!BH23)</f>
        <v>7</v>
      </c>
      <c r="BI23" s="2">
        <f>+('3 Planilla Preadjudicación OTIC'!BI23)</f>
        <v>7</v>
      </c>
      <c r="BJ23" s="2">
        <f>+('3 Planilla Preadjudicación OTIC'!BJ23)</f>
        <v>7</v>
      </c>
      <c r="BK23" s="2">
        <f>+('3 Planilla Preadjudicación OTIC'!BK23)</f>
        <v>5</v>
      </c>
      <c r="BL23" s="199">
        <f>+('3 Planilla Preadjudicación OTIC'!BM23)</f>
        <v>7</v>
      </c>
      <c r="BM23" s="103">
        <f>ROUND(('3 Planilla Preadjudicación OTIC'!BN23),1)</f>
        <v>6.9</v>
      </c>
      <c r="BN23" s="4">
        <f>+('3 Planilla Preadjudicación OTIC'!BO23)</f>
        <v>0</v>
      </c>
      <c r="BO23" s="4">
        <f>+('3 Planilla Preadjudicación OTIC'!BP23)</f>
        <v>0</v>
      </c>
      <c r="BP23" s="4">
        <f>+('3 Planilla Preadjudicación OTIC'!BQ23)</f>
        <v>0</v>
      </c>
      <c r="BQ23" s="4">
        <f>+('3 Planilla Preadjudicación OTIC'!BR23)</f>
        <v>0</v>
      </c>
      <c r="BR23" s="4">
        <f>+('3 Planilla Preadjudicación OTIC'!BS23)</f>
        <v>0</v>
      </c>
      <c r="BS23" s="4">
        <f>+('3 Planilla Preadjudicación OTIC'!BT23)</f>
        <v>0</v>
      </c>
      <c r="BU23" s="85">
        <f>IF(VLOOKUP(A23,'BD OFICIAL'!$A$1:$AL$2097,7,0)=D23,0,1)</f>
        <v>0</v>
      </c>
      <c r="BV23" s="85">
        <f>IF(VLOOKUP(A23,'BD OFICIAL'!$A$1:$AL$2097,11,0)=J23,0,1)</f>
        <v>0</v>
      </c>
      <c r="BW23" s="85">
        <f>IF(VLOOKUP(A23,'BD OFICIAL'!$A$1:$AL$2097,13,0)=L23,0,1)</f>
        <v>0</v>
      </c>
      <c r="BX23" s="2">
        <f>IF(VLOOKUP(A23,'BD OFICIAL'!$A$1:$AL$2097,16,0)=O23,0,1)</f>
        <v>0</v>
      </c>
      <c r="BY23" s="2">
        <f>IF(VLOOKUP(A23,'BD OFICIAL'!$A$1:$AL$2097,17,0)=P23,0,1)</f>
        <v>0</v>
      </c>
      <c r="BZ23" s="2">
        <f>IF(VLOOKUP(A23,'BD OFICIAL'!$A$1:$AL$2097,19,0)=R23,0,1)</f>
        <v>0</v>
      </c>
      <c r="CA23" s="2">
        <f>IF(VLOOKUP(A23,'BD OFICIAL'!$A$1:$AL$2097,21,0)=T23,0,1)</f>
        <v>0</v>
      </c>
      <c r="CB23" s="2">
        <f>IF(VLOOKUP(A23,'BD OFICIAL'!$A$1:$AL$2097,24,0)=AK23,0,1)</f>
        <v>0</v>
      </c>
      <c r="CC23" s="2">
        <f>IF(VLOOKUP(A23,'BD OFICIAL'!$A$1:$AL$2097,25,0)=X23,0,1)</f>
        <v>0</v>
      </c>
      <c r="CD23" s="2">
        <f>IF(VLOOKUP(A23,'BD OFICIAL'!$A$1:$AL$2097,26,0)=Y23,0,1)</f>
        <v>0</v>
      </c>
      <c r="CE23" s="2">
        <f>IF(VLOOKUP(A23,'BD OFICIAL'!$A$1:$AL$2097,27,0)=Z23,0,1)</f>
        <v>0</v>
      </c>
      <c r="CF23" s="2">
        <f>IF(VLOOKUP(A23,'BD OFICIAL'!$A$1:$AL$2097,28,0)=AA23,0,1)</f>
        <v>0</v>
      </c>
      <c r="CG23" s="2">
        <f>IF(VLOOKUP(A23,'BD OFICIAL'!$A$1:$AL$2097,33,0)=AF23,0,1)</f>
        <v>0</v>
      </c>
      <c r="CH23" s="2">
        <f>IF(VLOOKUP(A23,'BD OFICIAL'!$A$1:$AL$2097,35,0)=AH23,0,1)</f>
        <v>0</v>
      </c>
      <c r="CI23" s="85">
        <f>IF(VLOOKUP(A23,'BD OFICIAL'!$A$1:$AL$2097,34,0)=AL23,0,1)</f>
        <v>0</v>
      </c>
      <c r="CJ23" s="12">
        <f>VLOOKUP(A23,'BD OFICIAL'!$A$1:$AM$2097,36,0)*AM23-AP23</f>
        <v>0</v>
      </c>
      <c r="CK23" s="85" t="str">
        <f t="shared" si="0"/>
        <v>SHNOM</v>
      </c>
      <c r="CL23" s="85" t="str">
        <f t="shared" si="1"/>
        <v>SI</v>
      </c>
      <c r="CM23" s="85" t="str">
        <f t="shared" si="21"/>
        <v>NO</v>
      </c>
      <c r="CN23" s="31">
        <f t="shared" si="22"/>
        <v>0</v>
      </c>
      <c r="CO23" s="31">
        <f t="shared" si="2"/>
        <v>0</v>
      </c>
      <c r="CP23" s="31">
        <f t="shared" si="3"/>
        <v>0</v>
      </c>
      <c r="CQ23" s="31">
        <f>IF(Y23="NO",0,IF(Y23="SI",IF(VLOOKUP(A23,'BD OFICIAL'!$A:$AO,40,0)=AQ23,0,1)))</f>
        <v>0</v>
      </c>
      <c r="CR23" s="31">
        <f>IF(Z23="NO",0,IF(Z23="SI",IF(VLOOKUP(A23,'BD OFICIAL'!$A:$AO,41,0)=AS23,0,1)))</f>
        <v>0</v>
      </c>
      <c r="CS23" s="31">
        <f t="shared" si="4"/>
        <v>0</v>
      </c>
      <c r="CT23" s="31">
        <f t="shared" si="5"/>
        <v>0</v>
      </c>
      <c r="CU23" s="31">
        <f>IF(VLOOKUP(A23,'BD OFICIAL'!$A$1:$AL$1055,31,0)="SI",IF(AT23&gt;0,0,1),IF(AT23=0,0,1))</f>
        <v>0</v>
      </c>
      <c r="CV23" s="31">
        <f t="shared" si="6"/>
        <v>0</v>
      </c>
      <c r="CW23" s="31">
        <f t="shared" si="7"/>
        <v>0</v>
      </c>
      <c r="CX23" s="85" t="str">
        <f t="shared" si="23"/>
        <v>SI</v>
      </c>
      <c r="CY23" s="31">
        <f t="shared" si="24"/>
        <v>0</v>
      </c>
      <c r="CZ23" s="85" t="str">
        <f>IF(ISERROR(VLOOKUP(AI23,EXPERIENCIA!$A$1:$C$2100,1,0)),"NO","SI")</f>
        <v>SI</v>
      </c>
      <c r="DA23" s="85">
        <f>IF(CX23="no","NO APLICA",IF(AX23=0,"ERROR NOTA",IF(AND(AX23&gt;1,CZ23="NO"),"ERROR NOTA",IF(AND(CZ23="NO",AX23=1),0,IF(VLOOKUP(AI23,EXPERIENCIA!$A$1:$C$2100,3,0)=AX23,0,"ERROR NOTA")))))</f>
        <v>0</v>
      </c>
      <c r="DB23" s="85" t="str">
        <f>IF(ISERROR(VLOOKUP(AI23,COMPORTAMIENTO!$A$1:$C$2100,1,0)),"NO","SI")</f>
        <v>SI</v>
      </c>
      <c r="DC23" s="85">
        <f>IF(CX23="NO","NO APLICA",IF(AY23=0,"ERROR NOTA",IF(AND(DB23="NO",AY23=7),0,IF(VLOOKUP(AI23,COMPORTAMIENTO!$A$2:$H$2100,8,0)=AY23,0,"ERROR NOTA"))))</f>
        <v>0</v>
      </c>
      <c r="DD23" s="103">
        <f t="shared" si="25"/>
        <v>0.70000000000000007</v>
      </c>
      <c r="DE23" s="103">
        <f t="shared" si="26"/>
        <v>0.70000000000000007</v>
      </c>
      <c r="DF23" s="85" t="str">
        <f t="shared" si="8"/>
        <v>SI</v>
      </c>
      <c r="DG23" s="85">
        <f t="shared" si="9"/>
        <v>0</v>
      </c>
      <c r="DH23" s="85">
        <f t="shared" si="27"/>
        <v>0</v>
      </c>
      <c r="DI23" s="85">
        <f t="shared" si="10"/>
        <v>0</v>
      </c>
      <c r="DJ23" s="7">
        <f t="shared" si="28"/>
        <v>6.8000000000000007</v>
      </c>
      <c r="DK23" s="7">
        <f t="shared" si="11"/>
        <v>6.8000000000000007</v>
      </c>
      <c r="DL23" s="12">
        <f t="shared" si="29"/>
        <v>5075</v>
      </c>
      <c r="DM23" s="12">
        <f>VLOOKUP(A23,'5 TD'!$A:$B,2,0)</f>
        <v>5075</v>
      </c>
      <c r="DN23" s="7">
        <f t="shared" si="12"/>
        <v>7</v>
      </c>
      <c r="DO23" s="85" t="str">
        <f t="shared" si="13"/>
        <v>APROBADO</v>
      </c>
      <c r="DP23" s="85" t="str">
        <f t="shared" si="14"/>
        <v>APROBADO</v>
      </c>
      <c r="DQ23" s="7">
        <f t="shared" si="15"/>
        <v>6.9</v>
      </c>
      <c r="DR23" s="85" t="str">
        <f t="shared" si="30"/>
        <v>APROBADO</v>
      </c>
      <c r="DS23" s="2">
        <f>+('3 Planilla Preadjudicación OTIC'!BO23)</f>
        <v>0</v>
      </c>
      <c r="DT23" s="2">
        <f>IF(DR23="APROBADO",VLOOKUP(A23,'5 TD'!$D$3:$E$270,2,0),"NO APLICA")</f>
        <v>7</v>
      </c>
      <c r="DU23" s="2" t="str">
        <f t="shared" si="16"/>
        <v>NO</v>
      </c>
      <c r="DV23" s="2" t="str">
        <f>IF(DU23="SI",VLOOKUP(A23,'5 TD'!$G$3:$H$270,2,0),"NO APLICA ")</f>
        <v xml:space="preserve">NO APLICA </v>
      </c>
      <c r="DW23" s="2" t="str">
        <f t="shared" si="31"/>
        <v>NO</v>
      </c>
      <c r="DX23" s="2" t="str">
        <f>IF(DW23="SI",VLOOKUP(A23,'5 TD'!$J$4:$K$472,2,0),"NO APLICA")</f>
        <v>NO APLICA</v>
      </c>
      <c r="DY23" s="2" t="str">
        <f t="shared" si="32"/>
        <v>NO</v>
      </c>
      <c r="DZ23" s="7" t="str">
        <f>IF(DY23="SI",VLOOKUP(A23,'5 TD'!$M$4:$N$350,2,0),"NO APLICA")</f>
        <v>NO APLICA</v>
      </c>
      <c r="EA23" s="2" t="str">
        <f t="shared" si="17"/>
        <v>NO APLICA</v>
      </c>
      <c r="EB23" s="12" t="str">
        <f t="shared" si="33"/>
        <v/>
      </c>
      <c r="EC23" s="12" t="str">
        <f>IF(EA23="SI",VLOOKUP(A23,'5 TD'!$V$4:$W$479,2,0),"NO APLICA")</f>
        <v>NO APLICA</v>
      </c>
      <c r="ED23" s="2" t="str">
        <f t="shared" si="18"/>
        <v>NO</v>
      </c>
      <c r="EE23" s="79" t="str">
        <f>IF(ED23="SI",VLOOKUP(AI23,COMPORTAMIENTO!$A$1:$H$2100,7,0),"NO APLICA")</f>
        <v>NO APLICA</v>
      </c>
      <c r="EF23" s="234" t="str">
        <f>IF(ED23="SI",VLOOKUP(A23,'5 TD'!$P$2:$Q$479,2,0),"NO APLICA")</f>
        <v>NO APLICA</v>
      </c>
      <c r="EG23" s="2" t="str">
        <f t="shared" si="19"/>
        <v>NO</v>
      </c>
      <c r="EH23" s="2">
        <f>IF(CZ23="no",0,VLOOKUP(AI23,EXPERIENCIA!$A$1:$C$2100,2,0))</f>
        <v>146</v>
      </c>
      <c r="EI23" s="2">
        <f>IF(CZ23="si",VLOOKUP(A23,'5 TD'!$S$3:$T$2103,2,0),0)</f>
        <v>146</v>
      </c>
      <c r="EJ23" s="2" t="str">
        <f t="shared" si="20"/>
        <v>SI</v>
      </c>
      <c r="EK23" s="2" t="str">
        <f>+('3 Planilla Preadjudicación OTIC'!BU24)</f>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v>
      </c>
    </row>
    <row r="24" spans="1:145" s="237" customFormat="1" ht="13" hidden="1" x14ac:dyDescent="0.3">
      <c r="A24" s="236">
        <f>+('3 Planilla Preadjudicación OTIC'!A24)</f>
        <v>14547</v>
      </c>
      <c r="B24" s="2" t="str">
        <f>+('3 Planilla Preadjudicación OTIC'!B24)</f>
        <v>53334038-5</v>
      </c>
      <c r="C24" s="4">
        <f>+('3 Planilla Preadjudicación OTIC'!E24)</f>
        <v>2025</v>
      </c>
      <c r="D24" s="4" t="str">
        <f>+('3 Planilla Preadjudicación OTIC'!F24)</f>
        <v>Fondos Regionales</v>
      </c>
      <c r="E24" s="4" t="str">
        <f>+('3 Planilla Preadjudicación OTIC'!G24)</f>
        <v>61531000-K</v>
      </c>
      <c r="F24" s="4" t="str">
        <f>+('3 Planilla Preadjudicación OTIC'!H24)</f>
        <v>SENCE</v>
      </c>
      <c r="G24" s="4"/>
      <c r="H24" s="4"/>
      <c r="I24" s="4" t="str">
        <f>+('3 Planilla Preadjudicación OTIC'!I24)</f>
        <v>TÉCNICAS DE SOLDADURA POR OXIGÁS, ARCO VOLTAICO, TIG Y MIG</v>
      </c>
      <c r="J24" s="4" t="str">
        <f>+('3 Planilla Preadjudicación OTIC'!J24)</f>
        <v>PF0622</v>
      </c>
      <c r="K24" s="4" t="str">
        <f>+('3 Planilla Preadjudicación OTIC'!K24)</f>
        <v>TÉCNICAS PARA EL EMPRENDIMIENTO</v>
      </c>
      <c r="L24" s="4" t="str">
        <f>+('3 Planilla Preadjudicación OTIC'!L24)</f>
        <v>PF0921</v>
      </c>
      <c r="M24" s="2">
        <f>+('3 Planilla Preadjudicación OTIC'!M24)</f>
        <v>9</v>
      </c>
      <c r="N24" s="4" t="str">
        <f>+('3 Planilla Preadjudicación OTIC'!N24)</f>
        <v>DE LA ARAUCANÍA</v>
      </c>
      <c r="O24" s="4" t="str">
        <f>+('3 Planilla Preadjudicación OTIC'!O24)</f>
        <v>VICTORIA</v>
      </c>
      <c r="P24" s="4" t="str">
        <f>+('3 Planilla Preadjudicación OTIC'!P24)</f>
        <v>PERSONAS VULNERABLES PERTENECIENTES AL 80 % MÁS VULNERABLE</v>
      </c>
      <c r="Q24" s="4" t="str">
        <f>+('3 Planilla Preadjudicación OTIC'!Q24)</f>
        <v>PRESENCIAL</v>
      </c>
      <c r="R24" s="4" t="str">
        <f>+('3 Planilla Preadjudicación OTIC'!R24)</f>
        <v>INDEPENDIENTE</v>
      </c>
      <c r="S24" s="4" t="str">
        <f>+('3 Planilla Preadjudicación OTIC'!S24)</f>
        <v>01. LUNES - MAÑANA / 04. MARTES - MAÑANA / 07. MIÉRCOLES - MAÑANA / 10. JUEVES - MAÑANA / 13. VIERNES - MAÑANA</v>
      </c>
      <c r="T24" s="2">
        <f>+('3 Planilla Preadjudicación OTIC'!T24)</f>
        <v>20</v>
      </c>
      <c r="U24" s="2">
        <f>+('3 Planilla Preadjudicación OTIC'!U24)</f>
        <v>260</v>
      </c>
      <c r="V24" s="2">
        <f>+('3 Planilla Preadjudicación OTIC'!V24)</f>
        <v>12</v>
      </c>
      <c r="W24" s="2">
        <f>+('3 Planilla Preadjudicación OTIC'!W24)</f>
        <v>272</v>
      </c>
      <c r="X24" s="2">
        <f>+('3 Planilla Preadjudicación OTIC'!X24)</f>
        <v>4</v>
      </c>
      <c r="Y24" s="2" t="str">
        <f>+('3 Planilla Preadjudicación OTIC'!Y24)</f>
        <v>SI</v>
      </c>
      <c r="Z24" s="2" t="str">
        <f>+('3 Planilla Preadjudicación OTIC'!Z24)</f>
        <v>SI</v>
      </c>
      <c r="AA24" s="2" t="str">
        <f>+('3 Planilla Preadjudicación OTIC'!AA24)</f>
        <v>SI</v>
      </c>
      <c r="AB24" s="4">
        <f>+('3 Planilla Preadjudicación OTIC'!AB24)</f>
        <v>0</v>
      </c>
      <c r="AC24" s="4" t="str">
        <f>+('3 Planilla Preadjudicación OTIC'!AC24)</f>
        <v>EDUCACIÓN BÁSICA COMPLETA, DE PREFERENCIA; NOCIONES BÁSICAS DE OPERACIONES MATEMÁTICAS (SUMA, RESTA,
MULTIPLICACIÓN, DIVISIÓN).</v>
      </c>
      <c r="AD24" s="2" t="str">
        <f>+('3 Planilla Preadjudicación OTIC'!AD24)</f>
        <v>SI</v>
      </c>
      <c r="AE24" s="4" t="str">
        <f>+('3 Planilla Preadjudicación OTIC'!AE24)</f>
        <v>CERTIFICACIÓN COMO SOLDADOR.</v>
      </c>
      <c r="AF24" s="2" t="str">
        <f>+('3 Planilla Preadjudicación OTIC'!AF24)</f>
        <v>CONVOCATORIA ABIERTA</v>
      </c>
      <c r="AG24" s="2">
        <f>+('3 Planilla Preadjudicación OTIC'!AG24)</f>
        <v>68</v>
      </c>
      <c r="AH24" s="30">
        <v>2</v>
      </c>
      <c r="AI24" s="2" t="str">
        <f>+('3 Planilla Preadjudicación OTIC'!AI24)</f>
        <v>76004998-0</v>
      </c>
      <c r="AJ24" s="135" t="str">
        <f>+('3 Planilla Preadjudicación OTIC'!AJ24)</f>
        <v>Sociedad para la Gestión y desarrollo de la capacitación limitada</v>
      </c>
      <c r="AK24" s="4">
        <f>+('3 Planilla Preadjudicación OTIC'!AK24)</f>
        <v>272</v>
      </c>
      <c r="AL24" s="2">
        <f>+('3 Planilla Preadjudicación OTIC'!AL24)</f>
        <v>68</v>
      </c>
      <c r="AM24" s="2">
        <f>+('3 Planilla Preadjudicación OTIC'!AM24)</f>
        <v>5075</v>
      </c>
      <c r="AN24" s="12">
        <f>+('3 Planilla Preadjudicación OTIC'!AN24)</f>
        <v>275000</v>
      </c>
      <c r="AO24" s="12">
        <f>+('3 Planilla Preadjudicación OTIC'!AO24)</f>
        <v>450000</v>
      </c>
      <c r="AP24" s="12">
        <f>+('3 Planilla Preadjudicación OTIC'!AP24)</f>
        <v>27608000</v>
      </c>
      <c r="AQ24" s="12">
        <f>+('3 Planilla Preadjudicación OTIC'!AQ24)</f>
        <v>5440000</v>
      </c>
      <c r="AR24" s="12">
        <f>+('3 Planilla Preadjudicación OTIC'!AR24)</f>
        <v>5500000</v>
      </c>
      <c r="AS24" s="12">
        <f>+('3 Planilla Preadjudicación OTIC'!AS24)</f>
        <v>6800000</v>
      </c>
      <c r="AT24" s="12">
        <f>+('3 Planilla Preadjudicación OTIC'!AT24)</f>
        <v>9000000</v>
      </c>
      <c r="AU24" s="12">
        <f>+('3 Planilla Preadjudicación OTIC'!AU24)</f>
        <v>54348000</v>
      </c>
      <c r="AV24" s="12" t="str">
        <f>+('3 Planilla Preadjudicación OTIC'!AV24)</f>
        <v>SI</v>
      </c>
      <c r="AW24" s="2" t="str">
        <f>+('3 Planilla Preadjudicación OTIC'!AW24)</f>
        <v>-</v>
      </c>
      <c r="AX24" s="4">
        <f>+('3 Planilla Preadjudicación OTIC'!AX24)</f>
        <v>7</v>
      </c>
      <c r="AY24" s="2">
        <f>+('3 Planilla Preadjudicación OTIC'!AY24)</f>
        <v>7</v>
      </c>
      <c r="AZ24" s="2" t="str">
        <f>+('3 Planilla Preadjudicación OTIC'!BA24)</f>
        <v>-</v>
      </c>
      <c r="BA24" s="2" t="str">
        <f>+('3 Planilla Preadjudicación OTIC'!BB24)</f>
        <v>-</v>
      </c>
      <c r="BB24" s="2" t="str">
        <f>+('3 Planilla Preadjudicación OTIC'!BC24)</f>
        <v>-</v>
      </c>
      <c r="BC24" s="2" t="str">
        <f>+('3 Planilla Preadjudicación OTIC'!BD24)</f>
        <v>-</v>
      </c>
      <c r="BD24" s="2" t="str">
        <f>+('3 Planilla Preadjudicación OTIC'!BE24)</f>
        <v>-</v>
      </c>
      <c r="BE24" s="2" t="str">
        <f>+('3 Planilla Preadjudicación OTIC'!BF24)</f>
        <v>-</v>
      </c>
      <c r="BF24" s="3"/>
      <c r="BG24" s="2">
        <f>+('3 Planilla Preadjudicación OTIC'!BG24)</f>
        <v>7</v>
      </c>
      <c r="BH24" s="2">
        <f>+('3 Planilla Preadjudicación OTIC'!BH24)</f>
        <v>7</v>
      </c>
      <c r="BI24" s="2">
        <f>+('3 Planilla Preadjudicación OTIC'!BI24)</f>
        <v>7</v>
      </c>
      <c r="BJ24" s="2">
        <f>+('3 Planilla Preadjudicación OTIC'!BJ24)</f>
        <v>7</v>
      </c>
      <c r="BK24" s="2">
        <f>+('3 Planilla Preadjudicación OTIC'!BK24)</f>
        <v>7</v>
      </c>
      <c r="BL24" s="199">
        <f>+('3 Planilla Preadjudicación OTIC'!BM24)</f>
        <v>7</v>
      </c>
      <c r="BM24" s="103">
        <f>ROUND(('3 Planilla Preadjudicación OTIC'!BN24),1)</f>
        <v>7</v>
      </c>
      <c r="BN24" s="4" t="str">
        <f>+('3 Planilla Preadjudicación OTIC'!BO24)</f>
        <v>si</v>
      </c>
      <c r="BO24" s="4" t="str">
        <f>+('3 Planilla Preadjudicación OTIC'!BP24)</f>
        <v>Sigisfredo Orlando Campos</v>
      </c>
      <c r="BP24" s="4" t="str">
        <f>+('3 Planilla Preadjudicación OTIC'!BQ24)</f>
        <v>scampos@sogedecap.cl</v>
      </c>
      <c r="BQ24" s="4">
        <f>+('3 Planilla Preadjudicación OTIC'!BR24)</f>
        <v>56979579748</v>
      </c>
      <c r="BR24" s="4" t="str">
        <f>+('3 Planilla Preadjudicación OTIC'!BS24)</f>
        <v>Iglesia Alianza Cristiana y Misionera Calle General Lagos 355</v>
      </c>
      <c r="BS24" s="4" t="str">
        <f>+('3 Planilla Preadjudicación OTIC'!BT24)</f>
        <v>APLICAR TÉCNICAS DE OXIGÁS, ARCO VOLTAICO, TIG Y MIG SOBRE DIVERSAS PIEZAS Y PARTES METÁLICAS, SEGÚN UN
REQUERIMIENTO DE SOLDADO DE ESTRUCTURAS Y PIEZAS METÁLICAS</v>
      </c>
      <c r="BT24" s="3"/>
      <c r="BU24" s="85">
        <f>IF(VLOOKUP(A24,'BD OFICIAL'!$A$1:$AL$2097,7,0)=D24,0,1)</f>
        <v>0</v>
      </c>
      <c r="BV24" s="85">
        <f>IF(VLOOKUP(A24,'BD OFICIAL'!$A$1:$AL$2097,11,0)=J24,0,1)</f>
        <v>0</v>
      </c>
      <c r="BW24" s="85">
        <f>IF(VLOOKUP(A24,'BD OFICIAL'!$A$1:$AL$2097,13,0)=L24,0,1)</f>
        <v>0</v>
      </c>
      <c r="BX24" s="2">
        <f>IF(VLOOKUP(A24,'BD OFICIAL'!$A$1:$AL$2097,16,0)=O24,0,1)</f>
        <v>0</v>
      </c>
      <c r="BY24" s="2">
        <f>IF(VLOOKUP(A24,'BD OFICIAL'!$A$1:$AL$2097,17,0)=P24,0,1)</f>
        <v>0</v>
      </c>
      <c r="BZ24" s="2">
        <f>IF(VLOOKUP(A24,'BD OFICIAL'!$A$1:$AL$2097,19,0)=R24,0,1)</f>
        <v>0</v>
      </c>
      <c r="CA24" s="2">
        <f>IF(VLOOKUP(A24,'BD OFICIAL'!$A$1:$AL$2097,21,0)=T24,0,1)</f>
        <v>0</v>
      </c>
      <c r="CB24" s="2">
        <f>IF(VLOOKUP(A24,'BD OFICIAL'!$A$1:$AL$2097,24,0)=AK24,0,1)</f>
        <v>0</v>
      </c>
      <c r="CC24" s="2">
        <f>IF(VLOOKUP(A24,'BD OFICIAL'!$A$1:$AL$2097,25,0)=X24,0,1)</f>
        <v>0</v>
      </c>
      <c r="CD24" s="2">
        <f>IF(VLOOKUP(A24,'BD OFICIAL'!$A$1:$AL$2097,26,0)=Y24,0,1)</f>
        <v>0</v>
      </c>
      <c r="CE24" s="2">
        <f>IF(VLOOKUP(A24,'BD OFICIAL'!$A$1:$AL$2097,27,0)=Z24,0,1)</f>
        <v>0</v>
      </c>
      <c r="CF24" s="2">
        <f>IF(VLOOKUP(A24,'BD OFICIAL'!$A$1:$AL$2097,28,0)=AA24,0,1)</f>
        <v>0</v>
      </c>
      <c r="CG24" s="2">
        <f>IF(VLOOKUP(A24,'BD OFICIAL'!$A$1:$AL$2097,33,0)=AF24,0,1)</f>
        <v>0</v>
      </c>
      <c r="CH24" s="2">
        <f>IF(VLOOKUP(A24,'BD OFICIAL'!$A$1:$AL$2097,35,0)=AH24,0,1)</f>
        <v>0</v>
      </c>
      <c r="CI24" s="85">
        <f>IF(VLOOKUP(A24,'BD OFICIAL'!$A$1:$AL$2097,34,0)=AL24,0,1)</f>
        <v>0</v>
      </c>
      <c r="CJ24" s="12">
        <f>VLOOKUP(A24,'BD OFICIAL'!$A$1:$AM$2097,36,0)*AM24-AP24</f>
        <v>0</v>
      </c>
      <c r="CK24" s="85" t="str">
        <f t="shared" si="0"/>
        <v>SHNOM</v>
      </c>
      <c r="CL24" s="85" t="str">
        <f t="shared" si="1"/>
        <v>SI</v>
      </c>
      <c r="CM24" s="85" t="str">
        <f t="shared" si="21"/>
        <v>NO</v>
      </c>
      <c r="CN24" s="31">
        <f t="shared" si="22"/>
        <v>0</v>
      </c>
      <c r="CO24" s="31">
        <f t="shared" si="2"/>
        <v>0</v>
      </c>
      <c r="CP24" s="31">
        <f t="shared" si="3"/>
        <v>0</v>
      </c>
      <c r="CQ24" s="31">
        <f>IF(Y24="NO",0,IF(Y24="SI",IF(VLOOKUP(A24,'BD OFICIAL'!$A:$AO,40,0)=AQ24,0,1)))</f>
        <v>0</v>
      </c>
      <c r="CR24" s="31">
        <f>IF(Z24="NO",0,IF(Z24="SI",IF(VLOOKUP(A24,'BD OFICIAL'!$A:$AO,41,0)=AS24,0,1)))</f>
        <v>0</v>
      </c>
      <c r="CS24" s="31">
        <f t="shared" si="4"/>
        <v>0</v>
      </c>
      <c r="CT24" s="31">
        <f t="shared" si="5"/>
        <v>0</v>
      </c>
      <c r="CU24" s="31">
        <f>IF(VLOOKUP(A24,'BD OFICIAL'!$A$1:$AL$1055,31,0)="SI",IF(AT24&gt;0,0,1),IF(AT24=0,0,1))</f>
        <v>0</v>
      </c>
      <c r="CV24" s="31">
        <f t="shared" si="6"/>
        <v>0</v>
      </c>
      <c r="CW24" s="31">
        <f t="shared" si="7"/>
        <v>0</v>
      </c>
      <c r="CX24" s="85" t="str">
        <f t="shared" si="23"/>
        <v>SI</v>
      </c>
      <c r="CY24" s="31">
        <f t="shared" si="24"/>
        <v>0</v>
      </c>
      <c r="CZ24" s="85" t="str">
        <f>IF(ISERROR(VLOOKUP(AI24,EXPERIENCIA!$A$1:$C$2100,1,0)),"NO","SI")</f>
        <v>SI</v>
      </c>
      <c r="DA24" s="85">
        <f>IF(CX24="no","NO APLICA",IF(AX24=0,"ERROR NOTA",IF(AND(AX24&gt;1,CZ24="NO"),"ERROR NOTA",IF(AND(CZ24="NO",AX24=1),0,IF(VLOOKUP(AI24,EXPERIENCIA!$A$1:$C$2100,3,0)=AX24,0,"ERROR NOTA")))))</f>
        <v>0</v>
      </c>
      <c r="DB24" s="85" t="str">
        <f>IF(ISERROR(VLOOKUP(AI24,COMPORTAMIENTO!$A$1:$C$2100,1,0)),"NO","SI")</f>
        <v>SI</v>
      </c>
      <c r="DC24" s="85">
        <f>IF(CX24="NO","NO APLICA",IF(AY24=0,"ERROR NOTA",IF(AND(DB24="NO",AY24=7),0,IF(VLOOKUP(AI24,COMPORTAMIENTO!$A$2:$H$2100,8,0)=AY24,0,"ERROR NOTA"))))</f>
        <v>0</v>
      </c>
      <c r="DD24" s="103">
        <f t="shared" si="25"/>
        <v>0.70000000000000007</v>
      </c>
      <c r="DE24" s="103">
        <f t="shared" si="26"/>
        <v>0.70000000000000007</v>
      </c>
      <c r="DF24" s="85" t="str">
        <f t="shared" si="8"/>
        <v>SI</v>
      </c>
      <c r="DG24" s="85">
        <f t="shared" si="9"/>
        <v>0</v>
      </c>
      <c r="DH24" s="85">
        <f t="shared" si="27"/>
        <v>0</v>
      </c>
      <c r="DI24" s="85">
        <f t="shared" si="10"/>
        <v>0</v>
      </c>
      <c r="DJ24" s="7">
        <f t="shared" si="28"/>
        <v>7.0000000000000009</v>
      </c>
      <c r="DK24" s="7">
        <f t="shared" si="11"/>
        <v>7.0000000000000009</v>
      </c>
      <c r="DL24" s="12">
        <f t="shared" si="29"/>
        <v>5075</v>
      </c>
      <c r="DM24" s="12">
        <f>VLOOKUP(A24,'5 TD'!$A:$B,2,0)</f>
        <v>5075</v>
      </c>
      <c r="DN24" s="7">
        <f t="shared" si="12"/>
        <v>7</v>
      </c>
      <c r="DO24" s="85" t="str">
        <f t="shared" si="13"/>
        <v>APROBADO</v>
      </c>
      <c r="DP24" s="85" t="str">
        <f t="shared" si="14"/>
        <v>APROBADO</v>
      </c>
      <c r="DQ24" s="7">
        <f t="shared" si="15"/>
        <v>7</v>
      </c>
      <c r="DR24" s="85" t="str">
        <f t="shared" si="30"/>
        <v>APROBADO</v>
      </c>
      <c r="DS24" s="2" t="str">
        <f>+('3 Planilla Preadjudicación OTIC'!BO24)</f>
        <v>si</v>
      </c>
      <c r="DT24" s="2">
        <f>IF(DR24="APROBADO",VLOOKUP(A24,'5 TD'!$D$3:$E$270,2,0),"NO APLICA")</f>
        <v>7</v>
      </c>
      <c r="DU24" s="2" t="str">
        <f t="shared" si="16"/>
        <v>SI</v>
      </c>
      <c r="DV24" s="2">
        <f>IF(DU24="SI",VLOOKUP(A24,'5 TD'!$G$3:$H$270,2,0),"NO APLICA ")</f>
        <v>7.0000000000000009</v>
      </c>
      <c r="DW24" s="2" t="str">
        <f t="shared" si="31"/>
        <v>SI</v>
      </c>
      <c r="DX24" s="2">
        <f>IF(DW24="SI",VLOOKUP(A24,'5 TD'!$J$4:$K$472,2,0),"NO APLICA")</f>
        <v>7</v>
      </c>
      <c r="DY24" s="2" t="str">
        <f t="shared" si="32"/>
        <v>SI</v>
      </c>
      <c r="DZ24" s="7">
        <f>IF(DY24="SI",VLOOKUP(A24,'5 TD'!$M$4:$N$350,2,0),"NO APLICA")</f>
        <v>7</v>
      </c>
      <c r="EA24" s="2" t="str">
        <f t="shared" si="17"/>
        <v>SI</v>
      </c>
      <c r="EB24" s="12">
        <f t="shared" si="33"/>
        <v>5075</v>
      </c>
      <c r="EC24" s="12">
        <f>IF(EA24="SI",VLOOKUP(A24,'5 TD'!$V$4:$W$479,2,0),"NO APLICA")</f>
        <v>5075</v>
      </c>
      <c r="ED24" s="2" t="str">
        <f t="shared" si="18"/>
        <v>SI</v>
      </c>
      <c r="EE24" s="79">
        <f>IF(ED24="SI",VLOOKUP(AI24,COMPORTAMIENTO!$A$1:$H$2100,7,0),"NO APLICA")</f>
        <v>0.12121212121212122</v>
      </c>
      <c r="EF24" s="234" t="e">
        <f>IF(ED24="SI",VLOOKUP(A24,'5 TD'!$P$2:$Q$479,2,0),"NO APLICA")</f>
        <v>#REF!</v>
      </c>
      <c r="EG24" s="2" t="e">
        <f t="shared" si="19"/>
        <v>#REF!</v>
      </c>
      <c r="EH24" s="2">
        <f>IF(CZ24="no",0,VLOOKUP(AI24,EXPERIENCIA!$A$1:$C$2100,2,0))</f>
        <v>146</v>
      </c>
      <c r="EI24" s="2">
        <f>IF(CZ24="si",VLOOKUP(A24,'5 TD'!$S$3:$T$2103,2,0),0)</f>
        <v>146</v>
      </c>
      <c r="EJ24" s="2" t="str">
        <f t="shared" si="20"/>
        <v>SI</v>
      </c>
      <c r="EK24" s="2">
        <f>+('3 Planilla Preadjudicación OTIC'!BU25)</f>
        <v>0</v>
      </c>
      <c r="EL24" s="3"/>
    </row>
    <row r="25" spans="1:145" s="3" customFormat="1" ht="13" hidden="1" x14ac:dyDescent="0.3">
      <c r="A25" s="2">
        <f>+('3 Planilla Preadjudicación OTIC'!A25)</f>
        <v>14548</v>
      </c>
      <c r="B25" s="2" t="str">
        <f>+('3 Planilla Preadjudicación OTIC'!B25)</f>
        <v>53334038-5</v>
      </c>
      <c r="C25" s="4">
        <f>+('3 Planilla Preadjudicación OTIC'!E25)</f>
        <v>2025</v>
      </c>
      <c r="D25" s="4" t="str">
        <f>+('3 Planilla Preadjudicación OTIC'!F25)</f>
        <v>Fondos Regionales</v>
      </c>
      <c r="E25" s="4" t="str">
        <f>+('3 Planilla Preadjudicación OTIC'!G25)</f>
        <v>61531000-K</v>
      </c>
      <c r="F25" s="4" t="str">
        <f>+('3 Planilla Preadjudicación OTIC'!H25)</f>
        <v>SENCE</v>
      </c>
      <c r="G25" s="4"/>
      <c r="H25" s="4"/>
      <c r="I25" s="4" t="str">
        <f>+('3 Planilla Preadjudicación OTIC'!I25)</f>
        <v>TÉCNICAS DE SOLDADURA POR OXIGÁS, ARCO VOLTAICO, TIG Y MIG</v>
      </c>
      <c r="J25" s="4" t="str">
        <f>+('3 Planilla Preadjudicación OTIC'!J25)</f>
        <v>PF0622</v>
      </c>
      <c r="K25" s="4" t="str">
        <f>+('3 Planilla Preadjudicación OTIC'!K25)</f>
        <v>TÉCNICAS PARA EL EMPRENDIMIENTO</v>
      </c>
      <c r="L25" s="4" t="str">
        <f>+('3 Planilla Preadjudicación OTIC'!L25)</f>
        <v>PF0921</v>
      </c>
      <c r="M25" s="2">
        <f>+('3 Planilla Preadjudicación OTIC'!M25)</f>
        <v>9</v>
      </c>
      <c r="N25" s="4" t="str">
        <f>+('3 Planilla Preadjudicación OTIC'!N25)</f>
        <v>DE LA ARAUCANÍA</v>
      </c>
      <c r="O25" s="4" t="str">
        <f>+('3 Planilla Preadjudicación OTIC'!O25)</f>
        <v>RENAICO</v>
      </c>
      <c r="P25" s="4" t="str">
        <f>+('3 Planilla Preadjudicación OTIC'!P25)</f>
        <v>PERSONAS VULNERABLES PERTENECIENTES AL 80 % MÁS VULNERABLE</v>
      </c>
      <c r="Q25" s="4" t="str">
        <f>+('3 Planilla Preadjudicación OTIC'!Q25)</f>
        <v>PRESENCIAL</v>
      </c>
      <c r="R25" s="4" t="str">
        <f>+('3 Planilla Preadjudicación OTIC'!R25)</f>
        <v>INDEPENDIENTE</v>
      </c>
      <c r="S25" s="4" t="str">
        <f>+('3 Planilla Preadjudicación OTIC'!S25)</f>
        <v>01. LUNES - MAÑANA / 04. MARTES - MAÑANA / 07. MIÉRCOLES - MAÑANA / 10. JUEVES - MAÑANA / 13. VIERNES - MAÑANA</v>
      </c>
      <c r="T25" s="2">
        <f>+('3 Planilla Preadjudicación OTIC'!T25)</f>
        <v>20</v>
      </c>
      <c r="U25" s="2">
        <f>+('3 Planilla Preadjudicación OTIC'!U25)</f>
        <v>260</v>
      </c>
      <c r="V25" s="2">
        <f>+('3 Planilla Preadjudicación OTIC'!V25)</f>
        <v>12</v>
      </c>
      <c r="W25" s="2">
        <f>+('3 Planilla Preadjudicación OTIC'!W25)</f>
        <v>272</v>
      </c>
      <c r="X25" s="2">
        <f>+('3 Planilla Preadjudicación OTIC'!X25)</f>
        <v>4</v>
      </c>
      <c r="Y25" s="2" t="str">
        <f>+('3 Planilla Preadjudicación OTIC'!Y25)</f>
        <v>SI</v>
      </c>
      <c r="Z25" s="2" t="str">
        <f>+('3 Planilla Preadjudicación OTIC'!Z25)</f>
        <v>SI</v>
      </c>
      <c r="AA25" s="2" t="str">
        <f>+('3 Planilla Preadjudicación OTIC'!AA25)</f>
        <v>SI</v>
      </c>
      <c r="AB25" s="4">
        <f>+('3 Planilla Preadjudicación OTIC'!AB25)</f>
        <v>0</v>
      </c>
      <c r="AC25" s="4" t="str">
        <f>+('3 Planilla Preadjudicación OTIC'!AC25)</f>
        <v>EDUCACIÓN BÁSICA COMPLETA, DE PREFERENCIA; NOCIONES BÁSICAS DE OPERACIONES MATEMÁTICAS (SUMA, RESTA,
MULTIPLICACIÓN, DIVISIÓN).</v>
      </c>
      <c r="AD25" s="2" t="str">
        <f>+('3 Planilla Preadjudicación OTIC'!AD25)</f>
        <v>SI</v>
      </c>
      <c r="AE25" s="4" t="str">
        <f>+('3 Planilla Preadjudicación OTIC'!AE25)</f>
        <v>CERTIFICACIÓN COMO SOLDADOR.</v>
      </c>
      <c r="AF25" s="2" t="str">
        <f>+('3 Planilla Preadjudicación OTIC'!AF25)</f>
        <v>CONVOCATORIA ABIERTA</v>
      </c>
      <c r="AG25" s="2">
        <f>+('3 Planilla Preadjudicación OTIC'!AG25)</f>
        <v>68</v>
      </c>
      <c r="AH25" s="30">
        <v>2</v>
      </c>
      <c r="AI25" s="2" t="str">
        <f>+('3 Planilla Preadjudicación OTIC'!AI25)</f>
        <v>76004998-0</v>
      </c>
      <c r="AJ25" s="135" t="str">
        <f>+('3 Planilla Preadjudicación OTIC'!AJ25)</f>
        <v>Sociedad para la Gestión y desarrollo de la capacitación limitada</v>
      </c>
      <c r="AK25" s="4">
        <f>+('3 Planilla Preadjudicación OTIC'!AK25)</f>
        <v>272</v>
      </c>
      <c r="AL25" s="2">
        <f>+('3 Planilla Preadjudicación OTIC'!AL25)</f>
        <v>68</v>
      </c>
      <c r="AM25" s="2">
        <f>+('3 Planilla Preadjudicación OTIC'!AM25)</f>
        <v>5075</v>
      </c>
      <c r="AN25" s="12">
        <f>+('3 Planilla Preadjudicación OTIC'!AN25)</f>
        <v>275000</v>
      </c>
      <c r="AO25" s="12">
        <f>+('3 Planilla Preadjudicación OTIC'!AO25)</f>
        <v>450000</v>
      </c>
      <c r="AP25" s="12">
        <f>+('3 Planilla Preadjudicación OTIC'!AP25)</f>
        <v>27608000</v>
      </c>
      <c r="AQ25" s="12">
        <f>+('3 Planilla Preadjudicación OTIC'!AQ25)</f>
        <v>5440000</v>
      </c>
      <c r="AR25" s="12">
        <f>+('3 Planilla Preadjudicación OTIC'!AR25)</f>
        <v>5500000</v>
      </c>
      <c r="AS25" s="12">
        <f>+('3 Planilla Preadjudicación OTIC'!AS25)</f>
        <v>6800000</v>
      </c>
      <c r="AT25" s="12">
        <f>+('3 Planilla Preadjudicación OTIC'!AT25)</f>
        <v>9000000</v>
      </c>
      <c r="AU25" s="12">
        <f>+('3 Planilla Preadjudicación OTIC'!AU25)</f>
        <v>54348000</v>
      </c>
      <c r="AV25" s="12" t="str">
        <f>+('3 Planilla Preadjudicación OTIC'!AV25)</f>
        <v>SI</v>
      </c>
      <c r="AW25" s="2" t="str">
        <f>+('3 Planilla Preadjudicación OTIC'!AW25)</f>
        <v>-</v>
      </c>
      <c r="AX25" s="4">
        <f>+('3 Planilla Preadjudicación OTIC'!AX25)</f>
        <v>7</v>
      </c>
      <c r="AY25" s="2">
        <f>+('3 Planilla Preadjudicación OTIC'!AY25)</f>
        <v>7</v>
      </c>
      <c r="AZ25" s="2" t="str">
        <f>+('3 Planilla Preadjudicación OTIC'!BA25)</f>
        <v>-</v>
      </c>
      <c r="BA25" s="2" t="str">
        <f>+('3 Planilla Preadjudicación OTIC'!BB25)</f>
        <v>-</v>
      </c>
      <c r="BB25" s="2" t="str">
        <f>+('3 Planilla Preadjudicación OTIC'!BC25)</f>
        <v>-</v>
      </c>
      <c r="BC25" s="2" t="str">
        <f>+('3 Planilla Preadjudicación OTIC'!BD25)</f>
        <v>-</v>
      </c>
      <c r="BD25" s="2" t="str">
        <f>+('3 Planilla Preadjudicación OTIC'!BE25)</f>
        <v>-</v>
      </c>
      <c r="BE25" s="2" t="str">
        <f>+('3 Planilla Preadjudicación OTIC'!BF25)</f>
        <v>-</v>
      </c>
      <c r="BG25" s="2">
        <f>+('3 Planilla Preadjudicación OTIC'!BG25)</f>
        <v>7</v>
      </c>
      <c r="BH25" s="2">
        <f>+('3 Planilla Preadjudicación OTIC'!BH25)</f>
        <v>7</v>
      </c>
      <c r="BI25" s="2">
        <f>+('3 Planilla Preadjudicación OTIC'!BI25)</f>
        <v>7</v>
      </c>
      <c r="BJ25" s="2">
        <f>+('3 Planilla Preadjudicación OTIC'!BJ25)</f>
        <v>7</v>
      </c>
      <c r="BK25" s="2">
        <f>+('3 Planilla Preadjudicación OTIC'!BK25)</f>
        <v>5</v>
      </c>
      <c r="BL25" s="199">
        <f>+('3 Planilla Preadjudicación OTIC'!BM25)</f>
        <v>7</v>
      </c>
      <c r="BM25" s="103">
        <f>ROUND(('3 Planilla Preadjudicación OTIC'!BN25),1)</f>
        <v>6.9</v>
      </c>
      <c r="BN25" s="4">
        <f>+('3 Planilla Preadjudicación OTIC'!BO25)</f>
        <v>0</v>
      </c>
      <c r="BO25" s="4">
        <f>+('3 Planilla Preadjudicación OTIC'!BP25)</f>
        <v>0</v>
      </c>
      <c r="BP25" s="4">
        <f>+('3 Planilla Preadjudicación OTIC'!BQ25)</f>
        <v>0</v>
      </c>
      <c r="BQ25" s="4">
        <f>+('3 Planilla Preadjudicación OTIC'!BR25)</f>
        <v>0</v>
      </c>
      <c r="BR25" s="4">
        <f>+('3 Planilla Preadjudicación OTIC'!BS25)</f>
        <v>0</v>
      </c>
      <c r="BS25" s="4" t="str">
        <f>+('3 Planilla Preadjudicación OTIC'!BT25)</f>
        <v>PERSONALES, COMERCIALES Y DE ADMINISTRACIÓN, PARA LA FORMALIZACIÓN Y CRECIMIENTO DEL NEGOCIO.</v>
      </c>
      <c r="BU25" s="85">
        <f>IF(VLOOKUP(A25,'BD OFICIAL'!$A$1:$AL$2097,7,0)=D25,0,1)</f>
        <v>0</v>
      </c>
      <c r="BV25" s="85">
        <f>IF(VLOOKUP(A25,'BD OFICIAL'!$A$1:$AL$2097,11,0)=J25,0,1)</f>
        <v>0</v>
      </c>
      <c r="BW25" s="85">
        <f>IF(VLOOKUP(A25,'BD OFICIAL'!$A$1:$AL$2097,13,0)=L25,0,1)</f>
        <v>0</v>
      </c>
      <c r="BX25" s="2">
        <f>IF(VLOOKUP(A25,'BD OFICIAL'!$A$1:$AL$2097,16,0)=O25,0,1)</f>
        <v>0</v>
      </c>
      <c r="BY25" s="2">
        <f>IF(VLOOKUP(A25,'BD OFICIAL'!$A$1:$AL$2097,17,0)=P25,0,1)</f>
        <v>0</v>
      </c>
      <c r="BZ25" s="2">
        <f>IF(VLOOKUP(A25,'BD OFICIAL'!$A$1:$AL$2097,19,0)=R25,0,1)</f>
        <v>0</v>
      </c>
      <c r="CA25" s="2">
        <f>IF(VLOOKUP(A25,'BD OFICIAL'!$A$1:$AL$2097,21,0)=T25,0,1)</f>
        <v>0</v>
      </c>
      <c r="CB25" s="2">
        <f>IF(VLOOKUP(A25,'BD OFICIAL'!$A$1:$AL$2097,24,0)=AK25,0,1)</f>
        <v>0</v>
      </c>
      <c r="CC25" s="2">
        <f>IF(VLOOKUP(A25,'BD OFICIAL'!$A$1:$AL$2097,25,0)=X25,0,1)</f>
        <v>0</v>
      </c>
      <c r="CD25" s="2">
        <f>IF(VLOOKUP(A25,'BD OFICIAL'!$A$1:$AL$2097,26,0)=Y25,0,1)</f>
        <v>0</v>
      </c>
      <c r="CE25" s="2">
        <f>IF(VLOOKUP(A25,'BD OFICIAL'!$A$1:$AL$2097,27,0)=Z25,0,1)</f>
        <v>0</v>
      </c>
      <c r="CF25" s="2">
        <f>IF(VLOOKUP(A25,'BD OFICIAL'!$A$1:$AL$2097,28,0)=AA25,0,1)</f>
        <v>0</v>
      </c>
      <c r="CG25" s="2">
        <f>IF(VLOOKUP(A25,'BD OFICIAL'!$A$1:$AL$2097,33,0)=AF25,0,1)</f>
        <v>0</v>
      </c>
      <c r="CH25" s="2">
        <f>IF(VLOOKUP(A25,'BD OFICIAL'!$A$1:$AL$2097,35,0)=AH25,0,1)</f>
        <v>0</v>
      </c>
      <c r="CI25" s="85">
        <f>IF(VLOOKUP(A25,'BD OFICIAL'!$A$1:$AL$2097,34,0)=AL25,0,1)</f>
        <v>0</v>
      </c>
      <c r="CJ25" s="12">
        <f>VLOOKUP(A25,'BD OFICIAL'!$A$1:$AM$2097,36,0)*AM25-AP25</f>
        <v>0</v>
      </c>
      <c r="CK25" s="85" t="str">
        <f t="shared" si="0"/>
        <v>SHNOM</v>
      </c>
      <c r="CL25" s="85" t="str">
        <f t="shared" si="1"/>
        <v>SI</v>
      </c>
      <c r="CM25" s="85" t="str">
        <f t="shared" si="21"/>
        <v>NO</v>
      </c>
      <c r="CN25" s="31">
        <f t="shared" si="22"/>
        <v>0</v>
      </c>
      <c r="CO25" s="31">
        <f t="shared" si="2"/>
        <v>0</v>
      </c>
      <c r="CP25" s="31">
        <f t="shared" si="3"/>
        <v>0</v>
      </c>
      <c r="CQ25" s="31">
        <f>IF(Y25="NO",0,IF(Y25="SI",IF(VLOOKUP(A25,'BD OFICIAL'!$A:$AO,40,0)=AQ25,0,1)))</f>
        <v>0</v>
      </c>
      <c r="CR25" s="31">
        <f>IF(Z25="NO",0,IF(Z25="SI",IF(VLOOKUP(A25,'BD OFICIAL'!$A:$AO,41,0)=AS25,0,1)))</f>
        <v>0</v>
      </c>
      <c r="CS25" s="31">
        <f t="shared" si="4"/>
        <v>0</v>
      </c>
      <c r="CT25" s="31">
        <f t="shared" si="5"/>
        <v>0</v>
      </c>
      <c r="CU25" s="31">
        <f>IF(VLOOKUP(A25,'BD OFICIAL'!$A$1:$AL$1055,31,0)="SI",IF(AT25&gt;0,0,1),IF(AT25=0,0,1))</f>
        <v>0</v>
      </c>
      <c r="CV25" s="31">
        <f t="shared" si="6"/>
        <v>0</v>
      </c>
      <c r="CW25" s="31">
        <f t="shared" si="7"/>
        <v>0</v>
      </c>
      <c r="CX25" s="85" t="str">
        <f t="shared" si="23"/>
        <v>SI</v>
      </c>
      <c r="CY25" s="31">
        <f t="shared" si="24"/>
        <v>0</v>
      </c>
      <c r="CZ25" s="85" t="str">
        <f>IF(ISERROR(VLOOKUP(AI25,EXPERIENCIA!$A$1:$C$2100,1,0)),"NO","SI")</f>
        <v>SI</v>
      </c>
      <c r="DA25" s="85">
        <f>IF(CX25="no","NO APLICA",IF(AX25=0,"ERROR NOTA",IF(AND(AX25&gt;1,CZ25="NO"),"ERROR NOTA",IF(AND(CZ25="NO",AX25=1),0,IF(VLOOKUP(AI25,EXPERIENCIA!$A$1:$C$2100,3,0)=AX25,0,"ERROR NOTA")))))</f>
        <v>0</v>
      </c>
      <c r="DB25" s="85" t="str">
        <f>IF(ISERROR(VLOOKUP(AI25,COMPORTAMIENTO!$A$1:$C$2100,1,0)),"NO","SI")</f>
        <v>SI</v>
      </c>
      <c r="DC25" s="85">
        <f>IF(CX25="NO","NO APLICA",IF(AY25=0,"ERROR NOTA",IF(AND(DB25="NO",AY25=7),0,IF(VLOOKUP(AI25,COMPORTAMIENTO!$A$2:$H$2100,8,0)=AY25,0,"ERROR NOTA"))))</f>
        <v>0</v>
      </c>
      <c r="DD25" s="103">
        <f t="shared" si="25"/>
        <v>0.70000000000000007</v>
      </c>
      <c r="DE25" s="103">
        <f t="shared" si="26"/>
        <v>0.70000000000000007</v>
      </c>
      <c r="DF25" s="85" t="str">
        <f t="shared" si="8"/>
        <v>SI</v>
      </c>
      <c r="DG25" s="85">
        <f t="shared" si="9"/>
        <v>0</v>
      </c>
      <c r="DH25" s="85">
        <f t="shared" si="27"/>
        <v>0</v>
      </c>
      <c r="DI25" s="85">
        <f t="shared" si="10"/>
        <v>0</v>
      </c>
      <c r="DJ25" s="7">
        <f t="shared" si="28"/>
        <v>6.8000000000000007</v>
      </c>
      <c r="DK25" s="7">
        <f t="shared" si="11"/>
        <v>6.8000000000000007</v>
      </c>
      <c r="DL25" s="12">
        <f t="shared" si="29"/>
        <v>5075</v>
      </c>
      <c r="DM25" s="12">
        <f>VLOOKUP(A25,'5 TD'!$A:$B,2,0)</f>
        <v>5075</v>
      </c>
      <c r="DN25" s="7">
        <f t="shared" si="12"/>
        <v>7</v>
      </c>
      <c r="DO25" s="85" t="str">
        <f t="shared" si="13"/>
        <v>APROBADO</v>
      </c>
      <c r="DP25" s="85" t="str">
        <f t="shared" si="14"/>
        <v>APROBADO</v>
      </c>
      <c r="DQ25" s="7">
        <f t="shared" si="15"/>
        <v>6.9</v>
      </c>
      <c r="DR25" s="85" t="str">
        <f t="shared" si="30"/>
        <v>APROBADO</v>
      </c>
      <c r="DS25" s="2">
        <f>+('3 Planilla Preadjudicación OTIC'!BO25)</f>
        <v>0</v>
      </c>
      <c r="DT25" s="2">
        <f>IF(DR25="APROBADO",VLOOKUP(A25,'5 TD'!$D$3:$E$270,2,0),"NO APLICA")</f>
        <v>7</v>
      </c>
      <c r="DU25" s="2" t="str">
        <f t="shared" si="16"/>
        <v>NO</v>
      </c>
      <c r="DV25" s="2" t="str">
        <f>IF(DU25="SI",VLOOKUP(A25,'5 TD'!$G$3:$H$270,2,0),"NO APLICA ")</f>
        <v xml:space="preserve">NO APLICA </v>
      </c>
      <c r="DW25" s="2" t="str">
        <f t="shared" si="31"/>
        <v>NO</v>
      </c>
      <c r="DX25" s="2" t="str">
        <f>IF(DW25="SI",VLOOKUP(A25,'5 TD'!$J$4:$K$472,2,0),"NO APLICA")</f>
        <v>NO APLICA</v>
      </c>
      <c r="DY25" s="2" t="str">
        <f t="shared" si="32"/>
        <v>NO</v>
      </c>
      <c r="DZ25" s="7" t="str">
        <f>IF(DY25="SI",VLOOKUP(A25,'5 TD'!$M$4:$N$350,2,0),"NO APLICA")</f>
        <v>NO APLICA</v>
      </c>
      <c r="EA25" s="2" t="str">
        <f t="shared" si="17"/>
        <v>NO APLICA</v>
      </c>
      <c r="EB25" s="12" t="str">
        <f t="shared" si="33"/>
        <v/>
      </c>
      <c r="EC25" s="12" t="str">
        <f>IF(EA25="SI",VLOOKUP(A25,'5 TD'!$V$4:$W$479,2,0),"NO APLICA")</f>
        <v>NO APLICA</v>
      </c>
      <c r="ED25" s="2" t="str">
        <f t="shared" si="18"/>
        <v>NO</v>
      </c>
      <c r="EE25" s="79" t="str">
        <f>IF(ED25="SI",VLOOKUP(AI25,COMPORTAMIENTO!$A$1:$H$2100,7,0),"NO APLICA")</f>
        <v>NO APLICA</v>
      </c>
      <c r="EF25" s="234" t="str">
        <f>IF(ED25="SI",VLOOKUP(A25,'5 TD'!$P$2:$Q$479,2,0),"NO APLICA")</f>
        <v>NO APLICA</v>
      </c>
      <c r="EG25" s="2" t="str">
        <f t="shared" si="19"/>
        <v>NO</v>
      </c>
      <c r="EH25" s="2">
        <f>IF(CZ25="no",0,VLOOKUP(AI25,EXPERIENCIA!$A$1:$C$2100,2,0))</f>
        <v>146</v>
      </c>
      <c r="EI25" s="2">
        <f>IF(CZ25="si",VLOOKUP(A25,'5 TD'!$S$3:$T$2103,2,0),0)</f>
        <v>146</v>
      </c>
      <c r="EJ25" s="2" t="str">
        <f t="shared" si="20"/>
        <v>SI</v>
      </c>
      <c r="EK25" s="2">
        <f>+('3 Planilla Preadjudicación OTIC'!BU26)</f>
        <v>0</v>
      </c>
      <c r="EO25" s="200" t="s">
        <v>64</v>
      </c>
    </row>
    <row r="26" spans="1:145" s="200" customFormat="1" ht="13" hidden="1" x14ac:dyDescent="0.3">
      <c r="A26" s="301">
        <f>+('3 Planilla Preadjudicación OTIC'!A26)</f>
        <v>14549</v>
      </c>
      <c r="B26" s="301" t="str">
        <f>+('3 Planilla Preadjudicación OTIC'!B26)</f>
        <v>53334038-5</v>
      </c>
      <c r="C26" s="302">
        <f>+('3 Planilla Preadjudicación OTIC'!E26)</f>
        <v>2025</v>
      </c>
      <c r="D26" s="302" t="str">
        <f>+('3 Planilla Preadjudicación OTIC'!F26)</f>
        <v>Fondos Regionales</v>
      </c>
      <c r="E26" s="302" t="str">
        <f>+('3 Planilla Preadjudicación OTIC'!G26)</f>
        <v>61531000-K</v>
      </c>
      <c r="F26" s="302" t="str">
        <f>+('3 Planilla Preadjudicación OTIC'!H26)</f>
        <v>SENCE</v>
      </c>
      <c r="G26" s="302"/>
      <c r="H26" s="302"/>
      <c r="I26" s="302" t="str">
        <f>+('3 Planilla Preadjudicación OTIC'!I26)</f>
        <v>LABORES DE CARPINTERÍA DE OBRA GRUESA BÁSICA</v>
      </c>
      <c r="J26" s="302" t="str">
        <f>+('3 Planilla Preadjudicación OTIC'!J26)</f>
        <v>PF1566</v>
      </c>
      <c r="K26" s="302" t="str">
        <f>+('3 Planilla Preadjudicación OTIC'!K26)</f>
        <v>TÉCNICAS PARA EL EMPRENDIMIENTO</v>
      </c>
      <c r="L26" s="302" t="str">
        <f>+('3 Planilla Preadjudicación OTIC'!L26)</f>
        <v>PF0921</v>
      </c>
      <c r="M26" s="301">
        <f>+('3 Planilla Preadjudicación OTIC'!M26)</f>
        <v>9</v>
      </c>
      <c r="N26" s="302" t="str">
        <f>+('3 Planilla Preadjudicación OTIC'!N26)</f>
        <v>DE LA ARAUCANÍA</v>
      </c>
      <c r="O26" s="302" t="str">
        <f>+('3 Planilla Preadjudicación OTIC'!O26)</f>
        <v>TOLTÉN</v>
      </c>
      <c r="P26" s="302" t="str">
        <f>+('3 Planilla Preadjudicación OTIC'!P26)</f>
        <v>PERSONAS VULNERABLES PERTENECIENTES AL 80 % MÁS VULNERABLE</v>
      </c>
      <c r="Q26" s="302" t="str">
        <f>+('3 Planilla Preadjudicación OTIC'!Q26)</f>
        <v>PRESENCIAL</v>
      </c>
      <c r="R26" s="302" t="str">
        <f>+('3 Planilla Preadjudicación OTIC'!R26)</f>
        <v>INDEPENDIENTE</v>
      </c>
      <c r="S26" s="302" t="str">
        <f>+('3 Planilla Preadjudicación OTIC'!S26)</f>
        <v>01. LUNES - MAÑANA / 04. MARTES - MAÑANA / 07. MIÉRCOLES - MAÑANA / 10. JUEVES - MAÑANA / 13. VIERNES - MAÑANA</v>
      </c>
      <c r="T26" s="301">
        <f>+('3 Planilla Preadjudicación OTIC'!T26)</f>
        <v>20</v>
      </c>
      <c r="U26" s="301">
        <f>+('3 Planilla Preadjudicación OTIC'!U26)</f>
        <v>170</v>
      </c>
      <c r="V26" s="301">
        <f>+('3 Planilla Preadjudicación OTIC'!V26)</f>
        <v>12</v>
      </c>
      <c r="W26" s="301">
        <f>+('3 Planilla Preadjudicación OTIC'!W26)</f>
        <v>182</v>
      </c>
      <c r="X26" s="301">
        <f>+('3 Planilla Preadjudicación OTIC'!X26)</f>
        <v>4</v>
      </c>
      <c r="Y26" s="301" t="str">
        <f>+('3 Planilla Preadjudicación OTIC'!Y26)</f>
        <v>SI</v>
      </c>
      <c r="Z26" s="301" t="str">
        <f>+('3 Planilla Preadjudicación OTIC'!Z26)</f>
        <v>SI</v>
      </c>
      <c r="AA26" s="301" t="str">
        <f>+('3 Planilla Preadjudicación OTIC'!AA26)</f>
        <v>SI</v>
      </c>
      <c r="AB26" s="302">
        <f>+('3 Planilla Preadjudicación OTIC'!AB26)</f>
        <v>0</v>
      </c>
      <c r="AC26" s="302" t="str">
        <f>+('3 Planilla Preadjudicación OTIC'!AC26)</f>
        <v>EDUCACIÓN MEDIA COMPLETA, PREFERENTEMENTE</v>
      </c>
      <c r="AD26" s="301">
        <f>+('3 Planilla Preadjudicación OTIC'!AD26)</f>
        <v>0</v>
      </c>
      <c r="AE26" s="302">
        <f>+('3 Planilla Preadjudicación OTIC'!AE26)</f>
        <v>0</v>
      </c>
      <c r="AF26" s="301" t="str">
        <f>+('3 Planilla Preadjudicación OTIC'!AF26)</f>
        <v>CONVOCATORIA ABIERTA</v>
      </c>
      <c r="AG26" s="301">
        <f>+('3 Planilla Preadjudicación OTIC'!AG26)</f>
        <v>46</v>
      </c>
      <c r="AH26" s="303">
        <v>2</v>
      </c>
      <c r="AI26" s="301" t="str">
        <f>+('3 Planilla Preadjudicación OTIC'!AI26)</f>
        <v>76004998-0</v>
      </c>
      <c r="AJ26" s="304" t="str">
        <f>+('3 Planilla Preadjudicación OTIC'!AJ26)</f>
        <v>Sociedad para la Gestión y desarrollo de la capacitación limitada</v>
      </c>
      <c r="AK26" s="302">
        <f>+('3 Planilla Preadjudicación OTIC'!AK26)</f>
        <v>182</v>
      </c>
      <c r="AL26" s="301">
        <f>+('3 Planilla Preadjudicación OTIC'!AL26)</f>
        <v>46</v>
      </c>
      <c r="AM26" s="301">
        <f>+('3 Planilla Preadjudicación OTIC'!AM26)</f>
        <v>5075</v>
      </c>
      <c r="AN26" s="305">
        <f>+('3 Planilla Preadjudicación OTIC'!AN26)</f>
        <v>275000</v>
      </c>
      <c r="AO26" s="305">
        <f>+('3 Planilla Preadjudicación OTIC'!AO26)</f>
        <v>0</v>
      </c>
      <c r="AP26" s="305">
        <f>+('3 Planilla Preadjudicación OTIC'!AP26)</f>
        <v>18473000</v>
      </c>
      <c r="AQ26" s="305">
        <f>+('3 Planilla Preadjudicación OTIC'!AQ26)</f>
        <v>3680000</v>
      </c>
      <c r="AR26" s="305">
        <f>+('3 Planilla Preadjudicación OTIC'!AR26)</f>
        <v>5500000</v>
      </c>
      <c r="AS26" s="305">
        <f>+('3 Planilla Preadjudicación OTIC'!AS26)</f>
        <v>4600000</v>
      </c>
      <c r="AT26" s="305">
        <f>+('3 Planilla Preadjudicación OTIC'!AT26)</f>
        <v>0</v>
      </c>
      <c r="AU26" s="305">
        <f>+('3 Planilla Preadjudicación OTIC'!AU26)</f>
        <v>32253000</v>
      </c>
      <c r="AV26" s="305" t="str">
        <f>+('3 Planilla Preadjudicación OTIC'!AV26)</f>
        <v>SI</v>
      </c>
      <c r="AW26" s="301" t="str">
        <f>+('3 Planilla Preadjudicación OTIC'!AW26)</f>
        <v>-</v>
      </c>
      <c r="AX26" s="302">
        <f>+('3 Planilla Preadjudicación OTIC'!AX26)</f>
        <v>7</v>
      </c>
      <c r="AY26" s="301">
        <f>+('3 Planilla Preadjudicación OTIC'!AY26)</f>
        <v>7</v>
      </c>
      <c r="AZ26" s="301" t="str">
        <f>+('3 Planilla Preadjudicación OTIC'!BA26)</f>
        <v>-</v>
      </c>
      <c r="BA26" s="301" t="str">
        <f>+('3 Planilla Preadjudicación OTIC'!BB26)</f>
        <v>-</v>
      </c>
      <c r="BB26" s="301" t="str">
        <f>+('3 Planilla Preadjudicación OTIC'!BC26)</f>
        <v>-</v>
      </c>
      <c r="BC26" s="301" t="str">
        <f>+('3 Planilla Preadjudicación OTIC'!BD26)</f>
        <v>-</v>
      </c>
      <c r="BD26" s="301" t="str">
        <f>+('3 Planilla Preadjudicación OTIC'!BE26)</f>
        <v>-</v>
      </c>
      <c r="BE26" s="301" t="str">
        <f>+('3 Planilla Preadjudicación OTIC'!BF26)</f>
        <v>-</v>
      </c>
      <c r="BG26" s="301">
        <f>+('3 Planilla Preadjudicación OTIC'!BG26)</f>
        <v>7</v>
      </c>
      <c r="BH26" s="301">
        <f>+('3 Planilla Preadjudicación OTIC'!BH26)</f>
        <v>7</v>
      </c>
      <c r="BI26" s="301">
        <f>+('3 Planilla Preadjudicación OTIC'!BI26)</f>
        <v>7</v>
      </c>
      <c r="BJ26" s="301">
        <f>+('3 Planilla Preadjudicación OTIC'!BJ26)</f>
        <v>7</v>
      </c>
      <c r="BK26" s="301">
        <f>+('3 Planilla Preadjudicación OTIC'!BK26)</f>
        <v>7</v>
      </c>
      <c r="BL26" s="306">
        <f>+('3 Planilla Preadjudicación OTIC'!BM26)</f>
        <v>7</v>
      </c>
      <c r="BM26" s="307">
        <f>ROUND(('3 Planilla Preadjudicación OTIC'!BN26),1)</f>
        <v>7</v>
      </c>
      <c r="BN26" s="302">
        <f>+('3 Planilla Preadjudicación OTIC'!BO26)</f>
        <v>0</v>
      </c>
      <c r="BO26" s="302">
        <f>+('3 Planilla Preadjudicación OTIC'!BP26)</f>
        <v>0</v>
      </c>
      <c r="BP26" s="302">
        <f>+('3 Planilla Preadjudicación OTIC'!BQ26)</f>
        <v>0</v>
      </c>
      <c r="BQ26" s="302">
        <f>+('3 Planilla Preadjudicación OTIC'!BR26)</f>
        <v>0</v>
      </c>
      <c r="BR26" s="302">
        <f>+('3 Planilla Preadjudicación OTIC'!BS26)</f>
        <v>0</v>
      </c>
      <c r="BS26" s="302">
        <f>+('3 Planilla Preadjudicación OTIC'!BT26)</f>
        <v>0</v>
      </c>
      <c r="BU26" s="308">
        <f>IF(VLOOKUP(A26,'BD OFICIAL'!$A$1:$AL$2097,7,0)=D26,0,1)</f>
        <v>0</v>
      </c>
      <c r="BV26" s="308">
        <f>IF(VLOOKUP(A26,'BD OFICIAL'!$A$1:$AL$2097,11,0)=J26,0,1)</f>
        <v>0</v>
      </c>
      <c r="BW26" s="308">
        <f>IF(VLOOKUP(A26,'BD OFICIAL'!$A$1:$AL$2097,13,0)=L26,0,1)</f>
        <v>0</v>
      </c>
      <c r="BX26" s="301">
        <f>IF(VLOOKUP(A26,'BD OFICIAL'!$A$1:$AL$2097,16,0)=O26,0,1)</f>
        <v>0</v>
      </c>
      <c r="BY26" s="301">
        <f>IF(VLOOKUP(A26,'BD OFICIAL'!$A$1:$AL$2097,17,0)=P26,0,1)</f>
        <v>0</v>
      </c>
      <c r="BZ26" s="301">
        <f>IF(VLOOKUP(A26,'BD OFICIAL'!$A$1:$AL$2097,19,0)=R26,0,1)</f>
        <v>0</v>
      </c>
      <c r="CA26" s="301">
        <f>IF(VLOOKUP(A26,'BD OFICIAL'!$A$1:$AL$2097,21,0)=T26,0,1)</f>
        <v>0</v>
      </c>
      <c r="CB26" s="301">
        <f>IF(VLOOKUP(A26,'BD OFICIAL'!$A$1:$AL$2097,24,0)=AK26,0,1)</f>
        <v>0</v>
      </c>
      <c r="CC26" s="301">
        <f>IF(VLOOKUP(A26,'BD OFICIAL'!$A$1:$AL$2097,25,0)=X26,0,1)</f>
        <v>0</v>
      </c>
      <c r="CD26" s="301">
        <f>IF(VLOOKUP(A26,'BD OFICIAL'!$A$1:$AL$2097,26,0)=Y26,0,1)</f>
        <v>0</v>
      </c>
      <c r="CE26" s="301">
        <f>IF(VLOOKUP(A26,'BD OFICIAL'!$A$1:$AL$2097,27,0)=Z26,0,1)</f>
        <v>0</v>
      </c>
      <c r="CF26" s="301">
        <f>IF(VLOOKUP(A26,'BD OFICIAL'!$A$1:$AL$2097,28,0)=AA26,0,1)</f>
        <v>0</v>
      </c>
      <c r="CG26" s="301">
        <f>IF(VLOOKUP(A26,'BD OFICIAL'!$A$1:$AL$2097,33,0)=AF26,0,1)</f>
        <v>0</v>
      </c>
      <c r="CH26" s="301">
        <f>IF(VLOOKUP(A26,'BD OFICIAL'!$A$1:$AL$2097,35,0)=AH26,0,1)</f>
        <v>0</v>
      </c>
      <c r="CI26" s="308">
        <f>IF(VLOOKUP(A26,'BD OFICIAL'!$A$1:$AL$2097,34,0)=AL26,0,1)</f>
        <v>0</v>
      </c>
      <c r="CJ26" s="305">
        <f>VLOOKUP(A26,'BD OFICIAL'!$A$1:$AM$2097,36,0)*AM26-AP26</f>
        <v>0</v>
      </c>
      <c r="CK26" s="308" t="str">
        <f t="shared" si="0"/>
        <v>SHNOM</v>
      </c>
      <c r="CL26" s="308" t="str">
        <f t="shared" si="1"/>
        <v>SI</v>
      </c>
      <c r="CM26" s="308" t="str">
        <f t="shared" si="21"/>
        <v>NO</v>
      </c>
      <c r="CN26" s="309">
        <f t="shared" si="22"/>
        <v>0</v>
      </c>
      <c r="CO26" s="309">
        <f t="shared" si="2"/>
        <v>0</v>
      </c>
      <c r="CP26" s="309">
        <f t="shared" si="3"/>
        <v>0</v>
      </c>
      <c r="CQ26" s="309">
        <f>IF(Y26="NO",0,IF(Y26="SI",IF(VLOOKUP(A26,'BD OFICIAL'!$A:$AO,40,0)=AQ26,0,1)))</f>
        <v>0</v>
      </c>
      <c r="CR26" s="309">
        <f>IF(Z26="NO",0,IF(Z26="SI",IF(VLOOKUP(A26,'BD OFICIAL'!$A:$AO,41,0)=AS26,0,1)))</f>
        <v>0</v>
      </c>
      <c r="CS26" s="309">
        <f t="shared" si="4"/>
        <v>0</v>
      </c>
      <c r="CT26" s="309">
        <f t="shared" si="5"/>
        <v>0</v>
      </c>
      <c r="CU26" s="309">
        <f>IF(VLOOKUP(A26,'BD OFICIAL'!$A$1:$AL$1055,31,0)="SI",IF(AT26&gt;0,0,1),IF(AT26=0,0,1))</f>
        <v>0</v>
      </c>
      <c r="CV26" s="309">
        <f t="shared" si="6"/>
        <v>0</v>
      </c>
      <c r="CW26" s="309">
        <f t="shared" si="7"/>
        <v>0</v>
      </c>
      <c r="CX26" s="308" t="str">
        <f t="shared" si="23"/>
        <v>SI</v>
      </c>
      <c r="CY26" s="309">
        <f t="shared" si="24"/>
        <v>0</v>
      </c>
      <c r="CZ26" s="308" t="str">
        <f>IF(ISERROR(VLOOKUP(AI26,EXPERIENCIA!$A$1:$C$2100,1,0)),"NO","SI")</f>
        <v>SI</v>
      </c>
      <c r="DA26" s="308">
        <f>IF(CX26="no","NO APLICA",IF(AX26=0,"ERROR NOTA",IF(AND(AX26&gt;1,CZ26="NO"),"ERROR NOTA",IF(AND(CZ26="NO",AX26=1),0,IF(VLOOKUP(AI26,EXPERIENCIA!$A$1:$C$2100,3,0)=AX26,0,"ERROR NOTA")))))</f>
        <v>0</v>
      </c>
      <c r="DB26" s="308" t="str">
        <f>IF(ISERROR(VLOOKUP(AI26,COMPORTAMIENTO!$A$1:$C$2100,1,0)),"NO","SI")</f>
        <v>SI</v>
      </c>
      <c r="DC26" s="308">
        <f>IF(CX26="NO","NO APLICA",IF(AY26=0,"ERROR NOTA",IF(AND(DB26="NO",AY26=7),0,IF(VLOOKUP(AI26,COMPORTAMIENTO!$A$2:$H$2100,8,0)=AY26,0,"ERROR NOTA"))))</f>
        <v>0</v>
      </c>
      <c r="DD26" s="307">
        <f t="shared" si="25"/>
        <v>0.70000000000000007</v>
      </c>
      <c r="DE26" s="307">
        <f t="shared" si="26"/>
        <v>0.70000000000000007</v>
      </c>
      <c r="DF26" s="308" t="str">
        <f t="shared" si="8"/>
        <v>SI</v>
      </c>
      <c r="DG26" s="308">
        <f t="shared" si="9"/>
        <v>0</v>
      </c>
      <c r="DH26" s="308">
        <f t="shared" si="27"/>
        <v>0</v>
      </c>
      <c r="DI26" s="308">
        <f t="shared" si="10"/>
        <v>0</v>
      </c>
      <c r="DJ26" s="310">
        <f t="shared" si="28"/>
        <v>7.0000000000000009</v>
      </c>
      <c r="DK26" s="310">
        <f t="shared" si="11"/>
        <v>7.0000000000000009</v>
      </c>
      <c r="DL26" s="305">
        <f t="shared" si="29"/>
        <v>5075</v>
      </c>
      <c r="DM26" s="305">
        <f>VLOOKUP(A26,'5 TD'!$A:$B,2,0)</f>
        <v>5075</v>
      </c>
      <c r="DN26" s="310">
        <f t="shared" si="12"/>
        <v>7</v>
      </c>
      <c r="DO26" s="308" t="str">
        <f t="shared" si="13"/>
        <v>APROBADO</v>
      </c>
      <c r="DP26" s="308" t="str">
        <f t="shared" si="14"/>
        <v>APROBADO</v>
      </c>
      <c r="DQ26" s="310">
        <f t="shared" si="15"/>
        <v>7</v>
      </c>
      <c r="DR26" s="308" t="str">
        <f t="shared" si="30"/>
        <v>APROBADO</v>
      </c>
      <c r="DS26" s="301">
        <f>+('3 Planilla Preadjudicación OTIC'!BO26)</f>
        <v>0</v>
      </c>
      <c r="DT26" s="301">
        <f>IF(DR26="APROBADO",VLOOKUP(A26,'5 TD'!$D$3:$E$270,2,0),"NO APLICA")</f>
        <v>7</v>
      </c>
      <c r="DU26" s="301" t="str">
        <f t="shared" si="16"/>
        <v>SI</v>
      </c>
      <c r="DV26" s="301">
        <f>IF(DU26="SI",VLOOKUP(A26,'5 TD'!$G$3:$H$270,2,0),"NO APLICA ")</f>
        <v>7.0000000000000009</v>
      </c>
      <c r="DW26" s="301" t="str">
        <f t="shared" si="31"/>
        <v>SI</v>
      </c>
      <c r="DX26" s="301">
        <f>IF(DW26="SI",VLOOKUP(A26,'5 TD'!$J$4:$K$472,2,0),"NO APLICA")</f>
        <v>7</v>
      </c>
      <c r="DY26" s="301" t="str">
        <f t="shared" si="32"/>
        <v>SI</v>
      </c>
      <c r="DZ26" s="310">
        <f>IF(DY26="SI",VLOOKUP(A26,'5 TD'!$M$4:$N$350,2,0),"NO APLICA")</f>
        <v>7</v>
      </c>
      <c r="EA26" s="301" t="str">
        <f t="shared" si="17"/>
        <v>SI</v>
      </c>
      <c r="EB26" s="305">
        <f t="shared" si="33"/>
        <v>5075</v>
      </c>
      <c r="EC26" s="305">
        <f>IF(EA26="SI",VLOOKUP(A26,'5 TD'!$V$4:$W$479,2,0),"NO APLICA")</f>
        <v>5075</v>
      </c>
      <c r="ED26" s="301" t="str">
        <f t="shared" si="18"/>
        <v>SI</v>
      </c>
      <c r="EE26" s="311">
        <f>IF(ED26="SI",VLOOKUP(AI26,COMPORTAMIENTO!$A$1:$H$2100,7,0),"NO APLICA")</f>
        <v>0.12121212121212122</v>
      </c>
      <c r="EF26" s="312">
        <f>IF(ED26="SI",VLOOKUP(A26,'5 TD'!$P$2:$Q$479,2,0),"NO APLICA")</f>
        <v>0</v>
      </c>
      <c r="EG26" s="301" t="str">
        <f t="shared" si="19"/>
        <v>NO</v>
      </c>
      <c r="EH26" s="301">
        <f>IF(CZ26="no",0,VLOOKUP(AI26,EXPERIENCIA!$A$1:$C$2100,2,0))</f>
        <v>146</v>
      </c>
      <c r="EI26" s="301">
        <f>IF(CZ26="si",VLOOKUP(A26,'5 TD'!$S$3:$T$2103,2,0),0)</f>
        <v>181</v>
      </c>
      <c r="EJ26" s="301" t="str">
        <f t="shared" si="20"/>
        <v>NO</v>
      </c>
      <c r="EK26" s="301" t="str">
        <f>+('3 Planilla Preadjudicación OTIC'!BU27)</f>
        <v xml:space="preserve"> EL PERFIL DE “MAESTRO(A) CARPINTERO(A) DE OBRA GRUESA” ES RELEVANTE PARA AQUELLAS PERSONAS CUYAS
 RESPONSABILIDADES PRINCIPALES SON EL ARMADO DE ESTRUCTURAS DE MADERA ASOCIADOS A MOLDAJES DE HORMIGÓN,
 CIERRES PROVISORIOS, TECHUMBRE Y CUBIERTA DE VIVIENDAS.EL PERFIL OCUPACIONAL DE ACUERDO A SUS COMPETENCIAS
 PUEDE DESEMPEÑARSE EN DISTINTOS CONTEXTOS DE APLICACIÓN COMO: EDIFICACIÓN EN ALTURA, VIVIENDAS EN EXTENSIÓN,
 MONTAJE INDUSTRIAL, OBRAS HIDRÁULICAS, OBRAS PORTUARIAS Y PLANTAS INDUSTRIALES.</v>
      </c>
      <c r="EO26" s="200" t="s">
        <v>64</v>
      </c>
    </row>
    <row r="27" spans="1:145" s="200" customFormat="1" ht="13" x14ac:dyDescent="0.3">
      <c r="A27" s="301">
        <f>+('3 Planilla Preadjudicación OTIC'!A27)</f>
        <v>14550</v>
      </c>
      <c r="B27" s="301" t="str">
        <f>+('3 Planilla Preadjudicación OTIC'!B27)</f>
        <v>53334038-5</v>
      </c>
      <c r="C27" s="302">
        <f>+('3 Planilla Preadjudicación OTIC'!E27)</f>
        <v>2025</v>
      </c>
      <c r="D27" s="302" t="str">
        <f>+('3 Planilla Preadjudicación OTIC'!F27)</f>
        <v>Fondos Regionales</v>
      </c>
      <c r="E27" s="302" t="str">
        <f>+('3 Planilla Preadjudicación OTIC'!G27)</f>
        <v>61531000-K</v>
      </c>
      <c r="F27" s="302" t="str">
        <f>+('3 Planilla Preadjudicación OTIC'!H27)</f>
        <v>SENCE</v>
      </c>
      <c r="G27" s="302"/>
      <c r="H27" s="302"/>
      <c r="I27" s="302" t="str">
        <f>+('3 Planilla Preadjudicación OTIC'!I27)</f>
        <v>LABORES DE CARPINTERÍA DE OBRA GRUESA BÁSICA</v>
      </c>
      <c r="J27" s="302" t="str">
        <f>+('3 Planilla Preadjudicación OTIC'!J27)</f>
        <v>PF1566</v>
      </c>
      <c r="K27" s="302" t="str">
        <f>+('3 Planilla Preadjudicación OTIC'!K27)</f>
        <v>TÉCNICAS PARA EL EMPRENDIMIENTO</v>
      </c>
      <c r="L27" s="302" t="str">
        <f>+('3 Planilla Preadjudicación OTIC'!L27)</f>
        <v>PF0921</v>
      </c>
      <c r="M27" s="301">
        <f>+('3 Planilla Preadjudicación OTIC'!M27)</f>
        <v>9</v>
      </c>
      <c r="N27" s="302" t="str">
        <f>+('3 Planilla Preadjudicación OTIC'!N27)</f>
        <v>DE LA ARAUCANÍA</v>
      </c>
      <c r="O27" s="302" t="str">
        <f>+('3 Planilla Preadjudicación OTIC'!O27)</f>
        <v>CARAHUE</v>
      </c>
      <c r="P27" s="302" t="str">
        <f>+('3 Planilla Preadjudicación OTIC'!P27)</f>
        <v>PERSONAS VULNERABLES PERTENECIENTES AL 80 % MÁS VULNERABLE</v>
      </c>
      <c r="Q27" s="302" t="str">
        <f>+('3 Planilla Preadjudicación OTIC'!Q27)</f>
        <v>PRESENCIAL</v>
      </c>
      <c r="R27" s="302" t="str">
        <f>+('3 Planilla Preadjudicación OTIC'!R27)</f>
        <v>INDEPENDIENTE</v>
      </c>
      <c r="S27" s="302" t="str">
        <f>+('3 Planilla Preadjudicación OTIC'!S27)</f>
        <v>01. LUNES - MAÑANA / 04. MARTES - MAÑANA / 07. MIÉRCOLES - MAÑANA / 10. JUEVES - MAÑANA / 13. VIERNES - MAÑANA</v>
      </c>
      <c r="T27" s="301">
        <f>+('3 Planilla Preadjudicación OTIC'!T27)</f>
        <v>20</v>
      </c>
      <c r="U27" s="301">
        <f>+('3 Planilla Preadjudicación OTIC'!U27)</f>
        <v>170</v>
      </c>
      <c r="V27" s="301">
        <f>+('3 Planilla Preadjudicación OTIC'!V27)</f>
        <v>12</v>
      </c>
      <c r="W27" s="301">
        <f>+('3 Planilla Preadjudicación OTIC'!W27)</f>
        <v>182</v>
      </c>
      <c r="X27" s="301">
        <f>+('3 Planilla Preadjudicación OTIC'!X27)</f>
        <v>4</v>
      </c>
      <c r="Y27" s="301" t="str">
        <f>+('3 Planilla Preadjudicación OTIC'!Y27)</f>
        <v>SI</v>
      </c>
      <c r="Z27" s="301" t="str">
        <f>+('3 Planilla Preadjudicación OTIC'!Z27)</f>
        <v>SI</v>
      </c>
      <c r="AA27" s="301" t="str">
        <f>+('3 Planilla Preadjudicación OTIC'!AA27)</f>
        <v>SI</v>
      </c>
      <c r="AB27" s="302">
        <f>+('3 Planilla Preadjudicación OTIC'!AB27)</f>
        <v>0</v>
      </c>
      <c r="AC27" s="302" t="str">
        <f>+('3 Planilla Preadjudicación OTIC'!AC27)</f>
        <v>EDUCACIÓN MEDIA COMPLETA, PREFERENTEMENTE</v>
      </c>
      <c r="AD27" s="301">
        <f>+('3 Planilla Preadjudicación OTIC'!AD27)</f>
        <v>0</v>
      </c>
      <c r="AE27" s="302">
        <f>+('3 Planilla Preadjudicación OTIC'!AE27)</f>
        <v>0</v>
      </c>
      <c r="AF27" s="301" t="str">
        <f>+('3 Planilla Preadjudicación OTIC'!AF27)</f>
        <v>CONVOCATORIA ABIERTA</v>
      </c>
      <c r="AG27" s="301">
        <f>+('3 Planilla Preadjudicación OTIC'!AG27)</f>
        <v>46</v>
      </c>
      <c r="AH27" s="303">
        <v>2</v>
      </c>
      <c r="AI27" s="301" t="str">
        <f>+('3 Planilla Preadjudicación OTIC'!AI27)</f>
        <v>76004998-0</v>
      </c>
      <c r="AJ27" s="304" t="str">
        <f>+('3 Planilla Preadjudicación OTIC'!AJ27)</f>
        <v>Sociedad para la Gestión y desarrollo de la capacitación limitada</v>
      </c>
      <c r="AK27" s="302">
        <f>+('3 Planilla Preadjudicación OTIC'!AK27)</f>
        <v>182</v>
      </c>
      <c r="AL27" s="301">
        <f>+('3 Planilla Preadjudicación OTIC'!AL27)</f>
        <v>46</v>
      </c>
      <c r="AM27" s="301">
        <f>+('3 Planilla Preadjudicación OTIC'!AM27)</f>
        <v>5075</v>
      </c>
      <c r="AN27" s="305">
        <f>+('3 Planilla Preadjudicación OTIC'!AN27)</f>
        <v>275000</v>
      </c>
      <c r="AO27" s="305">
        <f>+('3 Planilla Preadjudicación OTIC'!AO27)</f>
        <v>0</v>
      </c>
      <c r="AP27" s="305">
        <f>+('3 Planilla Preadjudicación OTIC'!AP27)</f>
        <v>18473000</v>
      </c>
      <c r="AQ27" s="305">
        <f>+('3 Planilla Preadjudicación OTIC'!AQ27)</f>
        <v>3680000</v>
      </c>
      <c r="AR27" s="305">
        <f>+('3 Planilla Preadjudicación OTIC'!AR27)</f>
        <v>5500000</v>
      </c>
      <c r="AS27" s="305">
        <f>+('3 Planilla Preadjudicación OTIC'!AS27)</f>
        <v>4600000</v>
      </c>
      <c r="AT27" s="305">
        <f>+('3 Planilla Preadjudicación OTIC'!AT27)</f>
        <v>0</v>
      </c>
      <c r="AU27" s="305">
        <f>+('3 Planilla Preadjudicación OTIC'!AU27)</f>
        <v>32253000</v>
      </c>
      <c r="AV27" s="305" t="str">
        <f>+('3 Planilla Preadjudicación OTIC'!AV27)</f>
        <v>SI</v>
      </c>
      <c r="AW27" s="301" t="str">
        <f>+('3 Planilla Preadjudicación OTIC'!AW27)</f>
        <v>-</v>
      </c>
      <c r="AX27" s="302">
        <f>+('3 Planilla Preadjudicación OTIC'!AX27)</f>
        <v>7</v>
      </c>
      <c r="AY27" s="301">
        <f>+('3 Planilla Preadjudicación OTIC'!AY27)</f>
        <v>7</v>
      </c>
      <c r="AZ27" s="301" t="str">
        <f>+('3 Planilla Preadjudicación OTIC'!BA27)</f>
        <v>-</v>
      </c>
      <c r="BA27" s="301" t="str">
        <f>+('3 Planilla Preadjudicación OTIC'!BB27)</f>
        <v>-</v>
      </c>
      <c r="BB27" s="301" t="str">
        <f>+('3 Planilla Preadjudicación OTIC'!BC27)</f>
        <v>-</v>
      </c>
      <c r="BC27" s="301" t="str">
        <f>+('3 Planilla Preadjudicación OTIC'!BD27)</f>
        <v>-</v>
      </c>
      <c r="BD27" s="301" t="str">
        <f>+('3 Planilla Preadjudicación OTIC'!BE27)</f>
        <v>-</v>
      </c>
      <c r="BE27" s="301" t="str">
        <f>+('3 Planilla Preadjudicación OTIC'!BF27)</f>
        <v>-</v>
      </c>
      <c r="BG27" s="301">
        <f>+('3 Planilla Preadjudicación OTIC'!BG27)</f>
        <v>7</v>
      </c>
      <c r="BH27" s="301">
        <f>+('3 Planilla Preadjudicación OTIC'!BH27)</f>
        <v>7</v>
      </c>
      <c r="BI27" s="301">
        <f>+('3 Planilla Preadjudicación OTIC'!BI27)</f>
        <v>7</v>
      </c>
      <c r="BJ27" s="301">
        <f>+('3 Planilla Preadjudicación OTIC'!BJ27)</f>
        <v>7</v>
      </c>
      <c r="BK27" s="301">
        <f>+('3 Planilla Preadjudicación OTIC'!BK27)</f>
        <v>7</v>
      </c>
      <c r="BL27" s="306">
        <f>+('3 Planilla Preadjudicación OTIC'!BM27)</f>
        <v>7</v>
      </c>
      <c r="BM27" s="307">
        <f>ROUND(('3 Planilla Preadjudicación OTIC'!BN27),1)</f>
        <v>7</v>
      </c>
      <c r="BN27" s="302" t="str">
        <f>+('3 Planilla Preadjudicación OTIC'!BO27)</f>
        <v>Si</v>
      </c>
      <c r="BO27" s="302" t="str">
        <f>+('3 Planilla Preadjudicación OTIC'!BP27)</f>
        <v>Sigisfredo Orlando Campos</v>
      </c>
      <c r="BP27" s="302" t="str">
        <f>+('3 Planilla Preadjudicación OTIC'!BQ27)</f>
        <v>scampos@sogedecap.cl</v>
      </c>
      <c r="BQ27" s="302">
        <f>+('3 Planilla Preadjudicación OTIC'!BR27)</f>
        <v>56979579748</v>
      </c>
      <c r="BR27" s="302" t="str">
        <f>+('3 Planilla Preadjudicación OTIC'!BS27)</f>
        <v>Lautaro #108, Rotary Club, Carahue.</v>
      </c>
      <c r="BS27" s="302" t="str">
        <f>+('3 Planilla Preadjudicación OTIC'!BT27)</f>
        <v>APLICAR PROCEDIMIENTOS TÉCNICOS PARA LA CONFECCIÓN E INSTALACIÓN DE ESTRUCTURAS DE MOLDAJES, CIERRES
 PROVISORIOS Y TECHUMBRE Y CUBIERTAS DE VIVIENDAS, SEGÚN PROCEDIMIENTOS DE SEGURIDAD Y ESPECIFICACIONES
 TÉCNICAS DEL PROYECTO.</v>
      </c>
      <c r="BU27" s="308">
        <f>IF(VLOOKUP(A27,'BD OFICIAL'!$A$1:$AL$2097,7,0)=D27,0,1)</f>
        <v>0</v>
      </c>
      <c r="BV27" s="308">
        <f>IF(VLOOKUP(A27,'BD OFICIAL'!$A$1:$AL$2097,11,0)=J27,0,1)</f>
        <v>0</v>
      </c>
      <c r="BW27" s="308">
        <f>IF(VLOOKUP(A27,'BD OFICIAL'!$A$1:$AL$2097,13,0)=L27,0,1)</f>
        <v>0</v>
      </c>
      <c r="BX27" s="301">
        <f>IF(VLOOKUP(A27,'BD OFICIAL'!$A$1:$AL$2097,16,0)=O27,0,1)</f>
        <v>0</v>
      </c>
      <c r="BY27" s="301">
        <f>IF(VLOOKUP(A27,'BD OFICIAL'!$A$1:$AL$2097,17,0)=P27,0,1)</f>
        <v>0</v>
      </c>
      <c r="BZ27" s="301">
        <f>IF(VLOOKUP(A27,'BD OFICIAL'!$A$1:$AL$2097,19,0)=R27,0,1)</f>
        <v>0</v>
      </c>
      <c r="CA27" s="301">
        <f>IF(VLOOKUP(A27,'BD OFICIAL'!$A$1:$AL$2097,21,0)=T27,0,1)</f>
        <v>0</v>
      </c>
      <c r="CB27" s="301">
        <f>IF(VLOOKUP(A27,'BD OFICIAL'!$A$1:$AL$2097,24,0)=AK27,0,1)</f>
        <v>0</v>
      </c>
      <c r="CC27" s="301">
        <f>IF(VLOOKUP(A27,'BD OFICIAL'!$A$1:$AL$2097,25,0)=X27,0,1)</f>
        <v>0</v>
      </c>
      <c r="CD27" s="301">
        <f>IF(VLOOKUP(A27,'BD OFICIAL'!$A$1:$AL$2097,26,0)=Y27,0,1)</f>
        <v>0</v>
      </c>
      <c r="CE27" s="301">
        <f>IF(VLOOKUP(A27,'BD OFICIAL'!$A$1:$AL$2097,27,0)=Z27,0,1)</f>
        <v>0</v>
      </c>
      <c r="CF27" s="301">
        <f>IF(VLOOKUP(A27,'BD OFICIAL'!$A$1:$AL$2097,28,0)=AA27,0,1)</f>
        <v>0</v>
      </c>
      <c r="CG27" s="301">
        <f>IF(VLOOKUP(A27,'BD OFICIAL'!$A$1:$AL$2097,33,0)=AF27,0,1)</f>
        <v>0</v>
      </c>
      <c r="CH27" s="301">
        <f>IF(VLOOKUP(A27,'BD OFICIAL'!$A$1:$AL$2097,35,0)=AH27,0,1)</f>
        <v>0</v>
      </c>
      <c r="CI27" s="308">
        <f>IF(VLOOKUP(A27,'BD OFICIAL'!$A$1:$AL$2097,34,0)=AL27,0,1)</f>
        <v>0</v>
      </c>
      <c r="CJ27" s="305">
        <f>VLOOKUP(A27,'BD OFICIAL'!$A$1:$AM$2097,36,0)*AM27-AP27</f>
        <v>0</v>
      </c>
      <c r="CK27" s="308" t="str">
        <f t="shared" si="0"/>
        <v>SHNOM</v>
      </c>
      <c r="CL27" s="308" t="str">
        <f t="shared" si="1"/>
        <v>SI</v>
      </c>
      <c r="CM27" s="308" t="str">
        <f t="shared" si="21"/>
        <v>NO</v>
      </c>
      <c r="CN27" s="309">
        <f t="shared" si="22"/>
        <v>0</v>
      </c>
      <c r="CO27" s="309">
        <f t="shared" si="2"/>
        <v>0</v>
      </c>
      <c r="CP27" s="309">
        <f t="shared" si="3"/>
        <v>0</v>
      </c>
      <c r="CQ27" s="309">
        <f>IF(Y27="NO",0,IF(Y27="SI",IF(VLOOKUP(A27,'BD OFICIAL'!$A:$AO,40,0)=AQ27,0,1)))</f>
        <v>0</v>
      </c>
      <c r="CR27" s="309">
        <f>IF(Z27="NO",0,IF(Z27="SI",IF(VLOOKUP(A27,'BD OFICIAL'!$A:$AO,41,0)=AS27,0,1)))</f>
        <v>0</v>
      </c>
      <c r="CS27" s="309">
        <f t="shared" si="4"/>
        <v>0</v>
      </c>
      <c r="CT27" s="309">
        <f t="shared" si="5"/>
        <v>0</v>
      </c>
      <c r="CU27" s="309">
        <f>IF(VLOOKUP(A27,'BD OFICIAL'!$A$1:$AL$1055,31,0)="SI",IF(AT27&gt;0,0,1),IF(AT27=0,0,1))</f>
        <v>0</v>
      </c>
      <c r="CV27" s="309">
        <f t="shared" si="6"/>
        <v>0</v>
      </c>
      <c r="CW27" s="309">
        <f t="shared" si="7"/>
        <v>0</v>
      </c>
      <c r="CX27" s="308" t="str">
        <f t="shared" si="23"/>
        <v>SI</v>
      </c>
      <c r="CY27" s="309">
        <f t="shared" si="24"/>
        <v>0</v>
      </c>
      <c r="CZ27" s="308" t="str">
        <f>IF(ISERROR(VLOOKUP(AI27,EXPERIENCIA!$A$1:$C$2100,1,0)),"NO","SI")</f>
        <v>SI</v>
      </c>
      <c r="DA27" s="308">
        <f>IF(CX27="no","NO APLICA",IF(AX27=0,"ERROR NOTA",IF(AND(AX27&gt;1,CZ27="NO"),"ERROR NOTA",IF(AND(CZ27="NO",AX27=1),0,IF(VLOOKUP(AI27,EXPERIENCIA!$A$1:$C$2100,3,0)=AX27,0,"ERROR NOTA")))))</f>
        <v>0</v>
      </c>
      <c r="DB27" s="308" t="str">
        <f>IF(ISERROR(VLOOKUP(AI27,COMPORTAMIENTO!$A$1:$C$2100,1,0)),"NO","SI")</f>
        <v>SI</v>
      </c>
      <c r="DC27" s="308">
        <f>IF(CX27="NO","NO APLICA",IF(AY27=0,"ERROR NOTA",IF(AND(DB27="NO",AY27=7),0,IF(VLOOKUP(AI27,COMPORTAMIENTO!$A$2:$H$2100,8,0)=AY27,0,"ERROR NOTA"))))</f>
        <v>0</v>
      </c>
      <c r="DD27" s="307">
        <f t="shared" si="25"/>
        <v>0.70000000000000007</v>
      </c>
      <c r="DE27" s="307">
        <f t="shared" si="26"/>
        <v>0.70000000000000007</v>
      </c>
      <c r="DF27" s="308" t="str">
        <f t="shared" si="8"/>
        <v>SI</v>
      </c>
      <c r="DG27" s="308">
        <f t="shared" si="9"/>
        <v>0</v>
      </c>
      <c r="DH27" s="308">
        <f t="shared" si="27"/>
        <v>0</v>
      </c>
      <c r="DI27" s="308">
        <f t="shared" si="10"/>
        <v>0</v>
      </c>
      <c r="DJ27" s="310">
        <f t="shared" si="28"/>
        <v>7.0000000000000009</v>
      </c>
      <c r="DK27" s="310">
        <f t="shared" si="11"/>
        <v>7.0000000000000009</v>
      </c>
      <c r="DL27" s="305">
        <f t="shared" si="29"/>
        <v>5075</v>
      </c>
      <c r="DM27" s="305">
        <f>VLOOKUP(A27,'5 TD'!$A:$B,2,0)</f>
        <v>5075</v>
      </c>
      <c r="DN27" s="310">
        <f t="shared" si="12"/>
        <v>7</v>
      </c>
      <c r="DO27" s="308" t="str">
        <f t="shared" si="13"/>
        <v>APROBADO</v>
      </c>
      <c r="DP27" s="308" t="str">
        <f t="shared" si="14"/>
        <v>APROBADO</v>
      </c>
      <c r="DQ27" s="310">
        <f t="shared" si="15"/>
        <v>7</v>
      </c>
      <c r="DR27" s="308" t="str">
        <f t="shared" si="30"/>
        <v>APROBADO</v>
      </c>
      <c r="DS27" s="301" t="str">
        <f>+('3 Planilla Preadjudicación OTIC'!BO27)</f>
        <v>Si</v>
      </c>
      <c r="DT27" s="301">
        <f>IF(DR27="APROBADO",VLOOKUP(A27,'5 TD'!$D$3:$E$270,2,0),"NO APLICA")</f>
        <v>7</v>
      </c>
      <c r="DU27" s="301" t="str">
        <f t="shared" si="16"/>
        <v>SI</v>
      </c>
      <c r="DV27" s="301">
        <f>IF(DU27="SI",VLOOKUP(A27,'5 TD'!$G$3:$H$270,2,0),"NO APLICA ")</f>
        <v>7.0000000000000009</v>
      </c>
      <c r="DW27" s="301" t="str">
        <f t="shared" si="31"/>
        <v>SI</v>
      </c>
      <c r="DX27" s="301">
        <f>IF(DW27="SI",VLOOKUP(A27,'5 TD'!$J$4:$K$472,2,0),"NO APLICA")</f>
        <v>7</v>
      </c>
      <c r="DY27" s="301" t="str">
        <f t="shared" si="32"/>
        <v>SI</v>
      </c>
      <c r="DZ27" s="310">
        <f>IF(DY27="SI",VLOOKUP(A27,'5 TD'!$M$4:$N$350,2,0),"NO APLICA")</f>
        <v>7</v>
      </c>
      <c r="EA27" s="301" t="str">
        <f t="shared" si="17"/>
        <v>SI</v>
      </c>
      <c r="EB27" s="305">
        <f t="shared" si="33"/>
        <v>5075</v>
      </c>
      <c r="EC27" s="305">
        <f>IF(EA27="SI",VLOOKUP(A27,'5 TD'!$V$4:$W$479,2,0),"NO APLICA")</f>
        <v>5075</v>
      </c>
      <c r="ED27" s="301" t="str">
        <f t="shared" si="18"/>
        <v>SI</v>
      </c>
      <c r="EE27" s="311">
        <f>IF(ED27="SI",VLOOKUP(AI27,COMPORTAMIENTO!$A$1:$H$2100,7,0),"NO APLICA")</f>
        <v>0.12121212121212122</v>
      </c>
      <c r="EF27" s="312">
        <f>IF(ED27="SI",VLOOKUP(A27,'5 TD'!$P$2:$Q$479,2,0),"NO APLICA")</f>
        <v>0.12121212121212122</v>
      </c>
      <c r="EG27" s="301" t="str">
        <f t="shared" si="19"/>
        <v>SI</v>
      </c>
      <c r="EH27" s="301">
        <f>IF(CZ27="no",0,VLOOKUP(AI27,EXPERIENCIA!$A$1:$C$2100,2,0))</f>
        <v>146</v>
      </c>
      <c r="EI27" s="301">
        <f>IF(CZ27="si",VLOOKUP(A27,'5 TD'!$S$3:$T$2103,2,0),0)</f>
        <v>181</v>
      </c>
      <c r="EJ27" s="301" t="str">
        <f t="shared" si="20"/>
        <v>NO</v>
      </c>
      <c r="EK27" s="301">
        <f>+('3 Planilla Preadjudicación OTIC'!BU28)</f>
        <v>0</v>
      </c>
      <c r="EL27" s="313" t="s">
        <v>2319</v>
      </c>
      <c r="EO27" s="200" t="s">
        <v>64</v>
      </c>
    </row>
    <row r="28" spans="1:145" s="3" customFormat="1" ht="13" hidden="1" x14ac:dyDescent="0.3">
      <c r="A28" s="2">
        <f>+('3 Planilla Preadjudicación OTIC'!A28)</f>
        <v>14551</v>
      </c>
      <c r="B28" s="2" t="str">
        <f>+('3 Planilla Preadjudicación OTIC'!B28)</f>
        <v>53334038-5</v>
      </c>
      <c r="C28" s="4">
        <f>+('3 Planilla Preadjudicación OTIC'!E28)</f>
        <v>2025</v>
      </c>
      <c r="D28" s="4" t="str">
        <f>+('3 Planilla Preadjudicación OTIC'!F28)</f>
        <v>Fondos Regionales</v>
      </c>
      <c r="E28" s="4" t="str">
        <f>+('3 Planilla Preadjudicación OTIC'!G28)</f>
        <v>61531000-K</v>
      </c>
      <c r="F28" s="4" t="str">
        <f>+('3 Planilla Preadjudicación OTIC'!H28)</f>
        <v>SENCE</v>
      </c>
      <c r="G28" s="4"/>
      <c r="H28" s="4"/>
      <c r="I28" s="4" t="str">
        <f>+('3 Planilla Preadjudicación OTIC'!I28)</f>
        <v>LABORES DE CARPINTERÍA DE OBRA GRUESA BÁSICA</v>
      </c>
      <c r="J28" s="4" t="str">
        <f>+('3 Planilla Preadjudicación OTIC'!J28)</f>
        <v>PF1566</v>
      </c>
      <c r="K28" s="4" t="str">
        <f>+('3 Planilla Preadjudicación OTIC'!K28)</f>
        <v>TÉCNICAS PARA EL EMPRENDIMIENTO</v>
      </c>
      <c r="L28" s="4" t="str">
        <f>+('3 Planilla Preadjudicación OTIC'!L28)</f>
        <v>PF0921</v>
      </c>
      <c r="M28" s="2">
        <f>+('3 Planilla Preadjudicación OTIC'!M28)</f>
        <v>9</v>
      </c>
      <c r="N28" s="4" t="str">
        <f>+('3 Planilla Preadjudicación OTIC'!N28)</f>
        <v>DE LA ARAUCANÍA</v>
      </c>
      <c r="O28" s="4" t="str">
        <f>+('3 Planilla Preadjudicación OTIC'!O28)</f>
        <v>LONQUIMAY</v>
      </c>
      <c r="P28" s="4" t="str">
        <f>+('3 Planilla Preadjudicación OTIC'!P28)</f>
        <v>PERSONAS VULNERABLES PERTENECIENTES AL 80 % MÁS VULNERABLE</v>
      </c>
      <c r="Q28" s="4" t="str">
        <f>+('3 Planilla Preadjudicación OTIC'!Q28)</f>
        <v>PRESENCIAL</v>
      </c>
      <c r="R28" s="4" t="str">
        <f>+('3 Planilla Preadjudicación OTIC'!R28)</f>
        <v>INDEPENDIENTE</v>
      </c>
      <c r="S28" s="4" t="str">
        <f>+('3 Planilla Preadjudicación OTIC'!S28)</f>
        <v>01. LUNES - MAÑANA / 04. MARTES - MAÑANA / 07. MIÉRCOLES - MAÑANA / 10. JUEVES - MAÑANA / 13. VIERNES - MAÑANA</v>
      </c>
      <c r="T28" s="2">
        <f>+('3 Planilla Preadjudicación OTIC'!T28)</f>
        <v>20</v>
      </c>
      <c r="U28" s="2">
        <f>+('3 Planilla Preadjudicación OTIC'!U28)</f>
        <v>170</v>
      </c>
      <c r="V28" s="2">
        <f>+('3 Planilla Preadjudicación OTIC'!V28)</f>
        <v>12</v>
      </c>
      <c r="W28" s="2">
        <f>+('3 Planilla Preadjudicación OTIC'!W28)</f>
        <v>182</v>
      </c>
      <c r="X28" s="2">
        <f>+('3 Planilla Preadjudicación OTIC'!X28)</f>
        <v>4</v>
      </c>
      <c r="Y28" s="2" t="str">
        <f>+('3 Planilla Preadjudicación OTIC'!Y28)</f>
        <v>SI</v>
      </c>
      <c r="Z28" s="2" t="str">
        <f>+('3 Planilla Preadjudicación OTIC'!Z28)</f>
        <v>SI</v>
      </c>
      <c r="AA28" s="2" t="str">
        <f>+('3 Planilla Preadjudicación OTIC'!AA28)</f>
        <v>SI</v>
      </c>
      <c r="AB28" s="4">
        <f>+('3 Planilla Preadjudicación OTIC'!AB28)</f>
        <v>0</v>
      </c>
      <c r="AC28" s="4" t="str">
        <f>+('3 Planilla Preadjudicación OTIC'!AC28)</f>
        <v>EDUCACIÓN MEDIA COMPLETA, PREFERENTEMENTE</v>
      </c>
      <c r="AD28" s="2">
        <f>+('3 Planilla Preadjudicación OTIC'!AD28)</f>
        <v>0</v>
      </c>
      <c r="AE28" s="4">
        <f>+('3 Planilla Preadjudicación OTIC'!AE28)</f>
        <v>0</v>
      </c>
      <c r="AF28" s="2" t="str">
        <f>+('3 Planilla Preadjudicación OTIC'!AF28)</f>
        <v>CONVOCATORIA ABIERTA</v>
      </c>
      <c r="AG28" s="2">
        <f>+('3 Planilla Preadjudicación OTIC'!AG28)</f>
        <v>46</v>
      </c>
      <c r="AH28" s="30">
        <v>2</v>
      </c>
      <c r="AI28" s="2" t="str">
        <f>+('3 Planilla Preadjudicación OTIC'!AI28)</f>
        <v>76004998-0</v>
      </c>
      <c r="AJ28" s="135" t="str">
        <f>+('3 Planilla Preadjudicación OTIC'!AJ28)</f>
        <v>Sociedad para la Gestión y desarrollo de la capacitación limitada</v>
      </c>
      <c r="AK28" s="4">
        <f>+('3 Planilla Preadjudicación OTIC'!AK28)</f>
        <v>182</v>
      </c>
      <c r="AL28" s="2">
        <f>+('3 Planilla Preadjudicación OTIC'!AL28)</f>
        <v>46</v>
      </c>
      <c r="AM28" s="2">
        <f>+('3 Planilla Preadjudicación OTIC'!AM28)</f>
        <v>5075</v>
      </c>
      <c r="AN28" s="12">
        <f>+('3 Planilla Preadjudicación OTIC'!AN28)</f>
        <v>275000</v>
      </c>
      <c r="AO28" s="12">
        <f>+('3 Planilla Preadjudicación OTIC'!AO28)</f>
        <v>0</v>
      </c>
      <c r="AP28" s="12">
        <f>+('3 Planilla Preadjudicación OTIC'!AP28)</f>
        <v>18473000</v>
      </c>
      <c r="AQ28" s="12">
        <f>+('3 Planilla Preadjudicación OTIC'!AQ28)</f>
        <v>3680000</v>
      </c>
      <c r="AR28" s="12">
        <f>+('3 Planilla Preadjudicación OTIC'!AR28)</f>
        <v>5500000</v>
      </c>
      <c r="AS28" s="12">
        <f>+('3 Planilla Preadjudicación OTIC'!AS28)</f>
        <v>4600000</v>
      </c>
      <c r="AT28" s="12">
        <f>+('3 Planilla Preadjudicación OTIC'!AT28)</f>
        <v>0</v>
      </c>
      <c r="AU28" s="12">
        <f>+('3 Planilla Preadjudicación OTIC'!AU28)</f>
        <v>32253000</v>
      </c>
      <c r="AV28" s="12" t="str">
        <f>+('3 Planilla Preadjudicación OTIC'!AV28)</f>
        <v>SI</v>
      </c>
      <c r="AW28" s="2" t="str">
        <f>+('3 Planilla Preadjudicación OTIC'!AW28)</f>
        <v>-</v>
      </c>
      <c r="AX28" s="4">
        <f>+('3 Planilla Preadjudicación OTIC'!AX28)</f>
        <v>7</v>
      </c>
      <c r="AY28" s="2">
        <f>+('3 Planilla Preadjudicación OTIC'!AY28)</f>
        <v>7</v>
      </c>
      <c r="AZ28" s="2" t="str">
        <f>+('3 Planilla Preadjudicación OTIC'!BA28)</f>
        <v>-</v>
      </c>
      <c r="BA28" s="2" t="str">
        <f>+('3 Planilla Preadjudicación OTIC'!BB28)</f>
        <v>-</v>
      </c>
      <c r="BB28" s="2" t="str">
        <f>+('3 Planilla Preadjudicación OTIC'!BC28)</f>
        <v>-</v>
      </c>
      <c r="BC28" s="2" t="str">
        <f>+('3 Planilla Preadjudicación OTIC'!BD28)</f>
        <v>-</v>
      </c>
      <c r="BD28" s="2" t="str">
        <f>+('3 Planilla Preadjudicación OTIC'!BE28)</f>
        <v>-</v>
      </c>
      <c r="BE28" s="2" t="str">
        <f>+('3 Planilla Preadjudicación OTIC'!BF28)</f>
        <v>-</v>
      </c>
      <c r="BG28" s="2">
        <f>+('3 Planilla Preadjudicación OTIC'!BG28)</f>
        <v>7</v>
      </c>
      <c r="BH28" s="2">
        <f>+('3 Planilla Preadjudicación OTIC'!BH28)</f>
        <v>7</v>
      </c>
      <c r="BI28" s="2">
        <f>+('3 Planilla Preadjudicación OTIC'!BI28)</f>
        <v>7</v>
      </c>
      <c r="BJ28" s="2">
        <f>+('3 Planilla Preadjudicación OTIC'!BJ28)</f>
        <v>7</v>
      </c>
      <c r="BK28" s="2">
        <f>+('3 Planilla Preadjudicación OTIC'!BK28)</f>
        <v>5</v>
      </c>
      <c r="BL28" s="199">
        <f>+('3 Planilla Preadjudicación OTIC'!BM28)</f>
        <v>7</v>
      </c>
      <c r="BM28" s="103">
        <f>ROUND(('3 Planilla Preadjudicación OTIC'!BN28),1)</f>
        <v>6.9</v>
      </c>
      <c r="BN28" s="4">
        <f>+('3 Planilla Preadjudicación OTIC'!BO28)</f>
        <v>0</v>
      </c>
      <c r="BO28" s="4">
        <f>+('3 Planilla Preadjudicación OTIC'!BP28)</f>
        <v>0</v>
      </c>
      <c r="BP28" s="4">
        <f>+('3 Planilla Preadjudicación OTIC'!BQ28)</f>
        <v>0</v>
      </c>
      <c r="BQ28" s="4">
        <f>+('3 Planilla Preadjudicación OTIC'!BR28)</f>
        <v>0</v>
      </c>
      <c r="BR28" s="4">
        <f>+('3 Planilla Preadjudicación OTIC'!BS28)</f>
        <v>0</v>
      </c>
      <c r="BS28" s="4">
        <f>+('3 Planilla Preadjudicación OTIC'!BT28)</f>
        <v>0</v>
      </c>
      <c r="BU28" s="85">
        <f>IF(VLOOKUP(A28,'BD OFICIAL'!$A$1:$AL$2097,7,0)=D28,0,1)</f>
        <v>0</v>
      </c>
      <c r="BV28" s="85">
        <f>IF(VLOOKUP(A28,'BD OFICIAL'!$A$1:$AL$2097,11,0)=J28,0,1)</f>
        <v>0</v>
      </c>
      <c r="BW28" s="85">
        <f>IF(VLOOKUP(A28,'BD OFICIAL'!$A$1:$AL$2097,13,0)=L28,0,1)</f>
        <v>0</v>
      </c>
      <c r="BX28" s="2">
        <f>IF(VLOOKUP(A28,'BD OFICIAL'!$A$1:$AL$2097,16,0)=O28,0,1)</f>
        <v>0</v>
      </c>
      <c r="BY28" s="2">
        <f>IF(VLOOKUP(A28,'BD OFICIAL'!$A$1:$AL$2097,17,0)=P28,0,1)</f>
        <v>0</v>
      </c>
      <c r="BZ28" s="2">
        <f>IF(VLOOKUP(A28,'BD OFICIAL'!$A$1:$AL$2097,19,0)=R28,0,1)</f>
        <v>0</v>
      </c>
      <c r="CA28" s="2">
        <f>IF(VLOOKUP(A28,'BD OFICIAL'!$A$1:$AL$2097,21,0)=T28,0,1)</f>
        <v>0</v>
      </c>
      <c r="CB28" s="2">
        <f>IF(VLOOKUP(A28,'BD OFICIAL'!$A$1:$AL$2097,24,0)=AK28,0,1)</f>
        <v>0</v>
      </c>
      <c r="CC28" s="2">
        <f>IF(VLOOKUP(A28,'BD OFICIAL'!$A$1:$AL$2097,25,0)=X28,0,1)</f>
        <v>0</v>
      </c>
      <c r="CD28" s="2">
        <f>IF(VLOOKUP(A28,'BD OFICIAL'!$A$1:$AL$2097,26,0)=Y28,0,1)</f>
        <v>0</v>
      </c>
      <c r="CE28" s="2">
        <f>IF(VLOOKUP(A28,'BD OFICIAL'!$A$1:$AL$2097,27,0)=Z28,0,1)</f>
        <v>0</v>
      </c>
      <c r="CF28" s="2">
        <f>IF(VLOOKUP(A28,'BD OFICIAL'!$A$1:$AL$2097,28,0)=AA28,0,1)</f>
        <v>0</v>
      </c>
      <c r="CG28" s="2">
        <f>IF(VLOOKUP(A28,'BD OFICIAL'!$A$1:$AL$2097,33,0)=AF28,0,1)</f>
        <v>0</v>
      </c>
      <c r="CH28" s="2">
        <f>IF(VLOOKUP(A28,'BD OFICIAL'!$A$1:$AL$2097,35,0)=AH28,0,1)</f>
        <v>0</v>
      </c>
      <c r="CI28" s="85">
        <f>IF(VLOOKUP(A28,'BD OFICIAL'!$A$1:$AL$2097,34,0)=AL28,0,1)</f>
        <v>0</v>
      </c>
      <c r="CJ28" s="12">
        <f>VLOOKUP(A28,'BD OFICIAL'!$A$1:$AM$2097,36,0)*AM28-AP28</f>
        <v>0</v>
      </c>
      <c r="CK28" s="85" t="str">
        <f t="shared" si="0"/>
        <v>SHNOM</v>
      </c>
      <c r="CL28" s="85" t="str">
        <f t="shared" si="1"/>
        <v>SI</v>
      </c>
      <c r="CM28" s="85" t="str">
        <f t="shared" si="21"/>
        <v>NO</v>
      </c>
      <c r="CN28" s="31">
        <f t="shared" si="22"/>
        <v>0</v>
      </c>
      <c r="CO28" s="31">
        <f t="shared" si="2"/>
        <v>0</v>
      </c>
      <c r="CP28" s="31">
        <f t="shared" si="3"/>
        <v>0</v>
      </c>
      <c r="CQ28" s="31">
        <f>IF(Y28="NO",0,IF(Y28="SI",IF(VLOOKUP(A28,'BD OFICIAL'!$A:$AO,40,0)=AQ28,0,1)))</f>
        <v>0</v>
      </c>
      <c r="CR28" s="31">
        <f>IF(Z28="NO",0,IF(Z28="SI",IF(VLOOKUP(A28,'BD OFICIAL'!$A:$AO,41,0)=AS28,0,1)))</f>
        <v>0</v>
      </c>
      <c r="CS28" s="31">
        <f t="shared" si="4"/>
        <v>0</v>
      </c>
      <c r="CT28" s="31">
        <f t="shared" si="5"/>
        <v>0</v>
      </c>
      <c r="CU28" s="31">
        <f>IF(VLOOKUP(A28,'BD OFICIAL'!$A$1:$AL$1055,31,0)="SI",IF(AT28&gt;0,0,1),IF(AT28=0,0,1))</f>
        <v>0</v>
      </c>
      <c r="CV28" s="31">
        <f t="shared" si="6"/>
        <v>0</v>
      </c>
      <c r="CW28" s="31">
        <f t="shared" si="7"/>
        <v>0</v>
      </c>
      <c r="CX28" s="85" t="str">
        <f t="shared" si="23"/>
        <v>SI</v>
      </c>
      <c r="CY28" s="31">
        <f t="shared" si="24"/>
        <v>0</v>
      </c>
      <c r="CZ28" s="85" t="str">
        <f>IF(ISERROR(VLOOKUP(AI28,EXPERIENCIA!$A$1:$C$2100,1,0)),"NO","SI")</f>
        <v>SI</v>
      </c>
      <c r="DA28" s="85">
        <f>IF(CX28="no","NO APLICA",IF(AX28=0,"ERROR NOTA",IF(AND(AX28&gt;1,CZ28="NO"),"ERROR NOTA",IF(AND(CZ28="NO",AX28=1),0,IF(VLOOKUP(AI28,EXPERIENCIA!$A$1:$C$2100,3,0)=AX28,0,"ERROR NOTA")))))</f>
        <v>0</v>
      </c>
      <c r="DB28" s="85" t="str">
        <f>IF(ISERROR(VLOOKUP(AI28,COMPORTAMIENTO!$A$1:$C$2100,1,0)),"NO","SI")</f>
        <v>SI</v>
      </c>
      <c r="DC28" s="85">
        <f>IF(CX28="NO","NO APLICA",IF(AY28=0,"ERROR NOTA",IF(AND(DB28="NO",AY28=7),0,IF(VLOOKUP(AI28,COMPORTAMIENTO!$A$2:$H$2100,8,0)=AY28,0,"ERROR NOTA"))))</f>
        <v>0</v>
      </c>
      <c r="DD28" s="103">
        <f t="shared" si="25"/>
        <v>0.70000000000000007</v>
      </c>
      <c r="DE28" s="103">
        <f t="shared" si="26"/>
        <v>0.70000000000000007</v>
      </c>
      <c r="DF28" s="85" t="str">
        <f t="shared" si="8"/>
        <v>SI</v>
      </c>
      <c r="DG28" s="85">
        <f t="shared" si="9"/>
        <v>0</v>
      </c>
      <c r="DH28" s="85">
        <f t="shared" si="27"/>
        <v>0</v>
      </c>
      <c r="DI28" s="85">
        <f t="shared" si="10"/>
        <v>0</v>
      </c>
      <c r="DJ28" s="7">
        <f t="shared" si="28"/>
        <v>6.8000000000000007</v>
      </c>
      <c r="DK28" s="7">
        <f t="shared" si="11"/>
        <v>6.8000000000000007</v>
      </c>
      <c r="DL28" s="12">
        <f t="shared" si="29"/>
        <v>5075</v>
      </c>
      <c r="DM28" s="12">
        <f>VLOOKUP(A28,'5 TD'!$A:$B,2,0)</f>
        <v>5075</v>
      </c>
      <c r="DN28" s="7">
        <f t="shared" si="12"/>
        <v>7</v>
      </c>
      <c r="DO28" s="85" t="str">
        <f t="shared" si="13"/>
        <v>APROBADO</v>
      </c>
      <c r="DP28" s="85" t="str">
        <f t="shared" si="14"/>
        <v>APROBADO</v>
      </c>
      <c r="DQ28" s="7">
        <f t="shared" si="15"/>
        <v>6.9</v>
      </c>
      <c r="DR28" s="85" t="str">
        <f t="shared" si="30"/>
        <v>APROBADO</v>
      </c>
      <c r="DS28" s="2">
        <f>+('3 Planilla Preadjudicación OTIC'!BO28)</f>
        <v>0</v>
      </c>
      <c r="DT28" s="2">
        <f>IF(DR28="APROBADO",VLOOKUP(A28,'5 TD'!$D$3:$E$270,2,0),"NO APLICA")</f>
        <v>7</v>
      </c>
      <c r="DU28" s="2" t="str">
        <f t="shared" si="16"/>
        <v>NO</v>
      </c>
      <c r="DV28" s="2" t="str">
        <f>IF(DU28="SI",VLOOKUP(A28,'5 TD'!$G$3:$H$270,2,0),"NO APLICA ")</f>
        <v xml:space="preserve">NO APLICA </v>
      </c>
      <c r="DW28" s="2" t="str">
        <f t="shared" si="31"/>
        <v>NO</v>
      </c>
      <c r="DX28" s="2" t="str">
        <f>IF(DW28="SI",VLOOKUP(A28,'5 TD'!$J$4:$K$472,2,0),"NO APLICA")</f>
        <v>NO APLICA</v>
      </c>
      <c r="DY28" s="2" t="str">
        <f t="shared" si="32"/>
        <v>NO</v>
      </c>
      <c r="DZ28" s="7" t="str">
        <f>IF(DY28="SI",VLOOKUP(A28,'5 TD'!$M$4:$N$350,2,0),"NO APLICA")</f>
        <v>NO APLICA</v>
      </c>
      <c r="EA28" s="2" t="str">
        <f t="shared" si="17"/>
        <v>NO APLICA</v>
      </c>
      <c r="EB28" s="12" t="str">
        <f t="shared" si="33"/>
        <v/>
      </c>
      <c r="EC28" s="12" t="str">
        <f>IF(EA28="SI",VLOOKUP(A28,'5 TD'!$V$4:$W$479,2,0),"NO APLICA")</f>
        <v>NO APLICA</v>
      </c>
      <c r="ED28" s="2" t="str">
        <f t="shared" si="18"/>
        <v>NO</v>
      </c>
      <c r="EE28" s="79" t="str">
        <f>IF(ED28="SI",VLOOKUP(AI28,COMPORTAMIENTO!$A$1:$H$2100,7,0),"NO APLICA")</f>
        <v>NO APLICA</v>
      </c>
      <c r="EF28" s="234" t="str">
        <f>IF(ED28="SI",VLOOKUP(A28,'5 TD'!$P$2:$Q$479,2,0),"NO APLICA")</f>
        <v>NO APLICA</v>
      </c>
      <c r="EG28" s="2" t="str">
        <f t="shared" si="19"/>
        <v>NO</v>
      </c>
      <c r="EH28" s="2">
        <f>IF(CZ28="no",0,VLOOKUP(AI28,EXPERIENCIA!$A$1:$C$2100,2,0))</f>
        <v>146</v>
      </c>
      <c r="EI28" s="2">
        <f>IF(CZ28="si",VLOOKUP(A28,'5 TD'!$S$3:$T$2103,2,0),0)</f>
        <v>146</v>
      </c>
      <c r="EJ28" s="2" t="str">
        <f t="shared" si="20"/>
        <v>SI</v>
      </c>
      <c r="EK28" s="2">
        <f>+('3 Planilla Preadjudicación OTIC'!BU29)</f>
        <v>0</v>
      </c>
      <c r="EO28" s="3" t="s">
        <v>64</v>
      </c>
    </row>
    <row r="29" spans="1:145" s="3" customFormat="1" ht="13" hidden="1" x14ac:dyDescent="0.3">
      <c r="A29" s="2">
        <f>+('3 Planilla Preadjudicación OTIC'!A29)</f>
        <v>14552</v>
      </c>
      <c r="B29" s="2" t="str">
        <f>+('3 Planilla Preadjudicación OTIC'!B29)</f>
        <v>53334038-5</v>
      </c>
      <c r="C29" s="4">
        <f>+('3 Planilla Preadjudicación OTIC'!E29)</f>
        <v>2025</v>
      </c>
      <c r="D29" s="4" t="str">
        <f>+('3 Planilla Preadjudicación OTIC'!F29)</f>
        <v>Fondos Regionales</v>
      </c>
      <c r="E29" s="4" t="str">
        <f>+('3 Planilla Preadjudicación OTIC'!G29)</f>
        <v>61531000-K</v>
      </c>
      <c r="F29" s="4" t="str">
        <f>+('3 Planilla Preadjudicación OTIC'!H29)</f>
        <v>SENCE</v>
      </c>
      <c r="G29" s="4"/>
      <c r="H29" s="4"/>
      <c r="I29" s="4" t="str">
        <f>+('3 Planilla Preadjudicación OTIC'!I29)</f>
        <v>LABORES DE CARPINTERÍA DE TERMINACIONES AVANZADAS</v>
      </c>
      <c r="J29" s="4" t="str">
        <f>+('3 Planilla Preadjudicación OTIC'!J29)</f>
        <v>PF1567</v>
      </c>
      <c r="K29" s="4" t="str">
        <f>+('3 Planilla Preadjudicación OTIC'!K29)</f>
        <v>TÉCNICAS PARA EL EMPRENDIMIENTO</v>
      </c>
      <c r="L29" s="4" t="str">
        <f>+('3 Planilla Preadjudicación OTIC'!L29)</f>
        <v>PF0921</v>
      </c>
      <c r="M29" s="2">
        <f>+('3 Planilla Preadjudicación OTIC'!M29)</f>
        <v>9</v>
      </c>
      <c r="N29" s="4" t="str">
        <f>+('3 Planilla Preadjudicación OTIC'!N29)</f>
        <v>DE LA ARAUCANÍA</v>
      </c>
      <c r="O29" s="4" t="str">
        <f>+('3 Planilla Preadjudicación OTIC'!O29)</f>
        <v>SAAVEDRA</v>
      </c>
      <c r="P29" s="4" t="str">
        <f>+('3 Planilla Preadjudicación OTIC'!P29)</f>
        <v>PERSONAS VULNERABLES PERTENECIENTES AL 80 % MÁS VULNERABLE</v>
      </c>
      <c r="Q29" s="4" t="str">
        <f>+('3 Planilla Preadjudicación OTIC'!Q29)</f>
        <v>PRESENCIAL</v>
      </c>
      <c r="R29" s="4" t="str">
        <f>+('3 Planilla Preadjudicación OTIC'!R29)</f>
        <v>INDEPENDIENTE</v>
      </c>
      <c r="S29" s="4" t="str">
        <f>+('3 Planilla Preadjudicación OTIC'!S29)</f>
        <v>01. LUNES - MAÑANA / 04. MARTES - MAÑANA / 07. MIÉRCOLES - MAÑANA / 10. JUEVES - MAÑANA / 13. VIERNES - MAÑANA</v>
      </c>
      <c r="T29" s="2">
        <f>+('3 Planilla Preadjudicación OTIC'!T29)</f>
        <v>20</v>
      </c>
      <c r="U29" s="2">
        <f>+('3 Planilla Preadjudicación OTIC'!U29)</f>
        <v>130</v>
      </c>
      <c r="V29" s="2">
        <f>+('3 Planilla Preadjudicación OTIC'!V29)</f>
        <v>12</v>
      </c>
      <c r="W29" s="2">
        <f>+('3 Planilla Preadjudicación OTIC'!W29)</f>
        <v>142</v>
      </c>
      <c r="X29" s="2">
        <f>+('3 Planilla Preadjudicación OTIC'!X29)</f>
        <v>4</v>
      </c>
      <c r="Y29" s="2" t="str">
        <f>+('3 Planilla Preadjudicación OTIC'!Y29)</f>
        <v>SI</v>
      </c>
      <c r="Z29" s="2" t="str">
        <f>+('3 Planilla Preadjudicación OTIC'!Z29)</f>
        <v>SI</v>
      </c>
      <c r="AA29" s="2" t="str">
        <f>+('3 Planilla Preadjudicación OTIC'!AA29)</f>
        <v>SI</v>
      </c>
      <c r="AB29" s="4">
        <f>+('3 Planilla Preadjudicación OTIC'!AB29)</f>
        <v>0</v>
      </c>
      <c r="AC29" s="4" t="str">
        <f>+('3 Planilla Preadjudicación OTIC'!AC29)</f>
        <v>EDUCACIÓN MEDIA COMPLETA, PREFERENTEMENTE</v>
      </c>
      <c r="AD29" s="2">
        <f>+('3 Planilla Preadjudicación OTIC'!AD29)</f>
        <v>0</v>
      </c>
      <c r="AE29" s="4">
        <f>+('3 Planilla Preadjudicación OTIC'!AE29)</f>
        <v>0</v>
      </c>
      <c r="AF29" s="2" t="str">
        <f>+('3 Planilla Preadjudicación OTIC'!AF29)</f>
        <v>CONVOCATORIA ABIERTA</v>
      </c>
      <c r="AG29" s="2">
        <f>+('3 Planilla Preadjudicación OTIC'!AG29)</f>
        <v>36</v>
      </c>
      <c r="AH29" s="30">
        <v>2</v>
      </c>
      <c r="AI29" s="2" t="str">
        <f>+('3 Planilla Preadjudicación OTIC'!AI29)</f>
        <v>76004998-0</v>
      </c>
      <c r="AJ29" s="135" t="str">
        <f>+('3 Planilla Preadjudicación OTIC'!AJ29)</f>
        <v>Sociedad para la Gestión y desarrollo de la capacitación limitada</v>
      </c>
      <c r="AK29" s="4">
        <f>+('3 Planilla Preadjudicación OTIC'!AK29)</f>
        <v>142</v>
      </c>
      <c r="AL29" s="2">
        <f>+('3 Planilla Preadjudicación OTIC'!AL29)</f>
        <v>36</v>
      </c>
      <c r="AM29" s="2">
        <f>+('3 Planilla Preadjudicación OTIC'!AM29)</f>
        <v>5075</v>
      </c>
      <c r="AN29" s="12">
        <f>+('3 Planilla Preadjudicación OTIC'!AN29)</f>
        <v>275000</v>
      </c>
      <c r="AO29" s="12">
        <f>+('3 Planilla Preadjudicación OTIC'!AO29)</f>
        <v>0</v>
      </c>
      <c r="AP29" s="12">
        <f>+('3 Planilla Preadjudicación OTIC'!AP29)</f>
        <v>14413000</v>
      </c>
      <c r="AQ29" s="12">
        <f>+('3 Planilla Preadjudicación OTIC'!AQ29)</f>
        <v>2880000</v>
      </c>
      <c r="AR29" s="12">
        <f>+('3 Planilla Preadjudicación OTIC'!AR29)</f>
        <v>5500000</v>
      </c>
      <c r="AS29" s="12">
        <f>+('3 Planilla Preadjudicación OTIC'!AS29)</f>
        <v>3600000</v>
      </c>
      <c r="AT29" s="12">
        <f>+('3 Planilla Preadjudicación OTIC'!AT29)</f>
        <v>0</v>
      </c>
      <c r="AU29" s="12">
        <f>+('3 Planilla Preadjudicación OTIC'!AU29)</f>
        <v>26393000</v>
      </c>
      <c r="AV29" s="12" t="str">
        <f>+('3 Planilla Preadjudicación OTIC'!AV29)</f>
        <v>SI</v>
      </c>
      <c r="AW29" s="2">
        <f>+('3 Planilla Preadjudicación OTIC'!AW29)</f>
        <v>0</v>
      </c>
      <c r="AX29" s="4">
        <f>+('3 Planilla Preadjudicación OTIC'!AX29)</f>
        <v>7</v>
      </c>
      <c r="AY29" s="2">
        <f>+('3 Planilla Preadjudicación OTIC'!AY29)</f>
        <v>7</v>
      </c>
      <c r="AZ29" s="2" t="str">
        <f>+('3 Planilla Preadjudicación OTIC'!BA29)</f>
        <v>-</v>
      </c>
      <c r="BA29" s="2" t="str">
        <f>+('3 Planilla Preadjudicación OTIC'!BB29)</f>
        <v>-</v>
      </c>
      <c r="BB29" s="2" t="str">
        <f>+('3 Planilla Preadjudicación OTIC'!BC29)</f>
        <v>-</v>
      </c>
      <c r="BC29" s="2" t="str">
        <f>+('3 Planilla Preadjudicación OTIC'!BD29)</f>
        <v>-</v>
      </c>
      <c r="BD29" s="2" t="str">
        <f>+('3 Planilla Preadjudicación OTIC'!BE29)</f>
        <v>-</v>
      </c>
      <c r="BE29" s="2" t="str">
        <f>+('3 Planilla Preadjudicación OTIC'!BF29)</f>
        <v>-</v>
      </c>
      <c r="BG29" s="2">
        <f>+('3 Planilla Preadjudicación OTIC'!BG29)</f>
        <v>7</v>
      </c>
      <c r="BH29" s="2">
        <f>+('3 Planilla Preadjudicación OTIC'!BH29)</f>
        <v>7</v>
      </c>
      <c r="BI29" s="2">
        <f>+('3 Planilla Preadjudicación OTIC'!BI29)</f>
        <v>7</v>
      </c>
      <c r="BJ29" s="2">
        <f>+('3 Planilla Preadjudicación OTIC'!BJ29)</f>
        <v>7</v>
      </c>
      <c r="BK29" s="2">
        <f>+('3 Planilla Preadjudicación OTIC'!BK29)</f>
        <v>5</v>
      </c>
      <c r="BL29" s="199">
        <f>+('3 Planilla Preadjudicación OTIC'!BM29)</f>
        <v>7</v>
      </c>
      <c r="BM29" s="103">
        <f>ROUND(('3 Planilla Preadjudicación OTIC'!BN29),1)</f>
        <v>6.9</v>
      </c>
      <c r="BN29" s="4">
        <f>+('3 Planilla Preadjudicación OTIC'!BO29)</f>
        <v>0</v>
      </c>
      <c r="BO29" s="4">
        <f>+('3 Planilla Preadjudicación OTIC'!BP29)</f>
        <v>0</v>
      </c>
      <c r="BP29" s="4">
        <f>+('3 Planilla Preadjudicación OTIC'!BQ29)</f>
        <v>0</v>
      </c>
      <c r="BQ29" s="4">
        <f>+('3 Planilla Preadjudicación OTIC'!BR29)</f>
        <v>0</v>
      </c>
      <c r="BR29" s="4">
        <f>+('3 Planilla Preadjudicación OTIC'!BS29)</f>
        <v>0</v>
      </c>
      <c r="BS29" s="4">
        <f>+('3 Planilla Preadjudicación OTIC'!BT29)</f>
        <v>0</v>
      </c>
      <c r="BU29" s="85">
        <f>IF(VLOOKUP(A29,'BD OFICIAL'!$A$1:$AL$2097,7,0)=D29,0,1)</f>
        <v>0</v>
      </c>
      <c r="BV29" s="85">
        <f>IF(VLOOKUP(A29,'BD OFICIAL'!$A$1:$AL$2097,11,0)=J29,0,1)</f>
        <v>0</v>
      </c>
      <c r="BW29" s="85">
        <f>IF(VLOOKUP(A29,'BD OFICIAL'!$A$1:$AL$2097,13,0)=L29,0,1)</f>
        <v>0</v>
      </c>
      <c r="BX29" s="2">
        <f>IF(VLOOKUP(A29,'BD OFICIAL'!$A$1:$AL$2097,16,0)=O29,0,1)</f>
        <v>0</v>
      </c>
      <c r="BY29" s="2">
        <f>IF(VLOOKUP(A29,'BD OFICIAL'!$A$1:$AL$2097,17,0)=P29,0,1)</f>
        <v>0</v>
      </c>
      <c r="BZ29" s="2">
        <f>IF(VLOOKUP(A29,'BD OFICIAL'!$A$1:$AL$2097,19,0)=R29,0,1)</f>
        <v>0</v>
      </c>
      <c r="CA29" s="2">
        <f>IF(VLOOKUP(A29,'BD OFICIAL'!$A$1:$AL$2097,21,0)=T29,0,1)</f>
        <v>0</v>
      </c>
      <c r="CB29" s="2">
        <f>IF(VLOOKUP(A29,'BD OFICIAL'!$A$1:$AL$2097,24,0)=AK29,0,1)</f>
        <v>0</v>
      </c>
      <c r="CC29" s="2">
        <f>IF(VLOOKUP(A29,'BD OFICIAL'!$A$1:$AL$2097,25,0)=X29,0,1)</f>
        <v>0</v>
      </c>
      <c r="CD29" s="2">
        <f>IF(VLOOKUP(A29,'BD OFICIAL'!$A$1:$AL$2097,26,0)=Y29,0,1)</f>
        <v>0</v>
      </c>
      <c r="CE29" s="2">
        <f>IF(VLOOKUP(A29,'BD OFICIAL'!$A$1:$AL$2097,27,0)=Z29,0,1)</f>
        <v>0</v>
      </c>
      <c r="CF29" s="2">
        <f>IF(VLOOKUP(A29,'BD OFICIAL'!$A$1:$AL$2097,28,0)=AA29,0,1)</f>
        <v>0</v>
      </c>
      <c r="CG29" s="2">
        <f>IF(VLOOKUP(A29,'BD OFICIAL'!$A$1:$AL$2097,33,0)=AF29,0,1)</f>
        <v>0</v>
      </c>
      <c r="CH29" s="2">
        <f>IF(VLOOKUP(A29,'BD OFICIAL'!$A$1:$AL$2097,35,0)=AH29,0,1)</f>
        <v>0</v>
      </c>
      <c r="CI29" s="85">
        <f>IF(VLOOKUP(A29,'BD OFICIAL'!$A$1:$AL$2097,34,0)=AL29,0,1)</f>
        <v>0</v>
      </c>
      <c r="CJ29" s="12">
        <f>VLOOKUP(A29,'BD OFICIAL'!$A$1:$AM$2097,36,0)*AM29-AP29</f>
        <v>0</v>
      </c>
      <c r="CK29" s="85" t="str">
        <f t="shared" si="0"/>
        <v>SHNOM</v>
      </c>
      <c r="CL29" s="85" t="str">
        <f t="shared" si="1"/>
        <v>SI</v>
      </c>
      <c r="CM29" s="85" t="str">
        <f t="shared" si="21"/>
        <v>NO</v>
      </c>
      <c r="CN29" s="31">
        <f t="shared" si="22"/>
        <v>0</v>
      </c>
      <c r="CO29" s="31">
        <f t="shared" si="2"/>
        <v>0</v>
      </c>
      <c r="CP29" s="31">
        <f t="shared" si="3"/>
        <v>0</v>
      </c>
      <c r="CQ29" s="31">
        <f>IF(Y29="NO",0,IF(Y29="SI",IF(VLOOKUP(A29,'BD OFICIAL'!$A:$AO,40,0)=AQ29,0,1)))</f>
        <v>0</v>
      </c>
      <c r="CR29" s="31">
        <f>IF(Z29="NO",0,IF(Z29="SI",IF(VLOOKUP(A29,'BD OFICIAL'!$A:$AO,41,0)=AS29,0,1)))</f>
        <v>0</v>
      </c>
      <c r="CS29" s="31">
        <f t="shared" si="4"/>
        <v>0</v>
      </c>
      <c r="CT29" s="31">
        <f t="shared" si="5"/>
        <v>0</v>
      </c>
      <c r="CU29" s="31">
        <f>IF(VLOOKUP(A29,'BD OFICIAL'!$A$1:$AL$1055,31,0)="SI",IF(AT29&gt;0,0,1),IF(AT29=0,0,1))</f>
        <v>0</v>
      </c>
      <c r="CV29" s="31">
        <f t="shared" si="6"/>
        <v>0</v>
      </c>
      <c r="CW29" s="31">
        <f t="shared" si="7"/>
        <v>0</v>
      </c>
      <c r="CX29" s="85" t="str">
        <f t="shared" si="23"/>
        <v>SI</v>
      </c>
      <c r="CY29" s="31">
        <f t="shared" si="24"/>
        <v>0</v>
      </c>
      <c r="CZ29" s="85" t="str">
        <f>IF(ISERROR(VLOOKUP(AI29,EXPERIENCIA!$A$1:$C$2100,1,0)),"NO","SI")</f>
        <v>SI</v>
      </c>
      <c r="DA29" s="85">
        <f>IF(CX29="no","NO APLICA",IF(AX29=0,"ERROR NOTA",IF(AND(AX29&gt;1,CZ29="NO"),"ERROR NOTA",IF(AND(CZ29="NO",AX29=1),0,IF(VLOOKUP(AI29,EXPERIENCIA!$A$1:$C$2100,3,0)=AX29,0,"ERROR NOTA")))))</f>
        <v>0</v>
      </c>
      <c r="DB29" s="85" t="str">
        <f>IF(ISERROR(VLOOKUP(AI29,COMPORTAMIENTO!$A$1:$C$2100,1,0)),"NO","SI")</f>
        <v>SI</v>
      </c>
      <c r="DC29" s="85">
        <f>IF(CX29="NO","NO APLICA",IF(AY29=0,"ERROR NOTA",IF(AND(DB29="NO",AY29=7),0,IF(VLOOKUP(AI29,COMPORTAMIENTO!$A$2:$H$2100,8,0)=AY29,0,"ERROR NOTA"))))</f>
        <v>0</v>
      </c>
      <c r="DD29" s="103">
        <f t="shared" si="25"/>
        <v>0.70000000000000007</v>
      </c>
      <c r="DE29" s="103">
        <f t="shared" si="26"/>
        <v>0.70000000000000007</v>
      </c>
      <c r="DF29" s="85" t="str">
        <f t="shared" si="8"/>
        <v>SI</v>
      </c>
      <c r="DG29" s="85">
        <f t="shared" si="9"/>
        <v>0</v>
      </c>
      <c r="DH29" s="85">
        <f t="shared" si="27"/>
        <v>0</v>
      </c>
      <c r="DI29" s="85">
        <f t="shared" si="10"/>
        <v>0</v>
      </c>
      <c r="DJ29" s="7">
        <f t="shared" si="28"/>
        <v>6.8000000000000007</v>
      </c>
      <c r="DK29" s="7">
        <f t="shared" si="11"/>
        <v>6.8000000000000007</v>
      </c>
      <c r="DL29" s="12">
        <f t="shared" si="29"/>
        <v>5075</v>
      </c>
      <c r="DM29" s="12">
        <f>VLOOKUP(A29,'5 TD'!$A:$B,2,0)</f>
        <v>5075</v>
      </c>
      <c r="DN29" s="7">
        <f t="shared" si="12"/>
        <v>7</v>
      </c>
      <c r="DO29" s="85" t="str">
        <f t="shared" si="13"/>
        <v>APROBADO</v>
      </c>
      <c r="DP29" s="85" t="str">
        <f t="shared" si="14"/>
        <v>APROBADO</v>
      </c>
      <c r="DQ29" s="7">
        <f t="shared" si="15"/>
        <v>6.9</v>
      </c>
      <c r="DR29" s="85" t="str">
        <f t="shared" si="30"/>
        <v>APROBADO</v>
      </c>
      <c r="DS29" s="2">
        <f>+('3 Planilla Preadjudicación OTIC'!BO29)</f>
        <v>0</v>
      </c>
      <c r="DT29" s="2">
        <f>IF(DR29="APROBADO",VLOOKUP(A29,'5 TD'!$D$3:$E$270,2,0),"NO APLICA")</f>
        <v>7</v>
      </c>
      <c r="DU29" s="2" t="str">
        <f t="shared" si="16"/>
        <v>NO</v>
      </c>
      <c r="DV29" s="2" t="str">
        <f>IF(DU29="SI",VLOOKUP(A29,'5 TD'!$G$3:$H$270,2,0),"NO APLICA ")</f>
        <v xml:space="preserve">NO APLICA </v>
      </c>
      <c r="DW29" s="2" t="str">
        <f t="shared" si="31"/>
        <v>NO</v>
      </c>
      <c r="DX29" s="2" t="str">
        <f>IF(DW29="SI",VLOOKUP(A29,'5 TD'!$J$4:$K$472,2,0),"NO APLICA")</f>
        <v>NO APLICA</v>
      </c>
      <c r="DY29" s="2" t="str">
        <f t="shared" si="32"/>
        <v>NO</v>
      </c>
      <c r="DZ29" s="7" t="str">
        <f>IF(DY29="SI",VLOOKUP(A29,'5 TD'!$M$4:$N$350,2,0),"NO APLICA")</f>
        <v>NO APLICA</v>
      </c>
      <c r="EA29" s="2" t="str">
        <f t="shared" si="17"/>
        <v>NO APLICA</v>
      </c>
      <c r="EB29" s="12" t="str">
        <f t="shared" si="33"/>
        <v/>
      </c>
      <c r="EC29" s="12" t="str">
        <f>IF(EA29="SI",VLOOKUP(A29,'5 TD'!$V$4:$W$479,2,0),"NO APLICA")</f>
        <v>NO APLICA</v>
      </c>
      <c r="ED29" s="2" t="str">
        <f t="shared" si="18"/>
        <v>NO</v>
      </c>
      <c r="EE29" s="79" t="str">
        <f>IF(ED29="SI",VLOOKUP(AI29,COMPORTAMIENTO!$A$1:$H$2100,7,0),"NO APLICA")</f>
        <v>NO APLICA</v>
      </c>
      <c r="EF29" s="234" t="str">
        <f>IF(ED29="SI",VLOOKUP(A29,'5 TD'!$P$2:$Q$479,2,0),"NO APLICA")</f>
        <v>NO APLICA</v>
      </c>
      <c r="EG29" s="2" t="str">
        <f t="shared" si="19"/>
        <v>NO</v>
      </c>
      <c r="EH29" s="2">
        <f>IF(CZ29="no",0,VLOOKUP(AI29,EXPERIENCIA!$A$1:$C$2100,2,0))</f>
        <v>146</v>
      </c>
      <c r="EI29" s="2">
        <f>IF(CZ29="si",VLOOKUP(A29,'5 TD'!$S$3:$T$2103,2,0),0)</f>
        <v>146</v>
      </c>
      <c r="EJ29" s="2" t="str">
        <f t="shared" si="20"/>
        <v>SI</v>
      </c>
      <c r="EK29" s="2">
        <f>+('3 Planilla Preadjudicación OTIC'!BU30)</f>
        <v>0</v>
      </c>
    </row>
    <row r="30" spans="1:145" s="3" customFormat="1" ht="13" hidden="1" x14ac:dyDescent="0.3">
      <c r="A30" s="2">
        <f>+('3 Planilla Preadjudicación OTIC'!A30)</f>
        <v>14553</v>
      </c>
      <c r="B30" s="2" t="str">
        <f>+('3 Planilla Preadjudicación OTIC'!B30)</f>
        <v>53334038-5</v>
      </c>
      <c r="C30" s="4">
        <f>+('3 Planilla Preadjudicación OTIC'!E30)</f>
        <v>2025</v>
      </c>
      <c r="D30" s="4" t="str">
        <f>+('3 Planilla Preadjudicación OTIC'!F30)</f>
        <v>Fondos Regionales</v>
      </c>
      <c r="E30" s="4" t="str">
        <f>+('3 Planilla Preadjudicación OTIC'!G30)</f>
        <v>61531000-K</v>
      </c>
      <c r="F30" s="4" t="str">
        <f>+('3 Planilla Preadjudicación OTIC'!H30)</f>
        <v>SENCE</v>
      </c>
      <c r="G30" s="4"/>
      <c r="H30" s="4"/>
      <c r="I30" s="4" t="str">
        <f>+('3 Planilla Preadjudicación OTIC'!I30)</f>
        <v>LABORES DE CARPINTERÍA DE TERMINACIONES AVANZADAS</v>
      </c>
      <c r="J30" s="4" t="str">
        <f>+('3 Planilla Preadjudicación OTIC'!J30)</f>
        <v>PF1567</v>
      </c>
      <c r="K30" s="4" t="str">
        <f>+('3 Planilla Preadjudicación OTIC'!K30)</f>
        <v>TÉCNICAS PARA EL EMPRENDIMIENTO</v>
      </c>
      <c r="L30" s="4" t="str">
        <f>+('3 Planilla Preadjudicación OTIC'!L30)</f>
        <v>PF0921</v>
      </c>
      <c r="M30" s="2">
        <f>+('3 Planilla Preadjudicación OTIC'!M30)</f>
        <v>9</v>
      </c>
      <c r="N30" s="4" t="str">
        <f>+('3 Planilla Preadjudicación OTIC'!N30)</f>
        <v>DE LA ARAUCANÍA</v>
      </c>
      <c r="O30" s="4" t="str">
        <f>+('3 Planilla Preadjudicación OTIC'!O30)</f>
        <v>LOS SAUCES</v>
      </c>
      <c r="P30" s="4" t="str">
        <f>+('3 Planilla Preadjudicación OTIC'!P30)</f>
        <v>PERSONAS VULNERABLES PERTENECIENTES AL 80 % MÁS VULNERABLE</v>
      </c>
      <c r="Q30" s="4" t="str">
        <f>+('3 Planilla Preadjudicación OTIC'!Q30)</f>
        <v>PRESENCIAL</v>
      </c>
      <c r="R30" s="4" t="str">
        <f>+('3 Planilla Preadjudicación OTIC'!R30)</f>
        <v>INDEPENDIENTE</v>
      </c>
      <c r="S30" s="4" t="str">
        <f>+('3 Planilla Preadjudicación OTIC'!S30)</f>
        <v>01. LUNES - MAÑANA / 04. MARTES - MAÑANA / 07. MIÉRCOLES - MAÑANA / 10. JUEVES - MAÑANA / 13. VIERNES - MAÑANA</v>
      </c>
      <c r="T30" s="2">
        <f>+('3 Planilla Preadjudicación OTIC'!T30)</f>
        <v>20</v>
      </c>
      <c r="U30" s="2">
        <f>+('3 Planilla Preadjudicación OTIC'!U30)</f>
        <v>130</v>
      </c>
      <c r="V30" s="2">
        <f>+('3 Planilla Preadjudicación OTIC'!V30)</f>
        <v>12</v>
      </c>
      <c r="W30" s="2">
        <f>+('3 Planilla Preadjudicación OTIC'!W30)</f>
        <v>142</v>
      </c>
      <c r="X30" s="2">
        <f>+('3 Planilla Preadjudicación OTIC'!X30)</f>
        <v>4</v>
      </c>
      <c r="Y30" s="2" t="str">
        <f>+('3 Planilla Preadjudicación OTIC'!Y30)</f>
        <v>SI</v>
      </c>
      <c r="Z30" s="2" t="str">
        <f>+('3 Planilla Preadjudicación OTIC'!Z30)</f>
        <v>SI</v>
      </c>
      <c r="AA30" s="2" t="str">
        <f>+('3 Planilla Preadjudicación OTIC'!AA30)</f>
        <v>SI</v>
      </c>
      <c r="AB30" s="4">
        <f>+('3 Planilla Preadjudicación OTIC'!AB30)</f>
        <v>0</v>
      </c>
      <c r="AC30" s="4" t="str">
        <f>+('3 Planilla Preadjudicación OTIC'!AC30)</f>
        <v>EDUCACIÓN MEDIA COMPLETA, PREFERENTEMENTE</v>
      </c>
      <c r="AD30" s="2">
        <f>+('3 Planilla Preadjudicación OTIC'!AD30)</f>
        <v>0</v>
      </c>
      <c r="AE30" s="4">
        <f>+('3 Planilla Preadjudicación OTIC'!AE30)</f>
        <v>0</v>
      </c>
      <c r="AF30" s="2" t="str">
        <f>+('3 Planilla Preadjudicación OTIC'!AF30)</f>
        <v>CONVOCATORIA ABIERTA</v>
      </c>
      <c r="AG30" s="2">
        <f>+('3 Planilla Preadjudicación OTIC'!AG30)</f>
        <v>36</v>
      </c>
      <c r="AH30" s="30">
        <v>2</v>
      </c>
      <c r="AI30" s="2" t="str">
        <f>+('3 Planilla Preadjudicación OTIC'!AI30)</f>
        <v>76004998-0</v>
      </c>
      <c r="AJ30" s="135" t="str">
        <f>+('3 Planilla Preadjudicación OTIC'!AJ30)</f>
        <v>Sociedad para la Gestión y desarrollo de la capacitación limitada</v>
      </c>
      <c r="AK30" s="4">
        <f>+('3 Planilla Preadjudicación OTIC'!AK30)</f>
        <v>142</v>
      </c>
      <c r="AL30" s="2">
        <f>+('3 Planilla Preadjudicación OTIC'!AL30)</f>
        <v>36</v>
      </c>
      <c r="AM30" s="2">
        <f>+('3 Planilla Preadjudicación OTIC'!AM30)</f>
        <v>5075</v>
      </c>
      <c r="AN30" s="12">
        <f>+('3 Planilla Preadjudicación OTIC'!AN30)</f>
        <v>275000</v>
      </c>
      <c r="AO30" s="12">
        <f>+('3 Planilla Preadjudicación OTIC'!AO30)</f>
        <v>0</v>
      </c>
      <c r="AP30" s="12">
        <f>+('3 Planilla Preadjudicación OTIC'!AP30)</f>
        <v>14413000</v>
      </c>
      <c r="AQ30" s="12">
        <f>+('3 Planilla Preadjudicación OTIC'!AQ30)</f>
        <v>2880000</v>
      </c>
      <c r="AR30" s="12">
        <f>+('3 Planilla Preadjudicación OTIC'!AR30)</f>
        <v>5500000</v>
      </c>
      <c r="AS30" s="12">
        <f>+('3 Planilla Preadjudicación OTIC'!AS30)</f>
        <v>3600000</v>
      </c>
      <c r="AT30" s="12">
        <f>+('3 Planilla Preadjudicación OTIC'!AT30)</f>
        <v>0</v>
      </c>
      <c r="AU30" s="12">
        <f>+('3 Planilla Preadjudicación OTIC'!AU30)</f>
        <v>26393000</v>
      </c>
      <c r="AV30" s="12" t="str">
        <f>+('3 Planilla Preadjudicación OTIC'!AV30)</f>
        <v>SI</v>
      </c>
      <c r="AW30" s="2">
        <f>+('3 Planilla Preadjudicación OTIC'!AW30)</f>
        <v>0</v>
      </c>
      <c r="AX30" s="4">
        <f>+('3 Planilla Preadjudicación OTIC'!AX30)</f>
        <v>7</v>
      </c>
      <c r="AY30" s="2">
        <f>+('3 Planilla Preadjudicación OTIC'!AY30)</f>
        <v>7</v>
      </c>
      <c r="AZ30" s="2" t="str">
        <f>+('3 Planilla Preadjudicación OTIC'!BA30)</f>
        <v>-</v>
      </c>
      <c r="BA30" s="2" t="str">
        <f>+('3 Planilla Preadjudicación OTIC'!BB30)</f>
        <v>-</v>
      </c>
      <c r="BB30" s="2" t="str">
        <f>+('3 Planilla Preadjudicación OTIC'!BC30)</f>
        <v>-</v>
      </c>
      <c r="BC30" s="2" t="str">
        <f>+('3 Planilla Preadjudicación OTIC'!BD30)</f>
        <v>-</v>
      </c>
      <c r="BD30" s="2" t="str">
        <f>+('3 Planilla Preadjudicación OTIC'!BE30)</f>
        <v>-</v>
      </c>
      <c r="BE30" s="2" t="str">
        <f>+('3 Planilla Preadjudicación OTIC'!BF30)</f>
        <v>-</v>
      </c>
      <c r="BG30" s="2">
        <f>+('3 Planilla Preadjudicación OTIC'!BG30)</f>
        <v>7</v>
      </c>
      <c r="BH30" s="2">
        <f>+('3 Planilla Preadjudicación OTIC'!BH30)</f>
        <v>7</v>
      </c>
      <c r="BI30" s="2">
        <f>+('3 Planilla Preadjudicación OTIC'!BI30)</f>
        <v>7</v>
      </c>
      <c r="BJ30" s="2">
        <f>+('3 Planilla Preadjudicación OTIC'!BJ30)</f>
        <v>7</v>
      </c>
      <c r="BK30" s="2">
        <f>+('3 Planilla Preadjudicación OTIC'!BK30)</f>
        <v>5</v>
      </c>
      <c r="BL30" s="199">
        <f>+('3 Planilla Preadjudicación OTIC'!BM30)</f>
        <v>7</v>
      </c>
      <c r="BM30" s="103">
        <f>ROUND(('3 Planilla Preadjudicación OTIC'!BN30),1)</f>
        <v>6.9</v>
      </c>
      <c r="BN30" s="4">
        <f>+('3 Planilla Preadjudicación OTIC'!BO30)</f>
        <v>0</v>
      </c>
      <c r="BO30" s="4">
        <f>+('3 Planilla Preadjudicación OTIC'!BP30)</f>
        <v>0</v>
      </c>
      <c r="BP30" s="4">
        <f>+('3 Planilla Preadjudicación OTIC'!BQ30)</f>
        <v>0</v>
      </c>
      <c r="BQ30" s="4">
        <f>+('3 Planilla Preadjudicación OTIC'!BR30)</f>
        <v>0</v>
      </c>
      <c r="BR30" s="4">
        <f>+('3 Planilla Preadjudicación OTIC'!BS30)</f>
        <v>0</v>
      </c>
      <c r="BS30" s="4">
        <f>+('3 Planilla Preadjudicación OTIC'!BT30)</f>
        <v>0</v>
      </c>
      <c r="BU30" s="85">
        <f>IF(VLOOKUP(A30,'BD OFICIAL'!$A$1:$AL$2097,7,0)=D30,0,1)</f>
        <v>0</v>
      </c>
      <c r="BV30" s="85">
        <f>IF(VLOOKUP(A30,'BD OFICIAL'!$A$1:$AL$2097,11,0)=J30,0,1)</f>
        <v>0</v>
      </c>
      <c r="BW30" s="85">
        <f>IF(VLOOKUP(A30,'BD OFICIAL'!$A$1:$AL$2097,13,0)=L30,0,1)</f>
        <v>0</v>
      </c>
      <c r="BX30" s="2">
        <f>IF(VLOOKUP(A30,'BD OFICIAL'!$A$1:$AL$2097,16,0)=O30,0,1)</f>
        <v>0</v>
      </c>
      <c r="BY30" s="2">
        <f>IF(VLOOKUP(A30,'BD OFICIAL'!$A$1:$AL$2097,17,0)=P30,0,1)</f>
        <v>0</v>
      </c>
      <c r="BZ30" s="2">
        <f>IF(VLOOKUP(A30,'BD OFICIAL'!$A$1:$AL$2097,19,0)=R30,0,1)</f>
        <v>0</v>
      </c>
      <c r="CA30" s="2">
        <f>IF(VLOOKUP(A30,'BD OFICIAL'!$A$1:$AL$2097,21,0)=T30,0,1)</f>
        <v>0</v>
      </c>
      <c r="CB30" s="2">
        <f>IF(VLOOKUP(A30,'BD OFICIAL'!$A$1:$AL$2097,24,0)=AK30,0,1)</f>
        <v>0</v>
      </c>
      <c r="CC30" s="2">
        <f>IF(VLOOKUP(A30,'BD OFICIAL'!$A$1:$AL$2097,25,0)=X30,0,1)</f>
        <v>0</v>
      </c>
      <c r="CD30" s="2">
        <f>IF(VLOOKUP(A30,'BD OFICIAL'!$A$1:$AL$2097,26,0)=Y30,0,1)</f>
        <v>0</v>
      </c>
      <c r="CE30" s="2">
        <f>IF(VLOOKUP(A30,'BD OFICIAL'!$A$1:$AL$2097,27,0)=Z30,0,1)</f>
        <v>0</v>
      </c>
      <c r="CF30" s="2">
        <f>IF(VLOOKUP(A30,'BD OFICIAL'!$A$1:$AL$2097,28,0)=AA30,0,1)</f>
        <v>0</v>
      </c>
      <c r="CG30" s="2">
        <f>IF(VLOOKUP(A30,'BD OFICIAL'!$A$1:$AL$2097,33,0)=AF30,0,1)</f>
        <v>0</v>
      </c>
      <c r="CH30" s="2">
        <f>IF(VLOOKUP(A30,'BD OFICIAL'!$A$1:$AL$2097,35,0)=AH30,0,1)</f>
        <v>0</v>
      </c>
      <c r="CI30" s="85">
        <f>IF(VLOOKUP(A30,'BD OFICIAL'!$A$1:$AL$2097,34,0)=AL30,0,1)</f>
        <v>0</v>
      </c>
      <c r="CJ30" s="12">
        <f>VLOOKUP(A30,'BD OFICIAL'!$A$1:$AM$2097,36,0)*AM30-AP30</f>
        <v>0</v>
      </c>
      <c r="CK30" s="85" t="str">
        <f t="shared" si="0"/>
        <v>SHNOM</v>
      </c>
      <c r="CL30" s="85" t="str">
        <f t="shared" si="1"/>
        <v>SI</v>
      </c>
      <c r="CM30" s="85" t="str">
        <f t="shared" si="21"/>
        <v>NO</v>
      </c>
      <c r="CN30" s="31">
        <f t="shared" si="22"/>
        <v>0</v>
      </c>
      <c r="CO30" s="31">
        <f t="shared" si="2"/>
        <v>0</v>
      </c>
      <c r="CP30" s="31">
        <f t="shared" si="3"/>
        <v>0</v>
      </c>
      <c r="CQ30" s="31">
        <f>IF(Y30="NO",0,IF(Y30="SI",IF(VLOOKUP(A30,'BD OFICIAL'!$A:$AO,40,0)=AQ30,0,1)))</f>
        <v>0</v>
      </c>
      <c r="CR30" s="31">
        <f>IF(Z30="NO",0,IF(Z30="SI",IF(VLOOKUP(A30,'BD OFICIAL'!$A:$AO,41,0)=AS30,0,1)))</f>
        <v>0</v>
      </c>
      <c r="CS30" s="31">
        <f t="shared" si="4"/>
        <v>0</v>
      </c>
      <c r="CT30" s="31">
        <f t="shared" si="5"/>
        <v>0</v>
      </c>
      <c r="CU30" s="31">
        <f>IF(VLOOKUP(A30,'BD OFICIAL'!$A$1:$AL$1055,31,0)="SI",IF(AT30&gt;0,0,1),IF(AT30=0,0,1))</f>
        <v>0</v>
      </c>
      <c r="CV30" s="31">
        <f t="shared" si="6"/>
        <v>0</v>
      </c>
      <c r="CW30" s="31">
        <f t="shared" si="7"/>
        <v>0</v>
      </c>
      <c r="CX30" s="85" t="str">
        <f t="shared" si="23"/>
        <v>SI</v>
      </c>
      <c r="CY30" s="31">
        <f t="shared" si="24"/>
        <v>0</v>
      </c>
      <c r="CZ30" s="85" t="str">
        <f>IF(ISERROR(VLOOKUP(AI30,EXPERIENCIA!$A$1:$C$2100,1,0)),"NO","SI")</f>
        <v>SI</v>
      </c>
      <c r="DA30" s="85">
        <f>IF(CX30="no","NO APLICA",IF(AX30=0,"ERROR NOTA",IF(AND(AX30&gt;1,CZ30="NO"),"ERROR NOTA",IF(AND(CZ30="NO",AX30=1),0,IF(VLOOKUP(AI30,EXPERIENCIA!$A$1:$C$2100,3,0)=AX30,0,"ERROR NOTA")))))</f>
        <v>0</v>
      </c>
      <c r="DB30" s="85" t="str">
        <f>IF(ISERROR(VLOOKUP(AI30,COMPORTAMIENTO!$A$1:$C$2100,1,0)),"NO","SI")</f>
        <v>SI</v>
      </c>
      <c r="DC30" s="85">
        <f>IF(CX30="NO","NO APLICA",IF(AY30=0,"ERROR NOTA",IF(AND(DB30="NO",AY30=7),0,IF(VLOOKUP(AI30,COMPORTAMIENTO!$A$2:$H$2100,8,0)=AY30,0,"ERROR NOTA"))))</f>
        <v>0</v>
      </c>
      <c r="DD30" s="103">
        <f t="shared" si="25"/>
        <v>0.70000000000000007</v>
      </c>
      <c r="DE30" s="103">
        <f t="shared" si="26"/>
        <v>0.70000000000000007</v>
      </c>
      <c r="DF30" s="85" t="str">
        <f t="shared" si="8"/>
        <v>SI</v>
      </c>
      <c r="DG30" s="85">
        <f t="shared" si="9"/>
        <v>0</v>
      </c>
      <c r="DH30" s="85">
        <f t="shared" si="27"/>
        <v>0</v>
      </c>
      <c r="DI30" s="85">
        <f t="shared" si="10"/>
        <v>0</v>
      </c>
      <c r="DJ30" s="7">
        <f t="shared" si="28"/>
        <v>6.8000000000000007</v>
      </c>
      <c r="DK30" s="7">
        <f t="shared" si="11"/>
        <v>6.8000000000000007</v>
      </c>
      <c r="DL30" s="12">
        <f t="shared" si="29"/>
        <v>5075</v>
      </c>
      <c r="DM30" s="12">
        <f>VLOOKUP(A30,'5 TD'!$A:$B,2,0)</f>
        <v>5075</v>
      </c>
      <c r="DN30" s="7">
        <f t="shared" si="12"/>
        <v>7</v>
      </c>
      <c r="DO30" s="85" t="str">
        <f t="shared" si="13"/>
        <v>APROBADO</v>
      </c>
      <c r="DP30" s="85" t="str">
        <f t="shared" si="14"/>
        <v>APROBADO</v>
      </c>
      <c r="DQ30" s="7">
        <f t="shared" si="15"/>
        <v>6.9</v>
      </c>
      <c r="DR30" s="85" t="str">
        <f t="shared" si="30"/>
        <v>APROBADO</v>
      </c>
      <c r="DS30" s="2">
        <f>+('3 Planilla Preadjudicación OTIC'!BO30)</f>
        <v>0</v>
      </c>
      <c r="DT30" s="2">
        <f>IF(DR30="APROBADO",VLOOKUP(A30,'5 TD'!$D$3:$E$270,2,0),"NO APLICA")</f>
        <v>7</v>
      </c>
      <c r="DU30" s="2" t="str">
        <f t="shared" si="16"/>
        <v>NO</v>
      </c>
      <c r="DV30" s="2" t="str">
        <f>IF(DU30="SI",VLOOKUP(A30,'5 TD'!$G$3:$H$270,2,0),"NO APLICA ")</f>
        <v xml:space="preserve">NO APLICA </v>
      </c>
      <c r="DW30" s="2" t="str">
        <f t="shared" si="31"/>
        <v>NO</v>
      </c>
      <c r="DX30" s="2" t="str">
        <f>IF(DW30="SI",VLOOKUP(A30,'5 TD'!$J$4:$K$472,2,0),"NO APLICA")</f>
        <v>NO APLICA</v>
      </c>
      <c r="DY30" s="2" t="str">
        <f t="shared" si="32"/>
        <v>NO</v>
      </c>
      <c r="DZ30" s="7" t="str">
        <f>IF(DY30="SI",VLOOKUP(A30,'5 TD'!$M$4:$N$350,2,0),"NO APLICA")</f>
        <v>NO APLICA</v>
      </c>
      <c r="EA30" s="2" t="str">
        <f t="shared" si="17"/>
        <v>NO APLICA</v>
      </c>
      <c r="EB30" s="12" t="str">
        <f t="shared" si="33"/>
        <v/>
      </c>
      <c r="EC30" s="12" t="str">
        <f>IF(EA30="SI",VLOOKUP(A30,'5 TD'!$V$4:$W$479,2,0),"NO APLICA")</f>
        <v>NO APLICA</v>
      </c>
      <c r="ED30" s="2" t="str">
        <f t="shared" si="18"/>
        <v>NO</v>
      </c>
      <c r="EE30" s="79" t="str">
        <f>IF(ED30="SI",VLOOKUP(AI30,COMPORTAMIENTO!$A$1:$H$2100,7,0),"NO APLICA")</f>
        <v>NO APLICA</v>
      </c>
      <c r="EF30" s="234" t="str">
        <f>IF(ED30="SI",VLOOKUP(A30,'5 TD'!$P$2:$Q$479,2,0),"NO APLICA")</f>
        <v>NO APLICA</v>
      </c>
      <c r="EG30" s="2" t="str">
        <f t="shared" si="19"/>
        <v>NO</v>
      </c>
      <c r="EH30" s="2">
        <f>IF(CZ30="no",0,VLOOKUP(AI30,EXPERIENCIA!$A$1:$C$2100,2,0))</f>
        <v>146</v>
      </c>
      <c r="EI30" s="2">
        <f>IF(CZ30="si",VLOOKUP(A30,'5 TD'!$S$3:$T$2103,2,0),0)</f>
        <v>146</v>
      </c>
      <c r="EJ30" s="2" t="str">
        <f t="shared" si="20"/>
        <v>SI</v>
      </c>
      <c r="EK30" s="2">
        <f>+('3 Planilla Preadjudicación OTIC'!BU31)</f>
        <v>0</v>
      </c>
      <c r="EO30" s="200" t="s">
        <v>64</v>
      </c>
    </row>
    <row r="31" spans="1:145" s="3" customFormat="1" ht="13" hidden="1" x14ac:dyDescent="0.3">
      <c r="A31" s="2">
        <f>+('3 Planilla Preadjudicación OTIC'!A31)</f>
        <v>14554</v>
      </c>
      <c r="B31" s="2" t="str">
        <f>+('3 Planilla Preadjudicación OTIC'!B31)</f>
        <v>53334038-5</v>
      </c>
      <c r="C31" s="4">
        <f>+('3 Planilla Preadjudicación OTIC'!E31)</f>
        <v>2025</v>
      </c>
      <c r="D31" s="4" t="str">
        <f>+('3 Planilla Preadjudicación OTIC'!F31)</f>
        <v>Fondos Regionales</v>
      </c>
      <c r="E31" s="4" t="str">
        <f>+('3 Planilla Preadjudicación OTIC'!G31)</f>
        <v>61531000-K</v>
      </c>
      <c r="F31" s="4" t="str">
        <f>+('3 Planilla Preadjudicación OTIC'!H31)</f>
        <v>SENCE</v>
      </c>
      <c r="G31" s="4"/>
      <c r="H31" s="4"/>
      <c r="I31" s="4" t="str">
        <f>+('3 Planilla Preadjudicación OTIC'!I31)</f>
        <v>LABORES DE CARPINTERÍA DE TERMINACIONES AVANZADAS</v>
      </c>
      <c r="J31" s="4" t="str">
        <f>+('3 Planilla Preadjudicación OTIC'!J31)</f>
        <v>PF1567</v>
      </c>
      <c r="K31" s="4" t="str">
        <f>+('3 Planilla Preadjudicación OTIC'!K31)</f>
        <v>TÉCNICAS PARA EL EMPRENDIMIENTO</v>
      </c>
      <c r="L31" s="4" t="str">
        <f>+('3 Planilla Preadjudicación OTIC'!L31)</f>
        <v>PF0921</v>
      </c>
      <c r="M31" s="2">
        <f>+('3 Planilla Preadjudicación OTIC'!M31)</f>
        <v>9</v>
      </c>
      <c r="N31" s="4" t="str">
        <f>+('3 Planilla Preadjudicación OTIC'!N31)</f>
        <v>DE LA ARAUCANÍA</v>
      </c>
      <c r="O31" s="4" t="str">
        <f>+('3 Planilla Preadjudicación OTIC'!O31)</f>
        <v>CURACAUTÍN</v>
      </c>
      <c r="P31" s="4" t="str">
        <f>+('3 Planilla Preadjudicación OTIC'!P31)</f>
        <v>PERSONAS VULNERABLES PERTENECIENTES AL 80 % MÁS VULNERABLE</v>
      </c>
      <c r="Q31" s="4" t="str">
        <f>+('3 Planilla Preadjudicación OTIC'!Q31)</f>
        <v>PRESENCIAL</v>
      </c>
      <c r="R31" s="4" t="str">
        <f>+('3 Planilla Preadjudicación OTIC'!R31)</f>
        <v>INDEPENDIENTE</v>
      </c>
      <c r="S31" s="4" t="str">
        <f>+('3 Planilla Preadjudicación OTIC'!S31)</f>
        <v>01. LUNES - MAÑANA / 04. MARTES - MAÑANA / 07. MIÉRCOLES - MAÑANA / 10. JUEVES - MAÑANA / 13. VIERNES - MAÑANA</v>
      </c>
      <c r="T31" s="2">
        <f>+('3 Planilla Preadjudicación OTIC'!T31)</f>
        <v>20</v>
      </c>
      <c r="U31" s="2">
        <f>+('3 Planilla Preadjudicación OTIC'!U31)</f>
        <v>130</v>
      </c>
      <c r="V31" s="2">
        <f>+('3 Planilla Preadjudicación OTIC'!V31)</f>
        <v>12</v>
      </c>
      <c r="W31" s="2">
        <f>+('3 Planilla Preadjudicación OTIC'!W31)</f>
        <v>142</v>
      </c>
      <c r="X31" s="2">
        <f>+('3 Planilla Preadjudicación OTIC'!X31)</f>
        <v>4</v>
      </c>
      <c r="Y31" s="2" t="str">
        <f>+('3 Planilla Preadjudicación OTIC'!Y31)</f>
        <v>SI</v>
      </c>
      <c r="Z31" s="2" t="str">
        <f>+('3 Planilla Preadjudicación OTIC'!Z31)</f>
        <v>SI</v>
      </c>
      <c r="AA31" s="2" t="str">
        <f>+('3 Planilla Preadjudicación OTIC'!AA31)</f>
        <v>SI</v>
      </c>
      <c r="AB31" s="4">
        <f>+('3 Planilla Preadjudicación OTIC'!AB31)</f>
        <v>0</v>
      </c>
      <c r="AC31" s="4" t="str">
        <f>+('3 Planilla Preadjudicación OTIC'!AC31)</f>
        <v>EDUCACIÓN MEDIA COMPLETA, PREFERENTEMENTE</v>
      </c>
      <c r="AD31" s="2">
        <f>+('3 Planilla Preadjudicación OTIC'!AD31)</f>
        <v>0</v>
      </c>
      <c r="AE31" s="4">
        <f>+('3 Planilla Preadjudicación OTIC'!AE31)</f>
        <v>0</v>
      </c>
      <c r="AF31" s="2" t="str">
        <f>+('3 Planilla Preadjudicación OTIC'!AF31)</f>
        <v>CONVOCATORIA ABIERTA</v>
      </c>
      <c r="AG31" s="2">
        <f>+('3 Planilla Preadjudicación OTIC'!AG31)</f>
        <v>36</v>
      </c>
      <c r="AH31" s="30">
        <v>2</v>
      </c>
      <c r="AI31" s="2" t="str">
        <f>+('3 Planilla Preadjudicación OTIC'!AI31)</f>
        <v>76004998-0</v>
      </c>
      <c r="AJ31" s="135" t="str">
        <f>+('3 Planilla Preadjudicación OTIC'!AJ31)</f>
        <v>Sociedad para la Gestión y desarrollo de la capacitación limitada</v>
      </c>
      <c r="AK31" s="4">
        <f>+('3 Planilla Preadjudicación OTIC'!AK31)</f>
        <v>142</v>
      </c>
      <c r="AL31" s="2">
        <f>+('3 Planilla Preadjudicación OTIC'!AL31)</f>
        <v>36</v>
      </c>
      <c r="AM31" s="2">
        <f>+('3 Planilla Preadjudicación OTIC'!AM31)</f>
        <v>5075</v>
      </c>
      <c r="AN31" s="12">
        <f>+('3 Planilla Preadjudicación OTIC'!AN31)</f>
        <v>275000</v>
      </c>
      <c r="AO31" s="12">
        <f>+('3 Planilla Preadjudicación OTIC'!AO31)</f>
        <v>0</v>
      </c>
      <c r="AP31" s="12">
        <f>+('3 Planilla Preadjudicación OTIC'!AP31)</f>
        <v>14413000</v>
      </c>
      <c r="AQ31" s="12">
        <f>+('3 Planilla Preadjudicación OTIC'!AQ31)</f>
        <v>2880000</v>
      </c>
      <c r="AR31" s="12">
        <f>+('3 Planilla Preadjudicación OTIC'!AR31)</f>
        <v>5500000</v>
      </c>
      <c r="AS31" s="12">
        <f>+('3 Planilla Preadjudicación OTIC'!AS31)</f>
        <v>3600000</v>
      </c>
      <c r="AT31" s="12">
        <f>+('3 Planilla Preadjudicación OTIC'!AT31)</f>
        <v>0</v>
      </c>
      <c r="AU31" s="12">
        <f>+('3 Planilla Preadjudicación OTIC'!AU31)</f>
        <v>26393000</v>
      </c>
      <c r="AV31" s="12" t="str">
        <f>+('3 Planilla Preadjudicación OTIC'!AV31)</f>
        <v>SI</v>
      </c>
      <c r="AW31" s="2">
        <f>+('3 Planilla Preadjudicación OTIC'!AW31)</f>
        <v>0</v>
      </c>
      <c r="AX31" s="4">
        <f>+('3 Planilla Preadjudicación OTIC'!AX31)</f>
        <v>7</v>
      </c>
      <c r="AY31" s="2">
        <f>+('3 Planilla Preadjudicación OTIC'!AY31)</f>
        <v>7</v>
      </c>
      <c r="AZ31" s="2" t="str">
        <f>+('3 Planilla Preadjudicación OTIC'!BA31)</f>
        <v>-</v>
      </c>
      <c r="BA31" s="2" t="str">
        <f>+('3 Planilla Preadjudicación OTIC'!BB31)</f>
        <v>-</v>
      </c>
      <c r="BB31" s="2" t="str">
        <f>+('3 Planilla Preadjudicación OTIC'!BC31)</f>
        <v>-</v>
      </c>
      <c r="BC31" s="2" t="str">
        <f>+('3 Planilla Preadjudicación OTIC'!BD31)</f>
        <v>-</v>
      </c>
      <c r="BD31" s="2" t="str">
        <f>+('3 Planilla Preadjudicación OTIC'!BE31)</f>
        <v>-</v>
      </c>
      <c r="BE31" s="2" t="str">
        <f>+('3 Planilla Preadjudicación OTIC'!BF31)</f>
        <v>-</v>
      </c>
      <c r="BG31" s="2">
        <f>+('3 Planilla Preadjudicación OTIC'!BG31)</f>
        <v>7</v>
      </c>
      <c r="BH31" s="2">
        <f>+('3 Planilla Preadjudicación OTIC'!BH31)</f>
        <v>7</v>
      </c>
      <c r="BI31" s="2">
        <f>+('3 Planilla Preadjudicación OTIC'!BI31)</f>
        <v>7</v>
      </c>
      <c r="BJ31" s="2">
        <f>+('3 Planilla Preadjudicación OTIC'!BJ31)</f>
        <v>7</v>
      </c>
      <c r="BK31" s="2">
        <f>+('3 Planilla Preadjudicación OTIC'!BK31)</f>
        <v>7</v>
      </c>
      <c r="BL31" s="199">
        <f>+('3 Planilla Preadjudicación OTIC'!BM31)</f>
        <v>7</v>
      </c>
      <c r="BM31" s="103">
        <f>ROUND(('3 Planilla Preadjudicación OTIC'!BN31),1)</f>
        <v>7</v>
      </c>
      <c r="BN31" s="4">
        <f>+('3 Planilla Preadjudicación OTIC'!BO31)</f>
        <v>0</v>
      </c>
      <c r="BO31" s="4">
        <f>+('3 Planilla Preadjudicación OTIC'!BP31)</f>
        <v>0</v>
      </c>
      <c r="BP31" s="4">
        <f>+('3 Planilla Preadjudicación OTIC'!BQ31)</f>
        <v>0</v>
      </c>
      <c r="BQ31" s="4">
        <f>+('3 Planilla Preadjudicación OTIC'!BR31)</f>
        <v>0</v>
      </c>
      <c r="BR31" s="4">
        <f>+('3 Planilla Preadjudicación OTIC'!BS31)</f>
        <v>0</v>
      </c>
      <c r="BS31" s="4">
        <f>+('3 Planilla Preadjudicación OTIC'!BT31)</f>
        <v>0</v>
      </c>
      <c r="BU31" s="85">
        <f>IF(VLOOKUP(A31,'BD OFICIAL'!$A$1:$AL$2097,7,0)=D31,0,1)</f>
        <v>0</v>
      </c>
      <c r="BV31" s="85">
        <f>IF(VLOOKUP(A31,'BD OFICIAL'!$A$1:$AL$2097,11,0)=J31,0,1)</f>
        <v>0</v>
      </c>
      <c r="BW31" s="85">
        <f>IF(VLOOKUP(A31,'BD OFICIAL'!$A$1:$AL$2097,13,0)=L31,0,1)</f>
        <v>0</v>
      </c>
      <c r="BX31" s="2">
        <f>IF(VLOOKUP(A31,'BD OFICIAL'!$A$1:$AL$2097,16,0)=O31,0,1)</f>
        <v>0</v>
      </c>
      <c r="BY31" s="2">
        <f>IF(VLOOKUP(A31,'BD OFICIAL'!$A$1:$AL$2097,17,0)=P31,0,1)</f>
        <v>0</v>
      </c>
      <c r="BZ31" s="2">
        <f>IF(VLOOKUP(A31,'BD OFICIAL'!$A$1:$AL$2097,19,0)=R31,0,1)</f>
        <v>0</v>
      </c>
      <c r="CA31" s="2">
        <f>IF(VLOOKUP(A31,'BD OFICIAL'!$A$1:$AL$2097,21,0)=T31,0,1)</f>
        <v>0</v>
      </c>
      <c r="CB31" s="2">
        <f>IF(VLOOKUP(A31,'BD OFICIAL'!$A$1:$AL$2097,24,0)=AK31,0,1)</f>
        <v>0</v>
      </c>
      <c r="CC31" s="2">
        <f>IF(VLOOKUP(A31,'BD OFICIAL'!$A$1:$AL$2097,25,0)=X31,0,1)</f>
        <v>0</v>
      </c>
      <c r="CD31" s="2">
        <f>IF(VLOOKUP(A31,'BD OFICIAL'!$A$1:$AL$2097,26,0)=Y31,0,1)</f>
        <v>0</v>
      </c>
      <c r="CE31" s="2">
        <f>IF(VLOOKUP(A31,'BD OFICIAL'!$A$1:$AL$2097,27,0)=Z31,0,1)</f>
        <v>0</v>
      </c>
      <c r="CF31" s="2">
        <f>IF(VLOOKUP(A31,'BD OFICIAL'!$A$1:$AL$2097,28,0)=AA31,0,1)</f>
        <v>0</v>
      </c>
      <c r="CG31" s="2">
        <f>IF(VLOOKUP(A31,'BD OFICIAL'!$A$1:$AL$2097,33,0)=AF31,0,1)</f>
        <v>0</v>
      </c>
      <c r="CH31" s="2">
        <f>IF(VLOOKUP(A31,'BD OFICIAL'!$A$1:$AL$2097,35,0)=AH31,0,1)</f>
        <v>0</v>
      </c>
      <c r="CI31" s="85">
        <f>IF(VLOOKUP(A31,'BD OFICIAL'!$A$1:$AL$2097,34,0)=AL31,0,1)</f>
        <v>0</v>
      </c>
      <c r="CJ31" s="12">
        <f>VLOOKUP(A31,'BD OFICIAL'!$A$1:$AM$2097,36,0)*AM31-AP31</f>
        <v>0</v>
      </c>
      <c r="CK31" s="85" t="str">
        <f t="shared" si="0"/>
        <v>SHNOM</v>
      </c>
      <c r="CL31" s="85" t="str">
        <f t="shared" si="1"/>
        <v>SI</v>
      </c>
      <c r="CM31" s="85" t="str">
        <f t="shared" si="21"/>
        <v>NO</v>
      </c>
      <c r="CN31" s="31">
        <f t="shared" si="22"/>
        <v>0</v>
      </c>
      <c r="CO31" s="31">
        <f t="shared" si="2"/>
        <v>0</v>
      </c>
      <c r="CP31" s="31">
        <f t="shared" si="3"/>
        <v>0</v>
      </c>
      <c r="CQ31" s="31">
        <f>IF(Y31="NO",0,IF(Y31="SI",IF(VLOOKUP(A31,'BD OFICIAL'!$A:$AO,40,0)=AQ31,0,1)))</f>
        <v>0</v>
      </c>
      <c r="CR31" s="31">
        <f>IF(Z31="NO",0,IF(Z31="SI",IF(VLOOKUP(A31,'BD OFICIAL'!$A:$AO,41,0)=AS31,0,1)))</f>
        <v>0</v>
      </c>
      <c r="CS31" s="31">
        <f t="shared" si="4"/>
        <v>0</v>
      </c>
      <c r="CT31" s="31">
        <f t="shared" si="5"/>
        <v>0</v>
      </c>
      <c r="CU31" s="31">
        <f>IF(VLOOKUP(A31,'BD OFICIAL'!$A$1:$AL$1055,31,0)="SI",IF(AT31&gt;0,0,1),IF(AT31=0,0,1))</f>
        <v>0</v>
      </c>
      <c r="CV31" s="31">
        <f t="shared" si="6"/>
        <v>0</v>
      </c>
      <c r="CW31" s="31">
        <f t="shared" si="7"/>
        <v>0</v>
      </c>
      <c r="CX31" s="85" t="str">
        <f t="shared" si="23"/>
        <v>SI</v>
      </c>
      <c r="CY31" s="31">
        <f t="shared" si="24"/>
        <v>0</v>
      </c>
      <c r="CZ31" s="85" t="str">
        <f>IF(ISERROR(VLOOKUP(AI31,EXPERIENCIA!$A$1:$C$2100,1,0)),"NO","SI")</f>
        <v>SI</v>
      </c>
      <c r="DA31" s="85">
        <f>IF(CX31="no","NO APLICA",IF(AX31=0,"ERROR NOTA",IF(AND(AX31&gt;1,CZ31="NO"),"ERROR NOTA",IF(AND(CZ31="NO",AX31=1),0,IF(VLOOKUP(AI31,EXPERIENCIA!$A$1:$C$2100,3,0)=AX31,0,"ERROR NOTA")))))</f>
        <v>0</v>
      </c>
      <c r="DB31" s="85" t="str">
        <f>IF(ISERROR(VLOOKUP(AI31,COMPORTAMIENTO!$A$1:$C$2100,1,0)),"NO","SI")</f>
        <v>SI</v>
      </c>
      <c r="DC31" s="85">
        <f>IF(CX31="NO","NO APLICA",IF(AY31=0,"ERROR NOTA",IF(AND(DB31="NO",AY31=7),0,IF(VLOOKUP(AI31,COMPORTAMIENTO!$A$2:$H$2100,8,0)=AY31,0,"ERROR NOTA"))))</f>
        <v>0</v>
      </c>
      <c r="DD31" s="103">
        <f t="shared" si="25"/>
        <v>0.70000000000000007</v>
      </c>
      <c r="DE31" s="103">
        <f t="shared" si="26"/>
        <v>0.70000000000000007</v>
      </c>
      <c r="DF31" s="85" t="str">
        <f t="shared" si="8"/>
        <v>SI</v>
      </c>
      <c r="DG31" s="85">
        <f t="shared" si="9"/>
        <v>0</v>
      </c>
      <c r="DH31" s="85">
        <f t="shared" si="27"/>
        <v>0</v>
      </c>
      <c r="DI31" s="85">
        <f t="shared" si="10"/>
        <v>0</v>
      </c>
      <c r="DJ31" s="7">
        <f t="shared" si="28"/>
        <v>7.0000000000000009</v>
      </c>
      <c r="DK31" s="7">
        <f t="shared" si="11"/>
        <v>7.0000000000000009</v>
      </c>
      <c r="DL31" s="12">
        <f t="shared" si="29"/>
        <v>5075</v>
      </c>
      <c r="DM31" s="12">
        <f>VLOOKUP(A31,'5 TD'!$A:$B,2,0)</f>
        <v>5075</v>
      </c>
      <c r="DN31" s="7">
        <f t="shared" si="12"/>
        <v>7</v>
      </c>
      <c r="DO31" s="85" t="str">
        <f t="shared" si="13"/>
        <v>APROBADO</v>
      </c>
      <c r="DP31" s="85" t="str">
        <f t="shared" si="14"/>
        <v>APROBADO</v>
      </c>
      <c r="DQ31" s="7">
        <f t="shared" si="15"/>
        <v>7</v>
      </c>
      <c r="DR31" s="85" t="str">
        <f t="shared" si="30"/>
        <v>APROBADO</v>
      </c>
      <c r="DS31" s="2">
        <f>+('3 Planilla Preadjudicación OTIC'!BO31)</f>
        <v>0</v>
      </c>
      <c r="DT31" s="2">
        <f>IF(DR31="APROBADO",VLOOKUP(A31,'5 TD'!$D$3:$E$270,2,0),"NO APLICA")</f>
        <v>7</v>
      </c>
      <c r="DU31" s="2" t="str">
        <f t="shared" si="16"/>
        <v>SI</v>
      </c>
      <c r="DV31" s="2">
        <f>IF(DU31="SI",VLOOKUP(A31,'5 TD'!$G$3:$H$270,2,0),"NO APLICA ")</f>
        <v>7.0000000000000009</v>
      </c>
      <c r="DW31" s="2" t="str">
        <f t="shared" si="31"/>
        <v>SI</v>
      </c>
      <c r="DX31" s="2">
        <f>IF(DW31="SI",VLOOKUP(A31,'5 TD'!$J$4:$K$472,2,0),"NO APLICA")</f>
        <v>7</v>
      </c>
      <c r="DY31" s="2" t="str">
        <f t="shared" si="32"/>
        <v>SI</v>
      </c>
      <c r="DZ31" s="7">
        <f>IF(DY31="SI",VLOOKUP(A31,'5 TD'!$M$4:$N$350,2,0),"NO APLICA")</f>
        <v>7</v>
      </c>
      <c r="EA31" s="2" t="str">
        <f t="shared" si="17"/>
        <v>SI</v>
      </c>
      <c r="EB31" s="12">
        <f t="shared" si="33"/>
        <v>5075</v>
      </c>
      <c r="EC31" s="12">
        <f>IF(EA31="SI",VLOOKUP(A31,'5 TD'!$V$4:$W$479,2,0),"NO APLICA")</f>
        <v>5075</v>
      </c>
      <c r="ED31" s="2" t="str">
        <f t="shared" si="18"/>
        <v>SI</v>
      </c>
      <c r="EE31" s="79">
        <f>IF(ED31="SI",VLOOKUP(AI31,COMPORTAMIENTO!$A$1:$H$2100,7,0),"NO APLICA")</f>
        <v>0.12121212121212122</v>
      </c>
      <c r="EF31" s="234">
        <f>IF(ED31="SI",VLOOKUP(A31,'5 TD'!$P$2:$Q$479,2,0),"NO APLICA")</f>
        <v>5.9523809523809527E-2</v>
      </c>
      <c r="EG31" s="2" t="str">
        <f t="shared" si="19"/>
        <v>NO</v>
      </c>
      <c r="EH31" s="2">
        <f>IF(CZ31="no",0,VLOOKUP(AI31,EXPERIENCIA!$A$1:$C$2100,2,0))</f>
        <v>146</v>
      </c>
      <c r="EI31" s="2">
        <f>IF(CZ31="si",VLOOKUP(A31,'5 TD'!$S$3:$T$2103,2,0),0)</f>
        <v>146</v>
      </c>
      <c r="EJ31" s="2" t="str">
        <f t="shared" si="20"/>
        <v>SI</v>
      </c>
      <c r="EK31" s="2" t="str">
        <f>+('3 Planilla Preadjudicación OTIC'!BU32)</f>
        <v>PERFIL RELEVANTE PARA AQUELLAS PERSONAS QUE CUYAS RESPONSABILIDADES ESTÁN ASOCIADAS A LA INSTALACIÓN Y
MANTENCIÓN DE LAS INSTALACIONES SANITARIAS, CAÑERÍAS, TUBERÍAS, SISTEMAS DE DESAGÜE, ACCESORIOS, ARTEFACTOS
SANITARIOS, GRIFERÍA, ENTRE OTROS. SERÁ DE SU RESPONSABILIDAD A SU VEZ EL REALIZAR EL PROCEDIMIENTO DE DETECCIÓN
DE FALLAS Y CORRECCIÓN DE ESTAS.EL MAESTRO(A) GASFÍTER PUEDE DESEMPEÑARSE EN LOS SIGUIENTES CONTEXTOS DE
APLICACIÓN: EDIFICACIÓN EN ALTURA, VIVIENDAS EN EXTENSIÓN, MONTAJE INDUSTRIAL, OBRAS HIDRÁULICAS, OBRAS
PORTUARIAS Y PLANTAS INDUSTRIALES.</v>
      </c>
    </row>
    <row r="32" spans="1:145" s="239" customFormat="1" ht="13" hidden="1" x14ac:dyDescent="0.3">
      <c r="A32" s="236">
        <f>+('3 Planilla Preadjudicación OTIC'!A32)</f>
        <v>14555</v>
      </c>
      <c r="B32" s="2" t="str">
        <f>+('3 Planilla Preadjudicación OTIC'!B32)</f>
        <v>53334038-5</v>
      </c>
      <c r="C32" s="4">
        <f>+('3 Planilla Preadjudicación OTIC'!E32)</f>
        <v>2025</v>
      </c>
      <c r="D32" s="4" t="str">
        <f>+('3 Planilla Preadjudicación OTIC'!F32)</f>
        <v>Fondos Regionales</v>
      </c>
      <c r="E32" s="4" t="str">
        <f>+('3 Planilla Preadjudicación OTIC'!G32)</f>
        <v>61531000-K</v>
      </c>
      <c r="F32" s="4" t="str">
        <f>+('3 Planilla Preadjudicación OTIC'!H32)</f>
        <v>SENCE</v>
      </c>
      <c r="G32" s="4"/>
      <c r="H32" s="4"/>
      <c r="I32" s="4" t="str">
        <f>+('3 Planilla Preadjudicación OTIC'!I32)</f>
        <v>LABORES DE INSTALACIONES SANITARIAS</v>
      </c>
      <c r="J32" s="4" t="str">
        <f>+('3 Planilla Preadjudicación OTIC'!J32)</f>
        <v>PF1575</v>
      </c>
      <c r="K32" s="4" t="str">
        <f>+('3 Planilla Preadjudicación OTIC'!K32)</f>
        <v>TÉCNICAS PARA EL EMPRENDIMIENTO</v>
      </c>
      <c r="L32" s="4" t="str">
        <f>+('3 Planilla Preadjudicación OTIC'!L32)</f>
        <v>PF0921</v>
      </c>
      <c r="M32" s="2">
        <f>+('3 Planilla Preadjudicación OTIC'!M32)</f>
        <v>9</v>
      </c>
      <c r="N32" s="4" t="str">
        <f>+('3 Planilla Preadjudicación OTIC'!N32)</f>
        <v>DE LA ARAUCANÍA</v>
      </c>
      <c r="O32" s="4" t="str">
        <f>+('3 Planilla Preadjudicación OTIC'!O32)</f>
        <v>CURARREHUE</v>
      </c>
      <c r="P32" s="4" t="str">
        <f>+('3 Planilla Preadjudicación OTIC'!P32)</f>
        <v>PERSONAS VULNERABLES PERTENECIENTES AL 80 % MÁS VULNERABLE</v>
      </c>
      <c r="Q32" s="4" t="str">
        <f>+('3 Planilla Preadjudicación OTIC'!Q32)</f>
        <v>PRESENCIAL</v>
      </c>
      <c r="R32" s="4" t="str">
        <f>+('3 Planilla Preadjudicación OTIC'!R32)</f>
        <v>INDEPENDIENTE</v>
      </c>
      <c r="S32" s="4" t="str">
        <f>+('3 Planilla Preadjudicación OTIC'!S32)</f>
        <v>01. LUNES - MAÑANA / 04. MARTES - MAÑANA / 07. MIÉRCOLES - MAÑANA / 10. JUEVES - MAÑANA / 13. VIERNES - MAÑANA</v>
      </c>
      <c r="T32" s="2">
        <f>+('3 Planilla Preadjudicación OTIC'!T32)</f>
        <v>20</v>
      </c>
      <c r="U32" s="2">
        <f>+('3 Planilla Preadjudicación OTIC'!U32)</f>
        <v>145</v>
      </c>
      <c r="V32" s="2">
        <f>+('3 Planilla Preadjudicación OTIC'!V32)</f>
        <v>12</v>
      </c>
      <c r="W32" s="2">
        <f>+('3 Planilla Preadjudicación OTIC'!W32)</f>
        <v>157</v>
      </c>
      <c r="X32" s="2">
        <f>+('3 Planilla Preadjudicación OTIC'!X32)</f>
        <v>4</v>
      </c>
      <c r="Y32" s="2" t="str">
        <f>+('3 Planilla Preadjudicación OTIC'!Y32)</f>
        <v>SI</v>
      </c>
      <c r="Z32" s="2" t="str">
        <f>+('3 Planilla Preadjudicación OTIC'!Z32)</f>
        <v>SI</v>
      </c>
      <c r="AA32" s="2" t="str">
        <f>+('3 Planilla Preadjudicación OTIC'!AA32)</f>
        <v>SI</v>
      </c>
      <c r="AB32" s="4">
        <f>+('3 Planilla Preadjudicación OTIC'!AB32)</f>
        <v>0</v>
      </c>
      <c r="AC32" s="4" t="str">
        <f>+('3 Planilla Preadjudicación OTIC'!AC32)</f>
        <v>EDUCACIÓN MEDIA COMPLETA, PREFERENTEMENTE. Y HABER CURSADO EL CURSO DE “LABORES DE SOPORTE EN INSTALACIONES
SANITARIAS” O EXPERIENCIA DE DOS AÑOS COMO “AYUDANTE INSTALACIONES SANITARIAS”, DEMOSTRABLE.</v>
      </c>
      <c r="AD32" s="2">
        <f>+('3 Planilla Preadjudicación OTIC'!AD32)</f>
        <v>0</v>
      </c>
      <c r="AE32" s="4">
        <f>+('3 Planilla Preadjudicación OTIC'!AE32)</f>
        <v>0</v>
      </c>
      <c r="AF32" s="2" t="str">
        <f>+('3 Planilla Preadjudicación OTIC'!AF32)</f>
        <v>CONVOCATORIA ABIERTA</v>
      </c>
      <c r="AG32" s="2">
        <f>+('3 Planilla Preadjudicación OTIC'!AG32)</f>
        <v>40</v>
      </c>
      <c r="AH32" s="30">
        <v>2</v>
      </c>
      <c r="AI32" s="2" t="str">
        <f>+('3 Planilla Preadjudicación OTIC'!AI32)</f>
        <v>76004998-0</v>
      </c>
      <c r="AJ32" s="135" t="str">
        <f>+('3 Planilla Preadjudicación OTIC'!AJ32)</f>
        <v>Sociedad para la Gestión y desarrollo de la capacitación limitada</v>
      </c>
      <c r="AK32" s="4">
        <f>+('3 Planilla Preadjudicación OTIC'!AK32)</f>
        <v>157</v>
      </c>
      <c r="AL32" s="2">
        <f>+('3 Planilla Preadjudicación OTIC'!AL32)</f>
        <v>40</v>
      </c>
      <c r="AM32" s="2">
        <f>+('3 Planilla Preadjudicación OTIC'!AM32)</f>
        <v>5075</v>
      </c>
      <c r="AN32" s="12">
        <f>+('3 Planilla Preadjudicación OTIC'!AN32)</f>
        <v>275000</v>
      </c>
      <c r="AO32" s="12">
        <f>+('3 Planilla Preadjudicación OTIC'!AO32)</f>
        <v>0</v>
      </c>
      <c r="AP32" s="12">
        <f>+('3 Planilla Preadjudicación OTIC'!AP32)</f>
        <v>15935500</v>
      </c>
      <c r="AQ32" s="12">
        <f>+('3 Planilla Preadjudicación OTIC'!AQ32)</f>
        <v>3200000</v>
      </c>
      <c r="AR32" s="12">
        <f>+('3 Planilla Preadjudicación OTIC'!AR32)</f>
        <v>5500000</v>
      </c>
      <c r="AS32" s="12">
        <f>+('3 Planilla Preadjudicación OTIC'!AS32)</f>
        <v>4000000</v>
      </c>
      <c r="AT32" s="12">
        <f>+('3 Planilla Preadjudicación OTIC'!AT32)</f>
        <v>0</v>
      </c>
      <c r="AU32" s="12">
        <f>+('3 Planilla Preadjudicación OTIC'!AU32)</f>
        <v>28635500</v>
      </c>
      <c r="AV32" s="12" t="str">
        <f>+('3 Planilla Preadjudicación OTIC'!AV32)</f>
        <v>SI</v>
      </c>
      <c r="AW32" s="2">
        <f>+('3 Planilla Preadjudicación OTIC'!AW32)</f>
        <v>0</v>
      </c>
      <c r="AX32" s="4">
        <f>+('3 Planilla Preadjudicación OTIC'!AX32)</f>
        <v>7</v>
      </c>
      <c r="AY32" s="2">
        <f>+('3 Planilla Preadjudicación OTIC'!AY32)</f>
        <v>7</v>
      </c>
      <c r="AZ32" s="2" t="str">
        <f>+('3 Planilla Preadjudicación OTIC'!BA32)</f>
        <v>-</v>
      </c>
      <c r="BA32" s="2" t="str">
        <f>+('3 Planilla Preadjudicación OTIC'!BB32)</f>
        <v>-</v>
      </c>
      <c r="BB32" s="2" t="str">
        <f>+('3 Planilla Preadjudicación OTIC'!BC32)</f>
        <v>-</v>
      </c>
      <c r="BC32" s="2" t="str">
        <f>+('3 Planilla Preadjudicación OTIC'!BD32)</f>
        <v>-</v>
      </c>
      <c r="BD32" s="2" t="str">
        <f>+('3 Planilla Preadjudicación OTIC'!BE32)</f>
        <v>-</v>
      </c>
      <c r="BE32" s="2" t="str">
        <f>+('3 Planilla Preadjudicación OTIC'!BF32)</f>
        <v>-</v>
      </c>
      <c r="BF32" s="3"/>
      <c r="BG32" s="2">
        <f>+('3 Planilla Preadjudicación OTIC'!BG32)</f>
        <v>7</v>
      </c>
      <c r="BH32" s="2">
        <f>+('3 Planilla Preadjudicación OTIC'!BH32)</f>
        <v>7</v>
      </c>
      <c r="BI32" s="2">
        <f>+('3 Planilla Preadjudicación OTIC'!BI32)</f>
        <v>7</v>
      </c>
      <c r="BJ32" s="2">
        <f>+('3 Planilla Preadjudicación OTIC'!BJ32)</f>
        <v>7</v>
      </c>
      <c r="BK32" s="2">
        <f>+('3 Planilla Preadjudicación OTIC'!BK32)</f>
        <v>7</v>
      </c>
      <c r="BL32" s="199">
        <f>+('3 Planilla Preadjudicación OTIC'!BM32)</f>
        <v>7</v>
      </c>
      <c r="BM32" s="103">
        <f>ROUND(('3 Planilla Preadjudicación OTIC'!BN32),1)</f>
        <v>7</v>
      </c>
      <c r="BN32" s="4" t="str">
        <f>+('3 Planilla Preadjudicación OTIC'!BO32)</f>
        <v>Si</v>
      </c>
      <c r="BO32" s="4" t="str">
        <f>+('3 Planilla Preadjudicación OTIC'!BP32)</f>
        <v>Sigisfredo Orlando Campos</v>
      </c>
      <c r="BP32" s="4" t="str">
        <f>+('3 Planilla Preadjudicación OTIC'!BQ32)</f>
        <v>scampos@sogedecap.cl</v>
      </c>
      <c r="BQ32" s="4">
        <f>+('3 Planilla Preadjudicación OTIC'!BR32)</f>
        <v>56979579748</v>
      </c>
      <c r="BR32" s="4" t="str">
        <f>+('3 Planilla Preadjudicación OTIC'!BS32)</f>
        <v>JJVV Antü Mapu Calle
Trafunko s/n</v>
      </c>
      <c r="BS32" s="4" t="str">
        <f>+('3 Planilla Preadjudicación OTIC'!BT32)</f>
        <v>APLICAR PROCEDIMIENTOS TÉCNICOS DE INSTALACIÓN Y MANTENCIÓN DE CAÑERÍAS Y/O TUBERÍAS, SEGÚN PROCEDIMIENTOS Y
ESPECIFICACIONES TÉCNICAS, REGLAMENTO DE INSTALACIONES DOMICILIARIAS DE AGUA POTABLE Y ALCANTARILLADO (RIDDA),
NORMAS DE SEGURIDAD, CALIDAD Y MEDIOAMBIENTALES VIGENTES.</v>
      </c>
      <c r="BT32" s="3"/>
      <c r="BU32" s="85">
        <f>IF(VLOOKUP(A32,'BD OFICIAL'!$A$1:$AL$2097,7,0)=D32,0,1)</f>
        <v>0</v>
      </c>
      <c r="BV32" s="85">
        <f>IF(VLOOKUP(A32,'BD OFICIAL'!$A$1:$AL$2097,11,0)=J32,0,1)</f>
        <v>0</v>
      </c>
      <c r="BW32" s="85">
        <f>IF(VLOOKUP(A32,'BD OFICIAL'!$A$1:$AL$2097,13,0)=L32,0,1)</f>
        <v>0</v>
      </c>
      <c r="BX32" s="2">
        <f>IF(VLOOKUP(A32,'BD OFICIAL'!$A$1:$AL$2097,16,0)=O32,0,1)</f>
        <v>0</v>
      </c>
      <c r="BY32" s="2">
        <f>IF(VLOOKUP(A32,'BD OFICIAL'!$A$1:$AL$2097,17,0)=P32,0,1)</f>
        <v>0</v>
      </c>
      <c r="BZ32" s="2">
        <f>IF(VLOOKUP(A32,'BD OFICIAL'!$A$1:$AL$2097,19,0)=R32,0,1)</f>
        <v>0</v>
      </c>
      <c r="CA32" s="2">
        <f>IF(VLOOKUP(A32,'BD OFICIAL'!$A$1:$AL$2097,21,0)=T32,0,1)</f>
        <v>0</v>
      </c>
      <c r="CB32" s="2">
        <f>IF(VLOOKUP(A32,'BD OFICIAL'!$A$1:$AL$2097,24,0)=AK32,0,1)</f>
        <v>0</v>
      </c>
      <c r="CC32" s="2">
        <f>IF(VLOOKUP(A32,'BD OFICIAL'!$A$1:$AL$2097,25,0)=X32,0,1)</f>
        <v>0</v>
      </c>
      <c r="CD32" s="2">
        <f>IF(VLOOKUP(A32,'BD OFICIAL'!$A$1:$AL$2097,26,0)=Y32,0,1)</f>
        <v>0</v>
      </c>
      <c r="CE32" s="2">
        <f>IF(VLOOKUP(A32,'BD OFICIAL'!$A$1:$AL$2097,27,0)=Z32,0,1)</f>
        <v>0</v>
      </c>
      <c r="CF32" s="2">
        <f>IF(VLOOKUP(A32,'BD OFICIAL'!$A$1:$AL$2097,28,0)=AA32,0,1)</f>
        <v>0</v>
      </c>
      <c r="CG32" s="2">
        <f>IF(VLOOKUP(A32,'BD OFICIAL'!$A$1:$AL$2097,33,0)=AF32,0,1)</f>
        <v>0</v>
      </c>
      <c r="CH32" s="2">
        <f>IF(VLOOKUP(A32,'BD OFICIAL'!$A$1:$AL$2097,35,0)=AH32,0,1)</f>
        <v>0</v>
      </c>
      <c r="CI32" s="85">
        <f>IF(VLOOKUP(A32,'BD OFICIAL'!$A$1:$AL$2097,34,0)=AL32,0,1)</f>
        <v>0</v>
      </c>
      <c r="CJ32" s="12">
        <f>VLOOKUP(A32,'BD OFICIAL'!$A$1:$AM$2097,36,0)*AM32-AP32</f>
        <v>0</v>
      </c>
      <c r="CK32" s="85" t="str">
        <f t="shared" si="0"/>
        <v>SHNOM</v>
      </c>
      <c r="CL32" s="85" t="str">
        <f t="shared" si="1"/>
        <v>SI</v>
      </c>
      <c r="CM32" s="85" t="str">
        <f t="shared" si="21"/>
        <v>NO</v>
      </c>
      <c r="CN32" s="31">
        <f t="shared" si="22"/>
        <v>0</v>
      </c>
      <c r="CO32" s="31">
        <f t="shared" si="2"/>
        <v>0</v>
      </c>
      <c r="CP32" s="31">
        <f t="shared" si="3"/>
        <v>0</v>
      </c>
      <c r="CQ32" s="31">
        <f>IF(Y32="NO",0,IF(Y32="SI",IF(VLOOKUP(A32,'BD OFICIAL'!$A:$AO,40,0)=AQ32,0,1)))</f>
        <v>0</v>
      </c>
      <c r="CR32" s="31">
        <f>IF(Z32="NO",0,IF(Z32="SI",IF(VLOOKUP(A32,'BD OFICIAL'!$A:$AO,41,0)=AS32,0,1)))</f>
        <v>0</v>
      </c>
      <c r="CS32" s="31">
        <f t="shared" si="4"/>
        <v>0</v>
      </c>
      <c r="CT32" s="31">
        <f t="shared" si="5"/>
        <v>0</v>
      </c>
      <c r="CU32" s="31">
        <f>IF(VLOOKUP(A32,'BD OFICIAL'!$A$1:$AL$1055,31,0)="SI",IF(AT32&gt;0,0,1),IF(AT32=0,0,1))</f>
        <v>0</v>
      </c>
      <c r="CV32" s="31">
        <f t="shared" si="6"/>
        <v>0</v>
      </c>
      <c r="CW32" s="31">
        <f t="shared" si="7"/>
        <v>0</v>
      </c>
      <c r="CX32" s="85" t="str">
        <f t="shared" si="23"/>
        <v>SI</v>
      </c>
      <c r="CY32" s="31">
        <f t="shared" si="24"/>
        <v>0</v>
      </c>
      <c r="CZ32" s="85" t="str">
        <f>IF(ISERROR(VLOOKUP(AI32,EXPERIENCIA!$A$1:$C$2100,1,0)),"NO","SI")</f>
        <v>SI</v>
      </c>
      <c r="DA32" s="85">
        <f>IF(CX32="no","NO APLICA",IF(AX32=0,"ERROR NOTA",IF(AND(AX32&gt;1,CZ32="NO"),"ERROR NOTA",IF(AND(CZ32="NO",AX32=1),0,IF(VLOOKUP(AI32,EXPERIENCIA!$A$1:$C$2100,3,0)=AX32,0,"ERROR NOTA")))))</f>
        <v>0</v>
      </c>
      <c r="DB32" s="85" t="str">
        <f>IF(ISERROR(VLOOKUP(AI32,COMPORTAMIENTO!$A$1:$C$2100,1,0)),"NO","SI")</f>
        <v>SI</v>
      </c>
      <c r="DC32" s="85">
        <f>IF(CX32="NO","NO APLICA",IF(AY32=0,"ERROR NOTA",IF(AND(DB32="NO",AY32=7),0,IF(VLOOKUP(AI32,COMPORTAMIENTO!$A$2:$H$2100,8,0)=AY32,0,"ERROR NOTA"))))</f>
        <v>0</v>
      </c>
      <c r="DD32" s="103">
        <f t="shared" si="25"/>
        <v>0.70000000000000007</v>
      </c>
      <c r="DE32" s="103">
        <f t="shared" si="26"/>
        <v>0.70000000000000007</v>
      </c>
      <c r="DF32" s="85" t="str">
        <f t="shared" si="8"/>
        <v>SI</v>
      </c>
      <c r="DG32" s="85">
        <f t="shared" si="9"/>
        <v>0</v>
      </c>
      <c r="DH32" s="85">
        <f t="shared" si="27"/>
        <v>0</v>
      </c>
      <c r="DI32" s="85">
        <f t="shared" si="10"/>
        <v>0</v>
      </c>
      <c r="DJ32" s="7">
        <f t="shared" si="28"/>
        <v>7.0000000000000009</v>
      </c>
      <c r="DK32" s="7">
        <f t="shared" si="11"/>
        <v>7.0000000000000009</v>
      </c>
      <c r="DL32" s="12">
        <f t="shared" si="29"/>
        <v>5075</v>
      </c>
      <c r="DM32" s="12">
        <f>VLOOKUP(A32,'5 TD'!$A:$B,2,0)</f>
        <v>5075</v>
      </c>
      <c r="DN32" s="7">
        <f t="shared" si="12"/>
        <v>7</v>
      </c>
      <c r="DO32" s="85" t="str">
        <f t="shared" si="13"/>
        <v>APROBADO</v>
      </c>
      <c r="DP32" s="85" t="str">
        <f t="shared" si="14"/>
        <v>APROBADO</v>
      </c>
      <c r="DQ32" s="7">
        <f t="shared" si="15"/>
        <v>7</v>
      </c>
      <c r="DR32" s="85" t="str">
        <f t="shared" si="30"/>
        <v>APROBADO</v>
      </c>
      <c r="DS32" s="2" t="str">
        <f>+('3 Planilla Preadjudicación OTIC'!BO32)</f>
        <v>Si</v>
      </c>
      <c r="DT32" s="2">
        <f>IF(DR32="APROBADO",VLOOKUP(A32,'5 TD'!$D$3:$E$270,2,0),"NO APLICA")</f>
        <v>7</v>
      </c>
      <c r="DU32" s="2" t="str">
        <f t="shared" si="16"/>
        <v>SI</v>
      </c>
      <c r="DV32" s="2">
        <f>IF(DU32="SI",VLOOKUP(A32,'5 TD'!$G$3:$H$270,2,0),"NO APLICA ")</f>
        <v>7.0000000000000009</v>
      </c>
      <c r="DW32" s="2" t="str">
        <f t="shared" si="31"/>
        <v>SI</v>
      </c>
      <c r="DX32" s="2">
        <f>IF(DW32="SI",VLOOKUP(A32,'5 TD'!$J$4:$K$472,2,0),"NO APLICA")</f>
        <v>7</v>
      </c>
      <c r="DY32" s="2" t="str">
        <f t="shared" si="32"/>
        <v>SI</v>
      </c>
      <c r="DZ32" s="7">
        <f>IF(DY32="SI",VLOOKUP(A32,'5 TD'!$M$4:$N$350,2,0),"NO APLICA")</f>
        <v>7</v>
      </c>
      <c r="EA32" s="2" t="str">
        <f t="shared" si="17"/>
        <v>SI</v>
      </c>
      <c r="EB32" s="12">
        <f t="shared" si="33"/>
        <v>5075</v>
      </c>
      <c r="EC32" s="12">
        <f>IF(EA32="SI",VLOOKUP(A32,'5 TD'!$V$4:$W$479,2,0),"NO APLICA")</f>
        <v>5075</v>
      </c>
      <c r="ED32" s="2" t="str">
        <f t="shared" si="18"/>
        <v>SI</v>
      </c>
      <c r="EE32" s="79">
        <f>IF(ED32="SI",VLOOKUP(AI32,COMPORTAMIENTO!$A$1:$H$2100,7,0),"NO APLICA")</f>
        <v>0.12121212121212122</v>
      </c>
      <c r="EF32" s="234">
        <f>IF(ED32="SI",VLOOKUP(A32,'5 TD'!$P$2:$Q$479,2,0),"NO APLICA")</f>
        <v>0.12121212121212122</v>
      </c>
      <c r="EG32" s="2" t="str">
        <f t="shared" si="19"/>
        <v>SI</v>
      </c>
      <c r="EH32" s="2">
        <f>IF(CZ32="no",0,VLOOKUP(AI32,EXPERIENCIA!$A$1:$C$2100,2,0))</f>
        <v>146</v>
      </c>
      <c r="EI32" s="2">
        <f>IF(CZ32="si",VLOOKUP(A32,'5 TD'!$S$3:$T$2103,2,0),0)</f>
        <v>146</v>
      </c>
      <c r="EJ32" s="2" t="str">
        <f t="shared" si="20"/>
        <v>SI</v>
      </c>
      <c r="EK32" s="2">
        <f>+('3 Planilla Preadjudicación OTIC'!BU33)</f>
        <v>0</v>
      </c>
      <c r="EL32" s="3"/>
      <c r="EO32" s="239" t="s">
        <v>64</v>
      </c>
    </row>
    <row r="33" spans="1:145" s="3" customFormat="1" ht="13" hidden="1" x14ac:dyDescent="0.3">
      <c r="A33" s="2">
        <f>+('3 Planilla Preadjudicación OTIC'!A33)</f>
        <v>14556</v>
      </c>
      <c r="B33" s="2" t="str">
        <f>+('3 Planilla Preadjudicación OTIC'!B33)</f>
        <v>53334038-5</v>
      </c>
      <c r="C33" s="4">
        <f>+('3 Planilla Preadjudicación OTIC'!E33)</f>
        <v>2025</v>
      </c>
      <c r="D33" s="4" t="str">
        <f>+('3 Planilla Preadjudicación OTIC'!F33)</f>
        <v>Fondos Regionales</v>
      </c>
      <c r="E33" s="4" t="str">
        <f>+('3 Planilla Preadjudicación OTIC'!G33)</f>
        <v>61531000-K</v>
      </c>
      <c r="F33" s="4" t="str">
        <f>+('3 Planilla Preadjudicación OTIC'!H33)</f>
        <v>SENCE</v>
      </c>
      <c r="G33" s="4"/>
      <c r="H33" s="4"/>
      <c r="I33" s="4" t="str">
        <f>+('3 Planilla Preadjudicación OTIC'!I33)</f>
        <v>LABORES DE INSTALACIONES SANITARIAS</v>
      </c>
      <c r="J33" s="4" t="str">
        <f>+('3 Planilla Preadjudicación OTIC'!J33)</f>
        <v>PF1575</v>
      </c>
      <c r="K33" s="4" t="str">
        <f>+('3 Planilla Preadjudicación OTIC'!K33)</f>
        <v>TÉCNICAS PARA EL EMPRENDIMIENTO</v>
      </c>
      <c r="L33" s="4" t="str">
        <f>+('3 Planilla Preadjudicación OTIC'!L33)</f>
        <v>PF0921</v>
      </c>
      <c r="M33" s="2">
        <f>+('3 Planilla Preadjudicación OTIC'!M33)</f>
        <v>9</v>
      </c>
      <c r="N33" s="4" t="str">
        <f>+('3 Planilla Preadjudicación OTIC'!N33)</f>
        <v>DE LA ARAUCANÍA</v>
      </c>
      <c r="O33" s="4" t="str">
        <f>+('3 Planilla Preadjudicación OTIC'!O33)</f>
        <v>PERQUENCO</v>
      </c>
      <c r="P33" s="4" t="str">
        <f>+('3 Planilla Preadjudicación OTIC'!P33)</f>
        <v>PERSONAS VULNERABLES PERTENECIENTES AL 80 % MÁS VULNERABLE</v>
      </c>
      <c r="Q33" s="4" t="str">
        <f>+('3 Planilla Preadjudicación OTIC'!Q33)</f>
        <v>PRESENCIAL</v>
      </c>
      <c r="R33" s="4" t="str">
        <f>+('3 Planilla Preadjudicación OTIC'!R33)</f>
        <v>INDEPENDIENTE</v>
      </c>
      <c r="S33" s="4" t="str">
        <f>+('3 Planilla Preadjudicación OTIC'!S33)</f>
        <v>01. LUNES - MAÑANA / 04. MARTES - MAÑANA / 07. MIÉRCOLES - MAÑANA / 10. JUEVES - MAÑANA / 13. VIERNES - MAÑANA</v>
      </c>
      <c r="T33" s="2">
        <f>+('3 Planilla Preadjudicación OTIC'!T33)</f>
        <v>20</v>
      </c>
      <c r="U33" s="2">
        <f>+('3 Planilla Preadjudicación OTIC'!U33)</f>
        <v>145</v>
      </c>
      <c r="V33" s="2">
        <f>+('3 Planilla Preadjudicación OTIC'!V33)</f>
        <v>12</v>
      </c>
      <c r="W33" s="2">
        <f>+('3 Planilla Preadjudicación OTIC'!W33)</f>
        <v>157</v>
      </c>
      <c r="X33" s="2">
        <f>+('3 Planilla Preadjudicación OTIC'!X33)</f>
        <v>4</v>
      </c>
      <c r="Y33" s="2" t="str">
        <f>+('3 Planilla Preadjudicación OTIC'!Y33)</f>
        <v>SI</v>
      </c>
      <c r="Z33" s="2" t="str">
        <f>+('3 Planilla Preadjudicación OTIC'!Z33)</f>
        <v>SI</v>
      </c>
      <c r="AA33" s="2" t="str">
        <f>+('3 Planilla Preadjudicación OTIC'!AA33)</f>
        <v>SI</v>
      </c>
      <c r="AB33" s="4">
        <f>+('3 Planilla Preadjudicación OTIC'!AB33)</f>
        <v>0</v>
      </c>
      <c r="AC33" s="4" t="str">
        <f>+('3 Planilla Preadjudicación OTIC'!AC33)</f>
        <v>EDUCACIÓN MEDIA COMPLETA, PREFERENTEMENTE. Y HABER CURSADO EL CURSO DE “LABORES DE SOPORTE EN INSTALACIONES
SANITARIAS” O EXPERIENCIA DE DOS AÑOS COMO “AYUDANTE INSTALACIONES SANITARIAS”, DEMOSTRABLE.</v>
      </c>
      <c r="AD33" s="2">
        <f>+('3 Planilla Preadjudicación OTIC'!AD33)</f>
        <v>0</v>
      </c>
      <c r="AE33" s="4">
        <f>+('3 Planilla Preadjudicación OTIC'!AE33)</f>
        <v>0</v>
      </c>
      <c r="AF33" s="2" t="str">
        <f>+('3 Planilla Preadjudicación OTIC'!AF33)</f>
        <v>CONVOCATORIA ABIERTA</v>
      </c>
      <c r="AG33" s="2">
        <f>+('3 Planilla Preadjudicación OTIC'!AG33)</f>
        <v>40</v>
      </c>
      <c r="AH33" s="30">
        <v>2</v>
      </c>
      <c r="AI33" s="2" t="str">
        <f>+('3 Planilla Preadjudicación OTIC'!AI33)</f>
        <v>76004998-0</v>
      </c>
      <c r="AJ33" s="135" t="str">
        <f>+('3 Planilla Preadjudicación OTIC'!AJ33)</f>
        <v>Sociedad para la Gestión y desarrollo de la capacitación limitada</v>
      </c>
      <c r="AK33" s="4">
        <f>+('3 Planilla Preadjudicación OTIC'!AK33)</f>
        <v>157</v>
      </c>
      <c r="AL33" s="2">
        <f>+('3 Planilla Preadjudicación OTIC'!AL33)</f>
        <v>40</v>
      </c>
      <c r="AM33" s="2">
        <f>+('3 Planilla Preadjudicación OTIC'!AM33)</f>
        <v>5075</v>
      </c>
      <c r="AN33" s="12">
        <f>+('3 Planilla Preadjudicación OTIC'!AN33)</f>
        <v>275000</v>
      </c>
      <c r="AO33" s="12">
        <f>+('3 Planilla Preadjudicación OTIC'!AO33)</f>
        <v>0</v>
      </c>
      <c r="AP33" s="12">
        <f>+('3 Planilla Preadjudicación OTIC'!AP33)</f>
        <v>15935500</v>
      </c>
      <c r="AQ33" s="12">
        <f>+('3 Planilla Preadjudicación OTIC'!AQ33)</f>
        <v>3200000</v>
      </c>
      <c r="AR33" s="12">
        <f>+('3 Planilla Preadjudicación OTIC'!AR33)</f>
        <v>5500000</v>
      </c>
      <c r="AS33" s="12">
        <f>+('3 Planilla Preadjudicación OTIC'!AS33)</f>
        <v>4000000</v>
      </c>
      <c r="AT33" s="12">
        <f>+('3 Planilla Preadjudicación OTIC'!AT33)</f>
        <v>0</v>
      </c>
      <c r="AU33" s="12">
        <f>+('3 Planilla Preadjudicación OTIC'!AU33)</f>
        <v>28635500</v>
      </c>
      <c r="AV33" s="12" t="str">
        <f>+('3 Planilla Preadjudicación OTIC'!AV33)</f>
        <v>SI</v>
      </c>
      <c r="AW33" s="2">
        <f>+('3 Planilla Preadjudicación OTIC'!AW33)</f>
        <v>0</v>
      </c>
      <c r="AX33" s="4">
        <f>+('3 Planilla Preadjudicación OTIC'!AX33)</f>
        <v>7</v>
      </c>
      <c r="AY33" s="2">
        <f>+('3 Planilla Preadjudicación OTIC'!AY33)</f>
        <v>7</v>
      </c>
      <c r="AZ33" s="2" t="str">
        <f>+('3 Planilla Preadjudicación OTIC'!BA33)</f>
        <v>-</v>
      </c>
      <c r="BA33" s="2" t="str">
        <f>+('3 Planilla Preadjudicación OTIC'!BB33)</f>
        <v>-</v>
      </c>
      <c r="BB33" s="2" t="str">
        <f>+('3 Planilla Preadjudicación OTIC'!BC33)</f>
        <v>-</v>
      </c>
      <c r="BC33" s="2" t="str">
        <f>+('3 Planilla Preadjudicación OTIC'!BD33)</f>
        <v>-</v>
      </c>
      <c r="BD33" s="2" t="str">
        <f>+('3 Planilla Preadjudicación OTIC'!BE33)</f>
        <v>-</v>
      </c>
      <c r="BE33" s="2" t="str">
        <f>+('3 Planilla Preadjudicación OTIC'!BF33)</f>
        <v>-</v>
      </c>
      <c r="BG33" s="2">
        <f>+('3 Planilla Preadjudicación OTIC'!BG33)</f>
        <v>7</v>
      </c>
      <c r="BH33" s="2">
        <f>+('3 Planilla Preadjudicación OTIC'!BH33)</f>
        <v>7</v>
      </c>
      <c r="BI33" s="2">
        <f>+('3 Planilla Preadjudicación OTIC'!BI33)</f>
        <v>7</v>
      </c>
      <c r="BJ33" s="2">
        <f>+('3 Planilla Preadjudicación OTIC'!BJ33)</f>
        <v>7</v>
      </c>
      <c r="BK33" s="2">
        <f>+('3 Planilla Preadjudicación OTIC'!BK33)</f>
        <v>5</v>
      </c>
      <c r="BL33" s="199">
        <f>+('3 Planilla Preadjudicación OTIC'!BM33)</f>
        <v>7</v>
      </c>
      <c r="BM33" s="103">
        <f>ROUND(('3 Planilla Preadjudicación OTIC'!BN33),1)</f>
        <v>6.9</v>
      </c>
      <c r="BN33" s="4">
        <f>+('3 Planilla Preadjudicación OTIC'!BO33)</f>
        <v>0</v>
      </c>
      <c r="BO33" s="4">
        <f>+('3 Planilla Preadjudicación OTIC'!BP33)</f>
        <v>0</v>
      </c>
      <c r="BP33" s="4">
        <f>+('3 Planilla Preadjudicación OTIC'!BQ33)</f>
        <v>0</v>
      </c>
      <c r="BQ33" s="4">
        <f>+('3 Planilla Preadjudicación OTIC'!BR33)</f>
        <v>0</v>
      </c>
      <c r="BR33" s="4">
        <f>+('3 Planilla Preadjudicación OTIC'!BS33)</f>
        <v>0</v>
      </c>
      <c r="BS33" s="4">
        <f>+('3 Planilla Preadjudicación OTIC'!BT33)</f>
        <v>0</v>
      </c>
      <c r="BU33" s="85">
        <f>IF(VLOOKUP(A33,'BD OFICIAL'!$A$1:$AL$2097,7,0)=D33,0,1)</f>
        <v>0</v>
      </c>
      <c r="BV33" s="85">
        <f>IF(VLOOKUP(A33,'BD OFICIAL'!$A$1:$AL$2097,11,0)=J33,0,1)</f>
        <v>0</v>
      </c>
      <c r="BW33" s="85">
        <f>IF(VLOOKUP(A33,'BD OFICIAL'!$A$1:$AL$2097,13,0)=L33,0,1)</f>
        <v>0</v>
      </c>
      <c r="BX33" s="2">
        <f>IF(VLOOKUP(A33,'BD OFICIAL'!$A$1:$AL$2097,16,0)=O33,0,1)</f>
        <v>0</v>
      </c>
      <c r="BY33" s="2">
        <f>IF(VLOOKUP(A33,'BD OFICIAL'!$A$1:$AL$2097,17,0)=P33,0,1)</f>
        <v>0</v>
      </c>
      <c r="BZ33" s="2">
        <f>IF(VLOOKUP(A33,'BD OFICIAL'!$A$1:$AL$2097,19,0)=R33,0,1)</f>
        <v>0</v>
      </c>
      <c r="CA33" s="2">
        <f>IF(VLOOKUP(A33,'BD OFICIAL'!$A$1:$AL$2097,21,0)=T33,0,1)</f>
        <v>0</v>
      </c>
      <c r="CB33" s="2">
        <f>IF(VLOOKUP(A33,'BD OFICIAL'!$A$1:$AL$2097,24,0)=AK33,0,1)</f>
        <v>0</v>
      </c>
      <c r="CC33" s="2">
        <f>IF(VLOOKUP(A33,'BD OFICIAL'!$A$1:$AL$2097,25,0)=X33,0,1)</f>
        <v>0</v>
      </c>
      <c r="CD33" s="2">
        <f>IF(VLOOKUP(A33,'BD OFICIAL'!$A$1:$AL$2097,26,0)=Y33,0,1)</f>
        <v>0</v>
      </c>
      <c r="CE33" s="2">
        <f>IF(VLOOKUP(A33,'BD OFICIAL'!$A$1:$AL$2097,27,0)=Z33,0,1)</f>
        <v>0</v>
      </c>
      <c r="CF33" s="2">
        <f>IF(VLOOKUP(A33,'BD OFICIAL'!$A$1:$AL$2097,28,0)=AA33,0,1)</f>
        <v>0</v>
      </c>
      <c r="CG33" s="2">
        <f>IF(VLOOKUP(A33,'BD OFICIAL'!$A$1:$AL$2097,33,0)=AF33,0,1)</f>
        <v>0</v>
      </c>
      <c r="CH33" s="2">
        <f>IF(VLOOKUP(A33,'BD OFICIAL'!$A$1:$AL$2097,35,0)=AH33,0,1)</f>
        <v>0</v>
      </c>
      <c r="CI33" s="85">
        <f>IF(VLOOKUP(A33,'BD OFICIAL'!$A$1:$AL$2097,34,0)=AL33,0,1)</f>
        <v>0</v>
      </c>
      <c r="CJ33" s="12">
        <f>VLOOKUP(A33,'BD OFICIAL'!$A$1:$AM$2097,36,0)*AM33-AP33</f>
        <v>0</v>
      </c>
      <c r="CK33" s="85" t="str">
        <f t="shared" si="0"/>
        <v>SHNOM</v>
      </c>
      <c r="CL33" s="85" t="str">
        <f t="shared" si="1"/>
        <v>SI</v>
      </c>
      <c r="CM33" s="85" t="str">
        <f t="shared" si="21"/>
        <v>NO</v>
      </c>
      <c r="CN33" s="31">
        <f t="shared" si="22"/>
        <v>0</v>
      </c>
      <c r="CO33" s="31">
        <f t="shared" si="2"/>
        <v>0</v>
      </c>
      <c r="CP33" s="31">
        <f t="shared" si="3"/>
        <v>0</v>
      </c>
      <c r="CQ33" s="31">
        <f>IF(Y33="NO",0,IF(Y33="SI",IF(VLOOKUP(A33,'BD OFICIAL'!$A:$AO,40,0)=AQ33,0,1)))</f>
        <v>0</v>
      </c>
      <c r="CR33" s="31">
        <f>IF(Z33="NO",0,IF(Z33="SI",IF(VLOOKUP(A33,'BD OFICIAL'!$A:$AO,41,0)=AS33,0,1)))</f>
        <v>0</v>
      </c>
      <c r="CS33" s="31">
        <f t="shared" si="4"/>
        <v>0</v>
      </c>
      <c r="CT33" s="31">
        <f t="shared" si="5"/>
        <v>0</v>
      </c>
      <c r="CU33" s="31">
        <f>IF(VLOOKUP(A33,'BD OFICIAL'!$A$1:$AL$1055,31,0)="SI",IF(AT33&gt;0,0,1),IF(AT33=0,0,1))</f>
        <v>0</v>
      </c>
      <c r="CV33" s="31">
        <f t="shared" si="6"/>
        <v>0</v>
      </c>
      <c r="CW33" s="31">
        <f t="shared" si="7"/>
        <v>0</v>
      </c>
      <c r="CX33" s="85" t="str">
        <f t="shared" si="23"/>
        <v>SI</v>
      </c>
      <c r="CY33" s="31">
        <f t="shared" si="24"/>
        <v>0</v>
      </c>
      <c r="CZ33" s="85" t="str">
        <f>IF(ISERROR(VLOOKUP(AI33,EXPERIENCIA!$A$1:$C$2100,1,0)),"NO","SI")</f>
        <v>SI</v>
      </c>
      <c r="DA33" s="85">
        <f>IF(CX33="no","NO APLICA",IF(AX33=0,"ERROR NOTA",IF(AND(AX33&gt;1,CZ33="NO"),"ERROR NOTA",IF(AND(CZ33="NO",AX33=1),0,IF(VLOOKUP(AI33,EXPERIENCIA!$A$1:$C$2100,3,0)=AX33,0,"ERROR NOTA")))))</f>
        <v>0</v>
      </c>
      <c r="DB33" s="85" t="str">
        <f>IF(ISERROR(VLOOKUP(AI33,COMPORTAMIENTO!$A$1:$C$2100,1,0)),"NO","SI")</f>
        <v>SI</v>
      </c>
      <c r="DC33" s="85">
        <f>IF(CX33="NO","NO APLICA",IF(AY33=0,"ERROR NOTA",IF(AND(DB33="NO",AY33=7),0,IF(VLOOKUP(AI33,COMPORTAMIENTO!$A$2:$H$2100,8,0)=AY33,0,"ERROR NOTA"))))</f>
        <v>0</v>
      </c>
      <c r="DD33" s="103">
        <f t="shared" si="25"/>
        <v>0.70000000000000007</v>
      </c>
      <c r="DE33" s="103">
        <f t="shared" si="26"/>
        <v>0.70000000000000007</v>
      </c>
      <c r="DF33" s="85" t="str">
        <f t="shared" si="8"/>
        <v>SI</v>
      </c>
      <c r="DG33" s="85">
        <f t="shared" si="9"/>
        <v>0</v>
      </c>
      <c r="DH33" s="85">
        <f t="shared" si="27"/>
        <v>0</v>
      </c>
      <c r="DI33" s="85">
        <f t="shared" si="10"/>
        <v>0</v>
      </c>
      <c r="DJ33" s="7">
        <f t="shared" si="28"/>
        <v>6.8000000000000007</v>
      </c>
      <c r="DK33" s="7">
        <f t="shared" si="11"/>
        <v>6.8000000000000007</v>
      </c>
      <c r="DL33" s="12">
        <f t="shared" si="29"/>
        <v>5075</v>
      </c>
      <c r="DM33" s="12">
        <f>VLOOKUP(A33,'5 TD'!$A:$B,2,0)</f>
        <v>5075</v>
      </c>
      <c r="DN33" s="7">
        <f t="shared" si="12"/>
        <v>7</v>
      </c>
      <c r="DO33" s="85" t="str">
        <f t="shared" si="13"/>
        <v>APROBADO</v>
      </c>
      <c r="DP33" s="85" t="str">
        <f t="shared" si="14"/>
        <v>APROBADO</v>
      </c>
      <c r="DQ33" s="7">
        <f t="shared" si="15"/>
        <v>6.9</v>
      </c>
      <c r="DR33" s="85" t="str">
        <f t="shared" si="30"/>
        <v>APROBADO</v>
      </c>
      <c r="DS33" s="2">
        <f>+('3 Planilla Preadjudicación OTIC'!BO33)</f>
        <v>0</v>
      </c>
      <c r="DT33" s="2">
        <f>IF(DR33="APROBADO",VLOOKUP(A33,'5 TD'!$D$3:$E$270,2,0),"NO APLICA")</f>
        <v>7</v>
      </c>
      <c r="DU33" s="2" t="str">
        <f t="shared" si="16"/>
        <v>NO</v>
      </c>
      <c r="DV33" s="2" t="str">
        <f>IF(DU33="SI",VLOOKUP(A33,'5 TD'!$G$3:$H$270,2,0),"NO APLICA ")</f>
        <v xml:space="preserve">NO APLICA </v>
      </c>
      <c r="DW33" s="2" t="str">
        <f t="shared" si="31"/>
        <v>NO</v>
      </c>
      <c r="DX33" s="2" t="str">
        <f>IF(DW33="SI",VLOOKUP(A33,'5 TD'!$J$4:$K$472,2,0),"NO APLICA")</f>
        <v>NO APLICA</v>
      </c>
      <c r="DY33" s="2" t="str">
        <f t="shared" si="32"/>
        <v>NO</v>
      </c>
      <c r="DZ33" s="7" t="str">
        <f>IF(DY33="SI",VLOOKUP(A33,'5 TD'!$M$4:$N$350,2,0),"NO APLICA")</f>
        <v>NO APLICA</v>
      </c>
      <c r="EA33" s="2" t="str">
        <f t="shared" si="17"/>
        <v>NO APLICA</v>
      </c>
      <c r="EB33" s="12" t="str">
        <f t="shared" si="33"/>
        <v/>
      </c>
      <c r="EC33" s="12" t="str">
        <f>IF(EA33="SI",VLOOKUP(A33,'5 TD'!$V$4:$W$479,2,0),"NO APLICA")</f>
        <v>NO APLICA</v>
      </c>
      <c r="ED33" s="2" t="str">
        <f t="shared" si="18"/>
        <v>NO</v>
      </c>
      <c r="EE33" s="79" t="str">
        <f>IF(ED33="SI",VLOOKUP(AI33,COMPORTAMIENTO!$A$1:$H$2100,7,0),"NO APLICA")</f>
        <v>NO APLICA</v>
      </c>
      <c r="EF33" s="234" t="str">
        <f>IF(ED33="SI",VLOOKUP(A33,'5 TD'!$P$2:$Q$479,2,0),"NO APLICA")</f>
        <v>NO APLICA</v>
      </c>
      <c r="EG33" s="2" t="str">
        <f t="shared" si="19"/>
        <v>NO</v>
      </c>
      <c r="EH33" s="2">
        <f>IF(CZ33="no",0,VLOOKUP(AI33,EXPERIENCIA!$A$1:$C$2100,2,0))</f>
        <v>146</v>
      </c>
      <c r="EI33" s="2">
        <f>IF(CZ33="si",VLOOKUP(A33,'5 TD'!$S$3:$T$2103,2,0),0)</f>
        <v>146</v>
      </c>
      <c r="EJ33" s="2" t="str">
        <f t="shared" si="20"/>
        <v>SI</v>
      </c>
      <c r="EK33" s="2">
        <f>+('3 Planilla Preadjudicación OTIC'!BU34)</f>
        <v>0</v>
      </c>
    </row>
    <row r="34" spans="1:145" s="3" customFormat="1" ht="13" hidden="1" x14ac:dyDescent="0.3">
      <c r="A34" s="2">
        <f>+('3 Planilla Preadjudicación OTIC'!A34)</f>
        <v>14557</v>
      </c>
      <c r="B34" s="2" t="str">
        <f>+('3 Planilla Preadjudicación OTIC'!B34)</f>
        <v>53334038-5</v>
      </c>
      <c r="C34" s="4">
        <f>+('3 Planilla Preadjudicación OTIC'!E34)</f>
        <v>2025</v>
      </c>
      <c r="D34" s="4" t="str">
        <f>+('3 Planilla Preadjudicación OTIC'!F34)</f>
        <v>Fondos Regionales</v>
      </c>
      <c r="E34" s="4" t="str">
        <f>+('3 Planilla Preadjudicación OTIC'!G34)</f>
        <v>61531000-K</v>
      </c>
      <c r="F34" s="4" t="str">
        <f>+('3 Planilla Preadjudicación OTIC'!H34)</f>
        <v>SENCE</v>
      </c>
      <c r="G34" s="4"/>
      <c r="H34" s="4"/>
      <c r="I34" s="4" t="str">
        <f>+('3 Planilla Preadjudicación OTIC'!I34)</f>
        <v>LABORES DE INSTALACIONES SANITARIAS</v>
      </c>
      <c r="J34" s="4" t="str">
        <f>+('3 Planilla Preadjudicación OTIC'!J34)</f>
        <v>PF1575</v>
      </c>
      <c r="K34" s="4" t="str">
        <f>+('3 Planilla Preadjudicación OTIC'!K34)</f>
        <v>TÉCNICAS PARA EL EMPRENDIMIENTO</v>
      </c>
      <c r="L34" s="4" t="str">
        <f>+('3 Planilla Preadjudicación OTIC'!L34)</f>
        <v>PF0921</v>
      </c>
      <c r="M34" s="2">
        <f>+('3 Planilla Preadjudicación OTIC'!M34)</f>
        <v>9</v>
      </c>
      <c r="N34" s="4" t="str">
        <f>+('3 Planilla Preadjudicación OTIC'!N34)</f>
        <v>DE LA ARAUCANÍA</v>
      </c>
      <c r="O34" s="4" t="str">
        <f>+('3 Planilla Preadjudicación OTIC'!O34)</f>
        <v>LUMACO</v>
      </c>
      <c r="P34" s="4" t="str">
        <f>+('3 Planilla Preadjudicación OTIC'!P34)</f>
        <v>PERSONAS VULNERABLES PERTENECIENTES AL 80 % MÁS VULNERABLE</v>
      </c>
      <c r="Q34" s="4" t="str">
        <f>+('3 Planilla Preadjudicación OTIC'!Q34)</f>
        <v>PRESENCIAL</v>
      </c>
      <c r="R34" s="4" t="str">
        <f>+('3 Planilla Preadjudicación OTIC'!R34)</f>
        <v>INDEPENDIENTE</v>
      </c>
      <c r="S34" s="4" t="str">
        <f>+('3 Planilla Preadjudicación OTIC'!S34)</f>
        <v>01. LUNES - MAÑANA / 04. MARTES - MAÑANA / 07. MIÉRCOLES - MAÑANA / 10. JUEVES - MAÑANA / 13. VIERNES - MAÑANA</v>
      </c>
      <c r="T34" s="2">
        <f>+('3 Planilla Preadjudicación OTIC'!T34)</f>
        <v>20</v>
      </c>
      <c r="U34" s="2">
        <f>+('3 Planilla Preadjudicación OTIC'!U34)</f>
        <v>145</v>
      </c>
      <c r="V34" s="2">
        <f>+('3 Planilla Preadjudicación OTIC'!V34)</f>
        <v>12</v>
      </c>
      <c r="W34" s="2">
        <f>+('3 Planilla Preadjudicación OTIC'!W34)</f>
        <v>157</v>
      </c>
      <c r="X34" s="2">
        <f>+('3 Planilla Preadjudicación OTIC'!X34)</f>
        <v>4</v>
      </c>
      <c r="Y34" s="2" t="str">
        <f>+('3 Planilla Preadjudicación OTIC'!Y34)</f>
        <v>SI</v>
      </c>
      <c r="Z34" s="2" t="str">
        <f>+('3 Planilla Preadjudicación OTIC'!Z34)</f>
        <v>SI</v>
      </c>
      <c r="AA34" s="2" t="str">
        <f>+('3 Planilla Preadjudicación OTIC'!AA34)</f>
        <v>SI</v>
      </c>
      <c r="AB34" s="4">
        <f>+('3 Planilla Preadjudicación OTIC'!AB34)</f>
        <v>0</v>
      </c>
      <c r="AC34" s="4" t="str">
        <f>+('3 Planilla Preadjudicación OTIC'!AC34)</f>
        <v>EDUCACIÓN MEDIA COMPLETA, PREFERENTEMENTE. Y HABER CURSADO EL CURSO DE “LABORES DE SOPORTE EN INSTALACIONES
SANITARIAS” O EXPERIENCIA DE DOS AÑOS COMO “AYUDANTE INSTALACIONES SANITARIAS”, DEMOSTRABLE.</v>
      </c>
      <c r="AD34" s="2">
        <f>+('3 Planilla Preadjudicación OTIC'!AD34)</f>
        <v>0</v>
      </c>
      <c r="AE34" s="4">
        <f>+('3 Planilla Preadjudicación OTIC'!AE34)</f>
        <v>0</v>
      </c>
      <c r="AF34" s="2" t="str">
        <f>+('3 Planilla Preadjudicación OTIC'!AF34)</f>
        <v>CONVOCATORIA ABIERTA</v>
      </c>
      <c r="AG34" s="2">
        <f>+('3 Planilla Preadjudicación OTIC'!AG34)</f>
        <v>40</v>
      </c>
      <c r="AH34" s="30">
        <v>2</v>
      </c>
      <c r="AI34" s="2" t="str">
        <f>+('3 Planilla Preadjudicación OTIC'!AI34)</f>
        <v>76004998-0</v>
      </c>
      <c r="AJ34" s="135" t="str">
        <f>+('3 Planilla Preadjudicación OTIC'!AJ34)</f>
        <v>Sociedad para la Gestión y desarrollo de la capacitación limitada</v>
      </c>
      <c r="AK34" s="4">
        <f>+('3 Planilla Preadjudicación OTIC'!AK34)</f>
        <v>157</v>
      </c>
      <c r="AL34" s="2">
        <f>+('3 Planilla Preadjudicación OTIC'!AL34)</f>
        <v>40</v>
      </c>
      <c r="AM34" s="2">
        <f>+('3 Planilla Preadjudicación OTIC'!AM34)</f>
        <v>5075</v>
      </c>
      <c r="AN34" s="12">
        <f>+('3 Planilla Preadjudicación OTIC'!AN34)</f>
        <v>275000</v>
      </c>
      <c r="AO34" s="12">
        <f>+('3 Planilla Preadjudicación OTIC'!AO34)</f>
        <v>0</v>
      </c>
      <c r="AP34" s="12">
        <f>+('3 Planilla Preadjudicación OTIC'!AP34)</f>
        <v>15935500</v>
      </c>
      <c r="AQ34" s="12">
        <f>+('3 Planilla Preadjudicación OTIC'!AQ34)</f>
        <v>3200000</v>
      </c>
      <c r="AR34" s="12">
        <f>+('3 Planilla Preadjudicación OTIC'!AR34)</f>
        <v>5500000</v>
      </c>
      <c r="AS34" s="12">
        <f>+('3 Planilla Preadjudicación OTIC'!AS34)</f>
        <v>4000000</v>
      </c>
      <c r="AT34" s="12">
        <f>+('3 Planilla Preadjudicación OTIC'!AT34)</f>
        <v>0</v>
      </c>
      <c r="AU34" s="12">
        <f>+('3 Planilla Preadjudicación OTIC'!AU34)</f>
        <v>28635500</v>
      </c>
      <c r="AV34" s="12" t="str">
        <f>+('3 Planilla Preadjudicación OTIC'!AV34)</f>
        <v>SI</v>
      </c>
      <c r="AW34" s="2">
        <f>+('3 Planilla Preadjudicación OTIC'!AW34)</f>
        <v>0</v>
      </c>
      <c r="AX34" s="4">
        <f>+('3 Planilla Preadjudicación OTIC'!AX34)</f>
        <v>7</v>
      </c>
      <c r="AY34" s="2">
        <f>+('3 Planilla Preadjudicación OTIC'!AY34)</f>
        <v>7</v>
      </c>
      <c r="AZ34" s="2" t="str">
        <f>+('3 Planilla Preadjudicación OTIC'!BA34)</f>
        <v>-</v>
      </c>
      <c r="BA34" s="2" t="str">
        <f>+('3 Planilla Preadjudicación OTIC'!BB34)</f>
        <v>-</v>
      </c>
      <c r="BB34" s="2" t="str">
        <f>+('3 Planilla Preadjudicación OTIC'!BC34)</f>
        <v>-</v>
      </c>
      <c r="BC34" s="2" t="str">
        <f>+('3 Planilla Preadjudicación OTIC'!BD34)</f>
        <v>-</v>
      </c>
      <c r="BD34" s="2" t="str">
        <f>+('3 Planilla Preadjudicación OTIC'!BE34)</f>
        <v>-</v>
      </c>
      <c r="BE34" s="2" t="str">
        <f>+('3 Planilla Preadjudicación OTIC'!BF34)</f>
        <v>-</v>
      </c>
      <c r="BG34" s="2">
        <f>+('3 Planilla Preadjudicación OTIC'!BG34)</f>
        <v>7</v>
      </c>
      <c r="BH34" s="2">
        <f>+('3 Planilla Preadjudicación OTIC'!BH34)</f>
        <v>7</v>
      </c>
      <c r="BI34" s="2">
        <f>+('3 Planilla Preadjudicación OTIC'!BI34)</f>
        <v>7</v>
      </c>
      <c r="BJ34" s="2">
        <f>+('3 Planilla Preadjudicación OTIC'!BJ34)</f>
        <v>7</v>
      </c>
      <c r="BK34" s="2">
        <f>+('3 Planilla Preadjudicación OTIC'!BK34)</f>
        <v>1</v>
      </c>
      <c r="BL34" s="199">
        <f>+('3 Planilla Preadjudicación OTIC'!BM34)</f>
        <v>7</v>
      </c>
      <c r="BM34" s="103">
        <f>ROUND(('3 Planilla Preadjudicación OTIC'!BN34),1)</f>
        <v>6.6</v>
      </c>
      <c r="BN34" s="4">
        <f>+('3 Planilla Preadjudicación OTIC'!BO34)</f>
        <v>0</v>
      </c>
      <c r="BO34" s="4">
        <f>+('3 Planilla Preadjudicación OTIC'!BP34)</f>
        <v>0</v>
      </c>
      <c r="BP34" s="4">
        <f>+('3 Planilla Preadjudicación OTIC'!BQ34)</f>
        <v>0</v>
      </c>
      <c r="BQ34" s="4">
        <f>+('3 Planilla Preadjudicación OTIC'!BR34)</f>
        <v>0</v>
      </c>
      <c r="BR34" s="4">
        <f>+('3 Planilla Preadjudicación OTIC'!BS34)</f>
        <v>0</v>
      </c>
      <c r="BS34" s="4">
        <f>+('3 Planilla Preadjudicación OTIC'!BT34)</f>
        <v>0</v>
      </c>
      <c r="BU34" s="85">
        <f>IF(VLOOKUP(A34,'BD OFICIAL'!$A$1:$AL$2097,7,0)=D34,0,1)</f>
        <v>0</v>
      </c>
      <c r="BV34" s="85">
        <f>IF(VLOOKUP(A34,'BD OFICIAL'!$A$1:$AL$2097,11,0)=J34,0,1)</f>
        <v>0</v>
      </c>
      <c r="BW34" s="85">
        <f>IF(VLOOKUP(A34,'BD OFICIAL'!$A$1:$AL$2097,13,0)=L34,0,1)</f>
        <v>0</v>
      </c>
      <c r="BX34" s="2">
        <f>IF(VLOOKUP(A34,'BD OFICIAL'!$A$1:$AL$2097,16,0)=O34,0,1)</f>
        <v>0</v>
      </c>
      <c r="BY34" s="2">
        <f>IF(VLOOKUP(A34,'BD OFICIAL'!$A$1:$AL$2097,17,0)=P34,0,1)</f>
        <v>0</v>
      </c>
      <c r="BZ34" s="2">
        <f>IF(VLOOKUP(A34,'BD OFICIAL'!$A$1:$AL$2097,19,0)=R34,0,1)</f>
        <v>0</v>
      </c>
      <c r="CA34" s="2">
        <f>IF(VLOOKUP(A34,'BD OFICIAL'!$A$1:$AL$2097,21,0)=T34,0,1)</f>
        <v>0</v>
      </c>
      <c r="CB34" s="2">
        <f>IF(VLOOKUP(A34,'BD OFICIAL'!$A$1:$AL$2097,24,0)=AK34,0,1)</f>
        <v>0</v>
      </c>
      <c r="CC34" s="2">
        <f>IF(VLOOKUP(A34,'BD OFICIAL'!$A$1:$AL$2097,25,0)=X34,0,1)</f>
        <v>0</v>
      </c>
      <c r="CD34" s="2">
        <f>IF(VLOOKUP(A34,'BD OFICIAL'!$A$1:$AL$2097,26,0)=Y34,0,1)</f>
        <v>0</v>
      </c>
      <c r="CE34" s="2">
        <f>IF(VLOOKUP(A34,'BD OFICIAL'!$A$1:$AL$2097,27,0)=Z34,0,1)</f>
        <v>0</v>
      </c>
      <c r="CF34" s="2">
        <f>IF(VLOOKUP(A34,'BD OFICIAL'!$A$1:$AL$2097,28,0)=AA34,0,1)</f>
        <v>0</v>
      </c>
      <c r="CG34" s="2">
        <f>IF(VLOOKUP(A34,'BD OFICIAL'!$A$1:$AL$2097,33,0)=AF34,0,1)</f>
        <v>0</v>
      </c>
      <c r="CH34" s="2">
        <f>IF(VLOOKUP(A34,'BD OFICIAL'!$A$1:$AL$2097,35,0)=AH34,0,1)</f>
        <v>0</v>
      </c>
      <c r="CI34" s="85">
        <f>IF(VLOOKUP(A34,'BD OFICIAL'!$A$1:$AL$2097,34,0)=AL34,0,1)</f>
        <v>0</v>
      </c>
      <c r="CJ34" s="12">
        <f>VLOOKUP(A34,'BD OFICIAL'!$A$1:$AM$2097,36,0)*AM34-AP34</f>
        <v>0</v>
      </c>
      <c r="CK34" s="85" t="str">
        <f t="shared" si="0"/>
        <v>SHNOM</v>
      </c>
      <c r="CL34" s="85" t="str">
        <f t="shared" si="1"/>
        <v>SI</v>
      </c>
      <c r="CM34" s="85" t="str">
        <f t="shared" si="21"/>
        <v>NO</v>
      </c>
      <c r="CN34" s="31">
        <f t="shared" si="22"/>
        <v>0</v>
      </c>
      <c r="CO34" s="31">
        <f t="shared" si="2"/>
        <v>0</v>
      </c>
      <c r="CP34" s="31">
        <f t="shared" si="3"/>
        <v>0</v>
      </c>
      <c r="CQ34" s="31">
        <f>IF(Y34="NO",0,IF(Y34="SI",IF(VLOOKUP(A34,'BD OFICIAL'!$A:$AO,40,0)=AQ34,0,1)))</f>
        <v>0</v>
      </c>
      <c r="CR34" s="31">
        <f>IF(Z34="NO",0,IF(Z34="SI",IF(VLOOKUP(A34,'BD OFICIAL'!$A:$AO,41,0)=AS34,0,1)))</f>
        <v>0</v>
      </c>
      <c r="CS34" s="31">
        <f t="shared" si="4"/>
        <v>0</v>
      </c>
      <c r="CT34" s="31">
        <f t="shared" si="5"/>
        <v>0</v>
      </c>
      <c r="CU34" s="31">
        <f>IF(VLOOKUP(A34,'BD OFICIAL'!$A$1:$AL$1055,31,0)="SI",IF(AT34&gt;0,0,1),IF(AT34=0,0,1))</f>
        <v>0</v>
      </c>
      <c r="CV34" s="31">
        <f t="shared" si="6"/>
        <v>0</v>
      </c>
      <c r="CW34" s="31">
        <f t="shared" si="7"/>
        <v>0</v>
      </c>
      <c r="CX34" s="85" t="str">
        <f t="shared" si="23"/>
        <v>SI</v>
      </c>
      <c r="CY34" s="31">
        <f t="shared" si="24"/>
        <v>0</v>
      </c>
      <c r="CZ34" s="85" t="str">
        <f>IF(ISERROR(VLOOKUP(AI34,EXPERIENCIA!$A$1:$C$2100,1,0)),"NO","SI")</f>
        <v>SI</v>
      </c>
      <c r="DA34" s="85">
        <f>IF(CX34="no","NO APLICA",IF(AX34=0,"ERROR NOTA",IF(AND(AX34&gt;1,CZ34="NO"),"ERROR NOTA",IF(AND(CZ34="NO",AX34=1),0,IF(VLOOKUP(AI34,EXPERIENCIA!$A$1:$C$2100,3,0)=AX34,0,"ERROR NOTA")))))</f>
        <v>0</v>
      </c>
      <c r="DB34" s="85" t="str">
        <f>IF(ISERROR(VLOOKUP(AI34,COMPORTAMIENTO!$A$1:$C$2100,1,0)),"NO","SI")</f>
        <v>SI</v>
      </c>
      <c r="DC34" s="85">
        <f>IF(CX34="NO","NO APLICA",IF(AY34=0,"ERROR NOTA",IF(AND(DB34="NO",AY34=7),0,IF(VLOOKUP(AI34,COMPORTAMIENTO!$A$2:$H$2100,8,0)=AY34,0,"ERROR NOTA"))))</f>
        <v>0</v>
      </c>
      <c r="DD34" s="103">
        <f t="shared" si="25"/>
        <v>0.70000000000000007</v>
      </c>
      <c r="DE34" s="103">
        <f t="shared" si="26"/>
        <v>0.70000000000000007</v>
      </c>
      <c r="DF34" s="85" t="str">
        <f t="shared" si="8"/>
        <v>SI</v>
      </c>
      <c r="DG34" s="85">
        <f t="shared" si="9"/>
        <v>0</v>
      </c>
      <c r="DH34" s="85">
        <f t="shared" si="27"/>
        <v>0</v>
      </c>
      <c r="DI34" s="85">
        <f t="shared" si="10"/>
        <v>0</v>
      </c>
      <c r="DJ34" s="7">
        <f t="shared" si="28"/>
        <v>6.4</v>
      </c>
      <c r="DK34" s="7">
        <f t="shared" si="11"/>
        <v>6.4</v>
      </c>
      <c r="DL34" s="12">
        <f t="shared" si="29"/>
        <v>5075</v>
      </c>
      <c r="DM34" s="12">
        <f>VLOOKUP(A34,'5 TD'!$A:$B,2,0)</f>
        <v>5075</v>
      </c>
      <c r="DN34" s="7">
        <f t="shared" si="12"/>
        <v>7</v>
      </c>
      <c r="DO34" s="85" t="str">
        <f t="shared" si="13"/>
        <v>APROBADO</v>
      </c>
      <c r="DP34" s="85" t="str">
        <f t="shared" si="14"/>
        <v>APROBADO</v>
      </c>
      <c r="DQ34" s="7">
        <f t="shared" si="15"/>
        <v>6.6</v>
      </c>
      <c r="DR34" s="85" t="str">
        <f t="shared" si="30"/>
        <v>APROBADO</v>
      </c>
      <c r="DS34" s="2">
        <f>+('3 Planilla Preadjudicación OTIC'!BO34)</f>
        <v>0</v>
      </c>
      <c r="DT34" s="2">
        <f>IF(DR34="APROBADO",VLOOKUP(A34,'5 TD'!$D$3:$E$270,2,0),"NO APLICA")</f>
        <v>7</v>
      </c>
      <c r="DU34" s="2" t="str">
        <f t="shared" si="16"/>
        <v>NO</v>
      </c>
      <c r="DV34" s="2" t="str">
        <f>IF(DU34="SI",VLOOKUP(A34,'5 TD'!$G$3:$H$270,2,0),"NO APLICA ")</f>
        <v xml:space="preserve">NO APLICA </v>
      </c>
      <c r="DW34" s="2" t="str">
        <f t="shared" si="31"/>
        <v>NO</v>
      </c>
      <c r="DX34" s="2" t="str">
        <f>IF(DW34="SI",VLOOKUP(A34,'5 TD'!$J$4:$K$472,2,0),"NO APLICA")</f>
        <v>NO APLICA</v>
      </c>
      <c r="DY34" s="2" t="str">
        <f t="shared" si="32"/>
        <v>NO</v>
      </c>
      <c r="DZ34" s="7" t="str">
        <f>IF(DY34="SI",VLOOKUP(A34,'5 TD'!$M$4:$N$350,2,0),"NO APLICA")</f>
        <v>NO APLICA</v>
      </c>
      <c r="EA34" s="2" t="str">
        <f t="shared" si="17"/>
        <v>NO APLICA</v>
      </c>
      <c r="EB34" s="12" t="str">
        <f t="shared" si="33"/>
        <v/>
      </c>
      <c r="EC34" s="12" t="str">
        <f>IF(EA34="SI",VLOOKUP(A34,'5 TD'!$V$4:$W$479,2,0),"NO APLICA")</f>
        <v>NO APLICA</v>
      </c>
      <c r="ED34" s="2" t="str">
        <f t="shared" si="18"/>
        <v>NO</v>
      </c>
      <c r="EE34" s="79" t="str">
        <f>IF(ED34="SI",VLOOKUP(AI34,COMPORTAMIENTO!$A$1:$H$2100,7,0),"NO APLICA")</f>
        <v>NO APLICA</v>
      </c>
      <c r="EF34" s="234" t="str">
        <f>IF(ED34="SI",VLOOKUP(A34,'5 TD'!$P$2:$Q$479,2,0),"NO APLICA")</f>
        <v>NO APLICA</v>
      </c>
      <c r="EG34" s="2" t="str">
        <f t="shared" si="19"/>
        <v>NO</v>
      </c>
      <c r="EH34" s="2">
        <f>IF(CZ34="no",0,VLOOKUP(AI34,EXPERIENCIA!$A$1:$C$2100,2,0))</f>
        <v>146</v>
      </c>
      <c r="EI34" s="2">
        <f>IF(CZ34="si",VLOOKUP(A34,'5 TD'!$S$3:$T$2103,2,0),0)</f>
        <v>146</v>
      </c>
      <c r="EJ34" s="2" t="str">
        <f t="shared" si="20"/>
        <v>SI</v>
      </c>
      <c r="EK34" s="2">
        <f>+('3 Planilla Preadjudicación OTIC'!BU35)</f>
        <v>0</v>
      </c>
    </row>
    <row r="35" spans="1:145" s="3" customFormat="1" ht="13" hidden="1" x14ac:dyDescent="0.3">
      <c r="A35" s="2">
        <f>+('3 Planilla Preadjudicación OTIC'!A35)</f>
        <v>14536</v>
      </c>
      <c r="B35" s="2" t="str">
        <f>+('3 Planilla Preadjudicación OTIC'!B35)</f>
        <v>53334038-5</v>
      </c>
      <c r="C35" s="4">
        <f>+('3 Planilla Preadjudicación OTIC'!E35)</f>
        <v>2025</v>
      </c>
      <c r="D35" s="4" t="str">
        <f>+('3 Planilla Preadjudicación OTIC'!F35)</f>
        <v>Fondos Regionales</v>
      </c>
      <c r="E35" s="4" t="str">
        <f>+('3 Planilla Preadjudicación OTIC'!G35)</f>
        <v>61531000-K</v>
      </c>
      <c r="F35" s="4" t="str">
        <f>+('3 Planilla Preadjudicación OTIC'!H35)</f>
        <v>SENCE</v>
      </c>
      <c r="G35" s="4"/>
      <c r="H35" s="4"/>
      <c r="I35" s="4" t="str">
        <f>+('3 Planilla Preadjudicación OTIC'!I35)</f>
        <v>GESTIONANDO Y FORMALIZANDO MI EMPRENDIMIENTO</v>
      </c>
      <c r="J35" s="4" t="str">
        <f>+('3 Planilla Preadjudicación OTIC'!J35)</f>
        <v>PF1199</v>
      </c>
      <c r="K35" s="4" t="str">
        <f>+('3 Planilla Preadjudicación OTIC'!K35)</f>
        <v>TÉCNICAS PARA EL EMPRENDIMIENTO</v>
      </c>
      <c r="L35" s="4" t="str">
        <f>+('3 Planilla Preadjudicación OTIC'!L35)</f>
        <v>PF0921</v>
      </c>
      <c r="M35" s="2">
        <f>+('3 Planilla Preadjudicación OTIC'!M35)</f>
        <v>9</v>
      </c>
      <c r="N35" s="4" t="str">
        <f>+('3 Planilla Preadjudicación OTIC'!N35)</f>
        <v>DE LA ARAUCANÍA</v>
      </c>
      <c r="O35" s="4" t="str">
        <f>+('3 Planilla Preadjudicación OTIC'!O35)</f>
        <v>CHOLCHOL</v>
      </c>
      <c r="P35" s="4" t="str">
        <f>+('3 Planilla Preadjudicación OTIC'!P35)</f>
        <v>PERSONAS VULNERABLES PERTENECIENTES AL 80 % MÁS VULNERABLE</v>
      </c>
      <c r="Q35" s="4" t="str">
        <f>+('3 Planilla Preadjudicación OTIC'!Q35)</f>
        <v>PRESENCIAL</v>
      </c>
      <c r="R35" s="4" t="str">
        <f>+('3 Planilla Preadjudicación OTIC'!R35)</f>
        <v>INDEPENDIENTE</v>
      </c>
      <c r="S35" s="4" t="str">
        <f>+('3 Planilla Preadjudicación OTIC'!S35)</f>
        <v>01. LUNES - MAÑANA / 04. MARTES - MAÑANA / 07. MIÉRCOLES - MAÑANA / 10. JUEVES - MAÑANA / 13. VIERNES - MAÑANA</v>
      </c>
      <c r="T35" s="2">
        <f>+('3 Planilla Preadjudicación OTIC'!T35)</f>
        <v>20</v>
      </c>
      <c r="U35" s="2">
        <f>+('3 Planilla Preadjudicación OTIC'!U35)</f>
        <v>100</v>
      </c>
      <c r="V35" s="2">
        <f>+('3 Planilla Preadjudicación OTIC'!V35)</f>
        <v>12</v>
      </c>
      <c r="W35" s="2">
        <f>+('3 Planilla Preadjudicación OTIC'!W35)</f>
        <v>112</v>
      </c>
      <c r="X35" s="2">
        <f>+('3 Planilla Preadjudicación OTIC'!X35)</f>
        <v>4</v>
      </c>
      <c r="Y35" s="2" t="str">
        <f>+('3 Planilla Preadjudicación OTIC'!Y35)</f>
        <v>SI</v>
      </c>
      <c r="Z35" s="2" t="str">
        <f>+('3 Planilla Preadjudicación OTIC'!Z35)</f>
        <v>SI</v>
      </c>
      <c r="AA35" s="2" t="str">
        <f>+('3 Planilla Preadjudicación OTIC'!AA35)</f>
        <v>SI</v>
      </c>
      <c r="AB35" s="4">
        <f>+('3 Planilla Preadjudicación OTIC'!AB35)</f>
        <v>0</v>
      </c>
      <c r="AC35" s="4" t="str">
        <f>+('3 Planilla Preadjudicación OTIC'!AC35)</f>
        <v>EDUCACIÓN BÁSICA COMPLETA, PREFERENTEMENTE; NIVEL DE MANEJO COMPUTACIONAL BÁSICO (O NIVEL USUARIO),
PREFERENTEMENTE.</v>
      </c>
      <c r="AD35" s="2">
        <f>+('3 Planilla Preadjudicación OTIC'!AD35)</f>
        <v>0</v>
      </c>
      <c r="AE35" s="4">
        <f>+('3 Planilla Preadjudicación OTIC'!AE35)</f>
        <v>0</v>
      </c>
      <c r="AF35" s="2" t="str">
        <f>+('3 Planilla Preadjudicación OTIC'!AF35)</f>
        <v>CONVOCATORIA ABIERTA</v>
      </c>
      <c r="AG35" s="2">
        <f>+('3 Planilla Preadjudicación OTIC'!AG35)</f>
        <v>28</v>
      </c>
      <c r="AH35" s="30">
        <v>2</v>
      </c>
      <c r="AI35" s="2" t="str">
        <f>+('3 Planilla Preadjudicación OTIC'!AI35)</f>
        <v>76137626-8</v>
      </c>
      <c r="AJ35" s="135" t="str">
        <f>+('3 Planilla Preadjudicación OTIC'!AJ35)</f>
        <v>Centro de estudios y capacitación Ser Mas Spa</v>
      </c>
      <c r="AK35" s="4">
        <f>+('3 Planilla Preadjudicación OTIC'!AK35)</f>
        <v>112</v>
      </c>
      <c r="AL35" s="2">
        <f>+('3 Planilla Preadjudicación OTIC'!AL35)</f>
        <v>28</v>
      </c>
      <c r="AM35" s="2">
        <f>+('3 Planilla Preadjudicación OTIC'!AM35)</f>
        <v>5075</v>
      </c>
      <c r="AN35" s="12">
        <f>+('3 Planilla Preadjudicación OTIC'!AN35)</f>
        <v>275000</v>
      </c>
      <c r="AO35" s="12">
        <f>+('3 Planilla Preadjudicación OTIC'!AO35)</f>
        <v>0</v>
      </c>
      <c r="AP35" s="12">
        <f>+('3 Planilla Preadjudicación OTIC'!AP35)</f>
        <v>11368000</v>
      </c>
      <c r="AQ35" s="12">
        <f>+('3 Planilla Preadjudicación OTIC'!AQ35)</f>
        <v>2240000</v>
      </c>
      <c r="AR35" s="12">
        <f>+('3 Planilla Preadjudicación OTIC'!AR35)</f>
        <v>5500000</v>
      </c>
      <c r="AS35" s="12">
        <f>+('3 Planilla Preadjudicación OTIC'!AS35)</f>
        <v>2800000</v>
      </c>
      <c r="AT35" s="12">
        <f>+('3 Planilla Preadjudicación OTIC'!AT35)</f>
        <v>0</v>
      </c>
      <c r="AU35" s="12">
        <f>+('3 Planilla Preadjudicación OTIC'!AU35)</f>
        <v>21908000</v>
      </c>
      <c r="AV35" s="12" t="str">
        <f>+('3 Planilla Preadjudicación OTIC'!AV35)</f>
        <v>SI</v>
      </c>
      <c r="AW35" s="2">
        <f>+('3 Planilla Preadjudicación OTIC'!AW35)</f>
        <v>0</v>
      </c>
      <c r="AX35" s="4">
        <f>+('3 Planilla Preadjudicación OTIC'!AX35)</f>
        <v>1</v>
      </c>
      <c r="AY35" s="2">
        <f>+('3 Planilla Preadjudicación OTIC'!AY35)</f>
        <v>1</v>
      </c>
      <c r="AZ35" s="2" t="str">
        <f>+('3 Planilla Preadjudicación OTIC'!BA35)</f>
        <v>-</v>
      </c>
      <c r="BA35" s="2" t="str">
        <f>+('3 Planilla Preadjudicación OTIC'!BB35)</f>
        <v>-</v>
      </c>
      <c r="BB35" s="2" t="str">
        <f>+('3 Planilla Preadjudicación OTIC'!BC35)</f>
        <v>-</v>
      </c>
      <c r="BC35" s="2" t="str">
        <f>+('3 Planilla Preadjudicación OTIC'!BD35)</f>
        <v>-</v>
      </c>
      <c r="BD35" s="2" t="str">
        <f>+('3 Planilla Preadjudicación OTIC'!BE35)</f>
        <v>-</v>
      </c>
      <c r="BE35" s="2" t="str">
        <f>+('3 Planilla Preadjudicación OTIC'!BF35)</f>
        <v>-</v>
      </c>
      <c r="BG35" s="2">
        <f>+('3 Planilla Preadjudicación OTIC'!BG35)</f>
        <v>7</v>
      </c>
      <c r="BH35" s="2">
        <f>+('3 Planilla Preadjudicación OTIC'!BH35)</f>
        <v>7</v>
      </c>
      <c r="BI35" s="2">
        <f>+('3 Planilla Preadjudicación OTIC'!BI35)</f>
        <v>7</v>
      </c>
      <c r="BJ35" s="2">
        <f>+('3 Planilla Preadjudicación OTIC'!BJ35)</f>
        <v>7</v>
      </c>
      <c r="BK35" s="2">
        <f>+('3 Planilla Preadjudicación OTIC'!BK35)</f>
        <v>7</v>
      </c>
      <c r="BL35" s="199">
        <f>+('3 Planilla Preadjudicación OTIC'!BM35)</f>
        <v>7</v>
      </c>
      <c r="BM35" s="103">
        <f>ROUND(('3 Planilla Preadjudicación OTIC'!BN35),1)</f>
        <v>5.8</v>
      </c>
      <c r="BN35" s="4">
        <f>+('3 Planilla Preadjudicación OTIC'!BO35)</f>
        <v>0</v>
      </c>
      <c r="BO35" s="4">
        <f>+('3 Planilla Preadjudicación OTIC'!BP35)</f>
        <v>0</v>
      </c>
      <c r="BP35" s="4">
        <f>+('3 Planilla Preadjudicación OTIC'!BQ35)</f>
        <v>0</v>
      </c>
      <c r="BQ35" s="4">
        <f>+('3 Planilla Preadjudicación OTIC'!BR35)</f>
        <v>0</v>
      </c>
      <c r="BR35" s="4">
        <f>+('3 Planilla Preadjudicación OTIC'!BS35)</f>
        <v>0</v>
      </c>
      <c r="BS35" s="4">
        <f>+('3 Planilla Preadjudicación OTIC'!BT35)</f>
        <v>0</v>
      </c>
      <c r="BU35" s="85">
        <f>IF(VLOOKUP(A35,'BD OFICIAL'!$A$1:$AL$2097,7,0)=D35,0,1)</f>
        <v>0</v>
      </c>
      <c r="BV35" s="85">
        <f>IF(VLOOKUP(A35,'BD OFICIAL'!$A$1:$AL$2097,11,0)=J35,0,1)</f>
        <v>0</v>
      </c>
      <c r="BW35" s="85">
        <f>IF(VLOOKUP(A35,'BD OFICIAL'!$A$1:$AL$2097,13,0)=L35,0,1)</f>
        <v>0</v>
      </c>
      <c r="BX35" s="2">
        <f>IF(VLOOKUP(A35,'BD OFICIAL'!$A$1:$AL$2097,16,0)=O35,0,1)</f>
        <v>0</v>
      </c>
      <c r="BY35" s="2">
        <f>IF(VLOOKUP(A35,'BD OFICIAL'!$A$1:$AL$2097,17,0)=P35,0,1)</f>
        <v>0</v>
      </c>
      <c r="BZ35" s="2">
        <f>IF(VLOOKUP(A35,'BD OFICIAL'!$A$1:$AL$2097,19,0)=R35,0,1)</f>
        <v>0</v>
      </c>
      <c r="CA35" s="2">
        <f>IF(VLOOKUP(A35,'BD OFICIAL'!$A$1:$AL$2097,21,0)=T35,0,1)</f>
        <v>0</v>
      </c>
      <c r="CB35" s="2">
        <f>IF(VLOOKUP(A35,'BD OFICIAL'!$A$1:$AL$2097,24,0)=AK35,0,1)</f>
        <v>0</v>
      </c>
      <c r="CC35" s="2">
        <f>IF(VLOOKUP(A35,'BD OFICIAL'!$A$1:$AL$2097,25,0)=X35,0,1)</f>
        <v>0</v>
      </c>
      <c r="CD35" s="2">
        <f>IF(VLOOKUP(A35,'BD OFICIAL'!$A$1:$AL$2097,26,0)=Y35,0,1)</f>
        <v>0</v>
      </c>
      <c r="CE35" s="2">
        <f>IF(VLOOKUP(A35,'BD OFICIAL'!$A$1:$AL$2097,27,0)=Z35,0,1)</f>
        <v>0</v>
      </c>
      <c r="CF35" s="2">
        <f>IF(VLOOKUP(A35,'BD OFICIAL'!$A$1:$AL$2097,28,0)=AA35,0,1)</f>
        <v>0</v>
      </c>
      <c r="CG35" s="2">
        <f>IF(VLOOKUP(A35,'BD OFICIAL'!$A$1:$AL$2097,33,0)=AF35,0,1)</f>
        <v>0</v>
      </c>
      <c r="CH35" s="2">
        <f>IF(VLOOKUP(A35,'BD OFICIAL'!$A$1:$AL$2097,35,0)=AH35,0,1)</f>
        <v>0</v>
      </c>
      <c r="CI35" s="85">
        <f>IF(VLOOKUP(A35,'BD OFICIAL'!$A$1:$AL$2097,34,0)=AL35,0,1)</f>
        <v>0</v>
      </c>
      <c r="CJ35" s="12">
        <f>VLOOKUP(A35,'BD OFICIAL'!$A$1:$AM$2097,36,0)*AM35-AP35</f>
        <v>0</v>
      </c>
      <c r="CK35" s="85" t="str">
        <f t="shared" si="0"/>
        <v>SHNOM</v>
      </c>
      <c r="CL35" s="85" t="str">
        <f t="shared" si="1"/>
        <v>SI</v>
      </c>
      <c r="CM35" s="85" t="str">
        <f t="shared" si="21"/>
        <v>NO</v>
      </c>
      <c r="CN35" s="31">
        <f t="shared" si="22"/>
        <v>0</v>
      </c>
      <c r="CO35" s="31">
        <f t="shared" si="2"/>
        <v>0</v>
      </c>
      <c r="CP35" s="31">
        <f t="shared" si="3"/>
        <v>0</v>
      </c>
      <c r="CQ35" s="31">
        <f>IF(Y35="NO",0,IF(Y35="SI",IF(VLOOKUP(A35,'BD OFICIAL'!$A:$AO,40,0)=AQ35,0,1)))</f>
        <v>0</v>
      </c>
      <c r="CR35" s="31">
        <f>IF(Z35="NO",0,IF(Z35="SI",IF(VLOOKUP(A35,'BD OFICIAL'!$A:$AO,41,0)=AS35,0,1)))</f>
        <v>0</v>
      </c>
      <c r="CS35" s="31">
        <f t="shared" si="4"/>
        <v>0</v>
      </c>
      <c r="CT35" s="31">
        <f t="shared" si="5"/>
        <v>0</v>
      </c>
      <c r="CU35" s="31">
        <f>IF(VLOOKUP(A35,'BD OFICIAL'!$A$1:$AL$1055,31,0)="SI",IF(AT35&gt;0,0,1),IF(AT35=0,0,1))</f>
        <v>0</v>
      </c>
      <c r="CV35" s="31">
        <f t="shared" si="6"/>
        <v>0</v>
      </c>
      <c r="CW35" s="31">
        <f t="shared" si="7"/>
        <v>0</v>
      </c>
      <c r="CX35" s="85" t="str">
        <f t="shared" si="23"/>
        <v>SI</v>
      </c>
      <c r="CY35" s="31">
        <f t="shared" si="24"/>
        <v>0</v>
      </c>
      <c r="CZ35" s="85" t="str">
        <f>IF(ISERROR(VLOOKUP(AI35,EXPERIENCIA!$A$1:$C$2100,1,0)),"NO","SI")</f>
        <v>SI</v>
      </c>
      <c r="DA35" s="85">
        <f>IF(CX35="no","NO APLICA",IF(AX35=0,"ERROR NOTA",IF(AND(AX35&gt;1,CZ35="NO"),"ERROR NOTA",IF(AND(CZ35="NO",AX35=1),0,IF(VLOOKUP(AI35,EXPERIENCIA!$A$1:$C$2100,3,0)=AX35,0,"ERROR NOTA")))))</f>
        <v>0</v>
      </c>
      <c r="DB35" s="85" t="str">
        <f>IF(ISERROR(VLOOKUP(AI35,COMPORTAMIENTO!$A$1:$C$2100,1,0)),"NO","SI")</f>
        <v>SI</v>
      </c>
      <c r="DC35" s="85">
        <f>IF(CX35="NO","NO APLICA",IF(AY35=0,"ERROR NOTA",IF(AND(DB35="NO",AY35=7),0,IF(VLOOKUP(AI35,COMPORTAMIENTO!$A$2:$H$2100,8,0)=AY35,0,"ERROR NOTA"))))</f>
        <v>0</v>
      </c>
      <c r="DD35" s="103">
        <f t="shared" si="25"/>
        <v>0.1</v>
      </c>
      <c r="DE35" s="103">
        <f t="shared" si="26"/>
        <v>0.1</v>
      </c>
      <c r="DF35" s="85" t="str">
        <f t="shared" si="8"/>
        <v>SI</v>
      </c>
      <c r="DG35" s="85">
        <f t="shared" si="9"/>
        <v>0</v>
      </c>
      <c r="DH35" s="85">
        <f t="shared" si="27"/>
        <v>0</v>
      </c>
      <c r="DI35" s="85">
        <f t="shared" si="10"/>
        <v>0</v>
      </c>
      <c r="DJ35" s="7">
        <f t="shared" si="28"/>
        <v>7.0000000000000009</v>
      </c>
      <c r="DK35" s="7">
        <f t="shared" si="11"/>
        <v>7.0000000000000009</v>
      </c>
      <c r="DL35" s="12">
        <f t="shared" si="29"/>
        <v>5075</v>
      </c>
      <c r="DM35" s="12">
        <f>VLOOKUP(A35,'5 TD'!$A:$B,2,0)</f>
        <v>5075</v>
      </c>
      <c r="DN35" s="7">
        <f t="shared" si="12"/>
        <v>7</v>
      </c>
      <c r="DO35" s="85" t="str">
        <f t="shared" si="13"/>
        <v>APROBADO</v>
      </c>
      <c r="DP35" s="85" t="str">
        <f t="shared" si="14"/>
        <v>APROBADO</v>
      </c>
      <c r="DQ35" s="7">
        <f t="shared" si="15"/>
        <v>5.8</v>
      </c>
      <c r="DR35" s="85" t="str">
        <f t="shared" si="30"/>
        <v>APROBADO</v>
      </c>
      <c r="DS35" s="2">
        <f>+('3 Planilla Preadjudicación OTIC'!BO35)</f>
        <v>0</v>
      </c>
      <c r="DT35" s="2">
        <f>IF(DR35="APROBADO",VLOOKUP(A35,'5 TD'!$D$3:$E$270,2,0),"NO APLICA")</f>
        <v>7</v>
      </c>
      <c r="DU35" s="2" t="str">
        <f t="shared" si="16"/>
        <v>NO</v>
      </c>
      <c r="DV35" s="2" t="str">
        <f>IF(DU35="SI",VLOOKUP(A35,'5 TD'!$G$3:$H$270,2,0),"NO APLICA ")</f>
        <v xml:space="preserve">NO APLICA </v>
      </c>
      <c r="DW35" s="2" t="str">
        <f t="shared" si="31"/>
        <v>NO</v>
      </c>
      <c r="DX35" s="2" t="str">
        <f>IF(DW35="SI",VLOOKUP(A35,'5 TD'!$J$4:$K$472,2,0),"NO APLICA")</f>
        <v>NO APLICA</v>
      </c>
      <c r="DY35" s="2" t="str">
        <f t="shared" si="32"/>
        <v>NO</v>
      </c>
      <c r="DZ35" s="7" t="str">
        <f>IF(DY35="SI",VLOOKUP(A35,'5 TD'!$M$4:$N$350,2,0),"NO APLICA")</f>
        <v>NO APLICA</v>
      </c>
      <c r="EA35" s="2" t="str">
        <f t="shared" si="17"/>
        <v>NO APLICA</v>
      </c>
      <c r="EB35" s="12" t="str">
        <f t="shared" si="33"/>
        <v/>
      </c>
      <c r="EC35" s="12" t="str">
        <f>IF(EA35="SI",VLOOKUP(A35,'5 TD'!$V$4:$W$479,2,0),"NO APLICA")</f>
        <v>NO APLICA</v>
      </c>
      <c r="ED35" s="2" t="str">
        <f t="shared" si="18"/>
        <v>NO</v>
      </c>
      <c r="EE35" s="79" t="str">
        <f>IF(ED35="SI",VLOOKUP(AI35,COMPORTAMIENTO!$A$1:$H$2100,7,0),"NO APLICA")</f>
        <v>NO APLICA</v>
      </c>
      <c r="EF35" s="234" t="str">
        <f>IF(ED35="SI",VLOOKUP(A35,'5 TD'!$P$2:$Q$479,2,0),"NO APLICA")</f>
        <v>NO APLICA</v>
      </c>
      <c r="EG35" s="2" t="str">
        <f t="shared" si="19"/>
        <v>NO</v>
      </c>
      <c r="EH35" s="2">
        <f>IF(CZ35="no",0,VLOOKUP(AI35,EXPERIENCIA!$A$1:$C$2100,2,0))</f>
        <v>15</v>
      </c>
      <c r="EI35" s="2">
        <f>IF(CZ35="si",VLOOKUP(A35,'5 TD'!$S$3:$T$2103,2,0),0)</f>
        <v>181</v>
      </c>
      <c r="EJ35" s="2" t="str">
        <f t="shared" si="20"/>
        <v>NO</v>
      </c>
      <c r="EK35" s="2">
        <f>+('3 Planilla Preadjudicación OTIC'!BU36)</f>
        <v>0</v>
      </c>
    </row>
    <row r="36" spans="1:145" s="3" customFormat="1" ht="13" hidden="1" x14ac:dyDescent="0.3">
      <c r="A36" s="2">
        <f>+('3 Planilla Preadjudicación OTIC'!A36)</f>
        <v>14541</v>
      </c>
      <c r="B36" s="2" t="str">
        <f>+('3 Planilla Preadjudicación OTIC'!B36)</f>
        <v>53334038-5</v>
      </c>
      <c r="C36" s="4">
        <f>+('3 Planilla Preadjudicación OTIC'!E36)</f>
        <v>2025</v>
      </c>
      <c r="D36" s="4" t="str">
        <f>+('3 Planilla Preadjudicación OTIC'!F36)</f>
        <v>Fondos Regionales</v>
      </c>
      <c r="E36" s="4" t="str">
        <f>+('3 Planilla Preadjudicación OTIC'!G36)</f>
        <v>61531000-K</v>
      </c>
      <c r="F36" s="4" t="str">
        <f>+('3 Planilla Preadjudicación OTIC'!H36)</f>
        <v>SENCE</v>
      </c>
      <c r="G36" s="4"/>
      <c r="H36" s="4"/>
      <c r="I36" s="4" t="str">
        <f>+('3 Planilla Preadjudicación OTIC'!I36)</f>
        <v>GESTIONANDO Y FORMALIZANDO MI EMPRENDIMIENTO</v>
      </c>
      <c r="J36" s="4" t="str">
        <f>+('3 Planilla Preadjudicación OTIC'!J36)</f>
        <v>PF1199</v>
      </c>
      <c r="K36" s="4" t="str">
        <f>+('3 Planilla Preadjudicación OTIC'!K36)</f>
        <v>TÉCNICAS PARA EL EMPRENDIMIENTO</v>
      </c>
      <c r="L36" s="4" t="str">
        <f>+('3 Planilla Preadjudicación OTIC'!L36)</f>
        <v>PF0921</v>
      </c>
      <c r="M36" s="2">
        <f>+('3 Planilla Preadjudicación OTIC'!M36)</f>
        <v>9</v>
      </c>
      <c r="N36" s="4" t="str">
        <f>+('3 Planilla Preadjudicación OTIC'!N36)</f>
        <v>DE LA ARAUCANÍA</v>
      </c>
      <c r="O36" s="4" t="str">
        <f>+('3 Planilla Preadjudicación OTIC'!O36)</f>
        <v>GALVARINO</v>
      </c>
      <c r="P36" s="4" t="str">
        <f>+('3 Planilla Preadjudicación OTIC'!P36)</f>
        <v>PERSONAS VULNERABLES PERTENECIENTES AL 80 % MÁS VULNERABLE</v>
      </c>
      <c r="Q36" s="4" t="str">
        <f>+('3 Planilla Preadjudicación OTIC'!Q36)</f>
        <v>PRESENCIAL</v>
      </c>
      <c r="R36" s="4" t="str">
        <f>+('3 Planilla Preadjudicación OTIC'!R36)</f>
        <v>INDEPENDIENTE</v>
      </c>
      <c r="S36" s="4" t="str">
        <f>+('3 Planilla Preadjudicación OTIC'!S36)</f>
        <v>01. LUNES - MAÑANA / 04. MARTES - MAÑANA / 07. MIÉRCOLES - MAÑANA / 10. JUEVES - MAÑANA / 13. VIERNES - MAÑANA</v>
      </c>
      <c r="T36" s="2">
        <f>+('3 Planilla Preadjudicación OTIC'!T36)</f>
        <v>20</v>
      </c>
      <c r="U36" s="2">
        <f>+('3 Planilla Preadjudicación OTIC'!U36)</f>
        <v>100</v>
      </c>
      <c r="V36" s="2">
        <f>+('3 Planilla Preadjudicación OTIC'!V36)</f>
        <v>12</v>
      </c>
      <c r="W36" s="2">
        <f>+('3 Planilla Preadjudicación OTIC'!W36)</f>
        <v>112</v>
      </c>
      <c r="X36" s="2">
        <f>+('3 Planilla Preadjudicación OTIC'!X36)</f>
        <v>4</v>
      </c>
      <c r="Y36" s="2" t="str">
        <f>+('3 Planilla Preadjudicación OTIC'!Y36)</f>
        <v>SI</v>
      </c>
      <c r="Z36" s="2" t="str">
        <f>+('3 Planilla Preadjudicación OTIC'!Z36)</f>
        <v>SI</v>
      </c>
      <c r="AA36" s="2" t="str">
        <f>+('3 Planilla Preadjudicación OTIC'!AA36)</f>
        <v>SI</v>
      </c>
      <c r="AB36" s="4">
        <f>+('3 Planilla Preadjudicación OTIC'!AB36)</f>
        <v>0</v>
      </c>
      <c r="AC36" s="4" t="str">
        <f>+('3 Planilla Preadjudicación OTIC'!AC36)</f>
        <v>EDUCACIÓN BÁSICA COMPLETA, PREFERENTEMENTE; NIVEL DE MANEJO COMPUTACIONAL BÁSICO (O NIVEL USUARIO),
PREFERENTEMENTE.</v>
      </c>
      <c r="AD36" s="2">
        <f>+('3 Planilla Preadjudicación OTIC'!AD36)</f>
        <v>0</v>
      </c>
      <c r="AE36" s="4">
        <f>+('3 Planilla Preadjudicación OTIC'!AE36)</f>
        <v>0</v>
      </c>
      <c r="AF36" s="2" t="str">
        <f>+('3 Planilla Preadjudicación OTIC'!AF36)</f>
        <v>CONVOCATORIA ABIERTA</v>
      </c>
      <c r="AG36" s="2">
        <f>+('3 Planilla Preadjudicación OTIC'!AG36)</f>
        <v>28</v>
      </c>
      <c r="AH36" s="30">
        <v>2</v>
      </c>
      <c r="AI36" s="2" t="str">
        <f>+('3 Planilla Preadjudicación OTIC'!AI36)</f>
        <v>76137626-8</v>
      </c>
      <c r="AJ36" s="135" t="str">
        <f>+('3 Planilla Preadjudicación OTIC'!AJ36)</f>
        <v>Centro de estudios y capacitación Ser Mas Spa</v>
      </c>
      <c r="AK36" s="4">
        <f>+('3 Planilla Preadjudicación OTIC'!AK36)</f>
        <v>112</v>
      </c>
      <c r="AL36" s="2">
        <f>+('3 Planilla Preadjudicación OTIC'!AL36)</f>
        <v>28</v>
      </c>
      <c r="AM36" s="2">
        <f>+('3 Planilla Preadjudicación OTIC'!AM36)</f>
        <v>5075</v>
      </c>
      <c r="AN36" s="12">
        <f>+('3 Planilla Preadjudicación OTIC'!AN36)</f>
        <v>275000</v>
      </c>
      <c r="AO36" s="12">
        <f>+('3 Planilla Preadjudicación OTIC'!AO36)</f>
        <v>0</v>
      </c>
      <c r="AP36" s="12">
        <f>+('3 Planilla Preadjudicación OTIC'!AP36)</f>
        <v>11368000</v>
      </c>
      <c r="AQ36" s="12">
        <f>+('3 Planilla Preadjudicación OTIC'!AQ36)</f>
        <v>2240000</v>
      </c>
      <c r="AR36" s="12">
        <f>+('3 Planilla Preadjudicación OTIC'!AR36)</f>
        <v>5500000</v>
      </c>
      <c r="AS36" s="12">
        <f>+('3 Planilla Preadjudicación OTIC'!AS36)</f>
        <v>2800000</v>
      </c>
      <c r="AT36" s="12">
        <f>+('3 Planilla Preadjudicación OTIC'!AT36)</f>
        <v>0</v>
      </c>
      <c r="AU36" s="12">
        <f>+('3 Planilla Preadjudicación OTIC'!AU36)</f>
        <v>21908000</v>
      </c>
      <c r="AV36" s="12" t="str">
        <f>+('3 Planilla Preadjudicación OTIC'!AV36)</f>
        <v>SI</v>
      </c>
      <c r="AW36" s="2">
        <f>+('3 Planilla Preadjudicación OTIC'!AW36)</f>
        <v>0</v>
      </c>
      <c r="AX36" s="4">
        <f>+('3 Planilla Preadjudicación OTIC'!AX36)</f>
        <v>1</v>
      </c>
      <c r="AY36" s="2">
        <f>+('3 Planilla Preadjudicación OTIC'!AY36)</f>
        <v>1</v>
      </c>
      <c r="AZ36" s="2" t="str">
        <f>+('3 Planilla Preadjudicación OTIC'!BA36)</f>
        <v>-</v>
      </c>
      <c r="BA36" s="2" t="str">
        <f>+('3 Planilla Preadjudicación OTIC'!BB36)</f>
        <v>-</v>
      </c>
      <c r="BB36" s="2" t="str">
        <f>+('3 Planilla Preadjudicación OTIC'!BC36)</f>
        <v>-</v>
      </c>
      <c r="BC36" s="2" t="str">
        <f>+('3 Planilla Preadjudicación OTIC'!BD36)</f>
        <v>-</v>
      </c>
      <c r="BD36" s="2" t="str">
        <f>+('3 Planilla Preadjudicación OTIC'!BE36)</f>
        <v>-</v>
      </c>
      <c r="BE36" s="2" t="str">
        <f>+('3 Planilla Preadjudicación OTIC'!BF36)</f>
        <v>-</v>
      </c>
      <c r="BG36" s="2">
        <f>+('3 Planilla Preadjudicación OTIC'!BG36)</f>
        <v>7</v>
      </c>
      <c r="BH36" s="2">
        <f>+('3 Planilla Preadjudicación OTIC'!BH36)</f>
        <v>7</v>
      </c>
      <c r="BI36" s="2">
        <f>+('3 Planilla Preadjudicación OTIC'!BI36)</f>
        <v>7</v>
      </c>
      <c r="BJ36" s="2">
        <f>+('3 Planilla Preadjudicación OTIC'!BJ36)</f>
        <v>7</v>
      </c>
      <c r="BK36" s="2">
        <f>+('3 Planilla Preadjudicación OTIC'!BK36)</f>
        <v>7</v>
      </c>
      <c r="BL36" s="199">
        <f>+('3 Planilla Preadjudicación OTIC'!BM36)</f>
        <v>7</v>
      </c>
      <c r="BM36" s="103">
        <f>ROUND(('3 Planilla Preadjudicación OTIC'!BN36),1)</f>
        <v>5.8</v>
      </c>
      <c r="BN36" s="4">
        <f>+('3 Planilla Preadjudicación OTIC'!BO36)</f>
        <v>0</v>
      </c>
      <c r="BO36" s="4">
        <f>+('3 Planilla Preadjudicación OTIC'!BP36)</f>
        <v>0</v>
      </c>
      <c r="BP36" s="4">
        <f>+('3 Planilla Preadjudicación OTIC'!BQ36)</f>
        <v>0</v>
      </c>
      <c r="BQ36" s="4">
        <f>+('3 Planilla Preadjudicación OTIC'!BR36)</f>
        <v>0</v>
      </c>
      <c r="BR36" s="4">
        <f>+('3 Planilla Preadjudicación OTIC'!BS36)</f>
        <v>0</v>
      </c>
      <c r="BS36" s="4">
        <f>+('3 Planilla Preadjudicación OTIC'!BT36)</f>
        <v>0</v>
      </c>
      <c r="BU36" s="85">
        <f>IF(VLOOKUP(A36,'BD OFICIAL'!$A$1:$AL$2097,7,0)=D36,0,1)</f>
        <v>0</v>
      </c>
      <c r="BV36" s="85">
        <f>IF(VLOOKUP(A36,'BD OFICIAL'!$A$1:$AL$2097,11,0)=J36,0,1)</f>
        <v>0</v>
      </c>
      <c r="BW36" s="85">
        <f>IF(VLOOKUP(A36,'BD OFICIAL'!$A$1:$AL$2097,13,0)=L36,0,1)</f>
        <v>0</v>
      </c>
      <c r="BX36" s="2">
        <f>IF(VLOOKUP(A36,'BD OFICIAL'!$A$1:$AL$2097,16,0)=O36,0,1)</f>
        <v>0</v>
      </c>
      <c r="BY36" s="2">
        <f>IF(VLOOKUP(A36,'BD OFICIAL'!$A$1:$AL$2097,17,0)=P36,0,1)</f>
        <v>0</v>
      </c>
      <c r="BZ36" s="2">
        <f>IF(VLOOKUP(A36,'BD OFICIAL'!$A$1:$AL$2097,19,0)=R36,0,1)</f>
        <v>0</v>
      </c>
      <c r="CA36" s="2">
        <f>IF(VLOOKUP(A36,'BD OFICIAL'!$A$1:$AL$2097,21,0)=T36,0,1)</f>
        <v>0</v>
      </c>
      <c r="CB36" s="2">
        <f>IF(VLOOKUP(A36,'BD OFICIAL'!$A$1:$AL$2097,24,0)=AK36,0,1)</f>
        <v>0</v>
      </c>
      <c r="CC36" s="2">
        <f>IF(VLOOKUP(A36,'BD OFICIAL'!$A$1:$AL$2097,25,0)=X36,0,1)</f>
        <v>0</v>
      </c>
      <c r="CD36" s="2">
        <f>IF(VLOOKUP(A36,'BD OFICIAL'!$A$1:$AL$2097,26,0)=Y36,0,1)</f>
        <v>0</v>
      </c>
      <c r="CE36" s="2">
        <f>IF(VLOOKUP(A36,'BD OFICIAL'!$A$1:$AL$2097,27,0)=Z36,0,1)</f>
        <v>0</v>
      </c>
      <c r="CF36" s="2">
        <f>IF(VLOOKUP(A36,'BD OFICIAL'!$A$1:$AL$2097,28,0)=AA36,0,1)</f>
        <v>0</v>
      </c>
      <c r="CG36" s="2">
        <f>IF(VLOOKUP(A36,'BD OFICIAL'!$A$1:$AL$2097,33,0)=AF36,0,1)</f>
        <v>0</v>
      </c>
      <c r="CH36" s="2">
        <f>IF(VLOOKUP(A36,'BD OFICIAL'!$A$1:$AL$2097,35,0)=AH36,0,1)</f>
        <v>0</v>
      </c>
      <c r="CI36" s="85">
        <f>IF(VLOOKUP(A36,'BD OFICIAL'!$A$1:$AL$2097,34,0)=AL36,0,1)</f>
        <v>0</v>
      </c>
      <c r="CJ36" s="12">
        <f>VLOOKUP(A36,'BD OFICIAL'!$A$1:$AM$2097,36,0)*AM36-AP36</f>
        <v>0</v>
      </c>
      <c r="CK36" s="85" t="str">
        <f t="shared" si="0"/>
        <v>SHNOM</v>
      </c>
      <c r="CL36" s="85" t="str">
        <f t="shared" si="1"/>
        <v>SI</v>
      </c>
      <c r="CM36" s="85" t="str">
        <f t="shared" si="21"/>
        <v>NO</v>
      </c>
      <c r="CN36" s="31">
        <f t="shared" si="22"/>
        <v>0</v>
      </c>
      <c r="CO36" s="31">
        <f t="shared" si="2"/>
        <v>0</v>
      </c>
      <c r="CP36" s="31">
        <f t="shared" si="3"/>
        <v>0</v>
      </c>
      <c r="CQ36" s="31">
        <f>IF(Y36="NO",0,IF(Y36="SI",IF(VLOOKUP(A36,'BD OFICIAL'!$A:$AO,40,0)=AQ36,0,1)))</f>
        <v>0</v>
      </c>
      <c r="CR36" s="31">
        <f>IF(Z36="NO",0,IF(Z36="SI",IF(VLOOKUP(A36,'BD OFICIAL'!$A:$AO,41,0)=AS36,0,1)))</f>
        <v>0</v>
      </c>
      <c r="CS36" s="31">
        <f t="shared" si="4"/>
        <v>0</v>
      </c>
      <c r="CT36" s="31">
        <f t="shared" si="5"/>
        <v>0</v>
      </c>
      <c r="CU36" s="31">
        <f>IF(VLOOKUP(A36,'BD OFICIAL'!$A$1:$AL$1055,31,0)="SI",IF(AT36&gt;0,0,1),IF(AT36=0,0,1))</f>
        <v>0</v>
      </c>
      <c r="CV36" s="31">
        <f t="shared" si="6"/>
        <v>0</v>
      </c>
      <c r="CW36" s="31">
        <f t="shared" si="7"/>
        <v>0</v>
      </c>
      <c r="CX36" s="85" t="str">
        <f t="shared" si="23"/>
        <v>SI</v>
      </c>
      <c r="CY36" s="31">
        <f t="shared" si="24"/>
        <v>0</v>
      </c>
      <c r="CZ36" s="85" t="str">
        <f>IF(ISERROR(VLOOKUP(AI36,EXPERIENCIA!$A$1:$C$2100,1,0)),"NO","SI")</f>
        <v>SI</v>
      </c>
      <c r="DA36" s="85">
        <f>IF(CX36="no","NO APLICA",IF(AX36=0,"ERROR NOTA",IF(AND(AX36&gt;1,CZ36="NO"),"ERROR NOTA",IF(AND(CZ36="NO",AX36=1),0,IF(VLOOKUP(AI36,EXPERIENCIA!$A$1:$C$2100,3,0)=AX36,0,"ERROR NOTA")))))</f>
        <v>0</v>
      </c>
      <c r="DB36" s="85" t="str">
        <f>IF(ISERROR(VLOOKUP(AI36,COMPORTAMIENTO!$A$1:$C$2100,1,0)),"NO","SI")</f>
        <v>SI</v>
      </c>
      <c r="DC36" s="85">
        <f>IF(CX36="NO","NO APLICA",IF(AY36=0,"ERROR NOTA",IF(AND(DB36="NO",AY36=7),0,IF(VLOOKUP(AI36,COMPORTAMIENTO!$A$2:$H$2100,8,0)=AY36,0,"ERROR NOTA"))))</f>
        <v>0</v>
      </c>
      <c r="DD36" s="103">
        <f t="shared" si="25"/>
        <v>0.1</v>
      </c>
      <c r="DE36" s="103">
        <f t="shared" si="26"/>
        <v>0.1</v>
      </c>
      <c r="DF36" s="85" t="str">
        <f t="shared" si="8"/>
        <v>SI</v>
      </c>
      <c r="DG36" s="85">
        <f t="shared" si="9"/>
        <v>0</v>
      </c>
      <c r="DH36" s="85">
        <f t="shared" si="27"/>
        <v>0</v>
      </c>
      <c r="DI36" s="85">
        <f t="shared" si="10"/>
        <v>0</v>
      </c>
      <c r="DJ36" s="7">
        <f t="shared" si="28"/>
        <v>7.0000000000000009</v>
      </c>
      <c r="DK36" s="7">
        <f t="shared" si="11"/>
        <v>7.0000000000000009</v>
      </c>
      <c r="DL36" s="12">
        <f t="shared" si="29"/>
        <v>5075</v>
      </c>
      <c r="DM36" s="12">
        <f>VLOOKUP(A36,'5 TD'!$A:$B,2,0)</f>
        <v>5075</v>
      </c>
      <c r="DN36" s="7">
        <f t="shared" si="12"/>
        <v>7</v>
      </c>
      <c r="DO36" s="85" t="str">
        <f t="shared" si="13"/>
        <v>APROBADO</v>
      </c>
      <c r="DP36" s="85" t="str">
        <f t="shared" si="14"/>
        <v>APROBADO</v>
      </c>
      <c r="DQ36" s="7">
        <f t="shared" si="15"/>
        <v>5.8</v>
      </c>
      <c r="DR36" s="85" t="str">
        <f t="shared" si="30"/>
        <v>APROBADO</v>
      </c>
      <c r="DS36" s="2">
        <f>+('3 Planilla Preadjudicación OTIC'!BO36)</f>
        <v>0</v>
      </c>
      <c r="DT36" s="2">
        <f>IF(DR36="APROBADO",VLOOKUP(A36,'5 TD'!$D$3:$E$270,2,0),"NO APLICA")</f>
        <v>7</v>
      </c>
      <c r="DU36" s="2" t="str">
        <f t="shared" si="16"/>
        <v>NO</v>
      </c>
      <c r="DV36" s="2" t="str">
        <f>IF(DU36="SI",VLOOKUP(A36,'5 TD'!$G$3:$H$270,2,0),"NO APLICA ")</f>
        <v xml:space="preserve">NO APLICA </v>
      </c>
      <c r="DW36" s="2" t="str">
        <f t="shared" si="31"/>
        <v>NO</v>
      </c>
      <c r="DX36" s="2" t="str">
        <f>IF(DW36="SI",VLOOKUP(A36,'5 TD'!$J$4:$K$472,2,0),"NO APLICA")</f>
        <v>NO APLICA</v>
      </c>
      <c r="DY36" s="2" t="str">
        <f t="shared" si="32"/>
        <v>NO</v>
      </c>
      <c r="DZ36" s="7" t="str">
        <f>IF(DY36="SI",VLOOKUP(A36,'5 TD'!$M$4:$N$350,2,0),"NO APLICA")</f>
        <v>NO APLICA</v>
      </c>
      <c r="EA36" s="2" t="str">
        <f t="shared" si="17"/>
        <v>NO APLICA</v>
      </c>
      <c r="EB36" s="12" t="str">
        <f t="shared" si="33"/>
        <v/>
      </c>
      <c r="EC36" s="12" t="str">
        <f>IF(EA36="SI",VLOOKUP(A36,'5 TD'!$V$4:$W$479,2,0),"NO APLICA")</f>
        <v>NO APLICA</v>
      </c>
      <c r="ED36" s="2" t="str">
        <f t="shared" si="18"/>
        <v>NO</v>
      </c>
      <c r="EE36" s="79" t="str">
        <f>IF(ED36="SI",VLOOKUP(AI36,COMPORTAMIENTO!$A$1:$H$2100,7,0),"NO APLICA")</f>
        <v>NO APLICA</v>
      </c>
      <c r="EF36" s="234" t="str">
        <f>IF(ED36="SI",VLOOKUP(A36,'5 TD'!$P$2:$Q$479,2,0),"NO APLICA")</f>
        <v>NO APLICA</v>
      </c>
      <c r="EG36" s="2" t="str">
        <f t="shared" si="19"/>
        <v>NO</v>
      </c>
      <c r="EH36" s="2">
        <f>IF(CZ36="no",0,VLOOKUP(AI36,EXPERIENCIA!$A$1:$C$2100,2,0))</f>
        <v>15</v>
      </c>
      <c r="EI36" s="2">
        <f>IF(CZ36="si",VLOOKUP(A36,'5 TD'!$S$3:$T$2103,2,0),0)</f>
        <v>181</v>
      </c>
      <c r="EJ36" s="2" t="str">
        <f t="shared" si="20"/>
        <v>NO</v>
      </c>
      <c r="EK36" s="2">
        <f>+('3 Planilla Preadjudicación OTIC'!BU37)</f>
        <v>0</v>
      </c>
    </row>
    <row r="37" spans="1:145" s="3" customFormat="1" ht="13" hidden="1" x14ac:dyDescent="0.3">
      <c r="A37" s="2">
        <f>+('3 Planilla Preadjudicación OTIC'!A37)</f>
        <v>14542</v>
      </c>
      <c r="B37" s="2" t="str">
        <f>+('3 Planilla Preadjudicación OTIC'!B37)</f>
        <v>53334038-5</v>
      </c>
      <c r="C37" s="4">
        <f>+('3 Planilla Preadjudicación OTIC'!E37)</f>
        <v>2025</v>
      </c>
      <c r="D37" s="4" t="str">
        <f>+('3 Planilla Preadjudicación OTIC'!F37)</f>
        <v>Fondos Regionales</v>
      </c>
      <c r="E37" s="4" t="str">
        <f>+('3 Planilla Preadjudicación OTIC'!G37)</f>
        <v>61531000-K</v>
      </c>
      <c r="F37" s="4" t="str">
        <f>+('3 Planilla Preadjudicación OTIC'!H37)</f>
        <v>SENCE</v>
      </c>
      <c r="G37" s="4"/>
      <c r="H37" s="4"/>
      <c r="I37" s="4" t="str">
        <f>+('3 Planilla Preadjudicación OTIC'!I37)</f>
        <v>INSTALACIONES ELÉCTRICAS TIPO F Y G</v>
      </c>
      <c r="J37" s="4" t="str">
        <f>+('3 Planilla Preadjudicación OTIC'!J37)</f>
        <v>PF0679</v>
      </c>
      <c r="K37" s="4" t="str">
        <f>+('3 Planilla Preadjudicación OTIC'!K37)</f>
        <v>TÉCNICAS PARA EL EMPRENDIMIENTO</v>
      </c>
      <c r="L37" s="4" t="str">
        <f>+('3 Planilla Preadjudicación OTIC'!L37)</f>
        <v>PF0921</v>
      </c>
      <c r="M37" s="2">
        <f>+('3 Planilla Preadjudicación OTIC'!M37)</f>
        <v>9</v>
      </c>
      <c r="N37" s="4" t="str">
        <f>+('3 Planilla Preadjudicación OTIC'!N37)</f>
        <v>DE LA ARAUCANÍA</v>
      </c>
      <c r="O37" s="4" t="str">
        <f>+('3 Planilla Preadjudicación OTIC'!O37)</f>
        <v>NUEVA IMPERIAL</v>
      </c>
      <c r="P37" s="4" t="str">
        <f>+('3 Planilla Preadjudicación OTIC'!P37)</f>
        <v>PERSONAS VULNERABLES PERTENECIENTES AL 80 % MÁS VULNERABLE</v>
      </c>
      <c r="Q37" s="4" t="str">
        <f>+('3 Planilla Preadjudicación OTIC'!Q37)</f>
        <v>PRESENCIAL</v>
      </c>
      <c r="R37" s="4" t="str">
        <f>+('3 Planilla Preadjudicación OTIC'!R37)</f>
        <v>INDEPENDIENTE</v>
      </c>
      <c r="S37" s="4" t="str">
        <f>+('3 Planilla Preadjudicación OTIC'!S37)</f>
        <v>01. LUNES - MAÑANA / 04. MARTES - MAÑANA / 07. MIÉRCOLES - MAÑANA / 10. JUEVES - MAÑANA / 13. VIERNES - MAÑANA</v>
      </c>
      <c r="T37" s="2">
        <f>+('3 Planilla Preadjudicación OTIC'!T37)</f>
        <v>20</v>
      </c>
      <c r="U37" s="2">
        <f>+('3 Planilla Preadjudicación OTIC'!U37)</f>
        <v>260</v>
      </c>
      <c r="V37" s="2">
        <f>+('3 Planilla Preadjudicación OTIC'!V37)</f>
        <v>12</v>
      </c>
      <c r="W37" s="2">
        <f>+('3 Planilla Preadjudicación OTIC'!W37)</f>
        <v>272</v>
      </c>
      <c r="X37" s="2">
        <f>+('3 Planilla Preadjudicación OTIC'!X37)</f>
        <v>4</v>
      </c>
      <c r="Y37" s="2" t="str">
        <f>+('3 Planilla Preadjudicación OTIC'!Y37)</f>
        <v>SI</v>
      </c>
      <c r="Z37" s="2" t="str">
        <f>+('3 Planilla Preadjudicación OTIC'!Z37)</f>
        <v>SI</v>
      </c>
      <c r="AA37" s="2" t="str">
        <f>+('3 Planilla Preadjudicación OTIC'!AA37)</f>
        <v>SI</v>
      </c>
      <c r="AB37" s="4">
        <f>+('3 Planilla Preadjudicación OTIC'!AB37)</f>
        <v>0</v>
      </c>
      <c r="AC37" s="4" t="str">
        <f>+('3 Planilla Preadjudicación OTIC'!AC37)</f>
        <v>EDUCACIÓN MEDIA COMPLETA CIENTÍFICO HUMANISTA O ALUMNOS DE LICEOS DE EDUCACIÓN TÉCNICO PROFESIONAL
EGRESADOS O CURSANDO ÚLTIMO AÑO DE LA ESPECIALIDAD DE ELECTRICIDAD, ACREDITABLE;</v>
      </c>
      <c r="AD37" s="2" t="str">
        <f>+('3 Planilla Preadjudicación OTIC'!AD37)</f>
        <v>SI</v>
      </c>
      <c r="AE37" s="4" t="str">
        <f>+('3 Planilla Preadjudicación OTIC'!AE37)</f>
        <v>LICENCIA SEC</v>
      </c>
      <c r="AF37" s="2" t="str">
        <f>+('3 Planilla Preadjudicación OTIC'!AF37)</f>
        <v>CONVOCATORIA ABIERTA</v>
      </c>
      <c r="AG37" s="2">
        <f>+('3 Planilla Preadjudicación OTIC'!AG37)</f>
        <v>68</v>
      </c>
      <c r="AH37" s="30">
        <v>2</v>
      </c>
      <c r="AI37" s="2" t="str">
        <f>+('3 Planilla Preadjudicación OTIC'!AI37)</f>
        <v>76137626-8</v>
      </c>
      <c r="AJ37" s="135" t="str">
        <f>+('3 Planilla Preadjudicación OTIC'!AJ37)</f>
        <v>Centro de estudios y capacitación Ser Mas Spa</v>
      </c>
      <c r="AK37" s="4">
        <f>+('3 Planilla Preadjudicación OTIC'!AK37)</f>
        <v>272</v>
      </c>
      <c r="AL37" s="2">
        <f>+('3 Planilla Preadjudicación OTIC'!AL37)</f>
        <v>68</v>
      </c>
      <c r="AM37" s="2">
        <f>+('3 Planilla Preadjudicación OTIC'!AM37)</f>
        <v>5075</v>
      </c>
      <c r="AN37" s="12">
        <f>+('3 Planilla Preadjudicación OTIC'!AN37)</f>
        <v>275000</v>
      </c>
      <c r="AO37" s="12">
        <f>+('3 Planilla Preadjudicación OTIC'!AO37)</f>
        <v>250000</v>
      </c>
      <c r="AP37" s="12">
        <f>+('3 Planilla Preadjudicación OTIC'!AP37)</f>
        <v>27608000</v>
      </c>
      <c r="AQ37" s="12">
        <f>+('3 Planilla Preadjudicación OTIC'!AQ37)</f>
        <v>5440000</v>
      </c>
      <c r="AR37" s="12">
        <f>+('3 Planilla Preadjudicación OTIC'!AR37)</f>
        <v>5500000</v>
      </c>
      <c r="AS37" s="12">
        <f>+('3 Planilla Preadjudicación OTIC'!AS37)</f>
        <v>6800000</v>
      </c>
      <c r="AT37" s="12">
        <f>+('3 Planilla Preadjudicación OTIC'!AT37)</f>
        <v>5000000</v>
      </c>
      <c r="AU37" s="12">
        <f>+('3 Planilla Preadjudicación OTIC'!AU37)</f>
        <v>50348000</v>
      </c>
      <c r="AV37" s="12" t="str">
        <f>+('3 Planilla Preadjudicación OTIC'!AV37)</f>
        <v>SI</v>
      </c>
      <c r="AW37" s="2">
        <f>+('3 Planilla Preadjudicación OTIC'!AW37)</f>
        <v>0</v>
      </c>
      <c r="AX37" s="4">
        <f>+('3 Planilla Preadjudicación OTIC'!AX37)</f>
        <v>1</v>
      </c>
      <c r="AY37" s="2">
        <f>+('3 Planilla Preadjudicación OTIC'!AY37)</f>
        <v>1</v>
      </c>
      <c r="AZ37" s="2" t="str">
        <f>+('3 Planilla Preadjudicación OTIC'!BA37)</f>
        <v>-</v>
      </c>
      <c r="BA37" s="2" t="str">
        <f>+('3 Planilla Preadjudicación OTIC'!BB37)</f>
        <v>-</v>
      </c>
      <c r="BB37" s="2" t="str">
        <f>+('3 Planilla Preadjudicación OTIC'!BC37)</f>
        <v>-</v>
      </c>
      <c r="BC37" s="2" t="str">
        <f>+('3 Planilla Preadjudicación OTIC'!BD37)</f>
        <v>-</v>
      </c>
      <c r="BD37" s="2" t="str">
        <f>+('3 Planilla Preadjudicación OTIC'!BE37)</f>
        <v>-</v>
      </c>
      <c r="BE37" s="2" t="str">
        <f>+('3 Planilla Preadjudicación OTIC'!BF37)</f>
        <v>-</v>
      </c>
      <c r="BG37" s="2">
        <f>+('3 Planilla Preadjudicación OTIC'!BG37)</f>
        <v>7</v>
      </c>
      <c r="BH37" s="2">
        <f>+('3 Planilla Preadjudicación OTIC'!BH37)</f>
        <v>7</v>
      </c>
      <c r="BI37" s="2">
        <f>+('3 Planilla Preadjudicación OTIC'!BI37)</f>
        <v>7</v>
      </c>
      <c r="BJ37" s="2">
        <f>+('3 Planilla Preadjudicación OTIC'!BJ37)</f>
        <v>7</v>
      </c>
      <c r="BK37" s="2">
        <f>+('3 Planilla Preadjudicación OTIC'!BK37)</f>
        <v>5</v>
      </c>
      <c r="BL37" s="199">
        <f>+('3 Planilla Preadjudicación OTIC'!BM37)</f>
        <v>7</v>
      </c>
      <c r="BM37" s="103">
        <f>ROUND(('3 Planilla Preadjudicación OTIC'!BN37),1)</f>
        <v>5.7</v>
      </c>
      <c r="BN37" s="4">
        <f>+('3 Planilla Preadjudicación OTIC'!BO37)</f>
        <v>0</v>
      </c>
      <c r="BO37" s="4">
        <f>+('3 Planilla Preadjudicación OTIC'!BP37)</f>
        <v>0</v>
      </c>
      <c r="BP37" s="4">
        <f>+('3 Planilla Preadjudicación OTIC'!BQ37)</f>
        <v>0</v>
      </c>
      <c r="BQ37" s="4">
        <f>+('3 Planilla Preadjudicación OTIC'!BR37)</f>
        <v>0</v>
      </c>
      <c r="BR37" s="4">
        <f>+('3 Planilla Preadjudicación OTIC'!BS37)</f>
        <v>0</v>
      </c>
      <c r="BS37" s="4">
        <f>+('3 Planilla Preadjudicación OTIC'!BT37)</f>
        <v>0</v>
      </c>
      <c r="BU37" s="85">
        <f>IF(VLOOKUP(A37,'BD OFICIAL'!$A$1:$AL$2097,7,0)=D37,0,1)</f>
        <v>0</v>
      </c>
      <c r="BV37" s="85">
        <f>IF(VLOOKUP(A37,'BD OFICIAL'!$A$1:$AL$2097,11,0)=J37,0,1)</f>
        <v>0</v>
      </c>
      <c r="BW37" s="85">
        <f>IF(VLOOKUP(A37,'BD OFICIAL'!$A$1:$AL$2097,13,0)=L37,0,1)</f>
        <v>0</v>
      </c>
      <c r="BX37" s="2">
        <f>IF(VLOOKUP(A37,'BD OFICIAL'!$A$1:$AL$2097,16,0)=O37,0,1)</f>
        <v>0</v>
      </c>
      <c r="BY37" s="2">
        <f>IF(VLOOKUP(A37,'BD OFICIAL'!$A$1:$AL$2097,17,0)=P37,0,1)</f>
        <v>0</v>
      </c>
      <c r="BZ37" s="2">
        <f>IF(VLOOKUP(A37,'BD OFICIAL'!$A$1:$AL$2097,19,0)=R37,0,1)</f>
        <v>0</v>
      </c>
      <c r="CA37" s="2">
        <f>IF(VLOOKUP(A37,'BD OFICIAL'!$A$1:$AL$2097,21,0)=T37,0,1)</f>
        <v>0</v>
      </c>
      <c r="CB37" s="2">
        <f>IF(VLOOKUP(A37,'BD OFICIAL'!$A$1:$AL$2097,24,0)=AK37,0,1)</f>
        <v>0</v>
      </c>
      <c r="CC37" s="2">
        <f>IF(VLOOKUP(A37,'BD OFICIAL'!$A$1:$AL$2097,25,0)=X37,0,1)</f>
        <v>0</v>
      </c>
      <c r="CD37" s="2">
        <f>IF(VLOOKUP(A37,'BD OFICIAL'!$A$1:$AL$2097,26,0)=Y37,0,1)</f>
        <v>0</v>
      </c>
      <c r="CE37" s="2">
        <f>IF(VLOOKUP(A37,'BD OFICIAL'!$A$1:$AL$2097,27,0)=Z37,0,1)</f>
        <v>0</v>
      </c>
      <c r="CF37" s="2">
        <f>IF(VLOOKUP(A37,'BD OFICIAL'!$A$1:$AL$2097,28,0)=AA37,0,1)</f>
        <v>0</v>
      </c>
      <c r="CG37" s="2">
        <f>IF(VLOOKUP(A37,'BD OFICIAL'!$A$1:$AL$2097,33,0)=AF37,0,1)</f>
        <v>0</v>
      </c>
      <c r="CH37" s="2">
        <f>IF(VLOOKUP(A37,'BD OFICIAL'!$A$1:$AL$2097,35,0)=AH37,0,1)</f>
        <v>0</v>
      </c>
      <c r="CI37" s="85">
        <f>IF(VLOOKUP(A37,'BD OFICIAL'!$A$1:$AL$2097,34,0)=AL37,0,1)</f>
        <v>0</v>
      </c>
      <c r="CJ37" s="12">
        <f>VLOOKUP(A37,'BD OFICIAL'!$A$1:$AM$2097,36,0)*AM37-AP37</f>
        <v>0</v>
      </c>
      <c r="CK37" s="85" t="str">
        <f t="shared" si="0"/>
        <v>SHNOM</v>
      </c>
      <c r="CL37" s="85" t="str">
        <f t="shared" si="1"/>
        <v>SI</v>
      </c>
      <c r="CM37" s="85" t="str">
        <f t="shared" si="21"/>
        <v>NO</v>
      </c>
      <c r="CN37" s="31">
        <f t="shared" si="22"/>
        <v>0</v>
      </c>
      <c r="CO37" s="31">
        <f t="shared" si="2"/>
        <v>0</v>
      </c>
      <c r="CP37" s="31">
        <f t="shared" si="3"/>
        <v>0</v>
      </c>
      <c r="CQ37" s="31">
        <f>IF(Y37="NO",0,IF(Y37="SI",IF(VLOOKUP(A37,'BD OFICIAL'!$A:$AO,40,0)=AQ37,0,1)))</f>
        <v>0</v>
      </c>
      <c r="CR37" s="31">
        <f>IF(Z37="NO",0,IF(Z37="SI",IF(VLOOKUP(A37,'BD OFICIAL'!$A:$AO,41,0)=AS37,0,1)))</f>
        <v>0</v>
      </c>
      <c r="CS37" s="31">
        <f t="shared" si="4"/>
        <v>0</v>
      </c>
      <c r="CT37" s="31">
        <f t="shared" si="5"/>
        <v>0</v>
      </c>
      <c r="CU37" s="31">
        <f>IF(VLOOKUP(A37,'BD OFICIAL'!$A$1:$AL$1055,31,0)="SI",IF(AT37&gt;0,0,1),IF(AT37=0,0,1))</f>
        <v>0</v>
      </c>
      <c r="CV37" s="31">
        <f t="shared" si="6"/>
        <v>0</v>
      </c>
      <c r="CW37" s="31">
        <f t="shared" si="7"/>
        <v>0</v>
      </c>
      <c r="CX37" s="85" t="str">
        <f t="shared" si="23"/>
        <v>SI</v>
      </c>
      <c r="CY37" s="31">
        <f t="shared" si="24"/>
        <v>0</v>
      </c>
      <c r="CZ37" s="85" t="str">
        <f>IF(ISERROR(VLOOKUP(AI37,EXPERIENCIA!$A$1:$C$2100,1,0)),"NO","SI")</f>
        <v>SI</v>
      </c>
      <c r="DA37" s="85">
        <f>IF(CX37="no","NO APLICA",IF(AX37=0,"ERROR NOTA",IF(AND(AX37&gt;1,CZ37="NO"),"ERROR NOTA",IF(AND(CZ37="NO",AX37=1),0,IF(VLOOKUP(AI37,EXPERIENCIA!$A$1:$C$2100,3,0)=AX37,0,"ERROR NOTA")))))</f>
        <v>0</v>
      </c>
      <c r="DB37" s="85" t="str">
        <f>IF(ISERROR(VLOOKUP(AI37,COMPORTAMIENTO!$A$1:$C$2100,1,0)),"NO","SI")</f>
        <v>SI</v>
      </c>
      <c r="DC37" s="85">
        <f>IF(CX37="NO","NO APLICA",IF(AY37=0,"ERROR NOTA",IF(AND(DB37="NO",AY37=7),0,IF(VLOOKUP(AI37,COMPORTAMIENTO!$A$2:$H$2100,8,0)=AY37,0,"ERROR NOTA"))))</f>
        <v>0</v>
      </c>
      <c r="DD37" s="103">
        <f t="shared" si="25"/>
        <v>0.1</v>
      </c>
      <c r="DE37" s="103">
        <f t="shared" si="26"/>
        <v>0.1</v>
      </c>
      <c r="DF37" s="85" t="str">
        <f t="shared" si="8"/>
        <v>SI</v>
      </c>
      <c r="DG37" s="85">
        <f t="shared" si="9"/>
        <v>0</v>
      </c>
      <c r="DH37" s="85">
        <f t="shared" si="27"/>
        <v>0</v>
      </c>
      <c r="DI37" s="85">
        <f t="shared" si="10"/>
        <v>0</v>
      </c>
      <c r="DJ37" s="7">
        <f t="shared" si="28"/>
        <v>6.8000000000000007</v>
      </c>
      <c r="DK37" s="7">
        <f t="shared" si="11"/>
        <v>6.8000000000000007</v>
      </c>
      <c r="DL37" s="12">
        <f t="shared" si="29"/>
        <v>5075</v>
      </c>
      <c r="DM37" s="12">
        <f>VLOOKUP(A37,'5 TD'!$A:$B,2,0)</f>
        <v>5075</v>
      </c>
      <c r="DN37" s="7">
        <f t="shared" si="12"/>
        <v>7</v>
      </c>
      <c r="DO37" s="85" t="str">
        <f t="shared" si="13"/>
        <v>APROBADO</v>
      </c>
      <c r="DP37" s="85" t="str">
        <f t="shared" si="14"/>
        <v>APROBADO</v>
      </c>
      <c r="DQ37" s="7">
        <f t="shared" si="15"/>
        <v>5.7</v>
      </c>
      <c r="DR37" s="85" t="str">
        <f t="shared" si="30"/>
        <v>APROBADO</v>
      </c>
      <c r="DS37" s="2">
        <f>+('3 Planilla Preadjudicación OTIC'!BO37)</f>
        <v>0</v>
      </c>
      <c r="DT37" s="2">
        <f>IF(DR37="APROBADO",VLOOKUP(A37,'5 TD'!$D$3:$E$270,2,0),"NO APLICA")</f>
        <v>7</v>
      </c>
      <c r="DU37" s="2" t="str">
        <f t="shared" si="16"/>
        <v>NO</v>
      </c>
      <c r="DV37" s="2" t="str">
        <f>IF(DU37="SI",VLOOKUP(A37,'5 TD'!$G$3:$H$270,2,0),"NO APLICA ")</f>
        <v xml:space="preserve">NO APLICA </v>
      </c>
      <c r="DW37" s="2" t="str">
        <f t="shared" si="31"/>
        <v>NO</v>
      </c>
      <c r="DX37" s="2" t="str">
        <f>IF(DW37="SI",VLOOKUP(A37,'5 TD'!$J$4:$K$472,2,0),"NO APLICA")</f>
        <v>NO APLICA</v>
      </c>
      <c r="DY37" s="2" t="str">
        <f t="shared" si="32"/>
        <v>NO</v>
      </c>
      <c r="DZ37" s="7" t="str">
        <f>IF(DY37="SI",VLOOKUP(A37,'5 TD'!$M$4:$N$350,2,0),"NO APLICA")</f>
        <v>NO APLICA</v>
      </c>
      <c r="EA37" s="2" t="str">
        <f t="shared" si="17"/>
        <v>NO APLICA</v>
      </c>
      <c r="EB37" s="12" t="str">
        <f t="shared" si="33"/>
        <v/>
      </c>
      <c r="EC37" s="12" t="str">
        <f>IF(EA37="SI",VLOOKUP(A37,'5 TD'!$V$4:$W$479,2,0),"NO APLICA")</f>
        <v>NO APLICA</v>
      </c>
      <c r="ED37" s="2" t="str">
        <f t="shared" si="18"/>
        <v>NO</v>
      </c>
      <c r="EE37" s="79" t="str">
        <f>IF(ED37="SI",VLOOKUP(AI37,COMPORTAMIENTO!$A$1:$H$2100,7,0),"NO APLICA")</f>
        <v>NO APLICA</v>
      </c>
      <c r="EF37" s="234" t="str">
        <f>IF(ED37="SI",VLOOKUP(A37,'5 TD'!$P$2:$Q$479,2,0),"NO APLICA")</f>
        <v>NO APLICA</v>
      </c>
      <c r="EG37" s="2" t="str">
        <f t="shared" si="19"/>
        <v>NO</v>
      </c>
      <c r="EH37" s="2">
        <f>IF(CZ37="no",0,VLOOKUP(AI37,EXPERIENCIA!$A$1:$C$2100,2,0))</f>
        <v>15</v>
      </c>
      <c r="EI37" s="2">
        <f>IF(CZ37="si",VLOOKUP(A37,'5 TD'!$S$3:$T$2103,2,0),0)</f>
        <v>181</v>
      </c>
      <c r="EJ37" s="2" t="str">
        <f t="shared" si="20"/>
        <v>NO</v>
      </c>
      <c r="EK37" s="2">
        <f>+('3 Planilla Preadjudicación OTIC'!BU38)</f>
        <v>0</v>
      </c>
    </row>
    <row r="38" spans="1:145" s="3" customFormat="1" ht="13" hidden="1" x14ac:dyDescent="0.3">
      <c r="A38" s="2">
        <f>+('3 Planilla Preadjudicación OTIC'!A38)</f>
        <v>14543</v>
      </c>
      <c r="B38" s="2" t="str">
        <f>+('3 Planilla Preadjudicación OTIC'!B38)</f>
        <v>53334038-5</v>
      </c>
      <c r="C38" s="4">
        <f>+('3 Planilla Preadjudicación OTIC'!E38)</f>
        <v>2025</v>
      </c>
      <c r="D38" s="4" t="str">
        <f>+('3 Planilla Preadjudicación OTIC'!F38)</f>
        <v>Fondos Regionales</v>
      </c>
      <c r="E38" s="4" t="str">
        <f>+('3 Planilla Preadjudicación OTIC'!G38)</f>
        <v>61531000-K</v>
      </c>
      <c r="F38" s="4" t="str">
        <f>+('3 Planilla Preadjudicación OTIC'!H38)</f>
        <v>SENCE</v>
      </c>
      <c r="G38" s="4"/>
      <c r="H38" s="4"/>
      <c r="I38" s="4" t="str">
        <f>+('3 Planilla Preadjudicación OTIC'!I38)</f>
        <v>INSTALACIONES ELÉCTRICAS TIPO F Y G</v>
      </c>
      <c r="J38" s="4" t="str">
        <f>+('3 Planilla Preadjudicación OTIC'!J38)</f>
        <v>PF0679</v>
      </c>
      <c r="K38" s="4" t="str">
        <f>+('3 Planilla Preadjudicación OTIC'!K38)</f>
        <v>TÉCNICAS PARA EL EMPRENDIMIENTO</v>
      </c>
      <c r="L38" s="4" t="str">
        <f>+('3 Planilla Preadjudicación OTIC'!L38)</f>
        <v>PF0921</v>
      </c>
      <c r="M38" s="2">
        <f>+('3 Planilla Preadjudicación OTIC'!M38)</f>
        <v>9</v>
      </c>
      <c r="N38" s="4" t="str">
        <f>+('3 Planilla Preadjudicación OTIC'!N38)</f>
        <v>DE LA ARAUCANÍA</v>
      </c>
      <c r="O38" s="4" t="str">
        <f>+('3 Planilla Preadjudicación OTIC'!O38)</f>
        <v>ERCILLA</v>
      </c>
      <c r="P38" s="4" t="str">
        <f>+('3 Planilla Preadjudicación OTIC'!P38)</f>
        <v>PERSONAS VULNERABLES PERTENECIENTES AL 80 % MÁS VULNERABLE</v>
      </c>
      <c r="Q38" s="4" t="str">
        <f>+('3 Planilla Preadjudicación OTIC'!Q38)</f>
        <v>PRESENCIAL</v>
      </c>
      <c r="R38" s="4" t="str">
        <f>+('3 Planilla Preadjudicación OTIC'!R38)</f>
        <v>INDEPENDIENTE</v>
      </c>
      <c r="S38" s="4" t="str">
        <f>+('3 Planilla Preadjudicación OTIC'!S38)</f>
        <v>01. LUNES - MAÑANA / 04. MARTES - MAÑANA / 07. MIÉRCOLES - MAÑANA / 10. JUEVES - MAÑANA / 13. VIERNES - MAÑANA</v>
      </c>
      <c r="T38" s="2">
        <f>+('3 Planilla Preadjudicación OTIC'!T38)</f>
        <v>20</v>
      </c>
      <c r="U38" s="2">
        <f>+('3 Planilla Preadjudicación OTIC'!U38)</f>
        <v>260</v>
      </c>
      <c r="V38" s="2">
        <f>+('3 Planilla Preadjudicación OTIC'!V38)</f>
        <v>12</v>
      </c>
      <c r="W38" s="2">
        <f>+('3 Planilla Preadjudicación OTIC'!W38)</f>
        <v>272</v>
      </c>
      <c r="X38" s="2">
        <f>+('3 Planilla Preadjudicación OTIC'!X38)</f>
        <v>4</v>
      </c>
      <c r="Y38" s="2" t="str">
        <f>+('3 Planilla Preadjudicación OTIC'!Y38)</f>
        <v>SI</v>
      </c>
      <c r="Z38" s="2" t="str">
        <f>+('3 Planilla Preadjudicación OTIC'!Z38)</f>
        <v>SI</v>
      </c>
      <c r="AA38" s="2" t="str">
        <f>+('3 Planilla Preadjudicación OTIC'!AA38)</f>
        <v>SI</v>
      </c>
      <c r="AB38" s="4">
        <f>+('3 Planilla Preadjudicación OTIC'!AB38)</f>
        <v>0</v>
      </c>
      <c r="AC38" s="4" t="str">
        <f>+('3 Planilla Preadjudicación OTIC'!AC38)</f>
        <v>EDUCACIÓN MEDIA COMPLETA CIENTÍFICO HUMANISTA O ALUMNOS DE LICEOS DE EDUCACIÓN TÉCNICO PROFESIONAL
EGRESADOS O CURSANDO ÚLTIMO AÑO DE LA ESPECIALIDAD DE ELECTRICIDAD, ACREDITABLE;</v>
      </c>
      <c r="AD38" s="2" t="str">
        <f>+('3 Planilla Preadjudicación OTIC'!AD38)</f>
        <v>SI</v>
      </c>
      <c r="AE38" s="4" t="str">
        <f>+('3 Planilla Preadjudicación OTIC'!AE38)</f>
        <v>LICENCIA SEC</v>
      </c>
      <c r="AF38" s="2" t="str">
        <f>+('3 Planilla Preadjudicación OTIC'!AF38)</f>
        <v>CONVOCATORIA ABIERTA</v>
      </c>
      <c r="AG38" s="2">
        <f>+('3 Planilla Preadjudicación OTIC'!AG38)</f>
        <v>68</v>
      </c>
      <c r="AH38" s="30">
        <v>2</v>
      </c>
      <c r="AI38" s="2" t="str">
        <f>+('3 Planilla Preadjudicación OTIC'!AI38)</f>
        <v>76137626-8</v>
      </c>
      <c r="AJ38" s="135" t="str">
        <f>+('3 Planilla Preadjudicación OTIC'!AJ38)</f>
        <v>Centro de estudios y capacitación Ser Mas Spa</v>
      </c>
      <c r="AK38" s="4">
        <f>+('3 Planilla Preadjudicación OTIC'!AK38)</f>
        <v>272</v>
      </c>
      <c r="AL38" s="2">
        <f>+('3 Planilla Preadjudicación OTIC'!AL38)</f>
        <v>68</v>
      </c>
      <c r="AM38" s="2">
        <f>+('3 Planilla Preadjudicación OTIC'!AM38)</f>
        <v>5075</v>
      </c>
      <c r="AN38" s="12">
        <f>+('3 Planilla Preadjudicación OTIC'!AN38)</f>
        <v>275000</v>
      </c>
      <c r="AO38" s="12">
        <f>+('3 Planilla Preadjudicación OTIC'!AO38)</f>
        <v>250000</v>
      </c>
      <c r="AP38" s="12">
        <f>+('3 Planilla Preadjudicación OTIC'!AP38)</f>
        <v>27608000</v>
      </c>
      <c r="AQ38" s="12">
        <f>+('3 Planilla Preadjudicación OTIC'!AQ38)</f>
        <v>5440000</v>
      </c>
      <c r="AR38" s="12">
        <f>+('3 Planilla Preadjudicación OTIC'!AR38)</f>
        <v>5500000</v>
      </c>
      <c r="AS38" s="12">
        <f>+('3 Planilla Preadjudicación OTIC'!AS38)</f>
        <v>6800000</v>
      </c>
      <c r="AT38" s="12">
        <f>+('3 Planilla Preadjudicación OTIC'!AT38)</f>
        <v>5000000</v>
      </c>
      <c r="AU38" s="12">
        <f>+('3 Planilla Preadjudicación OTIC'!AU38)</f>
        <v>50348000</v>
      </c>
      <c r="AV38" s="12" t="str">
        <f>+('3 Planilla Preadjudicación OTIC'!AV38)</f>
        <v>SI</v>
      </c>
      <c r="AW38" s="2">
        <f>+('3 Planilla Preadjudicación OTIC'!AW38)</f>
        <v>0</v>
      </c>
      <c r="AX38" s="4">
        <f>+('3 Planilla Preadjudicación OTIC'!AX38)</f>
        <v>1</v>
      </c>
      <c r="AY38" s="2">
        <f>+('3 Planilla Preadjudicación OTIC'!AY38)</f>
        <v>1</v>
      </c>
      <c r="AZ38" s="2" t="str">
        <f>+('3 Planilla Preadjudicación OTIC'!BA38)</f>
        <v>-</v>
      </c>
      <c r="BA38" s="2" t="str">
        <f>+('3 Planilla Preadjudicación OTIC'!BB38)</f>
        <v>-</v>
      </c>
      <c r="BB38" s="2" t="str">
        <f>+('3 Planilla Preadjudicación OTIC'!BC38)</f>
        <v>-</v>
      </c>
      <c r="BC38" s="2" t="str">
        <f>+('3 Planilla Preadjudicación OTIC'!BD38)</f>
        <v>-</v>
      </c>
      <c r="BD38" s="2" t="str">
        <f>+('3 Planilla Preadjudicación OTIC'!BE38)</f>
        <v>-</v>
      </c>
      <c r="BE38" s="2" t="str">
        <f>+('3 Planilla Preadjudicación OTIC'!BF38)</f>
        <v>-</v>
      </c>
      <c r="BG38" s="2">
        <f>+('3 Planilla Preadjudicación OTIC'!BG38)</f>
        <v>7</v>
      </c>
      <c r="BH38" s="2">
        <f>+('3 Planilla Preadjudicación OTIC'!BH38)</f>
        <v>7</v>
      </c>
      <c r="BI38" s="2">
        <f>+('3 Planilla Preadjudicación OTIC'!BI38)</f>
        <v>7</v>
      </c>
      <c r="BJ38" s="2">
        <f>+('3 Planilla Preadjudicación OTIC'!BJ38)</f>
        <v>7</v>
      </c>
      <c r="BK38" s="2">
        <f>+('3 Planilla Preadjudicación OTIC'!BK38)</f>
        <v>5</v>
      </c>
      <c r="BL38" s="199">
        <f>+('3 Planilla Preadjudicación OTIC'!BM38)</f>
        <v>7</v>
      </c>
      <c r="BM38" s="103">
        <f>ROUND(('3 Planilla Preadjudicación OTIC'!BN38),1)</f>
        <v>5.7</v>
      </c>
      <c r="BN38" s="4">
        <f>+('3 Planilla Preadjudicación OTIC'!BO38)</f>
        <v>0</v>
      </c>
      <c r="BO38" s="4">
        <f>+('3 Planilla Preadjudicación OTIC'!BP38)</f>
        <v>0</v>
      </c>
      <c r="BP38" s="4">
        <f>+('3 Planilla Preadjudicación OTIC'!BQ38)</f>
        <v>0</v>
      </c>
      <c r="BQ38" s="4">
        <f>+('3 Planilla Preadjudicación OTIC'!BR38)</f>
        <v>0</v>
      </c>
      <c r="BR38" s="4">
        <f>+('3 Planilla Preadjudicación OTIC'!BS38)</f>
        <v>0</v>
      </c>
      <c r="BS38" s="4">
        <f>+('3 Planilla Preadjudicación OTIC'!BT38)</f>
        <v>0</v>
      </c>
      <c r="BU38" s="85">
        <f>IF(VLOOKUP(A38,'BD OFICIAL'!$A$1:$AL$2097,7,0)=D38,0,1)</f>
        <v>0</v>
      </c>
      <c r="BV38" s="85">
        <f>IF(VLOOKUP(A38,'BD OFICIAL'!$A$1:$AL$2097,11,0)=J38,0,1)</f>
        <v>0</v>
      </c>
      <c r="BW38" s="85">
        <f>IF(VLOOKUP(A38,'BD OFICIAL'!$A$1:$AL$2097,13,0)=L38,0,1)</f>
        <v>0</v>
      </c>
      <c r="BX38" s="2">
        <f>IF(VLOOKUP(A38,'BD OFICIAL'!$A$1:$AL$2097,16,0)=O38,0,1)</f>
        <v>0</v>
      </c>
      <c r="BY38" s="2">
        <f>IF(VLOOKUP(A38,'BD OFICIAL'!$A$1:$AL$2097,17,0)=P38,0,1)</f>
        <v>0</v>
      </c>
      <c r="BZ38" s="2">
        <f>IF(VLOOKUP(A38,'BD OFICIAL'!$A$1:$AL$2097,19,0)=R38,0,1)</f>
        <v>0</v>
      </c>
      <c r="CA38" s="2">
        <f>IF(VLOOKUP(A38,'BD OFICIAL'!$A$1:$AL$2097,21,0)=T38,0,1)</f>
        <v>0</v>
      </c>
      <c r="CB38" s="2">
        <f>IF(VLOOKUP(A38,'BD OFICIAL'!$A$1:$AL$2097,24,0)=AK38,0,1)</f>
        <v>0</v>
      </c>
      <c r="CC38" s="2">
        <f>IF(VLOOKUP(A38,'BD OFICIAL'!$A$1:$AL$2097,25,0)=X38,0,1)</f>
        <v>0</v>
      </c>
      <c r="CD38" s="2">
        <f>IF(VLOOKUP(A38,'BD OFICIAL'!$A$1:$AL$2097,26,0)=Y38,0,1)</f>
        <v>0</v>
      </c>
      <c r="CE38" s="2">
        <f>IF(VLOOKUP(A38,'BD OFICIAL'!$A$1:$AL$2097,27,0)=Z38,0,1)</f>
        <v>0</v>
      </c>
      <c r="CF38" s="2">
        <f>IF(VLOOKUP(A38,'BD OFICIAL'!$A$1:$AL$2097,28,0)=AA38,0,1)</f>
        <v>0</v>
      </c>
      <c r="CG38" s="2">
        <f>IF(VLOOKUP(A38,'BD OFICIAL'!$A$1:$AL$2097,33,0)=AF38,0,1)</f>
        <v>0</v>
      </c>
      <c r="CH38" s="2">
        <f>IF(VLOOKUP(A38,'BD OFICIAL'!$A$1:$AL$2097,35,0)=AH38,0,1)</f>
        <v>0</v>
      </c>
      <c r="CI38" s="85">
        <f>IF(VLOOKUP(A38,'BD OFICIAL'!$A$1:$AL$2097,34,0)=AL38,0,1)</f>
        <v>0</v>
      </c>
      <c r="CJ38" s="12">
        <f>VLOOKUP(A38,'BD OFICIAL'!$A$1:$AM$2097,36,0)*AM38-AP38</f>
        <v>0</v>
      </c>
      <c r="CK38" s="85" t="str">
        <f t="shared" si="0"/>
        <v>SHNOM</v>
      </c>
      <c r="CL38" s="85" t="str">
        <f t="shared" si="1"/>
        <v>SI</v>
      </c>
      <c r="CM38" s="85" t="str">
        <f t="shared" si="21"/>
        <v>NO</v>
      </c>
      <c r="CN38" s="31">
        <f t="shared" si="22"/>
        <v>0</v>
      </c>
      <c r="CO38" s="31">
        <f t="shared" si="2"/>
        <v>0</v>
      </c>
      <c r="CP38" s="31">
        <f t="shared" si="3"/>
        <v>0</v>
      </c>
      <c r="CQ38" s="31">
        <f>IF(Y38="NO",0,IF(Y38="SI",IF(VLOOKUP(A38,'BD OFICIAL'!$A:$AO,40,0)=AQ38,0,1)))</f>
        <v>0</v>
      </c>
      <c r="CR38" s="31">
        <f>IF(Z38="NO",0,IF(Z38="SI",IF(VLOOKUP(A38,'BD OFICIAL'!$A:$AO,41,0)=AS38,0,1)))</f>
        <v>0</v>
      </c>
      <c r="CS38" s="31">
        <f t="shared" si="4"/>
        <v>0</v>
      </c>
      <c r="CT38" s="31">
        <f t="shared" si="5"/>
        <v>0</v>
      </c>
      <c r="CU38" s="31">
        <f>IF(VLOOKUP(A38,'BD OFICIAL'!$A$1:$AL$1055,31,0)="SI",IF(AT38&gt;0,0,1),IF(AT38=0,0,1))</f>
        <v>0</v>
      </c>
      <c r="CV38" s="31">
        <f t="shared" si="6"/>
        <v>0</v>
      </c>
      <c r="CW38" s="31">
        <f t="shared" si="7"/>
        <v>0</v>
      </c>
      <c r="CX38" s="85" t="str">
        <f t="shared" si="23"/>
        <v>SI</v>
      </c>
      <c r="CY38" s="31">
        <f t="shared" si="24"/>
        <v>0</v>
      </c>
      <c r="CZ38" s="85" t="str">
        <f>IF(ISERROR(VLOOKUP(AI38,EXPERIENCIA!$A$1:$C$2100,1,0)),"NO","SI")</f>
        <v>SI</v>
      </c>
      <c r="DA38" s="85">
        <f>IF(CX38="no","NO APLICA",IF(AX38=0,"ERROR NOTA",IF(AND(AX38&gt;1,CZ38="NO"),"ERROR NOTA",IF(AND(CZ38="NO",AX38=1),0,IF(VLOOKUP(AI38,EXPERIENCIA!$A$1:$C$2100,3,0)=AX38,0,"ERROR NOTA")))))</f>
        <v>0</v>
      </c>
      <c r="DB38" s="85" t="str">
        <f>IF(ISERROR(VLOOKUP(AI38,COMPORTAMIENTO!$A$1:$C$2100,1,0)),"NO","SI")</f>
        <v>SI</v>
      </c>
      <c r="DC38" s="85">
        <f>IF(CX38="NO","NO APLICA",IF(AY38=0,"ERROR NOTA",IF(AND(DB38="NO",AY38=7),0,IF(VLOOKUP(AI38,COMPORTAMIENTO!$A$2:$H$2100,8,0)=AY38,0,"ERROR NOTA"))))</f>
        <v>0</v>
      </c>
      <c r="DD38" s="103">
        <f t="shared" si="25"/>
        <v>0.1</v>
      </c>
      <c r="DE38" s="103">
        <f t="shared" si="26"/>
        <v>0.1</v>
      </c>
      <c r="DF38" s="85" t="str">
        <f t="shared" si="8"/>
        <v>SI</v>
      </c>
      <c r="DG38" s="85">
        <f t="shared" si="9"/>
        <v>0</v>
      </c>
      <c r="DH38" s="85">
        <f t="shared" si="27"/>
        <v>0</v>
      </c>
      <c r="DI38" s="85">
        <f t="shared" si="10"/>
        <v>0</v>
      </c>
      <c r="DJ38" s="7">
        <f t="shared" si="28"/>
        <v>6.8000000000000007</v>
      </c>
      <c r="DK38" s="7">
        <f t="shared" si="11"/>
        <v>6.8000000000000007</v>
      </c>
      <c r="DL38" s="12">
        <f t="shared" si="29"/>
        <v>5075</v>
      </c>
      <c r="DM38" s="12">
        <f>VLOOKUP(A38,'5 TD'!$A:$B,2,0)</f>
        <v>5075</v>
      </c>
      <c r="DN38" s="7">
        <f t="shared" si="12"/>
        <v>7</v>
      </c>
      <c r="DO38" s="85" t="str">
        <f t="shared" si="13"/>
        <v>APROBADO</v>
      </c>
      <c r="DP38" s="85" t="str">
        <f t="shared" si="14"/>
        <v>APROBADO</v>
      </c>
      <c r="DQ38" s="7">
        <f t="shared" si="15"/>
        <v>5.7</v>
      </c>
      <c r="DR38" s="85" t="str">
        <f t="shared" si="30"/>
        <v>APROBADO</v>
      </c>
      <c r="DS38" s="2">
        <f>+('3 Planilla Preadjudicación OTIC'!BO38)</f>
        <v>0</v>
      </c>
      <c r="DT38" s="2">
        <f>IF(DR38="APROBADO",VLOOKUP(A38,'5 TD'!$D$3:$E$270,2,0),"NO APLICA")</f>
        <v>7</v>
      </c>
      <c r="DU38" s="2" t="str">
        <f t="shared" si="16"/>
        <v>NO</v>
      </c>
      <c r="DV38" s="2" t="str">
        <f>IF(DU38="SI",VLOOKUP(A38,'5 TD'!$G$3:$H$270,2,0),"NO APLICA ")</f>
        <v xml:space="preserve">NO APLICA </v>
      </c>
      <c r="DW38" s="2" t="str">
        <f t="shared" si="31"/>
        <v>NO</v>
      </c>
      <c r="DX38" s="2" t="str">
        <f>IF(DW38="SI",VLOOKUP(A38,'5 TD'!$J$4:$K$472,2,0),"NO APLICA")</f>
        <v>NO APLICA</v>
      </c>
      <c r="DY38" s="2" t="str">
        <f t="shared" si="32"/>
        <v>NO</v>
      </c>
      <c r="DZ38" s="7" t="str">
        <f>IF(DY38="SI",VLOOKUP(A38,'5 TD'!$M$4:$N$350,2,0),"NO APLICA")</f>
        <v>NO APLICA</v>
      </c>
      <c r="EA38" s="2" t="str">
        <f t="shared" si="17"/>
        <v>NO APLICA</v>
      </c>
      <c r="EB38" s="12" t="str">
        <f t="shared" si="33"/>
        <v/>
      </c>
      <c r="EC38" s="12" t="str">
        <f>IF(EA38="SI",VLOOKUP(A38,'5 TD'!$V$4:$W$479,2,0),"NO APLICA")</f>
        <v>NO APLICA</v>
      </c>
      <c r="ED38" s="2" t="str">
        <f t="shared" si="18"/>
        <v>NO</v>
      </c>
      <c r="EE38" s="79" t="str">
        <f>IF(ED38="SI",VLOOKUP(AI38,COMPORTAMIENTO!$A$1:$H$2100,7,0),"NO APLICA")</f>
        <v>NO APLICA</v>
      </c>
      <c r="EF38" s="234" t="str">
        <f>IF(ED38="SI",VLOOKUP(A38,'5 TD'!$P$2:$Q$479,2,0),"NO APLICA")</f>
        <v>NO APLICA</v>
      </c>
      <c r="EG38" s="2" t="str">
        <f t="shared" si="19"/>
        <v>NO</v>
      </c>
      <c r="EH38" s="2">
        <f>IF(CZ38="no",0,VLOOKUP(AI38,EXPERIENCIA!$A$1:$C$2100,2,0))</f>
        <v>15</v>
      </c>
      <c r="EI38" s="2">
        <f>IF(CZ38="si",VLOOKUP(A38,'5 TD'!$S$3:$T$2103,2,0),0)</f>
        <v>146</v>
      </c>
      <c r="EJ38" s="2" t="str">
        <f t="shared" si="20"/>
        <v>NO</v>
      </c>
      <c r="EK38" s="2">
        <f>+('3 Planilla Preadjudicación OTIC'!BU39)</f>
        <v>0</v>
      </c>
    </row>
    <row r="39" spans="1:145" s="3" customFormat="1" ht="13" hidden="1" x14ac:dyDescent="0.3">
      <c r="A39" s="2">
        <f>+('3 Planilla Preadjudicación OTIC'!A39)</f>
        <v>14544</v>
      </c>
      <c r="B39" s="2" t="str">
        <f>+('3 Planilla Preadjudicación OTIC'!B39)</f>
        <v>53334038-5</v>
      </c>
      <c r="C39" s="4">
        <f>+('3 Planilla Preadjudicación OTIC'!E39)</f>
        <v>2025</v>
      </c>
      <c r="D39" s="4" t="str">
        <f>+('3 Planilla Preadjudicación OTIC'!F39)</f>
        <v>Fondos Regionales</v>
      </c>
      <c r="E39" s="4" t="str">
        <f>+('3 Planilla Preadjudicación OTIC'!G39)</f>
        <v>61531000-K</v>
      </c>
      <c r="F39" s="4" t="str">
        <f>+('3 Planilla Preadjudicación OTIC'!H39)</f>
        <v>SENCE</v>
      </c>
      <c r="G39" s="4"/>
      <c r="H39" s="4"/>
      <c r="I39" s="4" t="str">
        <f>+('3 Planilla Preadjudicación OTIC'!I39)</f>
        <v>OPERACIÓN DE GRÚA HORQUILLA</v>
      </c>
      <c r="J39" s="4" t="str">
        <f>+('3 Planilla Preadjudicación OTIC'!J39)</f>
        <v>PF1257</v>
      </c>
      <c r="K39" s="4">
        <f>+('3 Planilla Preadjudicación OTIC'!K39)</f>
        <v>0</v>
      </c>
      <c r="L39" s="4" t="str">
        <f>+('3 Planilla Preadjudicación OTIC'!L39)</f>
        <v/>
      </c>
      <c r="M39" s="2">
        <f>+('3 Planilla Preadjudicación OTIC'!M39)</f>
        <v>9</v>
      </c>
      <c r="N39" s="4" t="str">
        <f>+('3 Planilla Preadjudicación OTIC'!N39)</f>
        <v>DE LA ARAUCANÍA</v>
      </c>
      <c r="O39" s="4" t="str">
        <f>+('3 Planilla Preadjudicación OTIC'!O39)</f>
        <v>PITRUFQUÉN</v>
      </c>
      <c r="P39" s="4" t="str">
        <f>+('3 Planilla Preadjudicación OTIC'!P39)</f>
        <v>PERSONAS VULNERABLES PERTENECIENTES AL 80 % MÁS VULNERABLE</v>
      </c>
      <c r="Q39" s="4" t="str">
        <f>+('3 Planilla Preadjudicación OTIC'!Q39)</f>
        <v>PRESENCIAL</v>
      </c>
      <c r="R39" s="4" t="str">
        <f>+('3 Planilla Preadjudicación OTIC'!R39)</f>
        <v>DEPENDIENTE</v>
      </c>
      <c r="S39" s="4" t="str">
        <f>+('3 Planilla Preadjudicación OTIC'!S39)</f>
        <v>01. LUNES - MAÑANA / 04. MARTES - MAÑANA / 07. MIÉRCOLES - MAÑANA / 10. JUEVES - MAÑANA / 13. VIERNES - MAÑANA</v>
      </c>
      <c r="T39" s="2">
        <f>+('3 Planilla Preadjudicación OTIC'!T39)</f>
        <v>20</v>
      </c>
      <c r="U39" s="2">
        <f>+('3 Planilla Preadjudicación OTIC'!U39)</f>
        <v>160</v>
      </c>
      <c r="V39" s="2" t="str">
        <f>+('3 Planilla Preadjudicación OTIC'!V39)</f>
        <v/>
      </c>
      <c r="W39" s="2">
        <f>+('3 Planilla Preadjudicación OTIC'!W39)</f>
        <v>160</v>
      </c>
      <c r="X39" s="2">
        <f>+('3 Planilla Preadjudicación OTIC'!X39)</f>
        <v>4</v>
      </c>
      <c r="Y39" s="2" t="str">
        <f>+('3 Planilla Preadjudicación OTIC'!Y39)</f>
        <v>SI</v>
      </c>
      <c r="Z39" s="2" t="str">
        <f>+('3 Planilla Preadjudicación OTIC'!Z39)</f>
        <v>SI</v>
      </c>
      <c r="AA39" s="2" t="str">
        <f>+('3 Planilla Preadjudicación OTIC'!AA39)</f>
        <v>NO</v>
      </c>
      <c r="AB39" s="4">
        <f>+('3 Planilla Preadjudicación OTIC'!AB39)</f>
        <v>0</v>
      </c>
      <c r="AC39" s="4" t="str">
        <f>+('3 Planilla Preadjudicación OTIC'!AC39)</f>
        <v>EDUCACIÓN MEDIA COMPLETA, PREFERENTEMENTE</v>
      </c>
      <c r="AD39" s="2" t="str">
        <f>+('3 Planilla Preadjudicación OTIC'!AD39)</f>
        <v>SI</v>
      </c>
      <c r="AE39" s="4" t="str">
        <f>+('3 Planilla Preadjudicación OTIC'!AE39)</f>
        <v>LICENCIA DE CONDUCIR CLASE D</v>
      </c>
      <c r="AF39" s="2" t="str">
        <f>+('3 Planilla Preadjudicación OTIC'!AF39)</f>
        <v>CONVOCATORIA ABIERTA</v>
      </c>
      <c r="AG39" s="2">
        <f>+('3 Planilla Preadjudicación OTIC'!AG39)</f>
        <v>40</v>
      </c>
      <c r="AH39" s="30">
        <v>2</v>
      </c>
      <c r="AI39" s="2" t="str">
        <f>+('3 Planilla Preadjudicación OTIC'!AI39)</f>
        <v>76137626-8</v>
      </c>
      <c r="AJ39" s="135" t="str">
        <f>+('3 Planilla Preadjudicación OTIC'!AJ39)</f>
        <v>Centro de estudios y capacitación Ser Mas Spa</v>
      </c>
      <c r="AK39" s="4">
        <f>+('3 Planilla Preadjudicación OTIC'!AK39)</f>
        <v>160</v>
      </c>
      <c r="AL39" s="2">
        <f>+('3 Planilla Preadjudicación OTIC'!AL39)</f>
        <v>40</v>
      </c>
      <c r="AM39" s="2">
        <f>+('3 Planilla Preadjudicación OTIC'!AM39)</f>
        <v>5075</v>
      </c>
      <c r="AN39" s="12">
        <f>+('3 Planilla Preadjudicación OTIC'!AN39)</f>
        <v>0</v>
      </c>
      <c r="AO39" s="12">
        <f>+('3 Planilla Preadjudicación OTIC'!AO39)</f>
        <v>60000</v>
      </c>
      <c r="AP39" s="12">
        <f>+('3 Planilla Preadjudicación OTIC'!AP39)</f>
        <v>16240000</v>
      </c>
      <c r="AQ39" s="12">
        <f>+('3 Planilla Preadjudicación OTIC'!AQ39)</f>
        <v>3200000</v>
      </c>
      <c r="AR39" s="12">
        <f>+('3 Planilla Preadjudicación OTIC'!AR39)</f>
        <v>0</v>
      </c>
      <c r="AS39" s="12">
        <f>+('3 Planilla Preadjudicación OTIC'!AS39)</f>
        <v>4000000</v>
      </c>
      <c r="AT39" s="12">
        <f>+('3 Planilla Preadjudicación OTIC'!AT39)</f>
        <v>1200000</v>
      </c>
      <c r="AU39" s="12">
        <f>+('3 Planilla Preadjudicación OTIC'!AU39)</f>
        <v>24640000</v>
      </c>
      <c r="AV39" s="12" t="str">
        <f>+('3 Planilla Preadjudicación OTIC'!AV39)</f>
        <v>SI</v>
      </c>
      <c r="AW39" s="2">
        <f>+('3 Planilla Preadjudicación OTIC'!AW39)</f>
        <v>0</v>
      </c>
      <c r="AX39" s="4">
        <f>+('3 Planilla Preadjudicación OTIC'!AX39)</f>
        <v>1</v>
      </c>
      <c r="AY39" s="2">
        <f>+('3 Planilla Preadjudicación OTIC'!AY39)</f>
        <v>1</v>
      </c>
      <c r="AZ39" s="2" t="str">
        <f>+('3 Planilla Preadjudicación OTIC'!BA39)</f>
        <v>-</v>
      </c>
      <c r="BA39" s="2" t="str">
        <f>+('3 Planilla Preadjudicación OTIC'!BB39)</f>
        <v>-</v>
      </c>
      <c r="BB39" s="2" t="str">
        <f>+('3 Planilla Preadjudicación OTIC'!BC39)</f>
        <v>-</v>
      </c>
      <c r="BC39" s="2" t="str">
        <f>+('3 Planilla Preadjudicación OTIC'!BD39)</f>
        <v>-</v>
      </c>
      <c r="BD39" s="2" t="str">
        <f>+('3 Planilla Preadjudicación OTIC'!BE39)</f>
        <v>-</v>
      </c>
      <c r="BE39" s="2" t="str">
        <f>+('3 Planilla Preadjudicación OTIC'!BF39)</f>
        <v>-</v>
      </c>
      <c r="BG39" s="2">
        <f>+('3 Planilla Preadjudicación OTIC'!BG39)</f>
        <v>7</v>
      </c>
      <c r="BH39" s="2">
        <f>+('3 Planilla Preadjudicación OTIC'!BH39)</f>
        <v>7</v>
      </c>
      <c r="BI39" s="2">
        <f>+('3 Planilla Preadjudicación OTIC'!BI39)</f>
        <v>5</v>
      </c>
      <c r="BJ39" s="2">
        <f>+('3 Planilla Preadjudicación OTIC'!BJ39)</f>
        <v>7</v>
      </c>
      <c r="BK39" s="2">
        <f>+('3 Planilla Preadjudicación OTIC'!BK39)</f>
        <v>7</v>
      </c>
      <c r="BL39" s="199">
        <f>+('3 Planilla Preadjudicación OTIC'!BM39)</f>
        <v>7</v>
      </c>
      <c r="BM39" s="103">
        <f>ROUND(('3 Planilla Preadjudicación OTIC'!BN39),1)</f>
        <v>5.5</v>
      </c>
      <c r="BN39" s="4">
        <f>+('3 Planilla Preadjudicación OTIC'!BO39)</f>
        <v>0</v>
      </c>
      <c r="BO39" s="4">
        <f>+('3 Planilla Preadjudicación OTIC'!BP39)</f>
        <v>0</v>
      </c>
      <c r="BP39" s="4">
        <f>+('3 Planilla Preadjudicación OTIC'!BQ39)</f>
        <v>0</v>
      </c>
      <c r="BQ39" s="4">
        <f>+('3 Planilla Preadjudicación OTIC'!BR39)</f>
        <v>0</v>
      </c>
      <c r="BR39" s="4">
        <f>+('3 Planilla Preadjudicación OTIC'!BS39)</f>
        <v>0</v>
      </c>
      <c r="BS39" s="4">
        <f>+('3 Planilla Preadjudicación OTIC'!BT39)</f>
        <v>0</v>
      </c>
      <c r="BU39" s="85">
        <f>IF(VLOOKUP(A39,'BD OFICIAL'!$A$1:$AL$2097,7,0)=D39,0,1)</f>
        <v>0</v>
      </c>
      <c r="BV39" s="85">
        <f>IF(VLOOKUP(A39,'BD OFICIAL'!$A$1:$AL$2097,11,0)=J39,0,1)</f>
        <v>0</v>
      </c>
      <c r="BW39" s="85">
        <f>IF(VLOOKUP(A39,'BD OFICIAL'!$A$1:$AL$2097,13,0)=L39,0,1)</f>
        <v>0</v>
      </c>
      <c r="BX39" s="2">
        <f>IF(VLOOKUP(A39,'BD OFICIAL'!$A$1:$AL$2097,16,0)=O39,0,1)</f>
        <v>0</v>
      </c>
      <c r="BY39" s="2">
        <f>IF(VLOOKUP(A39,'BD OFICIAL'!$A$1:$AL$2097,17,0)=P39,0,1)</f>
        <v>0</v>
      </c>
      <c r="BZ39" s="2">
        <f>IF(VLOOKUP(A39,'BD OFICIAL'!$A$1:$AL$2097,19,0)=R39,0,1)</f>
        <v>0</v>
      </c>
      <c r="CA39" s="2">
        <f>IF(VLOOKUP(A39,'BD OFICIAL'!$A$1:$AL$2097,21,0)=T39,0,1)</f>
        <v>0</v>
      </c>
      <c r="CB39" s="2">
        <f>IF(VLOOKUP(A39,'BD OFICIAL'!$A$1:$AL$2097,24,0)=AK39,0,1)</f>
        <v>0</v>
      </c>
      <c r="CC39" s="2">
        <f>IF(VLOOKUP(A39,'BD OFICIAL'!$A$1:$AL$2097,25,0)=X39,0,1)</f>
        <v>0</v>
      </c>
      <c r="CD39" s="2">
        <f>IF(VLOOKUP(A39,'BD OFICIAL'!$A$1:$AL$2097,26,0)=Y39,0,1)</f>
        <v>0</v>
      </c>
      <c r="CE39" s="2">
        <f>IF(VLOOKUP(A39,'BD OFICIAL'!$A$1:$AL$2097,27,0)=Z39,0,1)</f>
        <v>0</v>
      </c>
      <c r="CF39" s="2">
        <f>IF(VLOOKUP(A39,'BD OFICIAL'!$A$1:$AL$2097,28,0)=AA39,0,1)</f>
        <v>0</v>
      </c>
      <c r="CG39" s="2">
        <f>IF(VLOOKUP(A39,'BD OFICIAL'!$A$1:$AL$2097,33,0)=AF39,0,1)</f>
        <v>0</v>
      </c>
      <c r="CH39" s="2">
        <f>IF(VLOOKUP(A39,'BD OFICIAL'!$A$1:$AL$2097,35,0)=AH39,0,1)</f>
        <v>0</v>
      </c>
      <c r="CI39" s="85">
        <f>IF(VLOOKUP(A39,'BD OFICIAL'!$A$1:$AL$2097,34,0)=AL39,0,1)</f>
        <v>0</v>
      </c>
      <c r="CJ39" s="12">
        <f>VLOOKUP(A39,'BD OFICIAL'!$A$1:$AM$2097,36,0)*AM39-AP39</f>
        <v>0</v>
      </c>
      <c r="CK39" s="85" t="str">
        <f t="shared" si="0"/>
        <v>SSH</v>
      </c>
      <c r="CL39" s="85" t="str">
        <f t="shared" si="1"/>
        <v>SI</v>
      </c>
      <c r="CM39" s="85" t="str">
        <f t="shared" si="21"/>
        <v>NO</v>
      </c>
      <c r="CN39" s="31">
        <f t="shared" si="22"/>
        <v>0</v>
      </c>
      <c r="CO39" s="31">
        <f t="shared" si="2"/>
        <v>0</v>
      </c>
      <c r="CP39" s="31">
        <f t="shared" si="3"/>
        <v>0</v>
      </c>
      <c r="CQ39" s="31">
        <f>IF(Y39="NO",0,IF(Y39="SI",IF(VLOOKUP(A39,'BD OFICIAL'!$A:$AO,40,0)=AQ39,0,1)))</f>
        <v>0</v>
      </c>
      <c r="CR39" s="31">
        <f>IF(Z39="NO",0,IF(Z39="SI",IF(VLOOKUP(A39,'BD OFICIAL'!$A:$AO,41,0)=AS39,0,1)))</f>
        <v>0</v>
      </c>
      <c r="CS39" s="31">
        <f t="shared" si="4"/>
        <v>0</v>
      </c>
      <c r="CT39" s="31">
        <f t="shared" si="5"/>
        <v>0</v>
      </c>
      <c r="CU39" s="31">
        <f>IF(VLOOKUP(A39,'BD OFICIAL'!$A$1:$AL$1055,31,0)="SI",IF(AT39&gt;0,0,1),IF(AT39=0,0,1))</f>
        <v>0</v>
      </c>
      <c r="CV39" s="31">
        <f t="shared" si="6"/>
        <v>0</v>
      </c>
      <c r="CW39" s="31">
        <f t="shared" si="7"/>
        <v>0</v>
      </c>
      <c r="CX39" s="85" t="str">
        <f t="shared" si="23"/>
        <v>SI</v>
      </c>
      <c r="CY39" s="31">
        <f t="shared" si="24"/>
        <v>0</v>
      </c>
      <c r="CZ39" s="85" t="str">
        <f>IF(ISERROR(VLOOKUP(AI39,EXPERIENCIA!$A$1:$C$2100,1,0)),"NO","SI")</f>
        <v>SI</v>
      </c>
      <c r="DA39" s="85">
        <f>IF(CX39="no","NO APLICA",IF(AX39=0,"ERROR NOTA",IF(AND(AX39&gt;1,CZ39="NO"),"ERROR NOTA",IF(AND(CZ39="NO",AX39=1),0,IF(VLOOKUP(AI39,EXPERIENCIA!$A$1:$C$2100,3,0)=AX39,0,"ERROR NOTA")))))</f>
        <v>0</v>
      </c>
      <c r="DB39" s="85" t="str">
        <f>IF(ISERROR(VLOOKUP(AI39,COMPORTAMIENTO!$A$1:$C$2100,1,0)),"NO","SI")</f>
        <v>SI</v>
      </c>
      <c r="DC39" s="85">
        <f>IF(CX39="NO","NO APLICA",IF(AY39=0,"ERROR NOTA",IF(AND(DB39="NO",AY39=7),0,IF(VLOOKUP(AI39,COMPORTAMIENTO!$A$2:$H$2100,8,0)=AY39,0,"ERROR NOTA"))))</f>
        <v>0</v>
      </c>
      <c r="DD39" s="103">
        <f t="shared" si="25"/>
        <v>0.1</v>
      </c>
      <c r="DE39" s="103">
        <f t="shared" si="26"/>
        <v>0.1</v>
      </c>
      <c r="DF39" s="85" t="str">
        <f t="shared" si="8"/>
        <v>SI</v>
      </c>
      <c r="DG39" s="85">
        <f t="shared" si="9"/>
        <v>0</v>
      </c>
      <c r="DH39" s="85">
        <f t="shared" si="27"/>
        <v>0</v>
      </c>
      <c r="DI39" s="85">
        <f t="shared" si="10"/>
        <v>0</v>
      </c>
      <c r="DJ39" s="7">
        <f t="shared" si="28"/>
        <v>6.6000000000000005</v>
      </c>
      <c r="DK39" s="7">
        <f t="shared" si="11"/>
        <v>6.6000000000000005</v>
      </c>
      <c r="DL39" s="12">
        <f t="shared" si="29"/>
        <v>5075</v>
      </c>
      <c r="DM39" s="12">
        <f>VLOOKUP(A39,'5 TD'!$A:$B,2,0)</f>
        <v>5075</v>
      </c>
      <c r="DN39" s="7">
        <f t="shared" si="12"/>
        <v>7</v>
      </c>
      <c r="DO39" s="85" t="str">
        <f t="shared" si="13"/>
        <v>APROBADO</v>
      </c>
      <c r="DP39" s="85" t="str">
        <f t="shared" si="14"/>
        <v>APROBADO</v>
      </c>
      <c r="DQ39" s="7">
        <f t="shared" si="15"/>
        <v>5.5</v>
      </c>
      <c r="DR39" s="85" t="str">
        <f t="shared" si="30"/>
        <v>APROBADO</v>
      </c>
      <c r="DS39" s="2">
        <f>+('3 Planilla Preadjudicación OTIC'!BO39)</f>
        <v>0</v>
      </c>
      <c r="DT39" s="2">
        <f>IF(DR39="APROBADO",VLOOKUP(A39,'5 TD'!$D$3:$E$270,2,0),"NO APLICA")</f>
        <v>7</v>
      </c>
      <c r="DU39" s="2" t="str">
        <f t="shared" si="16"/>
        <v>NO</v>
      </c>
      <c r="DV39" s="2" t="str">
        <f>IF(DU39="SI",VLOOKUP(A39,'5 TD'!$G$3:$H$270,2,0),"NO APLICA ")</f>
        <v xml:space="preserve">NO APLICA </v>
      </c>
      <c r="DW39" s="2" t="str">
        <f t="shared" si="31"/>
        <v>NO</v>
      </c>
      <c r="DX39" s="2" t="str">
        <f>IF(DW39="SI",VLOOKUP(A39,'5 TD'!$J$4:$K$472,2,0),"NO APLICA")</f>
        <v>NO APLICA</v>
      </c>
      <c r="DY39" s="2" t="str">
        <f t="shared" si="32"/>
        <v>NO</v>
      </c>
      <c r="DZ39" s="7" t="str">
        <f>IF(DY39="SI",VLOOKUP(A39,'5 TD'!$M$4:$N$350,2,0),"NO APLICA")</f>
        <v>NO APLICA</v>
      </c>
      <c r="EA39" s="2" t="str">
        <f t="shared" si="17"/>
        <v>NO APLICA</v>
      </c>
      <c r="EB39" s="12" t="str">
        <f t="shared" si="33"/>
        <v/>
      </c>
      <c r="EC39" s="12" t="str">
        <f>IF(EA39="SI",VLOOKUP(A39,'5 TD'!$V$4:$W$479,2,0),"NO APLICA")</f>
        <v>NO APLICA</v>
      </c>
      <c r="ED39" s="2" t="str">
        <f t="shared" si="18"/>
        <v>NO</v>
      </c>
      <c r="EE39" s="79" t="str">
        <f>IF(ED39="SI",VLOOKUP(AI39,COMPORTAMIENTO!$A$1:$H$2100,7,0),"NO APLICA")</f>
        <v>NO APLICA</v>
      </c>
      <c r="EF39" s="234" t="str">
        <f>IF(ED39="SI",VLOOKUP(A39,'5 TD'!$P$2:$Q$479,2,0),"NO APLICA")</f>
        <v>NO APLICA</v>
      </c>
      <c r="EG39" s="2" t="str">
        <f t="shared" si="19"/>
        <v>NO</v>
      </c>
      <c r="EH39" s="2">
        <f>IF(CZ39="no",0,VLOOKUP(AI39,EXPERIENCIA!$A$1:$C$2100,2,0))</f>
        <v>15</v>
      </c>
      <c r="EI39" s="2">
        <f>IF(CZ39="si",VLOOKUP(A39,'5 TD'!$S$3:$T$2103,2,0),0)</f>
        <v>146</v>
      </c>
      <c r="EJ39" s="2" t="str">
        <f t="shared" si="20"/>
        <v>NO</v>
      </c>
      <c r="EK39" s="2">
        <f>+('3 Planilla Preadjudicación OTIC'!BU40)</f>
        <v>0</v>
      </c>
      <c r="EO39" s="200" t="s">
        <v>64</v>
      </c>
    </row>
    <row r="40" spans="1:145" s="3" customFormat="1" ht="13" hidden="1" x14ac:dyDescent="0.3">
      <c r="A40" s="2">
        <f>+('3 Planilla Preadjudicación OTIC'!A40)</f>
        <v>14545</v>
      </c>
      <c r="B40" s="2" t="str">
        <f>+('3 Planilla Preadjudicación OTIC'!B40)</f>
        <v>53334038-5</v>
      </c>
      <c r="C40" s="4">
        <f>+('3 Planilla Preadjudicación OTIC'!E40)</f>
        <v>2025</v>
      </c>
      <c r="D40" s="4" t="str">
        <f>+('3 Planilla Preadjudicación OTIC'!F40)</f>
        <v>Fondos Regionales</v>
      </c>
      <c r="E40" s="4" t="str">
        <f>+('3 Planilla Preadjudicación OTIC'!G40)</f>
        <v>61531000-K</v>
      </c>
      <c r="F40" s="4" t="str">
        <f>+('3 Planilla Preadjudicación OTIC'!H40)</f>
        <v>SENCE</v>
      </c>
      <c r="G40" s="4"/>
      <c r="H40" s="4"/>
      <c r="I40" s="4" t="str">
        <f>+('3 Planilla Preadjudicación OTIC'!I40)</f>
        <v>SERVICIOS DE INSTALACIÓN Y MANTENIMIENTO DE ARTEFACTOS DE CALEFACCIÓN A PELLET</v>
      </c>
      <c r="J40" s="4" t="str">
        <f>+('3 Planilla Preadjudicación OTIC'!J40)</f>
        <v>PF1409</v>
      </c>
      <c r="K40" s="4">
        <f>+('3 Planilla Preadjudicación OTIC'!K40)</f>
        <v>0</v>
      </c>
      <c r="L40" s="4">
        <f>+('3 Planilla Preadjudicación OTIC'!L40)</f>
        <v>0</v>
      </c>
      <c r="M40" s="2">
        <f>+('3 Planilla Preadjudicación OTIC'!M40)</f>
        <v>9</v>
      </c>
      <c r="N40" s="4" t="str">
        <f>+('3 Planilla Preadjudicación OTIC'!N40)</f>
        <v>DE LA ARAUCANÍA</v>
      </c>
      <c r="O40" s="4" t="str">
        <f>+('3 Planilla Preadjudicación OTIC'!O40)</f>
        <v>PADRE LAS CASAS</v>
      </c>
      <c r="P40" s="4" t="str">
        <f>+('3 Planilla Preadjudicación OTIC'!P40)</f>
        <v>MUJERES DERIVADAS POR SENAMEG O PRODEMU</v>
      </c>
      <c r="Q40" s="4" t="str">
        <f>+('3 Planilla Preadjudicación OTIC'!Q40)</f>
        <v>PRESENCIAL</v>
      </c>
      <c r="R40" s="4" t="str">
        <f>+('3 Planilla Preadjudicación OTIC'!R40)</f>
        <v>INDEPENDIENTE</v>
      </c>
      <c r="S40" s="4" t="str">
        <f>+('3 Planilla Preadjudicación OTIC'!S40)</f>
        <v>01. LUNES - MAÑANA / 04. MARTES - MAÑANA / 07. MIÉRCOLES - MAÑANA / 10. JUEVES - MAÑANA / 13. VIERNES - MAÑANA</v>
      </c>
      <c r="T40" s="2">
        <f>+('3 Planilla Preadjudicación OTIC'!T40)</f>
        <v>20</v>
      </c>
      <c r="U40" s="2">
        <f>+('3 Planilla Preadjudicación OTIC'!U40)</f>
        <v>72</v>
      </c>
      <c r="V40" s="2" t="str">
        <f>+('3 Planilla Preadjudicación OTIC'!V40)</f>
        <v/>
      </c>
      <c r="W40" s="2">
        <f>+('3 Planilla Preadjudicación OTIC'!W40)</f>
        <v>72</v>
      </c>
      <c r="X40" s="2">
        <f>+('3 Planilla Preadjudicación OTIC'!X40)</f>
        <v>4</v>
      </c>
      <c r="Y40" s="2" t="str">
        <f>+('3 Planilla Preadjudicación OTIC'!Y40)</f>
        <v>SI</v>
      </c>
      <c r="Z40" s="2" t="str">
        <f>+('3 Planilla Preadjudicación OTIC'!Z40)</f>
        <v>SI</v>
      </c>
      <c r="AA40" s="2" t="str">
        <f>+('3 Planilla Preadjudicación OTIC'!AA40)</f>
        <v>NO</v>
      </c>
      <c r="AB40" s="4">
        <f>+('3 Planilla Preadjudicación OTIC'!AB40)</f>
        <v>0</v>
      </c>
      <c r="AC40" s="4" t="str">
        <f>+('3 Planilla Preadjudicación OTIC'!AC40)</f>
        <v>EDUCACIÓN MEDIA COMPLETA, PREFERENTEMENTE Y DERIVADAS POR PRODEMU ARAUCANIA</v>
      </c>
      <c r="AD40" s="2">
        <f>+('3 Planilla Preadjudicación OTIC'!AD40)</f>
        <v>0</v>
      </c>
      <c r="AE40" s="4">
        <f>+('3 Planilla Preadjudicación OTIC'!AE40)</f>
        <v>0</v>
      </c>
      <c r="AF40" s="2" t="str">
        <f>+('3 Planilla Preadjudicación OTIC'!AF40)</f>
        <v>CONVOCATORIA CERRADA</v>
      </c>
      <c r="AG40" s="2">
        <f>+('3 Planilla Preadjudicación OTIC'!AG40)</f>
        <v>18</v>
      </c>
      <c r="AH40" s="30">
        <v>2</v>
      </c>
      <c r="AI40" s="2" t="str">
        <f>+('3 Planilla Preadjudicación OTIC'!AI40)</f>
        <v>76137626-8</v>
      </c>
      <c r="AJ40" s="135" t="str">
        <f>+('3 Planilla Preadjudicación OTIC'!AJ40)</f>
        <v>Centro de estudios y capacitación Ser Mas Spa</v>
      </c>
      <c r="AK40" s="4">
        <f>+('3 Planilla Preadjudicación OTIC'!AK40)</f>
        <v>72</v>
      </c>
      <c r="AL40" s="2">
        <f>+('3 Planilla Preadjudicación OTIC'!AL40)</f>
        <v>18</v>
      </c>
      <c r="AM40" s="2">
        <f>+('3 Planilla Preadjudicación OTIC'!AM40)</f>
        <v>5075</v>
      </c>
      <c r="AN40" s="12">
        <f>+('3 Planilla Preadjudicación OTIC'!AN40)</f>
        <v>0</v>
      </c>
      <c r="AO40" s="12">
        <f>+('3 Planilla Preadjudicación OTIC'!AO40)</f>
        <v>0</v>
      </c>
      <c r="AP40" s="12">
        <f>+('3 Planilla Preadjudicación OTIC'!AP40)</f>
        <v>7308000</v>
      </c>
      <c r="AQ40" s="12">
        <f>+('3 Planilla Preadjudicación OTIC'!AQ40)</f>
        <v>1440000</v>
      </c>
      <c r="AR40" s="12">
        <f>+('3 Planilla Preadjudicación OTIC'!AR40)</f>
        <v>0</v>
      </c>
      <c r="AS40" s="12">
        <f>+('3 Planilla Preadjudicación OTIC'!AS40)</f>
        <v>1800000</v>
      </c>
      <c r="AT40" s="12">
        <f>+('3 Planilla Preadjudicación OTIC'!AT40)</f>
        <v>0</v>
      </c>
      <c r="AU40" s="12">
        <f>+('3 Planilla Preadjudicación OTIC'!AU40)</f>
        <v>10548000</v>
      </c>
      <c r="AV40" s="12" t="str">
        <f>+('3 Planilla Preadjudicación OTIC'!AV40)</f>
        <v>SI</v>
      </c>
      <c r="AW40" s="2">
        <f>+('3 Planilla Preadjudicación OTIC'!AW40)</f>
        <v>0</v>
      </c>
      <c r="AX40" s="4">
        <f>+('3 Planilla Preadjudicación OTIC'!AX40)</f>
        <v>1</v>
      </c>
      <c r="AY40" s="2">
        <f>+('3 Planilla Preadjudicación OTIC'!AY40)</f>
        <v>1</v>
      </c>
      <c r="AZ40" s="2" t="str">
        <f>+('3 Planilla Preadjudicación OTIC'!BA40)</f>
        <v>-</v>
      </c>
      <c r="BA40" s="2" t="str">
        <f>+('3 Planilla Preadjudicación OTIC'!BB40)</f>
        <v>-</v>
      </c>
      <c r="BB40" s="2" t="str">
        <f>+('3 Planilla Preadjudicación OTIC'!BC40)</f>
        <v>-</v>
      </c>
      <c r="BC40" s="2" t="str">
        <f>+('3 Planilla Preadjudicación OTIC'!BD40)</f>
        <v>-</v>
      </c>
      <c r="BD40" s="2" t="str">
        <f>+('3 Planilla Preadjudicación OTIC'!BE40)</f>
        <v>-</v>
      </c>
      <c r="BE40" s="2" t="str">
        <f>+('3 Planilla Preadjudicación OTIC'!BF40)</f>
        <v>-</v>
      </c>
      <c r="BG40" s="2">
        <f>+('3 Planilla Preadjudicación OTIC'!BG40)</f>
        <v>7</v>
      </c>
      <c r="BH40" s="2">
        <f>+('3 Planilla Preadjudicación OTIC'!BH40)</f>
        <v>7</v>
      </c>
      <c r="BI40" s="2">
        <f>+('3 Planilla Preadjudicación OTIC'!BI40)</f>
        <v>5</v>
      </c>
      <c r="BJ40" s="2">
        <f>+('3 Planilla Preadjudicación OTIC'!BJ40)</f>
        <v>7</v>
      </c>
      <c r="BK40" s="2">
        <f>+('3 Planilla Preadjudicación OTIC'!BK40)</f>
        <v>7</v>
      </c>
      <c r="BL40" s="199">
        <f>+('3 Planilla Preadjudicación OTIC'!BM40)</f>
        <v>7</v>
      </c>
      <c r="BM40" s="103">
        <f>ROUND(('3 Planilla Preadjudicación OTIC'!BN40),1)</f>
        <v>5.5</v>
      </c>
      <c r="BN40" s="4">
        <f>+('3 Planilla Preadjudicación OTIC'!BO40)</f>
        <v>0</v>
      </c>
      <c r="BO40" s="4">
        <f>+('3 Planilla Preadjudicación OTIC'!BP40)</f>
        <v>0</v>
      </c>
      <c r="BP40" s="4">
        <f>+('3 Planilla Preadjudicación OTIC'!BQ40)</f>
        <v>0</v>
      </c>
      <c r="BQ40" s="4">
        <f>+('3 Planilla Preadjudicación OTIC'!BR40)</f>
        <v>0</v>
      </c>
      <c r="BR40" s="4">
        <f>+('3 Planilla Preadjudicación OTIC'!BS40)</f>
        <v>0</v>
      </c>
      <c r="BS40" s="4">
        <f>+('3 Planilla Preadjudicación OTIC'!BT40)</f>
        <v>0</v>
      </c>
      <c r="BU40" s="85">
        <f>IF(VLOOKUP(A40,'BD OFICIAL'!$A$1:$AL$2097,7,0)=D40,0,1)</f>
        <v>0</v>
      </c>
      <c r="BV40" s="85">
        <f>IF(VLOOKUP(A40,'BD OFICIAL'!$A$1:$AL$2097,11,0)=J40,0,1)</f>
        <v>0</v>
      </c>
      <c r="BW40" s="85">
        <f>IF(VLOOKUP(A40,'BD OFICIAL'!$A$1:$AL$2097,13,0)=L40,0,1)</f>
        <v>0</v>
      </c>
      <c r="BX40" s="2">
        <f>IF(VLOOKUP(A40,'BD OFICIAL'!$A$1:$AL$2097,16,0)=O40,0,1)</f>
        <v>0</v>
      </c>
      <c r="BY40" s="2">
        <f>IF(VLOOKUP(A40,'BD OFICIAL'!$A$1:$AL$2097,17,0)=P40,0,1)</f>
        <v>0</v>
      </c>
      <c r="BZ40" s="2">
        <f>IF(VLOOKUP(A40,'BD OFICIAL'!$A$1:$AL$2097,19,0)=R40,0,1)</f>
        <v>0</v>
      </c>
      <c r="CA40" s="2">
        <f>IF(VLOOKUP(A40,'BD OFICIAL'!$A$1:$AL$2097,21,0)=T40,0,1)</f>
        <v>0</v>
      </c>
      <c r="CB40" s="2">
        <f>IF(VLOOKUP(A40,'BD OFICIAL'!$A$1:$AL$2097,24,0)=AK40,0,1)</f>
        <v>0</v>
      </c>
      <c r="CC40" s="2">
        <f>IF(VLOOKUP(A40,'BD OFICIAL'!$A$1:$AL$2097,25,0)=X40,0,1)</f>
        <v>0</v>
      </c>
      <c r="CD40" s="2">
        <f>IF(VLOOKUP(A40,'BD OFICIAL'!$A$1:$AL$2097,26,0)=Y40,0,1)</f>
        <v>0</v>
      </c>
      <c r="CE40" s="2">
        <f>IF(VLOOKUP(A40,'BD OFICIAL'!$A$1:$AL$2097,27,0)=Z40,0,1)</f>
        <v>0</v>
      </c>
      <c r="CF40" s="2">
        <f>IF(VLOOKUP(A40,'BD OFICIAL'!$A$1:$AL$2097,28,0)=AA40,0,1)</f>
        <v>0</v>
      </c>
      <c r="CG40" s="2">
        <f>IF(VLOOKUP(A40,'BD OFICIAL'!$A$1:$AL$2097,33,0)=AF40,0,1)</f>
        <v>0</v>
      </c>
      <c r="CH40" s="2">
        <f>IF(VLOOKUP(A40,'BD OFICIAL'!$A$1:$AL$2097,35,0)=AH40,0,1)</f>
        <v>0</v>
      </c>
      <c r="CI40" s="85">
        <f>IF(VLOOKUP(A40,'BD OFICIAL'!$A$1:$AL$2097,34,0)=AL40,0,1)</f>
        <v>0</v>
      </c>
      <c r="CJ40" s="12">
        <f>VLOOKUP(A40,'BD OFICIAL'!$A$1:$AM$2097,36,0)*AM40-AP40</f>
        <v>0</v>
      </c>
      <c r="CK40" s="85" t="str">
        <f t="shared" si="0"/>
        <v>SSH</v>
      </c>
      <c r="CL40" s="85" t="str">
        <f t="shared" si="1"/>
        <v>SI</v>
      </c>
      <c r="CM40" s="85" t="str">
        <f t="shared" si="21"/>
        <v>NO</v>
      </c>
      <c r="CN40" s="31">
        <f t="shared" si="22"/>
        <v>0</v>
      </c>
      <c r="CO40" s="31">
        <f t="shared" si="2"/>
        <v>0</v>
      </c>
      <c r="CP40" s="31">
        <f t="shared" si="3"/>
        <v>0</v>
      </c>
      <c r="CQ40" s="31">
        <f>IF(Y40="NO",0,IF(Y40="SI",IF(VLOOKUP(A40,'BD OFICIAL'!$A:$AO,40,0)=AQ40,0,1)))</f>
        <v>0</v>
      </c>
      <c r="CR40" s="31">
        <f>IF(Z40="NO",0,IF(Z40="SI",IF(VLOOKUP(A40,'BD OFICIAL'!$A:$AO,41,0)=AS40,0,1)))</f>
        <v>0</v>
      </c>
      <c r="CS40" s="31">
        <f t="shared" si="4"/>
        <v>0</v>
      </c>
      <c r="CT40" s="31">
        <f t="shared" si="5"/>
        <v>0</v>
      </c>
      <c r="CU40" s="31">
        <f>IF(VLOOKUP(A40,'BD OFICIAL'!$A$1:$AL$1055,31,0)="SI",IF(AT40&gt;0,0,1),IF(AT40=0,0,1))</f>
        <v>0</v>
      </c>
      <c r="CV40" s="31">
        <f t="shared" si="6"/>
        <v>0</v>
      </c>
      <c r="CW40" s="31">
        <f t="shared" si="7"/>
        <v>0</v>
      </c>
      <c r="CX40" s="85" t="str">
        <f t="shared" si="23"/>
        <v>SI</v>
      </c>
      <c r="CY40" s="31">
        <f t="shared" si="24"/>
        <v>0</v>
      </c>
      <c r="CZ40" s="85" t="str">
        <f>IF(ISERROR(VLOOKUP(AI40,EXPERIENCIA!$A$1:$C$2100,1,0)),"NO","SI")</f>
        <v>SI</v>
      </c>
      <c r="DA40" s="85">
        <f>IF(CX40="no","NO APLICA",IF(AX40=0,"ERROR NOTA",IF(AND(AX40&gt;1,CZ40="NO"),"ERROR NOTA",IF(AND(CZ40="NO",AX40=1),0,IF(VLOOKUP(AI40,EXPERIENCIA!$A$1:$C$2100,3,0)=AX40,0,"ERROR NOTA")))))</f>
        <v>0</v>
      </c>
      <c r="DB40" s="85" t="str">
        <f>IF(ISERROR(VLOOKUP(AI40,COMPORTAMIENTO!$A$1:$C$2100,1,0)),"NO","SI")</f>
        <v>SI</v>
      </c>
      <c r="DC40" s="85">
        <f>IF(CX40="NO","NO APLICA",IF(AY40=0,"ERROR NOTA",IF(AND(DB40="NO",AY40=7),0,IF(VLOOKUP(AI40,COMPORTAMIENTO!$A$2:$H$2100,8,0)=AY40,0,"ERROR NOTA"))))</f>
        <v>0</v>
      </c>
      <c r="DD40" s="103">
        <f t="shared" si="25"/>
        <v>0.1</v>
      </c>
      <c r="DE40" s="103">
        <f t="shared" si="26"/>
        <v>0.1</v>
      </c>
      <c r="DF40" s="85" t="str">
        <f t="shared" si="8"/>
        <v>SI</v>
      </c>
      <c r="DG40" s="85">
        <f t="shared" si="9"/>
        <v>0</v>
      </c>
      <c r="DH40" s="85">
        <f t="shared" si="27"/>
        <v>0</v>
      </c>
      <c r="DI40" s="85">
        <f t="shared" si="10"/>
        <v>0</v>
      </c>
      <c r="DJ40" s="7">
        <f t="shared" si="28"/>
        <v>6.6000000000000005</v>
      </c>
      <c r="DK40" s="7">
        <f t="shared" si="11"/>
        <v>6.6000000000000005</v>
      </c>
      <c r="DL40" s="12">
        <f t="shared" si="29"/>
        <v>5075</v>
      </c>
      <c r="DM40" s="12">
        <f>VLOOKUP(A40,'5 TD'!$A:$B,2,0)</f>
        <v>5075</v>
      </c>
      <c r="DN40" s="7">
        <f t="shared" si="12"/>
        <v>7</v>
      </c>
      <c r="DO40" s="85" t="str">
        <f t="shared" si="13"/>
        <v>APROBADO</v>
      </c>
      <c r="DP40" s="85" t="str">
        <f t="shared" si="14"/>
        <v>APROBADO</v>
      </c>
      <c r="DQ40" s="7">
        <f t="shared" si="15"/>
        <v>5.5</v>
      </c>
      <c r="DR40" s="85" t="str">
        <f t="shared" si="30"/>
        <v>APROBADO</v>
      </c>
      <c r="DS40" s="2">
        <f>+('3 Planilla Preadjudicación OTIC'!BO40)</f>
        <v>0</v>
      </c>
      <c r="DT40" s="2">
        <f>IF(DR40="APROBADO",VLOOKUP(A40,'5 TD'!$D$3:$E$270,2,0),"NO APLICA")</f>
        <v>7</v>
      </c>
      <c r="DU40" s="2" t="str">
        <f t="shared" si="16"/>
        <v>NO</v>
      </c>
      <c r="DV40" s="2" t="str">
        <f>IF(DU40="SI",VLOOKUP(A40,'5 TD'!$G$3:$H$270,2,0),"NO APLICA ")</f>
        <v xml:space="preserve">NO APLICA </v>
      </c>
      <c r="DW40" s="2" t="str">
        <f t="shared" si="31"/>
        <v>NO</v>
      </c>
      <c r="DX40" s="2" t="str">
        <f>IF(DW40="SI",VLOOKUP(A40,'5 TD'!$J$4:$K$472,2,0),"NO APLICA")</f>
        <v>NO APLICA</v>
      </c>
      <c r="DY40" s="2" t="str">
        <f t="shared" si="32"/>
        <v>NO</v>
      </c>
      <c r="DZ40" s="7" t="str">
        <f>IF(DY40="SI",VLOOKUP(A40,'5 TD'!$M$4:$N$350,2,0),"NO APLICA")</f>
        <v>NO APLICA</v>
      </c>
      <c r="EA40" s="2" t="str">
        <f t="shared" si="17"/>
        <v>NO APLICA</v>
      </c>
      <c r="EB40" s="12" t="str">
        <f t="shared" si="33"/>
        <v/>
      </c>
      <c r="EC40" s="12" t="str">
        <f>IF(EA40="SI",VLOOKUP(A40,'5 TD'!$V$4:$W$479,2,0),"NO APLICA")</f>
        <v>NO APLICA</v>
      </c>
      <c r="ED40" s="2" t="str">
        <f t="shared" si="18"/>
        <v>NO</v>
      </c>
      <c r="EE40" s="79" t="str">
        <f>IF(ED40="SI",VLOOKUP(AI40,COMPORTAMIENTO!$A$1:$H$2100,7,0),"NO APLICA")</f>
        <v>NO APLICA</v>
      </c>
      <c r="EF40" s="234" t="str">
        <f>IF(ED40="SI",VLOOKUP(A40,'5 TD'!$P$2:$Q$479,2,0),"NO APLICA")</f>
        <v>NO APLICA</v>
      </c>
      <c r="EG40" s="2" t="str">
        <f t="shared" si="19"/>
        <v>NO</v>
      </c>
      <c r="EH40" s="2">
        <f>IF(CZ40="no",0,VLOOKUP(AI40,EXPERIENCIA!$A$1:$C$2100,2,0))</f>
        <v>15</v>
      </c>
      <c r="EI40" s="2">
        <f>IF(CZ40="si",VLOOKUP(A40,'5 TD'!$S$3:$T$2103,2,0),0)</f>
        <v>146</v>
      </c>
      <c r="EJ40" s="2" t="str">
        <f t="shared" si="20"/>
        <v>NO</v>
      </c>
      <c r="EK40" s="2">
        <f>+('3 Planilla Preadjudicación OTIC'!BU41)</f>
        <v>0</v>
      </c>
    </row>
    <row r="41" spans="1:145" s="3" customFormat="1" ht="13" hidden="1" x14ac:dyDescent="0.3">
      <c r="A41" s="2">
        <f>+('3 Planilla Preadjudicación OTIC'!A41)</f>
        <v>14546</v>
      </c>
      <c r="B41" s="2" t="str">
        <f>+('3 Planilla Preadjudicación OTIC'!B41)</f>
        <v>53334038-5</v>
      </c>
      <c r="C41" s="4">
        <f>+('3 Planilla Preadjudicación OTIC'!E41)</f>
        <v>2025</v>
      </c>
      <c r="D41" s="4" t="str">
        <f>+('3 Planilla Preadjudicación OTIC'!F41)</f>
        <v>Fondos Regionales</v>
      </c>
      <c r="E41" s="4" t="str">
        <f>+('3 Planilla Preadjudicación OTIC'!G41)</f>
        <v>61531000-K</v>
      </c>
      <c r="F41" s="4" t="str">
        <f>+('3 Planilla Preadjudicación OTIC'!H41)</f>
        <v>SENCE</v>
      </c>
      <c r="G41" s="4"/>
      <c r="H41" s="4"/>
      <c r="I41" s="4" t="str">
        <f>+('3 Planilla Preadjudicación OTIC'!I41)</f>
        <v>TÉCNICAS DE SOLDADURA POR OXIGÁS, ARCO VOLTAICO, TIG Y MIG</v>
      </c>
      <c r="J41" s="4" t="str">
        <f>+('3 Planilla Preadjudicación OTIC'!J41)</f>
        <v>PF0622</v>
      </c>
      <c r="K41" s="4" t="str">
        <f>+('3 Planilla Preadjudicación OTIC'!K41)</f>
        <v>TÉCNICAS PARA EL EMPRENDIMIENTO</v>
      </c>
      <c r="L41" s="4" t="str">
        <f>+('3 Planilla Preadjudicación OTIC'!L41)</f>
        <v>PF0921</v>
      </c>
      <c r="M41" s="2">
        <f>+('3 Planilla Preadjudicación OTIC'!M41)</f>
        <v>9</v>
      </c>
      <c r="N41" s="4" t="str">
        <f>+('3 Planilla Preadjudicación OTIC'!N41)</f>
        <v>DE LA ARAUCANÍA</v>
      </c>
      <c r="O41" s="4" t="str">
        <f>+('3 Planilla Preadjudicación OTIC'!O41)</f>
        <v>MELIPEUCO</v>
      </c>
      <c r="P41" s="4" t="str">
        <f>+('3 Planilla Preadjudicación OTIC'!P41)</f>
        <v>PERSONAS VULNERABLES PERTENECIENTES AL 80 % MÁS VULNERABLE</v>
      </c>
      <c r="Q41" s="4" t="str">
        <f>+('3 Planilla Preadjudicación OTIC'!Q41)</f>
        <v>PRESENCIAL</v>
      </c>
      <c r="R41" s="4" t="str">
        <f>+('3 Planilla Preadjudicación OTIC'!R41)</f>
        <v>INDEPENDIENTE</v>
      </c>
      <c r="S41" s="4" t="str">
        <f>+('3 Planilla Preadjudicación OTIC'!S41)</f>
        <v>01. LUNES - MAÑANA / 04. MARTES - MAÑANA / 07. MIÉRCOLES - MAÑANA / 10. JUEVES - MAÑANA / 13. VIERNES - MAÑANA</v>
      </c>
      <c r="T41" s="2">
        <f>+('3 Planilla Preadjudicación OTIC'!T41)</f>
        <v>20</v>
      </c>
      <c r="U41" s="2">
        <f>+('3 Planilla Preadjudicación OTIC'!U41)</f>
        <v>260</v>
      </c>
      <c r="V41" s="2">
        <f>+('3 Planilla Preadjudicación OTIC'!V41)</f>
        <v>12</v>
      </c>
      <c r="W41" s="2">
        <f>+('3 Planilla Preadjudicación OTIC'!W41)</f>
        <v>272</v>
      </c>
      <c r="X41" s="2">
        <f>+('3 Planilla Preadjudicación OTIC'!X41)</f>
        <v>4</v>
      </c>
      <c r="Y41" s="2" t="str">
        <f>+('3 Planilla Preadjudicación OTIC'!Y41)</f>
        <v>SI</v>
      </c>
      <c r="Z41" s="2" t="str">
        <f>+('3 Planilla Preadjudicación OTIC'!Z41)</f>
        <v>SI</v>
      </c>
      <c r="AA41" s="2" t="str">
        <f>+('3 Planilla Preadjudicación OTIC'!AA41)</f>
        <v>SI</v>
      </c>
      <c r="AB41" s="4">
        <f>+('3 Planilla Preadjudicación OTIC'!AB41)</f>
        <v>0</v>
      </c>
      <c r="AC41" s="4" t="str">
        <f>+('3 Planilla Preadjudicación OTIC'!AC41)</f>
        <v>EDUCACIÓN BÁSICA COMPLETA, DE PREFERENCIA; NOCIONES BÁSICAS DE OPERACIONES MATEMÁTICAS (SUMA, RESTA,
MULTIPLICACIÓN, DIVISIÓN).</v>
      </c>
      <c r="AD41" s="2" t="str">
        <f>+('3 Planilla Preadjudicación OTIC'!AD41)</f>
        <v>SI</v>
      </c>
      <c r="AE41" s="4" t="str">
        <f>+('3 Planilla Preadjudicación OTIC'!AE41)</f>
        <v>CERTIFICACIÓN COMO SOLDADOR.</v>
      </c>
      <c r="AF41" s="2" t="str">
        <f>+('3 Planilla Preadjudicación OTIC'!AF41)</f>
        <v>CONVOCATORIA ABIERTA</v>
      </c>
      <c r="AG41" s="2">
        <f>+('3 Planilla Preadjudicación OTIC'!AG41)</f>
        <v>68</v>
      </c>
      <c r="AH41" s="30">
        <v>2</v>
      </c>
      <c r="AI41" s="2" t="str">
        <f>+('3 Planilla Preadjudicación OTIC'!AI41)</f>
        <v>76137626-8</v>
      </c>
      <c r="AJ41" s="135" t="str">
        <f>+('3 Planilla Preadjudicación OTIC'!AJ41)</f>
        <v>Centro de estudios y capacitación Ser Mas Spa</v>
      </c>
      <c r="AK41" s="4">
        <f>+('3 Planilla Preadjudicación OTIC'!AK41)</f>
        <v>272</v>
      </c>
      <c r="AL41" s="2">
        <f>+('3 Planilla Preadjudicación OTIC'!AL41)</f>
        <v>68</v>
      </c>
      <c r="AM41" s="2">
        <f>+('3 Planilla Preadjudicación OTIC'!AM41)</f>
        <v>5075</v>
      </c>
      <c r="AN41" s="12">
        <f>+('3 Planilla Preadjudicación OTIC'!AN41)</f>
        <v>275000</v>
      </c>
      <c r="AO41" s="12">
        <f>+('3 Planilla Preadjudicación OTIC'!AO41)</f>
        <v>250000</v>
      </c>
      <c r="AP41" s="12">
        <f>+('3 Planilla Preadjudicación OTIC'!AP41)</f>
        <v>27608000</v>
      </c>
      <c r="AQ41" s="12">
        <f>+('3 Planilla Preadjudicación OTIC'!AQ41)</f>
        <v>5440000</v>
      </c>
      <c r="AR41" s="12">
        <f>+('3 Planilla Preadjudicación OTIC'!AR41)</f>
        <v>5500000</v>
      </c>
      <c r="AS41" s="12">
        <f>+('3 Planilla Preadjudicación OTIC'!AS41)</f>
        <v>6800000</v>
      </c>
      <c r="AT41" s="12">
        <f>+('3 Planilla Preadjudicación OTIC'!AT41)</f>
        <v>5000000</v>
      </c>
      <c r="AU41" s="12">
        <f>+('3 Planilla Preadjudicación OTIC'!AU41)</f>
        <v>50348000</v>
      </c>
      <c r="AV41" s="12" t="str">
        <f>+('3 Planilla Preadjudicación OTIC'!AV41)</f>
        <v>SI</v>
      </c>
      <c r="AW41" s="2">
        <f>+('3 Planilla Preadjudicación OTIC'!AW41)</f>
        <v>0</v>
      </c>
      <c r="AX41" s="4">
        <f>+('3 Planilla Preadjudicación OTIC'!AX41)</f>
        <v>1</v>
      </c>
      <c r="AY41" s="2">
        <f>+('3 Planilla Preadjudicación OTIC'!AY41)</f>
        <v>1</v>
      </c>
      <c r="AZ41" s="2" t="str">
        <f>+('3 Planilla Preadjudicación OTIC'!BA41)</f>
        <v>-</v>
      </c>
      <c r="BA41" s="2" t="str">
        <f>+('3 Planilla Preadjudicación OTIC'!BB41)</f>
        <v>-</v>
      </c>
      <c r="BB41" s="2" t="str">
        <f>+('3 Planilla Preadjudicación OTIC'!BC41)</f>
        <v>-</v>
      </c>
      <c r="BC41" s="2" t="str">
        <f>+('3 Planilla Preadjudicación OTIC'!BD41)</f>
        <v>-</v>
      </c>
      <c r="BD41" s="2" t="str">
        <f>+('3 Planilla Preadjudicación OTIC'!BE41)</f>
        <v>-</v>
      </c>
      <c r="BE41" s="2" t="str">
        <f>+('3 Planilla Preadjudicación OTIC'!BF41)</f>
        <v>-</v>
      </c>
      <c r="BG41" s="2">
        <f>+('3 Planilla Preadjudicación OTIC'!BG41)</f>
        <v>7</v>
      </c>
      <c r="BH41" s="2">
        <f>+('3 Planilla Preadjudicación OTIC'!BH41)</f>
        <v>7</v>
      </c>
      <c r="BI41" s="2">
        <f>+('3 Planilla Preadjudicación OTIC'!BI41)</f>
        <v>7</v>
      </c>
      <c r="BJ41" s="2">
        <f>+('3 Planilla Preadjudicación OTIC'!BJ41)</f>
        <v>7</v>
      </c>
      <c r="BK41" s="2">
        <f>+('3 Planilla Preadjudicación OTIC'!BK41)</f>
        <v>7</v>
      </c>
      <c r="BL41" s="199">
        <f>+('3 Planilla Preadjudicación OTIC'!BM41)</f>
        <v>7</v>
      </c>
      <c r="BM41" s="103">
        <f>ROUND(('3 Planilla Preadjudicación OTIC'!BN41),1)</f>
        <v>5.8</v>
      </c>
      <c r="BN41" s="4">
        <f>+('3 Planilla Preadjudicación OTIC'!BO41)</f>
        <v>0</v>
      </c>
      <c r="BO41" s="4">
        <f>+('3 Planilla Preadjudicación OTIC'!BP41)</f>
        <v>0</v>
      </c>
      <c r="BP41" s="4">
        <f>+('3 Planilla Preadjudicación OTIC'!BQ41)</f>
        <v>0</v>
      </c>
      <c r="BQ41" s="4">
        <f>+('3 Planilla Preadjudicación OTIC'!BR41)</f>
        <v>0</v>
      </c>
      <c r="BR41" s="4">
        <f>+('3 Planilla Preadjudicación OTIC'!BS41)</f>
        <v>0</v>
      </c>
      <c r="BS41" s="4">
        <f>+('3 Planilla Preadjudicación OTIC'!BT41)</f>
        <v>0</v>
      </c>
      <c r="BU41" s="85">
        <f>IF(VLOOKUP(A41,'BD OFICIAL'!$A$1:$AL$2097,7,0)=D41,0,1)</f>
        <v>0</v>
      </c>
      <c r="BV41" s="85">
        <f>IF(VLOOKUP(A41,'BD OFICIAL'!$A$1:$AL$2097,11,0)=J41,0,1)</f>
        <v>0</v>
      </c>
      <c r="BW41" s="85">
        <f>IF(VLOOKUP(A41,'BD OFICIAL'!$A$1:$AL$2097,13,0)=L41,0,1)</f>
        <v>0</v>
      </c>
      <c r="BX41" s="2">
        <f>IF(VLOOKUP(A41,'BD OFICIAL'!$A$1:$AL$2097,16,0)=O41,0,1)</f>
        <v>0</v>
      </c>
      <c r="BY41" s="2">
        <f>IF(VLOOKUP(A41,'BD OFICIAL'!$A$1:$AL$2097,17,0)=P41,0,1)</f>
        <v>0</v>
      </c>
      <c r="BZ41" s="2">
        <f>IF(VLOOKUP(A41,'BD OFICIAL'!$A$1:$AL$2097,19,0)=R41,0,1)</f>
        <v>0</v>
      </c>
      <c r="CA41" s="2">
        <f>IF(VLOOKUP(A41,'BD OFICIAL'!$A$1:$AL$2097,21,0)=T41,0,1)</f>
        <v>0</v>
      </c>
      <c r="CB41" s="2">
        <f>IF(VLOOKUP(A41,'BD OFICIAL'!$A$1:$AL$2097,24,0)=AK41,0,1)</f>
        <v>0</v>
      </c>
      <c r="CC41" s="2">
        <f>IF(VLOOKUP(A41,'BD OFICIAL'!$A$1:$AL$2097,25,0)=X41,0,1)</f>
        <v>0</v>
      </c>
      <c r="CD41" s="2">
        <f>IF(VLOOKUP(A41,'BD OFICIAL'!$A$1:$AL$2097,26,0)=Y41,0,1)</f>
        <v>0</v>
      </c>
      <c r="CE41" s="2">
        <f>IF(VLOOKUP(A41,'BD OFICIAL'!$A$1:$AL$2097,27,0)=Z41,0,1)</f>
        <v>0</v>
      </c>
      <c r="CF41" s="2">
        <f>IF(VLOOKUP(A41,'BD OFICIAL'!$A$1:$AL$2097,28,0)=AA41,0,1)</f>
        <v>0</v>
      </c>
      <c r="CG41" s="2">
        <f>IF(VLOOKUP(A41,'BD OFICIAL'!$A$1:$AL$2097,33,0)=AF41,0,1)</f>
        <v>0</v>
      </c>
      <c r="CH41" s="2">
        <f>IF(VLOOKUP(A41,'BD OFICIAL'!$A$1:$AL$2097,35,0)=AH41,0,1)</f>
        <v>0</v>
      </c>
      <c r="CI41" s="85">
        <f>IF(VLOOKUP(A41,'BD OFICIAL'!$A$1:$AL$2097,34,0)=AL41,0,1)</f>
        <v>0</v>
      </c>
      <c r="CJ41" s="12">
        <f>VLOOKUP(A41,'BD OFICIAL'!$A$1:$AM$2097,36,0)*AM41-AP41</f>
        <v>0</v>
      </c>
      <c r="CK41" s="85" t="str">
        <f t="shared" si="0"/>
        <v>SHNOM</v>
      </c>
      <c r="CL41" s="85" t="str">
        <f t="shared" si="1"/>
        <v>SI</v>
      </c>
      <c r="CM41" s="85" t="str">
        <f t="shared" si="21"/>
        <v>NO</v>
      </c>
      <c r="CN41" s="31">
        <f t="shared" si="22"/>
        <v>0</v>
      </c>
      <c r="CO41" s="31">
        <f t="shared" si="2"/>
        <v>0</v>
      </c>
      <c r="CP41" s="31">
        <f t="shared" si="3"/>
        <v>0</v>
      </c>
      <c r="CQ41" s="31">
        <f>IF(Y41="NO",0,IF(Y41="SI",IF(VLOOKUP(A41,'BD OFICIAL'!$A:$AO,40,0)=AQ41,0,1)))</f>
        <v>0</v>
      </c>
      <c r="CR41" s="31">
        <f>IF(Z41="NO",0,IF(Z41="SI",IF(VLOOKUP(A41,'BD OFICIAL'!$A:$AO,41,0)=AS41,0,1)))</f>
        <v>0</v>
      </c>
      <c r="CS41" s="31">
        <f t="shared" si="4"/>
        <v>0</v>
      </c>
      <c r="CT41" s="31">
        <f t="shared" si="5"/>
        <v>0</v>
      </c>
      <c r="CU41" s="31">
        <f>IF(VLOOKUP(A41,'BD OFICIAL'!$A$1:$AL$1055,31,0)="SI",IF(AT41&gt;0,0,1),IF(AT41=0,0,1))</f>
        <v>0</v>
      </c>
      <c r="CV41" s="31">
        <f t="shared" si="6"/>
        <v>0</v>
      </c>
      <c r="CW41" s="31">
        <f t="shared" si="7"/>
        <v>0</v>
      </c>
      <c r="CX41" s="85" t="str">
        <f t="shared" si="23"/>
        <v>SI</v>
      </c>
      <c r="CY41" s="31">
        <f t="shared" si="24"/>
        <v>0</v>
      </c>
      <c r="CZ41" s="85" t="str">
        <f>IF(ISERROR(VLOOKUP(AI41,EXPERIENCIA!$A$1:$C$2100,1,0)),"NO","SI")</f>
        <v>SI</v>
      </c>
      <c r="DA41" s="85">
        <f>IF(CX41="no","NO APLICA",IF(AX41=0,"ERROR NOTA",IF(AND(AX41&gt;1,CZ41="NO"),"ERROR NOTA",IF(AND(CZ41="NO",AX41=1),0,IF(VLOOKUP(AI41,EXPERIENCIA!$A$1:$C$2100,3,0)=AX41,0,"ERROR NOTA")))))</f>
        <v>0</v>
      </c>
      <c r="DB41" s="85" t="str">
        <f>IF(ISERROR(VLOOKUP(AI41,COMPORTAMIENTO!$A$1:$C$2100,1,0)),"NO","SI")</f>
        <v>SI</v>
      </c>
      <c r="DC41" s="85">
        <f>IF(CX41="NO","NO APLICA",IF(AY41=0,"ERROR NOTA",IF(AND(DB41="NO",AY41=7),0,IF(VLOOKUP(AI41,COMPORTAMIENTO!$A$2:$H$2100,8,0)=AY41,0,"ERROR NOTA"))))</f>
        <v>0</v>
      </c>
      <c r="DD41" s="103">
        <f t="shared" si="25"/>
        <v>0.1</v>
      </c>
      <c r="DE41" s="103">
        <f t="shared" si="26"/>
        <v>0.1</v>
      </c>
      <c r="DF41" s="85" t="str">
        <f t="shared" si="8"/>
        <v>SI</v>
      </c>
      <c r="DG41" s="85">
        <f t="shared" si="9"/>
        <v>0</v>
      </c>
      <c r="DH41" s="85">
        <f t="shared" si="27"/>
        <v>0</v>
      </c>
      <c r="DI41" s="85">
        <f t="shared" si="10"/>
        <v>0</v>
      </c>
      <c r="DJ41" s="7">
        <f t="shared" si="28"/>
        <v>7.0000000000000009</v>
      </c>
      <c r="DK41" s="7">
        <f t="shared" si="11"/>
        <v>7.0000000000000009</v>
      </c>
      <c r="DL41" s="12">
        <f t="shared" si="29"/>
        <v>5075</v>
      </c>
      <c r="DM41" s="12">
        <f>VLOOKUP(A41,'5 TD'!$A:$B,2,0)</f>
        <v>5075</v>
      </c>
      <c r="DN41" s="7">
        <f t="shared" si="12"/>
        <v>7</v>
      </c>
      <c r="DO41" s="85" t="str">
        <f t="shared" si="13"/>
        <v>APROBADO</v>
      </c>
      <c r="DP41" s="85" t="str">
        <f t="shared" si="14"/>
        <v>APROBADO</v>
      </c>
      <c r="DQ41" s="7">
        <f t="shared" si="15"/>
        <v>5.8</v>
      </c>
      <c r="DR41" s="85" t="str">
        <f t="shared" si="30"/>
        <v>APROBADO</v>
      </c>
      <c r="DS41" s="2">
        <f>+('3 Planilla Preadjudicación OTIC'!BO41)</f>
        <v>0</v>
      </c>
      <c r="DT41" s="2">
        <f>IF(DR41="APROBADO",VLOOKUP(A41,'5 TD'!$D$3:$E$270,2,0),"NO APLICA")</f>
        <v>7</v>
      </c>
      <c r="DU41" s="2" t="str">
        <f t="shared" si="16"/>
        <v>NO</v>
      </c>
      <c r="DV41" s="2" t="str">
        <f>IF(DU41="SI",VLOOKUP(A41,'5 TD'!$G$3:$H$270,2,0),"NO APLICA ")</f>
        <v xml:space="preserve">NO APLICA </v>
      </c>
      <c r="DW41" s="2" t="str">
        <f t="shared" si="31"/>
        <v>NO</v>
      </c>
      <c r="DX41" s="2" t="str">
        <f>IF(DW41="SI",VLOOKUP(A41,'5 TD'!$J$4:$K$472,2,0),"NO APLICA")</f>
        <v>NO APLICA</v>
      </c>
      <c r="DY41" s="2" t="str">
        <f t="shared" si="32"/>
        <v>NO</v>
      </c>
      <c r="DZ41" s="7" t="str">
        <f>IF(DY41="SI",VLOOKUP(A41,'5 TD'!$M$4:$N$350,2,0),"NO APLICA")</f>
        <v>NO APLICA</v>
      </c>
      <c r="EA41" s="2" t="str">
        <f t="shared" si="17"/>
        <v>NO APLICA</v>
      </c>
      <c r="EB41" s="12" t="str">
        <f t="shared" si="33"/>
        <v/>
      </c>
      <c r="EC41" s="12" t="str">
        <f>IF(EA41="SI",VLOOKUP(A41,'5 TD'!$V$4:$W$479,2,0),"NO APLICA")</f>
        <v>NO APLICA</v>
      </c>
      <c r="ED41" s="2" t="str">
        <f t="shared" si="18"/>
        <v>NO</v>
      </c>
      <c r="EE41" s="79" t="str">
        <f>IF(ED41="SI",VLOOKUP(AI41,COMPORTAMIENTO!$A$1:$H$2100,7,0),"NO APLICA")</f>
        <v>NO APLICA</v>
      </c>
      <c r="EF41" s="234" t="str">
        <f>IF(ED41="SI",VLOOKUP(A41,'5 TD'!$P$2:$Q$479,2,0),"NO APLICA")</f>
        <v>NO APLICA</v>
      </c>
      <c r="EG41" s="2" t="str">
        <f t="shared" si="19"/>
        <v>NO</v>
      </c>
      <c r="EH41" s="2">
        <f>IF(CZ41="no",0,VLOOKUP(AI41,EXPERIENCIA!$A$1:$C$2100,2,0))</f>
        <v>15</v>
      </c>
      <c r="EI41" s="2">
        <f>IF(CZ41="si",VLOOKUP(A41,'5 TD'!$S$3:$T$2103,2,0),0)</f>
        <v>146</v>
      </c>
      <c r="EJ41" s="2" t="str">
        <f t="shared" si="20"/>
        <v>NO</v>
      </c>
      <c r="EK41" s="2">
        <f>+('3 Planilla Preadjudicación OTIC'!BU42)</f>
        <v>0</v>
      </c>
      <c r="EO41" s="200" t="s">
        <v>64</v>
      </c>
    </row>
    <row r="42" spans="1:145" s="3" customFormat="1" ht="13" hidden="1" x14ac:dyDescent="0.3">
      <c r="A42" s="2">
        <f>+('3 Planilla Preadjudicación OTIC'!A42)</f>
        <v>14547</v>
      </c>
      <c r="B42" s="2" t="str">
        <f>+('3 Planilla Preadjudicación OTIC'!B42)</f>
        <v>53334038-5</v>
      </c>
      <c r="C42" s="4">
        <f>+('3 Planilla Preadjudicación OTIC'!E42)</f>
        <v>2025</v>
      </c>
      <c r="D42" s="4" t="str">
        <f>+('3 Planilla Preadjudicación OTIC'!F42)</f>
        <v>Fondos Regionales</v>
      </c>
      <c r="E42" s="4" t="str">
        <f>+('3 Planilla Preadjudicación OTIC'!G42)</f>
        <v>61531000-K</v>
      </c>
      <c r="F42" s="4" t="str">
        <f>+('3 Planilla Preadjudicación OTIC'!H42)</f>
        <v>SENCE</v>
      </c>
      <c r="G42" s="4"/>
      <c r="H42" s="4"/>
      <c r="I42" s="4" t="str">
        <f>+('3 Planilla Preadjudicación OTIC'!I42)</f>
        <v>TÉCNICAS DE SOLDADURA POR OXIGÁS, ARCO VOLTAICO, TIG Y MIG</v>
      </c>
      <c r="J42" s="4" t="str">
        <f>+('3 Planilla Preadjudicación OTIC'!J42)</f>
        <v>PF0622</v>
      </c>
      <c r="K42" s="4" t="str">
        <f>+('3 Planilla Preadjudicación OTIC'!K42)</f>
        <v>TÉCNICAS PARA EL EMPRENDIMIENTO</v>
      </c>
      <c r="L42" s="4" t="str">
        <f>+('3 Planilla Preadjudicación OTIC'!L42)</f>
        <v>PF0921</v>
      </c>
      <c r="M42" s="2">
        <f>+('3 Planilla Preadjudicación OTIC'!M42)</f>
        <v>9</v>
      </c>
      <c r="N42" s="4" t="str">
        <f>+('3 Planilla Preadjudicación OTIC'!N42)</f>
        <v>DE LA ARAUCANÍA</v>
      </c>
      <c r="O42" s="4" t="str">
        <f>+('3 Planilla Preadjudicación OTIC'!O42)</f>
        <v>VICTORIA</v>
      </c>
      <c r="P42" s="4" t="str">
        <f>+('3 Planilla Preadjudicación OTIC'!P42)</f>
        <v>PERSONAS VULNERABLES PERTENECIENTES AL 80 % MÁS VULNERABLE</v>
      </c>
      <c r="Q42" s="4" t="str">
        <f>+('3 Planilla Preadjudicación OTIC'!Q42)</f>
        <v>PRESENCIAL</v>
      </c>
      <c r="R42" s="4" t="str">
        <f>+('3 Planilla Preadjudicación OTIC'!R42)</f>
        <v>INDEPENDIENTE</v>
      </c>
      <c r="S42" s="4" t="str">
        <f>+('3 Planilla Preadjudicación OTIC'!S42)</f>
        <v>01. LUNES - MAÑANA / 04. MARTES - MAÑANA / 07. MIÉRCOLES - MAÑANA / 10. JUEVES - MAÑANA / 13. VIERNES - MAÑANA</v>
      </c>
      <c r="T42" s="2">
        <f>+('3 Planilla Preadjudicación OTIC'!T42)</f>
        <v>20</v>
      </c>
      <c r="U42" s="2">
        <f>+('3 Planilla Preadjudicación OTIC'!U42)</f>
        <v>260</v>
      </c>
      <c r="V42" s="2">
        <f>+('3 Planilla Preadjudicación OTIC'!V42)</f>
        <v>12</v>
      </c>
      <c r="W42" s="2">
        <f>+('3 Planilla Preadjudicación OTIC'!W42)</f>
        <v>272</v>
      </c>
      <c r="X42" s="2">
        <f>+('3 Planilla Preadjudicación OTIC'!X42)</f>
        <v>4</v>
      </c>
      <c r="Y42" s="2" t="str">
        <f>+('3 Planilla Preadjudicación OTIC'!Y42)</f>
        <v>SI</v>
      </c>
      <c r="Z42" s="2" t="str">
        <f>+('3 Planilla Preadjudicación OTIC'!Z42)</f>
        <v>SI</v>
      </c>
      <c r="AA42" s="2" t="str">
        <f>+('3 Planilla Preadjudicación OTIC'!AA42)</f>
        <v>SI</v>
      </c>
      <c r="AB42" s="4">
        <f>+('3 Planilla Preadjudicación OTIC'!AB42)</f>
        <v>0</v>
      </c>
      <c r="AC42" s="4" t="str">
        <f>+('3 Planilla Preadjudicación OTIC'!AC42)</f>
        <v>EDUCACIÓN BÁSICA COMPLETA, DE PREFERENCIA; NOCIONES BÁSICAS DE OPERACIONES MATEMÁTICAS (SUMA, RESTA,
MULTIPLICACIÓN, DIVISIÓN).</v>
      </c>
      <c r="AD42" s="2" t="str">
        <f>+('3 Planilla Preadjudicación OTIC'!AD42)</f>
        <v>SI</v>
      </c>
      <c r="AE42" s="4" t="str">
        <f>+('3 Planilla Preadjudicación OTIC'!AE42)</f>
        <v>CERTIFICACIÓN COMO SOLDADOR.</v>
      </c>
      <c r="AF42" s="2" t="str">
        <f>+('3 Planilla Preadjudicación OTIC'!AF42)</f>
        <v>CONVOCATORIA ABIERTA</v>
      </c>
      <c r="AG42" s="2">
        <f>+('3 Planilla Preadjudicación OTIC'!AG42)</f>
        <v>68</v>
      </c>
      <c r="AH42" s="30">
        <v>2</v>
      </c>
      <c r="AI42" s="2" t="str">
        <f>+('3 Planilla Preadjudicación OTIC'!AI42)</f>
        <v>76137626-8</v>
      </c>
      <c r="AJ42" s="135" t="str">
        <f>+('3 Planilla Preadjudicación OTIC'!AJ42)</f>
        <v>Centro de estudios y capacitación Ser Mas Spa</v>
      </c>
      <c r="AK42" s="4">
        <f>+('3 Planilla Preadjudicación OTIC'!AK42)</f>
        <v>272</v>
      </c>
      <c r="AL42" s="2">
        <f>+('3 Planilla Preadjudicación OTIC'!AL42)</f>
        <v>68</v>
      </c>
      <c r="AM42" s="2">
        <f>+('3 Planilla Preadjudicación OTIC'!AM42)</f>
        <v>5075</v>
      </c>
      <c r="AN42" s="12">
        <f>+('3 Planilla Preadjudicación OTIC'!AN42)</f>
        <v>275000</v>
      </c>
      <c r="AO42" s="12">
        <f>+('3 Planilla Preadjudicación OTIC'!AO42)</f>
        <v>250000</v>
      </c>
      <c r="AP42" s="12">
        <f>+('3 Planilla Preadjudicación OTIC'!AP42)</f>
        <v>27608000</v>
      </c>
      <c r="AQ42" s="12">
        <f>+('3 Planilla Preadjudicación OTIC'!AQ42)</f>
        <v>5440000</v>
      </c>
      <c r="AR42" s="12">
        <f>+('3 Planilla Preadjudicación OTIC'!AR42)</f>
        <v>5500000</v>
      </c>
      <c r="AS42" s="12">
        <f>+('3 Planilla Preadjudicación OTIC'!AS42)</f>
        <v>6800000</v>
      </c>
      <c r="AT42" s="12">
        <f>+('3 Planilla Preadjudicación OTIC'!AT42)</f>
        <v>5000000</v>
      </c>
      <c r="AU42" s="12">
        <f>+('3 Planilla Preadjudicación OTIC'!AU42)</f>
        <v>50348000</v>
      </c>
      <c r="AV42" s="12" t="str">
        <f>+('3 Planilla Preadjudicación OTIC'!AV42)</f>
        <v>SI</v>
      </c>
      <c r="AW42" s="2">
        <f>+('3 Planilla Preadjudicación OTIC'!AW42)</f>
        <v>0</v>
      </c>
      <c r="AX42" s="4">
        <f>+('3 Planilla Preadjudicación OTIC'!AX42)</f>
        <v>1</v>
      </c>
      <c r="AY42" s="2">
        <f>+('3 Planilla Preadjudicación OTIC'!AY42)</f>
        <v>1</v>
      </c>
      <c r="AZ42" s="2" t="str">
        <f>+('3 Planilla Preadjudicación OTIC'!BA42)</f>
        <v>-</v>
      </c>
      <c r="BA42" s="2" t="str">
        <f>+('3 Planilla Preadjudicación OTIC'!BB42)</f>
        <v>-</v>
      </c>
      <c r="BB42" s="2" t="str">
        <f>+('3 Planilla Preadjudicación OTIC'!BC42)</f>
        <v>-</v>
      </c>
      <c r="BC42" s="2" t="str">
        <f>+('3 Planilla Preadjudicación OTIC'!BD42)</f>
        <v>-</v>
      </c>
      <c r="BD42" s="2" t="str">
        <f>+('3 Planilla Preadjudicación OTIC'!BE42)</f>
        <v>-</v>
      </c>
      <c r="BE42" s="2" t="str">
        <f>+('3 Planilla Preadjudicación OTIC'!BF42)</f>
        <v>-</v>
      </c>
      <c r="BG42" s="2">
        <f>+('3 Planilla Preadjudicación OTIC'!BG42)</f>
        <v>7</v>
      </c>
      <c r="BH42" s="2">
        <f>+('3 Planilla Preadjudicación OTIC'!BH42)</f>
        <v>7</v>
      </c>
      <c r="BI42" s="2">
        <f>+('3 Planilla Preadjudicación OTIC'!BI42)</f>
        <v>7</v>
      </c>
      <c r="BJ42" s="2">
        <f>+('3 Planilla Preadjudicación OTIC'!BJ42)</f>
        <v>7</v>
      </c>
      <c r="BK42" s="2">
        <f>+('3 Planilla Preadjudicación OTIC'!BK42)</f>
        <v>7</v>
      </c>
      <c r="BL42" s="199">
        <f>+('3 Planilla Preadjudicación OTIC'!BM42)</f>
        <v>7</v>
      </c>
      <c r="BM42" s="103">
        <f>ROUND(('3 Planilla Preadjudicación OTIC'!BN42),1)</f>
        <v>5.8</v>
      </c>
      <c r="BN42" s="4">
        <f>+('3 Planilla Preadjudicación OTIC'!BO42)</f>
        <v>0</v>
      </c>
      <c r="BO42" s="4">
        <f>+('3 Planilla Preadjudicación OTIC'!BP42)</f>
        <v>0</v>
      </c>
      <c r="BP42" s="4">
        <f>+('3 Planilla Preadjudicación OTIC'!BQ42)</f>
        <v>0</v>
      </c>
      <c r="BQ42" s="4">
        <f>+('3 Planilla Preadjudicación OTIC'!BR42)</f>
        <v>0</v>
      </c>
      <c r="BR42" s="4">
        <f>+('3 Planilla Preadjudicación OTIC'!BS42)</f>
        <v>0</v>
      </c>
      <c r="BS42" s="4">
        <f>+('3 Planilla Preadjudicación OTIC'!BT42)</f>
        <v>0</v>
      </c>
      <c r="BU42" s="85">
        <f>IF(VLOOKUP(A42,'BD OFICIAL'!$A$1:$AL$2097,7,0)=D42,0,1)</f>
        <v>0</v>
      </c>
      <c r="BV42" s="85">
        <f>IF(VLOOKUP(A42,'BD OFICIAL'!$A$1:$AL$2097,11,0)=J42,0,1)</f>
        <v>0</v>
      </c>
      <c r="BW42" s="85">
        <f>IF(VLOOKUP(A42,'BD OFICIAL'!$A$1:$AL$2097,13,0)=L42,0,1)</f>
        <v>0</v>
      </c>
      <c r="BX42" s="2">
        <f>IF(VLOOKUP(A42,'BD OFICIAL'!$A$1:$AL$2097,16,0)=O42,0,1)</f>
        <v>0</v>
      </c>
      <c r="BY42" s="2">
        <f>IF(VLOOKUP(A42,'BD OFICIAL'!$A$1:$AL$2097,17,0)=P42,0,1)</f>
        <v>0</v>
      </c>
      <c r="BZ42" s="2">
        <f>IF(VLOOKUP(A42,'BD OFICIAL'!$A$1:$AL$2097,19,0)=R42,0,1)</f>
        <v>0</v>
      </c>
      <c r="CA42" s="2">
        <f>IF(VLOOKUP(A42,'BD OFICIAL'!$A$1:$AL$2097,21,0)=T42,0,1)</f>
        <v>0</v>
      </c>
      <c r="CB42" s="2">
        <f>IF(VLOOKUP(A42,'BD OFICIAL'!$A$1:$AL$2097,24,0)=AK42,0,1)</f>
        <v>0</v>
      </c>
      <c r="CC42" s="2">
        <f>IF(VLOOKUP(A42,'BD OFICIAL'!$A$1:$AL$2097,25,0)=X42,0,1)</f>
        <v>0</v>
      </c>
      <c r="CD42" s="2">
        <f>IF(VLOOKUP(A42,'BD OFICIAL'!$A$1:$AL$2097,26,0)=Y42,0,1)</f>
        <v>0</v>
      </c>
      <c r="CE42" s="2">
        <f>IF(VLOOKUP(A42,'BD OFICIAL'!$A$1:$AL$2097,27,0)=Z42,0,1)</f>
        <v>0</v>
      </c>
      <c r="CF42" s="2">
        <f>IF(VLOOKUP(A42,'BD OFICIAL'!$A$1:$AL$2097,28,0)=AA42,0,1)</f>
        <v>0</v>
      </c>
      <c r="CG42" s="2">
        <f>IF(VLOOKUP(A42,'BD OFICIAL'!$A$1:$AL$2097,33,0)=AF42,0,1)</f>
        <v>0</v>
      </c>
      <c r="CH42" s="2">
        <f>IF(VLOOKUP(A42,'BD OFICIAL'!$A$1:$AL$2097,35,0)=AH42,0,1)</f>
        <v>0</v>
      </c>
      <c r="CI42" s="85">
        <f>IF(VLOOKUP(A42,'BD OFICIAL'!$A$1:$AL$2097,34,0)=AL42,0,1)</f>
        <v>0</v>
      </c>
      <c r="CJ42" s="12">
        <f>VLOOKUP(A42,'BD OFICIAL'!$A$1:$AM$2097,36,0)*AM42-AP42</f>
        <v>0</v>
      </c>
      <c r="CK42" s="85" t="str">
        <f t="shared" si="0"/>
        <v>SHNOM</v>
      </c>
      <c r="CL42" s="85" t="str">
        <f t="shared" si="1"/>
        <v>SI</v>
      </c>
      <c r="CM42" s="85" t="str">
        <f t="shared" si="21"/>
        <v>NO</v>
      </c>
      <c r="CN42" s="31">
        <f t="shared" si="22"/>
        <v>0</v>
      </c>
      <c r="CO42" s="31">
        <f t="shared" si="2"/>
        <v>0</v>
      </c>
      <c r="CP42" s="31">
        <f t="shared" si="3"/>
        <v>0</v>
      </c>
      <c r="CQ42" s="31">
        <f>IF(Y42="NO",0,IF(Y42="SI",IF(VLOOKUP(A42,'BD OFICIAL'!$A:$AO,40,0)=AQ42,0,1)))</f>
        <v>0</v>
      </c>
      <c r="CR42" s="31">
        <f>IF(Z42="NO",0,IF(Z42="SI",IF(VLOOKUP(A42,'BD OFICIAL'!$A:$AO,41,0)=AS42,0,1)))</f>
        <v>0</v>
      </c>
      <c r="CS42" s="31">
        <f t="shared" si="4"/>
        <v>0</v>
      </c>
      <c r="CT42" s="31">
        <f t="shared" si="5"/>
        <v>0</v>
      </c>
      <c r="CU42" s="31">
        <f>IF(VLOOKUP(A42,'BD OFICIAL'!$A$1:$AL$1055,31,0)="SI",IF(AT42&gt;0,0,1),IF(AT42=0,0,1))</f>
        <v>0</v>
      </c>
      <c r="CV42" s="31">
        <f t="shared" si="6"/>
        <v>0</v>
      </c>
      <c r="CW42" s="31">
        <f t="shared" si="7"/>
        <v>0</v>
      </c>
      <c r="CX42" s="85" t="str">
        <f t="shared" si="23"/>
        <v>SI</v>
      </c>
      <c r="CY42" s="31">
        <f t="shared" si="24"/>
        <v>0</v>
      </c>
      <c r="CZ42" s="85" t="str">
        <f>IF(ISERROR(VLOOKUP(AI42,EXPERIENCIA!$A$1:$C$2100,1,0)),"NO","SI")</f>
        <v>SI</v>
      </c>
      <c r="DA42" s="85">
        <f>IF(CX42="no","NO APLICA",IF(AX42=0,"ERROR NOTA",IF(AND(AX42&gt;1,CZ42="NO"),"ERROR NOTA",IF(AND(CZ42="NO",AX42=1),0,IF(VLOOKUP(AI42,EXPERIENCIA!$A$1:$C$2100,3,0)=AX42,0,"ERROR NOTA")))))</f>
        <v>0</v>
      </c>
      <c r="DB42" s="85" t="str">
        <f>IF(ISERROR(VLOOKUP(AI42,COMPORTAMIENTO!$A$1:$C$2100,1,0)),"NO","SI")</f>
        <v>SI</v>
      </c>
      <c r="DC42" s="85">
        <f>IF(CX42="NO","NO APLICA",IF(AY42=0,"ERROR NOTA",IF(AND(DB42="NO",AY42=7),0,IF(VLOOKUP(AI42,COMPORTAMIENTO!$A$2:$H$2100,8,0)=AY42,0,"ERROR NOTA"))))</f>
        <v>0</v>
      </c>
      <c r="DD42" s="103">
        <f t="shared" si="25"/>
        <v>0.1</v>
      </c>
      <c r="DE42" s="103">
        <f t="shared" si="26"/>
        <v>0.1</v>
      </c>
      <c r="DF42" s="85" t="str">
        <f t="shared" si="8"/>
        <v>SI</v>
      </c>
      <c r="DG42" s="85">
        <f t="shared" si="9"/>
        <v>0</v>
      </c>
      <c r="DH42" s="85">
        <f t="shared" si="27"/>
        <v>0</v>
      </c>
      <c r="DI42" s="85">
        <f t="shared" si="10"/>
        <v>0</v>
      </c>
      <c r="DJ42" s="7">
        <f t="shared" si="28"/>
        <v>7.0000000000000009</v>
      </c>
      <c r="DK42" s="7">
        <f t="shared" si="11"/>
        <v>7.0000000000000009</v>
      </c>
      <c r="DL42" s="12">
        <f t="shared" si="29"/>
        <v>5075</v>
      </c>
      <c r="DM42" s="12">
        <f>VLOOKUP(A42,'5 TD'!$A:$B,2,0)</f>
        <v>5075</v>
      </c>
      <c r="DN42" s="7">
        <f t="shared" si="12"/>
        <v>7</v>
      </c>
      <c r="DO42" s="85" t="str">
        <f t="shared" si="13"/>
        <v>APROBADO</v>
      </c>
      <c r="DP42" s="85" t="str">
        <f t="shared" si="14"/>
        <v>APROBADO</v>
      </c>
      <c r="DQ42" s="7">
        <f t="shared" si="15"/>
        <v>5.8</v>
      </c>
      <c r="DR42" s="85" t="str">
        <f t="shared" si="30"/>
        <v>APROBADO</v>
      </c>
      <c r="DS42" s="2">
        <f>+('3 Planilla Preadjudicación OTIC'!BO42)</f>
        <v>0</v>
      </c>
      <c r="DT42" s="2">
        <f>IF(DR42="APROBADO",VLOOKUP(A42,'5 TD'!$D$3:$E$270,2,0),"NO APLICA")</f>
        <v>7</v>
      </c>
      <c r="DU42" s="2" t="str">
        <f t="shared" si="16"/>
        <v>NO</v>
      </c>
      <c r="DV42" s="2" t="str">
        <f>IF(DU42="SI",VLOOKUP(A42,'5 TD'!$G$3:$H$270,2,0),"NO APLICA ")</f>
        <v xml:space="preserve">NO APLICA </v>
      </c>
      <c r="DW42" s="2" t="str">
        <f t="shared" si="31"/>
        <v>NO</v>
      </c>
      <c r="DX42" s="2" t="str">
        <f>IF(DW42="SI",VLOOKUP(A42,'5 TD'!$J$4:$K$472,2,0),"NO APLICA")</f>
        <v>NO APLICA</v>
      </c>
      <c r="DY42" s="2" t="str">
        <f t="shared" si="32"/>
        <v>NO</v>
      </c>
      <c r="DZ42" s="7" t="str">
        <f>IF(DY42="SI",VLOOKUP(A42,'5 TD'!$M$4:$N$350,2,0),"NO APLICA")</f>
        <v>NO APLICA</v>
      </c>
      <c r="EA42" s="2" t="str">
        <f t="shared" si="17"/>
        <v>NO APLICA</v>
      </c>
      <c r="EB42" s="12" t="str">
        <f t="shared" si="33"/>
        <v/>
      </c>
      <c r="EC42" s="12" t="str">
        <f>IF(EA42="SI",VLOOKUP(A42,'5 TD'!$V$4:$W$479,2,0),"NO APLICA")</f>
        <v>NO APLICA</v>
      </c>
      <c r="ED42" s="2" t="str">
        <f t="shared" si="18"/>
        <v>NO</v>
      </c>
      <c r="EE42" s="79" t="str">
        <f>IF(ED42="SI",VLOOKUP(AI42,COMPORTAMIENTO!$A$1:$H$2100,7,0),"NO APLICA")</f>
        <v>NO APLICA</v>
      </c>
      <c r="EF42" s="234" t="str">
        <f>IF(ED42="SI",VLOOKUP(A42,'5 TD'!$P$2:$Q$479,2,0),"NO APLICA")</f>
        <v>NO APLICA</v>
      </c>
      <c r="EG42" s="2" t="str">
        <f t="shared" si="19"/>
        <v>NO</v>
      </c>
      <c r="EH42" s="2">
        <f>IF(CZ42="no",0,VLOOKUP(AI42,EXPERIENCIA!$A$1:$C$2100,2,0))</f>
        <v>15</v>
      </c>
      <c r="EI42" s="2">
        <f>IF(CZ42="si",VLOOKUP(A42,'5 TD'!$S$3:$T$2103,2,0),0)</f>
        <v>146</v>
      </c>
      <c r="EJ42" s="2" t="str">
        <f t="shared" si="20"/>
        <v>NO</v>
      </c>
      <c r="EK42" s="2">
        <f>+('3 Planilla Preadjudicación OTIC'!BU43)</f>
        <v>0</v>
      </c>
      <c r="EO42" s="200" t="s">
        <v>64</v>
      </c>
    </row>
    <row r="43" spans="1:145" s="3" customFormat="1" ht="13" hidden="1" x14ac:dyDescent="0.3">
      <c r="A43" s="2">
        <f>+('3 Planilla Preadjudicación OTIC'!A43)</f>
        <v>14548</v>
      </c>
      <c r="B43" s="2" t="str">
        <f>+('3 Planilla Preadjudicación OTIC'!B43)</f>
        <v>53334038-5</v>
      </c>
      <c r="C43" s="4">
        <f>+('3 Planilla Preadjudicación OTIC'!E43)</f>
        <v>2025</v>
      </c>
      <c r="D43" s="4" t="str">
        <f>+('3 Planilla Preadjudicación OTIC'!F43)</f>
        <v>Fondos Regionales</v>
      </c>
      <c r="E43" s="4" t="str">
        <f>+('3 Planilla Preadjudicación OTIC'!G43)</f>
        <v>61531000-K</v>
      </c>
      <c r="F43" s="4" t="str">
        <f>+('3 Planilla Preadjudicación OTIC'!H43)</f>
        <v>SENCE</v>
      </c>
      <c r="G43" s="4"/>
      <c r="H43" s="4"/>
      <c r="I43" s="4" t="str">
        <f>+('3 Planilla Preadjudicación OTIC'!I43)</f>
        <v>TÉCNICAS DE SOLDADURA POR OXIGÁS, ARCO VOLTAICO, TIG Y MIG</v>
      </c>
      <c r="J43" s="4" t="str">
        <f>+('3 Planilla Preadjudicación OTIC'!J43)</f>
        <v>PF0622</v>
      </c>
      <c r="K43" s="4" t="str">
        <f>+('3 Planilla Preadjudicación OTIC'!K43)</f>
        <v>TÉCNICAS PARA EL EMPRENDIMIENTO</v>
      </c>
      <c r="L43" s="4" t="str">
        <f>+('3 Planilla Preadjudicación OTIC'!L43)</f>
        <v>PF0921</v>
      </c>
      <c r="M43" s="2">
        <f>+('3 Planilla Preadjudicación OTIC'!M43)</f>
        <v>9</v>
      </c>
      <c r="N43" s="4" t="str">
        <f>+('3 Planilla Preadjudicación OTIC'!N43)</f>
        <v>DE LA ARAUCANÍA</v>
      </c>
      <c r="O43" s="4" t="str">
        <f>+('3 Planilla Preadjudicación OTIC'!O43)</f>
        <v>RENAICO</v>
      </c>
      <c r="P43" s="4" t="str">
        <f>+('3 Planilla Preadjudicación OTIC'!P43)</f>
        <v>PERSONAS VULNERABLES PERTENECIENTES AL 80 % MÁS VULNERABLE</v>
      </c>
      <c r="Q43" s="4" t="str">
        <f>+('3 Planilla Preadjudicación OTIC'!Q43)</f>
        <v>PRESENCIAL</v>
      </c>
      <c r="R43" s="4" t="str">
        <f>+('3 Planilla Preadjudicación OTIC'!R43)</f>
        <v>INDEPENDIENTE</v>
      </c>
      <c r="S43" s="4" t="str">
        <f>+('3 Planilla Preadjudicación OTIC'!S43)</f>
        <v>01. LUNES - MAÑANA / 04. MARTES - MAÑANA / 07. MIÉRCOLES - MAÑANA / 10. JUEVES - MAÑANA / 13. VIERNES - MAÑANA</v>
      </c>
      <c r="T43" s="2">
        <f>+('3 Planilla Preadjudicación OTIC'!T43)</f>
        <v>20</v>
      </c>
      <c r="U43" s="2">
        <f>+('3 Planilla Preadjudicación OTIC'!U43)</f>
        <v>260</v>
      </c>
      <c r="V43" s="2">
        <f>+('3 Planilla Preadjudicación OTIC'!V43)</f>
        <v>12</v>
      </c>
      <c r="W43" s="2">
        <f>+('3 Planilla Preadjudicación OTIC'!W43)</f>
        <v>272</v>
      </c>
      <c r="X43" s="2">
        <f>+('3 Planilla Preadjudicación OTIC'!X43)</f>
        <v>4</v>
      </c>
      <c r="Y43" s="2" t="str">
        <f>+('3 Planilla Preadjudicación OTIC'!Y43)</f>
        <v>SI</v>
      </c>
      <c r="Z43" s="2" t="str">
        <f>+('3 Planilla Preadjudicación OTIC'!Z43)</f>
        <v>SI</v>
      </c>
      <c r="AA43" s="2" t="str">
        <f>+('3 Planilla Preadjudicación OTIC'!AA43)</f>
        <v>SI</v>
      </c>
      <c r="AB43" s="4">
        <f>+('3 Planilla Preadjudicación OTIC'!AB43)</f>
        <v>0</v>
      </c>
      <c r="AC43" s="4" t="str">
        <f>+('3 Planilla Preadjudicación OTIC'!AC43)</f>
        <v>EDUCACIÓN BÁSICA COMPLETA, DE PREFERENCIA; NOCIONES BÁSICAS DE OPERACIONES MATEMÁTICAS (SUMA, RESTA,
MULTIPLICACIÓN, DIVISIÓN).</v>
      </c>
      <c r="AD43" s="2" t="str">
        <f>+('3 Planilla Preadjudicación OTIC'!AD43)</f>
        <v>SI</v>
      </c>
      <c r="AE43" s="4" t="str">
        <f>+('3 Planilla Preadjudicación OTIC'!AE43)</f>
        <v>CERTIFICACIÓN COMO SOLDADOR.</v>
      </c>
      <c r="AF43" s="2" t="str">
        <f>+('3 Planilla Preadjudicación OTIC'!AF43)</f>
        <v>CONVOCATORIA ABIERTA</v>
      </c>
      <c r="AG43" s="2">
        <f>+('3 Planilla Preadjudicación OTIC'!AG43)</f>
        <v>68</v>
      </c>
      <c r="AH43" s="30">
        <v>2</v>
      </c>
      <c r="AI43" s="2" t="str">
        <f>+('3 Planilla Preadjudicación OTIC'!AI43)</f>
        <v>76137626-8</v>
      </c>
      <c r="AJ43" s="135" t="str">
        <f>+('3 Planilla Preadjudicación OTIC'!AJ43)</f>
        <v>Centro de estudios y capacitación Ser Mas Spa</v>
      </c>
      <c r="AK43" s="4">
        <f>+('3 Planilla Preadjudicación OTIC'!AK43)</f>
        <v>272</v>
      </c>
      <c r="AL43" s="2">
        <f>+('3 Planilla Preadjudicación OTIC'!AL43)</f>
        <v>68</v>
      </c>
      <c r="AM43" s="2">
        <f>+('3 Planilla Preadjudicación OTIC'!AM43)</f>
        <v>5075</v>
      </c>
      <c r="AN43" s="12">
        <f>+('3 Planilla Preadjudicación OTIC'!AN43)</f>
        <v>275000</v>
      </c>
      <c r="AO43" s="12">
        <f>+('3 Planilla Preadjudicación OTIC'!AO43)</f>
        <v>250000</v>
      </c>
      <c r="AP43" s="12">
        <f>+('3 Planilla Preadjudicación OTIC'!AP43)</f>
        <v>27608000</v>
      </c>
      <c r="AQ43" s="12">
        <f>+('3 Planilla Preadjudicación OTIC'!AQ43)</f>
        <v>5440000</v>
      </c>
      <c r="AR43" s="12">
        <f>+('3 Planilla Preadjudicación OTIC'!AR43)</f>
        <v>5500000</v>
      </c>
      <c r="AS43" s="12">
        <f>+('3 Planilla Preadjudicación OTIC'!AS43)</f>
        <v>6800000</v>
      </c>
      <c r="AT43" s="12">
        <f>+('3 Planilla Preadjudicación OTIC'!AT43)</f>
        <v>5000000</v>
      </c>
      <c r="AU43" s="12">
        <f>+('3 Planilla Preadjudicación OTIC'!AU43)</f>
        <v>50348000</v>
      </c>
      <c r="AV43" s="12" t="str">
        <f>+('3 Planilla Preadjudicación OTIC'!AV43)</f>
        <v>SI</v>
      </c>
      <c r="AW43" s="2">
        <f>+('3 Planilla Preadjudicación OTIC'!AW43)</f>
        <v>0</v>
      </c>
      <c r="AX43" s="4">
        <f>+('3 Planilla Preadjudicación OTIC'!AX43)</f>
        <v>1</v>
      </c>
      <c r="AY43" s="2">
        <f>+('3 Planilla Preadjudicación OTIC'!AY43)</f>
        <v>1</v>
      </c>
      <c r="AZ43" s="2" t="str">
        <f>+('3 Planilla Preadjudicación OTIC'!BA43)</f>
        <v>-</v>
      </c>
      <c r="BA43" s="2" t="str">
        <f>+('3 Planilla Preadjudicación OTIC'!BB43)</f>
        <v>-</v>
      </c>
      <c r="BB43" s="2" t="str">
        <f>+('3 Planilla Preadjudicación OTIC'!BC43)</f>
        <v>-</v>
      </c>
      <c r="BC43" s="2" t="str">
        <f>+('3 Planilla Preadjudicación OTIC'!BD43)</f>
        <v>-</v>
      </c>
      <c r="BD43" s="2" t="str">
        <f>+('3 Planilla Preadjudicación OTIC'!BE43)</f>
        <v>-</v>
      </c>
      <c r="BE43" s="2" t="str">
        <f>+('3 Planilla Preadjudicación OTIC'!BF43)</f>
        <v>-</v>
      </c>
      <c r="BG43" s="2">
        <f>+('3 Planilla Preadjudicación OTIC'!BG43)</f>
        <v>7</v>
      </c>
      <c r="BH43" s="2">
        <f>+('3 Planilla Preadjudicación OTIC'!BH43)</f>
        <v>7</v>
      </c>
      <c r="BI43" s="2">
        <f>+('3 Planilla Preadjudicación OTIC'!BI43)</f>
        <v>7</v>
      </c>
      <c r="BJ43" s="2">
        <f>+('3 Planilla Preadjudicación OTIC'!BJ43)</f>
        <v>7</v>
      </c>
      <c r="BK43" s="2">
        <f>+('3 Planilla Preadjudicación OTIC'!BK43)</f>
        <v>7</v>
      </c>
      <c r="BL43" s="199">
        <f>+('3 Planilla Preadjudicación OTIC'!BM43)</f>
        <v>7</v>
      </c>
      <c r="BM43" s="103">
        <f>ROUND(('3 Planilla Preadjudicación OTIC'!BN43),1)</f>
        <v>5.8</v>
      </c>
      <c r="BN43" s="4">
        <f>+('3 Planilla Preadjudicación OTIC'!BO43)</f>
        <v>0</v>
      </c>
      <c r="BO43" s="4">
        <f>+('3 Planilla Preadjudicación OTIC'!BP43)</f>
        <v>0</v>
      </c>
      <c r="BP43" s="4">
        <f>+('3 Planilla Preadjudicación OTIC'!BQ43)</f>
        <v>0</v>
      </c>
      <c r="BQ43" s="4">
        <f>+('3 Planilla Preadjudicación OTIC'!BR43)</f>
        <v>0</v>
      </c>
      <c r="BR43" s="4">
        <f>+('3 Planilla Preadjudicación OTIC'!BS43)</f>
        <v>0</v>
      </c>
      <c r="BS43" s="4">
        <f>+('3 Planilla Preadjudicación OTIC'!BT43)</f>
        <v>0</v>
      </c>
      <c r="BU43" s="85">
        <f>IF(VLOOKUP(A43,'BD OFICIAL'!$A$1:$AL$2097,7,0)=D43,0,1)</f>
        <v>0</v>
      </c>
      <c r="BV43" s="85">
        <f>IF(VLOOKUP(A43,'BD OFICIAL'!$A$1:$AL$2097,11,0)=J43,0,1)</f>
        <v>0</v>
      </c>
      <c r="BW43" s="85">
        <f>IF(VLOOKUP(A43,'BD OFICIAL'!$A$1:$AL$2097,13,0)=L43,0,1)</f>
        <v>0</v>
      </c>
      <c r="BX43" s="2">
        <f>IF(VLOOKUP(A43,'BD OFICIAL'!$A$1:$AL$2097,16,0)=O43,0,1)</f>
        <v>0</v>
      </c>
      <c r="BY43" s="2">
        <f>IF(VLOOKUP(A43,'BD OFICIAL'!$A$1:$AL$2097,17,0)=P43,0,1)</f>
        <v>0</v>
      </c>
      <c r="BZ43" s="2">
        <f>IF(VLOOKUP(A43,'BD OFICIAL'!$A$1:$AL$2097,19,0)=R43,0,1)</f>
        <v>0</v>
      </c>
      <c r="CA43" s="2">
        <f>IF(VLOOKUP(A43,'BD OFICIAL'!$A$1:$AL$2097,21,0)=T43,0,1)</f>
        <v>0</v>
      </c>
      <c r="CB43" s="2">
        <f>IF(VLOOKUP(A43,'BD OFICIAL'!$A$1:$AL$2097,24,0)=AK43,0,1)</f>
        <v>0</v>
      </c>
      <c r="CC43" s="2">
        <f>IF(VLOOKUP(A43,'BD OFICIAL'!$A$1:$AL$2097,25,0)=X43,0,1)</f>
        <v>0</v>
      </c>
      <c r="CD43" s="2">
        <f>IF(VLOOKUP(A43,'BD OFICIAL'!$A$1:$AL$2097,26,0)=Y43,0,1)</f>
        <v>0</v>
      </c>
      <c r="CE43" s="2">
        <f>IF(VLOOKUP(A43,'BD OFICIAL'!$A$1:$AL$2097,27,0)=Z43,0,1)</f>
        <v>0</v>
      </c>
      <c r="CF43" s="2">
        <f>IF(VLOOKUP(A43,'BD OFICIAL'!$A$1:$AL$2097,28,0)=AA43,0,1)</f>
        <v>0</v>
      </c>
      <c r="CG43" s="2">
        <f>IF(VLOOKUP(A43,'BD OFICIAL'!$A$1:$AL$2097,33,0)=AF43,0,1)</f>
        <v>0</v>
      </c>
      <c r="CH43" s="2">
        <f>IF(VLOOKUP(A43,'BD OFICIAL'!$A$1:$AL$2097,35,0)=AH43,0,1)</f>
        <v>0</v>
      </c>
      <c r="CI43" s="85">
        <f>IF(VLOOKUP(A43,'BD OFICIAL'!$A$1:$AL$2097,34,0)=AL43,0,1)</f>
        <v>0</v>
      </c>
      <c r="CJ43" s="12">
        <f>VLOOKUP(A43,'BD OFICIAL'!$A$1:$AM$2097,36,0)*AM43-AP43</f>
        <v>0</v>
      </c>
      <c r="CK43" s="85" t="str">
        <f t="shared" si="0"/>
        <v>SHNOM</v>
      </c>
      <c r="CL43" s="85" t="str">
        <f t="shared" si="1"/>
        <v>SI</v>
      </c>
      <c r="CM43" s="85" t="str">
        <f t="shared" si="21"/>
        <v>NO</v>
      </c>
      <c r="CN43" s="31">
        <f t="shared" si="22"/>
        <v>0</v>
      </c>
      <c r="CO43" s="31">
        <f t="shared" si="2"/>
        <v>0</v>
      </c>
      <c r="CP43" s="31">
        <f t="shared" si="3"/>
        <v>0</v>
      </c>
      <c r="CQ43" s="31">
        <f>IF(Y43="NO",0,IF(Y43="SI",IF(VLOOKUP(A43,'BD OFICIAL'!$A:$AO,40,0)=AQ43,0,1)))</f>
        <v>0</v>
      </c>
      <c r="CR43" s="31">
        <f>IF(Z43="NO",0,IF(Z43="SI",IF(VLOOKUP(A43,'BD OFICIAL'!$A:$AO,41,0)=AS43,0,1)))</f>
        <v>0</v>
      </c>
      <c r="CS43" s="31">
        <f t="shared" si="4"/>
        <v>0</v>
      </c>
      <c r="CT43" s="31">
        <f t="shared" si="5"/>
        <v>0</v>
      </c>
      <c r="CU43" s="31">
        <f>IF(VLOOKUP(A43,'BD OFICIAL'!$A$1:$AL$1055,31,0)="SI",IF(AT43&gt;0,0,1),IF(AT43=0,0,1))</f>
        <v>0</v>
      </c>
      <c r="CV43" s="31">
        <f t="shared" si="6"/>
        <v>0</v>
      </c>
      <c r="CW43" s="31">
        <f t="shared" si="7"/>
        <v>0</v>
      </c>
      <c r="CX43" s="85" t="str">
        <f t="shared" si="23"/>
        <v>SI</v>
      </c>
      <c r="CY43" s="31">
        <f t="shared" si="24"/>
        <v>0</v>
      </c>
      <c r="CZ43" s="85" t="str">
        <f>IF(ISERROR(VLOOKUP(AI43,EXPERIENCIA!$A$1:$C$2100,1,0)),"NO","SI")</f>
        <v>SI</v>
      </c>
      <c r="DA43" s="85">
        <f>IF(CX43="no","NO APLICA",IF(AX43=0,"ERROR NOTA",IF(AND(AX43&gt;1,CZ43="NO"),"ERROR NOTA",IF(AND(CZ43="NO",AX43=1),0,IF(VLOOKUP(AI43,EXPERIENCIA!$A$1:$C$2100,3,0)=AX43,0,"ERROR NOTA")))))</f>
        <v>0</v>
      </c>
      <c r="DB43" s="85" t="str">
        <f>IF(ISERROR(VLOOKUP(AI43,COMPORTAMIENTO!$A$1:$C$2100,1,0)),"NO","SI")</f>
        <v>SI</v>
      </c>
      <c r="DC43" s="85">
        <f>IF(CX43="NO","NO APLICA",IF(AY43=0,"ERROR NOTA",IF(AND(DB43="NO",AY43=7),0,IF(VLOOKUP(AI43,COMPORTAMIENTO!$A$2:$H$2100,8,0)=AY43,0,"ERROR NOTA"))))</f>
        <v>0</v>
      </c>
      <c r="DD43" s="103">
        <f t="shared" si="25"/>
        <v>0.1</v>
      </c>
      <c r="DE43" s="103">
        <f t="shared" si="26"/>
        <v>0.1</v>
      </c>
      <c r="DF43" s="85" t="str">
        <f t="shared" si="8"/>
        <v>SI</v>
      </c>
      <c r="DG43" s="85">
        <f t="shared" si="9"/>
        <v>0</v>
      </c>
      <c r="DH43" s="85">
        <f t="shared" si="27"/>
        <v>0</v>
      </c>
      <c r="DI43" s="85">
        <f t="shared" si="10"/>
        <v>0</v>
      </c>
      <c r="DJ43" s="7">
        <f t="shared" si="28"/>
        <v>7.0000000000000009</v>
      </c>
      <c r="DK43" s="7">
        <f t="shared" si="11"/>
        <v>7.0000000000000009</v>
      </c>
      <c r="DL43" s="12">
        <f t="shared" si="29"/>
        <v>5075</v>
      </c>
      <c r="DM43" s="12">
        <f>VLOOKUP(A43,'5 TD'!$A:$B,2,0)</f>
        <v>5075</v>
      </c>
      <c r="DN43" s="7">
        <f t="shared" si="12"/>
        <v>7</v>
      </c>
      <c r="DO43" s="85" t="str">
        <f t="shared" si="13"/>
        <v>APROBADO</v>
      </c>
      <c r="DP43" s="85" t="str">
        <f t="shared" si="14"/>
        <v>APROBADO</v>
      </c>
      <c r="DQ43" s="7">
        <f t="shared" si="15"/>
        <v>5.8</v>
      </c>
      <c r="DR43" s="85" t="str">
        <f t="shared" si="30"/>
        <v>APROBADO</v>
      </c>
      <c r="DS43" s="2">
        <f>+('3 Planilla Preadjudicación OTIC'!BO43)</f>
        <v>0</v>
      </c>
      <c r="DT43" s="2">
        <f>IF(DR43="APROBADO",VLOOKUP(A43,'5 TD'!$D$3:$E$270,2,0),"NO APLICA")</f>
        <v>7</v>
      </c>
      <c r="DU43" s="2" t="str">
        <f t="shared" si="16"/>
        <v>NO</v>
      </c>
      <c r="DV43" s="2" t="str">
        <f>IF(DU43="SI",VLOOKUP(A43,'5 TD'!$G$3:$H$270,2,0),"NO APLICA ")</f>
        <v xml:space="preserve">NO APLICA </v>
      </c>
      <c r="DW43" s="2" t="str">
        <f t="shared" si="31"/>
        <v>NO</v>
      </c>
      <c r="DX43" s="2" t="str">
        <f>IF(DW43="SI",VLOOKUP(A43,'5 TD'!$J$4:$K$472,2,0),"NO APLICA")</f>
        <v>NO APLICA</v>
      </c>
      <c r="DY43" s="2" t="str">
        <f t="shared" si="32"/>
        <v>NO</v>
      </c>
      <c r="DZ43" s="7" t="str">
        <f>IF(DY43="SI",VLOOKUP(A43,'5 TD'!$M$4:$N$350,2,0),"NO APLICA")</f>
        <v>NO APLICA</v>
      </c>
      <c r="EA43" s="2" t="str">
        <f t="shared" si="17"/>
        <v>NO APLICA</v>
      </c>
      <c r="EB43" s="12" t="str">
        <f t="shared" si="33"/>
        <v/>
      </c>
      <c r="EC43" s="12" t="str">
        <f>IF(EA43="SI",VLOOKUP(A43,'5 TD'!$V$4:$W$479,2,0),"NO APLICA")</f>
        <v>NO APLICA</v>
      </c>
      <c r="ED43" s="2" t="str">
        <f t="shared" si="18"/>
        <v>NO</v>
      </c>
      <c r="EE43" s="79" t="str">
        <f>IF(ED43="SI",VLOOKUP(AI43,COMPORTAMIENTO!$A$1:$H$2100,7,0),"NO APLICA")</f>
        <v>NO APLICA</v>
      </c>
      <c r="EF43" s="234" t="str">
        <f>IF(ED43="SI",VLOOKUP(A43,'5 TD'!$P$2:$Q$479,2,0),"NO APLICA")</f>
        <v>NO APLICA</v>
      </c>
      <c r="EG43" s="2" t="str">
        <f t="shared" si="19"/>
        <v>NO</v>
      </c>
      <c r="EH43" s="2">
        <f>IF(CZ43="no",0,VLOOKUP(AI43,EXPERIENCIA!$A$1:$C$2100,2,0))</f>
        <v>15</v>
      </c>
      <c r="EI43" s="2">
        <f>IF(CZ43="si",VLOOKUP(A43,'5 TD'!$S$3:$T$2103,2,0),0)</f>
        <v>146</v>
      </c>
      <c r="EJ43" s="2" t="str">
        <f t="shared" si="20"/>
        <v>NO</v>
      </c>
      <c r="EK43" s="2">
        <f>+('3 Planilla Preadjudicación OTIC'!BU44)</f>
        <v>0</v>
      </c>
    </row>
    <row r="44" spans="1:145" s="3" customFormat="1" ht="13" hidden="1" x14ac:dyDescent="0.3">
      <c r="A44" s="2">
        <f>+('3 Planilla Preadjudicación OTIC'!A44)</f>
        <v>14549</v>
      </c>
      <c r="B44" s="2" t="str">
        <f>+('3 Planilla Preadjudicación OTIC'!B44)</f>
        <v>53334038-5</v>
      </c>
      <c r="C44" s="4">
        <f>+('3 Planilla Preadjudicación OTIC'!E44)</f>
        <v>2025</v>
      </c>
      <c r="D44" s="4" t="str">
        <f>+('3 Planilla Preadjudicación OTIC'!F44)</f>
        <v>Fondos Regionales</v>
      </c>
      <c r="E44" s="4" t="str">
        <f>+('3 Planilla Preadjudicación OTIC'!G44)</f>
        <v>61531000-K</v>
      </c>
      <c r="F44" s="4" t="str">
        <f>+('3 Planilla Preadjudicación OTIC'!H44)</f>
        <v>SENCE</v>
      </c>
      <c r="G44" s="4"/>
      <c r="H44" s="4"/>
      <c r="I44" s="4" t="str">
        <f>+('3 Planilla Preadjudicación OTIC'!I44)</f>
        <v>LABORES DE CARPINTERÍA DE OBRA GRUESA BÁSICA</v>
      </c>
      <c r="J44" s="4" t="str">
        <f>+('3 Planilla Preadjudicación OTIC'!J44)</f>
        <v>PF1566</v>
      </c>
      <c r="K44" s="4" t="str">
        <f>+('3 Planilla Preadjudicación OTIC'!K44)</f>
        <v>TÉCNICAS PARA EL EMPRENDIMIENTO</v>
      </c>
      <c r="L44" s="4" t="str">
        <f>+('3 Planilla Preadjudicación OTIC'!L44)</f>
        <v>PF0921</v>
      </c>
      <c r="M44" s="2">
        <f>+('3 Planilla Preadjudicación OTIC'!M44)</f>
        <v>9</v>
      </c>
      <c r="N44" s="4" t="str">
        <f>+('3 Planilla Preadjudicación OTIC'!N44)</f>
        <v>DE LA ARAUCANÍA</v>
      </c>
      <c r="O44" s="4" t="str">
        <f>+('3 Planilla Preadjudicación OTIC'!O44)</f>
        <v>TOLTÉN</v>
      </c>
      <c r="P44" s="4" t="str">
        <f>+('3 Planilla Preadjudicación OTIC'!P44)</f>
        <v>PERSONAS VULNERABLES PERTENECIENTES AL 80 % MÁS VULNERABLE</v>
      </c>
      <c r="Q44" s="4" t="str">
        <f>+('3 Planilla Preadjudicación OTIC'!Q44)</f>
        <v>PRESENCIAL</v>
      </c>
      <c r="R44" s="4" t="str">
        <f>+('3 Planilla Preadjudicación OTIC'!R44)</f>
        <v>INDEPENDIENTE</v>
      </c>
      <c r="S44" s="4" t="str">
        <f>+('3 Planilla Preadjudicación OTIC'!S44)</f>
        <v>01. LUNES - MAÑANA / 04. MARTES - MAÑANA / 07. MIÉRCOLES - MAÑANA / 10. JUEVES - MAÑANA / 13. VIERNES - MAÑANA</v>
      </c>
      <c r="T44" s="2">
        <f>+('3 Planilla Preadjudicación OTIC'!T44)</f>
        <v>20</v>
      </c>
      <c r="U44" s="2">
        <f>+('3 Planilla Preadjudicación OTIC'!U44)</f>
        <v>170</v>
      </c>
      <c r="V44" s="2">
        <f>+('3 Planilla Preadjudicación OTIC'!V44)</f>
        <v>12</v>
      </c>
      <c r="W44" s="2">
        <f>+('3 Planilla Preadjudicación OTIC'!W44)</f>
        <v>182</v>
      </c>
      <c r="X44" s="2">
        <f>+('3 Planilla Preadjudicación OTIC'!X44)</f>
        <v>4</v>
      </c>
      <c r="Y44" s="2" t="str">
        <f>+('3 Planilla Preadjudicación OTIC'!Y44)</f>
        <v>SI</v>
      </c>
      <c r="Z44" s="2" t="str">
        <f>+('3 Planilla Preadjudicación OTIC'!Z44)</f>
        <v>SI</v>
      </c>
      <c r="AA44" s="2" t="str">
        <f>+('3 Planilla Preadjudicación OTIC'!AA44)</f>
        <v>SI</v>
      </c>
      <c r="AB44" s="4">
        <f>+('3 Planilla Preadjudicación OTIC'!AB44)</f>
        <v>0</v>
      </c>
      <c r="AC44" s="4" t="str">
        <f>+('3 Planilla Preadjudicación OTIC'!AC44)</f>
        <v>EDUCACIÓN MEDIA COMPLETA, PREFERENTEMENTE</v>
      </c>
      <c r="AD44" s="2">
        <f>+('3 Planilla Preadjudicación OTIC'!AD44)</f>
        <v>0</v>
      </c>
      <c r="AE44" s="4">
        <f>+('3 Planilla Preadjudicación OTIC'!AE44)</f>
        <v>0</v>
      </c>
      <c r="AF44" s="2" t="str">
        <f>+('3 Planilla Preadjudicación OTIC'!AF44)</f>
        <v>CONVOCATORIA ABIERTA</v>
      </c>
      <c r="AG44" s="2">
        <f>+('3 Planilla Preadjudicación OTIC'!AG44)</f>
        <v>46</v>
      </c>
      <c r="AH44" s="30">
        <v>2</v>
      </c>
      <c r="AI44" s="2" t="str">
        <f>+('3 Planilla Preadjudicación OTIC'!AI44)</f>
        <v>76137626-8</v>
      </c>
      <c r="AJ44" s="135" t="str">
        <f>+('3 Planilla Preadjudicación OTIC'!AJ44)</f>
        <v>Centro de estudios y capacitación Ser Mas Spa</v>
      </c>
      <c r="AK44" s="4">
        <f>+('3 Planilla Preadjudicación OTIC'!AK44)</f>
        <v>182</v>
      </c>
      <c r="AL44" s="2">
        <f>+('3 Planilla Preadjudicación OTIC'!AL44)</f>
        <v>46</v>
      </c>
      <c r="AM44" s="2">
        <f>+('3 Planilla Preadjudicación OTIC'!AM44)</f>
        <v>5075</v>
      </c>
      <c r="AN44" s="12">
        <f>+('3 Planilla Preadjudicación OTIC'!AN44)</f>
        <v>275000</v>
      </c>
      <c r="AO44" s="12">
        <f>+('3 Planilla Preadjudicación OTIC'!AO44)</f>
        <v>0</v>
      </c>
      <c r="AP44" s="12">
        <f>+('3 Planilla Preadjudicación OTIC'!AP44)</f>
        <v>18473000</v>
      </c>
      <c r="AQ44" s="12">
        <f>+('3 Planilla Preadjudicación OTIC'!AQ44)</f>
        <v>3680000</v>
      </c>
      <c r="AR44" s="12">
        <f>+('3 Planilla Preadjudicación OTIC'!AR44)</f>
        <v>5500000</v>
      </c>
      <c r="AS44" s="12">
        <f>+('3 Planilla Preadjudicación OTIC'!AS44)</f>
        <v>4600000</v>
      </c>
      <c r="AT44" s="12">
        <f>+('3 Planilla Preadjudicación OTIC'!AT44)</f>
        <v>0</v>
      </c>
      <c r="AU44" s="12">
        <f>+('3 Planilla Preadjudicación OTIC'!AU44)</f>
        <v>32253000</v>
      </c>
      <c r="AV44" s="12" t="str">
        <f>+('3 Planilla Preadjudicación OTIC'!AV44)</f>
        <v>SI</v>
      </c>
      <c r="AW44" s="2">
        <f>+('3 Planilla Preadjudicación OTIC'!AW44)</f>
        <v>0</v>
      </c>
      <c r="AX44" s="4">
        <f>+('3 Planilla Preadjudicación OTIC'!AX44)</f>
        <v>1</v>
      </c>
      <c r="AY44" s="2">
        <f>+('3 Planilla Preadjudicación OTIC'!AY44)</f>
        <v>1</v>
      </c>
      <c r="AZ44" s="2" t="str">
        <f>+('3 Planilla Preadjudicación OTIC'!BA44)</f>
        <v>-</v>
      </c>
      <c r="BA44" s="2" t="str">
        <f>+('3 Planilla Preadjudicación OTIC'!BB44)</f>
        <v>-</v>
      </c>
      <c r="BB44" s="2" t="str">
        <f>+('3 Planilla Preadjudicación OTIC'!BC44)</f>
        <v>-</v>
      </c>
      <c r="BC44" s="2" t="str">
        <f>+('3 Planilla Preadjudicación OTIC'!BD44)</f>
        <v>-</v>
      </c>
      <c r="BD44" s="2" t="str">
        <f>+('3 Planilla Preadjudicación OTIC'!BE44)</f>
        <v>-</v>
      </c>
      <c r="BE44" s="2" t="str">
        <f>+('3 Planilla Preadjudicación OTIC'!BF44)</f>
        <v>-</v>
      </c>
      <c r="BG44" s="2">
        <f>+('3 Planilla Preadjudicación OTIC'!BG44)</f>
        <v>7</v>
      </c>
      <c r="BH44" s="2">
        <f>+('3 Planilla Preadjudicación OTIC'!BH44)</f>
        <v>7</v>
      </c>
      <c r="BI44" s="2">
        <f>+('3 Planilla Preadjudicación OTIC'!BI44)</f>
        <v>7</v>
      </c>
      <c r="BJ44" s="2">
        <f>+('3 Planilla Preadjudicación OTIC'!BJ44)</f>
        <v>7</v>
      </c>
      <c r="BK44" s="2">
        <f>+('3 Planilla Preadjudicación OTIC'!BK44)</f>
        <v>7</v>
      </c>
      <c r="BL44" s="199">
        <f>+('3 Planilla Preadjudicación OTIC'!BM44)</f>
        <v>7</v>
      </c>
      <c r="BM44" s="103">
        <f>ROUND(('3 Planilla Preadjudicación OTIC'!BN44),1)</f>
        <v>5.8</v>
      </c>
      <c r="BN44" s="4">
        <f>+('3 Planilla Preadjudicación OTIC'!BO44)</f>
        <v>0</v>
      </c>
      <c r="BO44" s="4">
        <f>+('3 Planilla Preadjudicación OTIC'!BP44)</f>
        <v>0</v>
      </c>
      <c r="BP44" s="4">
        <f>+('3 Planilla Preadjudicación OTIC'!BQ44)</f>
        <v>0</v>
      </c>
      <c r="BQ44" s="4">
        <f>+('3 Planilla Preadjudicación OTIC'!BR44)</f>
        <v>0</v>
      </c>
      <c r="BR44" s="4">
        <f>+('3 Planilla Preadjudicación OTIC'!BS44)</f>
        <v>0</v>
      </c>
      <c r="BS44" s="4">
        <f>+('3 Planilla Preadjudicación OTIC'!BT44)</f>
        <v>0</v>
      </c>
      <c r="BU44" s="85">
        <f>IF(VLOOKUP(A44,'BD OFICIAL'!$A$1:$AL$2097,7,0)=D44,0,1)</f>
        <v>0</v>
      </c>
      <c r="BV44" s="85">
        <f>IF(VLOOKUP(A44,'BD OFICIAL'!$A$1:$AL$2097,11,0)=J44,0,1)</f>
        <v>0</v>
      </c>
      <c r="BW44" s="85">
        <f>IF(VLOOKUP(A44,'BD OFICIAL'!$A$1:$AL$2097,13,0)=L44,0,1)</f>
        <v>0</v>
      </c>
      <c r="BX44" s="2">
        <f>IF(VLOOKUP(A44,'BD OFICIAL'!$A$1:$AL$2097,16,0)=O44,0,1)</f>
        <v>0</v>
      </c>
      <c r="BY44" s="2">
        <f>IF(VLOOKUP(A44,'BD OFICIAL'!$A$1:$AL$2097,17,0)=P44,0,1)</f>
        <v>0</v>
      </c>
      <c r="BZ44" s="2">
        <f>IF(VLOOKUP(A44,'BD OFICIAL'!$A$1:$AL$2097,19,0)=R44,0,1)</f>
        <v>0</v>
      </c>
      <c r="CA44" s="2">
        <f>IF(VLOOKUP(A44,'BD OFICIAL'!$A$1:$AL$2097,21,0)=T44,0,1)</f>
        <v>0</v>
      </c>
      <c r="CB44" s="2">
        <f>IF(VLOOKUP(A44,'BD OFICIAL'!$A$1:$AL$2097,24,0)=AK44,0,1)</f>
        <v>0</v>
      </c>
      <c r="CC44" s="2">
        <f>IF(VLOOKUP(A44,'BD OFICIAL'!$A$1:$AL$2097,25,0)=X44,0,1)</f>
        <v>0</v>
      </c>
      <c r="CD44" s="2">
        <f>IF(VLOOKUP(A44,'BD OFICIAL'!$A$1:$AL$2097,26,0)=Y44,0,1)</f>
        <v>0</v>
      </c>
      <c r="CE44" s="2">
        <f>IF(VLOOKUP(A44,'BD OFICIAL'!$A$1:$AL$2097,27,0)=Z44,0,1)</f>
        <v>0</v>
      </c>
      <c r="CF44" s="2">
        <f>IF(VLOOKUP(A44,'BD OFICIAL'!$A$1:$AL$2097,28,0)=AA44,0,1)</f>
        <v>0</v>
      </c>
      <c r="CG44" s="2">
        <f>IF(VLOOKUP(A44,'BD OFICIAL'!$A$1:$AL$2097,33,0)=AF44,0,1)</f>
        <v>0</v>
      </c>
      <c r="CH44" s="2">
        <f>IF(VLOOKUP(A44,'BD OFICIAL'!$A$1:$AL$2097,35,0)=AH44,0,1)</f>
        <v>0</v>
      </c>
      <c r="CI44" s="85">
        <f>IF(VLOOKUP(A44,'BD OFICIAL'!$A$1:$AL$2097,34,0)=AL44,0,1)</f>
        <v>0</v>
      </c>
      <c r="CJ44" s="12">
        <f>VLOOKUP(A44,'BD OFICIAL'!$A$1:$AM$2097,36,0)*AM44-AP44</f>
        <v>0</v>
      </c>
      <c r="CK44" s="85" t="str">
        <f t="shared" si="0"/>
        <v>SHNOM</v>
      </c>
      <c r="CL44" s="85" t="str">
        <f t="shared" si="1"/>
        <v>SI</v>
      </c>
      <c r="CM44" s="85" t="str">
        <f t="shared" si="21"/>
        <v>NO</v>
      </c>
      <c r="CN44" s="31">
        <f t="shared" si="22"/>
        <v>0</v>
      </c>
      <c r="CO44" s="31">
        <f t="shared" si="2"/>
        <v>0</v>
      </c>
      <c r="CP44" s="31">
        <f t="shared" si="3"/>
        <v>0</v>
      </c>
      <c r="CQ44" s="31">
        <f>IF(Y44="NO",0,IF(Y44="SI",IF(VLOOKUP(A44,'BD OFICIAL'!$A:$AO,40,0)=AQ44,0,1)))</f>
        <v>0</v>
      </c>
      <c r="CR44" s="31">
        <f>IF(Z44="NO",0,IF(Z44="SI",IF(VLOOKUP(A44,'BD OFICIAL'!$A:$AO,41,0)=AS44,0,1)))</f>
        <v>0</v>
      </c>
      <c r="CS44" s="31">
        <f t="shared" si="4"/>
        <v>0</v>
      </c>
      <c r="CT44" s="31">
        <f t="shared" si="5"/>
        <v>0</v>
      </c>
      <c r="CU44" s="31">
        <f>IF(VLOOKUP(A44,'BD OFICIAL'!$A$1:$AL$1055,31,0)="SI",IF(AT44&gt;0,0,1),IF(AT44=0,0,1))</f>
        <v>0</v>
      </c>
      <c r="CV44" s="31">
        <f t="shared" si="6"/>
        <v>0</v>
      </c>
      <c r="CW44" s="31">
        <f t="shared" si="7"/>
        <v>0</v>
      </c>
      <c r="CX44" s="85" t="str">
        <f t="shared" si="23"/>
        <v>SI</v>
      </c>
      <c r="CY44" s="31">
        <f t="shared" si="24"/>
        <v>0</v>
      </c>
      <c r="CZ44" s="85" t="str">
        <f>IF(ISERROR(VLOOKUP(AI44,EXPERIENCIA!$A$1:$C$2100,1,0)),"NO","SI")</f>
        <v>SI</v>
      </c>
      <c r="DA44" s="85">
        <f>IF(CX44="no","NO APLICA",IF(AX44=0,"ERROR NOTA",IF(AND(AX44&gt;1,CZ44="NO"),"ERROR NOTA",IF(AND(CZ44="NO",AX44=1),0,IF(VLOOKUP(AI44,EXPERIENCIA!$A$1:$C$2100,3,0)=AX44,0,"ERROR NOTA")))))</f>
        <v>0</v>
      </c>
      <c r="DB44" s="85" t="str">
        <f>IF(ISERROR(VLOOKUP(AI44,COMPORTAMIENTO!$A$1:$C$2100,1,0)),"NO","SI")</f>
        <v>SI</v>
      </c>
      <c r="DC44" s="85">
        <f>IF(CX44="NO","NO APLICA",IF(AY44=0,"ERROR NOTA",IF(AND(DB44="NO",AY44=7),0,IF(VLOOKUP(AI44,COMPORTAMIENTO!$A$2:$H$2100,8,0)=AY44,0,"ERROR NOTA"))))</f>
        <v>0</v>
      </c>
      <c r="DD44" s="103">
        <f t="shared" si="25"/>
        <v>0.1</v>
      </c>
      <c r="DE44" s="103">
        <f t="shared" si="26"/>
        <v>0.1</v>
      </c>
      <c r="DF44" s="85" t="str">
        <f t="shared" si="8"/>
        <v>SI</v>
      </c>
      <c r="DG44" s="85">
        <f t="shared" si="9"/>
        <v>0</v>
      </c>
      <c r="DH44" s="85">
        <f t="shared" si="27"/>
        <v>0</v>
      </c>
      <c r="DI44" s="85">
        <f t="shared" si="10"/>
        <v>0</v>
      </c>
      <c r="DJ44" s="7">
        <f t="shared" si="28"/>
        <v>7.0000000000000009</v>
      </c>
      <c r="DK44" s="7">
        <f t="shared" si="11"/>
        <v>7.0000000000000009</v>
      </c>
      <c r="DL44" s="12">
        <f t="shared" si="29"/>
        <v>5075</v>
      </c>
      <c r="DM44" s="12">
        <f>VLOOKUP(A44,'5 TD'!$A:$B,2,0)</f>
        <v>5075</v>
      </c>
      <c r="DN44" s="7">
        <f t="shared" si="12"/>
        <v>7</v>
      </c>
      <c r="DO44" s="85" t="str">
        <f t="shared" si="13"/>
        <v>APROBADO</v>
      </c>
      <c r="DP44" s="85" t="str">
        <f t="shared" si="14"/>
        <v>APROBADO</v>
      </c>
      <c r="DQ44" s="7">
        <f t="shared" si="15"/>
        <v>5.8</v>
      </c>
      <c r="DR44" s="85" t="str">
        <f t="shared" si="30"/>
        <v>APROBADO</v>
      </c>
      <c r="DS44" s="2">
        <f>+('3 Planilla Preadjudicación OTIC'!BO44)</f>
        <v>0</v>
      </c>
      <c r="DT44" s="2">
        <f>IF(DR44="APROBADO",VLOOKUP(A44,'5 TD'!$D$3:$E$270,2,0),"NO APLICA")</f>
        <v>7</v>
      </c>
      <c r="DU44" s="2" t="str">
        <f t="shared" si="16"/>
        <v>NO</v>
      </c>
      <c r="DV44" s="2" t="str">
        <f>IF(DU44="SI",VLOOKUP(A44,'5 TD'!$G$3:$H$270,2,0),"NO APLICA ")</f>
        <v xml:space="preserve">NO APLICA </v>
      </c>
      <c r="DW44" s="2" t="str">
        <f t="shared" si="31"/>
        <v>NO</v>
      </c>
      <c r="DX44" s="2" t="str">
        <f>IF(DW44="SI",VLOOKUP(A44,'5 TD'!$J$4:$K$472,2,0),"NO APLICA")</f>
        <v>NO APLICA</v>
      </c>
      <c r="DY44" s="2" t="str">
        <f t="shared" si="32"/>
        <v>NO</v>
      </c>
      <c r="DZ44" s="7" t="str">
        <f>IF(DY44="SI",VLOOKUP(A44,'5 TD'!$M$4:$N$350,2,0),"NO APLICA")</f>
        <v>NO APLICA</v>
      </c>
      <c r="EA44" s="2" t="str">
        <f t="shared" si="17"/>
        <v>NO APLICA</v>
      </c>
      <c r="EB44" s="12" t="str">
        <f t="shared" si="33"/>
        <v/>
      </c>
      <c r="EC44" s="12" t="str">
        <f>IF(EA44="SI",VLOOKUP(A44,'5 TD'!$V$4:$W$479,2,0),"NO APLICA")</f>
        <v>NO APLICA</v>
      </c>
      <c r="ED44" s="2" t="str">
        <f t="shared" si="18"/>
        <v>NO</v>
      </c>
      <c r="EE44" s="79" t="str">
        <f>IF(ED44="SI",VLOOKUP(AI44,COMPORTAMIENTO!$A$1:$H$2100,7,0),"NO APLICA")</f>
        <v>NO APLICA</v>
      </c>
      <c r="EF44" s="234" t="str">
        <f>IF(ED44="SI",VLOOKUP(A44,'5 TD'!$P$2:$Q$479,2,0),"NO APLICA")</f>
        <v>NO APLICA</v>
      </c>
      <c r="EG44" s="2" t="str">
        <f t="shared" si="19"/>
        <v>NO</v>
      </c>
      <c r="EH44" s="2">
        <f>IF(CZ44="no",0,VLOOKUP(AI44,EXPERIENCIA!$A$1:$C$2100,2,0))</f>
        <v>15</v>
      </c>
      <c r="EI44" s="2">
        <f>IF(CZ44="si",VLOOKUP(A44,'5 TD'!$S$3:$T$2103,2,0),0)</f>
        <v>181</v>
      </c>
      <c r="EJ44" s="2" t="str">
        <f t="shared" si="20"/>
        <v>NO</v>
      </c>
      <c r="EK44" s="2">
        <f>+('3 Planilla Preadjudicación OTIC'!BU45)</f>
        <v>0</v>
      </c>
    </row>
    <row r="45" spans="1:145" s="209" customFormat="1" ht="15" hidden="1" customHeight="1" x14ac:dyDescent="0.3">
      <c r="A45" s="2">
        <f>+('3 Planilla Preadjudicación OTIC'!A45)</f>
        <v>14550</v>
      </c>
      <c r="B45" s="2" t="str">
        <f>+('3 Planilla Preadjudicación OTIC'!B45)</f>
        <v>53334038-5</v>
      </c>
      <c r="C45" s="4">
        <f>+('3 Planilla Preadjudicación OTIC'!E45)</f>
        <v>2025</v>
      </c>
      <c r="D45" s="4" t="str">
        <f>+('3 Planilla Preadjudicación OTIC'!F45)</f>
        <v>Fondos Regionales</v>
      </c>
      <c r="E45" s="4" t="str">
        <f>+('3 Planilla Preadjudicación OTIC'!G45)</f>
        <v>61531000-K</v>
      </c>
      <c r="F45" s="4" t="str">
        <f>+('3 Planilla Preadjudicación OTIC'!H45)</f>
        <v>SENCE</v>
      </c>
      <c r="G45" s="4"/>
      <c r="H45" s="4"/>
      <c r="I45" s="4" t="str">
        <f>+('3 Planilla Preadjudicación OTIC'!I45)</f>
        <v>LABORES DE CARPINTERÍA DE OBRA GRUESA BÁSICA</v>
      </c>
      <c r="J45" s="4" t="str">
        <f>+('3 Planilla Preadjudicación OTIC'!J45)</f>
        <v>PF1566</v>
      </c>
      <c r="K45" s="4" t="str">
        <f>+('3 Planilla Preadjudicación OTIC'!K45)</f>
        <v>TÉCNICAS PARA EL EMPRENDIMIENTO</v>
      </c>
      <c r="L45" s="4" t="str">
        <f>+('3 Planilla Preadjudicación OTIC'!L45)</f>
        <v>PF0921</v>
      </c>
      <c r="M45" s="2">
        <f>+('3 Planilla Preadjudicación OTIC'!M45)</f>
        <v>9</v>
      </c>
      <c r="N45" s="4" t="str">
        <f>+('3 Planilla Preadjudicación OTIC'!N45)</f>
        <v>DE LA ARAUCANÍA</v>
      </c>
      <c r="O45" s="4" t="str">
        <f>+('3 Planilla Preadjudicación OTIC'!O45)</f>
        <v>CARAHUE</v>
      </c>
      <c r="P45" s="4" t="str">
        <f>+('3 Planilla Preadjudicación OTIC'!P45)</f>
        <v>PERSONAS VULNERABLES PERTENECIENTES AL 80 % MÁS VULNERABLE</v>
      </c>
      <c r="Q45" s="4" t="str">
        <f>+('3 Planilla Preadjudicación OTIC'!Q45)</f>
        <v>PRESENCIAL</v>
      </c>
      <c r="R45" s="4" t="str">
        <f>+('3 Planilla Preadjudicación OTIC'!R45)</f>
        <v>INDEPENDIENTE</v>
      </c>
      <c r="S45" s="4" t="str">
        <f>+('3 Planilla Preadjudicación OTIC'!S45)</f>
        <v>01. LUNES - MAÑANA / 04. MARTES - MAÑANA / 07. MIÉRCOLES - MAÑANA / 10. JUEVES - MAÑANA / 13. VIERNES - MAÑANA</v>
      </c>
      <c r="T45" s="2">
        <f>+('3 Planilla Preadjudicación OTIC'!T45)</f>
        <v>20</v>
      </c>
      <c r="U45" s="2">
        <f>+('3 Planilla Preadjudicación OTIC'!U45)</f>
        <v>170</v>
      </c>
      <c r="V45" s="2">
        <f>+('3 Planilla Preadjudicación OTIC'!V45)</f>
        <v>12</v>
      </c>
      <c r="W45" s="2">
        <f>+('3 Planilla Preadjudicación OTIC'!W45)</f>
        <v>182</v>
      </c>
      <c r="X45" s="2">
        <f>+('3 Planilla Preadjudicación OTIC'!X45)</f>
        <v>4</v>
      </c>
      <c r="Y45" s="2" t="str">
        <f>+('3 Planilla Preadjudicación OTIC'!Y45)</f>
        <v>SI</v>
      </c>
      <c r="Z45" s="2" t="str">
        <f>+('3 Planilla Preadjudicación OTIC'!Z45)</f>
        <v>SI</v>
      </c>
      <c r="AA45" s="2" t="str">
        <f>+('3 Planilla Preadjudicación OTIC'!AA45)</f>
        <v>SI</v>
      </c>
      <c r="AB45" s="4">
        <f>+('3 Planilla Preadjudicación OTIC'!AB45)</f>
        <v>0</v>
      </c>
      <c r="AC45" s="4" t="str">
        <f>+('3 Planilla Preadjudicación OTIC'!AC45)</f>
        <v>EDUCACIÓN MEDIA COMPLETA, PREFERENTEMENTE</v>
      </c>
      <c r="AD45" s="2">
        <f>+('3 Planilla Preadjudicación OTIC'!AD45)</f>
        <v>0</v>
      </c>
      <c r="AE45" s="4">
        <f>+('3 Planilla Preadjudicación OTIC'!AE45)</f>
        <v>0</v>
      </c>
      <c r="AF45" s="2" t="str">
        <f>+('3 Planilla Preadjudicación OTIC'!AF45)</f>
        <v>CONVOCATORIA ABIERTA</v>
      </c>
      <c r="AG45" s="2">
        <f>+('3 Planilla Preadjudicación OTIC'!AG45)</f>
        <v>46</v>
      </c>
      <c r="AH45" s="30">
        <v>2</v>
      </c>
      <c r="AI45" s="2" t="str">
        <f>+('3 Planilla Preadjudicación OTIC'!AI45)</f>
        <v>76137626-8</v>
      </c>
      <c r="AJ45" s="135" t="str">
        <f>+('3 Planilla Preadjudicación OTIC'!AJ45)</f>
        <v>Centro de estudios y capacitación Ser Mas Spa</v>
      </c>
      <c r="AK45" s="4">
        <f>+('3 Planilla Preadjudicación OTIC'!AK45)</f>
        <v>182</v>
      </c>
      <c r="AL45" s="2">
        <f>+('3 Planilla Preadjudicación OTIC'!AL45)</f>
        <v>46</v>
      </c>
      <c r="AM45" s="2">
        <f>+('3 Planilla Preadjudicación OTIC'!AM45)</f>
        <v>5075</v>
      </c>
      <c r="AN45" s="12">
        <f>+('3 Planilla Preadjudicación OTIC'!AN45)</f>
        <v>275000</v>
      </c>
      <c r="AO45" s="12">
        <f>+('3 Planilla Preadjudicación OTIC'!AO45)</f>
        <v>0</v>
      </c>
      <c r="AP45" s="12">
        <f>+('3 Planilla Preadjudicación OTIC'!AP45)</f>
        <v>18473000</v>
      </c>
      <c r="AQ45" s="12">
        <f>+('3 Planilla Preadjudicación OTIC'!AQ45)</f>
        <v>3680000</v>
      </c>
      <c r="AR45" s="12">
        <f>+('3 Planilla Preadjudicación OTIC'!AR45)</f>
        <v>5500000</v>
      </c>
      <c r="AS45" s="12">
        <f>+('3 Planilla Preadjudicación OTIC'!AS45)</f>
        <v>4600000</v>
      </c>
      <c r="AT45" s="12">
        <f>+('3 Planilla Preadjudicación OTIC'!AT45)</f>
        <v>0</v>
      </c>
      <c r="AU45" s="12">
        <f>+('3 Planilla Preadjudicación OTIC'!AU45)</f>
        <v>32253000</v>
      </c>
      <c r="AV45" s="12" t="str">
        <f>+('3 Planilla Preadjudicación OTIC'!AV45)</f>
        <v>SI</v>
      </c>
      <c r="AW45" s="2">
        <f>+('3 Planilla Preadjudicación OTIC'!AW45)</f>
        <v>0</v>
      </c>
      <c r="AX45" s="4">
        <f>+('3 Planilla Preadjudicación OTIC'!AX45)</f>
        <v>1</v>
      </c>
      <c r="AY45" s="2">
        <f>+('3 Planilla Preadjudicación OTIC'!AY45)</f>
        <v>1</v>
      </c>
      <c r="AZ45" s="2" t="str">
        <f>+('3 Planilla Preadjudicación OTIC'!BA45)</f>
        <v>-</v>
      </c>
      <c r="BA45" s="2" t="str">
        <f>+('3 Planilla Preadjudicación OTIC'!BB45)</f>
        <v>-</v>
      </c>
      <c r="BB45" s="2" t="str">
        <f>+('3 Planilla Preadjudicación OTIC'!BC45)</f>
        <v>-</v>
      </c>
      <c r="BC45" s="2" t="str">
        <f>+('3 Planilla Preadjudicación OTIC'!BD45)</f>
        <v>-</v>
      </c>
      <c r="BD45" s="2" t="str">
        <f>+('3 Planilla Preadjudicación OTIC'!BE45)</f>
        <v>-</v>
      </c>
      <c r="BE45" s="2" t="str">
        <f>+('3 Planilla Preadjudicación OTIC'!BF45)</f>
        <v>-</v>
      </c>
      <c r="BF45" s="200"/>
      <c r="BG45" s="2">
        <f>+('3 Planilla Preadjudicación OTIC'!BG45)</f>
        <v>7</v>
      </c>
      <c r="BH45" s="2">
        <f>+('3 Planilla Preadjudicación OTIC'!BH45)</f>
        <v>7</v>
      </c>
      <c r="BI45" s="2">
        <f>+('3 Planilla Preadjudicación OTIC'!BI45)</f>
        <v>7</v>
      </c>
      <c r="BJ45" s="2">
        <f>+('3 Planilla Preadjudicación OTIC'!BJ45)</f>
        <v>7</v>
      </c>
      <c r="BK45" s="2">
        <f>+('3 Planilla Preadjudicación OTIC'!BK45)</f>
        <v>7</v>
      </c>
      <c r="BL45" s="199">
        <f>+('3 Planilla Preadjudicación OTIC'!BM45)</f>
        <v>7</v>
      </c>
      <c r="BM45" s="103">
        <f>ROUND(('3 Planilla Preadjudicación OTIC'!BN45),1)</f>
        <v>5.8</v>
      </c>
      <c r="BN45" s="4">
        <f>+('3 Planilla Preadjudicación OTIC'!BO45)</f>
        <v>0</v>
      </c>
      <c r="BO45" s="4">
        <f>+('3 Planilla Preadjudicación OTIC'!BP45)</f>
        <v>0</v>
      </c>
      <c r="BP45" s="4">
        <f>+('3 Planilla Preadjudicación OTIC'!BQ45)</f>
        <v>0</v>
      </c>
      <c r="BQ45" s="4">
        <f>+('3 Planilla Preadjudicación OTIC'!BR45)</f>
        <v>0</v>
      </c>
      <c r="BR45" s="4">
        <f>+('3 Planilla Preadjudicación OTIC'!BS45)</f>
        <v>0</v>
      </c>
      <c r="BS45" s="4">
        <f>+('3 Planilla Preadjudicación OTIC'!BT45)</f>
        <v>0</v>
      </c>
      <c r="BT45" s="3"/>
      <c r="BU45" s="85">
        <f>IF(VLOOKUP(A45,'BD OFICIAL'!$A$1:$AL$2097,7,0)=D45,0,1)</f>
        <v>0</v>
      </c>
      <c r="BV45" s="85">
        <f>IF(VLOOKUP(A45,'BD OFICIAL'!$A$1:$AL$2097,11,0)=J45,0,1)</f>
        <v>0</v>
      </c>
      <c r="BW45" s="85">
        <f>IF(VLOOKUP(A45,'BD OFICIAL'!$A$1:$AL$2097,13,0)=L45,0,1)</f>
        <v>0</v>
      </c>
      <c r="BX45" s="2">
        <f>IF(VLOOKUP(A45,'BD OFICIAL'!$A$1:$AL$2097,16,0)=O45,0,1)</f>
        <v>0</v>
      </c>
      <c r="BY45" s="2">
        <f>IF(VLOOKUP(A45,'BD OFICIAL'!$A$1:$AL$2097,17,0)=P45,0,1)</f>
        <v>0</v>
      </c>
      <c r="BZ45" s="2">
        <f>IF(VLOOKUP(A45,'BD OFICIAL'!$A$1:$AL$2097,19,0)=R45,0,1)</f>
        <v>0</v>
      </c>
      <c r="CA45" s="2">
        <f>IF(VLOOKUP(A45,'BD OFICIAL'!$A$1:$AL$2097,21,0)=T45,0,1)</f>
        <v>0</v>
      </c>
      <c r="CB45" s="2">
        <f>IF(VLOOKUP(A45,'BD OFICIAL'!$A$1:$AL$2097,24,0)=AK45,0,1)</f>
        <v>0</v>
      </c>
      <c r="CC45" s="2">
        <f>IF(VLOOKUP(A45,'BD OFICIAL'!$A$1:$AL$2097,25,0)=X45,0,1)</f>
        <v>0</v>
      </c>
      <c r="CD45" s="2">
        <f>IF(VLOOKUP(A45,'BD OFICIAL'!$A$1:$AL$2097,26,0)=Y45,0,1)</f>
        <v>0</v>
      </c>
      <c r="CE45" s="2">
        <f>IF(VLOOKUP(A45,'BD OFICIAL'!$A$1:$AL$2097,27,0)=Z45,0,1)</f>
        <v>0</v>
      </c>
      <c r="CF45" s="2">
        <f>IF(VLOOKUP(A45,'BD OFICIAL'!$A$1:$AL$2097,28,0)=AA45,0,1)</f>
        <v>0</v>
      </c>
      <c r="CG45" s="2">
        <f>IF(VLOOKUP(A45,'BD OFICIAL'!$A$1:$AL$2097,33,0)=AF45,0,1)</f>
        <v>0</v>
      </c>
      <c r="CH45" s="2">
        <f>IF(VLOOKUP(A45,'BD OFICIAL'!$A$1:$AL$2097,35,0)=AH45,0,1)</f>
        <v>0</v>
      </c>
      <c r="CI45" s="85">
        <f>IF(VLOOKUP(A45,'BD OFICIAL'!$A$1:$AL$2097,34,0)=AL45,0,1)</f>
        <v>0</v>
      </c>
      <c r="CJ45" s="12">
        <f>VLOOKUP(A45,'BD OFICIAL'!$A$1:$AM$2097,36,0)*AM45-AP45</f>
        <v>0</v>
      </c>
      <c r="CK45" s="85" t="str">
        <f t="shared" si="0"/>
        <v>SHNOM</v>
      </c>
      <c r="CL45" s="85" t="str">
        <f t="shared" si="1"/>
        <v>SI</v>
      </c>
      <c r="CM45" s="85" t="str">
        <f t="shared" si="21"/>
        <v>NO</v>
      </c>
      <c r="CN45" s="31">
        <f t="shared" si="22"/>
        <v>0</v>
      </c>
      <c r="CO45" s="31">
        <f t="shared" si="2"/>
        <v>0</v>
      </c>
      <c r="CP45" s="31">
        <f t="shared" ref="CP45:CP108" si="34">IF(AND(CJ45&gt;-1,CJ45&lt;1),0,1)</f>
        <v>0</v>
      </c>
      <c r="CQ45" s="31">
        <f>IF(Y45="NO",0,IF(Y45="SI",IF(VLOOKUP(A45,'BD OFICIAL'!$A:$AO,40,0)=AQ45,0,1)))</f>
        <v>0</v>
      </c>
      <c r="CR45" s="31">
        <f>IF(Z45="NO",0,IF(Z45="SI",IF(VLOOKUP(A45,'BD OFICIAL'!$A:$AO,41,0)=AS45,0,1)))</f>
        <v>0</v>
      </c>
      <c r="CS45" s="31">
        <f t="shared" si="4"/>
        <v>0</v>
      </c>
      <c r="CT45" s="31">
        <f t="shared" si="5"/>
        <v>0</v>
      </c>
      <c r="CU45" s="31">
        <f>IF(VLOOKUP(A45,'BD OFICIAL'!$A$1:$AL$1055,31,0)="SI",IF(AT45&gt;0,0,1),IF(AT45=0,0,1))</f>
        <v>0</v>
      </c>
      <c r="CV45" s="31">
        <f t="shared" si="6"/>
        <v>0</v>
      </c>
      <c r="CW45" s="31">
        <f t="shared" si="7"/>
        <v>0</v>
      </c>
      <c r="CX45" s="85" t="str">
        <f t="shared" si="23"/>
        <v>SI</v>
      </c>
      <c r="CY45" s="31">
        <f t="shared" si="24"/>
        <v>0</v>
      </c>
      <c r="CZ45" s="85" t="str">
        <f>IF(ISERROR(VLOOKUP(AI45,EXPERIENCIA!$A$1:$C$2100,1,0)),"NO","SI")</f>
        <v>SI</v>
      </c>
      <c r="DA45" s="85">
        <f>IF(CX45="no","NO APLICA",IF(AX45=0,"ERROR NOTA",IF(AND(AX45&gt;1,CZ45="NO"),"ERROR NOTA",IF(AND(CZ45="NO",AX45=1),0,IF(VLOOKUP(AI45,EXPERIENCIA!$A$1:$C$2100,3,0)=AX45,0,"ERROR NOTA")))))</f>
        <v>0</v>
      </c>
      <c r="DB45" s="85" t="str">
        <f>IF(ISERROR(VLOOKUP(AI45,COMPORTAMIENTO!$A$1:$C$2100,1,0)),"NO","SI")</f>
        <v>SI</v>
      </c>
      <c r="DC45" s="85">
        <f>IF(CX45="NO","NO APLICA",IF(AY45=0,"ERROR NOTA",IF(AND(DB45="NO",AY45=7),0,IF(VLOOKUP(AI45,COMPORTAMIENTO!$A$2:$H$2100,8,0)=AY45,0,"ERROR NOTA"))))</f>
        <v>0</v>
      </c>
      <c r="DD45" s="103">
        <f t="shared" si="25"/>
        <v>0.1</v>
      </c>
      <c r="DE45" s="103">
        <f t="shared" si="26"/>
        <v>0.1</v>
      </c>
      <c r="DF45" s="85" t="str">
        <f t="shared" si="8"/>
        <v>SI</v>
      </c>
      <c r="DG45" s="85">
        <f t="shared" si="9"/>
        <v>0</v>
      </c>
      <c r="DH45" s="85">
        <f t="shared" si="27"/>
        <v>0</v>
      </c>
      <c r="DI45" s="85">
        <f t="shared" si="10"/>
        <v>0</v>
      </c>
      <c r="DJ45" s="7">
        <f t="shared" si="28"/>
        <v>7.0000000000000009</v>
      </c>
      <c r="DK45" s="7">
        <f t="shared" si="11"/>
        <v>7.0000000000000009</v>
      </c>
      <c r="DL45" s="12">
        <f t="shared" si="29"/>
        <v>5075</v>
      </c>
      <c r="DM45" s="12">
        <f>VLOOKUP(A45,'5 TD'!$A:$B,2,0)</f>
        <v>5075</v>
      </c>
      <c r="DN45" s="7">
        <f t="shared" si="12"/>
        <v>7</v>
      </c>
      <c r="DO45" s="85" t="str">
        <f t="shared" si="13"/>
        <v>APROBADO</v>
      </c>
      <c r="DP45" s="85" t="str">
        <f t="shared" ref="DP45:DP108" si="35">IF(CX45="NO","NO APLICA",IF(AND(DA45&lt;&gt;"NO APLICA",DA45&lt;&gt;"ERROR NOTA",DC45&lt;&gt;"NO APLICA",DC45&lt;&gt;"ERROR NOTA",DO45&lt;&gt;"ERROR NOTA"),"APROBADO"))</f>
        <v>APROBADO</v>
      </c>
      <c r="DQ45" s="7">
        <f t="shared" ref="DQ45:DQ108" si="36">IF(DP45="APROBADO",ROUND((DD45+DE45+0.75*DK45+DN45*0.05),1),IF(DP45="ERROR NOTA","ERROR NOTA","NO APLICA"))</f>
        <v>5.8</v>
      </c>
      <c r="DR45" s="85" t="str">
        <f t="shared" si="30"/>
        <v>APROBADO</v>
      </c>
      <c r="DS45" s="2">
        <f>+('3 Planilla Preadjudicación OTIC'!BO45)</f>
        <v>0</v>
      </c>
      <c r="DT45" s="2">
        <f>IF(DR45="APROBADO",VLOOKUP(A45,'5 TD'!$D$3:$E$270,2,0),"NO APLICA")</f>
        <v>7</v>
      </c>
      <c r="DU45" s="2" t="str">
        <f t="shared" ref="DU45:DU108" si="37">IF(DT45="NO APLICA","NO APLICA",IF(DT45=DQ45,"SI","NO"))</f>
        <v>NO</v>
      </c>
      <c r="DV45" s="2" t="str">
        <f>IF(DU45="SI",VLOOKUP(A45,'5 TD'!$G$3:$H$270,2,0),"NO APLICA ")</f>
        <v xml:space="preserve">NO APLICA </v>
      </c>
      <c r="DW45" s="2" t="str">
        <f t="shared" si="31"/>
        <v>NO</v>
      </c>
      <c r="DX45" s="2" t="str">
        <f>IF(DW45="SI",VLOOKUP(A45,'5 TD'!$J$4:$K$472,2,0),"NO APLICA")</f>
        <v>NO APLICA</v>
      </c>
      <c r="DY45" s="2" t="str">
        <f t="shared" si="32"/>
        <v>NO</v>
      </c>
      <c r="DZ45" s="7" t="str">
        <f>IF(DY45="SI",VLOOKUP(A45,'5 TD'!$M$4:$N$350,2,0),"NO APLICA")</f>
        <v>NO APLICA</v>
      </c>
      <c r="EA45" s="2" t="str">
        <f t="shared" si="17"/>
        <v>NO APLICA</v>
      </c>
      <c r="EB45" s="12" t="str">
        <f t="shared" si="33"/>
        <v/>
      </c>
      <c r="EC45" s="12" t="str">
        <f>IF(EA45="SI",VLOOKUP(A45,'5 TD'!$V$4:$W$479,2,0),"NO APLICA")</f>
        <v>NO APLICA</v>
      </c>
      <c r="ED45" s="2" t="str">
        <f t="shared" ref="ED45:ED108" si="38">IF(AND(EA45="SI",EB45=EC45),"SI","NO")</f>
        <v>NO</v>
      </c>
      <c r="EE45" s="79" t="str">
        <f>IF(ED45="SI",VLOOKUP(AI45,COMPORTAMIENTO!$A$1:$H$2100,7,0),"NO APLICA")</f>
        <v>NO APLICA</v>
      </c>
      <c r="EF45" s="234" t="str">
        <f>IF(ED45="SI",VLOOKUP(A45,'5 TD'!$P$2:$Q$479,2,0),"NO APLICA")</f>
        <v>NO APLICA</v>
      </c>
      <c r="EG45" s="2" t="str">
        <f t="shared" ref="EG45:EG108" si="39">IF(AND(ED45="SI",EE45=EF45),"SI","NO")</f>
        <v>NO</v>
      </c>
      <c r="EH45" s="2">
        <f>IF(CZ45="no",0,VLOOKUP(AI45,EXPERIENCIA!$A$1:$C$2100,2,0))</f>
        <v>15</v>
      </c>
      <c r="EI45" s="2">
        <f>IF(CZ45="si",VLOOKUP(A45,'5 TD'!$S$3:$T$2103,2,0),0)</f>
        <v>181</v>
      </c>
      <c r="EJ45" s="2" t="str">
        <f t="shared" ref="EJ45:EJ108" si="40">IF(EI45="NO APLICA","NO",IF(EI45=EH45,"SI","NO"))</f>
        <v>NO</v>
      </c>
      <c r="EK45" s="2">
        <f>+('3 Planilla Preadjudicación OTIC'!BU46)</f>
        <v>0</v>
      </c>
      <c r="EL45" s="3"/>
      <c r="EM45" s="3"/>
      <c r="EN45" s="3"/>
    </row>
    <row r="46" spans="1:145" ht="15" hidden="1" customHeight="1" x14ac:dyDescent="0.3">
      <c r="A46" s="2">
        <f>+('3 Planilla Preadjudicación OTIC'!A46)</f>
        <v>14551</v>
      </c>
      <c r="B46" s="2" t="str">
        <f>+('3 Planilla Preadjudicación OTIC'!B46)</f>
        <v>53334038-5</v>
      </c>
      <c r="C46" s="4">
        <f>+('3 Planilla Preadjudicación OTIC'!E46)</f>
        <v>2025</v>
      </c>
      <c r="D46" s="4" t="str">
        <f>+('3 Planilla Preadjudicación OTIC'!F46)</f>
        <v>Fondos Regionales</v>
      </c>
      <c r="E46" s="4" t="str">
        <f>+('3 Planilla Preadjudicación OTIC'!G46)</f>
        <v>61531000-K</v>
      </c>
      <c r="F46" s="4" t="str">
        <f>+('3 Planilla Preadjudicación OTIC'!H46)</f>
        <v>SENCE</v>
      </c>
      <c r="G46" s="4"/>
      <c r="H46" s="4"/>
      <c r="I46" s="4" t="str">
        <f>+('3 Planilla Preadjudicación OTIC'!I46)</f>
        <v>LABORES DE CARPINTERÍA DE OBRA GRUESA BÁSICA</v>
      </c>
      <c r="J46" s="4" t="str">
        <f>+('3 Planilla Preadjudicación OTIC'!J46)</f>
        <v>PF1566</v>
      </c>
      <c r="K46" s="4" t="str">
        <f>+('3 Planilla Preadjudicación OTIC'!K46)</f>
        <v>TÉCNICAS PARA EL EMPRENDIMIENTO</v>
      </c>
      <c r="L46" s="4" t="str">
        <f>+('3 Planilla Preadjudicación OTIC'!L46)</f>
        <v>PF0921</v>
      </c>
      <c r="M46" s="2">
        <f>+('3 Planilla Preadjudicación OTIC'!M46)</f>
        <v>9</v>
      </c>
      <c r="N46" s="4" t="str">
        <f>+('3 Planilla Preadjudicación OTIC'!N46)</f>
        <v>DE LA ARAUCANÍA</v>
      </c>
      <c r="O46" s="4" t="str">
        <f>+('3 Planilla Preadjudicación OTIC'!O46)</f>
        <v>LONQUIMAY</v>
      </c>
      <c r="P46" s="4" t="str">
        <f>+('3 Planilla Preadjudicación OTIC'!P46)</f>
        <v>PERSONAS VULNERABLES PERTENECIENTES AL 80 % MÁS VULNERABLE</v>
      </c>
      <c r="Q46" s="4" t="str">
        <f>+('3 Planilla Preadjudicación OTIC'!Q46)</f>
        <v>PRESENCIAL</v>
      </c>
      <c r="R46" s="4" t="str">
        <f>+('3 Planilla Preadjudicación OTIC'!R46)</f>
        <v>INDEPENDIENTE</v>
      </c>
      <c r="S46" s="4" t="str">
        <f>+('3 Planilla Preadjudicación OTIC'!S46)</f>
        <v>01. LUNES - MAÑANA / 04. MARTES - MAÑANA / 07. MIÉRCOLES - MAÑANA / 10. JUEVES - MAÑANA / 13. VIERNES - MAÑANA</v>
      </c>
      <c r="T46" s="2">
        <f>+('3 Planilla Preadjudicación OTIC'!T46)</f>
        <v>20</v>
      </c>
      <c r="U46" s="2">
        <f>+('3 Planilla Preadjudicación OTIC'!U46)</f>
        <v>170</v>
      </c>
      <c r="V46" s="2">
        <f>+('3 Planilla Preadjudicación OTIC'!V46)</f>
        <v>12</v>
      </c>
      <c r="W46" s="2">
        <f>+('3 Planilla Preadjudicación OTIC'!W46)</f>
        <v>182</v>
      </c>
      <c r="X46" s="2">
        <f>+('3 Planilla Preadjudicación OTIC'!X46)</f>
        <v>4</v>
      </c>
      <c r="Y46" s="2" t="str">
        <f>+('3 Planilla Preadjudicación OTIC'!Y46)</f>
        <v>SI</v>
      </c>
      <c r="Z46" s="2" t="str">
        <f>+('3 Planilla Preadjudicación OTIC'!Z46)</f>
        <v>SI</v>
      </c>
      <c r="AA46" s="2" t="str">
        <f>+('3 Planilla Preadjudicación OTIC'!AA46)</f>
        <v>SI</v>
      </c>
      <c r="AB46" s="4">
        <f>+('3 Planilla Preadjudicación OTIC'!AB46)</f>
        <v>0</v>
      </c>
      <c r="AC46" s="4" t="str">
        <f>+('3 Planilla Preadjudicación OTIC'!AC46)</f>
        <v>EDUCACIÓN MEDIA COMPLETA, PREFERENTEMENTE</v>
      </c>
      <c r="AD46" s="2">
        <f>+('3 Planilla Preadjudicación OTIC'!AD46)</f>
        <v>0</v>
      </c>
      <c r="AE46" s="4">
        <f>+('3 Planilla Preadjudicación OTIC'!AE46)</f>
        <v>0</v>
      </c>
      <c r="AF46" s="2" t="str">
        <f>+('3 Planilla Preadjudicación OTIC'!AF46)</f>
        <v>CONVOCATORIA ABIERTA</v>
      </c>
      <c r="AG46" s="2">
        <f>+('3 Planilla Preadjudicación OTIC'!AG46)</f>
        <v>46</v>
      </c>
      <c r="AH46" s="30">
        <v>2</v>
      </c>
      <c r="AI46" s="2" t="str">
        <f>+('3 Planilla Preadjudicación OTIC'!AI46)</f>
        <v>76137626-8</v>
      </c>
      <c r="AJ46" s="135" t="str">
        <f>+('3 Planilla Preadjudicación OTIC'!AJ46)</f>
        <v>Centro de estudios y capacitación Ser Mas Spa</v>
      </c>
      <c r="AK46" s="4">
        <f>+('3 Planilla Preadjudicación OTIC'!AK46)</f>
        <v>182</v>
      </c>
      <c r="AL46" s="2">
        <f>+('3 Planilla Preadjudicación OTIC'!AL46)</f>
        <v>46</v>
      </c>
      <c r="AM46" s="2">
        <f>+('3 Planilla Preadjudicación OTIC'!AM46)</f>
        <v>5075</v>
      </c>
      <c r="AN46" s="12">
        <f>+('3 Planilla Preadjudicación OTIC'!AN46)</f>
        <v>275000</v>
      </c>
      <c r="AO46" s="12">
        <f>+('3 Planilla Preadjudicación OTIC'!AO46)</f>
        <v>0</v>
      </c>
      <c r="AP46" s="12">
        <f>+('3 Planilla Preadjudicación OTIC'!AP46)</f>
        <v>18473000</v>
      </c>
      <c r="AQ46" s="12">
        <f>+('3 Planilla Preadjudicación OTIC'!AQ46)</f>
        <v>3680000</v>
      </c>
      <c r="AR46" s="12">
        <f>+('3 Planilla Preadjudicación OTIC'!AR46)</f>
        <v>5500000</v>
      </c>
      <c r="AS46" s="12">
        <f>+('3 Planilla Preadjudicación OTIC'!AS46)</f>
        <v>4600000</v>
      </c>
      <c r="AT46" s="12">
        <f>+('3 Planilla Preadjudicación OTIC'!AT46)</f>
        <v>0</v>
      </c>
      <c r="AU46" s="12">
        <f>+('3 Planilla Preadjudicación OTIC'!AU46)</f>
        <v>32253000</v>
      </c>
      <c r="AV46" s="12" t="str">
        <f>+('3 Planilla Preadjudicación OTIC'!AV46)</f>
        <v>SI</v>
      </c>
      <c r="AW46" s="2">
        <f>+('3 Planilla Preadjudicación OTIC'!AW46)</f>
        <v>0</v>
      </c>
      <c r="AX46" s="4">
        <f>+('3 Planilla Preadjudicación OTIC'!AX46)</f>
        <v>1</v>
      </c>
      <c r="AY46" s="2">
        <f>+('3 Planilla Preadjudicación OTIC'!AY46)</f>
        <v>1</v>
      </c>
      <c r="AZ46" s="2" t="str">
        <f>+('3 Planilla Preadjudicación OTIC'!BA46)</f>
        <v>-</v>
      </c>
      <c r="BA46" s="2" t="str">
        <f>+('3 Planilla Preadjudicación OTIC'!BB46)</f>
        <v>-</v>
      </c>
      <c r="BB46" s="2" t="str">
        <f>+('3 Planilla Preadjudicación OTIC'!BC46)</f>
        <v>-</v>
      </c>
      <c r="BC46" s="2" t="str">
        <f>+('3 Planilla Preadjudicación OTIC'!BD46)</f>
        <v>-</v>
      </c>
      <c r="BD46" s="2" t="str">
        <f>+('3 Planilla Preadjudicación OTIC'!BE46)</f>
        <v>-</v>
      </c>
      <c r="BE46" s="2" t="str">
        <f>+('3 Planilla Preadjudicación OTIC'!BF46)</f>
        <v>-</v>
      </c>
      <c r="BF46" s="2"/>
      <c r="BG46" s="2">
        <f>+('3 Planilla Preadjudicación OTIC'!BG46)</f>
        <v>7</v>
      </c>
      <c r="BH46" s="2">
        <f>+('3 Planilla Preadjudicación OTIC'!BH46)</f>
        <v>7</v>
      </c>
      <c r="BI46" s="2">
        <f>+('3 Planilla Preadjudicación OTIC'!BI46)</f>
        <v>7</v>
      </c>
      <c r="BJ46" s="2">
        <f>+('3 Planilla Preadjudicación OTIC'!BJ46)</f>
        <v>7</v>
      </c>
      <c r="BK46" s="2">
        <f>+('3 Planilla Preadjudicación OTIC'!BK46)</f>
        <v>7</v>
      </c>
      <c r="BL46" s="199">
        <f>+('3 Planilla Preadjudicación OTIC'!BM46)</f>
        <v>7</v>
      </c>
      <c r="BM46" s="103">
        <f>ROUND(('3 Planilla Preadjudicación OTIC'!BN46),1)</f>
        <v>5.8</v>
      </c>
      <c r="BN46" s="4">
        <f>+('3 Planilla Preadjudicación OTIC'!BO46)</f>
        <v>0</v>
      </c>
      <c r="BO46" s="4">
        <f>+('3 Planilla Preadjudicación OTIC'!BP46)</f>
        <v>0</v>
      </c>
      <c r="BP46" s="4">
        <f>+('3 Planilla Preadjudicación OTIC'!BQ46)</f>
        <v>0</v>
      </c>
      <c r="BQ46" s="4">
        <f>+('3 Planilla Preadjudicación OTIC'!BR46)</f>
        <v>0</v>
      </c>
      <c r="BR46" s="4">
        <f>+('3 Planilla Preadjudicación OTIC'!BS46)</f>
        <v>0</v>
      </c>
      <c r="BS46" s="4">
        <f>+('3 Planilla Preadjudicación OTIC'!BT46)</f>
        <v>0</v>
      </c>
      <c r="BT46" s="135"/>
      <c r="BU46" s="85">
        <f>IF(VLOOKUP(A46,'BD OFICIAL'!$A$1:$AL$2097,7,0)=D46,0,1)</f>
        <v>0</v>
      </c>
      <c r="BV46" s="85">
        <f>IF(VLOOKUP(A46,'BD OFICIAL'!$A$1:$AL$2097,11,0)=J46,0,1)</f>
        <v>0</v>
      </c>
      <c r="BW46" s="85">
        <f>IF(VLOOKUP(A46,'BD OFICIAL'!$A$1:$AL$2097,13,0)=L46,0,1)</f>
        <v>0</v>
      </c>
      <c r="BX46" s="2">
        <f>IF(VLOOKUP(A46,'BD OFICIAL'!$A$1:$AL$2097,16,0)=O46,0,1)</f>
        <v>0</v>
      </c>
      <c r="BY46" s="2">
        <f>IF(VLOOKUP(A46,'BD OFICIAL'!$A$1:$AL$2097,17,0)=P46,0,1)</f>
        <v>0</v>
      </c>
      <c r="BZ46" s="2">
        <f>IF(VLOOKUP(A46,'BD OFICIAL'!$A$1:$AL$2097,19,0)=R46,0,1)</f>
        <v>0</v>
      </c>
      <c r="CA46" s="2">
        <f>IF(VLOOKUP(A46,'BD OFICIAL'!$A$1:$AL$2097,21,0)=T46,0,1)</f>
        <v>0</v>
      </c>
      <c r="CB46" s="2">
        <f>IF(VLOOKUP(A46,'BD OFICIAL'!$A$1:$AL$2097,24,0)=AK46,0,1)</f>
        <v>0</v>
      </c>
      <c r="CC46" s="2">
        <f>IF(VLOOKUP(A46,'BD OFICIAL'!$A$1:$AL$2097,25,0)=X46,0,1)</f>
        <v>0</v>
      </c>
      <c r="CD46" s="2">
        <f>IF(VLOOKUP(A46,'BD OFICIAL'!$A$1:$AL$2097,26,0)=Y46,0,1)</f>
        <v>0</v>
      </c>
      <c r="CE46" s="2">
        <f>IF(VLOOKUP(A46,'BD OFICIAL'!$A$1:$AL$2097,27,0)=Z46,0,1)</f>
        <v>0</v>
      </c>
      <c r="CF46" s="2">
        <f>IF(VLOOKUP(A46,'BD OFICIAL'!$A$1:$AL$2097,28,0)=AA46,0,1)</f>
        <v>0</v>
      </c>
      <c r="CG46" s="2">
        <f>IF(VLOOKUP(A46,'BD OFICIAL'!$A$1:$AL$2097,33,0)=AF46,0,1)</f>
        <v>0</v>
      </c>
      <c r="CH46" s="2">
        <f>IF(VLOOKUP(A46,'BD OFICIAL'!$A$1:$AL$2097,35,0)=AH46,0,1)</f>
        <v>0</v>
      </c>
      <c r="CI46" s="85">
        <f>IF(VLOOKUP(A46,'BD OFICIAL'!$A$1:$AL$2097,34,0)=AL46,0,1)</f>
        <v>0</v>
      </c>
      <c r="CJ46" s="12">
        <f>VLOOKUP(A46,'BD OFICIAL'!$A$1:$AM$2097,36,0)*AM46-AP46</f>
        <v>0</v>
      </c>
      <c r="CK46" s="85" t="str">
        <f t="shared" si="0"/>
        <v>SHNOM</v>
      </c>
      <c r="CL46" s="85" t="str">
        <f t="shared" si="1"/>
        <v>SI</v>
      </c>
      <c r="CM46" s="85" t="str">
        <f t="shared" si="21"/>
        <v>NO</v>
      </c>
      <c r="CN46" s="31">
        <f t="shared" si="22"/>
        <v>0</v>
      </c>
      <c r="CO46" s="31">
        <f t="shared" si="2"/>
        <v>0</v>
      </c>
      <c r="CP46" s="31">
        <f t="shared" si="34"/>
        <v>0</v>
      </c>
      <c r="CQ46" s="31">
        <f>IF(Y46="NO",0,IF(Y46="SI",IF(VLOOKUP(A46,'BD OFICIAL'!$A:$AO,40,0)=AQ46,0,1)))</f>
        <v>0</v>
      </c>
      <c r="CR46" s="31">
        <f>IF(Z46="NO",0,IF(Z46="SI",IF(VLOOKUP(A46,'BD OFICIAL'!$A:$AO,41,0)=AS46,0,1)))</f>
        <v>0</v>
      </c>
      <c r="CS46" s="31">
        <f t="shared" si="4"/>
        <v>0</v>
      </c>
      <c r="CT46" s="31">
        <f t="shared" si="5"/>
        <v>0</v>
      </c>
      <c r="CU46" s="31">
        <f>IF(VLOOKUP(A46,'BD OFICIAL'!$A$1:$AL$1055,31,0)="SI",IF(AT46&gt;0,0,1),IF(AT46=0,0,1))</f>
        <v>0</v>
      </c>
      <c r="CV46" s="31">
        <f t="shared" si="6"/>
        <v>0</v>
      </c>
      <c r="CW46" s="31">
        <f t="shared" si="7"/>
        <v>0</v>
      </c>
      <c r="CX46" s="85" t="str">
        <f t="shared" si="23"/>
        <v>SI</v>
      </c>
      <c r="CY46" s="31">
        <f t="shared" si="24"/>
        <v>0</v>
      </c>
      <c r="CZ46" s="85" t="str">
        <f>IF(ISERROR(VLOOKUP(AI46,EXPERIENCIA!$A$1:$C$2100,1,0)),"NO","SI")</f>
        <v>SI</v>
      </c>
      <c r="DA46" s="85">
        <f>IF(CX46="no","NO APLICA",IF(AX46=0,"ERROR NOTA",IF(AND(AX46&gt;1,CZ46="NO"),"ERROR NOTA",IF(AND(CZ46="NO",AX46=1),0,IF(VLOOKUP(AI46,EXPERIENCIA!$A$1:$C$2100,3,0)=AX46,0,"ERROR NOTA")))))</f>
        <v>0</v>
      </c>
      <c r="DB46" s="85" t="str">
        <f>IF(ISERROR(VLOOKUP(AI46,COMPORTAMIENTO!$A$1:$C$2100,1,0)),"NO","SI")</f>
        <v>SI</v>
      </c>
      <c r="DC46" s="85">
        <f>IF(CX46="NO","NO APLICA",IF(AY46=0,"ERROR NOTA",IF(AND(DB46="NO",AY46=7),0,IF(VLOOKUP(AI46,COMPORTAMIENTO!$A$2:$H$2100,8,0)=AY46,0,"ERROR NOTA"))))</f>
        <v>0</v>
      </c>
      <c r="DD46" s="103">
        <f t="shared" si="25"/>
        <v>0.1</v>
      </c>
      <c r="DE46" s="103">
        <f t="shared" si="26"/>
        <v>0.1</v>
      </c>
      <c r="DF46" s="85" t="str">
        <f t="shared" si="8"/>
        <v>SI</v>
      </c>
      <c r="DG46" s="85">
        <f t="shared" si="9"/>
        <v>0</v>
      </c>
      <c r="DH46" s="85">
        <f t="shared" si="27"/>
        <v>0</v>
      </c>
      <c r="DI46" s="85">
        <f t="shared" si="10"/>
        <v>0</v>
      </c>
      <c r="DJ46" s="7">
        <f t="shared" si="28"/>
        <v>7.0000000000000009</v>
      </c>
      <c r="DK46" s="7">
        <f t="shared" si="11"/>
        <v>7.0000000000000009</v>
      </c>
      <c r="DL46" s="12">
        <f t="shared" si="29"/>
        <v>5075</v>
      </c>
      <c r="DM46" s="12">
        <f>VLOOKUP(A46,'5 TD'!$A:$B,2,0)</f>
        <v>5075</v>
      </c>
      <c r="DN46" s="7">
        <f t="shared" si="12"/>
        <v>7</v>
      </c>
      <c r="DO46" s="85" t="str">
        <f t="shared" si="13"/>
        <v>APROBADO</v>
      </c>
      <c r="DP46" s="85" t="str">
        <f t="shared" si="35"/>
        <v>APROBADO</v>
      </c>
      <c r="DQ46" s="7">
        <f t="shared" si="36"/>
        <v>5.8</v>
      </c>
      <c r="DR46" s="85" t="str">
        <f t="shared" si="30"/>
        <v>APROBADO</v>
      </c>
      <c r="DS46" s="2">
        <f>+('3 Planilla Preadjudicación OTIC'!BO46)</f>
        <v>0</v>
      </c>
      <c r="DT46" s="2">
        <f>IF(DR46="APROBADO",VLOOKUP(A46,'5 TD'!$D$3:$E$270,2,0),"NO APLICA")</f>
        <v>7</v>
      </c>
      <c r="DU46" s="2" t="str">
        <f t="shared" si="37"/>
        <v>NO</v>
      </c>
      <c r="DV46" s="2" t="str">
        <f>IF(DU46="SI",VLOOKUP(A46,'5 TD'!$G$3:$H$270,2,0),"NO APLICA ")</f>
        <v xml:space="preserve">NO APLICA </v>
      </c>
      <c r="DW46" s="2" t="str">
        <f t="shared" si="31"/>
        <v>NO</v>
      </c>
      <c r="DX46" s="2" t="str">
        <f>IF(DW46="SI",VLOOKUP(A46,'5 TD'!$J$4:$K$472,2,0),"NO APLICA")</f>
        <v>NO APLICA</v>
      </c>
      <c r="DY46" s="2" t="str">
        <f t="shared" si="32"/>
        <v>NO</v>
      </c>
      <c r="DZ46" s="7" t="str">
        <f>IF(DY46="SI",VLOOKUP(A46,'5 TD'!$M$4:$N$350,2,0),"NO APLICA")</f>
        <v>NO APLICA</v>
      </c>
      <c r="EA46" s="2" t="str">
        <f t="shared" si="17"/>
        <v>NO APLICA</v>
      </c>
      <c r="EB46" s="12" t="str">
        <f t="shared" si="33"/>
        <v/>
      </c>
      <c r="EC46" s="12" t="str">
        <f>IF(EA46="SI",VLOOKUP(A46,'5 TD'!$V$4:$W$479,2,0),"NO APLICA")</f>
        <v>NO APLICA</v>
      </c>
      <c r="ED46" s="2" t="str">
        <f t="shared" si="38"/>
        <v>NO</v>
      </c>
      <c r="EE46" s="79" t="str">
        <f>IF(ED46="SI",VLOOKUP(AI46,COMPORTAMIENTO!$A$1:$H$2100,7,0),"NO APLICA")</f>
        <v>NO APLICA</v>
      </c>
      <c r="EF46" s="234" t="str">
        <f>IF(ED46="SI",VLOOKUP(A46,'5 TD'!$P$2:$Q$479,2,0),"NO APLICA")</f>
        <v>NO APLICA</v>
      </c>
      <c r="EG46" s="2" t="str">
        <f t="shared" si="39"/>
        <v>NO</v>
      </c>
      <c r="EH46" s="2">
        <f>IF(CZ46="no",0,VLOOKUP(AI46,EXPERIENCIA!$A$1:$C$2100,2,0))</f>
        <v>15</v>
      </c>
      <c r="EI46" s="2">
        <f>IF(CZ46="si",VLOOKUP(A46,'5 TD'!$S$3:$T$2103,2,0),0)</f>
        <v>146</v>
      </c>
      <c r="EJ46" s="2" t="str">
        <f t="shared" si="40"/>
        <v>NO</v>
      </c>
      <c r="EK46" s="2">
        <f>+('3 Planilla Preadjudicación OTIC'!BU47)</f>
        <v>0</v>
      </c>
      <c r="EL46" s="3"/>
      <c r="EM46" s="3"/>
      <c r="EN46" s="3"/>
    </row>
    <row r="47" spans="1:145" ht="15" hidden="1" customHeight="1" x14ac:dyDescent="0.3">
      <c r="A47" s="2">
        <f>+('3 Planilla Preadjudicación OTIC'!A47)</f>
        <v>14552</v>
      </c>
      <c r="B47" s="2" t="str">
        <f>+('3 Planilla Preadjudicación OTIC'!B47)</f>
        <v>53334038-5</v>
      </c>
      <c r="C47" s="4">
        <f>+('3 Planilla Preadjudicación OTIC'!E47)</f>
        <v>2025</v>
      </c>
      <c r="D47" s="4" t="str">
        <f>+('3 Planilla Preadjudicación OTIC'!F47)</f>
        <v>Fondos Regionales</v>
      </c>
      <c r="E47" s="4" t="str">
        <f>+('3 Planilla Preadjudicación OTIC'!G47)</f>
        <v>61531000-K</v>
      </c>
      <c r="F47" s="4" t="str">
        <f>+('3 Planilla Preadjudicación OTIC'!H47)</f>
        <v>SENCE</v>
      </c>
      <c r="G47" s="4"/>
      <c r="H47" s="4"/>
      <c r="I47" s="4" t="str">
        <f>+('3 Planilla Preadjudicación OTIC'!I47)</f>
        <v>LABORES DE CARPINTERÍA DE TERMINACIONES AVANZADAS</v>
      </c>
      <c r="J47" s="4" t="str">
        <f>+('3 Planilla Preadjudicación OTIC'!J47)</f>
        <v>PF1567</v>
      </c>
      <c r="K47" s="4" t="str">
        <f>+('3 Planilla Preadjudicación OTIC'!K47)</f>
        <v>TÉCNICAS PARA EL EMPRENDIMIENTO</v>
      </c>
      <c r="L47" s="4" t="str">
        <f>+('3 Planilla Preadjudicación OTIC'!L47)</f>
        <v>PF0921</v>
      </c>
      <c r="M47" s="2">
        <f>+('3 Planilla Preadjudicación OTIC'!M47)</f>
        <v>9</v>
      </c>
      <c r="N47" s="4" t="str">
        <f>+('3 Planilla Preadjudicación OTIC'!N47)</f>
        <v>DE LA ARAUCANÍA</v>
      </c>
      <c r="O47" s="4" t="str">
        <f>+('3 Planilla Preadjudicación OTIC'!O47)</f>
        <v>SAAVEDRA</v>
      </c>
      <c r="P47" s="4" t="str">
        <f>+('3 Planilla Preadjudicación OTIC'!P47)</f>
        <v>PERSONAS VULNERABLES PERTENECIENTES AL 80 % MÁS VULNERABLE</v>
      </c>
      <c r="Q47" s="4" t="str">
        <f>+('3 Planilla Preadjudicación OTIC'!Q47)</f>
        <v>PRESENCIAL</v>
      </c>
      <c r="R47" s="4" t="str">
        <f>+('3 Planilla Preadjudicación OTIC'!R47)</f>
        <v>INDEPENDIENTE</v>
      </c>
      <c r="S47" s="4" t="str">
        <f>+('3 Planilla Preadjudicación OTIC'!S47)</f>
        <v>01. LUNES - MAÑANA / 04. MARTES - MAÑANA / 07. MIÉRCOLES - MAÑANA / 10. JUEVES - MAÑANA / 13. VIERNES - MAÑANA</v>
      </c>
      <c r="T47" s="2">
        <f>+('3 Planilla Preadjudicación OTIC'!T47)</f>
        <v>20</v>
      </c>
      <c r="U47" s="2">
        <f>+('3 Planilla Preadjudicación OTIC'!U47)</f>
        <v>130</v>
      </c>
      <c r="V47" s="2">
        <f>+('3 Planilla Preadjudicación OTIC'!V47)</f>
        <v>12</v>
      </c>
      <c r="W47" s="2">
        <f>+('3 Planilla Preadjudicación OTIC'!W47)</f>
        <v>142</v>
      </c>
      <c r="X47" s="2">
        <f>+('3 Planilla Preadjudicación OTIC'!X47)</f>
        <v>4</v>
      </c>
      <c r="Y47" s="2" t="str">
        <f>+('3 Planilla Preadjudicación OTIC'!Y47)</f>
        <v>SI</v>
      </c>
      <c r="Z47" s="2" t="str">
        <f>+('3 Planilla Preadjudicación OTIC'!Z47)</f>
        <v>SI</v>
      </c>
      <c r="AA47" s="2" t="str">
        <f>+('3 Planilla Preadjudicación OTIC'!AA47)</f>
        <v>SI</v>
      </c>
      <c r="AB47" s="4">
        <f>+('3 Planilla Preadjudicación OTIC'!AB47)</f>
        <v>0</v>
      </c>
      <c r="AC47" s="4" t="str">
        <f>+('3 Planilla Preadjudicación OTIC'!AC47)</f>
        <v>EDUCACIÓN MEDIA COMPLETA, PREFERENTEMENTE</v>
      </c>
      <c r="AD47" s="2">
        <f>+('3 Planilla Preadjudicación OTIC'!AD47)</f>
        <v>0</v>
      </c>
      <c r="AE47" s="4">
        <f>+('3 Planilla Preadjudicación OTIC'!AE47)</f>
        <v>0</v>
      </c>
      <c r="AF47" s="2" t="str">
        <f>+('3 Planilla Preadjudicación OTIC'!AF47)</f>
        <v>CONVOCATORIA ABIERTA</v>
      </c>
      <c r="AG47" s="2">
        <f>+('3 Planilla Preadjudicación OTIC'!AG47)</f>
        <v>36</v>
      </c>
      <c r="AH47" s="30">
        <v>2</v>
      </c>
      <c r="AI47" s="2" t="str">
        <f>+('3 Planilla Preadjudicación OTIC'!AI47)</f>
        <v>76137626-8</v>
      </c>
      <c r="AJ47" s="135" t="str">
        <f>+('3 Planilla Preadjudicación OTIC'!AJ47)</f>
        <v>Centro de estudios y capacitación Ser Mas Spa</v>
      </c>
      <c r="AK47" s="4">
        <f>+('3 Planilla Preadjudicación OTIC'!AK47)</f>
        <v>142</v>
      </c>
      <c r="AL47" s="2">
        <f>+('3 Planilla Preadjudicación OTIC'!AL47)</f>
        <v>36</v>
      </c>
      <c r="AM47" s="2">
        <f>+('3 Planilla Preadjudicación OTIC'!AM47)</f>
        <v>5075</v>
      </c>
      <c r="AN47" s="12">
        <f>+('3 Planilla Preadjudicación OTIC'!AN47)</f>
        <v>275000</v>
      </c>
      <c r="AO47" s="12">
        <f>+('3 Planilla Preadjudicación OTIC'!AO47)</f>
        <v>0</v>
      </c>
      <c r="AP47" s="12">
        <f>+('3 Planilla Preadjudicación OTIC'!AP47)</f>
        <v>14413000</v>
      </c>
      <c r="AQ47" s="12">
        <f>+('3 Planilla Preadjudicación OTIC'!AQ47)</f>
        <v>2880000</v>
      </c>
      <c r="AR47" s="12">
        <f>+('3 Planilla Preadjudicación OTIC'!AR47)</f>
        <v>5500000</v>
      </c>
      <c r="AS47" s="12">
        <f>+('3 Planilla Preadjudicación OTIC'!AS47)</f>
        <v>3600000</v>
      </c>
      <c r="AT47" s="12">
        <f>+('3 Planilla Preadjudicación OTIC'!AT47)</f>
        <v>0</v>
      </c>
      <c r="AU47" s="12">
        <f>+('3 Planilla Preadjudicación OTIC'!AU47)</f>
        <v>26393000</v>
      </c>
      <c r="AV47" s="12" t="str">
        <f>+('3 Planilla Preadjudicación OTIC'!AV47)</f>
        <v>SI</v>
      </c>
      <c r="AW47" s="2">
        <f>+('3 Planilla Preadjudicación OTIC'!AW47)</f>
        <v>0</v>
      </c>
      <c r="AX47" s="4">
        <f>+('3 Planilla Preadjudicación OTIC'!AX47)</f>
        <v>1</v>
      </c>
      <c r="AY47" s="2">
        <f>+('3 Planilla Preadjudicación OTIC'!AY47)</f>
        <v>1</v>
      </c>
      <c r="AZ47" s="2" t="str">
        <f>+('3 Planilla Preadjudicación OTIC'!BA47)</f>
        <v>-</v>
      </c>
      <c r="BA47" s="2" t="str">
        <f>+('3 Planilla Preadjudicación OTIC'!BB47)</f>
        <v>-</v>
      </c>
      <c r="BB47" s="2" t="str">
        <f>+('3 Planilla Preadjudicación OTIC'!BC47)</f>
        <v>-</v>
      </c>
      <c r="BC47" s="2" t="str">
        <f>+('3 Planilla Preadjudicación OTIC'!BD47)</f>
        <v>-</v>
      </c>
      <c r="BD47" s="2" t="str">
        <f>+('3 Planilla Preadjudicación OTIC'!BE47)</f>
        <v>-</v>
      </c>
      <c r="BE47" s="2" t="str">
        <f>+('3 Planilla Preadjudicación OTIC'!BF47)</f>
        <v>-</v>
      </c>
      <c r="BF47" s="2"/>
      <c r="BG47" s="2">
        <f>+('3 Planilla Preadjudicación OTIC'!BG47)</f>
        <v>7</v>
      </c>
      <c r="BH47" s="2">
        <f>+('3 Planilla Preadjudicación OTIC'!BH47)</f>
        <v>7</v>
      </c>
      <c r="BI47" s="2">
        <f>+('3 Planilla Preadjudicación OTIC'!BI47)</f>
        <v>5</v>
      </c>
      <c r="BJ47" s="2">
        <f>+('3 Planilla Preadjudicación OTIC'!BJ47)</f>
        <v>7</v>
      </c>
      <c r="BK47" s="2">
        <f>+('3 Planilla Preadjudicación OTIC'!BK47)</f>
        <v>5</v>
      </c>
      <c r="BL47" s="199">
        <f>+('3 Planilla Preadjudicación OTIC'!BM47)</f>
        <v>7</v>
      </c>
      <c r="BM47" s="103">
        <f>ROUND(('3 Planilla Preadjudicación OTIC'!BN47),1)</f>
        <v>5.4</v>
      </c>
      <c r="BN47" s="4">
        <f>+('3 Planilla Preadjudicación OTIC'!BO47)</f>
        <v>0</v>
      </c>
      <c r="BO47" s="4">
        <f>+('3 Planilla Preadjudicación OTIC'!BP47)</f>
        <v>0</v>
      </c>
      <c r="BP47" s="4">
        <f>+('3 Planilla Preadjudicación OTIC'!BQ47)</f>
        <v>0</v>
      </c>
      <c r="BQ47" s="4">
        <f>+('3 Planilla Preadjudicación OTIC'!BR47)</f>
        <v>0</v>
      </c>
      <c r="BR47" s="4">
        <f>+('3 Planilla Preadjudicación OTIC'!BS47)</f>
        <v>0</v>
      </c>
      <c r="BS47" s="4">
        <f>+('3 Planilla Preadjudicación OTIC'!BT47)</f>
        <v>0</v>
      </c>
      <c r="BT47" s="135"/>
      <c r="BU47" s="85">
        <f>IF(VLOOKUP(A47,'BD OFICIAL'!$A$1:$AL$2097,7,0)=D47,0,1)</f>
        <v>0</v>
      </c>
      <c r="BV47" s="85">
        <f>IF(VLOOKUP(A47,'BD OFICIAL'!$A$1:$AL$2097,11,0)=J47,0,1)</f>
        <v>0</v>
      </c>
      <c r="BW47" s="85">
        <f>IF(VLOOKUP(A47,'BD OFICIAL'!$A$1:$AL$2097,13,0)=L47,0,1)</f>
        <v>0</v>
      </c>
      <c r="BX47" s="2">
        <f>IF(VLOOKUP(A47,'BD OFICIAL'!$A$1:$AL$2097,16,0)=O47,0,1)</f>
        <v>0</v>
      </c>
      <c r="BY47" s="2">
        <f>IF(VLOOKUP(A47,'BD OFICIAL'!$A$1:$AL$2097,17,0)=P47,0,1)</f>
        <v>0</v>
      </c>
      <c r="BZ47" s="2">
        <f>IF(VLOOKUP(A47,'BD OFICIAL'!$A$1:$AL$2097,19,0)=R47,0,1)</f>
        <v>0</v>
      </c>
      <c r="CA47" s="2">
        <f>IF(VLOOKUP(A47,'BD OFICIAL'!$A$1:$AL$2097,21,0)=T47,0,1)</f>
        <v>0</v>
      </c>
      <c r="CB47" s="2">
        <f>IF(VLOOKUP(A47,'BD OFICIAL'!$A$1:$AL$2097,24,0)=AK47,0,1)</f>
        <v>0</v>
      </c>
      <c r="CC47" s="2">
        <f>IF(VLOOKUP(A47,'BD OFICIAL'!$A$1:$AL$2097,25,0)=X47,0,1)</f>
        <v>0</v>
      </c>
      <c r="CD47" s="2">
        <f>IF(VLOOKUP(A47,'BD OFICIAL'!$A$1:$AL$2097,26,0)=Y47,0,1)</f>
        <v>0</v>
      </c>
      <c r="CE47" s="2">
        <f>IF(VLOOKUP(A47,'BD OFICIAL'!$A$1:$AL$2097,27,0)=Z47,0,1)</f>
        <v>0</v>
      </c>
      <c r="CF47" s="2">
        <f>IF(VLOOKUP(A47,'BD OFICIAL'!$A$1:$AL$2097,28,0)=AA47,0,1)</f>
        <v>0</v>
      </c>
      <c r="CG47" s="2">
        <f>IF(VLOOKUP(A47,'BD OFICIAL'!$A$1:$AL$2097,33,0)=AF47,0,1)</f>
        <v>0</v>
      </c>
      <c r="CH47" s="2">
        <f>IF(VLOOKUP(A47,'BD OFICIAL'!$A$1:$AL$2097,35,0)=AH47,0,1)</f>
        <v>0</v>
      </c>
      <c r="CI47" s="85">
        <f>IF(VLOOKUP(A47,'BD OFICIAL'!$A$1:$AL$2097,34,0)=AL47,0,1)</f>
        <v>0</v>
      </c>
      <c r="CJ47" s="12">
        <f>VLOOKUP(A47,'BD OFICIAL'!$A$1:$AM$2097,36,0)*AM47-AP47</f>
        <v>0</v>
      </c>
      <c r="CK47" s="85" t="str">
        <f t="shared" si="0"/>
        <v>SHNOM</v>
      </c>
      <c r="CL47" s="85" t="str">
        <f t="shared" si="1"/>
        <v>SI</v>
      </c>
      <c r="CM47" s="85" t="str">
        <f t="shared" si="21"/>
        <v>NO</v>
      </c>
      <c r="CN47" s="31">
        <f t="shared" si="22"/>
        <v>0</v>
      </c>
      <c r="CO47" s="31">
        <f t="shared" si="2"/>
        <v>0</v>
      </c>
      <c r="CP47" s="31">
        <f t="shared" si="34"/>
        <v>0</v>
      </c>
      <c r="CQ47" s="31">
        <f>IF(Y47="NO",0,IF(Y47="SI",IF(VLOOKUP(A47,'BD OFICIAL'!$A:$AO,40,0)=AQ47,0,1)))</f>
        <v>0</v>
      </c>
      <c r="CR47" s="31">
        <f>IF(Z47="NO",0,IF(Z47="SI",IF(VLOOKUP(A47,'BD OFICIAL'!$A:$AO,41,0)=AS47,0,1)))</f>
        <v>0</v>
      </c>
      <c r="CS47" s="31">
        <f t="shared" si="4"/>
        <v>0</v>
      </c>
      <c r="CT47" s="31">
        <f t="shared" si="5"/>
        <v>0</v>
      </c>
      <c r="CU47" s="31">
        <f>IF(VLOOKUP(A47,'BD OFICIAL'!$A$1:$AL$1055,31,0)="SI",IF(AT47&gt;0,0,1),IF(AT47=0,0,1))</f>
        <v>0</v>
      </c>
      <c r="CV47" s="31">
        <f t="shared" si="6"/>
        <v>0</v>
      </c>
      <c r="CW47" s="31">
        <f t="shared" si="7"/>
        <v>0</v>
      </c>
      <c r="CX47" s="85" t="str">
        <f t="shared" si="23"/>
        <v>SI</v>
      </c>
      <c r="CY47" s="31">
        <f t="shared" si="24"/>
        <v>0</v>
      </c>
      <c r="CZ47" s="85" t="str">
        <f>IF(ISERROR(VLOOKUP(AI47,EXPERIENCIA!$A$1:$C$2100,1,0)),"NO","SI")</f>
        <v>SI</v>
      </c>
      <c r="DA47" s="85">
        <f>IF(CX47="no","NO APLICA",IF(AX47=0,"ERROR NOTA",IF(AND(AX47&gt;1,CZ47="NO"),"ERROR NOTA",IF(AND(CZ47="NO",AX47=1),0,IF(VLOOKUP(AI47,EXPERIENCIA!$A$1:$C$2100,3,0)=AX47,0,"ERROR NOTA")))))</f>
        <v>0</v>
      </c>
      <c r="DB47" s="85" t="str">
        <f>IF(ISERROR(VLOOKUP(AI47,COMPORTAMIENTO!$A$1:$C$2100,1,0)),"NO","SI")</f>
        <v>SI</v>
      </c>
      <c r="DC47" s="85">
        <f>IF(CX47="NO","NO APLICA",IF(AY47=0,"ERROR NOTA",IF(AND(DB47="NO",AY47=7),0,IF(VLOOKUP(AI47,COMPORTAMIENTO!$A$2:$H$2100,8,0)=AY47,0,"ERROR NOTA"))))</f>
        <v>0</v>
      </c>
      <c r="DD47" s="103">
        <f t="shared" si="25"/>
        <v>0.1</v>
      </c>
      <c r="DE47" s="103">
        <f t="shared" si="26"/>
        <v>0.1</v>
      </c>
      <c r="DF47" s="85" t="str">
        <f t="shared" si="8"/>
        <v>SI</v>
      </c>
      <c r="DG47" s="85">
        <f t="shared" si="9"/>
        <v>0</v>
      </c>
      <c r="DH47" s="85">
        <f t="shared" si="27"/>
        <v>0</v>
      </c>
      <c r="DI47" s="85">
        <f t="shared" si="10"/>
        <v>0</v>
      </c>
      <c r="DJ47" s="7">
        <f t="shared" si="28"/>
        <v>6.4</v>
      </c>
      <c r="DK47" s="7">
        <f t="shared" si="11"/>
        <v>6.4</v>
      </c>
      <c r="DL47" s="12">
        <f t="shared" si="29"/>
        <v>5075</v>
      </c>
      <c r="DM47" s="12">
        <f>VLOOKUP(A47,'5 TD'!$A:$B,2,0)</f>
        <v>5075</v>
      </c>
      <c r="DN47" s="7">
        <f t="shared" si="12"/>
        <v>7</v>
      </c>
      <c r="DO47" s="85" t="str">
        <f t="shared" si="13"/>
        <v>APROBADO</v>
      </c>
      <c r="DP47" s="85" t="str">
        <f t="shared" si="35"/>
        <v>APROBADO</v>
      </c>
      <c r="DQ47" s="7">
        <f t="shared" si="36"/>
        <v>5.4</v>
      </c>
      <c r="DR47" s="85" t="str">
        <f t="shared" si="30"/>
        <v>APROBADO</v>
      </c>
      <c r="DS47" s="2">
        <f>+('3 Planilla Preadjudicación OTIC'!BO47)</f>
        <v>0</v>
      </c>
      <c r="DT47" s="2">
        <f>IF(DR47="APROBADO",VLOOKUP(A47,'5 TD'!$D$3:$E$270,2,0),"NO APLICA")</f>
        <v>7</v>
      </c>
      <c r="DU47" s="2" t="str">
        <f t="shared" si="37"/>
        <v>NO</v>
      </c>
      <c r="DV47" s="2" t="str">
        <f>IF(DU47="SI",VLOOKUP(A47,'5 TD'!$G$3:$H$270,2,0),"NO APLICA ")</f>
        <v xml:space="preserve">NO APLICA </v>
      </c>
      <c r="DW47" s="2" t="str">
        <f t="shared" si="31"/>
        <v>NO</v>
      </c>
      <c r="DX47" s="2" t="str">
        <f>IF(DW47="SI",VLOOKUP(A47,'5 TD'!$J$4:$K$472,2,0),"NO APLICA")</f>
        <v>NO APLICA</v>
      </c>
      <c r="DY47" s="2" t="str">
        <f t="shared" si="32"/>
        <v>NO</v>
      </c>
      <c r="DZ47" s="7" t="str">
        <f>IF(DY47="SI",VLOOKUP(A47,'5 TD'!$M$4:$N$350,2,0),"NO APLICA")</f>
        <v>NO APLICA</v>
      </c>
      <c r="EA47" s="2" t="str">
        <f t="shared" si="17"/>
        <v>NO APLICA</v>
      </c>
      <c r="EB47" s="12" t="str">
        <f t="shared" si="33"/>
        <v/>
      </c>
      <c r="EC47" s="12" t="str">
        <f>IF(EA47="SI",VLOOKUP(A47,'5 TD'!$V$4:$W$479,2,0),"NO APLICA")</f>
        <v>NO APLICA</v>
      </c>
      <c r="ED47" s="2" t="str">
        <f t="shared" si="38"/>
        <v>NO</v>
      </c>
      <c r="EE47" s="79" t="str">
        <f>IF(ED47="SI",VLOOKUP(AI47,COMPORTAMIENTO!$A$1:$H$2100,7,0),"NO APLICA")</f>
        <v>NO APLICA</v>
      </c>
      <c r="EF47" s="234" t="str">
        <f>IF(ED47="SI",VLOOKUP(A47,'5 TD'!$P$2:$Q$479,2,0),"NO APLICA")</f>
        <v>NO APLICA</v>
      </c>
      <c r="EG47" s="2" t="str">
        <f t="shared" si="39"/>
        <v>NO</v>
      </c>
      <c r="EH47" s="2">
        <f>IF(CZ47="no",0,VLOOKUP(AI47,EXPERIENCIA!$A$1:$C$2100,2,0))</f>
        <v>15</v>
      </c>
      <c r="EI47" s="2">
        <f>IF(CZ47="si",VLOOKUP(A47,'5 TD'!$S$3:$T$2103,2,0),0)</f>
        <v>146</v>
      </c>
      <c r="EJ47" s="2" t="str">
        <f t="shared" si="40"/>
        <v>NO</v>
      </c>
      <c r="EK47" s="2">
        <f>+('3 Planilla Preadjudicación OTIC'!BU48)</f>
        <v>0</v>
      </c>
      <c r="EL47" s="3"/>
      <c r="EM47" s="3"/>
      <c r="EN47" s="3"/>
    </row>
    <row r="48" spans="1:145" ht="15" hidden="1" customHeight="1" x14ac:dyDescent="0.3">
      <c r="A48" s="2">
        <f>+('3 Planilla Preadjudicación OTIC'!A48)</f>
        <v>14553</v>
      </c>
      <c r="B48" s="2" t="str">
        <f>+('3 Planilla Preadjudicación OTIC'!B48)</f>
        <v>53334038-5</v>
      </c>
      <c r="C48" s="4">
        <f>+('3 Planilla Preadjudicación OTIC'!E48)</f>
        <v>2025</v>
      </c>
      <c r="D48" s="4" t="str">
        <f>+('3 Planilla Preadjudicación OTIC'!F48)</f>
        <v>Fondos Regionales</v>
      </c>
      <c r="E48" s="4" t="str">
        <f>+('3 Planilla Preadjudicación OTIC'!G48)</f>
        <v>61531000-K</v>
      </c>
      <c r="F48" s="4" t="str">
        <f>+('3 Planilla Preadjudicación OTIC'!H48)</f>
        <v>SENCE</v>
      </c>
      <c r="G48" s="4"/>
      <c r="H48" s="4"/>
      <c r="I48" s="4" t="str">
        <f>+('3 Planilla Preadjudicación OTIC'!I48)</f>
        <v>LABORES DE CARPINTERÍA DE TERMINACIONES AVANZADAS</v>
      </c>
      <c r="J48" s="4" t="str">
        <f>+('3 Planilla Preadjudicación OTIC'!J48)</f>
        <v>PF1567</v>
      </c>
      <c r="K48" s="4" t="str">
        <f>+('3 Planilla Preadjudicación OTIC'!K48)</f>
        <v>TÉCNICAS PARA EL EMPRENDIMIENTO</v>
      </c>
      <c r="L48" s="4" t="str">
        <f>+('3 Planilla Preadjudicación OTIC'!L48)</f>
        <v>PF0921</v>
      </c>
      <c r="M48" s="2">
        <f>+('3 Planilla Preadjudicación OTIC'!M48)</f>
        <v>9</v>
      </c>
      <c r="N48" s="4" t="str">
        <f>+('3 Planilla Preadjudicación OTIC'!N48)</f>
        <v>DE LA ARAUCANÍA</v>
      </c>
      <c r="O48" s="4" t="str">
        <f>+('3 Planilla Preadjudicación OTIC'!O48)</f>
        <v>LOS SAUCES</v>
      </c>
      <c r="P48" s="4" t="str">
        <f>+('3 Planilla Preadjudicación OTIC'!P48)</f>
        <v>PERSONAS VULNERABLES PERTENECIENTES AL 80 % MÁS VULNERABLE</v>
      </c>
      <c r="Q48" s="4" t="str">
        <f>+('3 Planilla Preadjudicación OTIC'!Q48)</f>
        <v>PRESENCIAL</v>
      </c>
      <c r="R48" s="4" t="str">
        <f>+('3 Planilla Preadjudicación OTIC'!R48)</f>
        <v>INDEPENDIENTE</v>
      </c>
      <c r="S48" s="4" t="str">
        <f>+('3 Planilla Preadjudicación OTIC'!S48)</f>
        <v>01. LUNES - MAÑANA / 04. MARTES - MAÑANA / 07. MIÉRCOLES - MAÑANA / 10. JUEVES - MAÑANA / 13. VIERNES - MAÑANA</v>
      </c>
      <c r="T48" s="2">
        <f>+('3 Planilla Preadjudicación OTIC'!T48)</f>
        <v>20</v>
      </c>
      <c r="U48" s="2">
        <f>+('3 Planilla Preadjudicación OTIC'!U48)</f>
        <v>130</v>
      </c>
      <c r="V48" s="2">
        <f>+('3 Planilla Preadjudicación OTIC'!V48)</f>
        <v>12</v>
      </c>
      <c r="W48" s="2">
        <f>+('3 Planilla Preadjudicación OTIC'!W48)</f>
        <v>142</v>
      </c>
      <c r="X48" s="2">
        <f>+('3 Planilla Preadjudicación OTIC'!X48)</f>
        <v>4</v>
      </c>
      <c r="Y48" s="2" t="str">
        <f>+('3 Planilla Preadjudicación OTIC'!Y48)</f>
        <v>SI</v>
      </c>
      <c r="Z48" s="2" t="str">
        <f>+('3 Planilla Preadjudicación OTIC'!Z48)</f>
        <v>SI</v>
      </c>
      <c r="AA48" s="2" t="str">
        <f>+('3 Planilla Preadjudicación OTIC'!AA48)</f>
        <v>SI</v>
      </c>
      <c r="AB48" s="4">
        <f>+('3 Planilla Preadjudicación OTIC'!AB48)</f>
        <v>0</v>
      </c>
      <c r="AC48" s="4" t="str">
        <f>+('3 Planilla Preadjudicación OTIC'!AC48)</f>
        <v>EDUCACIÓN MEDIA COMPLETA, PREFERENTEMENTE</v>
      </c>
      <c r="AD48" s="2">
        <f>+('3 Planilla Preadjudicación OTIC'!AD48)</f>
        <v>0</v>
      </c>
      <c r="AE48" s="4">
        <f>+('3 Planilla Preadjudicación OTIC'!AE48)</f>
        <v>0</v>
      </c>
      <c r="AF48" s="2" t="str">
        <f>+('3 Planilla Preadjudicación OTIC'!AF48)</f>
        <v>CONVOCATORIA ABIERTA</v>
      </c>
      <c r="AG48" s="2">
        <f>+('3 Planilla Preadjudicación OTIC'!AG48)</f>
        <v>36</v>
      </c>
      <c r="AH48" s="30">
        <v>2</v>
      </c>
      <c r="AI48" s="2" t="str">
        <f>+('3 Planilla Preadjudicación OTIC'!AI48)</f>
        <v>76137626-8</v>
      </c>
      <c r="AJ48" s="135" t="str">
        <f>+('3 Planilla Preadjudicación OTIC'!AJ48)</f>
        <v>Centro de estudios y capacitación Ser Mas Spa</v>
      </c>
      <c r="AK48" s="4">
        <f>+('3 Planilla Preadjudicación OTIC'!AK48)</f>
        <v>142</v>
      </c>
      <c r="AL48" s="2">
        <f>+('3 Planilla Preadjudicación OTIC'!AL48)</f>
        <v>36</v>
      </c>
      <c r="AM48" s="2">
        <f>+('3 Planilla Preadjudicación OTIC'!AM48)</f>
        <v>5075</v>
      </c>
      <c r="AN48" s="12">
        <f>+('3 Planilla Preadjudicación OTIC'!AN48)</f>
        <v>275000</v>
      </c>
      <c r="AO48" s="12">
        <f>+('3 Planilla Preadjudicación OTIC'!AO48)</f>
        <v>0</v>
      </c>
      <c r="AP48" s="12">
        <f>+('3 Planilla Preadjudicación OTIC'!AP48)</f>
        <v>14413000</v>
      </c>
      <c r="AQ48" s="12">
        <f>+('3 Planilla Preadjudicación OTIC'!AQ48)</f>
        <v>2880000</v>
      </c>
      <c r="AR48" s="12">
        <f>+('3 Planilla Preadjudicación OTIC'!AR48)</f>
        <v>5500000</v>
      </c>
      <c r="AS48" s="12">
        <f>+('3 Planilla Preadjudicación OTIC'!AS48)</f>
        <v>3600000</v>
      </c>
      <c r="AT48" s="12">
        <f>+('3 Planilla Preadjudicación OTIC'!AT48)</f>
        <v>0</v>
      </c>
      <c r="AU48" s="12">
        <f>+('3 Planilla Preadjudicación OTIC'!AU48)</f>
        <v>26393000</v>
      </c>
      <c r="AV48" s="12" t="str">
        <f>+('3 Planilla Preadjudicación OTIC'!AV48)</f>
        <v>SI</v>
      </c>
      <c r="AW48" s="2">
        <f>+('3 Planilla Preadjudicación OTIC'!AW48)</f>
        <v>0</v>
      </c>
      <c r="AX48" s="4">
        <f>+('3 Planilla Preadjudicación OTIC'!AX48)</f>
        <v>1</v>
      </c>
      <c r="AY48" s="2">
        <f>+('3 Planilla Preadjudicación OTIC'!AY48)</f>
        <v>1</v>
      </c>
      <c r="AZ48" s="2" t="str">
        <f>+('3 Planilla Preadjudicación OTIC'!BA48)</f>
        <v>-</v>
      </c>
      <c r="BA48" s="2" t="str">
        <f>+('3 Planilla Preadjudicación OTIC'!BB48)</f>
        <v>-</v>
      </c>
      <c r="BB48" s="2" t="str">
        <f>+('3 Planilla Preadjudicación OTIC'!BC48)</f>
        <v>-</v>
      </c>
      <c r="BC48" s="2" t="str">
        <f>+('3 Planilla Preadjudicación OTIC'!BD48)</f>
        <v>-</v>
      </c>
      <c r="BD48" s="2" t="str">
        <f>+('3 Planilla Preadjudicación OTIC'!BE48)</f>
        <v>-</v>
      </c>
      <c r="BE48" s="2" t="str">
        <f>+('3 Planilla Preadjudicación OTIC'!BF48)</f>
        <v>-</v>
      </c>
      <c r="BF48" s="2"/>
      <c r="BG48" s="2">
        <f>+('3 Planilla Preadjudicación OTIC'!BG48)</f>
        <v>7</v>
      </c>
      <c r="BH48" s="2">
        <f>+('3 Planilla Preadjudicación OTIC'!BH48)</f>
        <v>7</v>
      </c>
      <c r="BI48" s="2">
        <f>+('3 Planilla Preadjudicación OTIC'!BI48)</f>
        <v>7</v>
      </c>
      <c r="BJ48" s="2">
        <f>+('3 Planilla Preadjudicación OTIC'!BJ48)</f>
        <v>7</v>
      </c>
      <c r="BK48" s="2">
        <f>+('3 Planilla Preadjudicación OTIC'!BK48)</f>
        <v>1</v>
      </c>
      <c r="BL48" s="199">
        <f>+('3 Planilla Preadjudicación OTIC'!BM48)</f>
        <v>7</v>
      </c>
      <c r="BM48" s="103">
        <f>ROUND(('3 Planilla Preadjudicación OTIC'!BN48),1)</f>
        <v>5.4</v>
      </c>
      <c r="BN48" s="4">
        <f>+('3 Planilla Preadjudicación OTIC'!BO48)</f>
        <v>0</v>
      </c>
      <c r="BO48" s="4">
        <f>+('3 Planilla Preadjudicación OTIC'!BP48)</f>
        <v>0</v>
      </c>
      <c r="BP48" s="4">
        <f>+('3 Planilla Preadjudicación OTIC'!BQ48)</f>
        <v>0</v>
      </c>
      <c r="BQ48" s="4">
        <f>+('3 Planilla Preadjudicación OTIC'!BR48)</f>
        <v>0</v>
      </c>
      <c r="BR48" s="4">
        <f>+('3 Planilla Preadjudicación OTIC'!BS48)</f>
        <v>0</v>
      </c>
      <c r="BS48" s="4">
        <f>+('3 Planilla Preadjudicación OTIC'!BT48)</f>
        <v>0</v>
      </c>
      <c r="BT48" s="135"/>
      <c r="BU48" s="85">
        <f>IF(VLOOKUP(A48,'BD OFICIAL'!$A$1:$AL$2097,7,0)=D48,0,1)</f>
        <v>0</v>
      </c>
      <c r="BV48" s="85">
        <f>IF(VLOOKUP(A48,'BD OFICIAL'!$A$1:$AL$2097,11,0)=J48,0,1)</f>
        <v>0</v>
      </c>
      <c r="BW48" s="85">
        <f>IF(VLOOKUP(A48,'BD OFICIAL'!$A$1:$AL$2097,13,0)=L48,0,1)</f>
        <v>0</v>
      </c>
      <c r="BX48" s="2">
        <f>IF(VLOOKUP(A48,'BD OFICIAL'!$A$1:$AL$2097,16,0)=O48,0,1)</f>
        <v>0</v>
      </c>
      <c r="BY48" s="2">
        <f>IF(VLOOKUP(A48,'BD OFICIAL'!$A$1:$AL$2097,17,0)=P48,0,1)</f>
        <v>0</v>
      </c>
      <c r="BZ48" s="2">
        <f>IF(VLOOKUP(A48,'BD OFICIAL'!$A$1:$AL$2097,19,0)=R48,0,1)</f>
        <v>0</v>
      </c>
      <c r="CA48" s="2">
        <f>IF(VLOOKUP(A48,'BD OFICIAL'!$A$1:$AL$2097,21,0)=T48,0,1)</f>
        <v>0</v>
      </c>
      <c r="CB48" s="2">
        <f>IF(VLOOKUP(A48,'BD OFICIAL'!$A$1:$AL$2097,24,0)=AK48,0,1)</f>
        <v>0</v>
      </c>
      <c r="CC48" s="2">
        <f>IF(VLOOKUP(A48,'BD OFICIAL'!$A$1:$AL$2097,25,0)=X48,0,1)</f>
        <v>0</v>
      </c>
      <c r="CD48" s="2">
        <f>IF(VLOOKUP(A48,'BD OFICIAL'!$A$1:$AL$2097,26,0)=Y48,0,1)</f>
        <v>0</v>
      </c>
      <c r="CE48" s="2">
        <f>IF(VLOOKUP(A48,'BD OFICIAL'!$A$1:$AL$2097,27,0)=Z48,0,1)</f>
        <v>0</v>
      </c>
      <c r="CF48" s="2">
        <f>IF(VLOOKUP(A48,'BD OFICIAL'!$A$1:$AL$2097,28,0)=AA48,0,1)</f>
        <v>0</v>
      </c>
      <c r="CG48" s="2">
        <f>IF(VLOOKUP(A48,'BD OFICIAL'!$A$1:$AL$2097,33,0)=AF48,0,1)</f>
        <v>0</v>
      </c>
      <c r="CH48" s="2">
        <f>IF(VLOOKUP(A48,'BD OFICIAL'!$A$1:$AL$2097,35,0)=AH48,0,1)</f>
        <v>0</v>
      </c>
      <c r="CI48" s="85">
        <f>IF(VLOOKUP(A48,'BD OFICIAL'!$A$1:$AL$2097,34,0)=AL48,0,1)</f>
        <v>0</v>
      </c>
      <c r="CJ48" s="12">
        <f>VLOOKUP(A48,'BD OFICIAL'!$A$1:$AM$2097,36,0)*AM48-AP48</f>
        <v>0</v>
      </c>
      <c r="CK48" s="85" t="str">
        <f t="shared" si="0"/>
        <v>SHNOM</v>
      </c>
      <c r="CL48" s="85" t="str">
        <f t="shared" si="1"/>
        <v>SI</v>
      </c>
      <c r="CM48" s="85" t="str">
        <f t="shared" si="21"/>
        <v>NO</v>
      </c>
      <c r="CN48" s="31">
        <f t="shared" si="22"/>
        <v>0</v>
      </c>
      <c r="CO48" s="31">
        <f t="shared" si="2"/>
        <v>0</v>
      </c>
      <c r="CP48" s="31">
        <f t="shared" si="34"/>
        <v>0</v>
      </c>
      <c r="CQ48" s="31">
        <f>IF(Y48="NO",0,IF(Y48="SI",IF(VLOOKUP(A48,'BD OFICIAL'!$A:$AO,40,0)=AQ48,0,1)))</f>
        <v>0</v>
      </c>
      <c r="CR48" s="31">
        <f>IF(Z48="NO",0,IF(Z48="SI",IF(VLOOKUP(A48,'BD OFICIAL'!$A:$AO,41,0)=AS48,0,1)))</f>
        <v>0</v>
      </c>
      <c r="CS48" s="31">
        <f t="shared" si="4"/>
        <v>0</v>
      </c>
      <c r="CT48" s="31">
        <f t="shared" si="5"/>
        <v>0</v>
      </c>
      <c r="CU48" s="31">
        <f>IF(VLOOKUP(A48,'BD OFICIAL'!$A$1:$AL$1055,31,0)="SI",IF(AT48&gt;0,0,1),IF(AT48=0,0,1))</f>
        <v>0</v>
      </c>
      <c r="CV48" s="31">
        <f t="shared" si="6"/>
        <v>0</v>
      </c>
      <c r="CW48" s="31">
        <f t="shared" si="7"/>
        <v>0</v>
      </c>
      <c r="CX48" s="85" t="str">
        <f t="shared" si="23"/>
        <v>SI</v>
      </c>
      <c r="CY48" s="31">
        <f t="shared" si="24"/>
        <v>0</v>
      </c>
      <c r="CZ48" s="85" t="str">
        <f>IF(ISERROR(VLOOKUP(AI48,EXPERIENCIA!$A$1:$C$2100,1,0)),"NO","SI")</f>
        <v>SI</v>
      </c>
      <c r="DA48" s="85">
        <f>IF(CX48="no","NO APLICA",IF(AX48=0,"ERROR NOTA",IF(AND(AX48&gt;1,CZ48="NO"),"ERROR NOTA",IF(AND(CZ48="NO",AX48=1),0,IF(VLOOKUP(AI48,EXPERIENCIA!$A$1:$C$2100,3,0)=AX48,0,"ERROR NOTA")))))</f>
        <v>0</v>
      </c>
      <c r="DB48" s="85" t="str">
        <f>IF(ISERROR(VLOOKUP(AI48,COMPORTAMIENTO!$A$1:$C$2100,1,0)),"NO","SI")</f>
        <v>SI</v>
      </c>
      <c r="DC48" s="85">
        <f>IF(CX48="NO","NO APLICA",IF(AY48=0,"ERROR NOTA",IF(AND(DB48="NO",AY48=7),0,IF(VLOOKUP(AI48,COMPORTAMIENTO!$A$2:$H$2100,8,0)=AY48,0,"ERROR NOTA"))))</f>
        <v>0</v>
      </c>
      <c r="DD48" s="103">
        <f t="shared" si="25"/>
        <v>0.1</v>
      </c>
      <c r="DE48" s="103">
        <f t="shared" si="26"/>
        <v>0.1</v>
      </c>
      <c r="DF48" s="85" t="str">
        <f t="shared" si="8"/>
        <v>SI</v>
      </c>
      <c r="DG48" s="85">
        <f t="shared" si="9"/>
        <v>0</v>
      </c>
      <c r="DH48" s="85">
        <f t="shared" si="27"/>
        <v>0</v>
      </c>
      <c r="DI48" s="85">
        <f t="shared" si="10"/>
        <v>0</v>
      </c>
      <c r="DJ48" s="7">
        <f t="shared" si="28"/>
        <v>6.4</v>
      </c>
      <c r="DK48" s="7">
        <f t="shared" si="11"/>
        <v>6.4</v>
      </c>
      <c r="DL48" s="12">
        <f t="shared" si="29"/>
        <v>5075</v>
      </c>
      <c r="DM48" s="12">
        <f>VLOOKUP(A48,'5 TD'!$A:$B,2,0)</f>
        <v>5075</v>
      </c>
      <c r="DN48" s="7">
        <f t="shared" si="12"/>
        <v>7</v>
      </c>
      <c r="DO48" s="85" t="str">
        <f t="shared" si="13"/>
        <v>APROBADO</v>
      </c>
      <c r="DP48" s="85" t="str">
        <f t="shared" si="35"/>
        <v>APROBADO</v>
      </c>
      <c r="DQ48" s="7">
        <f t="shared" si="36"/>
        <v>5.4</v>
      </c>
      <c r="DR48" s="85" t="str">
        <f t="shared" si="30"/>
        <v>APROBADO</v>
      </c>
      <c r="DS48" s="2">
        <f>+('3 Planilla Preadjudicación OTIC'!BO48)</f>
        <v>0</v>
      </c>
      <c r="DT48" s="2">
        <f>IF(DR48="APROBADO",VLOOKUP(A48,'5 TD'!$D$3:$E$270,2,0),"NO APLICA")</f>
        <v>7</v>
      </c>
      <c r="DU48" s="2" t="str">
        <f t="shared" si="37"/>
        <v>NO</v>
      </c>
      <c r="DV48" s="2" t="str">
        <f>IF(DU48="SI",VLOOKUP(A48,'5 TD'!$G$3:$H$270,2,0),"NO APLICA ")</f>
        <v xml:space="preserve">NO APLICA </v>
      </c>
      <c r="DW48" s="2" t="str">
        <f t="shared" si="31"/>
        <v>NO</v>
      </c>
      <c r="DX48" s="2" t="str">
        <f>IF(DW48="SI",VLOOKUP(A48,'5 TD'!$J$4:$K$472,2,0),"NO APLICA")</f>
        <v>NO APLICA</v>
      </c>
      <c r="DY48" s="2" t="str">
        <f t="shared" si="32"/>
        <v>NO</v>
      </c>
      <c r="DZ48" s="7" t="str">
        <f>IF(DY48="SI",VLOOKUP(A48,'5 TD'!$M$4:$N$350,2,0),"NO APLICA")</f>
        <v>NO APLICA</v>
      </c>
      <c r="EA48" s="2" t="str">
        <f t="shared" si="17"/>
        <v>NO APLICA</v>
      </c>
      <c r="EB48" s="12" t="str">
        <f t="shared" si="33"/>
        <v/>
      </c>
      <c r="EC48" s="12" t="str">
        <f>IF(EA48="SI",VLOOKUP(A48,'5 TD'!$V$4:$W$479,2,0),"NO APLICA")</f>
        <v>NO APLICA</v>
      </c>
      <c r="ED48" s="2" t="str">
        <f t="shared" si="38"/>
        <v>NO</v>
      </c>
      <c r="EE48" s="79" t="str">
        <f>IF(ED48="SI",VLOOKUP(AI48,COMPORTAMIENTO!$A$1:$H$2100,7,0),"NO APLICA")</f>
        <v>NO APLICA</v>
      </c>
      <c r="EF48" s="234" t="str">
        <f>IF(ED48="SI",VLOOKUP(A48,'5 TD'!$P$2:$Q$479,2,0),"NO APLICA")</f>
        <v>NO APLICA</v>
      </c>
      <c r="EG48" s="2" t="str">
        <f t="shared" si="39"/>
        <v>NO</v>
      </c>
      <c r="EH48" s="2">
        <f>IF(CZ48="no",0,VLOOKUP(AI48,EXPERIENCIA!$A$1:$C$2100,2,0))</f>
        <v>15</v>
      </c>
      <c r="EI48" s="2">
        <f>IF(CZ48="si",VLOOKUP(A48,'5 TD'!$S$3:$T$2103,2,0),0)</f>
        <v>146</v>
      </c>
      <c r="EJ48" s="2" t="str">
        <f t="shared" si="40"/>
        <v>NO</v>
      </c>
      <c r="EK48" s="2">
        <f>+('3 Planilla Preadjudicación OTIC'!BU49)</f>
        <v>0</v>
      </c>
      <c r="EL48" s="3"/>
      <c r="EM48" s="3"/>
      <c r="EN48" s="3"/>
    </row>
    <row r="49" spans="1:144" ht="15" hidden="1" customHeight="1" x14ac:dyDescent="0.3">
      <c r="A49" s="2">
        <f>+('3 Planilla Preadjudicación OTIC'!A49)</f>
        <v>14554</v>
      </c>
      <c r="B49" s="2" t="str">
        <f>+('3 Planilla Preadjudicación OTIC'!B49)</f>
        <v>53334038-5</v>
      </c>
      <c r="C49" s="4">
        <f>+('3 Planilla Preadjudicación OTIC'!E49)</f>
        <v>2025</v>
      </c>
      <c r="D49" s="4" t="str">
        <f>+('3 Planilla Preadjudicación OTIC'!F49)</f>
        <v>Fondos Regionales</v>
      </c>
      <c r="E49" s="4" t="str">
        <f>+('3 Planilla Preadjudicación OTIC'!G49)</f>
        <v>61531000-K</v>
      </c>
      <c r="F49" s="4" t="str">
        <f>+('3 Planilla Preadjudicación OTIC'!H49)</f>
        <v>SENCE</v>
      </c>
      <c r="G49" s="4"/>
      <c r="H49" s="4"/>
      <c r="I49" s="4" t="str">
        <f>+('3 Planilla Preadjudicación OTIC'!I49)</f>
        <v>LABORES DE CARPINTERÍA DE TERMINACIONES AVANZADAS</v>
      </c>
      <c r="J49" s="4" t="str">
        <f>+('3 Planilla Preadjudicación OTIC'!J49)</f>
        <v>PF1567</v>
      </c>
      <c r="K49" s="4" t="str">
        <f>+('3 Planilla Preadjudicación OTIC'!K49)</f>
        <v>TÉCNICAS PARA EL EMPRENDIMIENTO</v>
      </c>
      <c r="L49" s="4" t="str">
        <f>+('3 Planilla Preadjudicación OTIC'!L49)</f>
        <v>PF0921</v>
      </c>
      <c r="M49" s="2">
        <f>+('3 Planilla Preadjudicación OTIC'!M49)</f>
        <v>9</v>
      </c>
      <c r="N49" s="4" t="str">
        <f>+('3 Planilla Preadjudicación OTIC'!N49)</f>
        <v>DE LA ARAUCANÍA</v>
      </c>
      <c r="O49" s="4" t="str">
        <f>+('3 Planilla Preadjudicación OTIC'!O49)</f>
        <v>CURACAUTÍN</v>
      </c>
      <c r="P49" s="4" t="str">
        <f>+('3 Planilla Preadjudicación OTIC'!P49)</f>
        <v>PERSONAS VULNERABLES PERTENECIENTES AL 80 % MÁS VULNERABLE</v>
      </c>
      <c r="Q49" s="4" t="str">
        <f>+('3 Planilla Preadjudicación OTIC'!Q49)</f>
        <v>PRESENCIAL</v>
      </c>
      <c r="R49" s="4" t="str">
        <f>+('3 Planilla Preadjudicación OTIC'!R49)</f>
        <v>INDEPENDIENTE</v>
      </c>
      <c r="S49" s="4" t="str">
        <f>+('3 Planilla Preadjudicación OTIC'!S49)</f>
        <v>01. LUNES - MAÑANA / 04. MARTES - MAÑANA / 07. MIÉRCOLES - MAÑANA / 10. JUEVES - MAÑANA / 13. VIERNES - MAÑANA</v>
      </c>
      <c r="T49" s="2">
        <f>+('3 Planilla Preadjudicación OTIC'!T49)</f>
        <v>20</v>
      </c>
      <c r="U49" s="2">
        <f>+('3 Planilla Preadjudicación OTIC'!U49)</f>
        <v>130</v>
      </c>
      <c r="V49" s="2">
        <f>+('3 Planilla Preadjudicación OTIC'!V49)</f>
        <v>12</v>
      </c>
      <c r="W49" s="2">
        <f>+('3 Planilla Preadjudicación OTIC'!W49)</f>
        <v>142</v>
      </c>
      <c r="X49" s="2">
        <f>+('3 Planilla Preadjudicación OTIC'!X49)</f>
        <v>4</v>
      </c>
      <c r="Y49" s="2" t="str">
        <f>+('3 Planilla Preadjudicación OTIC'!Y49)</f>
        <v>SI</v>
      </c>
      <c r="Z49" s="2" t="str">
        <f>+('3 Planilla Preadjudicación OTIC'!Z49)</f>
        <v>SI</v>
      </c>
      <c r="AA49" s="2" t="str">
        <f>+('3 Planilla Preadjudicación OTIC'!AA49)</f>
        <v>SI</v>
      </c>
      <c r="AB49" s="4">
        <f>+('3 Planilla Preadjudicación OTIC'!AB49)</f>
        <v>0</v>
      </c>
      <c r="AC49" s="4" t="str">
        <f>+('3 Planilla Preadjudicación OTIC'!AC49)</f>
        <v>EDUCACIÓN MEDIA COMPLETA, PREFERENTEMENTE</v>
      </c>
      <c r="AD49" s="2">
        <f>+('3 Planilla Preadjudicación OTIC'!AD49)</f>
        <v>0</v>
      </c>
      <c r="AE49" s="4">
        <f>+('3 Planilla Preadjudicación OTIC'!AE49)</f>
        <v>0</v>
      </c>
      <c r="AF49" s="2" t="str">
        <f>+('3 Planilla Preadjudicación OTIC'!AF49)</f>
        <v>CONVOCATORIA ABIERTA</v>
      </c>
      <c r="AG49" s="2">
        <f>+('3 Planilla Preadjudicación OTIC'!AG49)</f>
        <v>36</v>
      </c>
      <c r="AH49" s="30">
        <v>2</v>
      </c>
      <c r="AI49" s="2" t="str">
        <f>+('3 Planilla Preadjudicación OTIC'!AI49)</f>
        <v>76137626-8</v>
      </c>
      <c r="AJ49" s="135" t="str">
        <f>+('3 Planilla Preadjudicación OTIC'!AJ49)</f>
        <v>Centro de estudios y capacitación Ser Mas Spa</v>
      </c>
      <c r="AK49" s="4">
        <f>+('3 Planilla Preadjudicación OTIC'!AK49)</f>
        <v>142</v>
      </c>
      <c r="AL49" s="2">
        <f>+('3 Planilla Preadjudicación OTIC'!AL49)</f>
        <v>36</v>
      </c>
      <c r="AM49" s="2">
        <f>+('3 Planilla Preadjudicación OTIC'!AM49)</f>
        <v>5075</v>
      </c>
      <c r="AN49" s="12">
        <f>+('3 Planilla Preadjudicación OTIC'!AN49)</f>
        <v>275000</v>
      </c>
      <c r="AO49" s="12">
        <f>+('3 Planilla Preadjudicación OTIC'!AO49)</f>
        <v>0</v>
      </c>
      <c r="AP49" s="12">
        <f>+('3 Planilla Preadjudicación OTIC'!AP49)</f>
        <v>14413000</v>
      </c>
      <c r="AQ49" s="12">
        <f>+('3 Planilla Preadjudicación OTIC'!AQ49)</f>
        <v>2880000</v>
      </c>
      <c r="AR49" s="12">
        <f>+('3 Planilla Preadjudicación OTIC'!AR49)</f>
        <v>5500000</v>
      </c>
      <c r="AS49" s="12">
        <f>+('3 Planilla Preadjudicación OTIC'!AS49)</f>
        <v>3600000</v>
      </c>
      <c r="AT49" s="12">
        <f>+('3 Planilla Preadjudicación OTIC'!AT49)</f>
        <v>0</v>
      </c>
      <c r="AU49" s="12">
        <f>+('3 Planilla Preadjudicación OTIC'!AU49)</f>
        <v>26393000</v>
      </c>
      <c r="AV49" s="12" t="str">
        <f>+('3 Planilla Preadjudicación OTIC'!AV49)</f>
        <v>SI</v>
      </c>
      <c r="AW49" s="2">
        <f>+('3 Planilla Preadjudicación OTIC'!AW49)</f>
        <v>0</v>
      </c>
      <c r="AX49" s="4">
        <f>+('3 Planilla Preadjudicación OTIC'!AX49)</f>
        <v>1</v>
      </c>
      <c r="AY49" s="2">
        <f>+('3 Planilla Preadjudicación OTIC'!AY49)</f>
        <v>1</v>
      </c>
      <c r="AZ49" s="2" t="str">
        <f>+('3 Planilla Preadjudicación OTIC'!BA49)</f>
        <v>-</v>
      </c>
      <c r="BA49" s="2" t="str">
        <f>+('3 Planilla Preadjudicación OTIC'!BB49)</f>
        <v>-</v>
      </c>
      <c r="BB49" s="2" t="str">
        <f>+('3 Planilla Preadjudicación OTIC'!BC49)</f>
        <v>-</v>
      </c>
      <c r="BC49" s="2" t="str">
        <f>+('3 Planilla Preadjudicación OTIC'!BD49)</f>
        <v>-</v>
      </c>
      <c r="BD49" s="2" t="str">
        <f>+('3 Planilla Preadjudicación OTIC'!BE49)</f>
        <v>-</v>
      </c>
      <c r="BE49" s="2" t="str">
        <f>+('3 Planilla Preadjudicación OTIC'!BF49)</f>
        <v>-</v>
      </c>
      <c r="BF49" s="2"/>
      <c r="BG49" s="2">
        <f>+('3 Planilla Preadjudicación OTIC'!BG49)</f>
        <v>7</v>
      </c>
      <c r="BH49" s="2">
        <f>+('3 Planilla Preadjudicación OTIC'!BH49)</f>
        <v>7</v>
      </c>
      <c r="BI49" s="2">
        <f>+('3 Planilla Preadjudicación OTIC'!BI49)</f>
        <v>7</v>
      </c>
      <c r="BJ49" s="2">
        <f>+('3 Planilla Preadjudicación OTIC'!BJ49)</f>
        <v>7</v>
      </c>
      <c r="BK49" s="2">
        <f>+('3 Planilla Preadjudicación OTIC'!BK49)</f>
        <v>7</v>
      </c>
      <c r="BL49" s="199">
        <f>+('3 Planilla Preadjudicación OTIC'!BM49)</f>
        <v>7</v>
      </c>
      <c r="BM49" s="103">
        <f>ROUND(('3 Planilla Preadjudicación OTIC'!BN49),1)</f>
        <v>5.8</v>
      </c>
      <c r="BN49" s="4">
        <f>+('3 Planilla Preadjudicación OTIC'!BO49)</f>
        <v>0</v>
      </c>
      <c r="BO49" s="4">
        <f>+('3 Planilla Preadjudicación OTIC'!BP49)</f>
        <v>0</v>
      </c>
      <c r="BP49" s="4">
        <f>+('3 Planilla Preadjudicación OTIC'!BQ49)</f>
        <v>0</v>
      </c>
      <c r="BQ49" s="4">
        <f>+('3 Planilla Preadjudicación OTIC'!BR49)</f>
        <v>0</v>
      </c>
      <c r="BR49" s="4">
        <f>+('3 Planilla Preadjudicación OTIC'!BS49)</f>
        <v>0</v>
      </c>
      <c r="BS49" s="4">
        <f>+('3 Planilla Preadjudicación OTIC'!BT49)</f>
        <v>0</v>
      </c>
      <c r="BT49" s="135"/>
      <c r="BU49" s="85">
        <f>IF(VLOOKUP(A49,'BD OFICIAL'!$A$1:$AL$2097,7,0)=D49,0,1)</f>
        <v>0</v>
      </c>
      <c r="BV49" s="85">
        <f>IF(VLOOKUP(A49,'BD OFICIAL'!$A$1:$AL$2097,11,0)=J49,0,1)</f>
        <v>0</v>
      </c>
      <c r="BW49" s="85">
        <f>IF(VLOOKUP(A49,'BD OFICIAL'!$A$1:$AL$2097,13,0)=L49,0,1)</f>
        <v>0</v>
      </c>
      <c r="BX49" s="2">
        <f>IF(VLOOKUP(A49,'BD OFICIAL'!$A$1:$AL$2097,16,0)=O49,0,1)</f>
        <v>0</v>
      </c>
      <c r="BY49" s="2">
        <f>IF(VLOOKUP(A49,'BD OFICIAL'!$A$1:$AL$2097,17,0)=P49,0,1)</f>
        <v>0</v>
      </c>
      <c r="BZ49" s="2">
        <f>IF(VLOOKUP(A49,'BD OFICIAL'!$A$1:$AL$2097,19,0)=R49,0,1)</f>
        <v>0</v>
      </c>
      <c r="CA49" s="2">
        <f>IF(VLOOKUP(A49,'BD OFICIAL'!$A$1:$AL$2097,21,0)=T49,0,1)</f>
        <v>0</v>
      </c>
      <c r="CB49" s="2">
        <f>IF(VLOOKUP(A49,'BD OFICIAL'!$A$1:$AL$2097,24,0)=AK49,0,1)</f>
        <v>0</v>
      </c>
      <c r="CC49" s="2">
        <f>IF(VLOOKUP(A49,'BD OFICIAL'!$A$1:$AL$2097,25,0)=X49,0,1)</f>
        <v>0</v>
      </c>
      <c r="CD49" s="2">
        <f>IF(VLOOKUP(A49,'BD OFICIAL'!$A$1:$AL$2097,26,0)=Y49,0,1)</f>
        <v>0</v>
      </c>
      <c r="CE49" s="2">
        <f>IF(VLOOKUP(A49,'BD OFICIAL'!$A$1:$AL$2097,27,0)=Z49,0,1)</f>
        <v>0</v>
      </c>
      <c r="CF49" s="2">
        <f>IF(VLOOKUP(A49,'BD OFICIAL'!$A$1:$AL$2097,28,0)=AA49,0,1)</f>
        <v>0</v>
      </c>
      <c r="CG49" s="2">
        <f>IF(VLOOKUP(A49,'BD OFICIAL'!$A$1:$AL$2097,33,0)=AF49,0,1)</f>
        <v>0</v>
      </c>
      <c r="CH49" s="2">
        <f>IF(VLOOKUP(A49,'BD OFICIAL'!$A$1:$AL$2097,35,0)=AH49,0,1)</f>
        <v>0</v>
      </c>
      <c r="CI49" s="85">
        <f>IF(VLOOKUP(A49,'BD OFICIAL'!$A$1:$AL$2097,34,0)=AL49,0,1)</f>
        <v>0</v>
      </c>
      <c r="CJ49" s="12">
        <f>VLOOKUP(A49,'BD OFICIAL'!$A$1:$AM$2097,36,0)*AM49-AP49</f>
        <v>0</v>
      </c>
      <c r="CK49" s="85" t="str">
        <f t="shared" si="0"/>
        <v>SHNOM</v>
      </c>
      <c r="CL49" s="85" t="str">
        <f t="shared" si="1"/>
        <v>SI</v>
      </c>
      <c r="CM49" s="85" t="str">
        <f t="shared" si="21"/>
        <v>NO</v>
      </c>
      <c r="CN49" s="31">
        <f t="shared" si="22"/>
        <v>0</v>
      </c>
      <c r="CO49" s="31">
        <f t="shared" si="2"/>
        <v>0</v>
      </c>
      <c r="CP49" s="31">
        <f t="shared" si="34"/>
        <v>0</v>
      </c>
      <c r="CQ49" s="31">
        <f>IF(Y49="NO",0,IF(Y49="SI",IF(VLOOKUP(A49,'BD OFICIAL'!$A:$AO,40,0)=AQ49,0,1)))</f>
        <v>0</v>
      </c>
      <c r="CR49" s="31">
        <f>IF(Z49="NO",0,IF(Z49="SI",IF(VLOOKUP(A49,'BD OFICIAL'!$A:$AO,41,0)=AS49,0,1)))</f>
        <v>0</v>
      </c>
      <c r="CS49" s="31">
        <f t="shared" si="4"/>
        <v>0</v>
      </c>
      <c r="CT49" s="31">
        <f t="shared" si="5"/>
        <v>0</v>
      </c>
      <c r="CU49" s="31">
        <f>IF(VLOOKUP(A49,'BD OFICIAL'!$A$1:$AL$1055,31,0)="SI",IF(AT49&gt;0,0,1),IF(AT49=0,0,1))</f>
        <v>0</v>
      </c>
      <c r="CV49" s="31">
        <f t="shared" si="6"/>
        <v>0</v>
      </c>
      <c r="CW49" s="31">
        <f t="shared" si="7"/>
        <v>0</v>
      </c>
      <c r="CX49" s="85" t="str">
        <f t="shared" si="23"/>
        <v>SI</v>
      </c>
      <c r="CY49" s="31">
        <f t="shared" si="24"/>
        <v>0</v>
      </c>
      <c r="CZ49" s="85" t="str">
        <f>IF(ISERROR(VLOOKUP(AI49,EXPERIENCIA!$A$1:$C$2100,1,0)),"NO","SI")</f>
        <v>SI</v>
      </c>
      <c r="DA49" s="85">
        <f>IF(CX49="no","NO APLICA",IF(AX49=0,"ERROR NOTA",IF(AND(AX49&gt;1,CZ49="NO"),"ERROR NOTA",IF(AND(CZ49="NO",AX49=1),0,IF(VLOOKUP(AI49,EXPERIENCIA!$A$1:$C$2100,3,0)=AX49,0,"ERROR NOTA")))))</f>
        <v>0</v>
      </c>
      <c r="DB49" s="85" t="str">
        <f>IF(ISERROR(VLOOKUP(AI49,COMPORTAMIENTO!$A$1:$C$2100,1,0)),"NO","SI")</f>
        <v>SI</v>
      </c>
      <c r="DC49" s="85">
        <f>IF(CX49="NO","NO APLICA",IF(AY49=0,"ERROR NOTA",IF(AND(DB49="NO",AY49=7),0,IF(VLOOKUP(AI49,COMPORTAMIENTO!$A$2:$H$2100,8,0)=AY49,0,"ERROR NOTA"))))</f>
        <v>0</v>
      </c>
      <c r="DD49" s="103">
        <f t="shared" si="25"/>
        <v>0.1</v>
      </c>
      <c r="DE49" s="103">
        <f t="shared" si="26"/>
        <v>0.1</v>
      </c>
      <c r="DF49" s="85" t="str">
        <f t="shared" si="8"/>
        <v>SI</v>
      </c>
      <c r="DG49" s="85">
        <f t="shared" si="9"/>
        <v>0</v>
      </c>
      <c r="DH49" s="85">
        <f t="shared" si="27"/>
        <v>0</v>
      </c>
      <c r="DI49" s="85">
        <f t="shared" si="10"/>
        <v>0</v>
      </c>
      <c r="DJ49" s="7">
        <f t="shared" si="28"/>
        <v>7.0000000000000009</v>
      </c>
      <c r="DK49" s="7">
        <f t="shared" si="11"/>
        <v>7.0000000000000009</v>
      </c>
      <c r="DL49" s="12">
        <f t="shared" si="29"/>
        <v>5075</v>
      </c>
      <c r="DM49" s="12">
        <f>VLOOKUP(A49,'5 TD'!$A:$B,2,0)</f>
        <v>5075</v>
      </c>
      <c r="DN49" s="7">
        <f t="shared" si="12"/>
        <v>7</v>
      </c>
      <c r="DO49" s="85" t="str">
        <f t="shared" si="13"/>
        <v>APROBADO</v>
      </c>
      <c r="DP49" s="85" t="str">
        <f t="shared" si="35"/>
        <v>APROBADO</v>
      </c>
      <c r="DQ49" s="7">
        <f t="shared" si="36"/>
        <v>5.8</v>
      </c>
      <c r="DR49" s="85" t="str">
        <f t="shared" si="30"/>
        <v>APROBADO</v>
      </c>
      <c r="DS49" s="2">
        <f>+('3 Planilla Preadjudicación OTIC'!BO49)</f>
        <v>0</v>
      </c>
      <c r="DT49" s="2">
        <f>IF(DR49="APROBADO",VLOOKUP(A49,'5 TD'!$D$3:$E$270,2,0),"NO APLICA")</f>
        <v>7</v>
      </c>
      <c r="DU49" s="2" t="str">
        <f t="shared" si="37"/>
        <v>NO</v>
      </c>
      <c r="DV49" s="2" t="str">
        <f>IF(DU49="SI",VLOOKUP(A49,'5 TD'!$G$3:$H$270,2,0),"NO APLICA ")</f>
        <v xml:space="preserve">NO APLICA </v>
      </c>
      <c r="DW49" s="2" t="str">
        <f t="shared" si="31"/>
        <v>NO</v>
      </c>
      <c r="DX49" s="2" t="str">
        <f>IF(DW49="SI",VLOOKUP(A49,'5 TD'!$J$4:$K$472,2,0),"NO APLICA")</f>
        <v>NO APLICA</v>
      </c>
      <c r="DY49" s="2" t="str">
        <f t="shared" si="32"/>
        <v>NO</v>
      </c>
      <c r="DZ49" s="7" t="str">
        <f>IF(DY49="SI",VLOOKUP(A49,'5 TD'!$M$4:$N$350,2,0),"NO APLICA")</f>
        <v>NO APLICA</v>
      </c>
      <c r="EA49" s="2" t="str">
        <f t="shared" si="17"/>
        <v>NO APLICA</v>
      </c>
      <c r="EB49" s="12" t="str">
        <f t="shared" si="33"/>
        <v/>
      </c>
      <c r="EC49" s="12" t="str">
        <f>IF(EA49="SI",VLOOKUP(A49,'5 TD'!$V$4:$W$479,2,0),"NO APLICA")</f>
        <v>NO APLICA</v>
      </c>
      <c r="ED49" s="2" t="str">
        <f t="shared" si="38"/>
        <v>NO</v>
      </c>
      <c r="EE49" s="79" t="str">
        <f>IF(ED49="SI",VLOOKUP(AI49,COMPORTAMIENTO!$A$1:$H$2100,7,0),"NO APLICA")</f>
        <v>NO APLICA</v>
      </c>
      <c r="EF49" s="234" t="str">
        <f>IF(ED49="SI",VLOOKUP(A49,'5 TD'!$P$2:$Q$479,2,0),"NO APLICA")</f>
        <v>NO APLICA</v>
      </c>
      <c r="EG49" s="2" t="str">
        <f t="shared" si="39"/>
        <v>NO</v>
      </c>
      <c r="EH49" s="2">
        <f>IF(CZ49="no",0,VLOOKUP(AI49,EXPERIENCIA!$A$1:$C$2100,2,0))</f>
        <v>15</v>
      </c>
      <c r="EI49" s="2">
        <f>IF(CZ49="si",VLOOKUP(A49,'5 TD'!$S$3:$T$2103,2,0),0)</f>
        <v>146</v>
      </c>
      <c r="EJ49" s="2" t="str">
        <f t="shared" si="40"/>
        <v>NO</v>
      </c>
      <c r="EK49" s="2">
        <f>+('3 Planilla Preadjudicación OTIC'!BU50)</f>
        <v>0</v>
      </c>
      <c r="EL49" s="3"/>
      <c r="EM49" s="3"/>
      <c r="EN49" s="3"/>
    </row>
    <row r="50" spans="1:144" ht="15" hidden="1" customHeight="1" x14ac:dyDescent="0.3">
      <c r="A50" s="2">
        <f>+('3 Planilla Preadjudicación OTIC'!A50)</f>
        <v>14555</v>
      </c>
      <c r="B50" s="2" t="str">
        <f>+('3 Planilla Preadjudicación OTIC'!B50)</f>
        <v>53334038-5</v>
      </c>
      <c r="C50" s="4">
        <f>+('3 Planilla Preadjudicación OTIC'!E50)</f>
        <v>2025</v>
      </c>
      <c r="D50" s="4" t="str">
        <f>+('3 Planilla Preadjudicación OTIC'!F50)</f>
        <v>Fondos Regionales</v>
      </c>
      <c r="E50" s="4" t="str">
        <f>+('3 Planilla Preadjudicación OTIC'!G50)</f>
        <v>61531000-K</v>
      </c>
      <c r="F50" s="4" t="str">
        <f>+('3 Planilla Preadjudicación OTIC'!H50)</f>
        <v>SENCE</v>
      </c>
      <c r="G50" s="4"/>
      <c r="H50" s="4"/>
      <c r="I50" s="4" t="str">
        <f>+('3 Planilla Preadjudicación OTIC'!I50)</f>
        <v>LABORES DE INSTALACIONES SANITARIAS</v>
      </c>
      <c r="J50" s="4" t="str">
        <f>+('3 Planilla Preadjudicación OTIC'!J50)</f>
        <v>PF1575</v>
      </c>
      <c r="K50" s="4" t="str">
        <f>+('3 Planilla Preadjudicación OTIC'!K50)</f>
        <v>TÉCNICAS PARA EL EMPRENDIMIENTO</v>
      </c>
      <c r="L50" s="4" t="str">
        <f>+('3 Planilla Preadjudicación OTIC'!L50)</f>
        <v>PF0921</v>
      </c>
      <c r="M50" s="2">
        <f>+('3 Planilla Preadjudicación OTIC'!M50)</f>
        <v>9</v>
      </c>
      <c r="N50" s="4" t="str">
        <f>+('3 Planilla Preadjudicación OTIC'!N50)</f>
        <v>DE LA ARAUCANÍA</v>
      </c>
      <c r="O50" s="4" t="str">
        <f>+('3 Planilla Preadjudicación OTIC'!O50)</f>
        <v>CURARREHUE</v>
      </c>
      <c r="P50" s="4" t="str">
        <f>+('3 Planilla Preadjudicación OTIC'!P50)</f>
        <v>PERSONAS VULNERABLES PERTENECIENTES AL 80 % MÁS VULNERABLE</v>
      </c>
      <c r="Q50" s="4" t="str">
        <f>+('3 Planilla Preadjudicación OTIC'!Q50)</f>
        <v>PRESENCIAL</v>
      </c>
      <c r="R50" s="4" t="str">
        <f>+('3 Planilla Preadjudicación OTIC'!R50)</f>
        <v>INDEPENDIENTE</v>
      </c>
      <c r="S50" s="4" t="str">
        <f>+('3 Planilla Preadjudicación OTIC'!S50)</f>
        <v>01. LUNES - MAÑANA / 04. MARTES - MAÑANA / 07. MIÉRCOLES - MAÑANA / 10. JUEVES - MAÑANA / 13. VIERNES - MAÑANA</v>
      </c>
      <c r="T50" s="2">
        <f>+('3 Planilla Preadjudicación OTIC'!T50)</f>
        <v>20</v>
      </c>
      <c r="U50" s="2">
        <f>+('3 Planilla Preadjudicación OTIC'!U50)</f>
        <v>145</v>
      </c>
      <c r="V50" s="2">
        <f>+('3 Planilla Preadjudicación OTIC'!V50)</f>
        <v>12</v>
      </c>
      <c r="W50" s="2">
        <f>+('3 Planilla Preadjudicación OTIC'!W50)</f>
        <v>157</v>
      </c>
      <c r="X50" s="2">
        <f>+('3 Planilla Preadjudicación OTIC'!X50)</f>
        <v>4</v>
      </c>
      <c r="Y50" s="2" t="str">
        <f>+('3 Planilla Preadjudicación OTIC'!Y50)</f>
        <v>SI</v>
      </c>
      <c r="Z50" s="2" t="str">
        <f>+('3 Planilla Preadjudicación OTIC'!Z50)</f>
        <v>SI</v>
      </c>
      <c r="AA50" s="2" t="str">
        <f>+('3 Planilla Preadjudicación OTIC'!AA50)</f>
        <v>SI</v>
      </c>
      <c r="AB50" s="4">
        <f>+('3 Planilla Preadjudicación OTIC'!AB50)</f>
        <v>0</v>
      </c>
      <c r="AC50" s="4" t="str">
        <f>+('3 Planilla Preadjudicación OTIC'!AC50)</f>
        <v>EDUCACIÓN MEDIA COMPLETA, PREFERENTEMENTE. Y HABER CURSADO EL CURSO DE “LABORES DE SOPORTE EN INSTALACIONES
SANITARIAS” O EXPERIENCIA DE DOS AÑOS COMO “AYUDANTE INSTALACIONES SANITARIAS”, DEMOSTRABLE.</v>
      </c>
      <c r="AD50" s="2">
        <f>+('3 Planilla Preadjudicación OTIC'!AD50)</f>
        <v>0</v>
      </c>
      <c r="AE50" s="4">
        <f>+('3 Planilla Preadjudicación OTIC'!AE50)</f>
        <v>0</v>
      </c>
      <c r="AF50" s="2" t="str">
        <f>+('3 Planilla Preadjudicación OTIC'!AF50)</f>
        <v>CONVOCATORIA ABIERTA</v>
      </c>
      <c r="AG50" s="2">
        <f>+('3 Planilla Preadjudicación OTIC'!AG50)</f>
        <v>40</v>
      </c>
      <c r="AH50" s="30">
        <v>2</v>
      </c>
      <c r="AI50" s="2" t="str">
        <f>+('3 Planilla Preadjudicación OTIC'!AI50)</f>
        <v>76137626-8</v>
      </c>
      <c r="AJ50" s="135" t="str">
        <f>+('3 Planilla Preadjudicación OTIC'!AJ50)</f>
        <v>Centro de estudios y capacitación Ser Mas Spa</v>
      </c>
      <c r="AK50" s="4">
        <f>+('3 Planilla Preadjudicación OTIC'!AK50)</f>
        <v>157</v>
      </c>
      <c r="AL50" s="2">
        <f>+('3 Planilla Preadjudicación OTIC'!AL50)</f>
        <v>40</v>
      </c>
      <c r="AM50" s="2">
        <f>+('3 Planilla Preadjudicación OTIC'!AM50)</f>
        <v>5075</v>
      </c>
      <c r="AN50" s="12">
        <f>+('3 Planilla Preadjudicación OTIC'!AN50)</f>
        <v>275000</v>
      </c>
      <c r="AO50" s="12">
        <f>+('3 Planilla Preadjudicación OTIC'!AO50)</f>
        <v>0</v>
      </c>
      <c r="AP50" s="12">
        <f>+('3 Planilla Preadjudicación OTIC'!AP50)</f>
        <v>15935500</v>
      </c>
      <c r="AQ50" s="12">
        <f>+('3 Planilla Preadjudicación OTIC'!AQ50)</f>
        <v>3200000</v>
      </c>
      <c r="AR50" s="12">
        <f>+('3 Planilla Preadjudicación OTIC'!AR50)</f>
        <v>5500000</v>
      </c>
      <c r="AS50" s="12">
        <f>+('3 Planilla Preadjudicación OTIC'!AS50)</f>
        <v>4000000</v>
      </c>
      <c r="AT50" s="12">
        <f>+('3 Planilla Preadjudicación OTIC'!AT50)</f>
        <v>0</v>
      </c>
      <c r="AU50" s="12">
        <f>+('3 Planilla Preadjudicación OTIC'!AU50)</f>
        <v>28635500</v>
      </c>
      <c r="AV50" s="12" t="str">
        <f>+('3 Planilla Preadjudicación OTIC'!AV50)</f>
        <v>SI</v>
      </c>
      <c r="AW50" s="2">
        <f>+('3 Planilla Preadjudicación OTIC'!AW50)</f>
        <v>0</v>
      </c>
      <c r="AX50" s="4">
        <f>+('3 Planilla Preadjudicación OTIC'!AX50)</f>
        <v>1</v>
      </c>
      <c r="AY50" s="2">
        <f>+('3 Planilla Preadjudicación OTIC'!AY50)</f>
        <v>1</v>
      </c>
      <c r="AZ50" s="2" t="str">
        <f>+('3 Planilla Preadjudicación OTIC'!BA50)</f>
        <v>-</v>
      </c>
      <c r="BA50" s="2" t="str">
        <f>+('3 Planilla Preadjudicación OTIC'!BB50)</f>
        <v>-</v>
      </c>
      <c r="BB50" s="2" t="str">
        <f>+('3 Planilla Preadjudicación OTIC'!BC50)</f>
        <v>-</v>
      </c>
      <c r="BC50" s="2" t="str">
        <f>+('3 Planilla Preadjudicación OTIC'!BD50)</f>
        <v>-</v>
      </c>
      <c r="BD50" s="2" t="str">
        <f>+('3 Planilla Preadjudicación OTIC'!BE50)</f>
        <v>-</v>
      </c>
      <c r="BE50" s="2" t="str">
        <f>+('3 Planilla Preadjudicación OTIC'!BF50)</f>
        <v>-</v>
      </c>
      <c r="BF50" s="2"/>
      <c r="BG50" s="2">
        <f>+('3 Planilla Preadjudicación OTIC'!BG50)</f>
        <v>7</v>
      </c>
      <c r="BH50" s="2">
        <f>+('3 Planilla Preadjudicación OTIC'!BH50)</f>
        <v>7</v>
      </c>
      <c r="BI50" s="2">
        <f>+('3 Planilla Preadjudicación OTIC'!BI50)</f>
        <v>7</v>
      </c>
      <c r="BJ50" s="2">
        <f>+('3 Planilla Preadjudicación OTIC'!BJ50)</f>
        <v>7</v>
      </c>
      <c r="BK50" s="2">
        <f>+('3 Planilla Preadjudicación OTIC'!BK50)</f>
        <v>7</v>
      </c>
      <c r="BL50" s="199">
        <f>+('3 Planilla Preadjudicación OTIC'!BM50)</f>
        <v>7</v>
      </c>
      <c r="BM50" s="103">
        <f>ROUND(('3 Planilla Preadjudicación OTIC'!BN50),1)</f>
        <v>5.8</v>
      </c>
      <c r="BN50" s="4">
        <f>+('3 Planilla Preadjudicación OTIC'!BO50)</f>
        <v>0</v>
      </c>
      <c r="BO50" s="4">
        <f>+('3 Planilla Preadjudicación OTIC'!BP50)</f>
        <v>0</v>
      </c>
      <c r="BP50" s="4">
        <f>+('3 Planilla Preadjudicación OTIC'!BQ50)</f>
        <v>0</v>
      </c>
      <c r="BQ50" s="4">
        <f>+('3 Planilla Preadjudicación OTIC'!BR50)</f>
        <v>0</v>
      </c>
      <c r="BR50" s="4">
        <f>+('3 Planilla Preadjudicación OTIC'!BS50)</f>
        <v>0</v>
      </c>
      <c r="BS50" s="4">
        <f>+('3 Planilla Preadjudicación OTIC'!BT50)</f>
        <v>0</v>
      </c>
      <c r="BT50" s="135"/>
      <c r="BU50" s="85">
        <f>IF(VLOOKUP(A50,'BD OFICIAL'!$A$1:$AL$2097,7,0)=D50,0,1)</f>
        <v>0</v>
      </c>
      <c r="BV50" s="85">
        <f>IF(VLOOKUP(A50,'BD OFICIAL'!$A$1:$AL$2097,11,0)=J50,0,1)</f>
        <v>0</v>
      </c>
      <c r="BW50" s="85">
        <f>IF(VLOOKUP(A50,'BD OFICIAL'!$A$1:$AL$2097,13,0)=L50,0,1)</f>
        <v>0</v>
      </c>
      <c r="BX50" s="2">
        <f>IF(VLOOKUP(A50,'BD OFICIAL'!$A$1:$AL$2097,16,0)=O50,0,1)</f>
        <v>0</v>
      </c>
      <c r="BY50" s="2">
        <f>IF(VLOOKUP(A50,'BD OFICIAL'!$A$1:$AL$2097,17,0)=P50,0,1)</f>
        <v>0</v>
      </c>
      <c r="BZ50" s="2">
        <f>IF(VLOOKUP(A50,'BD OFICIAL'!$A$1:$AL$2097,19,0)=R50,0,1)</f>
        <v>0</v>
      </c>
      <c r="CA50" s="2">
        <f>IF(VLOOKUP(A50,'BD OFICIAL'!$A$1:$AL$2097,21,0)=T50,0,1)</f>
        <v>0</v>
      </c>
      <c r="CB50" s="2">
        <f>IF(VLOOKUP(A50,'BD OFICIAL'!$A$1:$AL$2097,24,0)=AK50,0,1)</f>
        <v>0</v>
      </c>
      <c r="CC50" s="2">
        <f>IF(VLOOKUP(A50,'BD OFICIAL'!$A$1:$AL$2097,25,0)=X50,0,1)</f>
        <v>0</v>
      </c>
      <c r="CD50" s="2">
        <f>IF(VLOOKUP(A50,'BD OFICIAL'!$A$1:$AL$2097,26,0)=Y50,0,1)</f>
        <v>0</v>
      </c>
      <c r="CE50" s="2">
        <f>IF(VLOOKUP(A50,'BD OFICIAL'!$A$1:$AL$2097,27,0)=Z50,0,1)</f>
        <v>0</v>
      </c>
      <c r="CF50" s="2">
        <f>IF(VLOOKUP(A50,'BD OFICIAL'!$A$1:$AL$2097,28,0)=AA50,0,1)</f>
        <v>0</v>
      </c>
      <c r="CG50" s="2">
        <f>IF(VLOOKUP(A50,'BD OFICIAL'!$A$1:$AL$2097,33,0)=AF50,0,1)</f>
        <v>0</v>
      </c>
      <c r="CH50" s="2">
        <f>IF(VLOOKUP(A50,'BD OFICIAL'!$A$1:$AL$2097,35,0)=AH50,0,1)</f>
        <v>0</v>
      </c>
      <c r="CI50" s="85">
        <f>IF(VLOOKUP(A50,'BD OFICIAL'!$A$1:$AL$2097,34,0)=AL50,0,1)</f>
        <v>0</v>
      </c>
      <c r="CJ50" s="12">
        <f>VLOOKUP(A50,'BD OFICIAL'!$A$1:$AM$2097,36,0)*AM50-AP50</f>
        <v>0</v>
      </c>
      <c r="CK50" s="85" t="str">
        <f t="shared" si="0"/>
        <v>SHNOM</v>
      </c>
      <c r="CL50" s="85" t="str">
        <f t="shared" si="1"/>
        <v>SI</v>
      </c>
      <c r="CM50" s="85" t="str">
        <f t="shared" si="21"/>
        <v>NO</v>
      </c>
      <c r="CN50" s="31">
        <f t="shared" si="22"/>
        <v>0</v>
      </c>
      <c r="CO50" s="31">
        <f t="shared" si="2"/>
        <v>0</v>
      </c>
      <c r="CP50" s="31">
        <f t="shared" si="34"/>
        <v>0</v>
      </c>
      <c r="CQ50" s="31">
        <f>IF(Y50="NO",0,IF(Y50="SI",IF(VLOOKUP(A50,'BD OFICIAL'!$A:$AO,40,0)=AQ50,0,1)))</f>
        <v>0</v>
      </c>
      <c r="CR50" s="31">
        <f>IF(Z50="NO",0,IF(Z50="SI",IF(VLOOKUP(A50,'BD OFICIAL'!$A:$AO,41,0)=AS50,0,1)))</f>
        <v>0</v>
      </c>
      <c r="CS50" s="31">
        <f t="shared" si="4"/>
        <v>0</v>
      </c>
      <c r="CT50" s="31">
        <f t="shared" si="5"/>
        <v>0</v>
      </c>
      <c r="CU50" s="31">
        <f>IF(VLOOKUP(A50,'BD OFICIAL'!$A$1:$AL$1055,31,0)="SI",IF(AT50&gt;0,0,1),IF(AT50=0,0,1))</f>
        <v>0</v>
      </c>
      <c r="CV50" s="31">
        <f t="shared" si="6"/>
        <v>0</v>
      </c>
      <c r="CW50" s="31">
        <f t="shared" si="7"/>
        <v>0</v>
      </c>
      <c r="CX50" s="85" t="str">
        <f t="shared" si="23"/>
        <v>SI</v>
      </c>
      <c r="CY50" s="31">
        <f t="shared" si="24"/>
        <v>0</v>
      </c>
      <c r="CZ50" s="85" t="str">
        <f>IF(ISERROR(VLOOKUP(AI50,EXPERIENCIA!$A$1:$C$2100,1,0)),"NO","SI")</f>
        <v>SI</v>
      </c>
      <c r="DA50" s="85">
        <f>IF(CX50="no","NO APLICA",IF(AX50=0,"ERROR NOTA",IF(AND(AX50&gt;1,CZ50="NO"),"ERROR NOTA",IF(AND(CZ50="NO",AX50=1),0,IF(VLOOKUP(AI50,EXPERIENCIA!$A$1:$C$2100,3,0)=AX50,0,"ERROR NOTA")))))</f>
        <v>0</v>
      </c>
      <c r="DB50" s="85" t="str">
        <f>IF(ISERROR(VLOOKUP(AI50,COMPORTAMIENTO!$A$1:$C$2100,1,0)),"NO","SI")</f>
        <v>SI</v>
      </c>
      <c r="DC50" s="85">
        <f>IF(CX50="NO","NO APLICA",IF(AY50=0,"ERROR NOTA",IF(AND(DB50="NO",AY50=7),0,IF(VLOOKUP(AI50,COMPORTAMIENTO!$A$2:$H$2100,8,0)=AY50,0,"ERROR NOTA"))))</f>
        <v>0</v>
      </c>
      <c r="DD50" s="103">
        <f t="shared" si="25"/>
        <v>0.1</v>
      </c>
      <c r="DE50" s="103">
        <f t="shared" si="26"/>
        <v>0.1</v>
      </c>
      <c r="DF50" s="85" t="str">
        <f t="shared" si="8"/>
        <v>SI</v>
      </c>
      <c r="DG50" s="85">
        <f t="shared" si="9"/>
        <v>0</v>
      </c>
      <c r="DH50" s="85">
        <f t="shared" si="27"/>
        <v>0</v>
      </c>
      <c r="DI50" s="85">
        <f t="shared" si="10"/>
        <v>0</v>
      </c>
      <c r="DJ50" s="7">
        <f t="shared" si="28"/>
        <v>7.0000000000000009</v>
      </c>
      <c r="DK50" s="7">
        <f t="shared" si="11"/>
        <v>7.0000000000000009</v>
      </c>
      <c r="DL50" s="12">
        <f t="shared" si="29"/>
        <v>5075</v>
      </c>
      <c r="DM50" s="12">
        <f>VLOOKUP(A50,'5 TD'!$A:$B,2,0)</f>
        <v>5075</v>
      </c>
      <c r="DN50" s="7">
        <f t="shared" si="12"/>
        <v>7</v>
      </c>
      <c r="DO50" s="85" t="str">
        <f t="shared" si="13"/>
        <v>APROBADO</v>
      </c>
      <c r="DP50" s="85" t="str">
        <f t="shared" si="35"/>
        <v>APROBADO</v>
      </c>
      <c r="DQ50" s="7">
        <f t="shared" si="36"/>
        <v>5.8</v>
      </c>
      <c r="DR50" s="85" t="str">
        <f t="shared" si="30"/>
        <v>APROBADO</v>
      </c>
      <c r="DS50" s="2">
        <f>+('3 Planilla Preadjudicación OTIC'!BO50)</f>
        <v>0</v>
      </c>
      <c r="DT50" s="2">
        <f>IF(DR50="APROBADO",VLOOKUP(A50,'5 TD'!$D$3:$E$270,2,0),"NO APLICA")</f>
        <v>7</v>
      </c>
      <c r="DU50" s="2" t="str">
        <f t="shared" si="37"/>
        <v>NO</v>
      </c>
      <c r="DV50" s="2" t="str">
        <f>IF(DU50="SI",VLOOKUP(A50,'5 TD'!$G$3:$H$270,2,0),"NO APLICA ")</f>
        <v xml:space="preserve">NO APLICA </v>
      </c>
      <c r="DW50" s="2" t="str">
        <f t="shared" si="31"/>
        <v>NO</v>
      </c>
      <c r="DX50" s="2" t="str">
        <f>IF(DW50="SI",VLOOKUP(A50,'5 TD'!$J$4:$K$472,2,0),"NO APLICA")</f>
        <v>NO APLICA</v>
      </c>
      <c r="DY50" s="2" t="str">
        <f t="shared" si="32"/>
        <v>NO</v>
      </c>
      <c r="DZ50" s="7" t="str">
        <f>IF(DY50="SI",VLOOKUP(A50,'5 TD'!$M$4:$N$350,2,0),"NO APLICA")</f>
        <v>NO APLICA</v>
      </c>
      <c r="EA50" s="2" t="str">
        <f t="shared" si="17"/>
        <v>NO APLICA</v>
      </c>
      <c r="EB50" s="12" t="str">
        <f t="shared" si="33"/>
        <v/>
      </c>
      <c r="EC50" s="12" t="str">
        <f>IF(EA50="SI",VLOOKUP(A50,'5 TD'!$V$4:$W$479,2,0),"NO APLICA")</f>
        <v>NO APLICA</v>
      </c>
      <c r="ED50" s="2" t="str">
        <f t="shared" si="38"/>
        <v>NO</v>
      </c>
      <c r="EE50" s="79" t="str">
        <f>IF(ED50="SI",VLOOKUP(AI50,COMPORTAMIENTO!$A$1:$H$2100,7,0),"NO APLICA")</f>
        <v>NO APLICA</v>
      </c>
      <c r="EF50" s="234" t="str">
        <f>IF(ED50="SI",VLOOKUP(A50,'5 TD'!$P$2:$Q$479,2,0),"NO APLICA")</f>
        <v>NO APLICA</v>
      </c>
      <c r="EG50" s="2" t="str">
        <f t="shared" si="39"/>
        <v>NO</v>
      </c>
      <c r="EH50" s="2">
        <f>IF(CZ50="no",0,VLOOKUP(AI50,EXPERIENCIA!$A$1:$C$2100,2,0))</f>
        <v>15</v>
      </c>
      <c r="EI50" s="2">
        <f>IF(CZ50="si",VLOOKUP(A50,'5 TD'!$S$3:$T$2103,2,0),0)</f>
        <v>146</v>
      </c>
      <c r="EJ50" s="2" t="str">
        <f t="shared" si="40"/>
        <v>NO</v>
      </c>
      <c r="EK50" s="2">
        <f>+('3 Planilla Preadjudicación OTIC'!BU51)</f>
        <v>0</v>
      </c>
      <c r="EL50" s="3"/>
      <c r="EM50" s="3"/>
      <c r="EN50" s="3"/>
    </row>
    <row r="51" spans="1:144" ht="15" hidden="1" customHeight="1" x14ac:dyDescent="0.3">
      <c r="A51" s="2">
        <f>+('3 Planilla Preadjudicación OTIC'!A51)</f>
        <v>14556</v>
      </c>
      <c r="B51" s="2" t="str">
        <f>+('3 Planilla Preadjudicación OTIC'!B51)</f>
        <v>53334038-5</v>
      </c>
      <c r="C51" s="4">
        <f>+('3 Planilla Preadjudicación OTIC'!E51)</f>
        <v>2025</v>
      </c>
      <c r="D51" s="4" t="str">
        <f>+('3 Planilla Preadjudicación OTIC'!F51)</f>
        <v>Fondos Regionales</v>
      </c>
      <c r="E51" s="4" t="str">
        <f>+('3 Planilla Preadjudicación OTIC'!G51)</f>
        <v>61531000-K</v>
      </c>
      <c r="F51" s="4" t="str">
        <f>+('3 Planilla Preadjudicación OTIC'!H51)</f>
        <v>SENCE</v>
      </c>
      <c r="G51" s="4"/>
      <c r="H51" s="4"/>
      <c r="I51" s="4" t="str">
        <f>+('3 Planilla Preadjudicación OTIC'!I51)</f>
        <v>LABORES DE INSTALACIONES SANITARIAS</v>
      </c>
      <c r="J51" s="4" t="str">
        <f>+('3 Planilla Preadjudicación OTIC'!J51)</f>
        <v>PF1575</v>
      </c>
      <c r="K51" s="4" t="str">
        <f>+('3 Planilla Preadjudicación OTIC'!K51)</f>
        <v>TÉCNICAS PARA EL EMPRENDIMIENTO</v>
      </c>
      <c r="L51" s="4" t="str">
        <f>+('3 Planilla Preadjudicación OTIC'!L51)</f>
        <v>PF0921</v>
      </c>
      <c r="M51" s="2">
        <f>+('3 Planilla Preadjudicación OTIC'!M51)</f>
        <v>9</v>
      </c>
      <c r="N51" s="4" t="str">
        <f>+('3 Planilla Preadjudicación OTIC'!N51)</f>
        <v>DE LA ARAUCANÍA</v>
      </c>
      <c r="O51" s="4" t="str">
        <f>+('3 Planilla Preadjudicación OTIC'!O51)</f>
        <v>PERQUENCO</v>
      </c>
      <c r="P51" s="4" t="str">
        <f>+('3 Planilla Preadjudicación OTIC'!P51)</f>
        <v>PERSONAS VULNERABLES PERTENECIENTES AL 80 % MÁS VULNERABLE</v>
      </c>
      <c r="Q51" s="4" t="str">
        <f>+('3 Planilla Preadjudicación OTIC'!Q51)</f>
        <v>PRESENCIAL</v>
      </c>
      <c r="R51" s="4" t="str">
        <f>+('3 Planilla Preadjudicación OTIC'!R51)</f>
        <v>INDEPENDIENTE</v>
      </c>
      <c r="S51" s="4" t="str">
        <f>+('3 Planilla Preadjudicación OTIC'!S51)</f>
        <v>01. LUNES - MAÑANA / 04. MARTES - MAÑANA / 07. MIÉRCOLES - MAÑANA / 10. JUEVES - MAÑANA / 13. VIERNES - MAÑANA</v>
      </c>
      <c r="T51" s="2">
        <f>+('3 Planilla Preadjudicación OTIC'!T51)</f>
        <v>20</v>
      </c>
      <c r="U51" s="2">
        <f>+('3 Planilla Preadjudicación OTIC'!U51)</f>
        <v>145</v>
      </c>
      <c r="V51" s="2">
        <f>+('3 Planilla Preadjudicación OTIC'!V51)</f>
        <v>12</v>
      </c>
      <c r="W51" s="2">
        <f>+('3 Planilla Preadjudicación OTIC'!W51)</f>
        <v>157</v>
      </c>
      <c r="X51" s="2">
        <f>+('3 Planilla Preadjudicación OTIC'!X51)</f>
        <v>4</v>
      </c>
      <c r="Y51" s="2" t="str">
        <f>+('3 Planilla Preadjudicación OTIC'!Y51)</f>
        <v>SI</v>
      </c>
      <c r="Z51" s="2" t="str">
        <f>+('3 Planilla Preadjudicación OTIC'!Z51)</f>
        <v>SI</v>
      </c>
      <c r="AA51" s="2" t="str">
        <f>+('3 Planilla Preadjudicación OTIC'!AA51)</f>
        <v>SI</v>
      </c>
      <c r="AB51" s="4">
        <f>+('3 Planilla Preadjudicación OTIC'!AB51)</f>
        <v>0</v>
      </c>
      <c r="AC51" s="4" t="str">
        <f>+('3 Planilla Preadjudicación OTIC'!AC51)</f>
        <v>EDUCACIÓN MEDIA COMPLETA, PREFERENTEMENTE. Y HABER CURSADO EL CURSO DE “LABORES DE SOPORTE EN INSTALACIONES
SANITARIAS” O EXPERIENCIA DE DOS AÑOS COMO “AYUDANTE INSTALACIONES SANITARIAS”, DEMOSTRABLE.</v>
      </c>
      <c r="AD51" s="2">
        <f>+('3 Planilla Preadjudicación OTIC'!AD51)</f>
        <v>0</v>
      </c>
      <c r="AE51" s="4">
        <f>+('3 Planilla Preadjudicación OTIC'!AE51)</f>
        <v>0</v>
      </c>
      <c r="AF51" s="2" t="str">
        <f>+('3 Planilla Preadjudicación OTIC'!AF51)</f>
        <v>CONVOCATORIA ABIERTA</v>
      </c>
      <c r="AG51" s="2">
        <f>+('3 Planilla Preadjudicación OTIC'!AG51)</f>
        <v>40</v>
      </c>
      <c r="AH51" s="30">
        <v>2</v>
      </c>
      <c r="AI51" s="2" t="str">
        <f>+('3 Planilla Preadjudicación OTIC'!AI51)</f>
        <v>76137626-8</v>
      </c>
      <c r="AJ51" s="135" t="str">
        <f>+('3 Planilla Preadjudicación OTIC'!AJ51)</f>
        <v>Centro de estudios y capacitación Ser Mas Spa</v>
      </c>
      <c r="AK51" s="4">
        <f>+('3 Planilla Preadjudicación OTIC'!AK51)</f>
        <v>157</v>
      </c>
      <c r="AL51" s="2">
        <f>+('3 Planilla Preadjudicación OTIC'!AL51)</f>
        <v>40</v>
      </c>
      <c r="AM51" s="2">
        <f>+('3 Planilla Preadjudicación OTIC'!AM51)</f>
        <v>5075</v>
      </c>
      <c r="AN51" s="12">
        <f>+('3 Planilla Preadjudicación OTIC'!AN51)</f>
        <v>275000</v>
      </c>
      <c r="AO51" s="12">
        <f>+('3 Planilla Preadjudicación OTIC'!AO51)</f>
        <v>0</v>
      </c>
      <c r="AP51" s="12">
        <f>+('3 Planilla Preadjudicación OTIC'!AP51)</f>
        <v>15935500</v>
      </c>
      <c r="AQ51" s="12">
        <f>+('3 Planilla Preadjudicación OTIC'!AQ51)</f>
        <v>3200000</v>
      </c>
      <c r="AR51" s="12">
        <f>+('3 Planilla Preadjudicación OTIC'!AR51)</f>
        <v>5500000</v>
      </c>
      <c r="AS51" s="12">
        <f>+('3 Planilla Preadjudicación OTIC'!AS51)</f>
        <v>4000000</v>
      </c>
      <c r="AT51" s="12">
        <f>+('3 Planilla Preadjudicación OTIC'!AT51)</f>
        <v>0</v>
      </c>
      <c r="AU51" s="12">
        <f>+('3 Planilla Preadjudicación OTIC'!AU51)</f>
        <v>28635500</v>
      </c>
      <c r="AV51" s="12" t="str">
        <f>+('3 Planilla Preadjudicación OTIC'!AV51)</f>
        <v>SI</v>
      </c>
      <c r="AW51" s="2">
        <f>+('3 Planilla Preadjudicación OTIC'!AW51)</f>
        <v>0</v>
      </c>
      <c r="AX51" s="4">
        <f>+('3 Planilla Preadjudicación OTIC'!AX51)</f>
        <v>1</v>
      </c>
      <c r="AY51" s="2">
        <f>+('3 Planilla Preadjudicación OTIC'!AY51)</f>
        <v>1</v>
      </c>
      <c r="AZ51" s="2" t="str">
        <f>+('3 Planilla Preadjudicación OTIC'!BA51)</f>
        <v>-</v>
      </c>
      <c r="BA51" s="2" t="str">
        <f>+('3 Planilla Preadjudicación OTIC'!BB51)</f>
        <v>-</v>
      </c>
      <c r="BB51" s="2" t="str">
        <f>+('3 Planilla Preadjudicación OTIC'!BC51)</f>
        <v>-</v>
      </c>
      <c r="BC51" s="2" t="str">
        <f>+('3 Planilla Preadjudicación OTIC'!BD51)</f>
        <v>-</v>
      </c>
      <c r="BD51" s="2" t="str">
        <f>+('3 Planilla Preadjudicación OTIC'!BE51)</f>
        <v>-</v>
      </c>
      <c r="BE51" s="2" t="str">
        <f>+('3 Planilla Preadjudicación OTIC'!BF51)</f>
        <v>-</v>
      </c>
      <c r="BF51" s="2"/>
      <c r="BG51" s="2">
        <f>+('3 Planilla Preadjudicación OTIC'!BG51)</f>
        <v>7</v>
      </c>
      <c r="BH51" s="2">
        <f>+('3 Planilla Preadjudicación OTIC'!BH51)</f>
        <v>7</v>
      </c>
      <c r="BI51" s="2">
        <f>+('3 Planilla Preadjudicación OTIC'!BI51)</f>
        <v>7</v>
      </c>
      <c r="BJ51" s="2">
        <f>+('3 Planilla Preadjudicación OTIC'!BJ51)</f>
        <v>7</v>
      </c>
      <c r="BK51" s="2">
        <f>+('3 Planilla Preadjudicación OTIC'!BK51)</f>
        <v>7</v>
      </c>
      <c r="BL51" s="199">
        <f>+('3 Planilla Preadjudicación OTIC'!BM51)</f>
        <v>7</v>
      </c>
      <c r="BM51" s="103">
        <f>ROUND(('3 Planilla Preadjudicación OTIC'!BN51),1)</f>
        <v>5.8</v>
      </c>
      <c r="BN51" s="4">
        <f>+('3 Planilla Preadjudicación OTIC'!BO51)</f>
        <v>0</v>
      </c>
      <c r="BO51" s="4">
        <f>+('3 Planilla Preadjudicación OTIC'!BP51)</f>
        <v>0</v>
      </c>
      <c r="BP51" s="4">
        <f>+('3 Planilla Preadjudicación OTIC'!BQ51)</f>
        <v>0</v>
      </c>
      <c r="BQ51" s="4">
        <f>+('3 Planilla Preadjudicación OTIC'!BR51)</f>
        <v>0</v>
      </c>
      <c r="BR51" s="4">
        <f>+('3 Planilla Preadjudicación OTIC'!BS51)</f>
        <v>0</v>
      </c>
      <c r="BS51" s="4">
        <f>+('3 Planilla Preadjudicación OTIC'!BT51)</f>
        <v>0</v>
      </c>
      <c r="BT51" s="135"/>
      <c r="BU51" s="85">
        <f>IF(VLOOKUP(A51,'BD OFICIAL'!$A$1:$AL$2097,7,0)=D51,0,1)</f>
        <v>0</v>
      </c>
      <c r="BV51" s="85">
        <f>IF(VLOOKUP(A51,'BD OFICIAL'!$A$1:$AL$2097,11,0)=J51,0,1)</f>
        <v>0</v>
      </c>
      <c r="BW51" s="85">
        <f>IF(VLOOKUP(A51,'BD OFICIAL'!$A$1:$AL$2097,13,0)=L51,0,1)</f>
        <v>0</v>
      </c>
      <c r="BX51" s="2">
        <f>IF(VLOOKUP(A51,'BD OFICIAL'!$A$1:$AL$2097,16,0)=O51,0,1)</f>
        <v>0</v>
      </c>
      <c r="BY51" s="2">
        <f>IF(VLOOKUP(A51,'BD OFICIAL'!$A$1:$AL$2097,17,0)=P51,0,1)</f>
        <v>0</v>
      </c>
      <c r="BZ51" s="2">
        <f>IF(VLOOKUP(A51,'BD OFICIAL'!$A$1:$AL$2097,19,0)=R51,0,1)</f>
        <v>0</v>
      </c>
      <c r="CA51" s="2">
        <f>IF(VLOOKUP(A51,'BD OFICIAL'!$A$1:$AL$2097,21,0)=T51,0,1)</f>
        <v>0</v>
      </c>
      <c r="CB51" s="2">
        <f>IF(VLOOKUP(A51,'BD OFICIAL'!$A$1:$AL$2097,24,0)=AK51,0,1)</f>
        <v>0</v>
      </c>
      <c r="CC51" s="2">
        <f>IF(VLOOKUP(A51,'BD OFICIAL'!$A$1:$AL$2097,25,0)=X51,0,1)</f>
        <v>0</v>
      </c>
      <c r="CD51" s="2">
        <f>IF(VLOOKUP(A51,'BD OFICIAL'!$A$1:$AL$2097,26,0)=Y51,0,1)</f>
        <v>0</v>
      </c>
      <c r="CE51" s="2">
        <f>IF(VLOOKUP(A51,'BD OFICIAL'!$A$1:$AL$2097,27,0)=Z51,0,1)</f>
        <v>0</v>
      </c>
      <c r="CF51" s="2">
        <f>IF(VLOOKUP(A51,'BD OFICIAL'!$A$1:$AL$2097,28,0)=AA51,0,1)</f>
        <v>0</v>
      </c>
      <c r="CG51" s="2">
        <f>IF(VLOOKUP(A51,'BD OFICIAL'!$A$1:$AL$2097,33,0)=AF51,0,1)</f>
        <v>0</v>
      </c>
      <c r="CH51" s="2">
        <f>IF(VLOOKUP(A51,'BD OFICIAL'!$A$1:$AL$2097,35,0)=AH51,0,1)</f>
        <v>0</v>
      </c>
      <c r="CI51" s="85">
        <f>IF(VLOOKUP(A51,'BD OFICIAL'!$A$1:$AL$2097,34,0)=AL51,0,1)</f>
        <v>0</v>
      </c>
      <c r="CJ51" s="12">
        <f>VLOOKUP(A51,'BD OFICIAL'!$A$1:$AM$2097,36,0)*AM51-AP51</f>
        <v>0</v>
      </c>
      <c r="CK51" s="85" t="str">
        <f t="shared" si="0"/>
        <v>SHNOM</v>
      </c>
      <c r="CL51" s="85" t="str">
        <f t="shared" si="1"/>
        <v>SI</v>
      </c>
      <c r="CM51" s="85" t="str">
        <f t="shared" si="21"/>
        <v>NO</v>
      </c>
      <c r="CN51" s="31">
        <f t="shared" si="22"/>
        <v>0</v>
      </c>
      <c r="CO51" s="31">
        <f t="shared" si="2"/>
        <v>0</v>
      </c>
      <c r="CP51" s="31">
        <f t="shared" si="34"/>
        <v>0</v>
      </c>
      <c r="CQ51" s="31">
        <f>IF(Y51="NO",0,IF(Y51="SI",IF(VLOOKUP(A51,'BD OFICIAL'!$A:$AO,40,0)=AQ51,0,1)))</f>
        <v>0</v>
      </c>
      <c r="CR51" s="31">
        <f>IF(Z51="NO",0,IF(Z51="SI",IF(VLOOKUP(A51,'BD OFICIAL'!$A:$AO,41,0)=AS51,0,1)))</f>
        <v>0</v>
      </c>
      <c r="CS51" s="31">
        <f t="shared" si="4"/>
        <v>0</v>
      </c>
      <c r="CT51" s="31">
        <f t="shared" si="5"/>
        <v>0</v>
      </c>
      <c r="CU51" s="31">
        <f>IF(VLOOKUP(A51,'BD OFICIAL'!$A$1:$AL$1055,31,0)="SI",IF(AT51&gt;0,0,1),IF(AT51=0,0,1))</f>
        <v>0</v>
      </c>
      <c r="CV51" s="31">
        <f t="shared" si="6"/>
        <v>0</v>
      </c>
      <c r="CW51" s="31">
        <f t="shared" si="7"/>
        <v>0</v>
      </c>
      <c r="CX51" s="85" t="str">
        <f t="shared" si="23"/>
        <v>SI</v>
      </c>
      <c r="CY51" s="31">
        <f t="shared" si="24"/>
        <v>0</v>
      </c>
      <c r="CZ51" s="85" t="str">
        <f>IF(ISERROR(VLOOKUP(AI51,EXPERIENCIA!$A$1:$C$2100,1,0)),"NO","SI")</f>
        <v>SI</v>
      </c>
      <c r="DA51" s="85">
        <f>IF(CX51="no","NO APLICA",IF(AX51=0,"ERROR NOTA",IF(AND(AX51&gt;1,CZ51="NO"),"ERROR NOTA",IF(AND(CZ51="NO",AX51=1),0,IF(VLOOKUP(AI51,EXPERIENCIA!$A$1:$C$2100,3,0)=AX51,0,"ERROR NOTA")))))</f>
        <v>0</v>
      </c>
      <c r="DB51" s="85" t="str">
        <f>IF(ISERROR(VLOOKUP(AI51,COMPORTAMIENTO!$A$1:$C$2100,1,0)),"NO","SI")</f>
        <v>SI</v>
      </c>
      <c r="DC51" s="85">
        <f>IF(CX51="NO","NO APLICA",IF(AY51=0,"ERROR NOTA",IF(AND(DB51="NO",AY51=7),0,IF(VLOOKUP(AI51,COMPORTAMIENTO!$A$2:$H$2100,8,0)=AY51,0,"ERROR NOTA"))))</f>
        <v>0</v>
      </c>
      <c r="DD51" s="103">
        <f t="shared" si="25"/>
        <v>0.1</v>
      </c>
      <c r="DE51" s="103">
        <f t="shared" si="26"/>
        <v>0.1</v>
      </c>
      <c r="DF51" s="85" t="str">
        <f t="shared" si="8"/>
        <v>SI</v>
      </c>
      <c r="DG51" s="85">
        <f t="shared" si="9"/>
        <v>0</v>
      </c>
      <c r="DH51" s="85">
        <f t="shared" si="27"/>
        <v>0</v>
      </c>
      <c r="DI51" s="85">
        <f t="shared" si="10"/>
        <v>0</v>
      </c>
      <c r="DJ51" s="7">
        <f t="shared" si="28"/>
        <v>7.0000000000000009</v>
      </c>
      <c r="DK51" s="7">
        <f t="shared" si="11"/>
        <v>7.0000000000000009</v>
      </c>
      <c r="DL51" s="12">
        <f t="shared" si="29"/>
        <v>5075</v>
      </c>
      <c r="DM51" s="12">
        <f>VLOOKUP(A51,'5 TD'!$A:$B,2,0)</f>
        <v>5075</v>
      </c>
      <c r="DN51" s="7">
        <f t="shared" si="12"/>
        <v>7</v>
      </c>
      <c r="DO51" s="85" t="str">
        <f t="shared" si="13"/>
        <v>APROBADO</v>
      </c>
      <c r="DP51" s="85" t="str">
        <f t="shared" si="35"/>
        <v>APROBADO</v>
      </c>
      <c r="DQ51" s="7">
        <f t="shared" si="36"/>
        <v>5.8</v>
      </c>
      <c r="DR51" s="85" t="str">
        <f t="shared" si="30"/>
        <v>APROBADO</v>
      </c>
      <c r="DS51" s="2">
        <f>+('3 Planilla Preadjudicación OTIC'!BO51)</f>
        <v>0</v>
      </c>
      <c r="DT51" s="2">
        <f>IF(DR51="APROBADO",VLOOKUP(A51,'5 TD'!$D$3:$E$270,2,0),"NO APLICA")</f>
        <v>7</v>
      </c>
      <c r="DU51" s="2" t="str">
        <f t="shared" si="37"/>
        <v>NO</v>
      </c>
      <c r="DV51" s="2" t="str">
        <f>IF(DU51="SI",VLOOKUP(A51,'5 TD'!$G$3:$H$270,2,0),"NO APLICA ")</f>
        <v xml:space="preserve">NO APLICA </v>
      </c>
      <c r="DW51" s="2" t="str">
        <f t="shared" si="31"/>
        <v>NO</v>
      </c>
      <c r="DX51" s="2" t="str">
        <f>IF(DW51="SI",VLOOKUP(A51,'5 TD'!$J$4:$K$472,2,0),"NO APLICA")</f>
        <v>NO APLICA</v>
      </c>
      <c r="DY51" s="2" t="str">
        <f t="shared" si="32"/>
        <v>NO</v>
      </c>
      <c r="DZ51" s="7" t="str">
        <f>IF(DY51="SI",VLOOKUP(A51,'5 TD'!$M$4:$N$350,2,0),"NO APLICA")</f>
        <v>NO APLICA</v>
      </c>
      <c r="EA51" s="2" t="str">
        <f t="shared" si="17"/>
        <v>NO APLICA</v>
      </c>
      <c r="EB51" s="12" t="str">
        <f t="shared" si="33"/>
        <v/>
      </c>
      <c r="EC51" s="12" t="str">
        <f>IF(EA51="SI",VLOOKUP(A51,'5 TD'!$V$4:$W$479,2,0),"NO APLICA")</f>
        <v>NO APLICA</v>
      </c>
      <c r="ED51" s="2" t="str">
        <f t="shared" si="38"/>
        <v>NO</v>
      </c>
      <c r="EE51" s="79" t="str">
        <f>IF(ED51="SI",VLOOKUP(AI51,COMPORTAMIENTO!$A$1:$H$2100,7,0),"NO APLICA")</f>
        <v>NO APLICA</v>
      </c>
      <c r="EF51" s="234" t="str">
        <f>IF(ED51="SI",VLOOKUP(A51,'5 TD'!$P$2:$Q$479,2,0),"NO APLICA")</f>
        <v>NO APLICA</v>
      </c>
      <c r="EG51" s="2" t="str">
        <f t="shared" si="39"/>
        <v>NO</v>
      </c>
      <c r="EH51" s="2">
        <f>IF(CZ51="no",0,VLOOKUP(AI51,EXPERIENCIA!$A$1:$C$2100,2,0))</f>
        <v>15</v>
      </c>
      <c r="EI51" s="2">
        <f>IF(CZ51="si",VLOOKUP(A51,'5 TD'!$S$3:$T$2103,2,0),0)</f>
        <v>146</v>
      </c>
      <c r="EJ51" s="2" t="str">
        <f t="shared" si="40"/>
        <v>NO</v>
      </c>
      <c r="EK51" s="2">
        <f>+('3 Planilla Preadjudicación OTIC'!BU52)</f>
        <v>0</v>
      </c>
      <c r="EL51" s="3"/>
      <c r="EM51" s="3"/>
      <c r="EN51" s="3"/>
    </row>
    <row r="52" spans="1:144" s="211" customFormat="1" ht="15" hidden="1" customHeight="1" x14ac:dyDescent="0.3">
      <c r="A52" s="2">
        <f>+('3 Planilla Preadjudicación OTIC'!A52)</f>
        <v>14557</v>
      </c>
      <c r="B52" s="2" t="str">
        <f>+('3 Planilla Preadjudicación OTIC'!B52)</f>
        <v>53334038-5</v>
      </c>
      <c r="C52" s="4">
        <f>+('3 Planilla Preadjudicación OTIC'!E52)</f>
        <v>2025</v>
      </c>
      <c r="D52" s="4" t="str">
        <f>+('3 Planilla Preadjudicación OTIC'!F52)</f>
        <v>Fondos Regionales</v>
      </c>
      <c r="E52" s="4" t="str">
        <f>+('3 Planilla Preadjudicación OTIC'!G52)</f>
        <v>61531000-K</v>
      </c>
      <c r="F52" s="4" t="str">
        <f>+('3 Planilla Preadjudicación OTIC'!H52)</f>
        <v>SENCE</v>
      </c>
      <c r="G52" s="4"/>
      <c r="H52" s="4"/>
      <c r="I52" s="4" t="str">
        <f>+('3 Planilla Preadjudicación OTIC'!I52)</f>
        <v>LABORES DE INSTALACIONES SANITARIAS</v>
      </c>
      <c r="J52" s="4" t="str">
        <f>+('3 Planilla Preadjudicación OTIC'!J52)</f>
        <v>PF1575</v>
      </c>
      <c r="K52" s="4" t="str">
        <f>+('3 Planilla Preadjudicación OTIC'!K52)</f>
        <v>TÉCNICAS PARA EL EMPRENDIMIENTO</v>
      </c>
      <c r="L52" s="4" t="str">
        <f>+('3 Planilla Preadjudicación OTIC'!L52)</f>
        <v>PF0921</v>
      </c>
      <c r="M52" s="2">
        <f>+('3 Planilla Preadjudicación OTIC'!M52)</f>
        <v>9</v>
      </c>
      <c r="N52" s="4" t="str">
        <f>+('3 Planilla Preadjudicación OTIC'!N52)</f>
        <v>DE LA ARAUCANÍA</v>
      </c>
      <c r="O52" s="4" t="str">
        <f>+('3 Planilla Preadjudicación OTIC'!O52)</f>
        <v>LUMACO</v>
      </c>
      <c r="P52" s="4" t="str">
        <f>+('3 Planilla Preadjudicación OTIC'!P52)</f>
        <v>PERSONAS VULNERABLES PERTENECIENTES AL 80 % MÁS VULNERABLE</v>
      </c>
      <c r="Q52" s="4" t="str">
        <f>+('3 Planilla Preadjudicación OTIC'!Q52)</f>
        <v>PRESENCIAL</v>
      </c>
      <c r="R52" s="4" t="str">
        <f>+('3 Planilla Preadjudicación OTIC'!R52)</f>
        <v>INDEPENDIENTE</v>
      </c>
      <c r="S52" s="4" t="str">
        <f>+('3 Planilla Preadjudicación OTIC'!S52)</f>
        <v>01. LUNES - MAÑANA / 04. MARTES - MAÑANA / 07. MIÉRCOLES - MAÑANA / 10. JUEVES - MAÑANA / 13. VIERNES - MAÑANA</v>
      </c>
      <c r="T52" s="2">
        <f>+('3 Planilla Preadjudicación OTIC'!T52)</f>
        <v>20</v>
      </c>
      <c r="U52" s="2">
        <f>+('3 Planilla Preadjudicación OTIC'!U52)</f>
        <v>145</v>
      </c>
      <c r="V52" s="2">
        <f>+('3 Planilla Preadjudicación OTIC'!V52)</f>
        <v>12</v>
      </c>
      <c r="W52" s="2">
        <f>+('3 Planilla Preadjudicación OTIC'!W52)</f>
        <v>157</v>
      </c>
      <c r="X52" s="2">
        <f>+('3 Planilla Preadjudicación OTIC'!X52)</f>
        <v>4</v>
      </c>
      <c r="Y52" s="2" t="str">
        <f>+('3 Planilla Preadjudicación OTIC'!Y52)</f>
        <v>SI</v>
      </c>
      <c r="Z52" s="2" t="str">
        <f>+('3 Planilla Preadjudicación OTIC'!Z52)</f>
        <v>SI</v>
      </c>
      <c r="AA52" s="2" t="str">
        <f>+('3 Planilla Preadjudicación OTIC'!AA52)</f>
        <v>SI</v>
      </c>
      <c r="AB52" s="4">
        <f>+('3 Planilla Preadjudicación OTIC'!AB52)</f>
        <v>0</v>
      </c>
      <c r="AC52" s="4" t="str">
        <f>+('3 Planilla Preadjudicación OTIC'!AC52)</f>
        <v>EDUCACIÓN MEDIA COMPLETA, PREFERENTEMENTE. Y HABER CURSADO EL CURSO DE “LABORES DE SOPORTE EN INSTALACIONES
SANITARIAS” O EXPERIENCIA DE DOS AÑOS COMO “AYUDANTE INSTALACIONES SANITARIAS”, DEMOSTRABLE.</v>
      </c>
      <c r="AD52" s="2">
        <f>+('3 Planilla Preadjudicación OTIC'!AD52)</f>
        <v>0</v>
      </c>
      <c r="AE52" s="4">
        <f>+('3 Planilla Preadjudicación OTIC'!AE52)</f>
        <v>0</v>
      </c>
      <c r="AF52" s="2" t="str">
        <f>+('3 Planilla Preadjudicación OTIC'!AF52)</f>
        <v>CONVOCATORIA ABIERTA</v>
      </c>
      <c r="AG52" s="2">
        <f>+('3 Planilla Preadjudicación OTIC'!AG52)</f>
        <v>40</v>
      </c>
      <c r="AH52" s="30">
        <v>2</v>
      </c>
      <c r="AI52" s="2" t="str">
        <f>+('3 Planilla Preadjudicación OTIC'!AI52)</f>
        <v>76137626-8</v>
      </c>
      <c r="AJ52" s="135" t="str">
        <f>+('3 Planilla Preadjudicación OTIC'!AJ52)</f>
        <v>Centro de estudios y capacitación Ser Mas Spa</v>
      </c>
      <c r="AK52" s="4">
        <f>+('3 Planilla Preadjudicación OTIC'!AK52)</f>
        <v>157</v>
      </c>
      <c r="AL52" s="2">
        <f>+('3 Planilla Preadjudicación OTIC'!AL52)</f>
        <v>40</v>
      </c>
      <c r="AM52" s="2">
        <f>+('3 Planilla Preadjudicación OTIC'!AM52)</f>
        <v>5075</v>
      </c>
      <c r="AN52" s="12">
        <f>+('3 Planilla Preadjudicación OTIC'!AN52)</f>
        <v>275000</v>
      </c>
      <c r="AO52" s="12">
        <f>+('3 Planilla Preadjudicación OTIC'!AO52)</f>
        <v>0</v>
      </c>
      <c r="AP52" s="12">
        <f>+('3 Planilla Preadjudicación OTIC'!AP52)</f>
        <v>15935500</v>
      </c>
      <c r="AQ52" s="12">
        <f>+('3 Planilla Preadjudicación OTIC'!AQ52)</f>
        <v>3200000</v>
      </c>
      <c r="AR52" s="12">
        <f>+('3 Planilla Preadjudicación OTIC'!AR52)</f>
        <v>5500000</v>
      </c>
      <c r="AS52" s="12">
        <f>+('3 Planilla Preadjudicación OTIC'!AS52)</f>
        <v>4000000</v>
      </c>
      <c r="AT52" s="12">
        <f>+('3 Planilla Preadjudicación OTIC'!AT52)</f>
        <v>0</v>
      </c>
      <c r="AU52" s="12">
        <f>+('3 Planilla Preadjudicación OTIC'!AU52)</f>
        <v>28635500</v>
      </c>
      <c r="AV52" s="12" t="str">
        <f>+('3 Planilla Preadjudicación OTIC'!AV52)</f>
        <v>SI</v>
      </c>
      <c r="AW52" s="2">
        <f>+('3 Planilla Preadjudicación OTIC'!AW52)</f>
        <v>0</v>
      </c>
      <c r="AX52" s="4">
        <f>+('3 Planilla Preadjudicación OTIC'!AX52)</f>
        <v>1</v>
      </c>
      <c r="AY52" s="2">
        <f>+('3 Planilla Preadjudicación OTIC'!AY52)</f>
        <v>1</v>
      </c>
      <c r="AZ52" s="2" t="str">
        <f>+('3 Planilla Preadjudicación OTIC'!BA52)</f>
        <v>-</v>
      </c>
      <c r="BA52" s="2" t="str">
        <f>+('3 Planilla Preadjudicación OTIC'!BB52)</f>
        <v>-</v>
      </c>
      <c r="BB52" s="2" t="str">
        <f>+('3 Planilla Preadjudicación OTIC'!BC52)</f>
        <v>-</v>
      </c>
      <c r="BC52" s="2" t="str">
        <f>+('3 Planilla Preadjudicación OTIC'!BD52)</f>
        <v>-</v>
      </c>
      <c r="BD52" s="2" t="str">
        <f>+('3 Planilla Preadjudicación OTIC'!BE52)</f>
        <v>-</v>
      </c>
      <c r="BE52" s="2" t="str">
        <f>+('3 Planilla Preadjudicación OTIC'!BF52)</f>
        <v>-</v>
      </c>
      <c r="BF52" s="2"/>
      <c r="BG52" s="2">
        <f>+('3 Planilla Preadjudicación OTIC'!BG52)</f>
        <v>7</v>
      </c>
      <c r="BH52" s="2">
        <f>+('3 Planilla Preadjudicación OTIC'!BH52)</f>
        <v>7</v>
      </c>
      <c r="BI52" s="2">
        <f>+('3 Planilla Preadjudicación OTIC'!BI52)</f>
        <v>7</v>
      </c>
      <c r="BJ52" s="2">
        <f>+('3 Planilla Preadjudicación OTIC'!BJ52)</f>
        <v>7</v>
      </c>
      <c r="BK52" s="2">
        <f>+('3 Planilla Preadjudicación OTIC'!BK52)</f>
        <v>5</v>
      </c>
      <c r="BL52" s="199">
        <f>+('3 Planilla Preadjudicación OTIC'!BM52)</f>
        <v>7</v>
      </c>
      <c r="BM52" s="103">
        <f>ROUND(('3 Planilla Preadjudicación OTIC'!BN52),1)</f>
        <v>5.8</v>
      </c>
      <c r="BN52" s="4">
        <f>+('3 Planilla Preadjudicación OTIC'!BO52)</f>
        <v>0</v>
      </c>
      <c r="BO52" s="4">
        <f>+('3 Planilla Preadjudicación OTIC'!BP52)</f>
        <v>0</v>
      </c>
      <c r="BP52" s="4">
        <f>+('3 Planilla Preadjudicación OTIC'!BQ52)</f>
        <v>0</v>
      </c>
      <c r="BQ52" s="4">
        <f>+('3 Planilla Preadjudicación OTIC'!BR52)</f>
        <v>0</v>
      </c>
      <c r="BR52" s="4">
        <f>+('3 Planilla Preadjudicación OTIC'!BS52)</f>
        <v>0</v>
      </c>
      <c r="BS52" s="4">
        <f>+('3 Planilla Preadjudicación OTIC'!BT52)</f>
        <v>0</v>
      </c>
      <c r="BT52" s="135"/>
      <c r="BU52" s="85">
        <f>IF(VLOOKUP(A52,'BD OFICIAL'!$A$1:$AL$2097,7,0)=D52,0,1)</f>
        <v>0</v>
      </c>
      <c r="BV52" s="85">
        <f>IF(VLOOKUP(A52,'BD OFICIAL'!$A$1:$AL$2097,11,0)=J52,0,1)</f>
        <v>0</v>
      </c>
      <c r="BW52" s="85">
        <f>IF(VLOOKUP(A52,'BD OFICIAL'!$A$1:$AL$2097,13,0)=L52,0,1)</f>
        <v>0</v>
      </c>
      <c r="BX52" s="2">
        <f>IF(VLOOKUP(A52,'BD OFICIAL'!$A$1:$AL$2097,16,0)=O52,0,1)</f>
        <v>0</v>
      </c>
      <c r="BY52" s="2">
        <f>IF(VLOOKUP(A52,'BD OFICIAL'!$A$1:$AL$2097,17,0)=P52,0,1)</f>
        <v>0</v>
      </c>
      <c r="BZ52" s="2">
        <f>IF(VLOOKUP(A52,'BD OFICIAL'!$A$1:$AL$2097,19,0)=R52,0,1)</f>
        <v>0</v>
      </c>
      <c r="CA52" s="2">
        <f>IF(VLOOKUP(A52,'BD OFICIAL'!$A$1:$AL$2097,21,0)=T52,0,1)</f>
        <v>0</v>
      </c>
      <c r="CB52" s="2">
        <f>IF(VLOOKUP(A52,'BD OFICIAL'!$A$1:$AL$2097,24,0)=AK52,0,1)</f>
        <v>0</v>
      </c>
      <c r="CC52" s="2">
        <f>IF(VLOOKUP(A52,'BD OFICIAL'!$A$1:$AL$2097,25,0)=X52,0,1)</f>
        <v>0</v>
      </c>
      <c r="CD52" s="2">
        <f>IF(VLOOKUP(A52,'BD OFICIAL'!$A$1:$AL$2097,26,0)=Y52,0,1)</f>
        <v>0</v>
      </c>
      <c r="CE52" s="2">
        <f>IF(VLOOKUP(A52,'BD OFICIAL'!$A$1:$AL$2097,27,0)=Z52,0,1)</f>
        <v>0</v>
      </c>
      <c r="CF52" s="2">
        <f>IF(VLOOKUP(A52,'BD OFICIAL'!$A$1:$AL$2097,28,0)=AA52,0,1)</f>
        <v>0</v>
      </c>
      <c r="CG52" s="2">
        <f>IF(VLOOKUP(A52,'BD OFICIAL'!$A$1:$AL$2097,33,0)=AF52,0,1)</f>
        <v>0</v>
      </c>
      <c r="CH52" s="2">
        <f>IF(VLOOKUP(A52,'BD OFICIAL'!$A$1:$AL$2097,35,0)=AH52,0,1)</f>
        <v>0</v>
      </c>
      <c r="CI52" s="85">
        <f>IF(VLOOKUP(A52,'BD OFICIAL'!$A$1:$AL$2097,34,0)=AL52,0,1)</f>
        <v>0</v>
      </c>
      <c r="CJ52" s="12">
        <f>VLOOKUP(A52,'BD OFICIAL'!$A$1:$AM$2097,36,0)*AM52-AP52</f>
        <v>0</v>
      </c>
      <c r="CK52" s="85" t="str">
        <f t="shared" si="0"/>
        <v>SHNOM</v>
      </c>
      <c r="CL52" s="85" t="str">
        <f t="shared" si="1"/>
        <v>SI</v>
      </c>
      <c r="CM52" s="85" t="str">
        <f t="shared" si="21"/>
        <v>NO</v>
      </c>
      <c r="CN52" s="31">
        <f t="shared" si="22"/>
        <v>0</v>
      </c>
      <c r="CO52" s="31">
        <f t="shared" si="2"/>
        <v>0</v>
      </c>
      <c r="CP52" s="31">
        <f t="shared" si="34"/>
        <v>0</v>
      </c>
      <c r="CQ52" s="31">
        <f>IF(Y52="NO",0,IF(Y52="SI",IF(VLOOKUP(A52,'BD OFICIAL'!$A:$AO,40,0)=AQ52,0,1)))</f>
        <v>0</v>
      </c>
      <c r="CR52" s="31">
        <f>IF(Z52="NO",0,IF(Z52="SI",IF(VLOOKUP(A52,'BD OFICIAL'!$A:$AO,41,0)=AS52,0,1)))</f>
        <v>0</v>
      </c>
      <c r="CS52" s="31">
        <f t="shared" si="4"/>
        <v>0</v>
      </c>
      <c r="CT52" s="31">
        <f t="shared" si="5"/>
        <v>0</v>
      </c>
      <c r="CU52" s="31">
        <f>IF(VLOOKUP(A52,'BD OFICIAL'!$A$1:$AL$1055,31,0)="SI",IF(AT52&gt;0,0,1),IF(AT52=0,0,1))</f>
        <v>0</v>
      </c>
      <c r="CV52" s="31">
        <f t="shared" si="6"/>
        <v>0</v>
      </c>
      <c r="CW52" s="31">
        <f t="shared" si="7"/>
        <v>0</v>
      </c>
      <c r="CX52" s="85" t="str">
        <f t="shared" si="23"/>
        <v>SI</v>
      </c>
      <c r="CY52" s="31">
        <f t="shared" si="24"/>
        <v>0</v>
      </c>
      <c r="CZ52" s="85" t="str">
        <f>IF(ISERROR(VLOOKUP(AI52,EXPERIENCIA!$A$1:$C$2100,1,0)),"NO","SI")</f>
        <v>SI</v>
      </c>
      <c r="DA52" s="85">
        <f>IF(CX52="no","NO APLICA",IF(AX52=0,"ERROR NOTA",IF(AND(AX52&gt;1,CZ52="NO"),"ERROR NOTA",IF(AND(CZ52="NO",AX52=1),0,IF(VLOOKUP(AI52,EXPERIENCIA!$A$1:$C$2100,3,0)=AX52,0,"ERROR NOTA")))))</f>
        <v>0</v>
      </c>
      <c r="DB52" s="85" t="str">
        <f>IF(ISERROR(VLOOKUP(AI52,COMPORTAMIENTO!$A$1:$C$2100,1,0)),"NO","SI")</f>
        <v>SI</v>
      </c>
      <c r="DC52" s="85">
        <f>IF(CX52="NO","NO APLICA",IF(AY52=0,"ERROR NOTA",IF(AND(DB52="NO",AY52=7),0,IF(VLOOKUP(AI52,COMPORTAMIENTO!$A$2:$H$2100,8,0)=AY52,0,"ERROR NOTA"))))</f>
        <v>0</v>
      </c>
      <c r="DD52" s="103">
        <f t="shared" si="25"/>
        <v>0.1</v>
      </c>
      <c r="DE52" s="103">
        <f t="shared" si="26"/>
        <v>0.1</v>
      </c>
      <c r="DF52" s="85" t="str">
        <f t="shared" si="8"/>
        <v>SI</v>
      </c>
      <c r="DG52" s="85">
        <f t="shared" si="9"/>
        <v>0</v>
      </c>
      <c r="DH52" s="85">
        <f t="shared" si="27"/>
        <v>0</v>
      </c>
      <c r="DI52" s="85">
        <f t="shared" si="10"/>
        <v>0</v>
      </c>
      <c r="DJ52" s="7">
        <f t="shared" si="28"/>
        <v>6.8000000000000007</v>
      </c>
      <c r="DK52" s="7">
        <f t="shared" si="11"/>
        <v>6.8000000000000007</v>
      </c>
      <c r="DL52" s="12">
        <f t="shared" si="29"/>
        <v>5075</v>
      </c>
      <c r="DM52" s="12">
        <f>VLOOKUP(A52,'5 TD'!$A:$B,2,0)</f>
        <v>5075</v>
      </c>
      <c r="DN52" s="7">
        <f t="shared" si="12"/>
        <v>7</v>
      </c>
      <c r="DO52" s="85" t="str">
        <f t="shared" si="13"/>
        <v>APROBADO</v>
      </c>
      <c r="DP52" s="85" t="str">
        <f t="shared" si="35"/>
        <v>APROBADO</v>
      </c>
      <c r="DQ52" s="7">
        <v>5.8</v>
      </c>
      <c r="DR52" s="85" t="str">
        <f t="shared" si="30"/>
        <v>APROBADO</v>
      </c>
      <c r="DS52" s="2">
        <f>+('3 Planilla Preadjudicación OTIC'!BO52)</f>
        <v>0</v>
      </c>
      <c r="DT52" s="2">
        <f>IF(DR52="APROBADO",VLOOKUP(A52,'5 TD'!$D$3:$E$270,2,0),"NO APLICA")</f>
        <v>7</v>
      </c>
      <c r="DU52" s="2" t="str">
        <f t="shared" si="37"/>
        <v>NO</v>
      </c>
      <c r="DV52" s="2" t="str">
        <f>IF(DU52="SI",VLOOKUP(A52,'5 TD'!$G$3:$H$270,2,0),"NO APLICA ")</f>
        <v xml:space="preserve">NO APLICA </v>
      </c>
      <c r="DW52" s="2" t="str">
        <f t="shared" si="31"/>
        <v>NO</v>
      </c>
      <c r="DX52" s="2" t="str">
        <f>IF(DW52="SI",VLOOKUP(A52,'5 TD'!$J$4:$K$472,2,0),"NO APLICA")</f>
        <v>NO APLICA</v>
      </c>
      <c r="DY52" s="2" t="str">
        <f t="shared" si="32"/>
        <v>NO</v>
      </c>
      <c r="DZ52" s="7" t="str">
        <f>IF(DY52="SI",VLOOKUP(A52,'5 TD'!$M$4:$N$350,2,0),"NO APLICA")</f>
        <v>NO APLICA</v>
      </c>
      <c r="EA52" s="2" t="str">
        <f t="shared" si="17"/>
        <v>NO APLICA</v>
      </c>
      <c r="EB52" s="12" t="str">
        <f t="shared" si="33"/>
        <v/>
      </c>
      <c r="EC52" s="12" t="str">
        <f>IF(EA52="SI",VLOOKUP(A52,'5 TD'!$V$4:$W$479,2,0),"NO APLICA")</f>
        <v>NO APLICA</v>
      </c>
      <c r="ED52" s="2" t="str">
        <f t="shared" si="38"/>
        <v>NO</v>
      </c>
      <c r="EE52" s="79" t="str">
        <f>IF(ED52="SI",VLOOKUP(AI52,COMPORTAMIENTO!$A$1:$H$2100,7,0),"NO APLICA")</f>
        <v>NO APLICA</v>
      </c>
      <c r="EF52" s="234" t="str">
        <f>IF(ED52="SI",VLOOKUP(A52,'5 TD'!$P$2:$Q$479,2,0),"NO APLICA")</f>
        <v>NO APLICA</v>
      </c>
      <c r="EG52" s="2" t="str">
        <f t="shared" si="39"/>
        <v>NO</v>
      </c>
      <c r="EH52" s="2">
        <f>IF(CZ52="no",0,VLOOKUP(AI52,EXPERIENCIA!$A$1:$C$2100,2,0))</f>
        <v>15</v>
      </c>
      <c r="EI52" s="2">
        <f>IF(CZ52="si",VLOOKUP(A52,'5 TD'!$S$3:$T$2103,2,0),0)</f>
        <v>146</v>
      </c>
      <c r="EJ52" s="2" t="str">
        <f t="shared" si="40"/>
        <v>NO</v>
      </c>
      <c r="EK52" s="2">
        <f>+('3 Planilla Preadjudicación OTIC'!BU53)</f>
        <v>0</v>
      </c>
      <c r="EL52" s="211" t="s">
        <v>1695</v>
      </c>
      <c r="EM52" s="229" t="s">
        <v>1696</v>
      </c>
    </row>
    <row r="53" spans="1:144" ht="15" hidden="1" customHeight="1" x14ac:dyDescent="0.3">
      <c r="A53" s="2">
        <f>+('3 Planilla Preadjudicación OTIC'!A53)</f>
        <v>14536</v>
      </c>
      <c r="B53" s="2" t="str">
        <f>+('3 Planilla Preadjudicación OTIC'!B53)</f>
        <v>53334038-5</v>
      </c>
      <c r="C53" s="4">
        <f>+('3 Planilla Preadjudicación OTIC'!E53)</f>
        <v>2025</v>
      </c>
      <c r="D53" s="4" t="str">
        <f>+('3 Planilla Preadjudicación OTIC'!F53)</f>
        <v>Fondos Regionales</v>
      </c>
      <c r="E53" s="4" t="str">
        <f>+('3 Planilla Preadjudicación OTIC'!G53)</f>
        <v>61531000-K</v>
      </c>
      <c r="F53" s="4" t="str">
        <f>+('3 Planilla Preadjudicación OTIC'!H53)</f>
        <v>SENCE</v>
      </c>
      <c r="G53" s="4"/>
      <c r="H53" s="4"/>
      <c r="I53" s="4" t="str">
        <f>+('3 Planilla Preadjudicación OTIC'!I53)</f>
        <v>GESTIONANDO Y FORMALIZANDO MI EMPRENDIMIENTO</v>
      </c>
      <c r="J53" s="4" t="str">
        <f>+('3 Planilla Preadjudicación OTIC'!J53)</f>
        <v>PF1199</v>
      </c>
      <c r="K53" s="4" t="str">
        <f>+('3 Planilla Preadjudicación OTIC'!K53)</f>
        <v>TÉCNICAS PARA EL EMPRENDIMIENTO</v>
      </c>
      <c r="L53" s="4" t="str">
        <f>+('3 Planilla Preadjudicación OTIC'!L53)</f>
        <v>PF0921</v>
      </c>
      <c r="M53" s="2">
        <f>+('3 Planilla Preadjudicación OTIC'!M53)</f>
        <v>9</v>
      </c>
      <c r="N53" s="4" t="str">
        <f>+('3 Planilla Preadjudicación OTIC'!N53)</f>
        <v>DE LA ARAUCANÍA</v>
      </c>
      <c r="O53" s="4" t="str">
        <f>+('3 Planilla Preadjudicación OTIC'!O53)</f>
        <v>CHOLCHOL</v>
      </c>
      <c r="P53" s="4" t="str">
        <f>+('3 Planilla Preadjudicación OTIC'!P53)</f>
        <v>PERSONAS VULNERABLES PERTENECIENTES AL 80 % MÁS VULNERABLE</v>
      </c>
      <c r="Q53" s="4" t="str">
        <f>+('3 Planilla Preadjudicación OTIC'!Q53)</f>
        <v>PRESENCIAL</v>
      </c>
      <c r="R53" s="4" t="str">
        <f>+('3 Planilla Preadjudicación OTIC'!R53)</f>
        <v>INDEPENDIENTE</v>
      </c>
      <c r="S53" s="4" t="str">
        <f>+('3 Planilla Preadjudicación OTIC'!S53)</f>
        <v>01. LUNES - MAÑANA / 04. MARTES - MAÑANA / 07. MIÉRCOLES - MAÑANA / 10. JUEVES - MAÑANA / 13. VIERNES - MAÑANA</v>
      </c>
      <c r="T53" s="2">
        <f>+('3 Planilla Preadjudicación OTIC'!T53)</f>
        <v>20</v>
      </c>
      <c r="U53" s="2">
        <f>+('3 Planilla Preadjudicación OTIC'!U53)</f>
        <v>100</v>
      </c>
      <c r="V53" s="2">
        <f>+('3 Planilla Preadjudicación OTIC'!V53)</f>
        <v>12</v>
      </c>
      <c r="W53" s="2">
        <f>+('3 Planilla Preadjudicación OTIC'!W53)</f>
        <v>112</v>
      </c>
      <c r="X53" s="2">
        <f>+('3 Planilla Preadjudicación OTIC'!X53)</f>
        <v>4</v>
      </c>
      <c r="Y53" s="2" t="str">
        <f>+('3 Planilla Preadjudicación OTIC'!Y53)</f>
        <v>SI</v>
      </c>
      <c r="Z53" s="2" t="str">
        <f>+('3 Planilla Preadjudicación OTIC'!Z53)</f>
        <v>SI</v>
      </c>
      <c r="AA53" s="2" t="str">
        <f>+('3 Planilla Preadjudicación OTIC'!AA53)</f>
        <v>SI</v>
      </c>
      <c r="AB53" s="4">
        <f>+('3 Planilla Preadjudicación OTIC'!AB53)</f>
        <v>0</v>
      </c>
      <c r="AC53" s="4" t="str">
        <f>+('3 Planilla Preadjudicación OTIC'!AC53)</f>
        <v>EDUCACIÓN BÁSICA COMPLETA, PREFERENTEMENTE; NIVEL DE MANEJO COMPUTACIONAL BÁSICO (O NIVEL USUARIO),
PREFERENTEMENTE.</v>
      </c>
      <c r="AD53" s="2">
        <f>+('3 Planilla Preadjudicación OTIC'!AD53)</f>
        <v>0</v>
      </c>
      <c r="AE53" s="4">
        <f>+('3 Planilla Preadjudicación OTIC'!AE53)</f>
        <v>0</v>
      </c>
      <c r="AF53" s="2" t="str">
        <f>+('3 Planilla Preadjudicación OTIC'!AF53)</f>
        <v>CONVOCATORIA ABIERTA</v>
      </c>
      <c r="AG53" s="2">
        <f>+('3 Planilla Preadjudicación OTIC'!AG53)</f>
        <v>28</v>
      </c>
      <c r="AH53" s="30">
        <v>2</v>
      </c>
      <c r="AI53" s="2" t="str">
        <f>+('3 Planilla Preadjudicación OTIC'!AI53)</f>
        <v>77777502-2</v>
      </c>
      <c r="AJ53" s="135" t="str">
        <f>+('3 Planilla Preadjudicación OTIC'!AJ53)</f>
        <v>Potencia Otec Spa</v>
      </c>
      <c r="AK53" s="4">
        <f>+('3 Planilla Preadjudicación OTIC'!AK53)</f>
        <v>112</v>
      </c>
      <c r="AL53" s="2">
        <f>+('3 Planilla Preadjudicación OTIC'!AL53)</f>
        <v>28</v>
      </c>
      <c r="AM53" s="2">
        <f>+('3 Planilla Preadjudicación OTIC'!AM53)</f>
        <v>5075</v>
      </c>
      <c r="AN53" s="12">
        <f>+('3 Planilla Preadjudicación OTIC'!AN53)</f>
        <v>275000</v>
      </c>
      <c r="AO53" s="12">
        <f>+('3 Planilla Preadjudicación OTIC'!AO53)</f>
        <v>0</v>
      </c>
      <c r="AP53" s="12">
        <f>+('3 Planilla Preadjudicación OTIC'!AP53)</f>
        <v>11368000</v>
      </c>
      <c r="AQ53" s="12">
        <f>+('3 Planilla Preadjudicación OTIC'!AQ53)</f>
        <v>2240000</v>
      </c>
      <c r="AR53" s="12">
        <f>+('3 Planilla Preadjudicación OTIC'!AR53)</f>
        <v>5500000</v>
      </c>
      <c r="AS53" s="12">
        <f>+('3 Planilla Preadjudicación OTIC'!AS53)</f>
        <v>2800000</v>
      </c>
      <c r="AT53" s="12">
        <f>+('3 Planilla Preadjudicación OTIC'!AT53)</f>
        <v>0</v>
      </c>
      <c r="AU53" s="12">
        <f>+('3 Planilla Preadjudicación OTIC'!AU53)</f>
        <v>21908000</v>
      </c>
      <c r="AV53" s="12" t="str">
        <f>+('3 Planilla Preadjudicación OTIC'!AV53)</f>
        <v>SI</v>
      </c>
      <c r="AW53" s="2">
        <f>+('3 Planilla Preadjudicación OTIC'!AW53)</f>
        <v>0</v>
      </c>
      <c r="AX53" s="4">
        <f>+('3 Planilla Preadjudicación OTIC'!AX53)</f>
        <v>1</v>
      </c>
      <c r="AY53" s="2">
        <f>+('3 Planilla Preadjudicación OTIC'!AY53)</f>
        <v>7</v>
      </c>
      <c r="AZ53" s="2" t="str">
        <f>+('3 Planilla Preadjudicación OTIC'!BA53)</f>
        <v>-</v>
      </c>
      <c r="BA53" s="2" t="str">
        <f>+('3 Planilla Preadjudicación OTIC'!BB53)</f>
        <v>-</v>
      </c>
      <c r="BB53" s="2" t="str">
        <f>+('3 Planilla Preadjudicación OTIC'!BC53)</f>
        <v>-</v>
      </c>
      <c r="BC53" s="2" t="str">
        <f>+('3 Planilla Preadjudicación OTIC'!BD53)</f>
        <v>-</v>
      </c>
      <c r="BD53" s="2" t="str">
        <f>+('3 Planilla Preadjudicación OTIC'!BE53)</f>
        <v>-</v>
      </c>
      <c r="BE53" s="2" t="str">
        <f>+('3 Planilla Preadjudicación OTIC'!BF53)</f>
        <v>-</v>
      </c>
      <c r="BF53" s="2"/>
      <c r="BG53" s="2">
        <f>+('3 Planilla Preadjudicación OTIC'!BG53)</f>
        <v>5</v>
      </c>
      <c r="BH53" s="2">
        <f>+('3 Planilla Preadjudicación OTIC'!BH53)</f>
        <v>7</v>
      </c>
      <c r="BI53" s="2">
        <f>+('3 Planilla Preadjudicación OTIC'!BI53)</f>
        <v>7</v>
      </c>
      <c r="BJ53" s="2">
        <f>+('3 Planilla Preadjudicación OTIC'!BJ53)</f>
        <v>7</v>
      </c>
      <c r="BK53" s="2">
        <f>+('3 Planilla Preadjudicación OTIC'!BK53)</f>
        <v>1</v>
      </c>
      <c r="BL53" s="199">
        <f>+('3 Planilla Preadjudicación OTIC'!BM53)</f>
        <v>7</v>
      </c>
      <c r="BM53" s="103">
        <f>ROUND(('3 Planilla Preadjudicación OTIC'!BN53),1)</f>
        <v>5.5</v>
      </c>
      <c r="BN53" s="4">
        <f>+('3 Planilla Preadjudicación OTIC'!BO53)</f>
        <v>0</v>
      </c>
      <c r="BO53" s="4">
        <f>+('3 Planilla Preadjudicación OTIC'!BP53)</f>
        <v>0</v>
      </c>
      <c r="BP53" s="4">
        <f>+('3 Planilla Preadjudicación OTIC'!BQ53)</f>
        <v>0</v>
      </c>
      <c r="BQ53" s="4">
        <f>+('3 Planilla Preadjudicación OTIC'!BR53)</f>
        <v>0</v>
      </c>
      <c r="BR53" s="4">
        <f>+('3 Planilla Preadjudicación OTIC'!BS53)</f>
        <v>0</v>
      </c>
      <c r="BS53" s="4">
        <f>+('3 Planilla Preadjudicación OTIC'!BT53)</f>
        <v>0</v>
      </c>
      <c r="BT53" s="135"/>
      <c r="BU53" s="85">
        <f>IF(VLOOKUP(A53,'BD OFICIAL'!$A$1:$AL$2097,7,0)=D53,0,1)</f>
        <v>0</v>
      </c>
      <c r="BV53" s="85">
        <f>IF(VLOOKUP(A53,'BD OFICIAL'!$A$1:$AL$2097,11,0)=J53,0,1)</f>
        <v>0</v>
      </c>
      <c r="BW53" s="85">
        <f>IF(VLOOKUP(A53,'BD OFICIAL'!$A$1:$AL$2097,13,0)=L53,0,1)</f>
        <v>0</v>
      </c>
      <c r="BX53" s="2">
        <f>IF(VLOOKUP(A53,'BD OFICIAL'!$A$1:$AL$2097,16,0)=O53,0,1)</f>
        <v>0</v>
      </c>
      <c r="BY53" s="2">
        <f>IF(VLOOKUP(A53,'BD OFICIAL'!$A$1:$AL$2097,17,0)=P53,0,1)</f>
        <v>0</v>
      </c>
      <c r="BZ53" s="2">
        <f>IF(VLOOKUP(A53,'BD OFICIAL'!$A$1:$AL$2097,19,0)=R53,0,1)</f>
        <v>0</v>
      </c>
      <c r="CA53" s="2">
        <f>IF(VLOOKUP(A53,'BD OFICIAL'!$A$1:$AL$2097,21,0)=T53,0,1)</f>
        <v>0</v>
      </c>
      <c r="CB53" s="2">
        <f>IF(VLOOKUP(A53,'BD OFICIAL'!$A$1:$AL$2097,24,0)=AK53,0,1)</f>
        <v>0</v>
      </c>
      <c r="CC53" s="2">
        <f>IF(VLOOKUP(A53,'BD OFICIAL'!$A$1:$AL$2097,25,0)=X53,0,1)</f>
        <v>0</v>
      </c>
      <c r="CD53" s="2">
        <f>IF(VLOOKUP(A53,'BD OFICIAL'!$A$1:$AL$2097,26,0)=Y53,0,1)</f>
        <v>0</v>
      </c>
      <c r="CE53" s="2">
        <f>IF(VLOOKUP(A53,'BD OFICIAL'!$A$1:$AL$2097,27,0)=Z53,0,1)</f>
        <v>0</v>
      </c>
      <c r="CF53" s="2">
        <f>IF(VLOOKUP(A53,'BD OFICIAL'!$A$1:$AL$2097,28,0)=AA53,0,1)</f>
        <v>0</v>
      </c>
      <c r="CG53" s="2">
        <f>IF(VLOOKUP(A53,'BD OFICIAL'!$A$1:$AL$2097,33,0)=AF53,0,1)</f>
        <v>0</v>
      </c>
      <c r="CH53" s="2">
        <f>IF(VLOOKUP(A53,'BD OFICIAL'!$A$1:$AL$2097,35,0)=AH53,0,1)</f>
        <v>0</v>
      </c>
      <c r="CI53" s="85">
        <f>IF(VLOOKUP(A53,'BD OFICIAL'!$A$1:$AL$2097,34,0)=AL53,0,1)</f>
        <v>0</v>
      </c>
      <c r="CJ53" s="12">
        <f>VLOOKUP(A53,'BD OFICIAL'!$A$1:$AM$2097,36,0)*AM53-AP53</f>
        <v>0</v>
      </c>
      <c r="CK53" s="85" t="str">
        <f t="shared" si="0"/>
        <v>SHNOM</v>
      </c>
      <c r="CL53" s="85" t="str">
        <f t="shared" si="1"/>
        <v>SI</v>
      </c>
      <c r="CM53" s="85" t="str">
        <f t="shared" si="21"/>
        <v>NO</v>
      </c>
      <c r="CN53" s="31">
        <f t="shared" si="22"/>
        <v>0</v>
      </c>
      <c r="CO53" s="31">
        <f t="shared" si="2"/>
        <v>0</v>
      </c>
      <c r="CP53" s="31">
        <f t="shared" si="34"/>
        <v>0</v>
      </c>
      <c r="CQ53" s="31">
        <f>IF(Y53="NO",0,IF(Y53="SI",IF(VLOOKUP(A53,'BD OFICIAL'!$A:$AO,40,0)=AQ53,0,1)))</f>
        <v>0</v>
      </c>
      <c r="CR53" s="31">
        <f>IF(Z53="NO",0,IF(Z53="SI",IF(VLOOKUP(A53,'BD OFICIAL'!$A:$AO,41,0)=AS53,0,1)))</f>
        <v>0</v>
      </c>
      <c r="CS53" s="31">
        <f t="shared" si="4"/>
        <v>0</v>
      </c>
      <c r="CT53" s="31">
        <f t="shared" si="5"/>
        <v>0</v>
      </c>
      <c r="CU53" s="31">
        <f>IF(VLOOKUP(A53,'BD OFICIAL'!$A$1:$AL$1055,31,0)="SI",IF(AT53&gt;0,0,1),IF(AT53=0,0,1))</f>
        <v>0</v>
      </c>
      <c r="CV53" s="31">
        <f t="shared" si="6"/>
        <v>0</v>
      </c>
      <c r="CW53" s="31">
        <f t="shared" si="7"/>
        <v>0</v>
      </c>
      <c r="CX53" s="85" t="str">
        <f t="shared" si="23"/>
        <v>SI</v>
      </c>
      <c r="CY53" s="31">
        <f t="shared" si="24"/>
        <v>0</v>
      </c>
      <c r="CZ53" s="85" t="str">
        <f>IF(ISERROR(VLOOKUP(AI53,EXPERIENCIA!$A$1:$C$2100,1,0)),"NO","SI")</f>
        <v>NO</v>
      </c>
      <c r="DA53" s="85">
        <f>IF(CX53="no","NO APLICA",IF(AX53=0,"ERROR NOTA",IF(AND(AX53&gt;1,CZ53="NO"),"ERROR NOTA",IF(AND(CZ53="NO",AX53=1),0,IF(VLOOKUP(AI53,EXPERIENCIA!$A$1:$C$2100,3,0)=AX53,0,"ERROR NOTA")))))</f>
        <v>0</v>
      </c>
      <c r="DB53" s="85" t="str">
        <f>IF(ISERROR(VLOOKUP(AI53,COMPORTAMIENTO!$A$1:$C$2100,1,0)),"NO","SI")</f>
        <v>NO</v>
      </c>
      <c r="DC53" s="85">
        <f>IF(CX53="NO","NO APLICA",IF(AY53=0,"ERROR NOTA",IF(AND(DB53="NO",AY53=7),0,IF(VLOOKUP(AI53,COMPORTAMIENTO!$A$2:$H$2100,8,0)=AY53,0,"ERROR NOTA"))))</f>
        <v>0</v>
      </c>
      <c r="DD53" s="103">
        <f t="shared" si="25"/>
        <v>0.1</v>
      </c>
      <c r="DE53" s="103">
        <f t="shared" si="26"/>
        <v>0.70000000000000007</v>
      </c>
      <c r="DF53" s="85" t="str">
        <f t="shared" si="8"/>
        <v>SI</v>
      </c>
      <c r="DG53" s="85">
        <f t="shared" si="9"/>
        <v>0</v>
      </c>
      <c r="DH53" s="85">
        <f t="shared" si="27"/>
        <v>0</v>
      </c>
      <c r="DI53" s="85">
        <f t="shared" si="10"/>
        <v>0</v>
      </c>
      <c r="DJ53" s="7">
        <f t="shared" si="28"/>
        <v>5.8</v>
      </c>
      <c r="DK53" s="7">
        <f t="shared" si="11"/>
        <v>5.8</v>
      </c>
      <c r="DL53" s="12">
        <f t="shared" si="29"/>
        <v>5075</v>
      </c>
      <c r="DM53" s="12">
        <f>VLOOKUP(A53,'5 TD'!$A:$B,2,0)</f>
        <v>5075</v>
      </c>
      <c r="DN53" s="7">
        <f t="shared" si="12"/>
        <v>7</v>
      </c>
      <c r="DO53" s="85" t="str">
        <f t="shared" si="13"/>
        <v>APROBADO</v>
      </c>
      <c r="DP53" s="85" t="str">
        <f t="shared" si="35"/>
        <v>APROBADO</v>
      </c>
      <c r="DQ53" s="7">
        <f t="shared" si="36"/>
        <v>5.5</v>
      </c>
      <c r="DR53" s="85" t="str">
        <f t="shared" si="30"/>
        <v>APROBADO</v>
      </c>
      <c r="DS53" s="2">
        <f>+('3 Planilla Preadjudicación OTIC'!BO53)</f>
        <v>0</v>
      </c>
      <c r="DT53" s="2">
        <f>IF(DR53="APROBADO",VLOOKUP(A53,'5 TD'!$D$3:$E$270,2,0),"NO APLICA")</f>
        <v>7</v>
      </c>
      <c r="DU53" s="2" t="str">
        <f t="shared" si="37"/>
        <v>NO</v>
      </c>
      <c r="DV53" s="2" t="str">
        <f>IF(DU53="SI",VLOOKUP(A53,'5 TD'!$G$3:$H$270,2,0),"NO APLICA ")</f>
        <v xml:space="preserve">NO APLICA </v>
      </c>
      <c r="DW53" s="2" t="str">
        <f t="shared" si="31"/>
        <v>NO</v>
      </c>
      <c r="DX53" s="2" t="str">
        <f>IF(DW53="SI",VLOOKUP(A53,'5 TD'!$J$4:$K$472,2,0),"NO APLICA")</f>
        <v>NO APLICA</v>
      </c>
      <c r="DY53" s="2" t="str">
        <f t="shared" si="32"/>
        <v>NO</v>
      </c>
      <c r="DZ53" s="7" t="str">
        <f>IF(DY53="SI",VLOOKUP(A53,'5 TD'!$M$4:$N$350,2,0),"NO APLICA")</f>
        <v>NO APLICA</v>
      </c>
      <c r="EA53" s="2" t="str">
        <f t="shared" si="17"/>
        <v>NO APLICA</v>
      </c>
      <c r="EB53" s="12" t="str">
        <f t="shared" si="33"/>
        <v/>
      </c>
      <c r="EC53" s="12" t="str">
        <f>IF(EA53="SI",VLOOKUP(A53,'5 TD'!$V$4:$W$479,2,0),"NO APLICA")</f>
        <v>NO APLICA</v>
      </c>
      <c r="ED53" s="2" t="str">
        <f t="shared" si="38"/>
        <v>NO</v>
      </c>
      <c r="EE53" s="79" t="str">
        <f>IF(ED53="SI",VLOOKUP(AI53,COMPORTAMIENTO!$A$1:$H$2100,7,0),"NO APLICA")</f>
        <v>NO APLICA</v>
      </c>
      <c r="EF53" s="234" t="str">
        <f>IF(ED53="SI",VLOOKUP(A53,'5 TD'!$P$2:$Q$479,2,0),"NO APLICA")</f>
        <v>NO APLICA</v>
      </c>
      <c r="EG53" s="2" t="str">
        <f t="shared" si="39"/>
        <v>NO</v>
      </c>
      <c r="EH53" s="2">
        <f>IF(CZ53="no",0,VLOOKUP(AI53,EXPERIENCIA!$A$1:$C$2100,2,0))</f>
        <v>0</v>
      </c>
      <c r="EI53" s="2">
        <f>IF(CZ53="si",VLOOKUP(A53,'5 TD'!$S$3:$T$2103,2,0),0)</f>
        <v>0</v>
      </c>
      <c r="EJ53" s="2" t="str">
        <f t="shared" si="40"/>
        <v>SI</v>
      </c>
      <c r="EK53" s="2">
        <f>+('3 Planilla Preadjudicación OTIC'!BU54)</f>
        <v>0</v>
      </c>
      <c r="EL53" s="3"/>
      <c r="EM53" s="3"/>
      <c r="EN53" s="3"/>
    </row>
    <row r="54" spans="1:144" ht="15" hidden="1" customHeight="1" x14ac:dyDescent="0.3">
      <c r="A54" s="2">
        <f>+('3 Planilla Preadjudicación OTIC'!A54)</f>
        <v>14541</v>
      </c>
      <c r="B54" s="2" t="str">
        <f>+('3 Planilla Preadjudicación OTIC'!B54)</f>
        <v>53334038-5</v>
      </c>
      <c r="C54" s="4">
        <f>+('3 Planilla Preadjudicación OTIC'!E54)</f>
        <v>2025</v>
      </c>
      <c r="D54" s="4" t="str">
        <f>+('3 Planilla Preadjudicación OTIC'!F54)</f>
        <v>Fondos Regionales</v>
      </c>
      <c r="E54" s="4" t="str">
        <f>+('3 Planilla Preadjudicación OTIC'!G54)</f>
        <v>61531000-K</v>
      </c>
      <c r="F54" s="4" t="str">
        <f>+('3 Planilla Preadjudicación OTIC'!H54)</f>
        <v>SENCE</v>
      </c>
      <c r="G54" s="4"/>
      <c r="H54" s="4"/>
      <c r="I54" s="4" t="str">
        <f>+('3 Planilla Preadjudicación OTIC'!I54)</f>
        <v>GESTIONANDO Y FORMALIZANDO MI EMPRENDIMIENTO</v>
      </c>
      <c r="J54" s="4" t="str">
        <f>+('3 Planilla Preadjudicación OTIC'!J54)</f>
        <v>PF1199</v>
      </c>
      <c r="K54" s="4" t="str">
        <f>+('3 Planilla Preadjudicación OTIC'!K54)</f>
        <v>TÉCNICAS PARA EL EMPRENDIMIENTO</v>
      </c>
      <c r="L54" s="4" t="str">
        <f>+('3 Planilla Preadjudicación OTIC'!L54)</f>
        <v>PF0921</v>
      </c>
      <c r="M54" s="2">
        <f>+('3 Planilla Preadjudicación OTIC'!M54)</f>
        <v>9</v>
      </c>
      <c r="N54" s="4" t="str">
        <f>+('3 Planilla Preadjudicación OTIC'!N54)</f>
        <v>DE LA ARAUCANÍA</v>
      </c>
      <c r="O54" s="4" t="str">
        <f>+('3 Planilla Preadjudicación OTIC'!O54)</f>
        <v>GALVARINO</v>
      </c>
      <c r="P54" s="4" t="str">
        <f>+('3 Planilla Preadjudicación OTIC'!P54)</f>
        <v>PERSONAS VULNERABLES PERTENECIENTES AL 80 % MÁS VULNERABLE</v>
      </c>
      <c r="Q54" s="4" t="str">
        <f>+('3 Planilla Preadjudicación OTIC'!Q54)</f>
        <v>PRESENCIAL</v>
      </c>
      <c r="R54" s="4" t="str">
        <f>+('3 Planilla Preadjudicación OTIC'!R54)</f>
        <v>INDEPENDIENTE</v>
      </c>
      <c r="S54" s="4" t="str">
        <f>+('3 Planilla Preadjudicación OTIC'!S54)</f>
        <v>01. LUNES - MAÑANA / 04. MARTES - MAÑANA / 07. MIÉRCOLES - MAÑANA / 10. JUEVES - MAÑANA / 13. VIERNES - MAÑANA</v>
      </c>
      <c r="T54" s="2">
        <f>+('3 Planilla Preadjudicación OTIC'!T54)</f>
        <v>20</v>
      </c>
      <c r="U54" s="2">
        <f>+('3 Planilla Preadjudicación OTIC'!U54)</f>
        <v>100</v>
      </c>
      <c r="V54" s="2">
        <f>+('3 Planilla Preadjudicación OTIC'!V54)</f>
        <v>12</v>
      </c>
      <c r="W54" s="2">
        <f>+('3 Planilla Preadjudicación OTIC'!W54)</f>
        <v>112</v>
      </c>
      <c r="X54" s="2">
        <f>+('3 Planilla Preadjudicación OTIC'!X54)</f>
        <v>4</v>
      </c>
      <c r="Y54" s="2" t="str">
        <f>+('3 Planilla Preadjudicación OTIC'!Y54)</f>
        <v>SI</v>
      </c>
      <c r="Z54" s="2" t="str">
        <f>+('3 Planilla Preadjudicación OTIC'!Z54)</f>
        <v>SI</v>
      </c>
      <c r="AA54" s="2" t="str">
        <f>+('3 Planilla Preadjudicación OTIC'!AA54)</f>
        <v>SI</v>
      </c>
      <c r="AB54" s="4">
        <f>+('3 Planilla Preadjudicación OTIC'!AB54)</f>
        <v>0</v>
      </c>
      <c r="AC54" s="4" t="str">
        <f>+('3 Planilla Preadjudicación OTIC'!AC54)</f>
        <v>EDUCACIÓN BÁSICA COMPLETA, PREFERENTEMENTE; NIVEL DE MANEJO COMPUTACIONAL BÁSICO (O NIVEL USUARIO),
PREFERENTEMENTE.</v>
      </c>
      <c r="AD54" s="2">
        <f>+('3 Planilla Preadjudicación OTIC'!AD54)</f>
        <v>0</v>
      </c>
      <c r="AE54" s="4">
        <f>+('3 Planilla Preadjudicación OTIC'!AE54)</f>
        <v>0</v>
      </c>
      <c r="AF54" s="2" t="str">
        <f>+('3 Planilla Preadjudicación OTIC'!AF54)</f>
        <v>CONVOCATORIA ABIERTA</v>
      </c>
      <c r="AG54" s="2">
        <f>+('3 Planilla Preadjudicación OTIC'!AG54)</f>
        <v>28</v>
      </c>
      <c r="AH54" s="30">
        <v>2</v>
      </c>
      <c r="AI54" s="2" t="str">
        <f>+('3 Planilla Preadjudicación OTIC'!AI54)</f>
        <v>77777502-2</v>
      </c>
      <c r="AJ54" s="135" t="str">
        <f>+('3 Planilla Preadjudicación OTIC'!AJ54)</f>
        <v>Potencia Otec Spa</v>
      </c>
      <c r="AK54" s="4">
        <f>+('3 Planilla Preadjudicación OTIC'!AK54)</f>
        <v>112</v>
      </c>
      <c r="AL54" s="2">
        <f>+('3 Planilla Preadjudicación OTIC'!AL54)</f>
        <v>28</v>
      </c>
      <c r="AM54" s="2">
        <f>+('3 Planilla Preadjudicación OTIC'!AM54)</f>
        <v>5075</v>
      </c>
      <c r="AN54" s="12">
        <f>+('3 Planilla Preadjudicación OTIC'!AN54)</f>
        <v>275000</v>
      </c>
      <c r="AO54" s="12">
        <f>+('3 Planilla Preadjudicación OTIC'!AO54)</f>
        <v>0</v>
      </c>
      <c r="AP54" s="12">
        <f>+('3 Planilla Preadjudicación OTIC'!AP54)</f>
        <v>11368000</v>
      </c>
      <c r="AQ54" s="12">
        <f>+('3 Planilla Preadjudicación OTIC'!AQ54)</f>
        <v>2240000</v>
      </c>
      <c r="AR54" s="12">
        <f>+('3 Planilla Preadjudicación OTIC'!AR54)</f>
        <v>5500000</v>
      </c>
      <c r="AS54" s="12">
        <f>+('3 Planilla Preadjudicación OTIC'!AS54)</f>
        <v>2800000</v>
      </c>
      <c r="AT54" s="12">
        <f>+('3 Planilla Preadjudicación OTIC'!AT54)</f>
        <v>0</v>
      </c>
      <c r="AU54" s="12">
        <f>+('3 Planilla Preadjudicación OTIC'!AU54)</f>
        <v>21908000</v>
      </c>
      <c r="AV54" s="12" t="str">
        <f>+('3 Planilla Preadjudicación OTIC'!AV54)</f>
        <v>SI</v>
      </c>
      <c r="AW54" s="2">
        <f>+('3 Planilla Preadjudicación OTIC'!AW54)</f>
        <v>0</v>
      </c>
      <c r="AX54" s="4">
        <f>+('3 Planilla Preadjudicación OTIC'!AX54)</f>
        <v>1</v>
      </c>
      <c r="AY54" s="2">
        <f>+('3 Planilla Preadjudicación OTIC'!AY54)</f>
        <v>7</v>
      </c>
      <c r="AZ54" s="2" t="str">
        <f>+('3 Planilla Preadjudicación OTIC'!BA54)</f>
        <v>-</v>
      </c>
      <c r="BA54" s="2" t="str">
        <f>+('3 Planilla Preadjudicación OTIC'!BB54)</f>
        <v>-</v>
      </c>
      <c r="BB54" s="2" t="str">
        <f>+('3 Planilla Preadjudicación OTIC'!BC54)</f>
        <v>-</v>
      </c>
      <c r="BC54" s="2" t="str">
        <f>+('3 Planilla Preadjudicación OTIC'!BD54)</f>
        <v>-</v>
      </c>
      <c r="BD54" s="2" t="str">
        <f>+('3 Planilla Preadjudicación OTIC'!BE54)</f>
        <v>-</v>
      </c>
      <c r="BE54" s="2" t="str">
        <f>+('3 Planilla Preadjudicación OTIC'!BF54)</f>
        <v>-</v>
      </c>
      <c r="BF54" s="2"/>
      <c r="BG54" s="2">
        <f>+('3 Planilla Preadjudicación OTIC'!BG54)</f>
        <v>5</v>
      </c>
      <c r="BH54" s="2">
        <f>+('3 Planilla Preadjudicación OTIC'!BH54)</f>
        <v>7</v>
      </c>
      <c r="BI54" s="2">
        <f>+('3 Planilla Preadjudicación OTIC'!BI54)</f>
        <v>7</v>
      </c>
      <c r="BJ54" s="2">
        <f>+('3 Planilla Preadjudicación OTIC'!BJ54)</f>
        <v>7</v>
      </c>
      <c r="BK54" s="2">
        <f>+('3 Planilla Preadjudicación OTIC'!BK54)</f>
        <v>1</v>
      </c>
      <c r="BL54" s="199">
        <f>+('3 Planilla Preadjudicación OTIC'!BM54)</f>
        <v>7</v>
      </c>
      <c r="BM54" s="103">
        <f>ROUND(('3 Planilla Preadjudicación OTIC'!BN54),1)</f>
        <v>5.5</v>
      </c>
      <c r="BN54" s="4">
        <f>+('3 Planilla Preadjudicación OTIC'!BO54)</f>
        <v>0</v>
      </c>
      <c r="BO54" s="4">
        <f>+('3 Planilla Preadjudicación OTIC'!BP54)</f>
        <v>0</v>
      </c>
      <c r="BP54" s="4">
        <f>+('3 Planilla Preadjudicación OTIC'!BQ54)</f>
        <v>0</v>
      </c>
      <c r="BQ54" s="4">
        <f>+('3 Planilla Preadjudicación OTIC'!BR54)</f>
        <v>0</v>
      </c>
      <c r="BR54" s="4">
        <f>+('3 Planilla Preadjudicación OTIC'!BS54)</f>
        <v>0</v>
      </c>
      <c r="BS54" s="4">
        <f>+('3 Planilla Preadjudicación OTIC'!BT54)</f>
        <v>0</v>
      </c>
      <c r="BT54" s="135"/>
      <c r="BU54" s="85">
        <f>IF(VLOOKUP(A54,'BD OFICIAL'!$A$1:$AL$2097,7,0)=D54,0,1)</f>
        <v>0</v>
      </c>
      <c r="BV54" s="85">
        <f>IF(VLOOKUP(A54,'BD OFICIAL'!$A$1:$AL$2097,11,0)=J54,0,1)</f>
        <v>0</v>
      </c>
      <c r="BW54" s="85">
        <f>IF(VLOOKUP(A54,'BD OFICIAL'!$A$1:$AL$2097,13,0)=L54,0,1)</f>
        <v>0</v>
      </c>
      <c r="BX54" s="2">
        <f>IF(VLOOKUP(A54,'BD OFICIAL'!$A$1:$AL$2097,16,0)=O54,0,1)</f>
        <v>0</v>
      </c>
      <c r="BY54" s="2">
        <f>IF(VLOOKUP(A54,'BD OFICIAL'!$A$1:$AL$2097,17,0)=P54,0,1)</f>
        <v>0</v>
      </c>
      <c r="BZ54" s="2">
        <f>IF(VLOOKUP(A54,'BD OFICIAL'!$A$1:$AL$2097,19,0)=R54,0,1)</f>
        <v>0</v>
      </c>
      <c r="CA54" s="2">
        <f>IF(VLOOKUP(A54,'BD OFICIAL'!$A$1:$AL$2097,21,0)=T54,0,1)</f>
        <v>0</v>
      </c>
      <c r="CB54" s="2">
        <f>IF(VLOOKUP(A54,'BD OFICIAL'!$A$1:$AL$2097,24,0)=AK54,0,1)</f>
        <v>0</v>
      </c>
      <c r="CC54" s="2">
        <f>IF(VLOOKUP(A54,'BD OFICIAL'!$A$1:$AL$2097,25,0)=X54,0,1)</f>
        <v>0</v>
      </c>
      <c r="CD54" s="2">
        <f>IF(VLOOKUP(A54,'BD OFICIAL'!$A$1:$AL$2097,26,0)=Y54,0,1)</f>
        <v>0</v>
      </c>
      <c r="CE54" s="2">
        <f>IF(VLOOKUP(A54,'BD OFICIAL'!$A$1:$AL$2097,27,0)=Z54,0,1)</f>
        <v>0</v>
      </c>
      <c r="CF54" s="2">
        <f>IF(VLOOKUP(A54,'BD OFICIAL'!$A$1:$AL$2097,28,0)=AA54,0,1)</f>
        <v>0</v>
      </c>
      <c r="CG54" s="2">
        <f>IF(VLOOKUP(A54,'BD OFICIAL'!$A$1:$AL$2097,33,0)=AF54,0,1)</f>
        <v>0</v>
      </c>
      <c r="CH54" s="2">
        <f>IF(VLOOKUP(A54,'BD OFICIAL'!$A$1:$AL$2097,35,0)=AH54,0,1)</f>
        <v>0</v>
      </c>
      <c r="CI54" s="85">
        <f>IF(VLOOKUP(A54,'BD OFICIAL'!$A$1:$AL$2097,34,0)=AL54,0,1)</f>
        <v>0</v>
      </c>
      <c r="CJ54" s="12">
        <f>VLOOKUP(A54,'BD OFICIAL'!$A$1:$AM$2097,36,0)*AM54-AP54</f>
        <v>0</v>
      </c>
      <c r="CK54" s="85" t="str">
        <f t="shared" si="0"/>
        <v>SHNOM</v>
      </c>
      <c r="CL54" s="85" t="str">
        <f t="shared" si="1"/>
        <v>SI</v>
      </c>
      <c r="CM54" s="85" t="str">
        <f t="shared" si="21"/>
        <v>NO</v>
      </c>
      <c r="CN54" s="31">
        <f t="shared" si="22"/>
        <v>0</v>
      </c>
      <c r="CO54" s="31">
        <f t="shared" si="2"/>
        <v>0</v>
      </c>
      <c r="CP54" s="31">
        <f t="shared" si="34"/>
        <v>0</v>
      </c>
      <c r="CQ54" s="31">
        <f>IF(Y54="NO",0,IF(Y54="SI",IF(VLOOKUP(A54,'BD OFICIAL'!$A:$AO,40,0)=AQ54,0,1)))</f>
        <v>0</v>
      </c>
      <c r="CR54" s="31">
        <f>IF(Z54="NO",0,IF(Z54="SI",IF(VLOOKUP(A54,'BD OFICIAL'!$A:$AO,41,0)=AS54,0,1)))</f>
        <v>0</v>
      </c>
      <c r="CS54" s="31">
        <f t="shared" si="4"/>
        <v>0</v>
      </c>
      <c r="CT54" s="31">
        <f t="shared" si="5"/>
        <v>0</v>
      </c>
      <c r="CU54" s="31">
        <f>IF(VLOOKUP(A54,'BD OFICIAL'!$A$1:$AL$1055,31,0)="SI",IF(AT54&gt;0,0,1),IF(AT54=0,0,1))</f>
        <v>0</v>
      </c>
      <c r="CV54" s="31">
        <f t="shared" si="6"/>
        <v>0</v>
      </c>
      <c r="CW54" s="31">
        <f t="shared" si="7"/>
        <v>0</v>
      </c>
      <c r="CX54" s="85" t="str">
        <f t="shared" si="23"/>
        <v>SI</v>
      </c>
      <c r="CY54" s="31">
        <f t="shared" si="24"/>
        <v>0</v>
      </c>
      <c r="CZ54" s="85" t="str">
        <f>IF(ISERROR(VLOOKUP(AI54,EXPERIENCIA!$A$1:$C$2100,1,0)),"NO","SI")</f>
        <v>NO</v>
      </c>
      <c r="DA54" s="85">
        <f>IF(CX54="no","NO APLICA",IF(AX54=0,"ERROR NOTA",IF(AND(AX54&gt;1,CZ54="NO"),"ERROR NOTA",IF(AND(CZ54="NO",AX54=1),0,IF(VLOOKUP(AI54,EXPERIENCIA!$A$1:$C$2100,3,0)=AX54,0,"ERROR NOTA")))))</f>
        <v>0</v>
      </c>
      <c r="DB54" s="85" t="str">
        <f>IF(ISERROR(VLOOKUP(AI54,COMPORTAMIENTO!$A$1:$C$2100,1,0)),"NO","SI")</f>
        <v>NO</v>
      </c>
      <c r="DC54" s="85">
        <f>IF(CX54="NO","NO APLICA",IF(AY54=0,"ERROR NOTA",IF(AND(DB54="NO",AY54=7),0,IF(VLOOKUP(AI54,COMPORTAMIENTO!$A$2:$H$2100,8,0)=AY54,0,"ERROR NOTA"))))</f>
        <v>0</v>
      </c>
      <c r="DD54" s="103">
        <f t="shared" si="25"/>
        <v>0.1</v>
      </c>
      <c r="DE54" s="103">
        <f t="shared" si="26"/>
        <v>0.70000000000000007</v>
      </c>
      <c r="DF54" s="85" t="str">
        <f t="shared" si="8"/>
        <v>SI</v>
      </c>
      <c r="DG54" s="85">
        <f t="shared" si="9"/>
        <v>0</v>
      </c>
      <c r="DH54" s="85">
        <f t="shared" si="27"/>
        <v>0</v>
      </c>
      <c r="DI54" s="85">
        <f t="shared" si="10"/>
        <v>0</v>
      </c>
      <c r="DJ54" s="7">
        <f t="shared" si="28"/>
        <v>5.8</v>
      </c>
      <c r="DK54" s="7">
        <f t="shared" si="11"/>
        <v>5.8</v>
      </c>
      <c r="DL54" s="12">
        <f t="shared" si="29"/>
        <v>5075</v>
      </c>
      <c r="DM54" s="12">
        <f>VLOOKUP(A54,'5 TD'!$A:$B,2,0)</f>
        <v>5075</v>
      </c>
      <c r="DN54" s="7">
        <f t="shared" si="12"/>
        <v>7</v>
      </c>
      <c r="DO54" s="85" t="str">
        <f t="shared" si="13"/>
        <v>APROBADO</v>
      </c>
      <c r="DP54" s="85" t="str">
        <f t="shared" si="35"/>
        <v>APROBADO</v>
      </c>
      <c r="DQ54" s="7">
        <f t="shared" si="36"/>
        <v>5.5</v>
      </c>
      <c r="DR54" s="85" t="str">
        <f t="shared" si="30"/>
        <v>APROBADO</v>
      </c>
      <c r="DS54" s="2">
        <f>+('3 Planilla Preadjudicación OTIC'!BO54)</f>
        <v>0</v>
      </c>
      <c r="DT54" s="2">
        <f>IF(DR54="APROBADO",VLOOKUP(A54,'5 TD'!$D$3:$E$270,2,0),"NO APLICA")</f>
        <v>7</v>
      </c>
      <c r="DU54" s="2" t="str">
        <f t="shared" si="37"/>
        <v>NO</v>
      </c>
      <c r="DV54" s="2" t="str">
        <f>IF(DU54="SI",VLOOKUP(A54,'5 TD'!$G$3:$H$270,2,0),"NO APLICA ")</f>
        <v xml:space="preserve">NO APLICA </v>
      </c>
      <c r="DW54" s="2" t="str">
        <f t="shared" si="31"/>
        <v>NO</v>
      </c>
      <c r="DX54" s="2" t="str">
        <f>IF(DW54="SI",VLOOKUP(A54,'5 TD'!$J$4:$K$472,2,0),"NO APLICA")</f>
        <v>NO APLICA</v>
      </c>
      <c r="DY54" s="2" t="str">
        <f t="shared" si="32"/>
        <v>NO</v>
      </c>
      <c r="DZ54" s="7" t="str">
        <f>IF(DY54="SI",VLOOKUP(A54,'5 TD'!$M$4:$N$350,2,0),"NO APLICA")</f>
        <v>NO APLICA</v>
      </c>
      <c r="EA54" s="2" t="str">
        <f t="shared" si="17"/>
        <v>NO APLICA</v>
      </c>
      <c r="EB54" s="12" t="str">
        <f t="shared" si="33"/>
        <v/>
      </c>
      <c r="EC54" s="12" t="str">
        <f>IF(EA54="SI",VLOOKUP(A54,'5 TD'!$V$4:$W$479,2,0),"NO APLICA")</f>
        <v>NO APLICA</v>
      </c>
      <c r="ED54" s="2" t="str">
        <f t="shared" si="38"/>
        <v>NO</v>
      </c>
      <c r="EE54" s="79" t="str">
        <f>IF(ED54="SI",VLOOKUP(AI54,COMPORTAMIENTO!$A$1:$H$2100,7,0),"NO APLICA")</f>
        <v>NO APLICA</v>
      </c>
      <c r="EF54" s="234" t="str">
        <f>IF(ED54="SI",VLOOKUP(A54,'5 TD'!$P$2:$Q$479,2,0),"NO APLICA")</f>
        <v>NO APLICA</v>
      </c>
      <c r="EG54" s="2" t="str">
        <f t="shared" si="39"/>
        <v>NO</v>
      </c>
      <c r="EH54" s="2">
        <f>IF(CZ54="no",0,VLOOKUP(AI54,EXPERIENCIA!$A$1:$C$2100,2,0))</f>
        <v>0</v>
      </c>
      <c r="EI54" s="2">
        <f>IF(CZ54="si",VLOOKUP(A54,'5 TD'!$S$3:$T$2103,2,0),0)</f>
        <v>0</v>
      </c>
      <c r="EJ54" s="2" t="str">
        <f t="shared" si="40"/>
        <v>SI</v>
      </c>
      <c r="EK54" s="2">
        <f>+('3 Planilla Preadjudicación OTIC'!BU55)</f>
        <v>0</v>
      </c>
      <c r="EL54" s="3"/>
      <c r="EM54" s="3"/>
      <c r="EN54" s="3"/>
    </row>
    <row r="55" spans="1:144" ht="15" hidden="1" customHeight="1" x14ac:dyDescent="0.3">
      <c r="A55" s="2">
        <f>+('3 Planilla Preadjudicación OTIC'!A55)</f>
        <v>14542</v>
      </c>
      <c r="B55" s="2" t="str">
        <f>+('3 Planilla Preadjudicación OTIC'!B55)</f>
        <v>53334038-5</v>
      </c>
      <c r="C55" s="4">
        <f>+('3 Planilla Preadjudicación OTIC'!E55)</f>
        <v>2025</v>
      </c>
      <c r="D55" s="4" t="str">
        <f>+('3 Planilla Preadjudicación OTIC'!F55)</f>
        <v>Fondos Regionales</v>
      </c>
      <c r="E55" s="4" t="str">
        <f>+('3 Planilla Preadjudicación OTIC'!G55)</f>
        <v>61531000-K</v>
      </c>
      <c r="F55" s="4" t="str">
        <f>+('3 Planilla Preadjudicación OTIC'!H55)</f>
        <v>SENCE</v>
      </c>
      <c r="G55" s="4"/>
      <c r="H55" s="4"/>
      <c r="I55" s="4" t="str">
        <f>+('3 Planilla Preadjudicación OTIC'!I55)</f>
        <v>INSTALACIONES ELÉCTRICAS TIPO F Y G</v>
      </c>
      <c r="J55" s="4" t="str">
        <f>+('3 Planilla Preadjudicación OTIC'!J55)</f>
        <v>PF0679</v>
      </c>
      <c r="K55" s="4" t="str">
        <f>+('3 Planilla Preadjudicación OTIC'!K55)</f>
        <v>TÉCNICAS PARA EL EMPRENDIMIENTO</v>
      </c>
      <c r="L55" s="4" t="str">
        <f>+('3 Planilla Preadjudicación OTIC'!L55)</f>
        <v>PF0921</v>
      </c>
      <c r="M55" s="2">
        <f>+('3 Planilla Preadjudicación OTIC'!M55)</f>
        <v>9</v>
      </c>
      <c r="N55" s="4" t="str">
        <f>+('3 Planilla Preadjudicación OTIC'!N55)</f>
        <v>DE LA ARAUCANÍA</v>
      </c>
      <c r="O55" s="4" t="str">
        <f>+('3 Planilla Preadjudicación OTIC'!O55)</f>
        <v>NUEVA IMPERIAL</v>
      </c>
      <c r="P55" s="4" t="str">
        <f>+('3 Planilla Preadjudicación OTIC'!P55)</f>
        <v>PERSONAS VULNERABLES PERTENECIENTES AL 80 % MÁS VULNERABLE</v>
      </c>
      <c r="Q55" s="4" t="str">
        <f>+('3 Planilla Preadjudicación OTIC'!Q55)</f>
        <v>PRESENCIAL</v>
      </c>
      <c r="R55" s="4" t="str">
        <f>+('3 Planilla Preadjudicación OTIC'!R55)</f>
        <v>INDEPENDIENTE</v>
      </c>
      <c r="S55" s="4" t="str">
        <f>+('3 Planilla Preadjudicación OTIC'!S55)</f>
        <v>01. LUNES - MAÑANA / 04. MARTES - MAÑANA / 07. MIÉRCOLES - MAÑANA / 10. JUEVES - MAÑANA / 13. VIERNES - MAÑANA</v>
      </c>
      <c r="T55" s="2">
        <f>+('3 Planilla Preadjudicación OTIC'!T55)</f>
        <v>20</v>
      </c>
      <c r="U55" s="2">
        <f>+('3 Planilla Preadjudicación OTIC'!U55)</f>
        <v>260</v>
      </c>
      <c r="V55" s="2">
        <f>+('3 Planilla Preadjudicación OTIC'!V55)</f>
        <v>12</v>
      </c>
      <c r="W55" s="2">
        <f>+('3 Planilla Preadjudicación OTIC'!W55)</f>
        <v>272</v>
      </c>
      <c r="X55" s="2">
        <f>+('3 Planilla Preadjudicación OTIC'!X55)</f>
        <v>4</v>
      </c>
      <c r="Y55" s="2" t="str">
        <f>+('3 Planilla Preadjudicación OTIC'!Y55)</f>
        <v>SI</v>
      </c>
      <c r="Z55" s="2" t="str">
        <f>+('3 Planilla Preadjudicación OTIC'!Z55)</f>
        <v>SI</v>
      </c>
      <c r="AA55" s="2" t="str">
        <f>+('3 Planilla Preadjudicación OTIC'!AA55)</f>
        <v>SI</v>
      </c>
      <c r="AB55" s="4">
        <f>+('3 Planilla Preadjudicación OTIC'!AB55)</f>
        <v>0</v>
      </c>
      <c r="AC55" s="4" t="str">
        <f>+('3 Planilla Preadjudicación OTIC'!AC55)</f>
        <v>EDUCACIÓN MEDIA COMPLETA CIENTÍFICO HUMANISTA O ALUMNOS DE LICEOS DE EDUCACIÓN TÉCNICO PROFESIONAL
EGRESADOS O CURSANDO ÚLTIMO AÑO DE LA ESPECIALIDAD DE ELECTRICIDAD, ACREDITABLE;</v>
      </c>
      <c r="AD55" s="2" t="str">
        <f>+('3 Planilla Preadjudicación OTIC'!AD55)</f>
        <v>SI</v>
      </c>
      <c r="AE55" s="4" t="str">
        <f>+('3 Planilla Preadjudicación OTIC'!AE55)</f>
        <v>LICENCIA SEC</v>
      </c>
      <c r="AF55" s="2" t="str">
        <f>+('3 Planilla Preadjudicación OTIC'!AF55)</f>
        <v>CONVOCATORIA ABIERTA</v>
      </c>
      <c r="AG55" s="2">
        <f>+('3 Planilla Preadjudicación OTIC'!AG55)</f>
        <v>68</v>
      </c>
      <c r="AH55" s="30">
        <v>2</v>
      </c>
      <c r="AI55" s="2" t="str">
        <f>+('3 Planilla Preadjudicación OTIC'!AI55)</f>
        <v>77777502-2</v>
      </c>
      <c r="AJ55" s="135" t="str">
        <f>+('3 Planilla Preadjudicación OTIC'!AJ55)</f>
        <v>Potencia Otec Spa</v>
      </c>
      <c r="AK55" s="4">
        <f>+('3 Planilla Preadjudicación OTIC'!AK55)</f>
        <v>272</v>
      </c>
      <c r="AL55" s="2">
        <f>+('3 Planilla Preadjudicación OTIC'!AL55)</f>
        <v>68</v>
      </c>
      <c r="AM55" s="2">
        <f>+('3 Planilla Preadjudicación OTIC'!AM55)</f>
        <v>5075</v>
      </c>
      <c r="AN55" s="12">
        <f>+('3 Planilla Preadjudicación OTIC'!AN55)</f>
        <v>275000</v>
      </c>
      <c r="AO55" s="12">
        <f>+('3 Planilla Preadjudicación OTIC'!AO55)</f>
        <v>250000</v>
      </c>
      <c r="AP55" s="12">
        <f>+('3 Planilla Preadjudicación OTIC'!AP55)</f>
        <v>27608000</v>
      </c>
      <c r="AQ55" s="12">
        <f>+('3 Planilla Preadjudicación OTIC'!AQ55)</f>
        <v>5440000</v>
      </c>
      <c r="AR55" s="12">
        <f>+('3 Planilla Preadjudicación OTIC'!AR55)</f>
        <v>5500000</v>
      </c>
      <c r="AS55" s="12">
        <f>+('3 Planilla Preadjudicación OTIC'!AS55)</f>
        <v>6800000</v>
      </c>
      <c r="AT55" s="12">
        <f>+('3 Planilla Preadjudicación OTIC'!AT55)</f>
        <v>5000000</v>
      </c>
      <c r="AU55" s="12">
        <f>+('3 Planilla Preadjudicación OTIC'!AU55)</f>
        <v>50348000</v>
      </c>
      <c r="AV55" s="12" t="str">
        <f>+('3 Planilla Preadjudicación OTIC'!AV55)</f>
        <v>SI</v>
      </c>
      <c r="AW55" s="2">
        <f>+('3 Planilla Preadjudicación OTIC'!AW55)</f>
        <v>0</v>
      </c>
      <c r="AX55" s="4">
        <f>+('3 Planilla Preadjudicación OTIC'!AX55)</f>
        <v>1</v>
      </c>
      <c r="AY55" s="2">
        <f>+('3 Planilla Preadjudicación OTIC'!AY55)</f>
        <v>7</v>
      </c>
      <c r="AZ55" s="2" t="str">
        <f>+('3 Planilla Preadjudicación OTIC'!BA55)</f>
        <v>-</v>
      </c>
      <c r="BA55" s="2" t="str">
        <f>+('3 Planilla Preadjudicación OTIC'!BB55)</f>
        <v>-</v>
      </c>
      <c r="BB55" s="2" t="str">
        <f>+('3 Planilla Preadjudicación OTIC'!BC55)</f>
        <v>-</v>
      </c>
      <c r="BC55" s="2" t="str">
        <f>+('3 Planilla Preadjudicación OTIC'!BD55)</f>
        <v>-</v>
      </c>
      <c r="BD55" s="2" t="str">
        <f>+('3 Planilla Preadjudicación OTIC'!BE55)</f>
        <v>-</v>
      </c>
      <c r="BE55" s="2" t="str">
        <f>+('3 Planilla Preadjudicación OTIC'!BF55)</f>
        <v>-</v>
      </c>
      <c r="BF55" s="2"/>
      <c r="BG55" s="2">
        <f>+('3 Planilla Preadjudicación OTIC'!BG55)</f>
        <v>7</v>
      </c>
      <c r="BH55" s="2">
        <f>+('3 Planilla Preadjudicación OTIC'!BH55)</f>
        <v>7</v>
      </c>
      <c r="BI55" s="2">
        <f>+('3 Planilla Preadjudicación OTIC'!BI55)</f>
        <v>7</v>
      </c>
      <c r="BJ55" s="2">
        <f>+('3 Planilla Preadjudicación OTIC'!BJ55)</f>
        <v>7</v>
      </c>
      <c r="BK55" s="2">
        <f>+('3 Planilla Preadjudicación OTIC'!BK55)</f>
        <v>5</v>
      </c>
      <c r="BL55" s="199">
        <f>+('3 Planilla Preadjudicación OTIC'!BM55)</f>
        <v>7</v>
      </c>
      <c r="BM55" s="103">
        <f>ROUND(('3 Planilla Preadjudicación OTIC'!BN55),1)</f>
        <v>6.3</v>
      </c>
      <c r="BN55" s="4">
        <f>+('3 Planilla Preadjudicación OTIC'!BO55)</f>
        <v>0</v>
      </c>
      <c r="BO55" s="4">
        <f>+('3 Planilla Preadjudicación OTIC'!BP55)</f>
        <v>0</v>
      </c>
      <c r="BP55" s="4">
        <f>+('3 Planilla Preadjudicación OTIC'!BQ55)</f>
        <v>0</v>
      </c>
      <c r="BQ55" s="4">
        <f>+('3 Planilla Preadjudicación OTIC'!BR55)</f>
        <v>0</v>
      </c>
      <c r="BR55" s="4">
        <f>+('3 Planilla Preadjudicación OTIC'!BS55)</f>
        <v>0</v>
      </c>
      <c r="BS55" s="4">
        <f>+('3 Planilla Preadjudicación OTIC'!BT55)</f>
        <v>0</v>
      </c>
      <c r="BT55" s="135"/>
      <c r="BU55" s="85">
        <f>IF(VLOOKUP(A55,'BD OFICIAL'!$A$1:$AL$2097,7,0)=D55,0,1)</f>
        <v>0</v>
      </c>
      <c r="BV55" s="85">
        <f>IF(VLOOKUP(A55,'BD OFICIAL'!$A$1:$AL$2097,11,0)=J55,0,1)</f>
        <v>0</v>
      </c>
      <c r="BW55" s="85">
        <f>IF(VLOOKUP(A55,'BD OFICIAL'!$A$1:$AL$2097,13,0)=L55,0,1)</f>
        <v>0</v>
      </c>
      <c r="BX55" s="2">
        <f>IF(VLOOKUP(A55,'BD OFICIAL'!$A$1:$AL$2097,16,0)=O55,0,1)</f>
        <v>0</v>
      </c>
      <c r="BY55" s="2">
        <f>IF(VLOOKUP(A55,'BD OFICIAL'!$A$1:$AL$2097,17,0)=P55,0,1)</f>
        <v>0</v>
      </c>
      <c r="BZ55" s="2">
        <f>IF(VLOOKUP(A55,'BD OFICIAL'!$A$1:$AL$2097,19,0)=R55,0,1)</f>
        <v>0</v>
      </c>
      <c r="CA55" s="2">
        <f>IF(VLOOKUP(A55,'BD OFICIAL'!$A$1:$AL$2097,21,0)=T55,0,1)</f>
        <v>0</v>
      </c>
      <c r="CB55" s="2">
        <f>IF(VLOOKUP(A55,'BD OFICIAL'!$A$1:$AL$2097,24,0)=AK55,0,1)</f>
        <v>0</v>
      </c>
      <c r="CC55" s="2">
        <f>IF(VLOOKUP(A55,'BD OFICIAL'!$A$1:$AL$2097,25,0)=X55,0,1)</f>
        <v>0</v>
      </c>
      <c r="CD55" s="2">
        <f>IF(VLOOKUP(A55,'BD OFICIAL'!$A$1:$AL$2097,26,0)=Y55,0,1)</f>
        <v>0</v>
      </c>
      <c r="CE55" s="2">
        <f>IF(VLOOKUP(A55,'BD OFICIAL'!$A$1:$AL$2097,27,0)=Z55,0,1)</f>
        <v>0</v>
      </c>
      <c r="CF55" s="2">
        <f>IF(VLOOKUP(A55,'BD OFICIAL'!$A$1:$AL$2097,28,0)=AA55,0,1)</f>
        <v>0</v>
      </c>
      <c r="CG55" s="2">
        <f>IF(VLOOKUP(A55,'BD OFICIAL'!$A$1:$AL$2097,33,0)=AF55,0,1)</f>
        <v>0</v>
      </c>
      <c r="CH55" s="2">
        <f>IF(VLOOKUP(A55,'BD OFICIAL'!$A$1:$AL$2097,35,0)=AH55,0,1)</f>
        <v>0</v>
      </c>
      <c r="CI55" s="85">
        <f>IF(VLOOKUP(A55,'BD OFICIAL'!$A$1:$AL$2097,34,0)=AL55,0,1)</f>
        <v>0</v>
      </c>
      <c r="CJ55" s="12">
        <f>VLOOKUP(A55,'BD OFICIAL'!$A$1:$AM$2097,36,0)*AM55-AP55</f>
        <v>0</v>
      </c>
      <c r="CK55" s="85" t="str">
        <f t="shared" si="0"/>
        <v>SHNOM</v>
      </c>
      <c r="CL55" s="85" t="str">
        <f t="shared" si="1"/>
        <v>SI</v>
      </c>
      <c r="CM55" s="85" t="str">
        <f t="shared" si="21"/>
        <v>NO</v>
      </c>
      <c r="CN55" s="31">
        <f t="shared" si="22"/>
        <v>0</v>
      </c>
      <c r="CO55" s="31">
        <f t="shared" si="2"/>
        <v>0</v>
      </c>
      <c r="CP55" s="31">
        <f t="shared" si="34"/>
        <v>0</v>
      </c>
      <c r="CQ55" s="31">
        <f>IF(Y55="NO",0,IF(Y55="SI",IF(VLOOKUP(A55,'BD OFICIAL'!$A:$AO,40,0)=AQ55,0,1)))</f>
        <v>0</v>
      </c>
      <c r="CR55" s="31">
        <f>IF(Z55="NO",0,IF(Z55="SI",IF(VLOOKUP(A55,'BD OFICIAL'!$A:$AO,41,0)=AS55,0,1)))</f>
        <v>0</v>
      </c>
      <c r="CS55" s="31">
        <f t="shared" si="4"/>
        <v>0</v>
      </c>
      <c r="CT55" s="31">
        <f t="shared" si="5"/>
        <v>0</v>
      </c>
      <c r="CU55" s="31">
        <f>IF(VLOOKUP(A55,'BD OFICIAL'!$A$1:$AL$1055,31,0)="SI",IF(AT55&gt;0,0,1),IF(AT55=0,0,1))</f>
        <v>0</v>
      </c>
      <c r="CV55" s="31">
        <f t="shared" si="6"/>
        <v>0</v>
      </c>
      <c r="CW55" s="31">
        <f t="shared" si="7"/>
        <v>0</v>
      </c>
      <c r="CX55" s="85" t="str">
        <f t="shared" si="23"/>
        <v>SI</v>
      </c>
      <c r="CY55" s="31">
        <f t="shared" si="24"/>
        <v>0</v>
      </c>
      <c r="CZ55" s="85" t="str">
        <f>IF(ISERROR(VLOOKUP(AI55,EXPERIENCIA!$A$1:$C$2100,1,0)),"NO","SI")</f>
        <v>NO</v>
      </c>
      <c r="DA55" s="85">
        <f>IF(CX55="no","NO APLICA",IF(AX55=0,"ERROR NOTA",IF(AND(AX55&gt;1,CZ55="NO"),"ERROR NOTA",IF(AND(CZ55="NO",AX55=1),0,IF(VLOOKUP(AI55,EXPERIENCIA!$A$1:$C$2100,3,0)=AX55,0,"ERROR NOTA")))))</f>
        <v>0</v>
      </c>
      <c r="DB55" s="85" t="str">
        <f>IF(ISERROR(VLOOKUP(AI55,COMPORTAMIENTO!$A$1:$C$2100,1,0)),"NO","SI")</f>
        <v>NO</v>
      </c>
      <c r="DC55" s="85">
        <f>IF(CX55="NO","NO APLICA",IF(AY55=0,"ERROR NOTA",IF(AND(DB55="NO",AY55=7),0,IF(VLOOKUP(AI55,COMPORTAMIENTO!$A$2:$H$2100,8,0)=AY55,0,"ERROR NOTA"))))</f>
        <v>0</v>
      </c>
      <c r="DD55" s="103">
        <f t="shared" si="25"/>
        <v>0.1</v>
      </c>
      <c r="DE55" s="103">
        <f t="shared" si="26"/>
        <v>0.70000000000000007</v>
      </c>
      <c r="DF55" s="85" t="str">
        <f t="shared" si="8"/>
        <v>SI</v>
      </c>
      <c r="DG55" s="85">
        <f t="shared" si="9"/>
        <v>0</v>
      </c>
      <c r="DH55" s="85">
        <f t="shared" si="27"/>
        <v>0</v>
      </c>
      <c r="DI55" s="85">
        <f t="shared" si="10"/>
        <v>0</v>
      </c>
      <c r="DJ55" s="7">
        <f t="shared" si="28"/>
        <v>6.8000000000000007</v>
      </c>
      <c r="DK55" s="7">
        <f t="shared" si="11"/>
        <v>6.8000000000000007</v>
      </c>
      <c r="DL55" s="12">
        <f t="shared" si="29"/>
        <v>5075</v>
      </c>
      <c r="DM55" s="12">
        <f>VLOOKUP(A55,'5 TD'!$A:$B,2,0)</f>
        <v>5075</v>
      </c>
      <c r="DN55" s="7">
        <f t="shared" si="12"/>
        <v>7</v>
      </c>
      <c r="DO55" s="85" t="str">
        <f t="shared" si="13"/>
        <v>APROBADO</v>
      </c>
      <c r="DP55" s="85" t="str">
        <f t="shared" si="35"/>
        <v>APROBADO</v>
      </c>
      <c r="DQ55" s="7">
        <f t="shared" si="36"/>
        <v>6.3</v>
      </c>
      <c r="DR55" s="85" t="str">
        <f t="shared" si="30"/>
        <v>APROBADO</v>
      </c>
      <c r="DS55" s="2">
        <f>+('3 Planilla Preadjudicación OTIC'!BO55)</f>
        <v>0</v>
      </c>
      <c r="DT55" s="2">
        <f>IF(DR55="APROBADO",VLOOKUP(A55,'5 TD'!$D$3:$E$270,2,0),"NO APLICA")</f>
        <v>7</v>
      </c>
      <c r="DU55" s="2" t="str">
        <f t="shared" si="37"/>
        <v>NO</v>
      </c>
      <c r="DV55" s="2" t="str">
        <f>IF(DU55="SI",VLOOKUP(A55,'5 TD'!$G$3:$H$270,2,0),"NO APLICA ")</f>
        <v xml:space="preserve">NO APLICA </v>
      </c>
      <c r="DW55" s="2" t="str">
        <f t="shared" si="31"/>
        <v>NO</v>
      </c>
      <c r="DX55" s="2" t="str">
        <f>IF(DW55="SI",VLOOKUP(A55,'5 TD'!$J$4:$K$472,2,0),"NO APLICA")</f>
        <v>NO APLICA</v>
      </c>
      <c r="DY55" s="2" t="str">
        <f t="shared" si="32"/>
        <v>NO</v>
      </c>
      <c r="DZ55" s="7" t="str">
        <f>IF(DY55="SI",VLOOKUP(A55,'5 TD'!$M$4:$N$350,2,0),"NO APLICA")</f>
        <v>NO APLICA</v>
      </c>
      <c r="EA55" s="2" t="str">
        <f t="shared" si="17"/>
        <v>NO APLICA</v>
      </c>
      <c r="EB55" s="12" t="str">
        <f t="shared" si="33"/>
        <v/>
      </c>
      <c r="EC55" s="12" t="str">
        <f>IF(EA55="SI",VLOOKUP(A55,'5 TD'!$V$4:$W$479,2,0),"NO APLICA")</f>
        <v>NO APLICA</v>
      </c>
      <c r="ED55" s="2" t="str">
        <f t="shared" si="38"/>
        <v>NO</v>
      </c>
      <c r="EE55" s="79" t="str">
        <f>IF(ED55="SI",VLOOKUP(AI55,COMPORTAMIENTO!$A$1:$H$2100,7,0),"NO APLICA")</f>
        <v>NO APLICA</v>
      </c>
      <c r="EF55" s="234" t="str">
        <f>IF(ED55="SI",VLOOKUP(A55,'5 TD'!$P$2:$Q$479,2,0),"NO APLICA")</f>
        <v>NO APLICA</v>
      </c>
      <c r="EG55" s="2" t="str">
        <f t="shared" si="39"/>
        <v>NO</v>
      </c>
      <c r="EH55" s="2">
        <f>IF(CZ55="no",0,VLOOKUP(AI55,EXPERIENCIA!$A$1:$C$2100,2,0))</f>
        <v>0</v>
      </c>
      <c r="EI55" s="2">
        <f>IF(CZ55="si",VLOOKUP(A55,'5 TD'!$S$3:$T$2103,2,0),0)</f>
        <v>0</v>
      </c>
      <c r="EJ55" s="2" t="str">
        <f t="shared" si="40"/>
        <v>SI</v>
      </c>
      <c r="EK55" s="2">
        <f>+('3 Planilla Preadjudicación OTIC'!BU56)</f>
        <v>0</v>
      </c>
      <c r="EL55" s="3"/>
      <c r="EM55" s="3"/>
      <c r="EN55" s="3"/>
    </row>
    <row r="56" spans="1:144" ht="15" hidden="1" customHeight="1" x14ac:dyDescent="0.3">
      <c r="A56" s="2">
        <f>+('3 Planilla Preadjudicación OTIC'!A56)</f>
        <v>14543</v>
      </c>
      <c r="B56" s="2" t="str">
        <f>+('3 Planilla Preadjudicación OTIC'!B56)</f>
        <v>53334038-5</v>
      </c>
      <c r="C56" s="4">
        <f>+('3 Planilla Preadjudicación OTIC'!E56)</f>
        <v>2025</v>
      </c>
      <c r="D56" s="4" t="str">
        <f>+('3 Planilla Preadjudicación OTIC'!F56)</f>
        <v>Fondos Regionales</v>
      </c>
      <c r="E56" s="4" t="str">
        <f>+('3 Planilla Preadjudicación OTIC'!G56)</f>
        <v>61531000-K</v>
      </c>
      <c r="F56" s="4" t="str">
        <f>+('3 Planilla Preadjudicación OTIC'!H56)</f>
        <v>SENCE</v>
      </c>
      <c r="G56" s="4"/>
      <c r="H56" s="4"/>
      <c r="I56" s="4" t="str">
        <f>+('3 Planilla Preadjudicación OTIC'!I56)</f>
        <v>INSTALACIONES ELÉCTRICAS TIPO F Y G</v>
      </c>
      <c r="J56" s="4" t="str">
        <f>+('3 Planilla Preadjudicación OTIC'!J56)</f>
        <v>PF0679</v>
      </c>
      <c r="K56" s="4" t="str">
        <f>+('3 Planilla Preadjudicación OTIC'!K56)</f>
        <v>TÉCNICAS PARA EL EMPRENDIMIENTO</v>
      </c>
      <c r="L56" s="4" t="str">
        <f>+('3 Planilla Preadjudicación OTIC'!L56)</f>
        <v>PF0921</v>
      </c>
      <c r="M56" s="2">
        <f>+('3 Planilla Preadjudicación OTIC'!M56)</f>
        <v>9</v>
      </c>
      <c r="N56" s="4" t="str">
        <f>+('3 Planilla Preadjudicación OTIC'!N56)</f>
        <v>DE LA ARAUCANÍA</v>
      </c>
      <c r="O56" s="4" t="str">
        <f>+('3 Planilla Preadjudicación OTIC'!O56)</f>
        <v>ERCILLA</v>
      </c>
      <c r="P56" s="4" t="str">
        <f>+('3 Planilla Preadjudicación OTIC'!P56)</f>
        <v>PERSONAS VULNERABLES PERTENECIENTES AL 80 % MÁS VULNERABLE</v>
      </c>
      <c r="Q56" s="4" t="str">
        <f>+('3 Planilla Preadjudicación OTIC'!Q56)</f>
        <v>PRESENCIAL</v>
      </c>
      <c r="R56" s="4" t="str">
        <f>+('3 Planilla Preadjudicación OTIC'!R56)</f>
        <v>INDEPENDIENTE</v>
      </c>
      <c r="S56" s="4" t="str">
        <f>+('3 Planilla Preadjudicación OTIC'!S56)</f>
        <v>01. LUNES - MAÑANA / 04. MARTES - MAÑANA / 07. MIÉRCOLES - MAÑANA / 10. JUEVES - MAÑANA / 13. VIERNES - MAÑANA</v>
      </c>
      <c r="T56" s="2">
        <f>+('3 Planilla Preadjudicación OTIC'!T56)</f>
        <v>20</v>
      </c>
      <c r="U56" s="2">
        <f>+('3 Planilla Preadjudicación OTIC'!U56)</f>
        <v>260</v>
      </c>
      <c r="V56" s="2">
        <f>+('3 Planilla Preadjudicación OTIC'!V56)</f>
        <v>12</v>
      </c>
      <c r="W56" s="2">
        <f>+('3 Planilla Preadjudicación OTIC'!W56)</f>
        <v>272</v>
      </c>
      <c r="X56" s="2">
        <f>+('3 Planilla Preadjudicación OTIC'!X56)</f>
        <v>4</v>
      </c>
      <c r="Y56" s="2" t="str">
        <f>+('3 Planilla Preadjudicación OTIC'!Y56)</f>
        <v>SI</v>
      </c>
      <c r="Z56" s="2" t="str">
        <f>+('3 Planilla Preadjudicación OTIC'!Z56)</f>
        <v>SI</v>
      </c>
      <c r="AA56" s="2" t="str">
        <f>+('3 Planilla Preadjudicación OTIC'!AA56)</f>
        <v>SI</v>
      </c>
      <c r="AB56" s="4">
        <f>+('3 Planilla Preadjudicación OTIC'!AB56)</f>
        <v>0</v>
      </c>
      <c r="AC56" s="4" t="str">
        <f>+('3 Planilla Preadjudicación OTIC'!AC56)</f>
        <v>EDUCACIÓN MEDIA COMPLETA CIENTÍFICO HUMANISTA O ALUMNOS DE LICEOS DE EDUCACIÓN TÉCNICO PROFESIONAL
EGRESADOS O CURSANDO ÚLTIMO AÑO DE LA ESPECIALIDAD DE ELECTRICIDAD, ACREDITABLE;</v>
      </c>
      <c r="AD56" s="2" t="str">
        <f>+('3 Planilla Preadjudicación OTIC'!AD56)</f>
        <v>SI</v>
      </c>
      <c r="AE56" s="4" t="str">
        <f>+('3 Planilla Preadjudicación OTIC'!AE56)</f>
        <v>LICENCIA SEC</v>
      </c>
      <c r="AF56" s="2" t="str">
        <f>+('3 Planilla Preadjudicación OTIC'!AF56)</f>
        <v>CONVOCATORIA ABIERTA</v>
      </c>
      <c r="AG56" s="2">
        <f>+('3 Planilla Preadjudicación OTIC'!AG56)</f>
        <v>68</v>
      </c>
      <c r="AH56" s="30">
        <v>2</v>
      </c>
      <c r="AI56" s="2" t="str">
        <f>+('3 Planilla Preadjudicación OTIC'!AI56)</f>
        <v>77777502-2</v>
      </c>
      <c r="AJ56" s="135" t="str">
        <f>+('3 Planilla Preadjudicación OTIC'!AJ56)</f>
        <v>Potencia Otec Spa</v>
      </c>
      <c r="AK56" s="4">
        <f>+('3 Planilla Preadjudicación OTIC'!AK56)</f>
        <v>272</v>
      </c>
      <c r="AL56" s="2">
        <f>+('3 Planilla Preadjudicación OTIC'!AL56)</f>
        <v>68</v>
      </c>
      <c r="AM56" s="2">
        <f>+('3 Planilla Preadjudicación OTIC'!AM56)</f>
        <v>5075</v>
      </c>
      <c r="AN56" s="12">
        <f>+('3 Planilla Preadjudicación OTIC'!AN56)</f>
        <v>275000</v>
      </c>
      <c r="AO56" s="12">
        <f>+('3 Planilla Preadjudicación OTIC'!AO56)</f>
        <v>250000</v>
      </c>
      <c r="AP56" s="12">
        <f>+('3 Planilla Preadjudicación OTIC'!AP56)</f>
        <v>27608000</v>
      </c>
      <c r="AQ56" s="12">
        <f>+('3 Planilla Preadjudicación OTIC'!AQ56)</f>
        <v>5440000</v>
      </c>
      <c r="AR56" s="12">
        <f>+('3 Planilla Preadjudicación OTIC'!AR56)</f>
        <v>5500000</v>
      </c>
      <c r="AS56" s="12">
        <f>+('3 Planilla Preadjudicación OTIC'!AS56)</f>
        <v>6800000</v>
      </c>
      <c r="AT56" s="12">
        <f>+('3 Planilla Preadjudicación OTIC'!AT56)</f>
        <v>5000000</v>
      </c>
      <c r="AU56" s="12">
        <f>+('3 Planilla Preadjudicación OTIC'!AU56)</f>
        <v>50348000</v>
      </c>
      <c r="AV56" s="12" t="str">
        <f>+('3 Planilla Preadjudicación OTIC'!AV56)</f>
        <v>SI</v>
      </c>
      <c r="AW56" s="2">
        <f>+('3 Planilla Preadjudicación OTIC'!AW56)</f>
        <v>0</v>
      </c>
      <c r="AX56" s="4">
        <f>+('3 Planilla Preadjudicación OTIC'!AX56)</f>
        <v>1</v>
      </c>
      <c r="AY56" s="2">
        <f>+('3 Planilla Preadjudicación OTIC'!AY56)</f>
        <v>7</v>
      </c>
      <c r="AZ56" s="2" t="str">
        <f>+('3 Planilla Preadjudicación OTIC'!BA56)</f>
        <v>-</v>
      </c>
      <c r="BA56" s="2" t="str">
        <f>+('3 Planilla Preadjudicación OTIC'!BB56)</f>
        <v>-</v>
      </c>
      <c r="BB56" s="2" t="str">
        <f>+('3 Planilla Preadjudicación OTIC'!BC56)</f>
        <v>-</v>
      </c>
      <c r="BC56" s="2" t="str">
        <f>+('3 Planilla Preadjudicación OTIC'!BD56)</f>
        <v>-</v>
      </c>
      <c r="BD56" s="2" t="str">
        <f>+('3 Planilla Preadjudicación OTIC'!BE56)</f>
        <v>-</v>
      </c>
      <c r="BE56" s="2" t="str">
        <f>+('3 Planilla Preadjudicación OTIC'!BF56)</f>
        <v>-</v>
      </c>
      <c r="BF56" s="2"/>
      <c r="BG56" s="2">
        <f>+('3 Planilla Preadjudicación OTIC'!BG56)</f>
        <v>7</v>
      </c>
      <c r="BH56" s="2">
        <f>+('3 Planilla Preadjudicación OTIC'!BH56)</f>
        <v>7</v>
      </c>
      <c r="BI56" s="2">
        <f>+('3 Planilla Preadjudicación OTIC'!BI56)</f>
        <v>7</v>
      </c>
      <c r="BJ56" s="2">
        <f>+('3 Planilla Preadjudicación OTIC'!BJ56)</f>
        <v>7</v>
      </c>
      <c r="BK56" s="2">
        <f>+('3 Planilla Preadjudicación OTIC'!BK56)</f>
        <v>5</v>
      </c>
      <c r="BL56" s="199">
        <f>+('3 Planilla Preadjudicación OTIC'!BM56)</f>
        <v>7</v>
      </c>
      <c r="BM56" s="103">
        <f>ROUND(('3 Planilla Preadjudicación OTIC'!BN56),1)</f>
        <v>6.3</v>
      </c>
      <c r="BN56" s="4">
        <f>+('3 Planilla Preadjudicación OTIC'!BO56)</f>
        <v>0</v>
      </c>
      <c r="BO56" s="4">
        <f>+('3 Planilla Preadjudicación OTIC'!BP56)</f>
        <v>0</v>
      </c>
      <c r="BP56" s="4">
        <f>+('3 Planilla Preadjudicación OTIC'!BQ56)</f>
        <v>0</v>
      </c>
      <c r="BQ56" s="4">
        <f>+('3 Planilla Preadjudicación OTIC'!BR56)</f>
        <v>0</v>
      </c>
      <c r="BR56" s="4">
        <f>+('3 Planilla Preadjudicación OTIC'!BS56)</f>
        <v>0</v>
      </c>
      <c r="BS56" s="4">
        <f>+('3 Planilla Preadjudicación OTIC'!BT56)</f>
        <v>0</v>
      </c>
      <c r="BT56" s="135"/>
      <c r="BU56" s="85">
        <f>IF(VLOOKUP(A56,'BD OFICIAL'!$A$1:$AL$2097,7,0)=D56,0,1)</f>
        <v>0</v>
      </c>
      <c r="BV56" s="85">
        <f>IF(VLOOKUP(A56,'BD OFICIAL'!$A$1:$AL$2097,11,0)=J56,0,1)</f>
        <v>0</v>
      </c>
      <c r="BW56" s="85">
        <f>IF(VLOOKUP(A56,'BD OFICIAL'!$A$1:$AL$2097,13,0)=L56,0,1)</f>
        <v>0</v>
      </c>
      <c r="BX56" s="2">
        <f>IF(VLOOKUP(A56,'BD OFICIAL'!$A$1:$AL$2097,16,0)=O56,0,1)</f>
        <v>0</v>
      </c>
      <c r="BY56" s="2">
        <f>IF(VLOOKUP(A56,'BD OFICIAL'!$A$1:$AL$2097,17,0)=P56,0,1)</f>
        <v>0</v>
      </c>
      <c r="BZ56" s="2">
        <f>IF(VLOOKUP(A56,'BD OFICIAL'!$A$1:$AL$2097,19,0)=R56,0,1)</f>
        <v>0</v>
      </c>
      <c r="CA56" s="2">
        <f>IF(VLOOKUP(A56,'BD OFICIAL'!$A$1:$AL$2097,21,0)=T56,0,1)</f>
        <v>0</v>
      </c>
      <c r="CB56" s="2">
        <f>IF(VLOOKUP(A56,'BD OFICIAL'!$A$1:$AL$2097,24,0)=AK56,0,1)</f>
        <v>0</v>
      </c>
      <c r="CC56" s="2">
        <f>IF(VLOOKUP(A56,'BD OFICIAL'!$A$1:$AL$2097,25,0)=X56,0,1)</f>
        <v>0</v>
      </c>
      <c r="CD56" s="2">
        <f>IF(VLOOKUP(A56,'BD OFICIAL'!$A$1:$AL$2097,26,0)=Y56,0,1)</f>
        <v>0</v>
      </c>
      <c r="CE56" s="2">
        <f>IF(VLOOKUP(A56,'BD OFICIAL'!$A$1:$AL$2097,27,0)=Z56,0,1)</f>
        <v>0</v>
      </c>
      <c r="CF56" s="2">
        <f>IF(VLOOKUP(A56,'BD OFICIAL'!$A$1:$AL$2097,28,0)=AA56,0,1)</f>
        <v>0</v>
      </c>
      <c r="CG56" s="2">
        <f>IF(VLOOKUP(A56,'BD OFICIAL'!$A$1:$AL$2097,33,0)=AF56,0,1)</f>
        <v>0</v>
      </c>
      <c r="CH56" s="2">
        <f>IF(VLOOKUP(A56,'BD OFICIAL'!$A$1:$AL$2097,35,0)=AH56,0,1)</f>
        <v>0</v>
      </c>
      <c r="CI56" s="85">
        <f>IF(VLOOKUP(A56,'BD OFICIAL'!$A$1:$AL$2097,34,0)=AL56,0,1)</f>
        <v>0</v>
      </c>
      <c r="CJ56" s="12">
        <f>VLOOKUP(A56,'BD OFICIAL'!$A$1:$AM$2097,36,0)*AM56-AP56</f>
        <v>0</v>
      </c>
      <c r="CK56" s="85" t="str">
        <f t="shared" si="0"/>
        <v>SHNOM</v>
      </c>
      <c r="CL56" s="85" t="str">
        <f t="shared" si="1"/>
        <v>SI</v>
      </c>
      <c r="CM56" s="85" t="str">
        <f t="shared" si="21"/>
        <v>NO</v>
      </c>
      <c r="CN56" s="31">
        <f t="shared" si="22"/>
        <v>0</v>
      </c>
      <c r="CO56" s="31">
        <f t="shared" si="2"/>
        <v>0</v>
      </c>
      <c r="CP56" s="31">
        <f t="shared" si="34"/>
        <v>0</v>
      </c>
      <c r="CQ56" s="31">
        <f>IF(Y56="NO",0,IF(Y56="SI",IF(VLOOKUP(A56,'BD OFICIAL'!$A:$AO,40,0)=AQ56,0,1)))</f>
        <v>0</v>
      </c>
      <c r="CR56" s="31">
        <f>IF(Z56="NO",0,IF(Z56="SI",IF(VLOOKUP(A56,'BD OFICIAL'!$A:$AO,41,0)=AS56,0,1)))</f>
        <v>0</v>
      </c>
      <c r="CS56" s="31">
        <f t="shared" si="4"/>
        <v>0</v>
      </c>
      <c r="CT56" s="31">
        <f t="shared" si="5"/>
        <v>0</v>
      </c>
      <c r="CU56" s="31">
        <f>IF(VLOOKUP(A56,'BD OFICIAL'!$A$1:$AL$1055,31,0)="SI",IF(AT56&gt;0,0,1),IF(AT56=0,0,1))</f>
        <v>0</v>
      </c>
      <c r="CV56" s="31">
        <f t="shared" si="6"/>
        <v>0</v>
      </c>
      <c r="CW56" s="31">
        <f t="shared" si="7"/>
        <v>0</v>
      </c>
      <c r="CX56" s="85" t="str">
        <f t="shared" si="23"/>
        <v>SI</v>
      </c>
      <c r="CY56" s="31">
        <f t="shared" si="24"/>
        <v>0</v>
      </c>
      <c r="CZ56" s="85" t="str">
        <f>IF(ISERROR(VLOOKUP(AI56,EXPERIENCIA!$A$1:$C$2100,1,0)),"NO","SI")</f>
        <v>NO</v>
      </c>
      <c r="DA56" s="85">
        <f>IF(CX56="no","NO APLICA",IF(AX56=0,"ERROR NOTA",IF(AND(AX56&gt;1,CZ56="NO"),"ERROR NOTA",IF(AND(CZ56="NO",AX56=1),0,IF(VLOOKUP(AI56,EXPERIENCIA!$A$1:$C$2100,3,0)=AX56,0,"ERROR NOTA")))))</f>
        <v>0</v>
      </c>
      <c r="DB56" s="85" t="str">
        <f>IF(ISERROR(VLOOKUP(AI56,COMPORTAMIENTO!$A$1:$C$2100,1,0)),"NO","SI")</f>
        <v>NO</v>
      </c>
      <c r="DC56" s="85">
        <f>IF(CX56="NO","NO APLICA",IF(AY56=0,"ERROR NOTA",IF(AND(DB56="NO",AY56=7),0,IF(VLOOKUP(AI56,COMPORTAMIENTO!$A$2:$H$2100,8,0)=AY56,0,"ERROR NOTA"))))</f>
        <v>0</v>
      </c>
      <c r="DD56" s="103">
        <f t="shared" si="25"/>
        <v>0.1</v>
      </c>
      <c r="DE56" s="103">
        <f t="shared" si="26"/>
        <v>0.70000000000000007</v>
      </c>
      <c r="DF56" s="85" t="str">
        <f t="shared" si="8"/>
        <v>SI</v>
      </c>
      <c r="DG56" s="85">
        <f t="shared" si="9"/>
        <v>0</v>
      </c>
      <c r="DH56" s="85">
        <f t="shared" si="27"/>
        <v>0</v>
      </c>
      <c r="DI56" s="85">
        <f t="shared" si="10"/>
        <v>0</v>
      </c>
      <c r="DJ56" s="7">
        <f t="shared" si="28"/>
        <v>6.8000000000000007</v>
      </c>
      <c r="DK56" s="7">
        <f t="shared" si="11"/>
        <v>6.8000000000000007</v>
      </c>
      <c r="DL56" s="12">
        <f t="shared" si="29"/>
        <v>5075</v>
      </c>
      <c r="DM56" s="12">
        <f>VLOOKUP(A56,'5 TD'!$A:$B,2,0)</f>
        <v>5075</v>
      </c>
      <c r="DN56" s="7">
        <f t="shared" si="12"/>
        <v>7</v>
      </c>
      <c r="DO56" s="85" t="str">
        <f t="shared" si="13"/>
        <v>APROBADO</v>
      </c>
      <c r="DP56" s="85" t="str">
        <f t="shared" si="35"/>
        <v>APROBADO</v>
      </c>
      <c r="DQ56" s="7">
        <f t="shared" si="36"/>
        <v>6.3</v>
      </c>
      <c r="DR56" s="85" t="str">
        <f t="shared" si="30"/>
        <v>APROBADO</v>
      </c>
      <c r="DS56" s="2">
        <f>+('3 Planilla Preadjudicación OTIC'!BO56)</f>
        <v>0</v>
      </c>
      <c r="DT56" s="2">
        <f>IF(DR56="APROBADO",VLOOKUP(A56,'5 TD'!$D$3:$E$270,2,0),"NO APLICA")</f>
        <v>7</v>
      </c>
      <c r="DU56" s="2" t="str">
        <f t="shared" si="37"/>
        <v>NO</v>
      </c>
      <c r="DV56" s="2" t="str">
        <f>IF(DU56="SI",VLOOKUP(A56,'5 TD'!$G$3:$H$270,2,0),"NO APLICA ")</f>
        <v xml:space="preserve">NO APLICA </v>
      </c>
      <c r="DW56" s="2" t="str">
        <f t="shared" si="31"/>
        <v>NO</v>
      </c>
      <c r="DX56" s="2" t="str">
        <f>IF(DW56="SI",VLOOKUP(A56,'5 TD'!$J$4:$K$472,2,0),"NO APLICA")</f>
        <v>NO APLICA</v>
      </c>
      <c r="DY56" s="2" t="str">
        <f t="shared" si="32"/>
        <v>NO</v>
      </c>
      <c r="DZ56" s="7" t="str">
        <f>IF(DY56="SI",VLOOKUP(A56,'5 TD'!$M$4:$N$350,2,0),"NO APLICA")</f>
        <v>NO APLICA</v>
      </c>
      <c r="EA56" s="2" t="str">
        <f t="shared" si="17"/>
        <v>NO APLICA</v>
      </c>
      <c r="EB56" s="12" t="str">
        <f t="shared" si="33"/>
        <v/>
      </c>
      <c r="EC56" s="12" t="str">
        <f>IF(EA56="SI",VLOOKUP(A56,'5 TD'!$V$4:$W$479,2,0),"NO APLICA")</f>
        <v>NO APLICA</v>
      </c>
      <c r="ED56" s="2" t="str">
        <f t="shared" si="38"/>
        <v>NO</v>
      </c>
      <c r="EE56" s="79" t="str">
        <f>IF(ED56="SI",VLOOKUP(AI56,COMPORTAMIENTO!$A$1:$H$2100,7,0),"NO APLICA")</f>
        <v>NO APLICA</v>
      </c>
      <c r="EF56" s="234" t="str">
        <f>IF(ED56="SI",VLOOKUP(A56,'5 TD'!$P$2:$Q$479,2,0),"NO APLICA")</f>
        <v>NO APLICA</v>
      </c>
      <c r="EG56" s="2" t="str">
        <f t="shared" si="39"/>
        <v>NO</v>
      </c>
      <c r="EH56" s="2">
        <f>IF(CZ56="no",0,VLOOKUP(AI56,EXPERIENCIA!$A$1:$C$2100,2,0))</f>
        <v>0</v>
      </c>
      <c r="EI56" s="2">
        <f>IF(CZ56="si",VLOOKUP(A56,'5 TD'!$S$3:$T$2103,2,0),0)</f>
        <v>0</v>
      </c>
      <c r="EJ56" s="2" t="str">
        <f t="shared" si="40"/>
        <v>SI</v>
      </c>
      <c r="EK56" s="2">
        <f>+('3 Planilla Preadjudicación OTIC'!BU57)</f>
        <v>0</v>
      </c>
      <c r="EL56" s="3"/>
      <c r="EM56" s="3"/>
      <c r="EN56" s="3"/>
    </row>
    <row r="57" spans="1:144" ht="15" hidden="1" customHeight="1" x14ac:dyDescent="0.3">
      <c r="A57" s="2">
        <f>+('3 Planilla Preadjudicación OTIC'!A57)</f>
        <v>14544</v>
      </c>
      <c r="B57" s="2" t="str">
        <f>+('3 Planilla Preadjudicación OTIC'!B57)</f>
        <v>53334038-5</v>
      </c>
      <c r="C57" s="4">
        <f>+('3 Planilla Preadjudicación OTIC'!E57)</f>
        <v>2025</v>
      </c>
      <c r="D57" s="4" t="str">
        <f>+('3 Planilla Preadjudicación OTIC'!F57)</f>
        <v>Fondos Regionales</v>
      </c>
      <c r="E57" s="4" t="str">
        <f>+('3 Planilla Preadjudicación OTIC'!G57)</f>
        <v>61531000-K</v>
      </c>
      <c r="F57" s="4" t="str">
        <f>+('3 Planilla Preadjudicación OTIC'!H57)</f>
        <v>SENCE</v>
      </c>
      <c r="G57" s="4"/>
      <c r="H57" s="4"/>
      <c r="I57" s="4" t="str">
        <f>+('3 Planilla Preadjudicación OTIC'!I57)</f>
        <v>OPERACIÓN DE GRÚA HORQUILLA</v>
      </c>
      <c r="J57" s="4" t="str">
        <f>+('3 Planilla Preadjudicación OTIC'!J57)</f>
        <v>PF1257</v>
      </c>
      <c r="K57" s="4">
        <f>+('3 Planilla Preadjudicación OTIC'!K57)</f>
        <v>0</v>
      </c>
      <c r="L57" s="4" t="str">
        <f>+('3 Planilla Preadjudicación OTIC'!L57)</f>
        <v/>
      </c>
      <c r="M57" s="2">
        <f>+('3 Planilla Preadjudicación OTIC'!M57)</f>
        <v>9</v>
      </c>
      <c r="N57" s="4" t="str">
        <f>+('3 Planilla Preadjudicación OTIC'!N57)</f>
        <v>DE LA ARAUCANÍA</v>
      </c>
      <c r="O57" s="4" t="str">
        <f>+('3 Planilla Preadjudicación OTIC'!O57)</f>
        <v>PITRUFQUÉN</v>
      </c>
      <c r="P57" s="4" t="str">
        <f>+('3 Planilla Preadjudicación OTIC'!P57)</f>
        <v>PERSONAS VULNERABLES PERTENECIENTES AL 80 % MÁS VULNERABLE</v>
      </c>
      <c r="Q57" s="4" t="str">
        <f>+('3 Planilla Preadjudicación OTIC'!Q57)</f>
        <v>PRESENCIAL</v>
      </c>
      <c r="R57" s="4" t="str">
        <f>+('3 Planilla Preadjudicación OTIC'!R57)</f>
        <v>DEPENDIENTE</v>
      </c>
      <c r="S57" s="4" t="str">
        <f>+('3 Planilla Preadjudicación OTIC'!S57)</f>
        <v>01. LUNES - MAÑANA / 04. MARTES - MAÑANA / 07. MIÉRCOLES - MAÑANA / 10. JUEVES - MAÑANA / 13. VIERNES - MAÑANA</v>
      </c>
      <c r="T57" s="2">
        <f>+('3 Planilla Preadjudicación OTIC'!T57)</f>
        <v>20</v>
      </c>
      <c r="U57" s="2">
        <f>+('3 Planilla Preadjudicación OTIC'!U57)</f>
        <v>160</v>
      </c>
      <c r="V57" s="2" t="str">
        <f>+('3 Planilla Preadjudicación OTIC'!V57)</f>
        <v/>
      </c>
      <c r="W57" s="2">
        <f>+('3 Planilla Preadjudicación OTIC'!W57)</f>
        <v>160</v>
      </c>
      <c r="X57" s="2">
        <f>+('3 Planilla Preadjudicación OTIC'!X57)</f>
        <v>4</v>
      </c>
      <c r="Y57" s="2" t="str">
        <f>+('3 Planilla Preadjudicación OTIC'!Y57)</f>
        <v>SI</v>
      </c>
      <c r="Z57" s="2" t="str">
        <f>+('3 Planilla Preadjudicación OTIC'!Z57)</f>
        <v>SI</v>
      </c>
      <c r="AA57" s="2" t="str">
        <f>+('3 Planilla Preadjudicación OTIC'!AA57)</f>
        <v>NO</v>
      </c>
      <c r="AB57" s="4">
        <f>+('3 Planilla Preadjudicación OTIC'!AB57)</f>
        <v>0</v>
      </c>
      <c r="AC57" s="4" t="str">
        <f>+('3 Planilla Preadjudicación OTIC'!AC57)</f>
        <v>EDUCACIÓN MEDIA COMPLETA, PREFERENTEMENTE</v>
      </c>
      <c r="AD57" s="2" t="str">
        <f>+('3 Planilla Preadjudicación OTIC'!AD57)</f>
        <v>SI</v>
      </c>
      <c r="AE57" s="4" t="str">
        <f>+('3 Planilla Preadjudicación OTIC'!AE57)</f>
        <v>LICENCIA DE CONDUCIR CLASE D</v>
      </c>
      <c r="AF57" s="2" t="str">
        <f>+('3 Planilla Preadjudicación OTIC'!AF57)</f>
        <v>CONVOCATORIA ABIERTA</v>
      </c>
      <c r="AG57" s="2">
        <f>+('3 Planilla Preadjudicación OTIC'!AG57)</f>
        <v>40</v>
      </c>
      <c r="AH57" s="30">
        <v>2</v>
      </c>
      <c r="AI57" s="2" t="str">
        <f>+('3 Planilla Preadjudicación OTIC'!AI57)</f>
        <v>77777502-2</v>
      </c>
      <c r="AJ57" s="135" t="str">
        <f>+('3 Planilla Preadjudicación OTIC'!AJ57)</f>
        <v>Potencia Otec Spa</v>
      </c>
      <c r="AK57" s="4">
        <f>+('3 Planilla Preadjudicación OTIC'!AK57)</f>
        <v>160</v>
      </c>
      <c r="AL57" s="2">
        <f>+('3 Planilla Preadjudicación OTIC'!AL57)</f>
        <v>40</v>
      </c>
      <c r="AM57" s="2">
        <f>+('3 Planilla Preadjudicación OTIC'!AM57)</f>
        <v>5075</v>
      </c>
      <c r="AN57" s="12">
        <f>+('3 Planilla Preadjudicación OTIC'!AN57)</f>
        <v>0</v>
      </c>
      <c r="AO57" s="12">
        <f>+('3 Planilla Preadjudicación OTIC'!AO57)</f>
        <v>60000</v>
      </c>
      <c r="AP57" s="12">
        <f>+('3 Planilla Preadjudicación OTIC'!AP57)</f>
        <v>16240000</v>
      </c>
      <c r="AQ57" s="12">
        <f>+('3 Planilla Preadjudicación OTIC'!AQ57)</f>
        <v>3200000</v>
      </c>
      <c r="AR57" s="12">
        <f>+('3 Planilla Preadjudicación OTIC'!AR57)</f>
        <v>0</v>
      </c>
      <c r="AS57" s="12">
        <f>+('3 Planilla Preadjudicación OTIC'!AS57)</f>
        <v>4000000</v>
      </c>
      <c r="AT57" s="12">
        <f>+('3 Planilla Preadjudicación OTIC'!AT57)</f>
        <v>1200000</v>
      </c>
      <c r="AU57" s="12">
        <f>+('3 Planilla Preadjudicación OTIC'!AU57)</f>
        <v>24640000</v>
      </c>
      <c r="AV57" s="12" t="str">
        <f>+('3 Planilla Preadjudicación OTIC'!AV57)</f>
        <v>SI</v>
      </c>
      <c r="AW57" s="2">
        <f>+('3 Planilla Preadjudicación OTIC'!AW57)</f>
        <v>0</v>
      </c>
      <c r="AX57" s="4">
        <f>+('3 Planilla Preadjudicación OTIC'!AX57)</f>
        <v>1</v>
      </c>
      <c r="AY57" s="2">
        <f>+('3 Planilla Preadjudicación OTIC'!AY57)</f>
        <v>7</v>
      </c>
      <c r="AZ57" s="2" t="str">
        <f>+('3 Planilla Preadjudicación OTIC'!BA57)</f>
        <v>-</v>
      </c>
      <c r="BA57" s="2" t="str">
        <f>+('3 Planilla Preadjudicación OTIC'!BB57)</f>
        <v>-</v>
      </c>
      <c r="BB57" s="2" t="str">
        <f>+('3 Planilla Preadjudicación OTIC'!BC57)</f>
        <v>-</v>
      </c>
      <c r="BC57" s="2" t="str">
        <f>+('3 Planilla Preadjudicación OTIC'!BD57)</f>
        <v>-</v>
      </c>
      <c r="BD57" s="2" t="str">
        <f>+('3 Planilla Preadjudicación OTIC'!BE57)</f>
        <v>-</v>
      </c>
      <c r="BE57" s="2" t="str">
        <f>+('3 Planilla Preadjudicación OTIC'!BF57)</f>
        <v>-</v>
      </c>
      <c r="BF57" s="2"/>
      <c r="BG57" s="2">
        <f>+('3 Planilla Preadjudicación OTIC'!BG57)</f>
        <v>7</v>
      </c>
      <c r="BH57" s="2">
        <f>+('3 Planilla Preadjudicación OTIC'!BH57)</f>
        <v>7</v>
      </c>
      <c r="BI57" s="2">
        <f>+('3 Planilla Preadjudicación OTIC'!BI57)</f>
        <v>7</v>
      </c>
      <c r="BJ57" s="2">
        <f>+('3 Planilla Preadjudicación OTIC'!BJ57)</f>
        <v>7</v>
      </c>
      <c r="BK57" s="2">
        <f>+('3 Planilla Preadjudicación OTIC'!BK57)</f>
        <v>5</v>
      </c>
      <c r="BL57" s="199">
        <f>+('3 Planilla Preadjudicación OTIC'!BM57)</f>
        <v>7</v>
      </c>
      <c r="BM57" s="103">
        <f>ROUND(('3 Planilla Preadjudicación OTIC'!BN57),1)</f>
        <v>6.3</v>
      </c>
      <c r="BN57" s="4">
        <f>+('3 Planilla Preadjudicación OTIC'!BO57)</f>
        <v>0</v>
      </c>
      <c r="BO57" s="4">
        <f>+('3 Planilla Preadjudicación OTIC'!BP57)</f>
        <v>0</v>
      </c>
      <c r="BP57" s="4">
        <f>+('3 Planilla Preadjudicación OTIC'!BQ57)</f>
        <v>0</v>
      </c>
      <c r="BQ57" s="4">
        <f>+('3 Planilla Preadjudicación OTIC'!BR57)</f>
        <v>0</v>
      </c>
      <c r="BR57" s="4">
        <f>+('3 Planilla Preadjudicación OTIC'!BS57)</f>
        <v>0</v>
      </c>
      <c r="BS57" s="4">
        <f>+('3 Planilla Preadjudicación OTIC'!BT57)</f>
        <v>0</v>
      </c>
      <c r="BT57" s="135"/>
      <c r="BU57" s="85">
        <f>IF(VLOOKUP(A57,'BD OFICIAL'!$A$1:$AL$2097,7,0)=D57,0,1)</f>
        <v>0</v>
      </c>
      <c r="BV57" s="85">
        <f>IF(VLOOKUP(A57,'BD OFICIAL'!$A$1:$AL$2097,11,0)=J57,0,1)</f>
        <v>0</v>
      </c>
      <c r="BW57" s="85">
        <f>IF(VLOOKUP(A57,'BD OFICIAL'!$A$1:$AL$2097,13,0)=L57,0,1)</f>
        <v>0</v>
      </c>
      <c r="BX57" s="2">
        <f>IF(VLOOKUP(A57,'BD OFICIAL'!$A$1:$AL$2097,16,0)=O57,0,1)</f>
        <v>0</v>
      </c>
      <c r="BY57" s="2">
        <f>IF(VLOOKUP(A57,'BD OFICIAL'!$A$1:$AL$2097,17,0)=P57,0,1)</f>
        <v>0</v>
      </c>
      <c r="BZ57" s="2">
        <f>IF(VLOOKUP(A57,'BD OFICIAL'!$A$1:$AL$2097,19,0)=R57,0,1)</f>
        <v>0</v>
      </c>
      <c r="CA57" s="2">
        <f>IF(VLOOKUP(A57,'BD OFICIAL'!$A$1:$AL$2097,21,0)=T57,0,1)</f>
        <v>0</v>
      </c>
      <c r="CB57" s="2">
        <f>IF(VLOOKUP(A57,'BD OFICIAL'!$A$1:$AL$2097,24,0)=AK57,0,1)</f>
        <v>0</v>
      </c>
      <c r="CC57" s="2">
        <f>IF(VLOOKUP(A57,'BD OFICIAL'!$A$1:$AL$2097,25,0)=X57,0,1)</f>
        <v>0</v>
      </c>
      <c r="CD57" s="2">
        <f>IF(VLOOKUP(A57,'BD OFICIAL'!$A$1:$AL$2097,26,0)=Y57,0,1)</f>
        <v>0</v>
      </c>
      <c r="CE57" s="2">
        <f>IF(VLOOKUP(A57,'BD OFICIAL'!$A$1:$AL$2097,27,0)=Z57,0,1)</f>
        <v>0</v>
      </c>
      <c r="CF57" s="2">
        <f>IF(VLOOKUP(A57,'BD OFICIAL'!$A$1:$AL$2097,28,0)=AA57,0,1)</f>
        <v>0</v>
      </c>
      <c r="CG57" s="2">
        <f>IF(VLOOKUP(A57,'BD OFICIAL'!$A$1:$AL$2097,33,0)=AF57,0,1)</f>
        <v>0</v>
      </c>
      <c r="CH57" s="2">
        <f>IF(VLOOKUP(A57,'BD OFICIAL'!$A$1:$AL$2097,35,0)=AH57,0,1)</f>
        <v>0</v>
      </c>
      <c r="CI57" s="85">
        <f>IF(VLOOKUP(A57,'BD OFICIAL'!$A$1:$AL$2097,34,0)=AL57,0,1)</f>
        <v>0</v>
      </c>
      <c r="CJ57" s="12">
        <f>VLOOKUP(A57,'BD OFICIAL'!$A$1:$AM$2097,36,0)*AM57-AP57</f>
        <v>0</v>
      </c>
      <c r="CK57" s="85" t="str">
        <f t="shared" si="0"/>
        <v>SSH</v>
      </c>
      <c r="CL57" s="85" t="str">
        <f t="shared" si="1"/>
        <v>SI</v>
      </c>
      <c r="CM57" s="85" t="str">
        <f t="shared" si="21"/>
        <v>NO</v>
      </c>
      <c r="CN57" s="31">
        <f t="shared" si="22"/>
        <v>0</v>
      </c>
      <c r="CO57" s="31">
        <f t="shared" si="2"/>
        <v>0</v>
      </c>
      <c r="CP57" s="31">
        <f t="shared" si="34"/>
        <v>0</v>
      </c>
      <c r="CQ57" s="31">
        <f>IF(Y57="NO",0,IF(Y57="SI",IF(VLOOKUP(A57,'BD OFICIAL'!$A:$AO,40,0)=AQ57,0,1)))</f>
        <v>0</v>
      </c>
      <c r="CR57" s="31">
        <f>IF(Z57="NO",0,IF(Z57="SI",IF(VLOOKUP(A57,'BD OFICIAL'!$A:$AO,41,0)=AS57,0,1)))</f>
        <v>0</v>
      </c>
      <c r="CS57" s="31">
        <f t="shared" si="4"/>
        <v>0</v>
      </c>
      <c r="CT57" s="31">
        <f t="shared" si="5"/>
        <v>0</v>
      </c>
      <c r="CU57" s="31">
        <f>IF(VLOOKUP(A57,'BD OFICIAL'!$A$1:$AL$1055,31,0)="SI",IF(AT57&gt;0,0,1),IF(AT57=0,0,1))</f>
        <v>0</v>
      </c>
      <c r="CV57" s="31">
        <f t="shared" si="6"/>
        <v>0</v>
      </c>
      <c r="CW57" s="31">
        <f t="shared" si="7"/>
        <v>0</v>
      </c>
      <c r="CX57" s="85" t="str">
        <f t="shared" si="23"/>
        <v>SI</v>
      </c>
      <c r="CY57" s="31">
        <f t="shared" si="24"/>
        <v>0</v>
      </c>
      <c r="CZ57" s="85" t="str">
        <f>IF(ISERROR(VLOOKUP(AI57,EXPERIENCIA!$A$1:$C$2100,1,0)),"NO","SI")</f>
        <v>NO</v>
      </c>
      <c r="DA57" s="85">
        <f>IF(CX57="no","NO APLICA",IF(AX57=0,"ERROR NOTA",IF(AND(AX57&gt;1,CZ57="NO"),"ERROR NOTA",IF(AND(CZ57="NO",AX57=1),0,IF(VLOOKUP(AI57,EXPERIENCIA!$A$1:$C$2100,3,0)=AX57,0,"ERROR NOTA")))))</f>
        <v>0</v>
      </c>
      <c r="DB57" s="85" t="str">
        <f>IF(ISERROR(VLOOKUP(AI57,COMPORTAMIENTO!$A$1:$C$2100,1,0)),"NO","SI")</f>
        <v>NO</v>
      </c>
      <c r="DC57" s="85">
        <f>IF(CX57="NO","NO APLICA",IF(AY57=0,"ERROR NOTA",IF(AND(DB57="NO",AY57=7),0,IF(VLOOKUP(AI57,COMPORTAMIENTO!$A$2:$H$2100,8,0)=AY57,0,"ERROR NOTA"))))</f>
        <v>0</v>
      </c>
      <c r="DD57" s="103">
        <f t="shared" si="25"/>
        <v>0.1</v>
      </c>
      <c r="DE57" s="103">
        <f t="shared" si="26"/>
        <v>0.70000000000000007</v>
      </c>
      <c r="DF57" s="85" t="str">
        <f t="shared" si="8"/>
        <v>SI</v>
      </c>
      <c r="DG57" s="85">
        <f t="shared" si="9"/>
        <v>0</v>
      </c>
      <c r="DH57" s="85">
        <f t="shared" si="27"/>
        <v>0</v>
      </c>
      <c r="DI57" s="85">
        <f t="shared" si="10"/>
        <v>0</v>
      </c>
      <c r="DJ57" s="7">
        <f t="shared" si="28"/>
        <v>6.8000000000000007</v>
      </c>
      <c r="DK57" s="7">
        <f t="shared" si="11"/>
        <v>6.8000000000000007</v>
      </c>
      <c r="DL57" s="12">
        <f t="shared" si="29"/>
        <v>5075</v>
      </c>
      <c r="DM57" s="12">
        <f>VLOOKUP(A57,'5 TD'!$A:$B,2,0)</f>
        <v>5075</v>
      </c>
      <c r="DN57" s="7">
        <f t="shared" si="12"/>
        <v>7</v>
      </c>
      <c r="DO57" s="85" t="str">
        <f t="shared" si="13"/>
        <v>APROBADO</v>
      </c>
      <c r="DP57" s="85" t="str">
        <f t="shared" si="35"/>
        <v>APROBADO</v>
      </c>
      <c r="DQ57" s="7">
        <f t="shared" si="36"/>
        <v>6.3</v>
      </c>
      <c r="DR57" s="85" t="str">
        <f t="shared" si="30"/>
        <v>APROBADO</v>
      </c>
      <c r="DS57" s="2">
        <f>+('3 Planilla Preadjudicación OTIC'!BO57)</f>
        <v>0</v>
      </c>
      <c r="DT57" s="2">
        <f>IF(DR57="APROBADO",VLOOKUP(A57,'5 TD'!$D$3:$E$270,2,0),"NO APLICA")</f>
        <v>7</v>
      </c>
      <c r="DU57" s="2" t="str">
        <f t="shared" si="37"/>
        <v>NO</v>
      </c>
      <c r="DV57" s="2" t="str">
        <f>IF(DU57="SI",VLOOKUP(A57,'5 TD'!$G$3:$H$270,2,0),"NO APLICA ")</f>
        <v xml:space="preserve">NO APLICA </v>
      </c>
      <c r="DW57" s="2" t="str">
        <f t="shared" si="31"/>
        <v>NO</v>
      </c>
      <c r="DX57" s="2" t="str">
        <f>IF(DW57="SI",VLOOKUP(A57,'5 TD'!$J$4:$K$472,2,0),"NO APLICA")</f>
        <v>NO APLICA</v>
      </c>
      <c r="DY57" s="2" t="str">
        <f t="shared" si="32"/>
        <v>NO</v>
      </c>
      <c r="DZ57" s="7" t="str">
        <f>IF(DY57="SI",VLOOKUP(A57,'5 TD'!$M$4:$N$350,2,0),"NO APLICA")</f>
        <v>NO APLICA</v>
      </c>
      <c r="EA57" s="2" t="str">
        <f t="shared" si="17"/>
        <v>NO APLICA</v>
      </c>
      <c r="EB57" s="12" t="str">
        <f t="shared" si="33"/>
        <v/>
      </c>
      <c r="EC57" s="12" t="str">
        <f>IF(EA57="SI",VLOOKUP(A57,'5 TD'!$V$4:$W$479,2,0),"NO APLICA")</f>
        <v>NO APLICA</v>
      </c>
      <c r="ED57" s="2" t="str">
        <f t="shared" si="38"/>
        <v>NO</v>
      </c>
      <c r="EE57" s="79" t="str">
        <f>IF(ED57="SI",VLOOKUP(AI57,COMPORTAMIENTO!$A$1:$H$2100,7,0),"NO APLICA")</f>
        <v>NO APLICA</v>
      </c>
      <c r="EF57" s="234" t="str">
        <f>IF(ED57="SI",VLOOKUP(A57,'5 TD'!$P$2:$Q$479,2,0),"NO APLICA")</f>
        <v>NO APLICA</v>
      </c>
      <c r="EG57" s="2" t="str">
        <f t="shared" si="39"/>
        <v>NO</v>
      </c>
      <c r="EH57" s="2">
        <f>IF(CZ57="no",0,VLOOKUP(AI57,EXPERIENCIA!$A$1:$C$2100,2,0))</f>
        <v>0</v>
      </c>
      <c r="EI57" s="2">
        <f>IF(CZ57="si",VLOOKUP(A57,'5 TD'!$S$3:$T$2103,2,0),0)</f>
        <v>0</v>
      </c>
      <c r="EJ57" s="2" t="str">
        <f t="shared" si="40"/>
        <v>SI</v>
      </c>
      <c r="EK57" s="2">
        <f>+('3 Planilla Preadjudicación OTIC'!BU58)</f>
        <v>0</v>
      </c>
      <c r="EL57" s="3"/>
      <c r="EM57" s="3"/>
      <c r="EN57" s="3"/>
    </row>
    <row r="58" spans="1:144" ht="15" hidden="1" customHeight="1" x14ac:dyDescent="0.3">
      <c r="A58" s="2">
        <f>+('3 Planilla Preadjudicación OTIC'!A58)</f>
        <v>14545</v>
      </c>
      <c r="B58" s="2" t="str">
        <f>+('3 Planilla Preadjudicación OTIC'!B58)</f>
        <v>53334038-5</v>
      </c>
      <c r="C58" s="4">
        <f>+('3 Planilla Preadjudicación OTIC'!E58)</f>
        <v>2025</v>
      </c>
      <c r="D58" s="4" t="str">
        <f>+('3 Planilla Preadjudicación OTIC'!F58)</f>
        <v>Fondos Regionales</v>
      </c>
      <c r="E58" s="4" t="str">
        <f>+('3 Planilla Preadjudicación OTIC'!G58)</f>
        <v>61531000-K</v>
      </c>
      <c r="F58" s="4" t="str">
        <f>+('3 Planilla Preadjudicación OTIC'!H58)</f>
        <v>SENCE</v>
      </c>
      <c r="G58" s="4"/>
      <c r="H58" s="4"/>
      <c r="I58" s="4" t="str">
        <f>+('3 Planilla Preadjudicación OTIC'!I58)</f>
        <v>SERVICIOS DE INSTALACIÓN Y MANTENIMIENTO DE ARTEFACTOS DE CALEFACCIÓN A PELLET</v>
      </c>
      <c r="J58" s="4" t="str">
        <f>+('3 Planilla Preadjudicación OTIC'!J58)</f>
        <v>PF1409</v>
      </c>
      <c r="K58" s="4">
        <f>+('3 Planilla Preadjudicación OTIC'!K58)</f>
        <v>0</v>
      </c>
      <c r="L58" s="4">
        <f>+('3 Planilla Preadjudicación OTIC'!L58)</f>
        <v>0</v>
      </c>
      <c r="M58" s="2">
        <f>+('3 Planilla Preadjudicación OTIC'!M58)</f>
        <v>9</v>
      </c>
      <c r="N58" s="4" t="str">
        <f>+('3 Planilla Preadjudicación OTIC'!N58)</f>
        <v>DE LA ARAUCANÍA</v>
      </c>
      <c r="O58" s="4" t="str">
        <f>+('3 Planilla Preadjudicación OTIC'!O58)</f>
        <v>PADRE LAS CASAS</v>
      </c>
      <c r="P58" s="4" t="str">
        <f>+('3 Planilla Preadjudicación OTIC'!P58)</f>
        <v>MUJERES DERIVADAS POR SENAMEG O PRODEMU</v>
      </c>
      <c r="Q58" s="4" t="str">
        <f>+('3 Planilla Preadjudicación OTIC'!Q58)</f>
        <v>PRESENCIAL</v>
      </c>
      <c r="R58" s="4" t="str">
        <f>+('3 Planilla Preadjudicación OTIC'!R58)</f>
        <v>INDEPENDIENTE</v>
      </c>
      <c r="S58" s="4" t="str">
        <f>+('3 Planilla Preadjudicación OTIC'!S58)</f>
        <v>01. LUNES - MAÑANA / 04. MARTES - MAÑANA / 07. MIÉRCOLES - MAÑANA / 10. JUEVES - MAÑANA / 13. VIERNES - MAÑANA</v>
      </c>
      <c r="T58" s="2">
        <f>+('3 Planilla Preadjudicación OTIC'!T58)</f>
        <v>20</v>
      </c>
      <c r="U58" s="2">
        <f>+('3 Planilla Preadjudicación OTIC'!U58)</f>
        <v>72</v>
      </c>
      <c r="V58" s="2" t="str">
        <f>+('3 Planilla Preadjudicación OTIC'!V58)</f>
        <v/>
      </c>
      <c r="W58" s="2">
        <f>+('3 Planilla Preadjudicación OTIC'!W58)</f>
        <v>72</v>
      </c>
      <c r="X58" s="2">
        <f>+('3 Planilla Preadjudicación OTIC'!X58)</f>
        <v>4</v>
      </c>
      <c r="Y58" s="2" t="str">
        <f>+('3 Planilla Preadjudicación OTIC'!Y58)</f>
        <v>SI</v>
      </c>
      <c r="Z58" s="2" t="str">
        <f>+('3 Planilla Preadjudicación OTIC'!Z58)</f>
        <v>SI</v>
      </c>
      <c r="AA58" s="2" t="str">
        <f>+('3 Planilla Preadjudicación OTIC'!AA58)</f>
        <v>NO</v>
      </c>
      <c r="AB58" s="4">
        <f>+('3 Planilla Preadjudicación OTIC'!AB58)</f>
        <v>0</v>
      </c>
      <c r="AC58" s="4" t="str">
        <f>+('3 Planilla Preadjudicación OTIC'!AC58)</f>
        <v>EDUCACIÓN MEDIA COMPLETA, PREFERENTEMENTE Y DERIVADAS POR PRODEMU ARAUCANIA</v>
      </c>
      <c r="AD58" s="2">
        <f>+('3 Planilla Preadjudicación OTIC'!AD58)</f>
        <v>0</v>
      </c>
      <c r="AE58" s="4">
        <f>+('3 Planilla Preadjudicación OTIC'!AE58)</f>
        <v>0</v>
      </c>
      <c r="AF58" s="2" t="str">
        <f>+('3 Planilla Preadjudicación OTIC'!AF58)</f>
        <v>CONVOCATORIA CERRADA</v>
      </c>
      <c r="AG58" s="2">
        <f>+('3 Planilla Preadjudicación OTIC'!AG58)</f>
        <v>18</v>
      </c>
      <c r="AH58" s="30">
        <v>2</v>
      </c>
      <c r="AI58" s="2" t="str">
        <f>+('3 Planilla Preadjudicación OTIC'!AI58)</f>
        <v>77777502-2</v>
      </c>
      <c r="AJ58" s="135" t="str">
        <f>+('3 Planilla Preadjudicación OTIC'!AJ58)</f>
        <v>Potencia Otec Spa</v>
      </c>
      <c r="AK58" s="4">
        <f>+('3 Planilla Preadjudicación OTIC'!AK58)</f>
        <v>72</v>
      </c>
      <c r="AL58" s="2">
        <f>+('3 Planilla Preadjudicación OTIC'!AL58)</f>
        <v>18</v>
      </c>
      <c r="AM58" s="2">
        <f>+('3 Planilla Preadjudicación OTIC'!AM58)</f>
        <v>5075</v>
      </c>
      <c r="AN58" s="12">
        <f>+('3 Planilla Preadjudicación OTIC'!AN58)</f>
        <v>0</v>
      </c>
      <c r="AO58" s="12">
        <f>+('3 Planilla Preadjudicación OTIC'!AO58)</f>
        <v>0</v>
      </c>
      <c r="AP58" s="12">
        <f>+('3 Planilla Preadjudicación OTIC'!AP58)</f>
        <v>7308000</v>
      </c>
      <c r="AQ58" s="12">
        <f>+('3 Planilla Preadjudicación OTIC'!AQ58)</f>
        <v>1440000</v>
      </c>
      <c r="AR58" s="12">
        <f>+('3 Planilla Preadjudicación OTIC'!AR58)</f>
        <v>0</v>
      </c>
      <c r="AS58" s="12">
        <f>+('3 Planilla Preadjudicación OTIC'!AS58)</f>
        <v>1800000</v>
      </c>
      <c r="AT58" s="12">
        <f>+('3 Planilla Preadjudicación OTIC'!AT58)</f>
        <v>0</v>
      </c>
      <c r="AU58" s="12">
        <f>+('3 Planilla Preadjudicación OTIC'!AU58)</f>
        <v>10548000</v>
      </c>
      <c r="AV58" s="12" t="str">
        <f>+('3 Planilla Preadjudicación OTIC'!AV58)</f>
        <v>SI</v>
      </c>
      <c r="AW58" s="2">
        <f>+('3 Planilla Preadjudicación OTIC'!AW58)</f>
        <v>0</v>
      </c>
      <c r="AX58" s="4">
        <f>+('3 Planilla Preadjudicación OTIC'!AX58)</f>
        <v>1</v>
      </c>
      <c r="AY58" s="2">
        <f>+('3 Planilla Preadjudicación OTIC'!AY58)</f>
        <v>7</v>
      </c>
      <c r="AZ58" s="2" t="str">
        <f>+('3 Planilla Preadjudicación OTIC'!BA58)</f>
        <v>-</v>
      </c>
      <c r="BA58" s="2" t="str">
        <f>+('3 Planilla Preadjudicación OTIC'!BB58)</f>
        <v>-</v>
      </c>
      <c r="BB58" s="2" t="str">
        <f>+('3 Planilla Preadjudicación OTIC'!BC58)</f>
        <v>-</v>
      </c>
      <c r="BC58" s="2" t="str">
        <f>+('3 Planilla Preadjudicación OTIC'!BD58)</f>
        <v>-</v>
      </c>
      <c r="BD58" s="2" t="str">
        <f>+('3 Planilla Preadjudicación OTIC'!BE58)</f>
        <v>-</v>
      </c>
      <c r="BE58" s="2" t="str">
        <f>+('3 Planilla Preadjudicación OTIC'!BF58)</f>
        <v>-</v>
      </c>
      <c r="BF58" s="2"/>
      <c r="BG58" s="2">
        <f>+('3 Planilla Preadjudicación OTIC'!BG58)</f>
        <v>7</v>
      </c>
      <c r="BH58" s="2">
        <f>+('3 Planilla Preadjudicación OTIC'!BH58)</f>
        <v>7</v>
      </c>
      <c r="BI58" s="2">
        <f>+('3 Planilla Preadjudicación OTIC'!BI58)</f>
        <v>7</v>
      </c>
      <c r="BJ58" s="2">
        <f>+('3 Planilla Preadjudicación OTIC'!BJ58)</f>
        <v>7</v>
      </c>
      <c r="BK58" s="2">
        <f>+('3 Planilla Preadjudicación OTIC'!BK58)</f>
        <v>5</v>
      </c>
      <c r="BL58" s="199">
        <f>+('3 Planilla Preadjudicación OTIC'!BM58)</f>
        <v>7</v>
      </c>
      <c r="BM58" s="103">
        <f>ROUND(('3 Planilla Preadjudicación OTIC'!BN58),1)</f>
        <v>6.3</v>
      </c>
      <c r="BN58" s="4">
        <f>+('3 Planilla Preadjudicación OTIC'!BO58)</f>
        <v>0</v>
      </c>
      <c r="BO58" s="4">
        <f>+('3 Planilla Preadjudicación OTIC'!BP58)</f>
        <v>0</v>
      </c>
      <c r="BP58" s="4">
        <f>+('3 Planilla Preadjudicación OTIC'!BQ58)</f>
        <v>0</v>
      </c>
      <c r="BQ58" s="4">
        <f>+('3 Planilla Preadjudicación OTIC'!BR58)</f>
        <v>0</v>
      </c>
      <c r="BR58" s="4">
        <f>+('3 Planilla Preadjudicación OTIC'!BS58)</f>
        <v>0</v>
      </c>
      <c r="BS58" s="4">
        <f>+('3 Planilla Preadjudicación OTIC'!BT58)</f>
        <v>0</v>
      </c>
      <c r="BT58" s="135"/>
      <c r="BU58" s="85">
        <f>IF(VLOOKUP(A58,'BD OFICIAL'!$A$1:$AL$2097,7,0)=D58,0,1)</f>
        <v>0</v>
      </c>
      <c r="BV58" s="85">
        <f>IF(VLOOKUP(A58,'BD OFICIAL'!$A$1:$AL$2097,11,0)=J58,0,1)</f>
        <v>0</v>
      </c>
      <c r="BW58" s="85">
        <f>IF(VLOOKUP(A58,'BD OFICIAL'!$A$1:$AL$2097,13,0)=L58,0,1)</f>
        <v>0</v>
      </c>
      <c r="BX58" s="2">
        <f>IF(VLOOKUP(A58,'BD OFICIAL'!$A$1:$AL$2097,16,0)=O58,0,1)</f>
        <v>0</v>
      </c>
      <c r="BY58" s="2">
        <f>IF(VLOOKUP(A58,'BD OFICIAL'!$A$1:$AL$2097,17,0)=P58,0,1)</f>
        <v>0</v>
      </c>
      <c r="BZ58" s="2">
        <f>IF(VLOOKUP(A58,'BD OFICIAL'!$A$1:$AL$2097,19,0)=R58,0,1)</f>
        <v>0</v>
      </c>
      <c r="CA58" s="2">
        <f>IF(VLOOKUP(A58,'BD OFICIAL'!$A$1:$AL$2097,21,0)=T58,0,1)</f>
        <v>0</v>
      </c>
      <c r="CB58" s="2">
        <f>IF(VLOOKUP(A58,'BD OFICIAL'!$A$1:$AL$2097,24,0)=AK58,0,1)</f>
        <v>0</v>
      </c>
      <c r="CC58" s="2">
        <f>IF(VLOOKUP(A58,'BD OFICIAL'!$A$1:$AL$2097,25,0)=X58,0,1)</f>
        <v>0</v>
      </c>
      <c r="CD58" s="2">
        <f>IF(VLOOKUP(A58,'BD OFICIAL'!$A$1:$AL$2097,26,0)=Y58,0,1)</f>
        <v>0</v>
      </c>
      <c r="CE58" s="2">
        <f>IF(VLOOKUP(A58,'BD OFICIAL'!$A$1:$AL$2097,27,0)=Z58,0,1)</f>
        <v>0</v>
      </c>
      <c r="CF58" s="2">
        <f>IF(VLOOKUP(A58,'BD OFICIAL'!$A$1:$AL$2097,28,0)=AA58,0,1)</f>
        <v>0</v>
      </c>
      <c r="CG58" s="2">
        <f>IF(VLOOKUP(A58,'BD OFICIAL'!$A$1:$AL$2097,33,0)=AF58,0,1)</f>
        <v>0</v>
      </c>
      <c r="CH58" s="2">
        <f>IF(VLOOKUP(A58,'BD OFICIAL'!$A$1:$AL$2097,35,0)=AH58,0,1)</f>
        <v>0</v>
      </c>
      <c r="CI58" s="85">
        <f>IF(VLOOKUP(A58,'BD OFICIAL'!$A$1:$AL$2097,34,0)=AL58,0,1)</f>
        <v>0</v>
      </c>
      <c r="CJ58" s="12">
        <f>VLOOKUP(A58,'BD OFICIAL'!$A$1:$AM$2097,36,0)*AM58-AP58</f>
        <v>0</v>
      </c>
      <c r="CK58" s="85" t="str">
        <f t="shared" si="0"/>
        <v>SSH</v>
      </c>
      <c r="CL58" s="85" t="str">
        <f t="shared" si="1"/>
        <v>SI</v>
      </c>
      <c r="CM58" s="85" t="str">
        <f t="shared" si="21"/>
        <v>NO</v>
      </c>
      <c r="CN58" s="31">
        <f t="shared" si="22"/>
        <v>0</v>
      </c>
      <c r="CO58" s="31">
        <f t="shared" si="2"/>
        <v>0</v>
      </c>
      <c r="CP58" s="31">
        <f t="shared" si="34"/>
        <v>0</v>
      </c>
      <c r="CQ58" s="31">
        <f>IF(Y58="NO",0,IF(Y58="SI",IF(VLOOKUP(A58,'BD OFICIAL'!$A:$AO,40,0)=AQ58,0,1)))</f>
        <v>0</v>
      </c>
      <c r="CR58" s="31">
        <f>IF(Z58="NO",0,IF(Z58="SI",IF(VLOOKUP(A58,'BD OFICIAL'!$A:$AO,41,0)=AS58,0,1)))</f>
        <v>0</v>
      </c>
      <c r="CS58" s="31">
        <f t="shared" si="4"/>
        <v>0</v>
      </c>
      <c r="CT58" s="31">
        <f t="shared" si="5"/>
        <v>0</v>
      </c>
      <c r="CU58" s="31">
        <f>IF(VLOOKUP(A58,'BD OFICIAL'!$A$1:$AL$1055,31,0)="SI",IF(AT58&gt;0,0,1),IF(AT58=0,0,1))</f>
        <v>0</v>
      </c>
      <c r="CV58" s="31">
        <f t="shared" si="6"/>
        <v>0</v>
      </c>
      <c r="CW58" s="31">
        <f t="shared" si="7"/>
        <v>0</v>
      </c>
      <c r="CX58" s="85" t="str">
        <f t="shared" si="23"/>
        <v>SI</v>
      </c>
      <c r="CY58" s="31">
        <f t="shared" si="24"/>
        <v>0</v>
      </c>
      <c r="CZ58" s="85" t="str">
        <f>IF(ISERROR(VLOOKUP(AI58,EXPERIENCIA!$A$1:$C$2100,1,0)),"NO","SI")</f>
        <v>NO</v>
      </c>
      <c r="DA58" s="85">
        <f>IF(CX58="no","NO APLICA",IF(AX58=0,"ERROR NOTA",IF(AND(AX58&gt;1,CZ58="NO"),"ERROR NOTA",IF(AND(CZ58="NO",AX58=1),0,IF(VLOOKUP(AI58,EXPERIENCIA!$A$1:$C$2100,3,0)=AX58,0,"ERROR NOTA")))))</f>
        <v>0</v>
      </c>
      <c r="DB58" s="85" t="str">
        <f>IF(ISERROR(VLOOKUP(AI58,COMPORTAMIENTO!$A$1:$C$2100,1,0)),"NO","SI")</f>
        <v>NO</v>
      </c>
      <c r="DC58" s="85">
        <f>IF(CX58="NO","NO APLICA",IF(AY58=0,"ERROR NOTA",IF(AND(DB58="NO",AY58=7),0,IF(VLOOKUP(AI58,COMPORTAMIENTO!$A$2:$H$2100,8,0)=AY58,0,"ERROR NOTA"))))</f>
        <v>0</v>
      </c>
      <c r="DD58" s="103">
        <f t="shared" si="25"/>
        <v>0.1</v>
      </c>
      <c r="DE58" s="103">
        <f t="shared" si="26"/>
        <v>0.70000000000000007</v>
      </c>
      <c r="DF58" s="85" t="str">
        <f t="shared" si="8"/>
        <v>SI</v>
      </c>
      <c r="DG58" s="85">
        <f t="shared" si="9"/>
        <v>0</v>
      </c>
      <c r="DH58" s="85">
        <f t="shared" si="27"/>
        <v>0</v>
      </c>
      <c r="DI58" s="85">
        <f t="shared" si="10"/>
        <v>0</v>
      </c>
      <c r="DJ58" s="7">
        <f t="shared" si="28"/>
        <v>6.8000000000000007</v>
      </c>
      <c r="DK58" s="7">
        <f t="shared" si="11"/>
        <v>6.8000000000000007</v>
      </c>
      <c r="DL58" s="12">
        <f t="shared" si="29"/>
        <v>5075</v>
      </c>
      <c r="DM58" s="12">
        <f>VLOOKUP(A58,'5 TD'!$A:$B,2,0)</f>
        <v>5075</v>
      </c>
      <c r="DN58" s="7">
        <f t="shared" si="12"/>
        <v>7</v>
      </c>
      <c r="DO58" s="85" t="str">
        <f t="shared" si="13"/>
        <v>APROBADO</v>
      </c>
      <c r="DP58" s="85" t="str">
        <f t="shared" si="35"/>
        <v>APROBADO</v>
      </c>
      <c r="DQ58" s="7">
        <f t="shared" si="36"/>
        <v>6.3</v>
      </c>
      <c r="DR58" s="85" t="str">
        <f t="shared" si="30"/>
        <v>APROBADO</v>
      </c>
      <c r="DS58" s="2">
        <f>+('3 Planilla Preadjudicación OTIC'!BO58)</f>
        <v>0</v>
      </c>
      <c r="DT58" s="2">
        <f>IF(DR58="APROBADO",VLOOKUP(A58,'5 TD'!$D$3:$E$270,2,0),"NO APLICA")</f>
        <v>7</v>
      </c>
      <c r="DU58" s="2" t="str">
        <f t="shared" si="37"/>
        <v>NO</v>
      </c>
      <c r="DV58" s="2" t="str">
        <f>IF(DU58="SI",VLOOKUP(A58,'5 TD'!$G$3:$H$270,2,0),"NO APLICA ")</f>
        <v xml:space="preserve">NO APLICA </v>
      </c>
      <c r="DW58" s="2" t="str">
        <f t="shared" si="31"/>
        <v>NO</v>
      </c>
      <c r="DX58" s="2" t="str">
        <f>IF(DW58="SI",VLOOKUP(A58,'5 TD'!$J$4:$K$472,2,0),"NO APLICA")</f>
        <v>NO APLICA</v>
      </c>
      <c r="DY58" s="2" t="str">
        <f t="shared" si="32"/>
        <v>NO</v>
      </c>
      <c r="DZ58" s="7" t="str">
        <f>IF(DY58="SI",VLOOKUP(A58,'5 TD'!$M$4:$N$350,2,0),"NO APLICA")</f>
        <v>NO APLICA</v>
      </c>
      <c r="EA58" s="2" t="str">
        <f t="shared" si="17"/>
        <v>NO APLICA</v>
      </c>
      <c r="EB58" s="12" t="str">
        <f t="shared" si="33"/>
        <v/>
      </c>
      <c r="EC58" s="12" t="str">
        <f>IF(EA58="SI",VLOOKUP(A58,'5 TD'!$V$4:$W$479,2,0),"NO APLICA")</f>
        <v>NO APLICA</v>
      </c>
      <c r="ED58" s="2" t="str">
        <f t="shared" si="38"/>
        <v>NO</v>
      </c>
      <c r="EE58" s="79" t="str">
        <f>IF(ED58="SI",VLOOKUP(AI58,COMPORTAMIENTO!$A$1:$H$2100,7,0),"NO APLICA")</f>
        <v>NO APLICA</v>
      </c>
      <c r="EF58" s="234" t="str">
        <f>IF(ED58="SI",VLOOKUP(A58,'5 TD'!$P$2:$Q$479,2,0),"NO APLICA")</f>
        <v>NO APLICA</v>
      </c>
      <c r="EG58" s="2" t="str">
        <f t="shared" si="39"/>
        <v>NO</v>
      </c>
      <c r="EH58" s="2">
        <f>IF(CZ58="no",0,VLOOKUP(AI58,EXPERIENCIA!$A$1:$C$2100,2,0))</f>
        <v>0</v>
      </c>
      <c r="EI58" s="2">
        <f>IF(CZ58="si",VLOOKUP(A58,'5 TD'!$S$3:$T$2103,2,0),0)</f>
        <v>0</v>
      </c>
      <c r="EJ58" s="2" t="str">
        <f t="shared" si="40"/>
        <v>SI</v>
      </c>
      <c r="EK58" s="2">
        <f>+('3 Planilla Preadjudicación OTIC'!BU59)</f>
        <v>0</v>
      </c>
      <c r="EL58" s="3"/>
      <c r="EM58" s="3"/>
      <c r="EN58" s="3"/>
    </row>
    <row r="59" spans="1:144" ht="15" hidden="1" customHeight="1" x14ac:dyDescent="0.3">
      <c r="A59" s="2">
        <f>+('3 Planilla Preadjudicación OTIC'!A59)</f>
        <v>14546</v>
      </c>
      <c r="B59" s="2" t="str">
        <f>+('3 Planilla Preadjudicación OTIC'!B59)</f>
        <v>53334038-5</v>
      </c>
      <c r="C59" s="4">
        <f>+('3 Planilla Preadjudicación OTIC'!E59)</f>
        <v>2025</v>
      </c>
      <c r="D59" s="4" t="str">
        <f>+('3 Planilla Preadjudicación OTIC'!F59)</f>
        <v>Fondos Regionales</v>
      </c>
      <c r="E59" s="4" t="str">
        <f>+('3 Planilla Preadjudicación OTIC'!G59)</f>
        <v>61531000-K</v>
      </c>
      <c r="F59" s="4" t="str">
        <f>+('3 Planilla Preadjudicación OTIC'!H59)</f>
        <v>SENCE</v>
      </c>
      <c r="G59" s="4"/>
      <c r="H59" s="4"/>
      <c r="I59" s="4" t="str">
        <f>+('3 Planilla Preadjudicación OTIC'!I59)</f>
        <v>TÉCNICAS DE SOLDADURA POR OXIGÁS, ARCO VOLTAICO, TIG Y MIG</v>
      </c>
      <c r="J59" s="4" t="str">
        <f>+('3 Planilla Preadjudicación OTIC'!J59)</f>
        <v>PF0622</v>
      </c>
      <c r="K59" s="4" t="str">
        <f>+('3 Planilla Preadjudicación OTIC'!K59)</f>
        <v>TÉCNICAS PARA EL EMPRENDIMIENTO</v>
      </c>
      <c r="L59" s="4" t="str">
        <f>+('3 Planilla Preadjudicación OTIC'!L59)</f>
        <v>PF0921</v>
      </c>
      <c r="M59" s="2">
        <f>+('3 Planilla Preadjudicación OTIC'!M59)</f>
        <v>9</v>
      </c>
      <c r="N59" s="4" t="str">
        <f>+('3 Planilla Preadjudicación OTIC'!N59)</f>
        <v>DE LA ARAUCANÍA</v>
      </c>
      <c r="O59" s="4" t="str">
        <f>+('3 Planilla Preadjudicación OTIC'!O59)</f>
        <v>MELIPEUCO</v>
      </c>
      <c r="P59" s="4" t="str">
        <f>+('3 Planilla Preadjudicación OTIC'!P59)</f>
        <v>PERSONAS VULNERABLES PERTENECIENTES AL 80 % MÁS VULNERABLE</v>
      </c>
      <c r="Q59" s="4" t="str">
        <f>+('3 Planilla Preadjudicación OTIC'!Q59)</f>
        <v>PRESENCIAL</v>
      </c>
      <c r="R59" s="4" t="str">
        <f>+('3 Planilla Preadjudicación OTIC'!R59)</f>
        <v>INDEPENDIENTE</v>
      </c>
      <c r="S59" s="4" t="str">
        <f>+('3 Planilla Preadjudicación OTIC'!S59)</f>
        <v>01. LUNES - MAÑANA / 04. MARTES - MAÑANA / 07. MIÉRCOLES - MAÑANA / 10. JUEVES - MAÑANA / 13. VIERNES - MAÑANA</v>
      </c>
      <c r="T59" s="2">
        <f>+('3 Planilla Preadjudicación OTIC'!T59)</f>
        <v>20</v>
      </c>
      <c r="U59" s="2">
        <f>+('3 Planilla Preadjudicación OTIC'!U59)</f>
        <v>260</v>
      </c>
      <c r="V59" s="2">
        <f>+('3 Planilla Preadjudicación OTIC'!V59)</f>
        <v>12</v>
      </c>
      <c r="W59" s="2">
        <f>+('3 Planilla Preadjudicación OTIC'!W59)</f>
        <v>272</v>
      </c>
      <c r="X59" s="2">
        <f>+('3 Planilla Preadjudicación OTIC'!X59)</f>
        <v>4</v>
      </c>
      <c r="Y59" s="2" t="str">
        <f>+('3 Planilla Preadjudicación OTIC'!Y59)</f>
        <v>SI</v>
      </c>
      <c r="Z59" s="2" t="str">
        <f>+('3 Planilla Preadjudicación OTIC'!Z59)</f>
        <v>SI</v>
      </c>
      <c r="AA59" s="2" t="str">
        <f>+('3 Planilla Preadjudicación OTIC'!AA59)</f>
        <v>SI</v>
      </c>
      <c r="AB59" s="4">
        <f>+('3 Planilla Preadjudicación OTIC'!AB59)</f>
        <v>0</v>
      </c>
      <c r="AC59" s="4" t="str">
        <f>+('3 Planilla Preadjudicación OTIC'!AC59)</f>
        <v>EDUCACIÓN BÁSICA COMPLETA, DE PREFERENCIA; NOCIONES BÁSICAS DE OPERACIONES MATEMÁTICAS (SUMA, RESTA,
MULTIPLICACIÓN, DIVISIÓN).</v>
      </c>
      <c r="AD59" s="2" t="str">
        <f>+('3 Planilla Preadjudicación OTIC'!AD59)</f>
        <v>SI</v>
      </c>
      <c r="AE59" s="4" t="str">
        <f>+('3 Planilla Preadjudicación OTIC'!AE59)</f>
        <v>CERTIFICACIÓN COMO SOLDADOR.</v>
      </c>
      <c r="AF59" s="2" t="str">
        <f>+('3 Planilla Preadjudicación OTIC'!AF59)</f>
        <v>CONVOCATORIA ABIERTA</v>
      </c>
      <c r="AG59" s="2">
        <f>+('3 Planilla Preadjudicación OTIC'!AG59)</f>
        <v>68</v>
      </c>
      <c r="AH59" s="30">
        <v>2</v>
      </c>
      <c r="AI59" s="2" t="str">
        <f>+('3 Planilla Preadjudicación OTIC'!AI59)</f>
        <v>77777502-2</v>
      </c>
      <c r="AJ59" s="135" t="str">
        <f>+('3 Planilla Preadjudicación OTIC'!AJ59)</f>
        <v>Potencia Otec Spa</v>
      </c>
      <c r="AK59" s="4">
        <f>+('3 Planilla Preadjudicación OTIC'!AK59)</f>
        <v>272</v>
      </c>
      <c r="AL59" s="2">
        <f>+('3 Planilla Preadjudicación OTIC'!AL59)</f>
        <v>68</v>
      </c>
      <c r="AM59" s="2">
        <f>+('3 Planilla Preadjudicación OTIC'!AM59)</f>
        <v>5075</v>
      </c>
      <c r="AN59" s="12">
        <f>+('3 Planilla Preadjudicación OTIC'!AN59)</f>
        <v>275000</v>
      </c>
      <c r="AO59" s="12">
        <f>+('3 Planilla Preadjudicación OTIC'!AO59)</f>
        <v>250000</v>
      </c>
      <c r="AP59" s="12">
        <f>+('3 Planilla Preadjudicación OTIC'!AP59)</f>
        <v>27608000</v>
      </c>
      <c r="AQ59" s="12">
        <f>+('3 Planilla Preadjudicación OTIC'!AQ59)</f>
        <v>5440000</v>
      </c>
      <c r="AR59" s="12">
        <f>+('3 Planilla Preadjudicación OTIC'!AR59)</f>
        <v>5500000</v>
      </c>
      <c r="AS59" s="12">
        <f>+('3 Planilla Preadjudicación OTIC'!AS59)</f>
        <v>6800000</v>
      </c>
      <c r="AT59" s="12">
        <f>+('3 Planilla Preadjudicación OTIC'!AT59)</f>
        <v>5000000</v>
      </c>
      <c r="AU59" s="12">
        <f>+('3 Planilla Preadjudicación OTIC'!AU59)</f>
        <v>50348000</v>
      </c>
      <c r="AV59" s="12" t="str">
        <f>+('3 Planilla Preadjudicación OTIC'!AV59)</f>
        <v>SI</v>
      </c>
      <c r="AW59" s="2">
        <f>+('3 Planilla Preadjudicación OTIC'!AW59)</f>
        <v>0</v>
      </c>
      <c r="AX59" s="4">
        <f>+('3 Planilla Preadjudicación OTIC'!AX59)</f>
        <v>1</v>
      </c>
      <c r="AY59" s="2">
        <f>+('3 Planilla Preadjudicación OTIC'!AY59)</f>
        <v>7</v>
      </c>
      <c r="AZ59" s="2" t="str">
        <f>+('3 Planilla Preadjudicación OTIC'!BA59)</f>
        <v>-</v>
      </c>
      <c r="BA59" s="2" t="str">
        <f>+('3 Planilla Preadjudicación OTIC'!BB59)</f>
        <v>-</v>
      </c>
      <c r="BB59" s="2" t="str">
        <f>+('3 Planilla Preadjudicación OTIC'!BC59)</f>
        <v>-</v>
      </c>
      <c r="BC59" s="2" t="str">
        <f>+('3 Planilla Preadjudicación OTIC'!BD59)</f>
        <v>-</v>
      </c>
      <c r="BD59" s="2" t="str">
        <f>+('3 Planilla Preadjudicación OTIC'!BE59)</f>
        <v>-</v>
      </c>
      <c r="BE59" s="2" t="str">
        <f>+('3 Planilla Preadjudicación OTIC'!BF59)</f>
        <v>-</v>
      </c>
      <c r="BF59" s="2"/>
      <c r="BG59" s="2">
        <f>+('3 Planilla Preadjudicación OTIC'!BG59)</f>
        <v>7</v>
      </c>
      <c r="BH59" s="2">
        <f>+('3 Planilla Preadjudicación OTIC'!BH59)</f>
        <v>7</v>
      </c>
      <c r="BI59" s="2">
        <f>+('3 Planilla Preadjudicación OTIC'!BI59)</f>
        <v>7</v>
      </c>
      <c r="BJ59" s="2">
        <f>+('3 Planilla Preadjudicación OTIC'!BJ59)</f>
        <v>7</v>
      </c>
      <c r="BK59" s="2">
        <f>+('3 Planilla Preadjudicación OTIC'!BK59)</f>
        <v>5</v>
      </c>
      <c r="BL59" s="199">
        <f>+('3 Planilla Preadjudicación OTIC'!BM59)</f>
        <v>7</v>
      </c>
      <c r="BM59" s="103">
        <f>ROUND(('3 Planilla Preadjudicación OTIC'!BN59),1)</f>
        <v>6.3</v>
      </c>
      <c r="BN59" s="4">
        <f>+('3 Planilla Preadjudicación OTIC'!BO59)</f>
        <v>0</v>
      </c>
      <c r="BO59" s="4">
        <f>+('3 Planilla Preadjudicación OTIC'!BP59)</f>
        <v>0</v>
      </c>
      <c r="BP59" s="4">
        <f>+('3 Planilla Preadjudicación OTIC'!BQ59)</f>
        <v>0</v>
      </c>
      <c r="BQ59" s="4">
        <f>+('3 Planilla Preadjudicación OTIC'!BR59)</f>
        <v>0</v>
      </c>
      <c r="BR59" s="4">
        <f>+('3 Planilla Preadjudicación OTIC'!BS59)</f>
        <v>0</v>
      </c>
      <c r="BS59" s="4">
        <f>+('3 Planilla Preadjudicación OTIC'!BT59)</f>
        <v>0</v>
      </c>
      <c r="BT59" s="135"/>
      <c r="BU59" s="85">
        <f>IF(VLOOKUP(A59,'BD OFICIAL'!$A$1:$AL$2097,7,0)=D59,0,1)</f>
        <v>0</v>
      </c>
      <c r="BV59" s="85">
        <f>IF(VLOOKUP(A59,'BD OFICIAL'!$A$1:$AL$2097,11,0)=J59,0,1)</f>
        <v>0</v>
      </c>
      <c r="BW59" s="85">
        <f>IF(VLOOKUP(A59,'BD OFICIAL'!$A$1:$AL$2097,13,0)=L59,0,1)</f>
        <v>0</v>
      </c>
      <c r="BX59" s="2">
        <f>IF(VLOOKUP(A59,'BD OFICIAL'!$A$1:$AL$2097,16,0)=O59,0,1)</f>
        <v>0</v>
      </c>
      <c r="BY59" s="2">
        <f>IF(VLOOKUP(A59,'BD OFICIAL'!$A$1:$AL$2097,17,0)=P59,0,1)</f>
        <v>0</v>
      </c>
      <c r="BZ59" s="2">
        <f>IF(VLOOKUP(A59,'BD OFICIAL'!$A$1:$AL$2097,19,0)=R59,0,1)</f>
        <v>0</v>
      </c>
      <c r="CA59" s="2">
        <f>IF(VLOOKUP(A59,'BD OFICIAL'!$A$1:$AL$2097,21,0)=T59,0,1)</f>
        <v>0</v>
      </c>
      <c r="CB59" s="2">
        <f>IF(VLOOKUP(A59,'BD OFICIAL'!$A$1:$AL$2097,24,0)=AK59,0,1)</f>
        <v>0</v>
      </c>
      <c r="CC59" s="2">
        <f>IF(VLOOKUP(A59,'BD OFICIAL'!$A$1:$AL$2097,25,0)=X59,0,1)</f>
        <v>0</v>
      </c>
      <c r="CD59" s="2">
        <f>IF(VLOOKUP(A59,'BD OFICIAL'!$A$1:$AL$2097,26,0)=Y59,0,1)</f>
        <v>0</v>
      </c>
      <c r="CE59" s="2">
        <f>IF(VLOOKUP(A59,'BD OFICIAL'!$A$1:$AL$2097,27,0)=Z59,0,1)</f>
        <v>0</v>
      </c>
      <c r="CF59" s="2">
        <f>IF(VLOOKUP(A59,'BD OFICIAL'!$A$1:$AL$2097,28,0)=AA59,0,1)</f>
        <v>0</v>
      </c>
      <c r="CG59" s="2">
        <f>IF(VLOOKUP(A59,'BD OFICIAL'!$A$1:$AL$2097,33,0)=AF59,0,1)</f>
        <v>0</v>
      </c>
      <c r="CH59" s="2">
        <f>IF(VLOOKUP(A59,'BD OFICIAL'!$A$1:$AL$2097,35,0)=AH59,0,1)</f>
        <v>0</v>
      </c>
      <c r="CI59" s="85">
        <f>IF(VLOOKUP(A59,'BD OFICIAL'!$A$1:$AL$2097,34,0)=AL59,0,1)</f>
        <v>0</v>
      </c>
      <c r="CJ59" s="12">
        <f>VLOOKUP(A59,'BD OFICIAL'!$A$1:$AM$2097,36,0)*AM59-AP59</f>
        <v>0</v>
      </c>
      <c r="CK59" s="85" t="str">
        <f t="shared" si="0"/>
        <v>SHNOM</v>
      </c>
      <c r="CL59" s="85" t="str">
        <f t="shared" si="1"/>
        <v>SI</v>
      </c>
      <c r="CM59" s="85" t="str">
        <f t="shared" si="21"/>
        <v>NO</v>
      </c>
      <c r="CN59" s="31">
        <f t="shared" si="22"/>
        <v>0</v>
      </c>
      <c r="CO59" s="31">
        <f t="shared" si="2"/>
        <v>0</v>
      </c>
      <c r="CP59" s="31">
        <f t="shared" si="34"/>
        <v>0</v>
      </c>
      <c r="CQ59" s="31">
        <f>IF(Y59="NO",0,IF(Y59="SI",IF(VLOOKUP(A59,'BD OFICIAL'!$A:$AO,40,0)=AQ59,0,1)))</f>
        <v>0</v>
      </c>
      <c r="CR59" s="31">
        <f>IF(Z59="NO",0,IF(Z59="SI",IF(VLOOKUP(A59,'BD OFICIAL'!$A:$AO,41,0)=AS59,0,1)))</f>
        <v>0</v>
      </c>
      <c r="CS59" s="31">
        <f t="shared" si="4"/>
        <v>0</v>
      </c>
      <c r="CT59" s="31">
        <f t="shared" si="5"/>
        <v>0</v>
      </c>
      <c r="CU59" s="31">
        <f>IF(VLOOKUP(A59,'BD OFICIAL'!$A$1:$AL$1055,31,0)="SI",IF(AT59&gt;0,0,1),IF(AT59=0,0,1))</f>
        <v>0</v>
      </c>
      <c r="CV59" s="31">
        <f t="shared" si="6"/>
        <v>0</v>
      </c>
      <c r="CW59" s="31">
        <f t="shared" si="7"/>
        <v>0</v>
      </c>
      <c r="CX59" s="85" t="str">
        <f t="shared" si="23"/>
        <v>SI</v>
      </c>
      <c r="CY59" s="31">
        <f t="shared" si="24"/>
        <v>0</v>
      </c>
      <c r="CZ59" s="85" t="str">
        <f>IF(ISERROR(VLOOKUP(AI59,EXPERIENCIA!$A$1:$C$2100,1,0)),"NO","SI")</f>
        <v>NO</v>
      </c>
      <c r="DA59" s="85">
        <f>IF(CX59="no","NO APLICA",IF(AX59=0,"ERROR NOTA",IF(AND(AX59&gt;1,CZ59="NO"),"ERROR NOTA",IF(AND(CZ59="NO",AX59=1),0,IF(VLOOKUP(AI59,EXPERIENCIA!$A$1:$C$2100,3,0)=AX59,0,"ERROR NOTA")))))</f>
        <v>0</v>
      </c>
      <c r="DB59" s="85" t="str">
        <f>IF(ISERROR(VLOOKUP(AI59,COMPORTAMIENTO!$A$1:$C$2100,1,0)),"NO","SI")</f>
        <v>NO</v>
      </c>
      <c r="DC59" s="85">
        <f>IF(CX59="NO","NO APLICA",IF(AY59=0,"ERROR NOTA",IF(AND(DB59="NO",AY59=7),0,IF(VLOOKUP(AI59,COMPORTAMIENTO!$A$2:$H$2100,8,0)=AY59,0,"ERROR NOTA"))))</f>
        <v>0</v>
      </c>
      <c r="DD59" s="103">
        <f t="shared" si="25"/>
        <v>0.1</v>
      </c>
      <c r="DE59" s="103">
        <f t="shared" si="26"/>
        <v>0.70000000000000007</v>
      </c>
      <c r="DF59" s="85" t="str">
        <f t="shared" si="8"/>
        <v>SI</v>
      </c>
      <c r="DG59" s="85">
        <f t="shared" si="9"/>
        <v>0</v>
      </c>
      <c r="DH59" s="85">
        <f t="shared" si="27"/>
        <v>0</v>
      </c>
      <c r="DI59" s="85">
        <f t="shared" si="10"/>
        <v>0</v>
      </c>
      <c r="DJ59" s="7">
        <f t="shared" si="28"/>
        <v>6.8000000000000007</v>
      </c>
      <c r="DK59" s="7">
        <f t="shared" si="11"/>
        <v>6.8000000000000007</v>
      </c>
      <c r="DL59" s="12">
        <f t="shared" si="29"/>
        <v>5075</v>
      </c>
      <c r="DM59" s="12">
        <f>VLOOKUP(A59,'5 TD'!$A:$B,2,0)</f>
        <v>5075</v>
      </c>
      <c r="DN59" s="7">
        <f t="shared" si="12"/>
        <v>7</v>
      </c>
      <c r="DO59" s="85" t="str">
        <f t="shared" si="13"/>
        <v>APROBADO</v>
      </c>
      <c r="DP59" s="85" t="str">
        <f t="shared" si="35"/>
        <v>APROBADO</v>
      </c>
      <c r="DQ59" s="7">
        <f t="shared" si="36"/>
        <v>6.3</v>
      </c>
      <c r="DR59" s="85" t="str">
        <f t="shared" si="30"/>
        <v>APROBADO</v>
      </c>
      <c r="DS59" s="2">
        <f>+('3 Planilla Preadjudicación OTIC'!BO59)</f>
        <v>0</v>
      </c>
      <c r="DT59" s="2">
        <f>IF(DR59="APROBADO",VLOOKUP(A59,'5 TD'!$D$3:$E$270,2,0),"NO APLICA")</f>
        <v>7</v>
      </c>
      <c r="DU59" s="2" t="str">
        <f t="shared" si="37"/>
        <v>NO</v>
      </c>
      <c r="DV59" s="2" t="str">
        <f>IF(DU59="SI",VLOOKUP(A59,'5 TD'!$G$3:$H$270,2,0),"NO APLICA ")</f>
        <v xml:space="preserve">NO APLICA </v>
      </c>
      <c r="DW59" s="2" t="str">
        <f t="shared" si="31"/>
        <v>NO</v>
      </c>
      <c r="DX59" s="2" t="str">
        <f>IF(DW59="SI",VLOOKUP(A59,'5 TD'!$J$4:$K$472,2,0),"NO APLICA")</f>
        <v>NO APLICA</v>
      </c>
      <c r="DY59" s="2" t="str">
        <f t="shared" si="32"/>
        <v>NO</v>
      </c>
      <c r="DZ59" s="7" t="str">
        <f>IF(DY59="SI",VLOOKUP(A59,'5 TD'!$M$4:$N$350,2,0),"NO APLICA")</f>
        <v>NO APLICA</v>
      </c>
      <c r="EA59" s="2" t="str">
        <f t="shared" si="17"/>
        <v>NO APLICA</v>
      </c>
      <c r="EB59" s="12" t="str">
        <f t="shared" si="33"/>
        <v/>
      </c>
      <c r="EC59" s="12" t="str">
        <f>IF(EA59="SI",VLOOKUP(A59,'5 TD'!$V$4:$W$479,2,0),"NO APLICA")</f>
        <v>NO APLICA</v>
      </c>
      <c r="ED59" s="2" t="str">
        <f t="shared" si="38"/>
        <v>NO</v>
      </c>
      <c r="EE59" s="79" t="str">
        <f>IF(ED59="SI",VLOOKUP(AI59,COMPORTAMIENTO!$A$1:$H$2100,7,0),"NO APLICA")</f>
        <v>NO APLICA</v>
      </c>
      <c r="EF59" s="234" t="str">
        <f>IF(ED59="SI",VLOOKUP(A59,'5 TD'!$P$2:$Q$479,2,0),"NO APLICA")</f>
        <v>NO APLICA</v>
      </c>
      <c r="EG59" s="2" t="str">
        <f t="shared" si="39"/>
        <v>NO</v>
      </c>
      <c r="EH59" s="2">
        <f>IF(CZ59="no",0,VLOOKUP(AI59,EXPERIENCIA!$A$1:$C$2100,2,0))</f>
        <v>0</v>
      </c>
      <c r="EI59" s="2">
        <f>IF(CZ59="si",VLOOKUP(A59,'5 TD'!$S$3:$T$2103,2,0),0)</f>
        <v>0</v>
      </c>
      <c r="EJ59" s="2" t="str">
        <f t="shared" si="40"/>
        <v>SI</v>
      </c>
      <c r="EK59" s="2">
        <f>+('3 Planilla Preadjudicación OTIC'!BU60)</f>
        <v>0</v>
      </c>
      <c r="EL59" s="3"/>
      <c r="EM59" s="3"/>
      <c r="EN59" s="3"/>
    </row>
    <row r="60" spans="1:144" ht="15" hidden="1" customHeight="1" x14ac:dyDescent="0.3">
      <c r="A60" s="2">
        <f>+('3 Planilla Preadjudicación OTIC'!A60)</f>
        <v>14547</v>
      </c>
      <c r="B60" s="2" t="str">
        <f>+('3 Planilla Preadjudicación OTIC'!B60)</f>
        <v>53334038-5</v>
      </c>
      <c r="C60" s="4">
        <f>+('3 Planilla Preadjudicación OTIC'!E60)</f>
        <v>2025</v>
      </c>
      <c r="D60" s="4" t="str">
        <f>+('3 Planilla Preadjudicación OTIC'!F60)</f>
        <v>Fondos Regionales</v>
      </c>
      <c r="E60" s="4" t="str">
        <f>+('3 Planilla Preadjudicación OTIC'!G60)</f>
        <v>61531000-K</v>
      </c>
      <c r="F60" s="4" t="str">
        <f>+('3 Planilla Preadjudicación OTIC'!H60)</f>
        <v>SENCE</v>
      </c>
      <c r="G60" s="4"/>
      <c r="H60" s="4"/>
      <c r="I60" s="4" t="str">
        <f>+('3 Planilla Preadjudicación OTIC'!I60)</f>
        <v>TÉCNICAS DE SOLDADURA POR OXIGÁS, ARCO VOLTAICO, TIG Y MIG</v>
      </c>
      <c r="J60" s="4" t="str">
        <f>+('3 Planilla Preadjudicación OTIC'!J60)</f>
        <v>PF0622</v>
      </c>
      <c r="K60" s="4" t="str">
        <f>+('3 Planilla Preadjudicación OTIC'!K60)</f>
        <v>TÉCNICAS PARA EL EMPRENDIMIENTO</v>
      </c>
      <c r="L60" s="4" t="str">
        <f>+('3 Planilla Preadjudicación OTIC'!L60)</f>
        <v>PF0921</v>
      </c>
      <c r="M60" s="2">
        <f>+('3 Planilla Preadjudicación OTIC'!M60)</f>
        <v>9</v>
      </c>
      <c r="N60" s="4" t="str">
        <f>+('3 Planilla Preadjudicación OTIC'!N60)</f>
        <v>DE LA ARAUCANÍA</v>
      </c>
      <c r="O60" s="4" t="str">
        <f>+('3 Planilla Preadjudicación OTIC'!O60)</f>
        <v>VICTORIA</v>
      </c>
      <c r="P60" s="4" t="str">
        <f>+('3 Planilla Preadjudicación OTIC'!P60)</f>
        <v>PERSONAS VULNERABLES PERTENECIENTES AL 80 % MÁS VULNERABLE</v>
      </c>
      <c r="Q60" s="4" t="str">
        <f>+('3 Planilla Preadjudicación OTIC'!Q60)</f>
        <v>PRESENCIAL</v>
      </c>
      <c r="R60" s="4" t="str">
        <f>+('3 Planilla Preadjudicación OTIC'!R60)</f>
        <v>INDEPENDIENTE</v>
      </c>
      <c r="S60" s="4" t="str">
        <f>+('3 Planilla Preadjudicación OTIC'!S60)</f>
        <v>01. LUNES - MAÑANA / 04. MARTES - MAÑANA / 07. MIÉRCOLES - MAÑANA / 10. JUEVES - MAÑANA / 13. VIERNES - MAÑANA</v>
      </c>
      <c r="T60" s="2">
        <f>+('3 Planilla Preadjudicación OTIC'!T60)</f>
        <v>20</v>
      </c>
      <c r="U60" s="2">
        <f>+('3 Planilla Preadjudicación OTIC'!U60)</f>
        <v>260</v>
      </c>
      <c r="V60" s="2">
        <f>+('3 Planilla Preadjudicación OTIC'!V60)</f>
        <v>12</v>
      </c>
      <c r="W60" s="2">
        <f>+('3 Planilla Preadjudicación OTIC'!W60)</f>
        <v>272</v>
      </c>
      <c r="X60" s="2">
        <f>+('3 Planilla Preadjudicación OTIC'!X60)</f>
        <v>4</v>
      </c>
      <c r="Y60" s="2" t="str">
        <f>+('3 Planilla Preadjudicación OTIC'!Y60)</f>
        <v>SI</v>
      </c>
      <c r="Z60" s="2" t="str">
        <f>+('3 Planilla Preadjudicación OTIC'!Z60)</f>
        <v>SI</v>
      </c>
      <c r="AA60" s="2" t="str">
        <f>+('3 Planilla Preadjudicación OTIC'!AA60)</f>
        <v>SI</v>
      </c>
      <c r="AB60" s="4">
        <f>+('3 Planilla Preadjudicación OTIC'!AB60)</f>
        <v>0</v>
      </c>
      <c r="AC60" s="4" t="str">
        <f>+('3 Planilla Preadjudicación OTIC'!AC60)</f>
        <v>EDUCACIÓN BÁSICA COMPLETA, DE PREFERENCIA; NOCIONES BÁSICAS DE OPERACIONES MATEMÁTICAS (SUMA, RESTA,
MULTIPLICACIÓN, DIVISIÓN).</v>
      </c>
      <c r="AD60" s="2" t="str">
        <f>+('3 Planilla Preadjudicación OTIC'!AD60)</f>
        <v>SI</v>
      </c>
      <c r="AE60" s="4" t="str">
        <f>+('3 Planilla Preadjudicación OTIC'!AE60)</f>
        <v>CERTIFICACIÓN COMO SOLDADOR.</v>
      </c>
      <c r="AF60" s="2" t="str">
        <f>+('3 Planilla Preadjudicación OTIC'!AF60)</f>
        <v>CONVOCATORIA ABIERTA</v>
      </c>
      <c r="AG60" s="2">
        <f>+('3 Planilla Preadjudicación OTIC'!AG60)</f>
        <v>68</v>
      </c>
      <c r="AH60" s="30">
        <v>2</v>
      </c>
      <c r="AI60" s="2" t="str">
        <f>+('3 Planilla Preadjudicación OTIC'!AI60)</f>
        <v>77777502-2</v>
      </c>
      <c r="AJ60" s="135" t="str">
        <f>+('3 Planilla Preadjudicación OTIC'!AJ60)</f>
        <v>Potencia Otec Spa</v>
      </c>
      <c r="AK60" s="4">
        <f>+('3 Planilla Preadjudicación OTIC'!AK60)</f>
        <v>272</v>
      </c>
      <c r="AL60" s="2">
        <f>+('3 Planilla Preadjudicación OTIC'!AL60)</f>
        <v>68</v>
      </c>
      <c r="AM60" s="2">
        <f>+('3 Planilla Preadjudicación OTIC'!AM60)</f>
        <v>5075</v>
      </c>
      <c r="AN60" s="12">
        <f>+('3 Planilla Preadjudicación OTIC'!AN60)</f>
        <v>275000</v>
      </c>
      <c r="AO60" s="12">
        <f>+('3 Planilla Preadjudicación OTIC'!AO60)</f>
        <v>250000</v>
      </c>
      <c r="AP60" s="12">
        <f>+('3 Planilla Preadjudicación OTIC'!AP60)</f>
        <v>27608000</v>
      </c>
      <c r="AQ60" s="12">
        <f>+('3 Planilla Preadjudicación OTIC'!AQ60)</f>
        <v>5440000</v>
      </c>
      <c r="AR60" s="12">
        <f>+('3 Planilla Preadjudicación OTIC'!AR60)</f>
        <v>5500000</v>
      </c>
      <c r="AS60" s="12">
        <f>+('3 Planilla Preadjudicación OTIC'!AS60)</f>
        <v>6800000</v>
      </c>
      <c r="AT60" s="12">
        <f>+('3 Planilla Preadjudicación OTIC'!AT60)</f>
        <v>5000000</v>
      </c>
      <c r="AU60" s="12">
        <f>+('3 Planilla Preadjudicación OTIC'!AU60)</f>
        <v>50348000</v>
      </c>
      <c r="AV60" s="12" t="str">
        <f>+('3 Planilla Preadjudicación OTIC'!AV60)</f>
        <v>SI</v>
      </c>
      <c r="AW60" s="2">
        <f>+('3 Planilla Preadjudicación OTIC'!AW60)</f>
        <v>0</v>
      </c>
      <c r="AX60" s="4">
        <f>+('3 Planilla Preadjudicación OTIC'!AX60)</f>
        <v>1</v>
      </c>
      <c r="AY60" s="2">
        <f>+('3 Planilla Preadjudicación OTIC'!AY60)</f>
        <v>7</v>
      </c>
      <c r="AZ60" s="2" t="str">
        <f>+('3 Planilla Preadjudicación OTIC'!BA60)</f>
        <v>-</v>
      </c>
      <c r="BA60" s="2" t="str">
        <f>+('3 Planilla Preadjudicación OTIC'!BB60)</f>
        <v>-</v>
      </c>
      <c r="BB60" s="2" t="str">
        <f>+('3 Planilla Preadjudicación OTIC'!BC60)</f>
        <v>-</v>
      </c>
      <c r="BC60" s="2" t="str">
        <f>+('3 Planilla Preadjudicación OTIC'!BD60)</f>
        <v>-</v>
      </c>
      <c r="BD60" s="2" t="str">
        <f>+('3 Planilla Preadjudicación OTIC'!BE60)</f>
        <v>-</v>
      </c>
      <c r="BE60" s="2" t="str">
        <f>+('3 Planilla Preadjudicación OTIC'!BF60)</f>
        <v>-</v>
      </c>
      <c r="BF60" s="2"/>
      <c r="BG60" s="2">
        <f>+('3 Planilla Preadjudicación OTIC'!BG60)</f>
        <v>7</v>
      </c>
      <c r="BH60" s="2">
        <f>+('3 Planilla Preadjudicación OTIC'!BH60)</f>
        <v>7</v>
      </c>
      <c r="BI60" s="2">
        <f>+('3 Planilla Preadjudicación OTIC'!BI60)</f>
        <v>7</v>
      </c>
      <c r="BJ60" s="2">
        <f>+('3 Planilla Preadjudicación OTIC'!BJ60)</f>
        <v>7</v>
      </c>
      <c r="BK60" s="2">
        <f>+('3 Planilla Preadjudicación OTIC'!BK60)</f>
        <v>1</v>
      </c>
      <c r="BL60" s="199">
        <f>+('3 Planilla Preadjudicación OTIC'!BM60)</f>
        <v>7</v>
      </c>
      <c r="BM60" s="103">
        <f>ROUND(('3 Planilla Preadjudicación OTIC'!BN60),1)</f>
        <v>6</v>
      </c>
      <c r="BN60" s="4">
        <f>+('3 Planilla Preadjudicación OTIC'!BO60)</f>
        <v>0</v>
      </c>
      <c r="BO60" s="4">
        <f>+('3 Planilla Preadjudicación OTIC'!BP60)</f>
        <v>0</v>
      </c>
      <c r="BP60" s="4">
        <f>+('3 Planilla Preadjudicación OTIC'!BQ60)</f>
        <v>0</v>
      </c>
      <c r="BQ60" s="4">
        <f>+('3 Planilla Preadjudicación OTIC'!BR60)</f>
        <v>0</v>
      </c>
      <c r="BR60" s="4">
        <f>+('3 Planilla Preadjudicación OTIC'!BS60)</f>
        <v>0</v>
      </c>
      <c r="BS60" s="4">
        <f>+('3 Planilla Preadjudicación OTIC'!BT60)</f>
        <v>0</v>
      </c>
      <c r="BT60" s="135"/>
      <c r="BU60" s="85">
        <f>IF(VLOOKUP(A60,'BD OFICIAL'!$A$1:$AL$2097,7,0)=D60,0,1)</f>
        <v>0</v>
      </c>
      <c r="BV60" s="85">
        <f>IF(VLOOKUP(A60,'BD OFICIAL'!$A$1:$AL$2097,11,0)=J60,0,1)</f>
        <v>0</v>
      </c>
      <c r="BW60" s="85">
        <f>IF(VLOOKUP(A60,'BD OFICIAL'!$A$1:$AL$2097,13,0)=L60,0,1)</f>
        <v>0</v>
      </c>
      <c r="BX60" s="2">
        <f>IF(VLOOKUP(A60,'BD OFICIAL'!$A$1:$AL$2097,16,0)=O60,0,1)</f>
        <v>0</v>
      </c>
      <c r="BY60" s="2">
        <f>IF(VLOOKUP(A60,'BD OFICIAL'!$A$1:$AL$2097,17,0)=P60,0,1)</f>
        <v>0</v>
      </c>
      <c r="BZ60" s="2">
        <f>IF(VLOOKUP(A60,'BD OFICIAL'!$A$1:$AL$2097,19,0)=R60,0,1)</f>
        <v>0</v>
      </c>
      <c r="CA60" s="2">
        <f>IF(VLOOKUP(A60,'BD OFICIAL'!$A$1:$AL$2097,21,0)=T60,0,1)</f>
        <v>0</v>
      </c>
      <c r="CB60" s="2">
        <f>IF(VLOOKUP(A60,'BD OFICIAL'!$A$1:$AL$2097,24,0)=AK60,0,1)</f>
        <v>0</v>
      </c>
      <c r="CC60" s="2">
        <f>IF(VLOOKUP(A60,'BD OFICIAL'!$A$1:$AL$2097,25,0)=X60,0,1)</f>
        <v>0</v>
      </c>
      <c r="CD60" s="2">
        <f>IF(VLOOKUP(A60,'BD OFICIAL'!$A$1:$AL$2097,26,0)=Y60,0,1)</f>
        <v>0</v>
      </c>
      <c r="CE60" s="2">
        <f>IF(VLOOKUP(A60,'BD OFICIAL'!$A$1:$AL$2097,27,0)=Z60,0,1)</f>
        <v>0</v>
      </c>
      <c r="CF60" s="2">
        <f>IF(VLOOKUP(A60,'BD OFICIAL'!$A$1:$AL$2097,28,0)=AA60,0,1)</f>
        <v>0</v>
      </c>
      <c r="CG60" s="2">
        <f>IF(VLOOKUP(A60,'BD OFICIAL'!$A$1:$AL$2097,33,0)=AF60,0,1)</f>
        <v>0</v>
      </c>
      <c r="CH60" s="2">
        <f>IF(VLOOKUP(A60,'BD OFICIAL'!$A$1:$AL$2097,35,0)=AH60,0,1)</f>
        <v>0</v>
      </c>
      <c r="CI60" s="85">
        <f>IF(VLOOKUP(A60,'BD OFICIAL'!$A$1:$AL$2097,34,0)=AL60,0,1)</f>
        <v>0</v>
      </c>
      <c r="CJ60" s="12">
        <f>VLOOKUP(A60,'BD OFICIAL'!$A$1:$AM$2097,36,0)*AM60-AP60</f>
        <v>0</v>
      </c>
      <c r="CK60" s="85" t="str">
        <f t="shared" si="0"/>
        <v>SHNOM</v>
      </c>
      <c r="CL60" s="85" t="str">
        <f t="shared" si="1"/>
        <v>SI</v>
      </c>
      <c r="CM60" s="85" t="str">
        <f t="shared" si="21"/>
        <v>NO</v>
      </c>
      <c r="CN60" s="31">
        <f t="shared" si="22"/>
        <v>0</v>
      </c>
      <c r="CO60" s="31">
        <f t="shared" si="2"/>
        <v>0</v>
      </c>
      <c r="CP60" s="31">
        <f t="shared" si="34"/>
        <v>0</v>
      </c>
      <c r="CQ60" s="31">
        <f>IF(Y60="NO",0,IF(Y60="SI",IF(VLOOKUP(A60,'BD OFICIAL'!$A:$AO,40,0)=AQ60,0,1)))</f>
        <v>0</v>
      </c>
      <c r="CR60" s="31">
        <f>IF(Z60="NO",0,IF(Z60="SI",IF(VLOOKUP(A60,'BD OFICIAL'!$A:$AO,41,0)=AS60,0,1)))</f>
        <v>0</v>
      </c>
      <c r="CS60" s="31">
        <f t="shared" si="4"/>
        <v>0</v>
      </c>
      <c r="CT60" s="31">
        <f t="shared" si="5"/>
        <v>0</v>
      </c>
      <c r="CU60" s="31">
        <f>IF(VLOOKUP(A60,'BD OFICIAL'!$A$1:$AL$1055,31,0)="SI",IF(AT60&gt;0,0,1),IF(AT60=0,0,1))</f>
        <v>0</v>
      </c>
      <c r="CV60" s="31">
        <f t="shared" si="6"/>
        <v>0</v>
      </c>
      <c r="CW60" s="31">
        <f t="shared" si="7"/>
        <v>0</v>
      </c>
      <c r="CX60" s="85" t="str">
        <f t="shared" si="23"/>
        <v>SI</v>
      </c>
      <c r="CY60" s="31">
        <f t="shared" si="24"/>
        <v>0</v>
      </c>
      <c r="CZ60" s="85" t="str">
        <f>IF(ISERROR(VLOOKUP(AI60,EXPERIENCIA!$A$1:$C$2100,1,0)),"NO","SI")</f>
        <v>NO</v>
      </c>
      <c r="DA60" s="85">
        <f>IF(CX60="no","NO APLICA",IF(AX60=0,"ERROR NOTA",IF(AND(AX60&gt;1,CZ60="NO"),"ERROR NOTA",IF(AND(CZ60="NO",AX60=1),0,IF(VLOOKUP(AI60,EXPERIENCIA!$A$1:$C$2100,3,0)=AX60,0,"ERROR NOTA")))))</f>
        <v>0</v>
      </c>
      <c r="DB60" s="85" t="str">
        <f>IF(ISERROR(VLOOKUP(AI60,COMPORTAMIENTO!$A$1:$C$2100,1,0)),"NO","SI")</f>
        <v>NO</v>
      </c>
      <c r="DC60" s="85">
        <f>IF(CX60="NO","NO APLICA",IF(AY60=0,"ERROR NOTA",IF(AND(DB60="NO",AY60=7),0,IF(VLOOKUP(AI60,COMPORTAMIENTO!$A$2:$H$2100,8,0)=AY60,0,"ERROR NOTA"))))</f>
        <v>0</v>
      </c>
      <c r="DD60" s="103">
        <f t="shared" si="25"/>
        <v>0.1</v>
      </c>
      <c r="DE60" s="103">
        <f t="shared" si="26"/>
        <v>0.70000000000000007</v>
      </c>
      <c r="DF60" s="85" t="str">
        <f t="shared" si="8"/>
        <v>SI</v>
      </c>
      <c r="DG60" s="85">
        <f t="shared" si="9"/>
        <v>0</v>
      </c>
      <c r="DH60" s="85">
        <f t="shared" si="27"/>
        <v>0</v>
      </c>
      <c r="DI60" s="85">
        <f t="shared" si="10"/>
        <v>0</v>
      </c>
      <c r="DJ60" s="7">
        <f t="shared" si="28"/>
        <v>6.4</v>
      </c>
      <c r="DK60" s="7">
        <f t="shared" si="11"/>
        <v>6.4</v>
      </c>
      <c r="DL60" s="12">
        <f t="shared" si="29"/>
        <v>5075</v>
      </c>
      <c r="DM60" s="12">
        <f>VLOOKUP(A60,'5 TD'!$A:$B,2,0)</f>
        <v>5075</v>
      </c>
      <c r="DN60" s="7">
        <f t="shared" si="12"/>
        <v>7</v>
      </c>
      <c r="DO60" s="85" t="str">
        <f t="shared" si="13"/>
        <v>APROBADO</v>
      </c>
      <c r="DP60" s="85" t="str">
        <f t="shared" si="35"/>
        <v>APROBADO</v>
      </c>
      <c r="DQ60" s="7">
        <f t="shared" si="36"/>
        <v>6</v>
      </c>
      <c r="DR60" s="85" t="str">
        <f t="shared" si="30"/>
        <v>APROBADO</v>
      </c>
      <c r="DS60" s="2">
        <f>+('3 Planilla Preadjudicación OTIC'!BO60)</f>
        <v>0</v>
      </c>
      <c r="DT60" s="2">
        <f>IF(DR60="APROBADO",VLOOKUP(A60,'5 TD'!$D$3:$E$270,2,0),"NO APLICA")</f>
        <v>7</v>
      </c>
      <c r="DU60" s="2" t="str">
        <f t="shared" si="37"/>
        <v>NO</v>
      </c>
      <c r="DV60" s="2" t="str">
        <f>IF(DU60="SI",VLOOKUP(A60,'5 TD'!$G$3:$H$270,2,0),"NO APLICA ")</f>
        <v xml:space="preserve">NO APLICA </v>
      </c>
      <c r="DW60" s="2" t="str">
        <f t="shared" si="31"/>
        <v>NO</v>
      </c>
      <c r="DX60" s="2" t="str">
        <f>IF(DW60="SI",VLOOKUP(A60,'5 TD'!$J$4:$K$472,2,0),"NO APLICA")</f>
        <v>NO APLICA</v>
      </c>
      <c r="DY60" s="2" t="str">
        <f t="shared" si="32"/>
        <v>NO</v>
      </c>
      <c r="DZ60" s="7" t="str">
        <f>IF(DY60="SI",VLOOKUP(A60,'5 TD'!$M$4:$N$350,2,0),"NO APLICA")</f>
        <v>NO APLICA</v>
      </c>
      <c r="EA60" s="2" t="str">
        <f t="shared" si="17"/>
        <v>NO APLICA</v>
      </c>
      <c r="EB60" s="12" t="str">
        <f t="shared" si="33"/>
        <v/>
      </c>
      <c r="EC60" s="12" t="str">
        <f>IF(EA60="SI",VLOOKUP(A60,'5 TD'!$V$4:$W$479,2,0),"NO APLICA")</f>
        <v>NO APLICA</v>
      </c>
      <c r="ED60" s="2" t="str">
        <f t="shared" si="38"/>
        <v>NO</v>
      </c>
      <c r="EE60" s="79" t="str">
        <f>IF(ED60="SI",VLOOKUP(AI60,COMPORTAMIENTO!$A$1:$H$2100,7,0),"NO APLICA")</f>
        <v>NO APLICA</v>
      </c>
      <c r="EF60" s="234" t="str">
        <f>IF(ED60="SI",VLOOKUP(A60,'5 TD'!$P$2:$Q$479,2,0),"NO APLICA")</f>
        <v>NO APLICA</v>
      </c>
      <c r="EG60" s="2" t="str">
        <f t="shared" si="39"/>
        <v>NO</v>
      </c>
      <c r="EH60" s="2">
        <f>IF(CZ60="no",0,VLOOKUP(AI60,EXPERIENCIA!$A$1:$C$2100,2,0))</f>
        <v>0</v>
      </c>
      <c r="EI60" s="2">
        <f>IF(CZ60="si",VLOOKUP(A60,'5 TD'!$S$3:$T$2103,2,0),0)</f>
        <v>0</v>
      </c>
      <c r="EJ60" s="2" t="str">
        <f t="shared" si="40"/>
        <v>SI</v>
      </c>
      <c r="EK60" s="2">
        <f>+('3 Planilla Preadjudicación OTIC'!BU61)</f>
        <v>0</v>
      </c>
      <c r="EL60" s="3"/>
      <c r="EM60" s="3"/>
      <c r="EN60" s="3"/>
    </row>
    <row r="61" spans="1:144" ht="15" hidden="1" customHeight="1" x14ac:dyDescent="0.3">
      <c r="A61" s="2">
        <f>+('3 Planilla Preadjudicación OTIC'!A61)</f>
        <v>14548</v>
      </c>
      <c r="B61" s="2" t="str">
        <f>+('3 Planilla Preadjudicación OTIC'!B61)</f>
        <v>53334038-5</v>
      </c>
      <c r="C61" s="4">
        <f>+('3 Planilla Preadjudicación OTIC'!E61)</f>
        <v>2025</v>
      </c>
      <c r="D61" s="4" t="str">
        <f>+('3 Planilla Preadjudicación OTIC'!F61)</f>
        <v>Fondos Regionales</v>
      </c>
      <c r="E61" s="4" t="str">
        <f>+('3 Planilla Preadjudicación OTIC'!G61)</f>
        <v>61531000-K</v>
      </c>
      <c r="F61" s="4" t="str">
        <f>+('3 Planilla Preadjudicación OTIC'!H61)</f>
        <v>SENCE</v>
      </c>
      <c r="G61" s="4"/>
      <c r="H61" s="4"/>
      <c r="I61" s="4" t="str">
        <f>+('3 Planilla Preadjudicación OTIC'!I61)</f>
        <v>TÉCNICAS DE SOLDADURA POR OXIGÁS, ARCO VOLTAICO, TIG Y MIG</v>
      </c>
      <c r="J61" s="4" t="str">
        <f>+('3 Planilla Preadjudicación OTIC'!J61)</f>
        <v>PF0622</v>
      </c>
      <c r="K61" s="4" t="str">
        <f>+('3 Planilla Preadjudicación OTIC'!K61)</f>
        <v>TÉCNICAS PARA EL EMPRENDIMIENTO</v>
      </c>
      <c r="L61" s="4" t="str">
        <f>+('3 Planilla Preadjudicación OTIC'!L61)</f>
        <v>PF0921</v>
      </c>
      <c r="M61" s="2">
        <f>+('3 Planilla Preadjudicación OTIC'!M61)</f>
        <v>9</v>
      </c>
      <c r="N61" s="4" t="str">
        <f>+('3 Planilla Preadjudicación OTIC'!N61)</f>
        <v>DE LA ARAUCANÍA</v>
      </c>
      <c r="O61" s="4" t="str">
        <f>+('3 Planilla Preadjudicación OTIC'!O61)</f>
        <v>RENAICO</v>
      </c>
      <c r="P61" s="4" t="str">
        <f>+('3 Planilla Preadjudicación OTIC'!P61)</f>
        <v>PERSONAS VULNERABLES PERTENECIENTES AL 80 % MÁS VULNERABLE</v>
      </c>
      <c r="Q61" s="4" t="str">
        <f>+('3 Planilla Preadjudicación OTIC'!Q61)</f>
        <v>PRESENCIAL</v>
      </c>
      <c r="R61" s="4" t="str">
        <f>+('3 Planilla Preadjudicación OTIC'!R61)</f>
        <v>INDEPENDIENTE</v>
      </c>
      <c r="S61" s="4" t="str">
        <f>+('3 Planilla Preadjudicación OTIC'!S61)</f>
        <v>01. LUNES - MAÑANA / 04. MARTES - MAÑANA / 07. MIÉRCOLES - MAÑANA / 10. JUEVES - MAÑANA / 13. VIERNES - MAÑANA</v>
      </c>
      <c r="T61" s="2">
        <f>+('3 Planilla Preadjudicación OTIC'!T61)</f>
        <v>20</v>
      </c>
      <c r="U61" s="2">
        <f>+('3 Planilla Preadjudicación OTIC'!U61)</f>
        <v>260</v>
      </c>
      <c r="V61" s="2">
        <f>+('3 Planilla Preadjudicación OTIC'!V61)</f>
        <v>12</v>
      </c>
      <c r="W61" s="2">
        <f>+('3 Planilla Preadjudicación OTIC'!W61)</f>
        <v>272</v>
      </c>
      <c r="X61" s="2">
        <f>+('3 Planilla Preadjudicación OTIC'!X61)</f>
        <v>4</v>
      </c>
      <c r="Y61" s="2" t="str">
        <f>+('3 Planilla Preadjudicación OTIC'!Y61)</f>
        <v>SI</v>
      </c>
      <c r="Z61" s="2" t="str">
        <f>+('3 Planilla Preadjudicación OTIC'!Z61)</f>
        <v>SI</v>
      </c>
      <c r="AA61" s="2" t="str">
        <f>+('3 Planilla Preadjudicación OTIC'!AA61)</f>
        <v>SI</v>
      </c>
      <c r="AB61" s="4">
        <f>+('3 Planilla Preadjudicación OTIC'!AB61)</f>
        <v>0</v>
      </c>
      <c r="AC61" s="4" t="str">
        <f>+('3 Planilla Preadjudicación OTIC'!AC61)</f>
        <v>EDUCACIÓN BÁSICA COMPLETA, DE PREFERENCIA; NOCIONES BÁSICAS DE OPERACIONES MATEMÁTICAS (SUMA, RESTA,
MULTIPLICACIÓN, DIVISIÓN).</v>
      </c>
      <c r="AD61" s="2" t="str">
        <f>+('3 Planilla Preadjudicación OTIC'!AD61)</f>
        <v>SI</v>
      </c>
      <c r="AE61" s="4" t="str">
        <f>+('3 Planilla Preadjudicación OTIC'!AE61)</f>
        <v>CERTIFICACIÓN COMO SOLDADOR.</v>
      </c>
      <c r="AF61" s="2" t="str">
        <f>+('3 Planilla Preadjudicación OTIC'!AF61)</f>
        <v>CONVOCATORIA ABIERTA</v>
      </c>
      <c r="AG61" s="2">
        <f>+('3 Planilla Preadjudicación OTIC'!AG61)</f>
        <v>68</v>
      </c>
      <c r="AH61" s="30">
        <v>2</v>
      </c>
      <c r="AI61" s="2" t="str">
        <f>+('3 Planilla Preadjudicación OTIC'!AI61)</f>
        <v>77777502-2</v>
      </c>
      <c r="AJ61" s="135" t="str">
        <f>+('3 Planilla Preadjudicación OTIC'!AJ61)</f>
        <v>Potencia Otec Spa</v>
      </c>
      <c r="AK61" s="4">
        <f>+('3 Planilla Preadjudicación OTIC'!AK61)</f>
        <v>272</v>
      </c>
      <c r="AL61" s="2">
        <f>+('3 Planilla Preadjudicación OTIC'!AL61)</f>
        <v>68</v>
      </c>
      <c r="AM61" s="2">
        <f>+('3 Planilla Preadjudicación OTIC'!AM61)</f>
        <v>5075</v>
      </c>
      <c r="AN61" s="12">
        <f>+('3 Planilla Preadjudicación OTIC'!AN61)</f>
        <v>275000</v>
      </c>
      <c r="AO61" s="12">
        <f>+('3 Planilla Preadjudicación OTIC'!AO61)</f>
        <v>250000</v>
      </c>
      <c r="AP61" s="12">
        <f>+('3 Planilla Preadjudicación OTIC'!AP61)</f>
        <v>27608000</v>
      </c>
      <c r="AQ61" s="12">
        <f>+('3 Planilla Preadjudicación OTIC'!AQ61)</f>
        <v>5440000</v>
      </c>
      <c r="AR61" s="12">
        <f>+('3 Planilla Preadjudicación OTIC'!AR61)</f>
        <v>5500000</v>
      </c>
      <c r="AS61" s="12">
        <f>+('3 Planilla Preadjudicación OTIC'!AS61)</f>
        <v>6800000</v>
      </c>
      <c r="AT61" s="12">
        <f>+('3 Planilla Preadjudicación OTIC'!AT61)</f>
        <v>5000000</v>
      </c>
      <c r="AU61" s="12">
        <f>+('3 Planilla Preadjudicación OTIC'!AU61)</f>
        <v>50348000</v>
      </c>
      <c r="AV61" s="12" t="str">
        <f>+('3 Planilla Preadjudicación OTIC'!AV61)</f>
        <v>SI</v>
      </c>
      <c r="AW61" s="2">
        <f>+('3 Planilla Preadjudicación OTIC'!AW61)</f>
        <v>0</v>
      </c>
      <c r="AX61" s="4">
        <f>+('3 Planilla Preadjudicación OTIC'!AX61)</f>
        <v>1</v>
      </c>
      <c r="AY61" s="2">
        <f>+('3 Planilla Preadjudicación OTIC'!AY61)</f>
        <v>7</v>
      </c>
      <c r="AZ61" s="2" t="str">
        <f>+('3 Planilla Preadjudicación OTIC'!BA61)</f>
        <v>-</v>
      </c>
      <c r="BA61" s="2" t="str">
        <f>+('3 Planilla Preadjudicación OTIC'!BB61)</f>
        <v>-</v>
      </c>
      <c r="BB61" s="2" t="str">
        <f>+('3 Planilla Preadjudicación OTIC'!BC61)</f>
        <v>-</v>
      </c>
      <c r="BC61" s="2" t="str">
        <f>+('3 Planilla Preadjudicación OTIC'!BD61)</f>
        <v>-</v>
      </c>
      <c r="BD61" s="2" t="str">
        <f>+('3 Planilla Preadjudicación OTIC'!BE61)</f>
        <v>-</v>
      </c>
      <c r="BE61" s="2" t="str">
        <f>+('3 Planilla Preadjudicación OTIC'!BF61)</f>
        <v>-</v>
      </c>
      <c r="BF61" s="2"/>
      <c r="BG61" s="2">
        <f>+('3 Planilla Preadjudicación OTIC'!BG61)</f>
        <v>7</v>
      </c>
      <c r="BH61" s="2">
        <f>+('3 Planilla Preadjudicación OTIC'!BH61)</f>
        <v>7</v>
      </c>
      <c r="BI61" s="2">
        <f>+('3 Planilla Preadjudicación OTIC'!BI61)</f>
        <v>7</v>
      </c>
      <c r="BJ61" s="2">
        <f>+('3 Planilla Preadjudicación OTIC'!BJ61)</f>
        <v>7</v>
      </c>
      <c r="BK61" s="2">
        <f>+('3 Planilla Preadjudicación OTIC'!BK61)</f>
        <v>1</v>
      </c>
      <c r="BL61" s="199">
        <f>+('3 Planilla Preadjudicación OTIC'!BM61)</f>
        <v>7</v>
      </c>
      <c r="BM61" s="103">
        <f>ROUND(('3 Planilla Preadjudicación OTIC'!BN61),1)</f>
        <v>6</v>
      </c>
      <c r="BN61" s="4">
        <f>+('3 Planilla Preadjudicación OTIC'!BO61)</f>
        <v>0</v>
      </c>
      <c r="BO61" s="4">
        <f>+('3 Planilla Preadjudicación OTIC'!BP61)</f>
        <v>0</v>
      </c>
      <c r="BP61" s="4">
        <f>+('3 Planilla Preadjudicación OTIC'!BQ61)</f>
        <v>0</v>
      </c>
      <c r="BQ61" s="4">
        <f>+('3 Planilla Preadjudicación OTIC'!BR61)</f>
        <v>0</v>
      </c>
      <c r="BR61" s="4">
        <f>+('3 Planilla Preadjudicación OTIC'!BS61)</f>
        <v>0</v>
      </c>
      <c r="BS61" s="4">
        <f>+('3 Planilla Preadjudicación OTIC'!BT61)</f>
        <v>0</v>
      </c>
      <c r="BT61" s="135"/>
      <c r="BU61" s="85">
        <f>IF(VLOOKUP(A61,'BD OFICIAL'!$A$1:$AL$2097,7,0)=D61,0,1)</f>
        <v>0</v>
      </c>
      <c r="BV61" s="85">
        <f>IF(VLOOKUP(A61,'BD OFICIAL'!$A$1:$AL$2097,11,0)=J61,0,1)</f>
        <v>0</v>
      </c>
      <c r="BW61" s="85">
        <f>IF(VLOOKUP(A61,'BD OFICIAL'!$A$1:$AL$2097,13,0)=L61,0,1)</f>
        <v>0</v>
      </c>
      <c r="BX61" s="2">
        <f>IF(VLOOKUP(A61,'BD OFICIAL'!$A$1:$AL$2097,16,0)=O61,0,1)</f>
        <v>0</v>
      </c>
      <c r="BY61" s="2">
        <f>IF(VLOOKUP(A61,'BD OFICIAL'!$A$1:$AL$2097,17,0)=P61,0,1)</f>
        <v>0</v>
      </c>
      <c r="BZ61" s="2">
        <f>IF(VLOOKUP(A61,'BD OFICIAL'!$A$1:$AL$2097,19,0)=R61,0,1)</f>
        <v>0</v>
      </c>
      <c r="CA61" s="2">
        <f>IF(VLOOKUP(A61,'BD OFICIAL'!$A$1:$AL$2097,21,0)=T61,0,1)</f>
        <v>0</v>
      </c>
      <c r="CB61" s="2">
        <f>IF(VLOOKUP(A61,'BD OFICIAL'!$A$1:$AL$2097,24,0)=AK61,0,1)</f>
        <v>0</v>
      </c>
      <c r="CC61" s="2">
        <f>IF(VLOOKUP(A61,'BD OFICIAL'!$A$1:$AL$2097,25,0)=X61,0,1)</f>
        <v>0</v>
      </c>
      <c r="CD61" s="2">
        <f>IF(VLOOKUP(A61,'BD OFICIAL'!$A$1:$AL$2097,26,0)=Y61,0,1)</f>
        <v>0</v>
      </c>
      <c r="CE61" s="2">
        <f>IF(VLOOKUP(A61,'BD OFICIAL'!$A$1:$AL$2097,27,0)=Z61,0,1)</f>
        <v>0</v>
      </c>
      <c r="CF61" s="2">
        <f>IF(VLOOKUP(A61,'BD OFICIAL'!$A$1:$AL$2097,28,0)=AA61,0,1)</f>
        <v>0</v>
      </c>
      <c r="CG61" s="2">
        <f>IF(VLOOKUP(A61,'BD OFICIAL'!$A$1:$AL$2097,33,0)=AF61,0,1)</f>
        <v>0</v>
      </c>
      <c r="CH61" s="2">
        <f>IF(VLOOKUP(A61,'BD OFICIAL'!$A$1:$AL$2097,35,0)=AH61,0,1)</f>
        <v>0</v>
      </c>
      <c r="CI61" s="85">
        <f>IF(VLOOKUP(A61,'BD OFICIAL'!$A$1:$AL$2097,34,0)=AL61,0,1)</f>
        <v>0</v>
      </c>
      <c r="CJ61" s="12">
        <f>VLOOKUP(A61,'BD OFICIAL'!$A$1:$AM$2097,36,0)*AM61-AP61</f>
        <v>0</v>
      </c>
      <c r="CK61" s="85" t="str">
        <f t="shared" si="0"/>
        <v>SHNOM</v>
      </c>
      <c r="CL61" s="85" t="str">
        <f t="shared" si="1"/>
        <v>SI</v>
      </c>
      <c r="CM61" s="85" t="str">
        <f t="shared" si="21"/>
        <v>NO</v>
      </c>
      <c r="CN61" s="31">
        <f t="shared" si="22"/>
        <v>0</v>
      </c>
      <c r="CO61" s="31">
        <f t="shared" si="2"/>
        <v>0</v>
      </c>
      <c r="CP61" s="31">
        <f t="shared" si="34"/>
        <v>0</v>
      </c>
      <c r="CQ61" s="31">
        <f>IF(Y61="NO",0,IF(Y61="SI",IF(VLOOKUP(A61,'BD OFICIAL'!$A:$AO,40,0)=AQ61,0,1)))</f>
        <v>0</v>
      </c>
      <c r="CR61" s="31">
        <f>IF(Z61="NO",0,IF(Z61="SI",IF(VLOOKUP(A61,'BD OFICIAL'!$A:$AO,41,0)=AS61,0,1)))</f>
        <v>0</v>
      </c>
      <c r="CS61" s="31">
        <f t="shared" si="4"/>
        <v>0</v>
      </c>
      <c r="CT61" s="31">
        <f t="shared" si="5"/>
        <v>0</v>
      </c>
      <c r="CU61" s="31">
        <f>IF(VLOOKUP(A61,'BD OFICIAL'!$A$1:$AL$1055,31,0)="SI",IF(AT61&gt;0,0,1),IF(AT61=0,0,1))</f>
        <v>0</v>
      </c>
      <c r="CV61" s="31">
        <f t="shared" si="6"/>
        <v>0</v>
      </c>
      <c r="CW61" s="31">
        <f t="shared" si="7"/>
        <v>0</v>
      </c>
      <c r="CX61" s="85" t="str">
        <f t="shared" si="23"/>
        <v>SI</v>
      </c>
      <c r="CY61" s="31">
        <f t="shared" si="24"/>
        <v>0</v>
      </c>
      <c r="CZ61" s="85" t="str">
        <f>IF(ISERROR(VLOOKUP(AI61,EXPERIENCIA!$A$1:$C$2100,1,0)),"NO","SI")</f>
        <v>NO</v>
      </c>
      <c r="DA61" s="85">
        <f>IF(CX61="no","NO APLICA",IF(AX61=0,"ERROR NOTA",IF(AND(AX61&gt;1,CZ61="NO"),"ERROR NOTA",IF(AND(CZ61="NO",AX61=1),0,IF(VLOOKUP(AI61,EXPERIENCIA!$A$1:$C$2100,3,0)=AX61,0,"ERROR NOTA")))))</f>
        <v>0</v>
      </c>
      <c r="DB61" s="85" t="str">
        <f>IF(ISERROR(VLOOKUP(AI61,COMPORTAMIENTO!$A$1:$C$2100,1,0)),"NO","SI")</f>
        <v>NO</v>
      </c>
      <c r="DC61" s="85">
        <f>IF(CX61="NO","NO APLICA",IF(AY61=0,"ERROR NOTA",IF(AND(DB61="NO",AY61=7),0,IF(VLOOKUP(AI61,COMPORTAMIENTO!$A$2:$H$2100,8,0)=AY61,0,"ERROR NOTA"))))</f>
        <v>0</v>
      </c>
      <c r="DD61" s="103">
        <f t="shared" si="25"/>
        <v>0.1</v>
      </c>
      <c r="DE61" s="103">
        <f t="shared" si="26"/>
        <v>0.70000000000000007</v>
      </c>
      <c r="DF61" s="85" t="str">
        <f t="shared" si="8"/>
        <v>SI</v>
      </c>
      <c r="DG61" s="85">
        <f t="shared" si="9"/>
        <v>0</v>
      </c>
      <c r="DH61" s="85">
        <f t="shared" si="27"/>
        <v>0</v>
      </c>
      <c r="DI61" s="85">
        <f t="shared" si="10"/>
        <v>0</v>
      </c>
      <c r="DJ61" s="7">
        <f t="shared" si="28"/>
        <v>6.4</v>
      </c>
      <c r="DK61" s="7">
        <f t="shared" si="11"/>
        <v>6.4</v>
      </c>
      <c r="DL61" s="12">
        <f t="shared" si="29"/>
        <v>5075</v>
      </c>
      <c r="DM61" s="12">
        <f>VLOOKUP(A61,'5 TD'!$A:$B,2,0)</f>
        <v>5075</v>
      </c>
      <c r="DN61" s="7">
        <f t="shared" si="12"/>
        <v>7</v>
      </c>
      <c r="DO61" s="85" t="str">
        <f t="shared" si="13"/>
        <v>APROBADO</v>
      </c>
      <c r="DP61" s="85" t="str">
        <f t="shared" si="35"/>
        <v>APROBADO</v>
      </c>
      <c r="DQ61" s="7">
        <f t="shared" si="36"/>
        <v>6</v>
      </c>
      <c r="DR61" s="85" t="str">
        <f t="shared" si="30"/>
        <v>APROBADO</v>
      </c>
      <c r="DS61" s="2">
        <f>+('3 Planilla Preadjudicación OTIC'!BO61)</f>
        <v>0</v>
      </c>
      <c r="DT61" s="2">
        <f>IF(DR61="APROBADO",VLOOKUP(A61,'5 TD'!$D$3:$E$270,2,0),"NO APLICA")</f>
        <v>7</v>
      </c>
      <c r="DU61" s="2" t="str">
        <f t="shared" si="37"/>
        <v>NO</v>
      </c>
      <c r="DV61" s="2" t="str">
        <f>IF(DU61="SI",VLOOKUP(A61,'5 TD'!$G$3:$H$270,2,0),"NO APLICA ")</f>
        <v xml:space="preserve">NO APLICA </v>
      </c>
      <c r="DW61" s="2" t="str">
        <f t="shared" si="31"/>
        <v>NO</v>
      </c>
      <c r="DX61" s="2" t="str">
        <f>IF(DW61="SI",VLOOKUP(A61,'5 TD'!$J$4:$K$472,2,0),"NO APLICA")</f>
        <v>NO APLICA</v>
      </c>
      <c r="DY61" s="2" t="str">
        <f t="shared" si="32"/>
        <v>NO</v>
      </c>
      <c r="DZ61" s="7" t="str">
        <f>IF(DY61="SI",VLOOKUP(A61,'5 TD'!$M$4:$N$350,2,0),"NO APLICA")</f>
        <v>NO APLICA</v>
      </c>
      <c r="EA61" s="2" t="str">
        <f t="shared" si="17"/>
        <v>NO APLICA</v>
      </c>
      <c r="EB61" s="12" t="str">
        <f t="shared" si="33"/>
        <v/>
      </c>
      <c r="EC61" s="12" t="str">
        <f>IF(EA61="SI",VLOOKUP(A61,'5 TD'!$V$4:$W$479,2,0),"NO APLICA")</f>
        <v>NO APLICA</v>
      </c>
      <c r="ED61" s="2" t="str">
        <f t="shared" si="38"/>
        <v>NO</v>
      </c>
      <c r="EE61" s="79" t="str">
        <f>IF(ED61="SI",VLOOKUP(AI61,COMPORTAMIENTO!$A$1:$H$2100,7,0),"NO APLICA")</f>
        <v>NO APLICA</v>
      </c>
      <c r="EF61" s="234" t="str">
        <f>IF(ED61="SI",VLOOKUP(A61,'5 TD'!$P$2:$Q$479,2,0),"NO APLICA")</f>
        <v>NO APLICA</v>
      </c>
      <c r="EG61" s="2" t="str">
        <f t="shared" si="39"/>
        <v>NO</v>
      </c>
      <c r="EH61" s="2">
        <f>IF(CZ61="no",0,VLOOKUP(AI61,EXPERIENCIA!$A$1:$C$2100,2,0))</f>
        <v>0</v>
      </c>
      <c r="EI61" s="2">
        <f>IF(CZ61="si",VLOOKUP(A61,'5 TD'!$S$3:$T$2103,2,0),0)</f>
        <v>0</v>
      </c>
      <c r="EJ61" s="2" t="str">
        <f t="shared" si="40"/>
        <v>SI</v>
      </c>
      <c r="EK61" s="2">
        <f>+('3 Planilla Preadjudicación OTIC'!BU62)</f>
        <v>0</v>
      </c>
      <c r="EL61" s="3"/>
      <c r="EM61" s="3"/>
      <c r="EN61" s="3"/>
    </row>
    <row r="62" spans="1:144" ht="15" hidden="1" customHeight="1" x14ac:dyDescent="0.3">
      <c r="A62" s="2">
        <f>+('3 Planilla Preadjudicación OTIC'!A62)</f>
        <v>14549</v>
      </c>
      <c r="B62" s="2" t="str">
        <f>+('3 Planilla Preadjudicación OTIC'!B62)</f>
        <v>53334038-5</v>
      </c>
      <c r="C62" s="4">
        <f>+('3 Planilla Preadjudicación OTIC'!E62)</f>
        <v>2025</v>
      </c>
      <c r="D62" s="4" t="str">
        <f>+('3 Planilla Preadjudicación OTIC'!F62)</f>
        <v>Fondos Regionales</v>
      </c>
      <c r="E62" s="4" t="str">
        <f>+('3 Planilla Preadjudicación OTIC'!G62)</f>
        <v>61531000-K</v>
      </c>
      <c r="F62" s="4" t="str">
        <f>+('3 Planilla Preadjudicación OTIC'!H62)</f>
        <v>SENCE</v>
      </c>
      <c r="G62" s="4"/>
      <c r="H62" s="4"/>
      <c r="I62" s="4" t="str">
        <f>+('3 Planilla Preadjudicación OTIC'!I62)</f>
        <v>LABORES DE CARPINTERÍA DE OBRA GRUESA BÁSICA</v>
      </c>
      <c r="J62" s="4" t="str">
        <f>+('3 Planilla Preadjudicación OTIC'!J62)</f>
        <v>PF1566</v>
      </c>
      <c r="K62" s="4" t="str">
        <f>+('3 Planilla Preadjudicación OTIC'!K62)</f>
        <v>TÉCNICAS PARA EL EMPRENDIMIENTO</v>
      </c>
      <c r="L62" s="4" t="str">
        <f>+('3 Planilla Preadjudicación OTIC'!L62)</f>
        <v>PF0921</v>
      </c>
      <c r="M62" s="2">
        <f>+('3 Planilla Preadjudicación OTIC'!M62)</f>
        <v>9</v>
      </c>
      <c r="N62" s="4" t="str">
        <f>+('3 Planilla Preadjudicación OTIC'!N62)</f>
        <v>DE LA ARAUCANÍA</v>
      </c>
      <c r="O62" s="4" t="str">
        <f>+('3 Planilla Preadjudicación OTIC'!O62)</f>
        <v>TOLTÉN</v>
      </c>
      <c r="P62" s="4" t="str">
        <f>+('3 Planilla Preadjudicación OTIC'!P62)</f>
        <v>PERSONAS VULNERABLES PERTENECIENTES AL 80 % MÁS VULNERABLE</v>
      </c>
      <c r="Q62" s="4" t="str">
        <f>+('3 Planilla Preadjudicación OTIC'!Q62)</f>
        <v>PRESENCIAL</v>
      </c>
      <c r="R62" s="4" t="str">
        <f>+('3 Planilla Preadjudicación OTIC'!R62)</f>
        <v>INDEPENDIENTE</v>
      </c>
      <c r="S62" s="4" t="str">
        <f>+('3 Planilla Preadjudicación OTIC'!S62)</f>
        <v>01. LUNES - MAÑANA / 04. MARTES - MAÑANA / 07. MIÉRCOLES - MAÑANA / 10. JUEVES - MAÑANA / 13. VIERNES - MAÑANA</v>
      </c>
      <c r="T62" s="2">
        <f>+('3 Planilla Preadjudicación OTIC'!T62)</f>
        <v>20</v>
      </c>
      <c r="U62" s="2">
        <f>+('3 Planilla Preadjudicación OTIC'!U62)</f>
        <v>170</v>
      </c>
      <c r="V62" s="2">
        <f>+('3 Planilla Preadjudicación OTIC'!V62)</f>
        <v>12</v>
      </c>
      <c r="W62" s="2">
        <f>+('3 Planilla Preadjudicación OTIC'!W62)</f>
        <v>182</v>
      </c>
      <c r="X62" s="2">
        <f>+('3 Planilla Preadjudicación OTIC'!X62)</f>
        <v>4</v>
      </c>
      <c r="Y62" s="2" t="str">
        <f>+('3 Planilla Preadjudicación OTIC'!Y62)</f>
        <v>SI</v>
      </c>
      <c r="Z62" s="2" t="str">
        <f>+('3 Planilla Preadjudicación OTIC'!Z62)</f>
        <v>SI</v>
      </c>
      <c r="AA62" s="2" t="str">
        <f>+('3 Planilla Preadjudicación OTIC'!AA62)</f>
        <v>SI</v>
      </c>
      <c r="AB62" s="4">
        <f>+('3 Planilla Preadjudicación OTIC'!AB62)</f>
        <v>0</v>
      </c>
      <c r="AC62" s="4" t="str">
        <f>+('3 Planilla Preadjudicación OTIC'!AC62)</f>
        <v>EDUCACIÓN MEDIA COMPLETA, PREFERENTEMENTE</v>
      </c>
      <c r="AD62" s="2">
        <f>+('3 Planilla Preadjudicación OTIC'!AD62)</f>
        <v>0</v>
      </c>
      <c r="AE62" s="4">
        <f>+('3 Planilla Preadjudicación OTIC'!AE62)</f>
        <v>0</v>
      </c>
      <c r="AF62" s="2" t="str">
        <f>+('3 Planilla Preadjudicación OTIC'!AF62)</f>
        <v>CONVOCATORIA ABIERTA</v>
      </c>
      <c r="AG62" s="2">
        <f>+('3 Planilla Preadjudicación OTIC'!AG62)</f>
        <v>46</v>
      </c>
      <c r="AH62" s="30">
        <v>2</v>
      </c>
      <c r="AI62" s="2" t="str">
        <f>+('3 Planilla Preadjudicación OTIC'!AI62)</f>
        <v>77777502-2</v>
      </c>
      <c r="AJ62" s="135" t="str">
        <f>+('3 Planilla Preadjudicación OTIC'!AJ62)</f>
        <v>Potencia Otec Spa</v>
      </c>
      <c r="AK62" s="4">
        <f>+('3 Planilla Preadjudicación OTIC'!AK62)</f>
        <v>182</v>
      </c>
      <c r="AL62" s="2">
        <f>+('3 Planilla Preadjudicación OTIC'!AL62)</f>
        <v>46</v>
      </c>
      <c r="AM62" s="2">
        <f>+('3 Planilla Preadjudicación OTIC'!AM62)</f>
        <v>5075</v>
      </c>
      <c r="AN62" s="12">
        <f>+('3 Planilla Preadjudicación OTIC'!AN62)</f>
        <v>275000</v>
      </c>
      <c r="AO62" s="12">
        <f>+('3 Planilla Preadjudicación OTIC'!AO62)</f>
        <v>0</v>
      </c>
      <c r="AP62" s="12">
        <f>+('3 Planilla Preadjudicación OTIC'!AP62)</f>
        <v>18473000</v>
      </c>
      <c r="AQ62" s="12">
        <f>+('3 Planilla Preadjudicación OTIC'!AQ62)</f>
        <v>3680000</v>
      </c>
      <c r="AR62" s="12">
        <f>+('3 Planilla Preadjudicación OTIC'!AR62)</f>
        <v>5500000</v>
      </c>
      <c r="AS62" s="12">
        <f>+('3 Planilla Preadjudicación OTIC'!AS62)</f>
        <v>4600000</v>
      </c>
      <c r="AT62" s="12">
        <f>+('3 Planilla Preadjudicación OTIC'!AT62)</f>
        <v>0</v>
      </c>
      <c r="AU62" s="12">
        <f>+('3 Planilla Preadjudicación OTIC'!AU62)</f>
        <v>32253000</v>
      </c>
      <c r="AV62" s="12" t="str">
        <f>+('3 Planilla Preadjudicación OTIC'!AV62)</f>
        <v>SI</v>
      </c>
      <c r="AW62" s="2">
        <f>+('3 Planilla Preadjudicación OTIC'!AW62)</f>
        <v>0</v>
      </c>
      <c r="AX62" s="4">
        <f>+('3 Planilla Preadjudicación OTIC'!AX62)</f>
        <v>1</v>
      </c>
      <c r="AY62" s="2">
        <f>+('3 Planilla Preadjudicación OTIC'!AY62)</f>
        <v>7</v>
      </c>
      <c r="AZ62" s="2" t="str">
        <f>+('3 Planilla Preadjudicación OTIC'!BA62)</f>
        <v>-</v>
      </c>
      <c r="BA62" s="2" t="str">
        <f>+('3 Planilla Preadjudicación OTIC'!BB62)</f>
        <v>-</v>
      </c>
      <c r="BB62" s="2" t="str">
        <f>+('3 Planilla Preadjudicación OTIC'!BC62)</f>
        <v>-</v>
      </c>
      <c r="BC62" s="2" t="str">
        <f>+('3 Planilla Preadjudicación OTIC'!BD62)</f>
        <v>-</v>
      </c>
      <c r="BD62" s="2" t="str">
        <f>+('3 Planilla Preadjudicación OTIC'!BE62)</f>
        <v>-</v>
      </c>
      <c r="BE62" s="2" t="str">
        <f>+('3 Planilla Preadjudicación OTIC'!BF62)</f>
        <v>-</v>
      </c>
      <c r="BF62" s="2"/>
      <c r="BG62" s="2">
        <f>+('3 Planilla Preadjudicación OTIC'!BG62)</f>
        <v>7</v>
      </c>
      <c r="BH62" s="2">
        <f>+('3 Planilla Preadjudicación OTIC'!BH62)</f>
        <v>7</v>
      </c>
      <c r="BI62" s="2">
        <f>+('3 Planilla Preadjudicación OTIC'!BI62)</f>
        <v>7</v>
      </c>
      <c r="BJ62" s="2">
        <f>+('3 Planilla Preadjudicación OTIC'!BJ62)</f>
        <v>7</v>
      </c>
      <c r="BK62" s="2">
        <f>+('3 Planilla Preadjudicación OTIC'!BK62)</f>
        <v>5</v>
      </c>
      <c r="BL62" s="199">
        <f>+('3 Planilla Preadjudicación OTIC'!BM62)</f>
        <v>7</v>
      </c>
      <c r="BM62" s="103">
        <f>ROUND(('3 Planilla Preadjudicación OTIC'!BN62),1)</f>
        <v>6.3</v>
      </c>
      <c r="BN62" s="4">
        <f>+('3 Planilla Preadjudicación OTIC'!BO62)</f>
        <v>0</v>
      </c>
      <c r="BO62" s="4">
        <f>+('3 Planilla Preadjudicación OTIC'!BP62)</f>
        <v>0</v>
      </c>
      <c r="BP62" s="4">
        <f>+('3 Planilla Preadjudicación OTIC'!BQ62)</f>
        <v>0</v>
      </c>
      <c r="BQ62" s="4">
        <f>+('3 Planilla Preadjudicación OTIC'!BR62)</f>
        <v>0</v>
      </c>
      <c r="BR62" s="4">
        <f>+('3 Planilla Preadjudicación OTIC'!BS62)</f>
        <v>0</v>
      </c>
      <c r="BS62" s="4">
        <f>+('3 Planilla Preadjudicación OTIC'!BT62)</f>
        <v>0</v>
      </c>
      <c r="BT62" s="135"/>
      <c r="BU62" s="85">
        <f>IF(VLOOKUP(A62,'BD OFICIAL'!$A$1:$AL$2097,7,0)=D62,0,1)</f>
        <v>0</v>
      </c>
      <c r="BV62" s="85">
        <f>IF(VLOOKUP(A62,'BD OFICIAL'!$A$1:$AL$2097,11,0)=J62,0,1)</f>
        <v>0</v>
      </c>
      <c r="BW62" s="85">
        <f>IF(VLOOKUP(A62,'BD OFICIAL'!$A$1:$AL$2097,13,0)=L62,0,1)</f>
        <v>0</v>
      </c>
      <c r="BX62" s="2">
        <f>IF(VLOOKUP(A62,'BD OFICIAL'!$A$1:$AL$2097,16,0)=O62,0,1)</f>
        <v>0</v>
      </c>
      <c r="BY62" s="2">
        <f>IF(VLOOKUP(A62,'BD OFICIAL'!$A$1:$AL$2097,17,0)=P62,0,1)</f>
        <v>0</v>
      </c>
      <c r="BZ62" s="2">
        <f>IF(VLOOKUP(A62,'BD OFICIAL'!$A$1:$AL$2097,19,0)=R62,0,1)</f>
        <v>0</v>
      </c>
      <c r="CA62" s="2">
        <f>IF(VLOOKUP(A62,'BD OFICIAL'!$A$1:$AL$2097,21,0)=T62,0,1)</f>
        <v>0</v>
      </c>
      <c r="CB62" s="2">
        <f>IF(VLOOKUP(A62,'BD OFICIAL'!$A$1:$AL$2097,24,0)=AK62,0,1)</f>
        <v>0</v>
      </c>
      <c r="CC62" s="2">
        <f>IF(VLOOKUP(A62,'BD OFICIAL'!$A$1:$AL$2097,25,0)=X62,0,1)</f>
        <v>0</v>
      </c>
      <c r="CD62" s="2">
        <f>IF(VLOOKUP(A62,'BD OFICIAL'!$A$1:$AL$2097,26,0)=Y62,0,1)</f>
        <v>0</v>
      </c>
      <c r="CE62" s="2">
        <f>IF(VLOOKUP(A62,'BD OFICIAL'!$A$1:$AL$2097,27,0)=Z62,0,1)</f>
        <v>0</v>
      </c>
      <c r="CF62" s="2">
        <f>IF(VLOOKUP(A62,'BD OFICIAL'!$A$1:$AL$2097,28,0)=AA62,0,1)</f>
        <v>0</v>
      </c>
      <c r="CG62" s="2">
        <f>IF(VLOOKUP(A62,'BD OFICIAL'!$A$1:$AL$2097,33,0)=AF62,0,1)</f>
        <v>0</v>
      </c>
      <c r="CH62" s="2">
        <f>IF(VLOOKUP(A62,'BD OFICIAL'!$A$1:$AL$2097,35,0)=AH62,0,1)</f>
        <v>0</v>
      </c>
      <c r="CI62" s="85">
        <f>IF(VLOOKUP(A62,'BD OFICIAL'!$A$1:$AL$2097,34,0)=AL62,0,1)</f>
        <v>0</v>
      </c>
      <c r="CJ62" s="12">
        <f>VLOOKUP(A62,'BD OFICIAL'!$A$1:$AM$2097,36,0)*AM62-AP62</f>
        <v>0</v>
      </c>
      <c r="CK62" s="85" t="str">
        <f t="shared" si="0"/>
        <v>SHNOM</v>
      </c>
      <c r="CL62" s="85" t="str">
        <f t="shared" si="1"/>
        <v>SI</v>
      </c>
      <c r="CM62" s="85" t="str">
        <f t="shared" si="21"/>
        <v>NO</v>
      </c>
      <c r="CN62" s="31">
        <f t="shared" si="22"/>
        <v>0</v>
      </c>
      <c r="CO62" s="31">
        <f t="shared" si="2"/>
        <v>0</v>
      </c>
      <c r="CP62" s="31">
        <f t="shared" si="34"/>
        <v>0</v>
      </c>
      <c r="CQ62" s="31">
        <f>IF(Y62="NO",0,IF(Y62="SI",IF(VLOOKUP(A62,'BD OFICIAL'!$A:$AO,40,0)=AQ62,0,1)))</f>
        <v>0</v>
      </c>
      <c r="CR62" s="31">
        <f>IF(Z62="NO",0,IF(Z62="SI",IF(VLOOKUP(A62,'BD OFICIAL'!$A:$AO,41,0)=AS62,0,1)))</f>
        <v>0</v>
      </c>
      <c r="CS62" s="31">
        <f t="shared" si="4"/>
        <v>0</v>
      </c>
      <c r="CT62" s="31">
        <f t="shared" si="5"/>
        <v>0</v>
      </c>
      <c r="CU62" s="31">
        <f>IF(VLOOKUP(A62,'BD OFICIAL'!$A$1:$AL$1055,31,0)="SI",IF(AT62&gt;0,0,1),IF(AT62=0,0,1))</f>
        <v>0</v>
      </c>
      <c r="CV62" s="31">
        <f t="shared" si="6"/>
        <v>0</v>
      </c>
      <c r="CW62" s="31">
        <f t="shared" si="7"/>
        <v>0</v>
      </c>
      <c r="CX62" s="85" t="str">
        <f t="shared" si="23"/>
        <v>SI</v>
      </c>
      <c r="CY62" s="31">
        <f t="shared" si="24"/>
        <v>0</v>
      </c>
      <c r="CZ62" s="85" t="str">
        <f>IF(ISERROR(VLOOKUP(AI62,EXPERIENCIA!$A$1:$C$2100,1,0)),"NO","SI")</f>
        <v>NO</v>
      </c>
      <c r="DA62" s="85">
        <f>IF(CX62="no","NO APLICA",IF(AX62=0,"ERROR NOTA",IF(AND(AX62&gt;1,CZ62="NO"),"ERROR NOTA",IF(AND(CZ62="NO",AX62=1),0,IF(VLOOKUP(AI62,EXPERIENCIA!$A$1:$C$2100,3,0)=AX62,0,"ERROR NOTA")))))</f>
        <v>0</v>
      </c>
      <c r="DB62" s="85" t="str">
        <f>IF(ISERROR(VLOOKUP(AI62,COMPORTAMIENTO!$A$1:$C$2100,1,0)),"NO","SI")</f>
        <v>NO</v>
      </c>
      <c r="DC62" s="85">
        <f>IF(CX62="NO","NO APLICA",IF(AY62=0,"ERROR NOTA",IF(AND(DB62="NO",AY62=7),0,IF(VLOOKUP(AI62,COMPORTAMIENTO!$A$2:$H$2100,8,0)=AY62,0,"ERROR NOTA"))))</f>
        <v>0</v>
      </c>
      <c r="DD62" s="103">
        <f t="shared" si="25"/>
        <v>0.1</v>
      </c>
      <c r="DE62" s="103">
        <f t="shared" si="26"/>
        <v>0.70000000000000007</v>
      </c>
      <c r="DF62" s="85" t="str">
        <f t="shared" si="8"/>
        <v>SI</v>
      </c>
      <c r="DG62" s="85">
        <f t="shared" si="9"/>
        <v>0</v>
      </c>
      <c r="DH62" s="85">
        <f t="shared" si="27"/>
        <v>0</v>
      </c>
      <c r="DI62" s="85">
        <f t="shared" si="10"/>
        <v>0</v>
      </c>
      <c r="DJ62" s="7">
        <f t="shared" si="28"/>
        <v>6.8000000000000007</v>
      </c>
      <c r="DK62" s="7">
        <f t="shared" si="11"/>
        <v>6.8000000000000007</v>
      </c>
      <c r="DL62" s="12">
        <f t="shared" si="29"/>
        <v>5075</v>
      </c>
      <c r="DM62" s="12">
        <f>VLOOKUP(A62,'5 TD'!$A:$B,2,0)</f>
        <v>5075</v>
      </c>
      <c r="DN62" s="7">
        <f t="shared" si="12"/>
        <v>7</v>
      </c>
      <c r="DO62" s="85" t="str">
        <f t="shared" si="13"/>
        <v>APROBADO</v>
      </c>
      <c r="DP62" s="85" t="str">
        <f t="shared" si="35"/>
        <v>APROBADO</v>
      </c>
      <c r="DQ62" s="7">
        <f t="shared" si="36"/>
        <v>6.3</v>
      </c>
      <c r="DR62" s="85" t="str">
        <f t="shared" si="30"/>
        <v>APROBADO</v>
      </c>
      <c r="DS62" s="2">
        <f>+('3 Planilla Preadjudicación OTIC'!BO62)</f>
        <v>0</v>
      </c>
      <c r="DT62" s="2">
        <f>IF(DR62="APROBADO",VLOOKUP(A62,'5 TD'!$D$3:$E$270,2,0),"NO APLICA")</f>
        <v>7</v>
      </c>
      <c r="DU62" s="2" t="str">
        <f t="shared" si="37"/>
        <v>NO</v>
      </c>
      <c r="DV62" s="2" t="str">
        <f>IF(DU62="SI",VLOOKUP(A62,'5 TD'!$G$3:$H$270,2,0),"NO APLICA ")</f>
        <v xml:space="preserve">NO APLICA </v>
      </c>
      <c r="DW62" s="2" t="str">
        <f t="shared" si="31"/>
        <v>NO</v>
      </c>
      <c r="DX62" s="2" t="str">
        <f>IF(DW62="SI",VLOOKUP(A62,'5 TD'!$J$4:$K$472,2,0),"NO APLICA")</f>
        <v>NO APLICA</v>
      </c>
      <c r="DY62" s="2" t="str">
        <f t="shared" si="32"/>
        <v>NO</v>
      </c>
      <c r="DZ62" s="7" t="str">
        <f>IF(DY62="SI",VLOOKUP(A62,'5 TD'!$M$4:$N$350,2,0),"NO APLICA")</f>
        <v>NO APLICA</v>
      </c>
      <c r="EA62" s="2" t="str">
        <f t="shared" si="17"/>
        <v>NO APLICA</v>
      </c>
      <c r="EB62" s="12" t="str">
        <f t="shared" si="33"/>
        <v/>
      </c>
      <c r="EC62" s="12" t="str">
        <f>IF(EA62="SI",VLOOKUP(A62,'5 TD'!$V$4:$W$479,2,0),"NO APLICA")</f>
        <v>NO APLICA</v>
      </c>
      <c r="ED62" s="2" t="str">
        <f t="shared" si="38"/>
        <v>NO</v>
      </c>
      <c r="EE62" s="79" t="str">
        <f>IF(ED62="SI",VLOOKUP(AI62,COMPORTAMIENTO!$A$1:$H$2100,7,0),"NO APLICA")</f>
        <v>NO APLICA</v>
      </c>
      <c r="EF62" s="234" t="str">
        <f>IF(ED62="SI",VLOOKUP(A62,'5 TD'!$P$2:$Q$479,2,0),"NO APLICA")</f>
        <v>NO APLICA</v>
      </c>
      <c r="EG62" s="2" t="str">
        <f t="shared" si="39"/>
        <v>NO</v>
      </c>
      <c r="EH62" s="2">
        <f>IF(CZ62="no",0,VLOOKUP(AI62,EXPERIENCIA!$A$1:$C$2100,2,0))</f>
        <v>0</v>
      </c>
      <c r="EI62" s="2">
        <f>IF(CZ62="si",VLOOKUP(A62,'5 TD'!$S$3:$T$2103,2,0),0)</f>
        <v>0</v>
      </c>
      <c r="EJ62" s="2" t="str">
        <f t="shared" si="40"/>
        <v>SI</v>
      </c>
      <c r="EK62" s="2">
        <f>+('3 Planilla Preadjudicación OTIC'!BU63)</f>
        <v>0</v>
      </c>
      <c r="EL62" s="3"/>
      <c r="EM62" s="3"/>
      <c r="EN62" s="3"/>
    </row>
    <row r="63" spans="1:144" ht="15" hidden="1" customHeight="1" x14ac:dyDescent="0.3">
      <c r="A63" s="2">
        <f>+('3 Planilla Preadjudicación OTIC'!A63)</f>
        <v>14550</v>
      </c>
      <c r="B63" s="2" t="str">
        <f>+('3 Planilla Preadjudicación OTIC'!B63)</f>
        <v>53334038-5</v>
      </c>
      <c r="C63" s="4">
        <f>+('3 Planilla Preadjudicación OTIC'!E63)</f>
        <v>2025</v>
      </c>
      <c r="D63" s="4" t="str">
        <f>+('3 Planilla Preadjudicación OTIC'!F63)</f>
        <v>Fondos Regionales</v>
      </c>
      <c r="E63" s="4" t="str">
        <f>+('3 Planilla Preadjudicación OTIC'!G63)</f>
        <v>61531000-K</v>
      </c>
      <c r="F63" s="4" t="str">
        <f>+('3 Planilla Preadjudicación OTIC'!H63)</f>
        <v>SENCE</v>
      </c>
      <c r="G63" s="4"/>
      <c r="H63" s="4"/>
      <c r="I63" s="4" t="str">
        <f>+('3 Planilla Preadjudicación OTIC'!I63)</f>
        <v>LABORES DE CARPINTERÍA DE OBRA GRUESA BÁSICA</v>
      </c>
      <c r="J63" s="4" t="str">
        <f>+('3 Planilla Preadjudicación OTIC'!J63)</f>
        <v>PF1566</v>
      </c>
      <c r="K63" s="4" t="str">
        <f>+('3 Planilla Preadjudicación OTIC'!K63)</f>
        <v>TÉCNICAS PARA EL EMPRENDIMIENTO</v>
      </c>
      <c r="L63" s="4" t="str">
        <f>+('3 Planilla Preadjudicación OTIC'!L63)</f>
        <v>PF0921</v>
      </c>
      <c r="M63" s="2">
        <f>+('3 Planilla Preadjudicación OTIC'!M63)</f>
        <v>9</v>
      </c>
      <c r="N63" s="4" t="str">
        <f>+('3 Planilla Preadjudicación OTIC'!N63)</f>
        <v>DE LA ARAUCANÍA</v>
      </c>
      <c r="O63" s="4" t="str">
        <f>+('3 Planilla Preadjudicación OTIC'!O63)</f>
        <v>CARAHUE</v>
      </c>
      <c r="P63" s="4" t="str">
        <f>+('3 Planilla Preadjudicación OTIC'!P63)</f>
        <v>PERSONAS VULNERABLES PERTENECIENTES AL 80 % MÁS VULNERABLE</v>
      </c>
      <c r="Q63" s="4" t="str">
        <f>+('3 Planilla Preadjudicación OTIC'!Q63)</f>
        <v>PRESENCIAL</v>
      </c>
      <c r="R63" s="4" t="str">
        <f>+('3 Planilla Preadjudicación OTIC'!R63)</f>
        <v>INDEPENDIENTE</v>
      </c>
      <c r="S63" s="4" t="str">
        <f>+('3 Planilla Preadjudicación OTIC'!S63)</f>
        <v>01. LUNES - MAÑANA / 04. MARTES - MAÑANA / 07. MIÉRCOLES - MAÑANA / 10. JUEVES - MAÑANA / 13. VIERNES - MAÑANA</v>
      </c>
      <c r="T63" s="2">
        <f>+('3 Planilla Preadjudicación OTIC'!T63)</f>
        <v>20</v>
      </c>
      <c r="U63" s="2">
        <f>+('3 Planilla Preadjudicación OTIC'!U63)</f>
        <v>170</v>
      </c>
      <c r="V63" s="2">
        <f>+('3 Planilla Preadjudicación OTIC'!V63)</f>
        <v>12</v>
      </c>
      <c r="W63" s="2">
        <f>+('3 Planilla Preadjudicación OTIC'!W63)</f>
        <v>182</v>
      </c>
      <c r="X63" s="2">
        <f>+('3 Planilla Preadjudicación OTIC'!X63)</f>
        <v>4</v>
      </c>
      <c r="Y63" s="2" t="str">
        <f>+('3 Planilla Preadjudicación OTIC'!Y63)</f>
        <v>SI</v>
      </c>
      <c r="Z63" s="2" t="str">
        <f>+('3 Planilla Preadjudicación OTIC'!Z63)</f>
        <v>SI</v>
      </c>
      <c r="AA63" s="2" t="str">
        <f>+('3 Planilla Preadjudicación OTIC'!AA63)</f>
        <v>SI</v>
      </c>
      <c r="AB63" s="4">
        <f>+('3 Planilla Preadjudicación OTIC'!AB63)</f>
        <v>0</v>
      </c>
      <c r="AC63" s="4" t="str">
        <f>+('3 Planilla Preadjudicación OTIC'!AC63)</f>
        <v>EDUCACIÓN MEDIA COMPLETA, PREFERENTEMENTE</v>
      </c>
      <c r="AD63" s="2">
        <f>+('3 Planilla Preadjudicación OTIC'!AD63)</f>
        <v>0</v>
      </c>
      <c r="AE63" s="4">
        <f>+('3 Planilla Preadjudicación OTIC'!AE63)</f>
        <v>0</v>
      </c>
      <c r="AF63" s="2" t="str">
        <f>+('3 Planilla Preadjudicación OTIC'!AF63)</f>
        <v>CONVOCATORIA ABIERTA</v>
      </c>
      <c r="AG63" s="2">
        <f>+('3 Planilla Preadjudicación OTIC'!AG63)</f>
        <v>46</v>
      </c>
      <c r="AH63" s="30">
        <v>2</v>
      </c>
      <c r="AI63" s="2" t="str">
        <f>+('3 Planilla Preadjudicación OTIC'!AI63)</f>
        <v>77777502-2</v>
      </c>
      <c r="AJ63" s="135" t="str">
        <f>+('3 Planilla Preadjudicación OTIC'!AJ63)</f>
        <v>Potencia Otec Spa</v>
      </c>
      <c r="AK63" s="4">
        <f>+('3 Planilla Preadjudicación OTIC'!AK63)</f>
        <v>182</v>
      </c>
      <c r="AL63" s="2">
        <f>+('3 Planilla Preadjudicación OTIC'!AL63)</f>
        <v>46</v>
      </c>
      <c r="AM63" s="2">
        <f>+('3 Planilla Preadjudicación OTIC'!AM63)</f>
        <v>5075</v>
      </c>
      <c r="AN63" s="12">
        <f>+('3 Planilla Preadjudicación OTIC'!AN63)</f>
        <v>275000</v>
      </c>
      <c r="AO63" s="12">
        <f>+('3 Planilla Preadjudicación OTIC'!AO63)</f>
        <v>0</v>
      </c>
      <c r="AP63" s="12">
        <f>+('3 Planilla Preadjudicación OTIC'!AP63)</f>
        <v>18473000</v>
      </c>
      <c r="AQ63" s="12">
        <f>+('3 Planilla Preadjudicación OTIC'!AQ63)</f>
        <v>3680000</v>
      </c>
      <c r="AR63" s="12">
        <f>+('3 Planilla Preadjudicación OTIC'!AR63)</f>
        <v>5500000</v>
      </c>
      <c r="AS63" s="12">
        <f>+('3 Planilla Preadjudicación OTIC'!AS63)</f>
        <v>4600000</v>
      </c>
      <c r="AT63" s="12">
        <f>+('3 Planilla Preadjudicación OTIC'!AT63)</f>
        <v>0</v>
      </c>
      <c r="AU63" s="12">
        <f>+('3 Planilla Preadjudicación OTIC'!AU63)</f>
        <v>32253000</v>
      </c>
      <c r="AV63" s="12" t="str">
        <f>+('3 Planilla Preadjudicación OTIC'!AV63)</f>
        <v>SI</v>
      </c>
      <c r="AW63" s="2">
        <f>+('3 Planilla Preadjudicación OTIC'!AW63)</f>
        <v>0</v>
      </c>
      <c r="AX63" s="4">
        <f>+('3 Planilla Preadjudicación OTIC'!AX63)</f>
        <v>1</v>
      </c>
      <c r="AY63" s="2">
        <f>+('3 Planilla Preadjudicación OTIC'!AY63)</f>
        <v>7</v>
      </c>
      <c r="AZ63" s="2" t="str">
        <f>+('3 Planilla Preadjudicación OTIC'!BA63)</f>
        <v>-</v>
      </c>
      <c r="BA63" s="2" t="str">
        <f>+('3 Planilla Preadjudicación OTIC'!BB63)</f>
        <v>-</v>
      </c>
      <c r="BB63" s="2" t="str">
        <f>+('3 Planilla Preadjudicación OTIC'!BC63)</f>
        <v>-</v>
      </c>
      <c r="BC63" s="2" t="str">
        <f>+('3 Planilla Preadjudicación OTIC'!BD63)</f>
        <v>-</v>
      </c>
      <c r="BD63" s="2" t="str">
        <f>+('3 Planilla Preadjudicación OTIC'!BE63)</f>
        <v>-</v>
      </c>
      <c r="BE63" s="2" t="str">
        <f>+('3 Planilla Preadjudicación OTIC'!BF63)</f>
        <v>-</v>
      </c>
      <c r="BF63" s="2"/>
      <c r="BG63" s="2">
        <f>+('3 Planilla Preadjudicación OTIC'!BG63)</f>
        <v>7</v>
      </c>
      <c r="BH63" s="2">
        <f>+('3 Planilla Preadjudicación OTIC'!BH63)</f>
        <v>7</v>
      </c>
      <c r="BI63" s="2">
        <f>+('3 Planilla Preadjudicación OTIC'!BI63)</f>
        <v>7</v>
      </c>
      <c r="BJ63" s="2">
        <f>+('3 Planilla Preadjudicación OTIC'!BJ63)</f>
        <v>7</v>
      </c>
      <c r="BK63" s="2">
        <f>+('3 Planilla Preadjudicación OTIC'!BK63)</f>
        <v>1</v>
      </c>
      <c r="BL63" s="199">
        <f>+('3 Planilla Preadjudicación OTIC'!BM63)</f>
        <v>7</v>
      </c>
      <c r="BM63" s="103">
        <f>ROUND(('3 Planilla Preadjudicación OTIC'!BN63),1)</f>
        <v>6</v>
      </c>
      <c r="BN63" s="4">
        <f>+('3 Planilla Preadjudicación OTIC'!BO63)</f>
        <v>0</v>
      </c>
      <c r="BO63" s="4">
        <f>+('3 Planilla Preadjudicación OTIC'!BP63)</f>
        <v>0</v>
      </c>
      <c r="BP63" s="4">
        <f>+('3 Planilla Preadjudicación OTIC'!BQ63)</f>
        <v>0</v>
      </c>
      <c r="BQ63" s="4">
        <f>+('3 Planilla Preadjudicación OTIC'!BR63)</f>
        <v>0</v>
      </c>
      <c r="BR63" s="4">
        <f>+('3 Planilla Preadjudicación OTIC'!BS63)</f>
        <v>0</v>
      </c>
      <c r="BS63" s="4">
        <f>+('3 Planilla Preadjudicación OTIC'!BT63)</f>
        <v>0</v>
      </c>
      <c r="BT63" s="135"/>
      <c r="BU63" s="85">
        <f>IF(VLOOKUP(A63,'BD OFICIAL'!$A$1:$AL$2097,7,0)=D63,0,1)</f>
        <v>0</v>
      </c>
      <c r="BV63" s="85">
        <f>IF(VLOOKUP(A63,'BD OFICIAL'!$A$1:$AL$2097,11,0)=J63,0,1)</f>
        <v>0</v>
      </c>
      <c r="BW63" s="85">
        <f>IF(VLOOKUP(A63,'BD OFICIAL'!$A$1:$AL$2097,13,0)=L63,0,1)</f>
        <v>0</v>
      </c>
      <c r="BX63" s="2">
        <f>IF(VLOOKUP(A63,'BD OFICIAL'!$A$1:$AL$2097,16,0)=O63,0,1)</f>
        <v>0</v>
      </c>
      <c r="BY63" s="2">
        <f>IF(VLOOKUP(A63,'BD OFICIAL'!$A$1:$AL$2097,17,0)=P63,0,1)</f>
        <v>0</v>
      </c>
      <c r="BZ63" s="2">
        <f>IF(VLOOKUP(A63,'BD OFICIAL'!$A$1:$AL$2097,19,0)=R63,0,1)</f>
        <v>0</v>
      </c>
      <c r="CA63" s="2">
        <f>IF(VLOOKUP(A63,'BD OFICIAL'!$A$1:$AL$2097,21,0)=T63,0,1)</f>
        <v>0</v>
      </c>
      <c r="CB63" s="2">
        <f>IF(VLOOKUP(A63,'BD OFICIAL'!$A$1:$AL$2097,24,0)=AK63,0,1)</f>
        <v>0</v>
      </c>
      <c r="CC63" s="2">
        <f>IF(VLOOKUP(A63,'BD OFICIAL'!$A$1:$AL$2097,25,0)=X63,0,1)</f>
        <v>0</v>
      </c>
      <c r="CD63" s="2">
        <f>IF(VLOOKUP(A63,'BD OFICIAL'!$A$1:$AL$2097,26,0)=Y63,0,1)</f>
        <v>0</v>
      </c>
      <c r="CE63" s="2">
        <f>IF(VLOOKUP(A63,'BD OFICIAL'!$A$1:$AL$2097,27,0)=Z63,0,1)</f>
        <v>0</v>
      </c>
      <c r="CF63" s="2">
        <f>IF(VLOOKUP(A63,'BD OFICIAL'!$A$1:$AL$2097,28,0)=AA63,0,1)</f>
        <v>0</v>
      </c>
      <c r="CG63" s="2">
        <f>IF(VLOOKUP(A63,'BD OFICIAL'!$A$1:$AL$2097,33,0)=AF63,0,1)</f>
        <v>0</v>
      </c>
      <c r="CH63" s="2">
        <f>IF(VLOOKUP(A63,'BD OFICIAL'!$A$1:$AL$2097,35,0)=AH63,0,1)</f>
        <v>0</v>
      </c>
      <c r="CI63" s="85">
        <f>IF(VLOOKUP(A63,'BD OFICIAL'!$A$1:$AL$2097,34,0)=AL63,0,1)</f>
        <v>0</v>
      </c>
      <c r="CJ63" s="12">
        <f>VLOOKUP(A63,'BD OFICIAL'!$A$1:$AM$2097,36,0)*AM63-AP63</f>
        <v>0</v>
      </c>
      <c r="CK63" s="85" t="str">
        <f t="shared" si="0"/>
        <v>SHNOM</v>
      </c>
      <c r="CL63" s="85" t="str">
        <f t="shared" si="1"/>
        <v>SI</v>
      </c>
      <c r="CM63" s="85" t="str">
        <f t="shared" si="21"/>
        <v>NO</v>
      </c>
      <c r="CN63" s="31">
        <f t="shared" si="22"/>
        <v>0</v>
      </c>
      <c r="CO63" s="31">
        <f t="shared" si="2"/>
        <v>0</v>
      </c>
      <c r="CP63" s="31">
        <f t="shared" si="34"/>
        <v>0</v>
      </c>
      <c r="CQ63" s="31">
        <f>IF(Y63="NO",0,IF(Y63="SI",IF(VLOOKUP(A63,'BD OFICIAL'!$A:$AO,40,0)=AQ63,0,1)))</f>
        <v>0</v>
      </c>
      <c r="CR63" s="31">
        <f>IF(Z63="NO",0,IF(Z63="SI",IF(VLOOKUP(A63,'BD OFICIAL'!$A:$AO,41,0)=AS63,0,1)))</f>
        <v>0</v>
      </c>
      <c r="CS63" s="31">
        <f t="shared" si="4"/>
        <v>0</v>
      </c>
      <c r="CT63" s="31">
        <f t="shared" si="5"/>
        <v>0</v>
      </c>
      <c r="CU63" s="31">
        <f>IF(VLOOKUP(A63,'BD OFICIAL'!$A$1:$AL$1055,31,0)="SI",IF(AT63&gt;0,0,1),IF(AT63=0,0,1))</f>
        <v>0</v>
      </c>
      <c r="CV63" s="31">
        <f t="shared" si="6"/>
        <v>0</v>
      </c>
      <c r="CW63" s="31">
        <f t="shared" si="7"/>
        <v>0</v>
      </c>
      <c r="CX63" s="85" t="str">
        <f t="shared" si="23"/>
        <v>SI</v>
      </c>
      <c r="CY63" s="31">
        <f t="shared" si="24"/>
        <v>0</v>
      </c>
      <c r="CZ63" s="85" t="str">
        <f>IF(ISERROR(VLOOKUP(AI63,EXPERIENCIA!$A$1:$C$2100,1,0)),"NO","SI")</f>
        <v>NO</v>
      </c>
      <c r="DA63" s="85">
        <f>IF(CX63="no","NO APLICA",IF(AX63=0,"ERROR NOTA",IF(AND(AX63&gt;1,CZ63="NO"),"ERROR NOTA",IF(AND(CZ63="NO",AX63=1),0,IF(VLOOKUP(AI63,EXPERIENCIA!$A$1:$C$2100,3,0)=AX63,0,"ERROR NOTA")))))</f>
        <v>0</v>
      </c>
      <c r="DB63" s="85" t="str">
        <f>IF(ISERROR(VLOOKUP(AI63,COMPORTAMIENTO!$A$1:$C$2100,1,0)),"NO","SI")</f>
        <v>NO</v>
      </c>
      <c r="DC63" s="85">
        <f>IF(CX63="NO","NO APLICA",IF(AY63=0,"ERROR NOTA",IF(AND(DB63="NO",AY63=7),0,IF(VLOOKUP(AI63,COMPORTAMIENTO!$A$2:$H$2100,8,0)=AY63,0,"ERROR NOTA"))))</f>
        <v>0</v>
      </c>
      <c r="DD63" s="103">
        <f t="shared" si="25"/>
        <v>0.1</v>
      </c>
      <c r="DE63" s="103">
        <f t="shared" si="26"/>
        <v>0.70000000000000007</v>
      </c>
      <c r="DF63" s="85" t="str">
        <f t="shared" si="8"/>
        <v>SI</v>
      </c>
      <c r="DG63" s="85">
        <f t="shared" si="9"/>
        <v>0</v>
      </c>
      <c r="DH63" s="85">
        <f t="shared" si="27"/>
        <v>0</v>
      </c>
      <c r="DI63" s="85">
        <f t="shared" si="10"/>
        <v>0</v>
      </c>
      <c r="DJ63" s="7">
        <f t="shared" si="28"/>
        <v>6.4</v>
      </c>
      <c r="DK63" s="7">
        <f t="shared" si="11"/>
        <v>6.4</v>
      </c>
      <c r="DL63" s="12">
        <f t="shared" si="29"/>
        <v>5075</v>
      </c>
      <c r="DM63" s="12">
        <f>VLOOKUP(A63,'5 TD'!$A:$B,2,0)</f>
        <v>5075</v>
      </c>
      <c r="DN63" s="7">
        <f t="shared" si="12"/>
        <v>7</v>
      </c>
      <c r="DO63" s="85" t="str">
        <f t="shared" si="13"/>
        <v>APROBADO</v>
      </c>
      <c r="DP63" s="85" t="str">
        <f t="shared" si="35"/>
        <v>APROBADO</v>
      </c>
      <c r="DQ63" s="7">
        <f t="shared" si="36"/>
        <v>6</v>
      </c>
      <c r="DR63" s="85" t="str">
        <f t="shared" si="30"/>
        <v>APROBADO</v>
      </c>
      <c r="DS63" s="2">
        <f>+('3 Planilla Preadjudicación OTIC'!BO63)</f>
        <v>0</v>
      </c>
      <c r="DT63" s="2">
        <f>IF(DR63="APROBADO",VLOOKUP(A63,'5 TD'!$D$3:$E$270,2,0),"NO APLICA")</f>
        <v>7</v>
      </c>
      <c r="DU63" s="2" t="str">
        <f t="shared" si="37"/>
        <v>NO</v>
      </c>
      <c r="DV63" s="2" t="str">
        <f>IF(DU63="SI",VLOOKUP(A63,'5 TD'!$G$3:$H$270,2,0),"NO APLICA ")</f>
        <v xml:space="preserve">NO APLICA </v>
      </c>
      <c r="DW63" s="2" t="str">
        <f t="shared" si="31"/>
        <v>NO</v>
      </c>
      <c r="DX63" s="2" t="str">
        <f>IF(DW63="SI",VLOOKUP(A63,'5 TD'!$J$4:$K$472,2,0),"NO APLICA")</f>
        <v>NO APLICA</v>
      </c>
      <c r="DY63" s="2" t="str">
        <f t="shared" si="32"/>
        <v>NO</v>
      </c>
      <c r="DZ63" s="7" t="str">
        <f>IF(DY63="SI",VLOOKUP(A63,'5 TD'!$M$4:$N$350,2,0),"NO APLICA")</f>
        <v>NO APLICA</v>
      </c>
      <c r="EA63" s="2" t="str">
        <f t="shared" si="17"/>
        <v>NO APLICA</v>
      </c>
      <c r="EB63" s="12" t="str">
        <f t="shared" si="33"/>
        <v/>
      </c>
      <c r="EC63" s="12" t="str">
        <f>IF(EA63="SI",VLOOKUP(A63,'5 TD'!$V$4:$W$479,2,0),"NO APLICA")</f>
        <v>NO APLICA</v>
      </c>
      <c r="ED63" s="2" t="str">
        <f t="shared" si="38"/>
        <v>NO</v>
      </c>
      <c r="EE63" s="79" t="str">
        <f>IF(ED63="SI",VLOOKUP(AI63,COMPORTAMIENTO!$A$1:$H$2100,7,0),"NO APLICA")</f>
        <v>NO APLICA</v>
      </c>
      <c r="EF63" s="234" t="str">
        <f>IF(ED63="SI",VLOOKUP(A63,'5 TD'!$P$2:$Q$479,2,0),"NO APLICA")</f>
        <v>NO APLICA</v>
      </c>
      <c r="EG63" s="2" t="str">
        <f t="shared" si="39"/>
        <v>NO</v>
      </c>
      <c r="EH63" s="2">
        <f>IF(CZ63="no",0,VLOOKUP(AI63,EXPERIENCIA!$A$1:$C$2100,2,0))</f>
        <v>0</v>
      </c>
      <c r="EI63" s="2">
        <f>IF(CZ63="si",VLOOKUP(A63,'5 TD'!$S$3:$T$2103,2,0),0)</f>
        <v>0</v>
      </c>
      <c r="EJ63" s="2" t="str">
        <f t="shared" si="40"/>
        <v>SI</v>
      </c>
      <c r="EK63" s="2">
        <f>+('3 Planilla Preadjudicación OTIC'!BU64)</f>
        <v>0</v>
      </c>
      <c r="EL63" s="3"/>
      <c r="EM63" s="3"/>
      <c r="EN63" s="3"/>
    </row>
    <row r="64" spans="1:144" ht="15" hidden="1" customHeight="1" x14ac:dyDescent="0.3">
      <c r="A64" s="2">
        <f>+('3 Planilla Preadjudicación OTIC'!A64)</f>
        <v>14551</v>
      </c>
      <c r="B64" s="2" t="str">
        <f>+('3 Planilla Preadjudicación OTIC'!B64)</f>
        <v>53334038-5</v>
      </c>
      <c r="C64" s="4">
        <f>+('3 Planilla Preadjudicación OTIC'!E64)</f>
        <v>2025</v>
      </c>
      <c r="D64" s="4" t="str">
        <f>+('3 Planilla Preadjudicación OTIC'!F64)</f>
        <v>Fondos Regionales</v>
      </c>
      <c r="E64" s="4" t="str">
        <f>+('3 Planilla Preadjudicación OTIC'!G64)</f>
        <v>61531000-K</v>
      </c>
      <c r="F64" s="4" t="str">
        <f>+('3 Planilla Preadjudicación OTIC'!H64)</f>
        <v>SENCE</v>
      </c>
      <c r="G64" s="4"/>
      <c r="H64" s="4"/>
      <c r="I64" s="4" t="str">
        <f>+('3 Planilla Preadjudicación OTIC'!I64)</f>
        <v>LABORES DE CARPINTERÍA DE OBRA GRUESA BÁSICA</v>
      </c>
      <c r="J64" s="4" t="str">
        <f>+('3 Planilla Preadjudicación OTIC'!J64)</f>
        <v>PF1566</v>
      </c>
      <c r="K64" s="4" t="str">
        <f>+('3 Planilla Preadjudicación OTIC'!K64)</f>
        <v>TÉCNICAS PARA EL EMPRENDIMIENTO</v>
      </c>
      <c r="L64" s="4" t="str">
        <f>+('3 Planilla Preadjudicación OTIC'!L64)</f>
        <v>PF0921</v>
      </c>
      <c r="M64" s="2">
        <f>+('3 Planilla Preadjudicación OTIC'!M64)</f>
        <v>9</v>
      </c>
      <c r="N64" s="4" t="str">
        <f>+('3 Planilla Preadjudicación OTIC'!N64)</f>
        <v>DE LA ARAUCANÍA</v>
      </c>
      <c r="O64" s="4" t="str">
        <f>+('3 Planilla Preadjudicación OTIC'!O64)</f>
        <v>LONQUIMAY</v>
      </c>
      <c r="P64" s="4" t="str">
        <f>+('3 Planilla Preadjudicación OTIC'!P64)</f>
        <v>PERSONAS VULNERABLES PERTENECIENTES AL 80 % MÁS VULNERABLE</v>
      </c>
      <c r="Q64" s="4" t="str">
        <f>+('3 Planilla Preadjudicación OTIC'!Q64)</f>
        <v>PRESENCIAL</v>
      </c>
      <c r="R64" s="4" t="str">
        <f>+('3 Planilla Preadjudicación OTIC'!R64)</f>
        <v>INDEPENDIENTE</v>
      </c>
      <c r="S64" s="4" t="str">
        <f>+('3 Planilla Preadjudicación OTIC'!S64)</f>
        <v>01. LUNES - MAÑANA / 04. MARTES - MAÑANA / 07. MIÉRCOLES - MAÑANA / 10. JUEVES - MAÑANA / 13. VIERNES - MAÑANA</v>
      </c>
      <c r="T64" s="2">
        <f>+('3 Planilla Preadjudicación OTIC'!T64)</f>
        <v>20</v>
      </c>
      <c r="U64" s="2">
        <f>+('3 Planilla Preadjudicación OTIC'!U64)</f>
        <v>170</v>
      </c>
      <c r="V64" s="2">
        <f>+('3 Planilla Preadjudicación OTIC'!V64)</f>
        <v>12</v>
      </c>
      <c r="W64" s="2">
        <f>+('3 Planilla Preadjudicación OTIC'!W64)</f>
        <v>182</v>
      </c>
      <c r="X64" s="2">
        <f>+('3 Planilla Preadjudicación OTIC'!X64)</f>
        <v>4</v>
      </c>
      <c r="Y64" s="2" t="str">
        <f>+('3 Planilla Preadjudicación OTIC'!Y64)</f>
        <v>SI</v>
      </c>
      <c r="Z64" s="2" t="str">
        <f>+('3 Planilla Preadjudicación OTIC'!Z64)</f>
        <v>SI</v>
      </c>
      <c r="AA64" s="2" t="str">
        <f>+('3 Planilla Preadjudicación OTIC'!AA64)</f>
        <v>SI</v>
      </c>
      <c r="AB64" s="4">
        <f>+('3 Planilla Preadjudicación OTIC'!AB64)</f>
        <v>0</v>
      </c>
      <c r="AC64" s="4" t="str">
        <f>+('3 Planilla Preadjudicación OTIC'!AC64)</f>
        <v>EDUCACIÓN MEDIA COMPLETA, PREFERENTEMENTE</v>
      </c>
      <c r="AD64" s="2">
        <f>+('3 Planilla Preadjudicación OTIC'!AD64)</f>
        <v>0</v>
      </c>
      <c r="AE64" s="4">
        <f>+('3 Planilla Preadjudicación OTIC'!AE64)</f>
        <v>0</v>
      </c>
      <c r="AF64" s="2" t="str">
        <f>+('3 Planilla Preadjudicación OTIC'!AF64)</f>
        <v>CONVOCATORIA ABIERTA</v>
      </c>
      <c r="AG64" s="2">
        <f>+('3 Planilla Preadjudicación OTIC'!AG64)</f>
        <v>46</v>
      </c>
      <c r="AH64" s="30">
        <v>2</v>
      </c>
      <c r="AI64" s="2" t="str">
        <f>+('3 Planilla Preadjudicación OTIC'!AI64)</f>
        <v>77777502-2</v>
      </c>
      <c r="AJ64" s="135" t="str">
        <f>+('3 Planilla Preadjudicación OTIC'!AJ64)</f>
        <v>Potencia Otec Spa</v>
      </c>
      <c r="AK64" s="4">
        <f>+('3 Planilla Preadjudicación OTIC'!AK64)</f>
        <v>182</v>
      </c>
      <c r="AL64" s="2">
        <f>+('3 Planilla Preadjudicación OTIC'!AL64)</f>
        <v>46</v>
      </c>
      <c r="AM64" s="2">
        <f>+('3 Planilla Preadjudicación OTIC'!AM64)</f>
        <v>5075</v>
      </c>
      <c r="AN64" s="12">
        <f>+('3 Planilla Preadjudicación OTIC'!AN64)</f>
        <v>275000</v>
      </c>
      <c r="AO64" s="12">
        <f>+('3 Planilla Preadjudicación OTIC'!AO64)</f>
        <v>0</v>
      </c>
      <c r="AP64" s="12">
        <f>+('3 Planilla Preadjudicación OTIC'!AP64)</f>
        <v>18473000</v>
      </c>
      <c r="AQ64" s="12">
        <f>+('3 Planilla Preadjudicación OTIC'!AQ64)</f>
        <v>3680000</v>
      </c>
      <c r="AR64" s="12">
        <f>+('3 Planilla Preadjudicación OTIC'!AR64)</f>
        <v>5500000</v>
      </c>
      <c r="AS64" s="12">
        <f>+('3 Planilla Preadjudicación OTIC'!AS64)</f>
        <v>4600000</v>
      </c>
      <c r="AT64" s="12">
        <f>+('3 Planilla Preadjudicación OTIC'!AT64)</f>
        <v>0</v>
      </c>
      <c r="AU64" s="12">
        <f>+('3 Planilla Preadjudicación OTIC'!AU64)</f>
        <v>32253000</v>
      </c>
      <c r="AV64" s="12" t="str">
        <f>+('3 Planilla Preadjudicación OTIC'!AV64)</f>
        <v>SI</v>
      </c>
      <c r="AW64" s="2">
        <f>+('3 Planilla Preadjudicación OTIC'!AW64)</f>
        <v>0</v>
      </c>
      <c r="AX64" s="4">
        <f>+('3 Planilla Preadjudicación OTIC'!AX64)</f>
        <v>1</v>
      </c>
      <c r="AY64" s="2">
        <f>+('3 Planilla Preadjudicación OTIC'!AY64)</f>
        <v>7</v>
      </c>
      <c r="AZ64" s="2" t="str">
        <f>+('3 Planilla Preadjudicación OTIC'!BA64)</f>
        <v>-</v>
      </c>
      <c r="BA64" s="2" t="str">
        <f>+('3 Planilla Preadjudicación OTIC'!BB64)</f>
        <v>-</v>
      </c>
      <c r="BB64" s="2" t="str">
        <f>+('3 Planilla Preadjudicación OTIC'!BC64)</f>
        <v>-</v>
      </c>
      <c r="BC64" s="2" t="str">
        <f>+('3 Planilla Preadjudicación OTIC'!BD64)</f>
        <v>-</v>
      </c>
      <c r="BD64" s="2" t="str">
        <f>+('3 Planilla Preadjudicación OTIC'!BE64)</f>
        <v>-</v>
      </c>
      <c r="BE64" s="2" t="str">
        <f>+('3 Planilla Preadjudicación OTIC'!BF64)</f>
        <v>-</v>
      </c>
      <c r="BF64" s="2"/>
      <c r="BG64" s="2">
        <f>+('3 Planilla Preadjudicación OTIC'!BG64)</f>
        <v>7</v>
      </c>
      <c r="BH64" s="2">
        <f>+('3 Planilla Preadjudicación OTIC'!BH64)</f>
        <v>7</v>
      </c>
      <c r="BI64" s="2">
        <f>+('3 Planilla Preadjudicación OTIC'!BI64)</f>
        <v>7</v>
      </c>
      <c r="BJ64" s="2">
        <f>+('3 Planilla Preadjudicación OTIC'!BJ64)</f>
        <v>7</v>
      </c>
      <c r="BK64" s="2">
        <f>+('3 Planilla Preadjudicación OTIC'!BK64)</f>
        <v>5</v>
      </c>
      <c r="BL64" s="199">
        <f>+('3 Planilla Preadjudicación OTIC'!BM64)</f>
        <v>7</v>
      </c>
      <c r="BM64" s="103">
        <f>ROUND(('3 Planilla Preadjudicación OTIC'!BN64),1)</f>
        <v>6.3</v>
      </c>
      <c r="BN64" s="4">
        <f>+('3 Planilla Preadjudicación OTIC'!BO64)</f>
        <v>0</v>
      </c>
      <c r="BO64" s="4">
        <f>+('3 Planilla Preadjudicación OTIC'!BP64)</f>
        <v>0</v>
      </c>
      <c r="BP64" s="4">
        <f>+('3 Planilla Preadjudicación OTIC'!BQ64)</f>
        <v>0</v>
      </c>
      <c r="BQ64" s="4">
        <f>+('3 Planilla Preadjudicación OTIC'!BR64)</f>
        <v>0</v>
      </c>
      <c r="BR64" s="4">
        <f>+('3 Planilla Preadjudicación OTIC'!BS64)</f>
        <v>0</v>
      </c>
      <c r="BS64" s="4">
        <f>+('3 Planilla Preadjudicación OTIC'!BT64)</f>
        <v>0</v>
      </c>
      <c r="BT64" s="135"/>
      <c r="BU64" s="85">
        <f>IF(VLOOKUP(A64,'BD OFICIAL'!$A$1:$AL$2097,7,0)=D64,0,1)</f>
        <v>0</v>
      </c>
      <c r="BV64" s="85">
        <f>IF(VLOOKUP(A64,'BD OFICIAL'!$A$1:$AL$2097,11,0)=J64,0,1)</f>
        <v>0</v>
      </c>
      <c r="BW64" s="85">
        <f>IF(VLOOKUP(A64,'BD OFICIAL'!$A$1:$AL$2097,13,0)=L64,0,1)</f>
        <v>0</v>
      </c>
      <c r="BX64" s="2">
        <f>IF(VLOOKUP(A64,'BD OFICIAL'!$A$1:$AL$2097,16,0)=O64,0,1)</f>
        <v>0</v>
      </c>
      <c r="BY64" s="2">
        <f>IF(VLOOKUP(A64,'BD OFICIAL'!$A$1:$AL$2097,17,0)=P64,0,1)</f>
        <v>0</v>
      </c>
      <c r="BZ64" s="2">
        <f>IF(VLOOKUP(A64,'BD OFICIAL'!$A$1:$AL$2097,19,0)=R64,0,1)</f>
        <v>0</v>
      </c>
      <c r="CA64" s="2">
        <f>IF(VLOOKUP(A64,'BD OFICIAL'!$A$1:$AL$2097,21,0)=T64,0,1)</f>
        <v>0</v>
      </c>
      <c r="CB64" s="2">
        <f>IF(VLOOKUP(A64,'BD OFICIAL'!$A$1:$AL$2097,24,0)=AK64,0,1)</f>
        <v>0</v>
      </c>
      <c r="CC64" s="2">
        <f>IF(VLOOKUP(A64,'BD OFICIAL'!$A$1:$AL$2097,25,0)=X64,0,1)</f>
        <v>0</v>
      </c>
      <c r="CD64" s="2">
        <f>IF(VLOOKUP(A64,'BD OFICIAL'!$A$1:$AL$2097,26,0)=Y64,0,1)</f>
        <v>0</v>
      </c>
      <c r="CE64" s="2">
        <f>IF(VLOOKUP(A64,'BD OFICIAL'!$A$1:$AL$2097,27,0)=Z64,0,1)</f>
        <v>0</v>
      </c>
      <c r="CF64" s="2">
        <f>IF(VLOOKUP(A64,'BD OFICIAL'!$A$1:$AL$2097,28,0)=AA64,0,1)</f>
        <v>0</v>
      </c>
      <c r="CG64" s="2">
        <f>IF(VLOOKUP(A64,'BD OFICIAL'!$A$1:$AL$2097,33,0)=AF64,0,1)</f>
        <v>0</v>
      </c>
      <c r="CH64" s="2">
        <f>IF(VLOOKUP(A64,'BD OFICIAL'!$A$1:$AL$2097,35,0)=AH64,0,1)</f>
        <v>0</v>
      </c>
      <c r="CI64" s="85">
        <f>IF(VLOOKUP(A64,'BD OFICIAL'!$A$1:$AL$2097,34,0)=AL64,0,1)</f>
        <v>0</v>
      </c>
      <c r="CJ64" s="12">
        <f>VLOOKUP(A64,'BD OFICIAL'!$A$1:$AM$2097,36,0)*AM64-AP64</f>
        <v>0</v>
      </c>
      <c r="CK64" s="85" t="str">
        <f t="shared" si="0"/>
        <v>SHNOM</v>
      </c>
      <c r="CL64" s="85" t="str">
        <f t="shared" si="1"/>
        <v>SI</v>
      </c>
      <c r="CM64" s="85" t="str">
        <f t="shared" si="21"/>
        <v>NO</v>
      </c>
      <c r="CN64" s="31">
        <f t="shared" si="22"/>
        <v>0</v>
      </c>
      <c r="CO64" s="31">
        <f t="shared" si="2"/>
        <v>0</v>
      </c>
      <c r="CP64" s="31">
        <f t="shared" si="34"/>
        <v>0</v>
      </c>
      <c r="CQ64" s="31">
        <f>IF(Y64="NO",0,IF(Y64="SI",IF(VLOOKUP(A64,'BD OFICIAL'!$A:$AO,40,0)=AQ64,0,1)))</f>
        <v>0</v>
      </c>
      <c r="CR64" s="31">
        <f>IF(Z64="NO",0,IF(Z64="SI",IF(VLOOKUP(A64,'BD OFICIAL'!$A:$AO,41,0)=AS64,0,1)))</f>
        <v>0</v>
      </c>
      <c r="CS64" s="31">
        <f t="shared" si="4"/>
        <v>0</v>
      </c>
      <c r="CT64" s="31">
        <f t="shared" si="5"/>
        <v>0</v>
      </c>
      <c r="CU64" s="31">
        <f>IF(VLOOKUP(A64,'BD OFICIAL'!$A$1:$AL$1055,31,0)="SI",IF(AT64&gt;0,0,1),IF(AT64=0,0,1))</f>
        <v>0</v>
      </c>
      <c r="CV64" s="31">
        <f t="shared" si="6"/>
        <v>0</v>
      </c>
      <c r="CW64" s="31">
        <f t="shared" si="7"/>
        <v>0</v>
      </c>
      <c r="CX64" s="85" t="str">
        <f t="shared" si="23"/>
        <v>SI</v>
      </c>
      <c r="CY64" s="31">
        <f t="shared" si="24"/>
        <v>0</v>
      </c>
      <c r="CZ64" s="85" t="str">
        <f>IF(ISERROR(VLOOKUP(AI64,EXPERIENCIA!$A$1:$C$2100,1,0)),"NO","SI")</f>
        <v>NO</v>
      </c>
      <c r="DA64" s="85">
        <f>IF(CX64="no","NO APLICA",IF(AX64=0,"ERROR NOTA",IF(AND(AX64&gt;1,CZ64="NO"),"ERROR NOTA",IF(AND(CZ64="NO",AX64=1),0,IF(VLOOKUP(AI64,EXPERIENCIA!$A$1:$C$2100,3,0)=AX64,0,"ERROR NOTA")))))</f>
        <v>0</v>
      </c>
      <c r="DB64" s="85" t="str">
        <f>IF(ISERROR(VLOOKUP(AI64,COMPORTAMIENTO!$A$1:$C$2100,1,0)),"NO","SI")</f>
        <v>NO</v>
      </c>
      <c r="DC64" s="85">
        <f>IF(CX64="NO","NO APLICA",IF(AY64=0,"ERROR NOTA",IF(AND(DB64="NO",AY64=7),0,IF(VLOOKUP(AI64,COMPORTAMIENTO!$A$2:$H$2100,8,0)=AY64,0,"ERROR NOTA"))))</f>
        <v>0</v>
      </c>
      <c r="DD64" s="103">
        <f t="shared" si="25"/>
        <v>0.1</v>
      </c>
      <c r="DE64" s="103">
        <f t="shared" si="26"/>
        <v>0.70000000000000007</v>
      </c>
      <c r="DF64" s="85" t="str">
        <f t="shared" si="8"/>
        <v>SI</v>
      </c>
      <c r="DG64" s="85">
        <f t="shared" si="9"/>
        <v>0</v>
      </c>
      <c r="DH64" s="85">
        <f t="shared" si="27"/>
        <v>0</v>
      </c>
      <c r="DI64" s="85">
        <f t="shared" si="10"/>
        <v>0</v>
      </c>
      <c r="DJ64" s="7">
        <f t="shared" si="28"/>
        <v>6.8000000000000007</v>
      </c>
      <c r="DK64" s="7">
        <f t="shared" si="11"/>
        <v>6.8000000000000007</v>
      </c>
      <c r="DL64" s="12">
        <f t="shared" si="29"/>
        <v>5075</v>
      </c>
      <c r="DM64" s="12">
        <f>VLOOKUP(A64,'5 TD'!$A:$B,2,0)</f>
        <v>5075</v>
      </c>
      <c r="DN64" s="7">
        <f t="shared" si="12"/>
        <v>7</v>
      </c>
      <c r="DO64" s="85" t="str">
        <f t="shared" si="13"/>
        <v>APROBADO</v>
      </c>
      <c r="DP64" s="85" t="str">
        <f t="shared" si="35"/>
        <v>APROBADO</v>
      </c>
      <c r="DQ64" s="7">
        <f t="shared" si="36"/>
        <v>6.3</v>
      </c>
      <c r="DR64" s="85" t="str">
        <f t="shared" si="30"/>
        <v>APROBADO</v>
      </c>
      <c r="DS64" s="2">
        <f>+('3 Planilla Preadjudicación OTIC'!BO64)</f>
        <v>0</v>
      </c>
      <c r="DT64" s="2">
        <f>IF(DR64="APROBADO",VLOOKUP(A64,'5 TD'!$D$3:$E$270,2,0),"NO APLICA")</f>
        <v>7</v>
      </c>
      <c r="DU64" s="2" t="str">
        <f t="shared" si="37"/>
        <v>NO</v>
      </c>
      <c r="DV64" s="2" t="str">
        <f>IF(DU64="SI",VLOOKUP(A64,'5 TD'!$G$3:$H$270,2,0),"NO APLICA ")</f>
        <v xml:space="preserve">NO APLICA </v>
      </c>
      <c r="DW64" s="2" t="str">
        <f t="shared" si="31"/>
        <v>NO</v>
      </c>
      <c r="DX64" s="2" t="str">
        <f>IF(DW64="SI",VLOOKUP(A64,'5 TD'!$J$4:$K$472,2,0),"NO APLICA")</f>
        <v>NO APLICA</v>
      </c>
      <c r="DY64" s="2" t="str">
        <f t="shared" si="32"/>
        <v>NO</v>
      </c>
      <c r="DZ64" s="7" t="str">
        <f>IF(DY64="SI",VLOOKUP(A64,'5 TD'!$M$4:$N$350,2,0),"NO APLICA")</f>
        <v>NO APLICA</v>
      </c>
      <c r="EA64" s="2" t="str">
        <f t="shared" si="17"/>
        <v>NO APLICA</v>
      </c>
      <c r="EB64" s="12" t="str">
        <f t="shared" si="33"/>
        <v/>
      </c>
      <c r="EC64" s="12" t="str">
        <f>IF(EA64="SI",VLOOKUP(A64,'5 TD'!$V$4:$W$479,2,0),"NO APLICA")</f>
        <v>NO APLICA</v>
      </c>
      <c r="ED64" s="2" t="str">
        <f t="shared" si="38"/>
        <v>NO</v>
      </c>
      <c r="EE64" s="79" t="str">
        <f>IF(ED64="SI",VLOOKUP(AI64,COMPORTAMIENTO!$A$1:$H$2100,7,0),"NO APLICA")</f>
        <v>NO APLICA</v>
      </c>
      <c r="EF64" s="234" t="str">
        <f>IF(ED64="SI",VLOOKUP(A64,'5 TD'!$P$2:$Q$479,2,0),"NO APLICA")</f>
        <v>NO APLICA</v>
      </c>
      <c r="EG64" s="2" t="str">
        <f t="shared" si="39"/>
        <v>NO</v>
      </c>
      <c r="EH64" s="2">
        <f>IF(CZ64="no",0,VLOOKUP(AI64,EXPERIENCIA!$A$1:$C$2100,2,0))</f>
        <v>0</v>
      </c>
      <c r="EI64" s="2">
        <f>IF(CZ64="si",VLOOKUP(A64,'5 TD'!$S$3:$T$2103,2,0),0)</f>
        <v>0</v>
      </c>
      <c r="EJ64" s="2" t="str">
        <f t="shared" si="40"/>
        <v>SI</v>
      </c>
      <c r="EK64" s="2">
        <f>+('3 Planilla Preadjudicación OTIC'!BU65)</f>
        <v>0</v>
      </c>
      <c r="EL64" s="3"/>
      <c r="EM64" s="3"/>
      <c r="EN64" s="3"/>
    </row>
    <row r="65" spans="1:144" ht="15" hidden="1" customHeight="1" x14ac:dyDescent="0.3">
      <c r="A65" s="2">
        <f>+('3 Planilla Preadjudicación OTIC'!A65)</f>
        <v>14552</v>
      </c>
      <c r="B65" s="2" t="str">
        <f>+('3 Planilla Preadjudicación OTIC'!B65)</f>
        <v>53334038-5</v>
      </c>
      <c r="C65" s="4">
        <f>+('3 Planilla Preadjudicación OTIC'!E65)</f>
        <v>2025</v>
      </c>
      <c r="D65" s="4" t="str">
        <f>+('3 Planilla Preadjudicación OTIC'!F65)</f>
        <v>Fondos Regionales</v>
      </c>
      <c r="E65" s="4" t="str">
        <f>+('3 Planilla Preadjudicación OTIC'!G65)</f>
        <v>61531000-K</v>
      </c>
      <c r="F65" s="4" t="str">
        <f>+('3 Planilla Preadjudicación OTIC'!H65)</f>
        <v>SENCE</v>
      </c>
      <c r="G65" s="4"/>
      <c r="H65" s="4"/>
      <c r="I65" s="4" t="str">
        <f>+('3 Planilla Preadjudicación OTIC'!I65)</f>
        <v>LABORES DE CARPINTERÍA DE TERMINACIONES AVANZADAS</v>
      </c>
      <c r="J65" s="4" t="str">
        <f>+('3 Planilla Preadjudicación OTIC'!J65)</f>
        <v>PF1567</v>
      </c>
      <c r="K65" s="4" t="str">
        <f>+('3 Planilla Preadjudicación OTIC'!K65)</f>
        <v>TÉCNICAS PARA EL EMPRENDIMIENTO</v>
      </c>
      <c r="L65" s="4" t="str">
        <f>+('3 Planilla Preadjudicación OTIC'!L65)</f>
        <v>PF0921</v>
      </c>
      <c r="M65" s="2">
        <f>+('3 Planilla Preadjudicación OTIC'!M65)</f>
        <v>9</v>
      </c>
      <c r="N65" s="4" t="str">
        <f>+('3 Planilla Preadjudicación OTIC'!N65)</f>
        <v>DE LA ARAUCANÍA</v>
      </c>
      <c r="O65" s="4" t="str">
        <f>+('3 Planilla Preadjudicación OTIC'!O65)</f>
        <v>SAAVEDRA</v>
      </c>
      <c r="P65" s="4" t="str">
        <f>+('3 Planilla Preadjudicación OTIC'!P65)</f>
        <v>PERSONAS VULNERABLES PERTENECIENTES AL 80 % MÁS VULNERABLE</v>
      </c>
      <c r="Q65" s="4" t="str">
        <f>+('3 Planilla Preadjudicación OTIC'!Q65)</f>
        <v>PRESENCIAL</v>
      </c>
      <c r="R65" s="4" t="str">
        <f>+('3 Planilla Preadjudicación OTIC'!R65)</f>
        <v>INDEPENDIENTE</v>
      </c>
      <c r="S65" s="4" t="str">
        <f>+('3 Planilla Preadjudicación OTIC'!S65)</f>
        <v>01. LUNES - MAÑANA / 04. MARTES - MAÑANA / 07. MIÉRCOLES - MAÑANA / 10. JUEVES - MAÑANA / 13. VIERNES - MAÑANA</v>
      </c>
      <c r="T65" s="2">
        <f>+('3 Planilla Preadjudicación OTIC'!T65)</f>
        <v>20</v>
      </c>
      <c r="U65" s="2">
        <f>+('3 Planilla Preadjudicación OTIC'!U65)</f>
        <v>130</v>
      </c>
      <c r="V65" s="2">
        <f>+('3 Planilla Preadjudicación OTIC'!V65)</f>
        <v>12</v>
      </c>
      <c r="W65" s="2">
        <f>+('3 Planilla Preadjudicación OTIC'!W65)</f>
        <v>142</v>
      </c>
      <c r="X65" s="2">
        <f>+('3 Planilla Preadjudicación OTIC'!X65)</f>
        <v>4</v>
      </c>
      <c r="Y65" s="2" t="str">
        <f>+('3 Planilla Preadjudicación OTIC'!Y65)</f>
        <v>SI</v>
      </c>
      <c r="Z65" s="2" t="str">
        <f>+('3 Planilla Preadjudicación OTIC'!Z65)</f>
        <v>SI</v>
      </c>
      <c r="AA65" s="2" t="str">
        <f>+('3 Planilla Preadjudicación OTIC'!AA65)</f>
        <v>SI</v>
      </c>
      <c r="AB65" s="4">
        <f>+('3 Planilla Preadjudicación OTIC'!AB65)</f>
        <v>0</v>
      </c>
      <c r="AC65" s="4" t="str">
        <f>+('3 Planilla Preadjudicación OTIC'!AC65)</f>
        <v>EDUCACIÓN MEDIA COMPLETA, PREFERENTEMENTE</v>
      </c>
      <c r="AD65" s="2">
        <f>+('3 Planilla Preadjudicación OTIC'!AD65)</f>
        <v>0</v>
      </c>
      <c r="AE65" s="4">
        <f>+('3 Planilla Preadjudicación OTIC'!AE65)</f>
        <v>0</v>
      </c>
      <c r="AF65" s="2" t="str">
        <f>+('3 Planilla Preadjudicación OTIC'!AF65)</f>
        <v>CONVOCATORIA ABIERTA</v>
      </c>
      <c r="AG65" s="2">
        <f>+('3 Planilla Preadjudicación OTIC'!AG65)</f>
        <v>36</v>
      </c>
      <c r="AH65" s="30">
        <v>2</v>
      </c>
      <c r="AI65" s="2" t="str">
        <f>+('3 Planilla Preadjudicación OTIC'!AI65)</f>
        <v>77777502-2</v>
      </c>
      <c r="AJ65" s="135" t="str">
        <f>+('3 Planilla Preadjudicación OTIC'!AJ65)</f>
        <v>Potencia Otec Spa</v>
      </c>
      <c r="AK65" s="4">
        <f>+('3 Planilla Preadjudicación OTIC'!AK65)</f>
        <v>142</v>
      </c>
      <c r="AL65" s="2">
        <f>+('3 Planilla Preadjudicación OTIC'!AL65)</f>
        <v>36</v>
      </c>
      <c r="AM65" s="2">
        <f>+('3 Planilla Preadjudicación OTIC'!AM65)</f>
        <v>5075</v>
      </c>
      <c r="AN65" s="12">
        <f>+('3 Planilla Preadjudicación OTIC'!AN65)</f>
        <v>275000</v>
      </c>
      <c r="AO65" s="12">
        <f>+('3 Planilla Preadjudicación OTIC'!AO65)</f>
        <v>0</v>
      </c>
      <c r="AP65" s="12">
        <f>+('3 Planilla Preadjudicación OTIC'!AP65)</f>
        <v>14413000</v>
      </c>
      <c r="AQ65" s="12">
        <f>+('3 Planilla Preadjudicación OTIC'!AQ65)</f>
        <v>2880000</v>
      </c>
      <c r="AR65" s="12">
        <f>+('3 Planilla Preadjudicación OTIC'!AR65)</f>
        <v>5500000</v>
      </c>
      <c r="AS65" s="12">
        <f>+('3 Planilla Preadjudicación OTIC'!AS65)</f>
        <v>3600000</v>
      </c>
      <c r="AT65" s="12">
        <f>+('3 Planilla Preadjudicación OTIC'!AT65)</f>
        <v>0</v>
      </c>
      <c r="AU65" s="12">
        <f>+('3 Planilla Preadjudicación OTIC'!AU65)</f>
        <v>26393000</v>
      </c>
      <c r="AV65" s="12" t="str">
        <f>+('3 Planilla Preadjudicación OTIC'!AV65)</f>
        <v>SI</v>
      </c>
      <c r="AW65" s="2">
        <f>+('3 Planilla Preadjudicación OTIC'!AW65)</f>
        <v>0</v>
      </c>
      <c r="AX65" s="4">
        <f>+('3 Planilla Preadjudicación OTIC'!AX65)</f>
        <v>1</v>
      </c>
      <c r="AY65" s="2">
        <f>+('3 Planilla Preadjudicación OTIC'!AY65)</f>
        <v>7</v>
      </c>
      <c r="AZ65" s="2" t="str">
        <f>+('3 Planilla Preadjudicación OTIC'!BA65)</f>
        <v>-</v>
      </c>
      <c r="BA65" s="2" t="str">
        <f>+('3 Planilla Preadjudicación OTIC'!BB65)</f>
        <v>-</v>
      </c>
      <c r="BB65" s="2" t="str">
        <f>+('3 Planilla Preadjudicación OTIC'!BC65)</f>
        <v>-</v>
      </c>
      <c r="BC65" s="2" t="str">
        <f>+('3 Planilla Preadjudicación OTIC'!BD65)</f>
        <v>-</v>
      </c>
      <c r="BD65" s="2" t="str">
        <f>+('3 Planilla Preadjudicación OTIC'!BE65)</f>
        <v>-</v>
      </c>
      <c r="BE65" s="2" t="str">
        <f>+('3 Planilla Preadjudicación OTIC'!BF65)</f>
        <v>-</v>
      </c>
      <c r="BF65" s="2"/>
      <c r="BG65" s="2">
        <f>+('3 Planilla Preadjudicación OTIC'!BG65)</f>
        <v>7</v>
      </c>
      <c r="BH65" s="2">
        <f>+('3 Planilla Preadjudicación OTIC'!BH65)</f>
        <v>7</v>
      </c>
      <c r="BI65" s="2">
        <f>+('3 Planilla Preadjudicación OTIC'!BI65)</f>
        <v>7</v>
      </c>
      <c r="BJ65" s="2">
        <f>+('3 Planilla Preadjudicación OTIC'!BJ65)</f>
        <v>7</v>
      </c>
      <c r="BK65" s="2">
        <f>+('3 Planilla Preadjudicación OTIC'!BK65)</f>
        <v>5</v>
      </c>
      <c r="BL65" s="199">
        <f>+('3 Planilla Preadjudicación OTIC'!BM65)</f>
        <v>7</v>
      </c>
      <c r="BM65" s="103">
        <f>ROUND(('3 Planilla Preadjudicación OTIC'!BN65),1)</f>
        <v>6.3</v>
      </c>
      <c r="BN65" s="4">
        <f>+('3 Planilla Preadjudicación OTIC'!BO65)</f>
        <v>0</v>
      </c>
      <c r="BO65" s="4">
        <f>+('3 Planilla Preadjudicación OTIC'!BP65)</f>
        <v>0</v>
      </c>
      <c r="BP65" s="4">
        <f>+('3 Planilla Preadjudicación OTIC'!BQ65)</f>
        <v>0</v>
      </c>
      <c r="BQ65" s="4">
        <f>+('3 Planilla Preadjudicación OTIC'!BR65)</f>
        <v>0</v>
      </c>
      <c r="BR65" s="4">
        <f>+('3 Planilla Preadjudicación OTIC'!BS65)</f>
        <v>0</v>
      </c>
      <c r="BS65" s="4">
        <f>+('3 Planilla Preadjudicación OTIC'!BT65)</f>
        <v>0</v>
      </c>
      <c r="BT65" s="135"/>
      <c r="BU65" s="85">
        <f>IF(VLOOKUP(A65,'BD OFICIAL'!$A$1:$AL$2097,7,0)=D65,0,1)</f>
        <v>0</v>
      </c>
      <c r="BV65" s="85">
        <f>IF(VLOOKUP(A65,'BD OFICIAL'!$A$1:$AL$2097,11,0)=J65,0,1)</f>
        <v>0</v>
      </c>
      <c r="BW65" s="85">
        <f>IF(VLOOKUP(A65,'BD OFICIAL'!$A$1:$AL$2097,13,0)=L65,0,1)</f>
        <v>0</v>
      </c>
      <c r="BX65" s="2">
        <f>IF(VLOOKUP(A65,'BD OFICIAL'!$A$1:$AL$2097,16,0)=O65,0,1)</f>
        <v>0</v>
      </c>
      <c r="BY65" s="2">
        <f>IF(VLOOKUP(A65,'BD OFICIAL'!$A$1:$AL$2097,17,0)=P65,0,1)</f>
        <v>0</v>
      </c>
      <c r="BZ65" s="2">
        <f>IF(VLOOKUP(A65,'BD OFICIAL'!$A$1:$AL$2097,19,0)=R65,0,1)</f>
        <v>0</v>
      </c>
      <c r="CA65" s="2">
        <f>IF(VLOOKUP(A65,'BD OFICIAL'!$A$1:$AL$2097,21,0)=T65,0,1)</f>
        <v>0</v>
      </c>
      <c r="CB65" s="2">
        <f>IF(VLOOKUP(A65,'BD OFICIAL'!$A$1:$AL$2097,24,0)=AK65,0,1)</f>
        <v>0</v>
      </c>
      <c r="CC65" s="2">
        <f>IF(VLOOKUP(A65,'BD OFICIAL'!$A$1:$AL$2097,25,0)=X65,0,1)</f>
        <v>0</v>
      </c>
      <c r="CD65" s="2">
        <f>IF(VLOOKUP(A65,'BD OFICIAL'!$A$1:$AL$2097,26,0)=Y65,0,1)</f>
        <v>0</v>
      </c>
      <c r="CE65" s="2">
        <f>IF(VLOOKUP(A65,'BD OFICIAL'!$A$1:$AL$2097,27,0)=Z65,0,1)</f>
        <v>0</v>
      </c>
      <c r="CF65" s="2">
        <f>IF(VLOOKUP(A65,'BD OFICIAL'!$A$1:$AL$2097,28,0)=AA65,0,1)</f>
        <v>0</v>
      </c>
      <c r="CG65" s="2">
        <f>IF(VLOOKUP(A65,'BD OFICIAL'!$A$1:$AL$2097,33,0)=AF65,0,1)</f>
        <v>0</v>
      </c>
      <c r="CH65" s="2">
        <f>IF(VLOOKUP(A65,'BD OFICIAL'!$A$1:$AL$2097,35,0)=AH65,0,1)</f>
        <v>0</v>
      </c>
      <c r="CI65" s="85">
        <f>IF(VLOOKUP(A65,'BD OFICIAL'!$A$1:$AL$2097,34,0)=AL65,0,1)</f>
        <v>0</v>
      </c>
      <c r="CJ65" s="12">
        <f>VLOOKUP(A65,'BD OFICIAL'!$A$1:$AM$2097,36,0)*AM65-AP65</f>
        <v>0</v>
      </c>
      <c r="CK65" s="85" t="str">
        <f t="shared" si="0"/>
        <v>SHNOM</v>
      </c>
      <c r="CL65" s="85" t="str">
        <f t="shared" si="1"/>
        <v>SI</v>
      </c>
      <c r="CM65" s="85" t="str">
        <f t="shared" si="21"/>
        <v>NO</v>
      </c>
      <c r="CN65" s="31">
        <f t="shared" si="22"/>
        <v>0</v>
      </c>
      <c r="CO65" s="31">
        <f t="shared" si="2"/>
        <v>0</v>
      </c>
      <c r="CP65" s="31">
        <f t="shared" si="34"/>
        <v>0</v>
      </c>
      <c r="CQ65" s="31">
        <f>IF(Y65="NO",0,IF(Y65="SI",IF(VLOOKUP(A65,'BD OFICIAL'!$A:$AO,40,0)=AQ65,0,1)))</f>
        <v>0</v>
      </c>
      <c r="CR65" s="31">
        <f>IF(Z65="NO",0,IF(Z65="SI",IF(VLOOKUP(A65,'BD OFICIAL'!$A:$AO,41,0)=AS65,0,1)))</f>
        <v>0</v>
      </c>
      <c r="CS65" s="31">
        <f t="shared" si="4"/>
        <v>0</v>
      </c>
      <c r="CT65" s="31">
        <f t="shared" si="5"/>
        <v>0</v>
      </c>
      <c r="CU65" s="31">
        <f>IF(VLOOKUP(A65,'BD OFICIAL'!$A$1:$AL$1055,31,0)="SI",IF(AT65&gt;0,0,1),IF(AT65=0,0,1))</f>
        <v>0</v>
      </c>
      <c r="CV65" s="31">
        <f t="shared" si="6"/>
        <v>0</v>
      </c>
      <c r="CW65" s="31">
        <f t="shared" si="7"/>
        <v>0</v>
      </c>
      <c r="CX65" s="85" t="str">
        <f t="shared" si="23"/>
        <v>SI</v>
      </c>
      <c r="CY65" s="31">
        <f t="shared" si="24"/>
        <v>0</v>
      </c>
      <c r="CZ65" s="85" t="str">
        <f>IF(ISERROR(VLOOKUP(AI65,EXPERIENCIA!$A$1:$C$2100,1,0)),"NO","SI")</f>
        <v>NO</v>
      </c>
      <c r="DA65" s="85">
        <f>IF(CX65="no","NO APLICA",IF(AX65=0,"ERROR NOTA",IF(AND(AX65&gt;1,CZ65="NO"),"ERROR NOTA",IF(AND(CZ65="NO",AX65=1),0,IF(VLOOKUP(AI65,EXPERIENCIA!$A$1:$C$2100,3,0)=AX65,0,"ERROR NOTA")))))</f>
        <v>0</v>
      </c>
      <c r="DB65" s="85" t="str">
        <f>IF(ISERROR(VLOOKUP(AI65,COMPORTAMIENTO!$A$1:$C$2100,1,0)),"NO","SI")</f>
        <v>NO</v>
      </c>
      <c r="DC65" s="85">
        <f>IF(CX65="NO","NO APLICA",IF(AY65=0,"ERROR NOTA",IF(AND(DB65="NO",AY65=7),0,IF(VLOOKUP(AI65,COMPORTAMIENTO!$A$2:$H$2100,8,0)=AY65,0,"ERROR NOTA"))))</f>
        <v>0</v>
      </c>
      <c r="DD65" s="103">
        <f t="shared" si="25"/>
        <v>0.1</v>
      </c>
      <c r="DE65" s="103">
        <f t="shared" si="26"/>
        <v>0.70000000000000007</v>
      </c>
      <c r="DF65" s="85" t="str">
        <f t="shared" si="8"/>
        <v>SI</v>
      </c>
      <c r="DG65" s="85">
        <f t="shared" si="9"/>
        <v>0</v>
      </c>
      <c r="DH65" s="85">
        <f t="shared" si="27"/>
        <v>0</v>
      </c>
      <c r="DI65" s="85">
        <f t="shared" si="10"/>
        <v>0</v>
      </c>
      <c r="DJ65" s="7">
        <f t="shared" si="28"/>
        <v>6.8000000000000007</v>
      </c>
      <c r="DK65" s="7">
        <f t="shared" si="11"/>
        <v>6.8000000000000007</v>
      </c>
      <c r="DL65" s="12">
        <f t="shared" si="29"/>
        <v>5075</v>
      </c>
      <c r="DM65" s="12">
        <f>VLOOKUP(A65,'5 TD'!$A:$B,2,0)</f>
        <v>5075</v>
      </c>
      <c r="DN65" s="7">
        <f t="shared" si="12"/>
        <v>7</v>
      </c>
      <c r="DO65" s="85" t="str">
        <f t="shared" si="13"/>
        <v>APROBADO</v>
      </c>
      <c r="DP65" s="85" t="str">
        <f t="shared" si="35"/>
        <v>APROBADO</v>
      </c>
      <c r="DQ65" s="7">
        <f t="shared" si="36"/>
        <v>6.3</v>
      </c>
      <c r="DR65" s="85" t="str">
        <f t="shared" si="30"/>
        <v>APROBADO</v>
      </c>
      <c r="DS65" s="2">
        <f>+('3 Planilla Preadjudicación OTIC'!BO65)</f>
        <v>0</v>
      </c>
      <c r="DT65" s="2">
        <f>IF(DR65="APROBADO",VLOOKUP(A65,'5 TD'!$D$3:$E$270,2,0),"NO APLICA")</f>
        <v>7</v>
      </c>
      <c r="DU65" s="2" t="str">
        <f t="shared" si="37"/>
        <v>NO</v>
      </c>
      <c r="DV65" s="2" t="str">
        <f>IF(DU65="SI",VLOOKUP(A65,'5 TD'!$G$3:$H$270,2,0),"NO APLICA ")</f>
        <v xml:space="preserve">NO APLICA </v>
      </c>
      <c r="DW65" s="2" t="str">
        <f t="shared" si="31"/>
        <v>NO</v>
      </c>
      <c r="DX65" s="2" t="str">
        <f>IF(DW65="SI",VLOOKUP(A65,'5 TD'!$J$4:$K$472,2,0),"NO APLICA")</f>
        <v>NO APLICA</v>
      </c>
      <c r="DY65" s="2" t="str">
        <f t="shared" si="32"/>
        <v>NO</v>
      </c>
      <c r="DZ65" s="7" t="str">
        <f>IF(DY65="SI",VLOOKUP(A65,'5 TD'!$M$4:$N$350,2,0),"NO APLICA")</f>
        <v>NO APLICA</v>
      </c>
      <c r="EA65" s="2" t="str">
        <f t="shared" si="17"/>
        <v>NO APLICA</v>
      </c>
      <c r="EB65" s="12" t="str">
        <f t="shared" si="33"/>
        <v/>
      </c>
      <c r="EC65" s="12" t="str">
        <f>IF(EA65="SI",VLOOKUP(A65,'5 TD'!$V$4:$W$479,2,0),"NO APLICA")</f>
        <v>NO APLICA</v>
      </c>
      <c r="ED65" s="2" t="str">
        <f t="shared" si="38"/>
        <v>NO</v>
      </c>
      <c r="EE65" s="79" t="str">
        <f>IF(ED65="SI",VLOOKUP(AI65,COMPORTAMIENTO!$A$1:$H$2100,7,0),"NO APLICA")</f>
        <v>NO APLICA</v>
      </c>
      <c r="EF65" s="234" t="str">
        <f>IF(ED65="SI",VLOOKUP(A65,'5 TD'!$P$2:$Q$479,2,0),"NO APLICA")</f>
        <v>NO APLICA</v>
      </c>
      <c r="EG65" s="2" t="str">
        <f t="shared" si="39"/>
        <v>NO</v>
      </c>
      <c r="EH65" s="2">
        <f>IF(CZ65="no",0,VLOOKUP(AI65,EXPERIENCIA!$A$1:$C$2100,2,0))</f>
        <v>0</v>
      </c>
      <c r="EI65" s="2">
        <f>IF(CZ65="si",VLOOKUP(A65,'5 TD'!$S$3:$T$2103,2,0),0)</f>
        <v>0</v>
      </c>
      <c r="EJ65" s="2" t="str">
        <f t="shared" si="40"/>
        <v>SI</v>
      </c>
      <c r="EK65" s="2">
        <f>+('3 Planilla Preadjudicación OTIC'!BU66)</f>
        <v>0</v>
      </c>
      <c r="EL65" s="3"/>
      <c r="EM65" s="3"/>
      <c r="EN65" s="3"/>
    </row>
    <row r="66" spans="1:144" ht="15" hidden="1" customHeight="1" x14ac:dyDescent="0.3">
      <c r="A66" s="2">
        <f>+('3 Planilla Preadjudicación OTIC'!A66)</f>
        <v>14553</v>
      </c>
      <c r="B66" s="2" t="str">
        <f>+('3 Planilla Preadjudicación OTIC'!B66)</f>
        <v>53334038-5</v>
      </c>
      <c r="C66" s="4">
        <f>+('3 Planilla Preadjudicación OTIC'!E66)</f>
        <v>2025</v>
      </c>
      <c r="D66" s="4" t="str">
        <f>+('3 Planilla Preadjudicación OTIC'!F66)</f>
        <v>Fondos Regionales</v>
      </c>
      <c r="E66" s="4" t="str">
        <f>+('3 Planilla Preadjudicación OTIC'!G66)</f>
        <v>61531000-K</v>
      </c>
      <c r="F66" s="4" t="str">
        <f>+('3 Planilla Preadjudicación OTIC'!H66)</f>
        <v>SENCE</v>
      </c>
      <c r="G66" s="4"/>
      <c r="H66" s="4"/>
      <c r="I66" s="4" t="str">
        <f>+('3 Planilla Preadjudicación OTIC'!I66)</f>
        <v>LABORES DE CARPINTERÍA DE TERMINACIONES AVANZADAS</v>
      </c>
      <c r="J66" s="4" t="str">
        <f>+('3 Planilla Preadjudicación OTIC'!J66)</f>
        <v>PF1567</v>
      </c>
      <c r="K66" s="4" t="str">
        <f>+('3 Planilla Preadjudicación OTIC'!K66)</f>
        <v>TÉCNICAS PARA EL EMPRENDIMIENTO</v>
      </c>
      <c r="L66" s="4" t="str">
        <f>+('3 Planilla Preadjudicación OTIC'!L66)</f>
        <v>PF0921</v>
      </c>
      <c r="M66" s="2">
        <f>+('3 Planilla Preadjudicación OTIC'!M66)</f>
        <v>9</v>
      </c>
      <c r="N66" s="4" t="str">
        <f>+('3 Planilla Preadjudicación OTIC'!N66)</f>
        <v>DE LA ARAUCANÍA</v>
      </c>
      <c r="O66" s="4" t="str">
        <f>+('3 Planilla Preadjudicación OTIC'!O66)</f>
        <v>LOS SAUCES</v>
      </c>
      <c r="P66" s="4" t="str">
        <f>+('3 Planilla Preadjudicación OTIC'!P66)</f>
        <v>PERSONAS VULNERABLES PERTENECIENTES AL 80 % MÁS VULNERABLE</v>
      </c>
      <c r="Q66" s="4" t="str">
        <f>+('3 Planilla Preadjudicación OTIC'!Q66)</f>
        <v>PRESENCIAL</v>
      </c>
      <c r="R66" s="4" t="str">
        <f>+('3 Planilla Preadjudicación OTIC'!R66)</f>
        <v>INDEPENDIENTE</v>
      </c>
      <c r="S66" s="4" t="str">
        <f>+('3 Planilla Preadjudicación OTIC'!S66)</f>
        <v>01. LUNES - MAÑANA / 04. MARTES - MAÑANA / 07. MIÉRCOLES - MAÑANA / 10. JUEVES - MAÑANA / 13. VIERNES - MAÑANA</v>
      </c>
      <c r="T66" s="2">
        <f>+('3 Planilla Preadjudicación OTIC'!T66)</f>
        <v>20</v>
      </c>
      <c r="U66" s="2">
        <f>+('3 Planilla Preadjudicación OTIC'!U66)</f>
        <v>130</v>
      </c>
      <c r="V66" s="2">
        <f>+('3 Planilla Preadjudicación OTIC'!V66)</f>
        <v>12</v>
      </c>
      <c r="W66" s="2">
        <f>+('3 Planilla Preadjudicación OTIC'!W66)</f>
        <v>142</v>
      </c>
      <c r="X66" s="2">
        <f>+('3 Planilla Preadjudicación OTIC'!X66)</f>
        <v>4</v>
      </c>
      <c r="Y66" s="2" t="str">
        <f>+('3 Planilla Preadjudicación OTIC'!Y66)</f>
        <v>SI</v>
      </c>
      <c r="Z66" s="2" t="str">
        <f>+('3 Planilla Preadjudicación OTIC'!Z66)</f>
        <v>SI</v>
      </c>
      <c r="AA66" s="2" t="str">
        <f>+('3 Planilla Preadjudicación OTIC'!AA66)</f>
        <v>SI</v>
      </c>
      <c r="AB66" s="4">
        <f>+('3 Planilla Preadjudicación OTIC'!AB66)</f>
        <v>0</v>
      </c>
      <c r="AC66" s="4" t="str">
        <f>+('3 Planilla Preadjudicación OTIC'!AC66)</f>
        <v>EDUCACIÓN MEDIA COMPLETA, PREFERENTEMENTE</v>
      </c>
      <c r="AD66" s="2">
        <f>+('3 Planilla Preadjudicación OTIC'!AD66)</f>
        <v>0</v>
      </c>
      <c r="AE66" s="4">
        <f>+('3 Planilla Preadjudicación OTIC'!AE66)</f>
        <v>0</v>
      </c>
      <c r="AF66" s="2" t="str">
        <f>+('3 Planilla Preadjudicación OTIC'!AF66)</f>
        <v>CONVOCATORIA ABIERTA</v>
      </c>
      <c r="AG66" s="2">
        <f>+('3 Planilla Preadjudicación OTIC'!AG66)</f>
        <v>36</v>
      </c>
      <c r="AH66" s="30">
        <v>2</v>
      </c>
      <c r="AI66" s="2" t="str">
        <f>+('3 Planilla Preadjudicación OTIC'!AI66)</f>
        <v>77777502-2</v>
      </c>
      <c r="AJ66" s="135" t="str">
        <f>+('3 Planilla Preadjudicación OTIC'!AJ66)</f>
        <v>Potencia Otec Spa</v>
      </c>
      <c r="AK66" s="4">
        <f>+('3 Planilla Preadjudicación OTIC'!AK66)</f>
        <v>142</v>
      </c>
      <c r="AL66" s="2">
        <f>+('3 Planilla Preadjudicación OTIC'!AL66)</f>
        <v>36</v>
      </c>
      <c r="AM66" s="2">
        <f>+('3 Planilla Preadjudicación OTIC'!AM66)</f>
        <v>5075</v>
      </c>
      <c r="AN66" s="12">
        <f>+('3 Planilla Preadjudicación OTIC'!AN66)</f>
        <v>275000</v>
      </c>
      <c r="AO66" s="12">
        <f>+('3 Planilla Preadjudicación OTIC'!AO66)</f>
        <v>0</v>
      </c>
      <c r="AP66" s="12">
        <f>+('3 Planilla Preadjudicación OTIC'!AP66)</f>
        <v>14413000</v>
      </c>
      <c r="AQ66" s="12">
        <f>+('3 Planilla Preadjudicación OTIC'!AQ66)</f>
        <v>2880000</v>
      </c>
      <c r="AR66" s="12">
        <f>+('3 Planilla Preadjudicación OTIC'!AR66)</f>
        <v>5500000</v>
      </c>
      <c r="AS66" s="12">
        <f>+('3 Planilla Preadjudicación OTIC'!AS66)</f>
        <v>3600000</v>
      </c>
      <c r="AT66" s="12">
        <f>+('3 Planilla Preadjudicación OTIC'!AT66)</f>
        <v>0</v>
      </c>
      <c r="AU66" s="12">
        <f>+('3 Planilla Preadjudicación OTIC'!AU66)</f>
        <v>26393000</v>
      </c>
      <c r="AV66" s="12" t="str">
        <f>+('3 Planilla Preadjudicación OTIC'!AV66)</f>
        <v>SI</v>
      </c>
      <c r="AW66" s="2">
        <f>+('3 Planilla Preadjudicación OTIC'!AW66)</f>
        <v>0</v>
      </c>
      <c r="AX66" s="4">
        <f>+('3 Planilla Preadjudicación OTIC'!AX66)</f>
        <v>1</v>
      </c>
      <c r="AY66" s="2">
        <f>+('3 Planilla Preadjudicación OTIC'!AY66)</f>
        <v>7</v>
      </c>
      <c r="AZ66" s="2" t="str">
        <f>+('3 Planilla Preadjudicación OTIC'!BA66)</f>
        <v>-</v>
      </c>
      <c r="BA66" s="2" t="str">
        <f>+('3 Planilla Preadjudicación OTIC'!BB66)</f>
        <v>-</v>
      </c>
      <c r="BB66" s="2" t="str">
        <f>+('3 Planilla Preadjudicación OTIC'!BC66)</f>
        <v>-</v>
      </c>
      <c r="BC66" s="2" t="str">
        <f>+('3 Planilla Preadjudicación OTIC'!BD66)</f>
        <v>-</v>
      </c>
      <c r="BD66" s="2" t="str">
        <f>+('3 Planilla Preadjudicación OTIC'!BE66)</f>
        <v>-</v>
      </c>
      <c r="BE66" s="2" t="str">
        <f>+('3 Planilla Preadjudicación OTIC'!BF66)</f>
        <v>-</v>
      </c>
      <c r="BF66" s="2"/>
      <c r="BG66" s="2">
        <f>+('3 Planilla Preadjudicación OTIC'!BG66)</f>
        <v>7</v>
      </c>
      <c r="BH66" s="2">
        <f>+('3 Planilla Preadjudicación OTIC'!BH66)</f>
        <v>7</v>
      </c>
      <c r="BI66" s="2">
        <f>+('3 Planilla Preadjudicación OTIC'!BI66)</f>
        <v>7</v>
      </c>
      <c r="BJ66" s="2">
        <f>+('3 Planilla Preadjudicación OTIC'!BJ66)</f>
        <v>7</v>
      </c>
      <c r="BK66" s="2">
        <f>+('3 Planilla Preadjudicación OTIC'!BK66)</f>
        <v>5</v>
      </c>
      <c r="BL66" s="199">
        <f>+('3 Planilla Preadjudicación OTIC'!BM66)</f>
        <v>7</v>
      </c>
      <c r="BM66" s="103">
        <f>ROUND(('3 Planilla Preadjudicación OTIC'!BN66),1)</f>
        <v>6.3</v>
      </c>
      <c r="BN66" s="4">
        <f>+('3 Planilla Preadjudicación OTIC'!BO66)</f>
        <v>0</v>
      </c>
      <c r="BO66" s="4">
        <f>+('3 Planilla Preadjudicación OTIC'!BP66)</f>
        <v>0</v>
      </c>
      <c r="BP66" s="4">
        <f>+('3 Planilla Preadjudicación OTIC'!BQ66)</f>
        <v>0</v>
      </c>
      <c r="BQ66" s="4">
        <f>+('3 Planilla Preadjudicación OTIC'!BR66)</f>
        <v>0</v>
      </c>
      <c r="BR66" s="4">
        <f>+('3 Planilla Preadjudicación OTIC'!BS66)</f>
        <v>0</v>
      </c>
      <c r="BS66" s="4">
        <f>+('3 Planilla Preadjudicación OTIC'!BT66)</f>
        <v>0</v>
      </c>
      <c r="BT66" s="135"/>
      <c r="BU66" s="85">
        <f>IF(VLOOKUP(A66,'BD OFICIAL'!$A$1:$AL$2097,7,0)=D66,0,1)</f>
        <v>0</v>
      </c>
      <c r="BV66" s="85">
        <f>IF(VLOOKUP(A66,'BD OFICIAL'!$A$1:$AL$2097,11,0)=J66,0,1)</f>
        <v>0</v>
      </c>
      <c r="BW66" s="85">
        <f>IF(VLOOKUP(A66,'BD OFICIAL'!$A$1:$AL$2097,13,0)=L66,0,1)</f>
        <v>0</v>
      </c>
      <c r="BX66" s="2">
        <f>IF(VLOOKUP(A66,'BD OFICIAL'!$A$1:$AL$2097,16,0)=O66,0,1)</f>
        <v>0</v>
      </c>
      <c r="BY66" s="2">
        <f>IF(VLOOKUP(A66,'BD OFICIAL'!$A$1:$AL$2097,17,0)=P66,0,1)</f>
        <v>0</v>
      </c>
      <c r="BZ66" s="2">
        <f>IF(VLOOKUP(A66,'BD OFICIAL'!$A$1:$AL$2097,19,0)=R66,0,1)</f>
        <v>0</v>
      </c>
      <c r="CA66" s="2">
        <f>IF(VLOOKUP(A66,'BD OFICIAL'!$A$1:$AL$2097,21,0)=T66,0,1)</f>
        <v>0</v>
      </c>
      <c r="CB66" s="2">
        <f>IF(VLOOKUP(A66,'BD OFICIAL'!$A$1:$AL$2097,24,0)=AK66,0,1)</f>
        <v>0</v>
      </c>
      <c r="CC66" s="2">
        <f>IF(VLOOKUP(A66,'BD OFICIAL'!$A$1:$AL$2097,25,0)=X66,0,1)</f>
        <v>0</v>
      </c>
      <c r="CD66" s="2">
        <f>IF(VLOOKUP(A66,'BD OFICIAL'!$A$1:$AL$2097,26,0)=Y66,0,1)</f>
        <v>0</v>
      </c>
      <c r="CE66" s="2">
        <f>IF(VLOOKUP(A66,'BD OFICIAL'!$A$1:$AL$2097,27,0)=Z66,0,1)</f>
        <v>0</v>
      </c>
      <c r="CF66" s="2">
        <f>IF(VLOOKUP(A66,'BD OFICIAL'!$A$1:$AL$2097,28,0)=AA66,0,1)</f>
        <v>0</v>
      </c>
      <c r="CG66" s="2">
        <f>IF(VLOOKUP(A66,'BD OFICIAL'!$A$1:$AL$2097,33,0)=AF66,0,1)</f>
        <v>0</v>
      </c>
      <c r="CH66" s="2">
        <f>IF(VLOOKUP(A66,'BD OFICIAL'!$A$1:$AL$2097,35,0)=AH66,0,1)</f>
        <v>0</v>
      </c>
      <c r="CI66" s="85">
        <f>IF(VLOOKUP(A66,'BD OFICIAL'!$A$1:$AL$2097,34,0)=AL66,0,1)</f>
        <v>0</v>
      </c>
      <c r="CJ66" s="12">
        <f>VLOOKUP(A66,'BD OFICIAL'!$A$1:$AM$2097,36,0)*AM66-AP66</f>
        <v>0</v>
      </c>
      <c r="CK66" s="85" t="str">
        <f t="shared" ref="CK66:CK129" si="41">IF(AND(AA66="SI",D66="EMERGENCIA"),"SHNOM",IF(AND(AA66="SI",D66="FONDOS REGIONALES"),"SHNOM",IF(AND(AA66="SI",D66="FONDOS CONCURSABLES"),"SHNOM",IF(AND(AA66="SI",D66="Mandato"),"SHMAN","SSH"))))</f>
        <v>SHNOM</v>
      </c>
      <c r="CL66" s="85" t="str">
        <f t="shared" ref="CL66:CL129" si="42">IF(J66="SIN PLAN FORMATIVO","NO","SI")</f>
        <v>SI</v>
      </c>
      <c r="CM66" s="85" t="str">
        <f t="shared" si="21"/>
        <v>NO</v>
      </c>
      <c r="CN66" s="31">
        <f t="shared" si="22"/>
        <v>0</v>
      </c>
      <c r="CO66" s="31">
        <f t="shared" ref="CO66:CO129" si="43">IF(AND(AH66=1,AND(AM66&gt;=4130,AM66&lt;=5074)),0,IF(AND(AH66=2,AND(AM66&gt;=5075,AM66&lt;=6372)),0,IF(AND(AH66=3,AND(AM66&gt;=6373,AM66&lt;=7434)),0,1)))</f>
        <v>0</v>
      </c>
      <c r="CP66" s="31">
        <f t="shared" si="34"/>
        <v>0</v>
      </c>
      <c r="CQ66" s="31">
        <f>IF(Y66="NO",0,IF(Y66="SI",IF(VLOOKUP(A66,'BD OFICIAL'!$A:$AO,40,0)=AQ66,0,1)))</f>
        <v>0</v>
      </c>
      <c r="CR66" s="31">
        <f>IF(Z66="NO",0,IF(Z66="SI",IF(VLOOKUP(A66,'BD OFICIAL'!$A:$AO,41,0)=AS66,0,1)))</f>
        <v>0</v>
      </c>
      <c r="CS66" s="31">
        <f t="shared" ref="CS66:CS129" si="44">IF(AND(CK66="SHNOM",AN66=275000),0,IF(AND(CK66="SHMAN",AN66&lt;=275000),0,IF(AND(CK66="SSH",AN66=0),0,1)))</f>
        <v>0</v>
      </c>
      <c r="CT66" s="31">
        <f t="shared" ref="CT66:CT129" si="45">IF(T66*AN66=AR66,0,1)</f>
        <v>0</v>
      </c>
      <c r="CU66" s="31">
        <f>IF(VLOOKUP(A66,'BD OFICIAL'!$A$1:$AL$1055,31,0)="SI",IF(AT66&gt;0,0,1),IF(AT66=0,0,1))</f>
        <v>0</v>
      </c>
      <c r="CV66" s="31">
        <f t="shared" ref="CV66:CV129" si="46">IF(AO66*T66-AT66=0,0,1)</f>
        <v>0</v>
      </c>
      <c r="CW66" s="31">
        <f t="shared" ref="CW66:CW129" si="47">IF((AP66+AQ66+AR66+AS66+AT66-AU66=0),0,1)</f>
        <v>0</v>
      </c>
      <c r="CX66" s="85" t="str">
        <f t="shared" si="23"/>
        <v>SI</v>
      </c>
      <c r="CY66" s="31">
        <f t="shared" si="24"/>
        <v>0</v>
      </c>
      <c r="CZ66" s="85" t="str">
        <f>IF(ISERROR(VLOOKUP(AI66,EXPERIENCIA!$A$1:$C$2100,1,0)),"NO","SI")</f>
        <v>NO</v>
      </c>
      <c r="DA66" s="85">
        <f>IF(CX66="no","NO APLICA",IF(AX66=0,"ERROR NOTA",IF(AND(AX66&gt;1,CZ66="NO"),"ERROR NOTA",IF(AND(CZ66="NO",AX66=1),0,IF(VLOOKUP(AI66,EXPERIENCIA!$A$1:$C$2100,3,0)=AX66,0,"ERROR NOTA")))))</f>
        <v>0</v>
      </c>
      <c r="DB66" s="85" t="str">
        <f>IF(ISERROR(VLOOKUP(AI66,COMPORTAMIENTO!$A$1:$C$2100,1,0)),"NO","SI")</f>
        <v>NO</v>
      </c>
      <c r="DC66" s="85">
        <f>IF(CX66="NO","NO APLICA",IF(AY66=0,"ERROR NOTA",IF(AND(DB66="NO",AY66=7),0,IF(VLOOKUP(AI66,COMPORTAMIENTO!$A$2:$H$2100,8,0)=AY66,0,"ERROR NOTA"))))</f>
        <v>0</v>
      </c>
      <c r="DD66" s="103">
        <f t="shared" si="25"/>
        <v>0.1</v>
      </c>
      <c r="DE66" s="103">
        <f t="shared" si="26"/>
        <v>0.70000000000000007</v>
      </c>
      <c r="DF66" s="85" t="str">
        <f t="shared" ref="DF66:DF129" si="48">IF(J66="","NO",IF(J66="SIN PLAN FORMATIVO","NO",IF(J66=0,"NO","SI")))</f>
        <v>SI</v>
      </c>
      <c r="DG66" s="85">
        <f t="shared" ref="DG66:DG129" si="49">IF(OR(CX66="NO",DF66="SI"),0,(AZ66*0.5+BA66*0.5))</f>
        <v>0</v>
      </c>
      <c r="DH66" s="85">
        <f t="shared" si="27"/>
        <v>0</v>
      </c>
      <c r="DI66" s="85">
        <f t="shared" ref="DI66:DI129" si="50">IF(CX66="NO","NO APLICA",(DG66*0.35+DH66*0.65))</f>
        <v>0</v>
      </c>
      <c r="DJ66" s="7">
        <f t="shared" si="28"/>
        <v>6.8000000000000007</v>
      </c>
      <c r="DK66" s="7">
        <f t="shared" ref="DK66:DK129" si="51">IF(CX66="NO","NO APLICA",IF(DF66="NO",DI66*0.45+DJ66*0.55,DJ66))</f>
        <v>6.8000000000000007</v>
      </c>
      <c r="DL66" s="12">
        <f t="shared" si="29"/>
        <v>5075</v>
      </c>
      <c r="DM66" s="12">
        <f>VLOOKUP(A66,'5 TD'!$A:$B,2,0)</f>
        <v>5075</v>
      </c>
      <c r="DN66" s="7">
        <f t="shared" ref="DN66:DN129" si="52">IF(CX66="SI",ROUND((DM66/AM66)*7,1),"NO APLICA")</f>
        <v>7</v>
      </c>
      <c r="DO66" s="85" t="str">
        <f t="shared" ref="DO66:DO129" si="53">IF(DN66="NO APLICA","NO APLICA",IF(AND(DN66=BL66),"APROBADO","ERROR NOTA"))</f>
        <v>APROBADO</v>
      </c>
      <c r="DP66" s="85" t="str">
        <f t="shared" si="35"/>
        <v>APROBADO</v>
      </c>
      <c r="DQ66" s="7">
        <f t="shared" si="36"/>
        <v>6.3</v>
      </c>
      <c r="DR66" s="85" t="str">
        <f t="shared" si="30"/>
        <v>APROBADO</v>
      </c>
      <c r="DS66" s="2">
        <f>+('3 Planilla Preadjudicación OTIC'!BO66)</f>
        <v>0</v>
      </c>
      <c r="DT66" s="2">
        <f>IF(DR66="APROBADO",VLOOKUP(A66,'5 TD'!$D$3:$E$270,2,0),"NO APLICA")</f>
        <v>7</v>
      </c>
      <c r="DU66" s="2" t="str">
        <f t="shared" si="37"/>
        <v>NO</v>
      </c>
      <c r="DV66" s="2" t="str">
        <f>IF(DU66="SI",VLOOKUP(A66,'5 TD'!$G$3:$H$270,2,0),"NO APLICA ")</f>
        <v xml:space="preserve">NO APLICA </v>
      </c>
      <c r="DW66" s="2" t="str">
        <f t="shared" si="31"/>
        <v>NO</v>
      </c>
      <c r="DX66" s="2" t="str">
        <f>IF(DW66="SI",VLOOKUP(A66,'5 TD'!$J$4:$K$472,2,0),"NO APLICA")</f>
        <v>NO APLICA</v>
      </c>
      <c r="DY66" s="2" t="str">
        <f t="shared" si="32"/>
        <v>NO</v>
      </c>
      <c r="DZ66" s="7" t="str">
        <f>IF(DY66="SI",VLOOKUP(A66,'5 TD'!$M$4:$N$350,2,0),"NO APLICA")</f>
        <v>NO APLICA</v>
      </c>
      <c r="EA66" s="2" t="str">
        <f t="shared" ref="EA66:EA129" si="54">IF(DZ66="NO APLICA","NO APLICA",IF(DZ66=AY66,"SI","NO"))</f>
        <v>NO APLICA</v>
      </c>
      <c r="EB66" s="12" t="str">
        <f t="shared" si="33"/>
        <v/>
      </c>
      <c r="EC66" s="12" t="str">
        <f>IF(EA66="SI",VLOOKUP(A66,'5 TD'!$V$4:$W$479,2,0),"NO APLICA")</f>
        <v>NO APLICA</v>
      </c>
      <c r="ED66" s="2" t="str">
        <f t="shared" si="38"/>
        <v>NO</v>
      </c>
      <c r="EE66" s="79" t="str">
        <f>IF(ED66="SI",VLOOKUP(AI66,COMPORTAMIENTO!$A$1:$H$2100,7,0),"NO APLICA")</f>
        <v>NO APLICA</v>
      </c>
      <c r="EF66" s="234" t="str">
        <f>IF(ED66="SI",VLOOKUP(A66,'5 TD'!$P$2:$Q$479,2,0),"NO APLICA")</f>
        <v>NO APLICA</v>
      </c>
      <c r="EG66" s="2" t="str">
        <f t="shared" si="39"/>
        <v>NO</v>
      </c>
      <c r="EH66" s="2">
        <f>IF(CZ66="no",0,VLOOKUP(AI66,EXPERIENCIA!$A$1:$C$2100,2,0))</f>
        <v>0</v>
      </c>
      <c r="EI66" s="2">
        <f>IF(CZ66="si",VLOOKUP(A66,'5 TD'!$S$3:$T$2103,2,0),0)</f>
        <v>0</v>
      </c>
      <c r="EJ66" s="2" t="str">
        <f t="shared" si="40"/>
        <v>SI</v>
      </c>
      <c r="EK66" s="2">
        <f>+('3 Planilla Preadjudicación OTIC'!BU67)</f>
        <v>0</v>
      </c>
      <c r="EL66" s="3"/>
      <c r="EM66" s="3"/>
      <c r="EN66" s="3"/>
    </row>
    <row r="67" spans="1:144" ht="15" hidden="1" customHeight="1" x14ac:dyDescent="0.3">
      <c r="A67" s="2">
        <f>+('3 Planilla Preadjudicación OTIC'!A67)</f>
        <v>14554</v>
      </c>
      <c r="B67" s="2" t="str">
        <f>+('3 Planilla Preadjudicación OTIC'!B67)</f>
        <v>53334038-5</v>
      </c>
      <c r="C67" s="4">
        <f>+('3 Planilla Preadjudicación OTIC'!E67)</f>
        <v>2025</v>
      </c>
      <c r="D67" s="4" t="str">
        <f>+('3 Planilla Preadjudicación OTIC'!F67)</f>
        <v>Fondos Regionales</v>
      </c>
      <c r="E67" s="4" t="str">
        <f>+('3 Planilla Preadjudicación OTIC'!G67)</f>
        <v>61531000-K</v>
      </c>
      <c r="F67" s="4" t="str">
        <f>+('3 Planilla Preadjudicación OTIC'!H67)</f>
        <v>SENCE</v>
      </c>
      <c r="G67" s="4"/>
      <c r="H67" s="4"/>
      <c r="I67" s="4" t="str">
        <f>+('3 Planilla Preadjudicación OTIC'!I67)</f>
        <v>LABORES DE CARPINTERÍA DE TERMINACIONES AVANZADAS</v>
      </c>
      <c r="J67" s="4" t="str">
        <f>+('3 Planilla Preadjudicación OTIC'!J67)</f>
        <v>PF1567</v>
      </c>
      <c r="K67" s="4" t="str">
        <f>+('3 Planilla Preadjudicación OTIC'!K67)</f>
        <v>TÉCNICAS PARA EL EMPRENDIMIENTO</v>
      </c>
      <c r="L67" s="4" t="str">
        <f>+('3 Planilla Preadjudicación OTIC'!L67)</f>
        <v>PF0921</v>
      </c>
      <c r="M67" s="2">
        <f>+('3 Planilla Preadjudicación OTIC'!M67)</f>
        <v>9</v>
      </c>
      <c r="N67" s="4" t="str">
        <f>+('3 Planilla Preadjudicación OTIC'!N67)</f>
        <v>DE LA ARAUCANÍA</v>
      </c>
      <c r="O67" s="4" t="str">
        <f>+('3 Planilla Preadjudicación OTIC'!O67)</f>
        <v>CURACAUTÍN</v>
      </c>
      <c r="P67" s="4" t="str">
        <f>+('3 Planilla Preadjudicación OTIC'!P67)</f>
        <v>PERSONAS VULNERABLES PERTENECIENTES AL 80 % MÁS VULNERABLE</v>
      </c>
      <c r="Q67" s="4" t="str">
        <f>+('3 Planilla Preadjudicación OTIC'!Q67)</f>
        <v>PRESENCIAL</v>
      </c>
      <c r="R67" s="4" t="str">
        <f>+('3 Planilla Preadjudicación OTIC'!R67)</f>
        <v>INDEPENDIENTE</v>
      </c>
      <c r="S67" s="4" t="str">
        <f>+('3 Planilla Preadjudicación OTIC'!S67)</f>
        <v>01. LUNES - MAÑANA / 04. MARTES - MAÑANA / 07. MIÉRCOLES - MAÑANA / 10. JUEVES - MAÑANA / 13. VIERNES - MAÑANA</v>
      </c>
      <c r="T67" s="2">
        <f>+('3 Planilla Preadjudicación OTIC'!T67)</f>
        <v>20</v>
      </c>
      <c r="U67" s="2">
        <f>+('3 Planilla Preadjudicación OTIC'!U67)</f>
        <v>130</v>
      </c>
      <c r="V67" s="2">
        <f>+('3 Planilla Preadjudicación OTIC'!V67)</f>
        <v>12</v>
      </c>
      <c r="W67" s="2">
        <f>+('3 Planilla Preadjudicación OTIC'!W67)</f>
        <v>142</v>
      </c>
      <c r="X67" s="2">
        <f>+('3 Planilla Preadjudicación OTIC'!X67)</f>
        <v>4</v>
      </c>
      <c r="Y67" s="2" t="str">
        <f>+('3 Planilla Preadjudicación OTIC'!Y67)</f>
        <v>SI</v>
      </c>
      <c r="Z67" s="2" t="str">
        <f>+('3 Planilla Preadjudicación OTIC'!Z67)</f>
        <v>SI</v>
      </c>
      <c r="AA67" s="2" t="str">
        <f>+('3 Planilla Preadjudicación OTIC'!AA67)</f>
        <v>SI</v>
      </c>
      <c r="AB67" s="4">
        <f>+('3 Planilla Preadjudicación OTIC'!AB67)</f>
        <v>0</v>
      </c>
      <c r="AC67" s="4" t="str">
        <f>+('3 Planilla Preadjudicación OTIC'!AC67)</f>
        <v>EDUCACIÓN MEDIA COMPLETA, PREFERENTEMENTE</v>
      </c>
      <c r="AD67" s="2">
        <f>+('3 Planilla Preadjudicación OTIC'!AD67)</f>
        <v>0</v>
      </c>
      <c r="AE67" s="4">
        <f>+('3 Planilla Preadjudicación OTIC'!AE67)</f>
        <v>0</v>
      </c>
      <c r="AF67" s="2" t="str">
        <f>+('3 Planilla Preadjudicación OTIC'!AF67)</f>
        <v>CONVOCATORIA ABIERTA</v>
      </c>
      <c r="AG67" s="2">
        <f>+('3 Planilla Preadjudicación OTIC'!AG67)</f>
        <v>36</v>
      </c>
      <c r="AH67" s="30">
        <v>2</v>
      </c>
      <c r="AI67" s="2" t="str">
        <f>+('3 Planilla Preadjudicación OTIC'!AI67)</f>
        <v>77777502-2</v>
      </c>
      <c r="AJ67" s="135" t="str">
        <f>+('3 Planilla Preadjudicación OTIC'!AJ67)</f>
        <v>Potencia Otec Spa</v>
      </c>
      <c r="AK67" s="4">
        <f>+('3 Planilla Preadjudicación OTIC'!AK67)</f>
        <v>142</v>
      </c>
      <c r="AL67" s="2">
        <f>+('3 Planilla Preadjudicación OTIC'!AL67)</f>
        <v>36</v>
      </c>
      <c r="AM67" s="2">
        <f>+('3 Planilla Preadjudicación OTIC'!AM67)</f>
        <v>5075</v>
      </c>
      <c r="AN67" s="12">
        <f>+('3 Planilla Preadjudicación OTIC'!AN67)</f>
        <v>275000</v>
      </c>
      <c r="AO67" s="12">
        <f>+('3 Planilla Preadjudicación OTIC'!AO67)</f>
        <v>0</v>
      </c>
      <c r="AP67" s="12">
        <f>+('3 Planilla Preadjudicación OTIC'!AP67)</f>
        <v>14413000</v>
      </c>
      <c r="AQ67" s="12">
        <f>+('3 Planilla Preadjudicación OTIC'!AQ67)</f>
        <v>2880000</v>
      </c>
      <c r="AR67" s="12">
        <f>+('3 Planilla Preadjudicación OTIC'!AR67)</f>
        <v>5500000</v>
      </c>
      <c r="AS67" s="12">
        <f>+('3 Planilla Preadjudicación OTIC'!AS67)</f>
        <v>3600000</v>
      </c>
      <c r="AT67" s="12">
        <f>+('3 Planilla Preadjudicación OTIC'!AT67)</f>
        <v>0</v>
      </c>
      <c r="AU67" s="12">
        <f>+('3 Planilla Preadjudicación OTIC'!AU67)</f>
        <v>26393000</v>
      </c>
      <c r="AV67" s="12" t="str">
        <f>+('3 Planilla Preadjudicación OTIC'!AV67)</f>
        <v>SI</v>
      </c>
      <c r="AW67" s="2">
        <f>+('3 Planilla Preadjudicación OTIC'!AW67)</f>
        <v>0</v>
      </c>
      <c r="AX67" s="4">
        <f>+('3 Planilla Preadjudicación OTIC'!AX67)</f>
        <v>1</v>
      </c>
      <c r="AY67" s="2">
        <f>+('3 Planilla Preadjudicación OTIC'!AY67)</f>
        <v>7</v>
      </c>
      <c r="AZ67" s="2" t="str">
        <f>+('3 Planilla Preadjudicación OTIC'!BA67)</f>
        <v>-</v>
      </c>
      <c r="BA67" s="2" t="str">
        <f>+('3 Planilla Preadjudicación OTIC'!BB67)</f>
        <v>-</v>
      </c>
      <c r="BB67" s="2" t="str">
        <f>+('3 Planilla Preadjudicación OTIC'!BC67)</f>
        <v>-</v>
      </c>
      <c r="BC67" s="2" t="str">
        <f>+('3 Planilla Preadjudicación OTIC'!BD67)</f>
        <v>-</v>
      </c>
      <c r="BD67" s="2" t="str">
        <f>+('3 Planilla Preadjudicación OTIC'!BE67)</f>
        <v>-</v>
      </c>
      <c r="BE67" s="2" t="str">
        <f>+('3 Planilla Preadjudicación OTIC'!BF67)</f>
        <v>-</v>
      </c>
      <c r="BF67" s="2"/>
      <c r="BG67" s="2">
        <f>+('3 Planilla Preadjudicación OTIC'!BG67)</f>
        <v>7</v>
      </c>
      <c r="BH67" s="2">
        <f>+('3 Planilla Preadjudicación OTIC'!BH67)</f>
        <v>7</v>
      </c>
      <c r="BI67" s="2">
        <f>+('3 Planilla Preadjudicación OTIC'!BI67)</f>
        <v>7</v>
      </c>
      <c r="BJ67" s="2">
        <f>+('3 Planilla Preadjudicación OTIC'!BJ67)</f>
        <v>7</v>
      </c>
      <c r="BK67" s="2">
        <f>+('3 Planilla Preadjudicación OTIC'!BK67)</f>
        <v>1</v>
      </c>
      <c r="BL67" s="199">
        <f>+('3 Planilla Preadjudicación OTIC'!BM67)</f>
        <v>7</v>
      </c>
      <c r="BM67" s="103">
        <f>ROUND(('3 Planilla Preadjudicación OTIC'!BN67),1)</f>
        <v>6</v>
      </c>
      <c r="BN67" s="4">
        <f>+('3 Planilla Preadjudicación OTIC'!BO67)</f>
        <v>0</v>
      </c>
      <c r="BO67" s="4">
        <f>+('3 Planilla Preadjudicación OTIC'!BP67)</f>
        <v>0</v>
      </c>
      <c r="BP67" s="4">
        <f>+('3 Planilla Preadjudicación OTIC'!BQ67)</f>
        <v>0</v>
      </c>
      <c r="BQ67" s="4">
        <f>+('3 Planilla Preadjudicación OTIC'!BR67)</f>
        <v>0</v>
      </c>
      <c r="BR67" s="4">
        <f>+('3 Planilla Preadjudicación OTIC'!BS67)</f>
        <v>0</v>
      </c>
      <c r="BS67" s="4">
        <f>+('3 Planilla Preadjudicación OTIC'!BT67)</f>
        <v>0</v>
      </c>
      <c r="BT67" s="135"/>
      <c r="BU67" s="85">
        <f>IF(VLOOKUP(A67,'BD OFICIAL'!$A$1:$AL$2097,7,0)=D67,0,1)</f>
        <v>0</v>
      </c>
      <c r="BV67" s="85">
        <f>IF(VLOOKUP(A67,'BD OFICIAL'!$A$1:$AL$2097,11,0)=J67,0,1)</f>
        <v>0</v>
      </c>
      <c r="BW67" s="85">
        <f>IF(VLOOKUP(A67,'BD OFICIAL'!$A$1:$AL$2097,13,0)=L67,0,1)</f>
        <v>0</v>
      </c>
      <c r="BX67" s="2">
        <f>IF(VLOOKUP(A67,'BD OFICIAL'!$A$1:$AL$2097,16,0)=O67,0,1)</f>
        <v>0</v>
      </c>
      <c r="BY67" s="2">
        <f>IF(VLOOKUP(A67,'BD OFICIAL'!$A$1:$AL$2097,17,0)=P67,0,1)</f>
        <v>0</v>
      </c>
      <c r="BZ67" s="2">
        <f>IF(VLOOKUP(A67,'BD OFICIAL'!$A$1:$AL$2097,19,0)=R67,0,1)</f>
        <v>0</v>
      </c>
      <c r="CA67" s="2">
        <f>IF(VLOOKUP(A67,'BD OFICIAL'!$A$1:$AL$2097,21,0)=T67,0,1)</f>
        <v>0</v>
      </c>
      <c r="CB67" s="2">
        <f>IF(VLOOKUP(A67,'BD OFICIAL'!$A$1:$AL$2097,24,0)=AK67,0,1)</f>
        <v>0</v>
      </c>
      <c r="CC67" s="2">
        <f>IF(VLOOKUP(A67,'BD OFICIAL'!$A$1:$AL$2097,25,0)=X67,0,1)</f>
        <v>0</v>
      </c>
      <c r="CD67" s="2">
        <f>IF(VLOOKUP(A67,'BD OFICIAL'!$A$1:$AL$2097,26,0)=Y67,0,1)</f>
        <v>0</v>
      </c>
      <c r="CE67" s="2">
        <f>IF(VLOOKUP(A67,'BD OFICIAL'!$A$1:$AL$2097,27,0)=Z67,0,1)</f>
        <v>0</v>
      </c>
      <c r="CF67" s="2">
        <f>IF(VLOOKUP(A67,'BD OFICIAL'!$A$1:$AL$2097,28,0)=AA67,0,1)</f>
        <v>0</v>
      </c>
      <c r="CG67" s="2">
        <f>IF(VLOOKUP(A67,'BD OFICIAL'!$A$1:$AL$2097,33,0)=AF67,0,1)</f>
        <v>0</v>
      </c>
      <c r="CH67" s="2">
        <f>IF(VLOOKUP(A67,'BD OFICIAL'!$A$1:$AL$2097,35,0)=AH67,0,1)</f>
        <v>0</v>
      </c>
      <c r="CI67" s="85">
        <f>IF(VLOOKUP(A67,'BD OFICIAL'!$A$1:$AL$2097,34,0)=AL67,0,1)</f>
        <v>0</v>
      </c>
      <c r="CJ67" s="12">
        <f>VLOOKUP(A67,'BD OFICIAL'!$A$1:$AM$2097,36,0)*AM67-AP67</f>
        <v>0</v>
      </c>
      <c r="CK67" s="85" t="str">
        <f t="shared" si="41"/>
        <v>SHNOM</v>
      </c>
      <c r="CL67" s="85" t="str">
        <f t="shared" si="42"/>
        <v>SI</v>
      </c>
      <c r="CM67" s="85" t="str">
        <f t="shared" ref="CM67:CM130" si="55">IF(SUM(AZ67:BF67)&gt;0,"SI","NO")</f>
        <v>NO</v>
      </c>
      <c r="CN67" s="31">
        <f t="shared" ref="CN67:CN130" si="56">IF(AND(AV67="NO",CM67="NO"),0,1)*IF(AND(AV67="SI",CL67="SI",CM67="NO"),0,1)*IF(AND(AV67="SI",CL67="NO",CM67="SI"),0,1)</f>
        <v>0</v>
      </c>
      <c r="CO67" s="31">
        <f t="shared" si="43"/>
        <v>0</v>
      </c>
      <c r="CP67" s="31">
        <f t="shared" si="34"/>
        <v>0</v>
      </c>
      <c r="CQ67" s="31">
        <f>IF(Y67="NO",0,IF(Y67="SI",IF(VLOOKUP(A67,'BD OFICIAL'!$A:$AO,40,0)=AQ67,0,1)))</f>
        <v>0</v>
      </c>
      <c r="CR67" s="31">
        <f>IF(Z67="NO",0,IF(Z67="SI",IF(VLOOKUP(A67,'BD OFICIAL'!$A:$AO,41,0)=AS67,0,1)))</f>
        <v>0</v>
      </c>
      <c r="CS67" s="31">
        <f t="shared" si="44"/>
        <v>0</v>
      </c>
      <c r="CT67" s="31">
        <f t="shared" si="45"/>
        <v>0</v>
      </c>
      <c r="CU67" s="31">
        <f>IF(VLOOKUP(A67,'BD OFICIAL'!$A$1:$AL$1055,31,0)="SI",IF(AT67&gt;0,0,1),IF(AT67=0,0,1))</f>
        <v>0</v>
      </c>
      <c r="CV67" s="31">
        <f t="shared" si="46"/>
        <v>0</v>
      </c>
      <c r="CW67" s="31">
        <f t="shared" si="47"/>
        <v>0</v>
      </c>
      <c r="CX67" s="85" t="str">
        <f t="shared" ref="CX67:CX130" si="57">IF(AND(AV67="SI",SUM(BU67+BV67+BW67+BX67+BY67+BZ67+CA67+CB67+CC67+CD67+CE67+CF67+CG67+CH67+CI67+CJ67+CN67+CO67+CP67+CQ67+CR67+CS67+CT67+CU67+CV67+CW67)=0),"SI","NO")</f>
        <v>SI</v>
      </c>
      <c r="CY67" s="31">
        <f t="shared" ref="CY67:CY130" si="58">IF(AV67=CX67,0,1)</f>
        <v>0</v>
      </c>
      <c r="CZ67" s="85" t="str">
        <f>IF(ISERROR(VLOOKUP(AI67,EXPERIENCIA!$A$1:$C$2100,1,0)),"NO","SI")</f>
        <v>NO</v>
      </c>
      <c r="DA67" s="85">
        <f>IF(CX67="no","NO APLICA",IF(AX67=0,"ERROR NOTA",IF(AND(AX67&gt;1,CZ67="NO"),"ERROR NOTA",IF(AND(CZ67="NO",AX67=1),0,IF(VLOOKUP(AI67,EXPERIENCIA!$A$1:$C$2100,3,0)=AX67,0,"ERROR NOTA")))))</f>
        <v>0</v>
      </c>
      <c r="DB67" s="85" t="str">
        <f>IF(ISERROR(VLOOKUP(AI67,COMPORTAMIENTO!$A$1:$C$2100,1,0)),"NO","SI")</f>
        <v>NO</v>
      </c>
      <c r="DC67" s="85">
        <f>IF(CX67="NO","NO APLICA",IF(AY67=0,"ERROR NOTA",IF(AND(DB67="NO",AY67=7),0,IF(VLOOKUP(AI67,COMPORTAMIENTO!$A$2:$H$2100,8,0)=AY67,0,"ERROR NOTA"))))</f>
        <v>0</v>
      </c>
      <c r="DD67" s="103">
        <f t="shared" ref="DD67:DD130" si="59">IF(CX67="no","NO APLICA",IF(DA67=0,(AX67*0.1),"ERROR NOTA"))</f>
        <v>0.1</v>
      </c>
      <c r="DE67" s="103">
        <f t="shared" ref="DE67:DE130" si="60">IF(CX67="no","NO APLICA",IF(DC67=0,(AY67*0.1),"ERROR NOTA"))</f>
        <v>0.70000000000000007</v>
      </c>
      <c r="DF67" s="85" t="str">
        <f t="shared" si="48"/>
        <v>SI</v>
      </c>
      <c r="DG67" s="85">
        <f t="shared" si="49"/>
        <v>0</v>
      </c>
      <c r="DH67" s="85">
        <f t="shared" ref="DH67:DH130" si="61">IF(OR(CX67="NO",DF67="SI"),0,(BB67*0.15+BC67*0.25+BD67*0.2+BE67*0.25+BG67*0.15))</f>
        <v>0</v>
      </c>
      <c r="DI67" s="85">
        <f t="shared" si="50"/>
        <v>0</v>
      </c>
      <c r="DJ67" s="7">
        <f t="shared" ref="DJ67:DJ130" si="62">IF(CX67="NO","NO APLICA",(BG67*0.3+BH67*0.3+BI67*0.2+BJ67*0.1+BK67*0.1))</f>
        <v>6.4</v>
      </c>
      <c r="DK67" s="7">
        <f t="shared" si="51"/>
        <v>6.4</v>
      </c>
      <c r="DL67" s="12">
        <f t="shared" ref="DL67:DL130" si="63">+(AM67)</f>
        <v>5075</v>
      </c>
      <c r="DM67" s="12">
        <f>VLOOKUP(A67,'5 TD'!$A:$B,2,0)</f>
        <v>5075</v>
      </c>
      <c r="DN67" s="7">
        <f t="shared" si="52"/>
        <v>7</v>
      </c>
      <c r="DO67" s="85" t="str">
        <f t="shared" si="53"/>
        <v>APROBADO</v>
      </c>
      <c r="DP67" s="85" t="str">
        <f t="shared" si="35"/>
        <v>APROBADO</v>
      </c>
      <c r="DQ67" s="7">
        <f t="shared" si="36"/>
        <v>6</v>
      </c>
      <c r="DR67" s="85" t="str">
        <f t="shared" ref="DR67:DR130" si="64">IF(DP67="NO APLICA","NO APLICA",IF(AND(DP67="APROBADO",DQ67=BM67),"APROBADO",IF(AND(DP67="APROBADO",DQ67&lt;&gt;BM67),"ERROR NOTA","NO APLICA")))</f>
        <v>APROBADO</v>
      </c>
      <c r="DS67" s="2">
        <f>+('3 Planilla Preadjudicación OTIC'!BO67)</f>
        <v>0</v>
      </c>
      <c r="DT67" s="2">
        <f>IF(DR67="APROBADO",VLOOKUP(A67,'5 TD'!$D$3:$E$270,2,0),"NO APLICA")</f>
        <v>7</v>
      </c>
      <c r="DU67" s="2" t="str">
        <f t="shared" si="37"/>
        <v>NO</v>
      </c>
      <c r="DV67" s="2" t="str">
        <f>IF(DU67="SI",VLOOKUP(A67,'5 TD'!$G$3:$H$270,2,0),"NO APLICA ")</f>
        <v xml:space="preserve">NO APLICA </v>
      </c>
      <c r="DW67" s="2" t="str">
        <f t="shared" ref="DW67:DW130" si="65">IF(DV67="NO APLICA","NO",IF(DV67=DK67,"SI","NO"))</f>
        <v>NO</v>
      </c>
      <c r="DX67" s="2" t="str">
        <f>IF(DW67="SI",VLOOKUP(A67,'5 TD'!$J$4:$K$472,2,0),"NO APLICA")</f>
        <v>NO APLICA</v>
      </c>
      <c r="DY67" s="2" t="str">
        <f t="shared" ref="DY67:DY130" si="66">IF(DX67="NO APLICA","NO",IF(DX67=AY67,"SI","NO"))</f>
        <v>NO</v>
      </c>
      <c r="DZ67" s="7" t="str">
        <f>IF(DY67="SI",VLOOKUP(A67,'5 TD'!$M$4:$N$350,2,0),"NO APLICA")</f>
        <v>NO APLICA</v>
      </c>
      <c r="EA67" s="2" t="str">
        <f t="shared" si="54"/>
        <v>NO APLICA</v>
      </c>
      <c r="EB67" s="12" t="str">
        <f t="shared" ref="EB67:EB130" si="67">IF(EA67="SI",AM67,"")</f>
        <v/>
      </c>
      <c r="EC67" s="12" t="str">
        <f>IF(EA67="SI",VLOOKUP(A67,'5 TD'!$V$4:$W$479,2,0),"NO APLICA")</f>
        <v>NO APLICA</v>
      </c>
      <c r="ED67" s="2" t="str">
        <f t="shared" si="38"/>
        <v>NO</v>
      </c>
      <c r="EE67" s="79" t="str">
        <f>IF(ED67="SI",VLOOKUP(AI67,COMPORTAMIENTO!$A$1:$H$2100,7,0),"NO APLICA")</f>
        <v>NO APLICA</v>
      </c>
      <c r="EF67" s="234" t="str">
        <f>IF(ED67="SI",VLOOKUP(A67,'5 TD'!$P$2:$Q$479,2,0),"NO APLICA")</f>
        <v>NO APLICA</v>
      </c>
      <c r="EG67" s="2" t="str">
        <f t="shared" si="39"/>
        <v>NO</v>
      </c>
      <c r="EH67" s="2">
        <f>IF(CZ67="no",0,VLOOKUP(AI67,EXPERIENCIA!$A$1:$C$2100,2,0))</f>
        <v>0</v>
      </c>
      <c r="EI67" s="2">
        <f>IF(CZ67="si",VLOOKUP(A67,'5 TD'!$S$3:$T$2103,2,0),0)</f>
        <v>0</v>
      </c>
      <c r="EJ67" s="2" t="str">
        <f t="shared" si="40"/>
        <v>SI</v>
      </c>
      <c r="EK67" s="2">
        <f>+('3 Planilla Preadjudicación OTIC'!BU68)</f>
        <v>0</v>
      </c>
      <c r="EL67" s="3"/>
      <c r="EM67" s="3"/>
      <c r="EN67" s="3"/>
    </row>
    <row r="68" spans="1:144" ht="15" hidden="1" customHeight="1" x14ac:dyDescent="0.3">
      <c r="A68" s="2">
        <f>+('3 Planilla Preadjudicación OTIC'!A68)</f>
        <v>14555</v>
      </c>
      <c r="B68" s="2" t="str">
        <f>+('3 Planilla Preadjudicación OTIC'!B68)</f>
        <v>53334038-5</v>
      </c>
      <c r="C68" s="4">
        <f>+('3 Planilla Preadjudicación OTIC'!E68)</f>
        <v>2025</v>
      </c>
      <c r="D68" s="4" t="str">
        <f>+('3 Planilla Preadjudicación OTIC'!F68)</f>
        <v>Fondos Regionales</v>
      </c>
      <c r="E68" s="4" t="str">
        <f>+('3 Planilla Preadjudicación OTIC'!G68)</f>
        <v>61531000-K</v>
      </c>
      <c r="F68" s="4" t="str">
        <f>+('3 Planilla Preadjudicación OTIC'!H68)</f>
        <v>SENCE</v>
      </c>
      <c r="G68" s="4"/>
      <c r="H68" s="4"/>
      <c r="I68" s="4" t="str">
        <f>+('3 Planilla Preadjudicación OTIC'!I68)</f>
        <v>LABORES DE INSTALACIONES SANITARIAS</v>
      </c>
      <c r="J68" s="4" t="str">
        <f>+('3 Planilla Preadjudicación OTIC'!J68)</f>
        <v>PF1575</v>
      </c>
      <c r="K68" s="4" t="str">
        <f>+('3 Planilla Preadjudicación OTIC'!K68)</f>
        <v>TÉCNICAS PARA EL EMPRENDIMIENTO</v>
      </c>
      <c r="L68" s="4" t="str">
        <f>+('3 Planilla Preadjudicación OTIC'!L68)</f>
        <v>PF0921</v>
      </c>
      <c r="M68" s="2">
        <f>+('3 Planilla Preadjudicación OTIC'!M68)</f>
        <v>9</v>
      </c>
      <c r="N68" s="4" t="str">
        <f>+('3 Planilla Preadjudicación OTIC'!N68)</f>
        <v>DE LA ARAUCANÍA</v>
      </c>
      <c r="O68" s="4" t="str">
        <f>+('3 Planilla Preadjudicación OTIC'!O68)</f>
        <v>CURARREHUE</v>
      </c>
      <c r="P68" s="4" t="str">
        <f>+('3 Planilla Preadjudicación OTIC'!P68)</f>
        <v>PERSONAS VULNERABLES PERTENECIENTES AL 80 % MÁS VULNERABLE</v>
      </c>
      <c r="Q68" s="4" t="str">
        <f>+('3 Planilla Preadjudicación OTIC'!Q68)</f>
        <v>PRESENCIAL</v>
      </c>
      <c r="R68" s="4" t="str">
        <f>+('3 Planilla Preadjudicación OTIC'!R68)</f>
        <v>INDEPENDIENTE</v>
      </c>
      <c r="S68" s="4" t="str">
        <f>+('3 Planilla Preadjudicación OTIC'!S68)</f>
        <v>01. LUNES - MAÑANA / 04. MARTES - MAÑANA / 07. MIÉRCOLES - MAÑANA / 10. JUEVES - MAÑANA / 13. VIERNES - MAÑANA</v>
      </c>
      <c r="T68" s="2">
        <f>+('3 Planilla Preadjudicación OTIC'!T68)</f>
        <v>20</v>
      </c>
      <c r="U68" s="2">
        <f>+('3 Planilla Preadjudicación OTIC'!U68)</f>
        <v>145</v>
      </c>
      <c r="V68" s="2">
        <f>+('3 Planilla Preadjudicación OTIC'!V68)</f>
        <v>12</v>
      </c>
      <c r="W68" s="2">
        <f>+('3 Planilla Preadjudicación OTIC'!W68)</f>
        <v>157</v>
      </c>
      <c r="X68" s="2">
        <f>+('3 Planilla Preadjudicación OTIC'!X68)</f>
        <v>4</v>
      </c>
      <c r="Y68" s="2" t="str">
        <f>+('3 Planilla Preadjudicación OTIC'!Y68)</f>
        <v>SI</v>
      </c>
      <c r="Z68" s="2" t="str">
        <f>+('3 Planilla Preadjudicación OTIC'!Z68)</f>
        <v>SI</v>
      </c>
      <c r="AA68" s="2" t="str">
        <f>+('3 Planilla Preadjudicación OTIC'!AA68)</f>
        <v>SI</v>
      </c>
      <c r="AB68" s="4">
        <f>+('3 Planilla Preadjudicación OTIC'!AB68)</f>
        <v>0</v>
      </c>
      <c r="AC68" s="4" t="str">
        <f>+('3 Planilla Preadjudicación OTIC'!AC68)</f>
        <v>EDUCACIÓN MEDIA COMPLETA, PREFERENTEMENTE. Y HABER CURSADO EL CURSO DE “LABORES DE SOPORTE EN INSTALACIONES
SANITARIAS” O EXPERIENCIA DE DOS AÑOS COMO “AYUDANTE INSTALACIONES SANITARIAS”, DEMOSTRABLE.</v>
      </c>
      <c r="AD68" s="2">
        <f>+('3 Planilla Preadjudicación OTIC'!AD68)</f>
        <v>0</v>
      </c>
      <c r="AE68" s="4">
        <f>+('3 Planilla Preadjudicación OTIC'!AE68)</f>
        <v>0</v>
      </c>
      <c r="AF68" s="2" t="str">
        <f>+('3 Planilla Preadjudicación OTIC'!AF68)</f>
        <v>CONVOCATORIA ABIERTA</v>
      </c>
      <c r="AG68" s="2">
        <f>+('3 Planilla Preadjudicación OTIC'!AG68)</f>
        <v>40</v>
      </c>
      <c r="AH68" s="30">
        <v>2</v>
      </c>
      <c r="AI68" s="2" t="str">
        <f>+('3 Planilla Preadjudicación OTIC'!AI68)</f>
        <v>77777502-2</v>
      </c>
      <c r="AJ68" s="135" t="str">
        <f>+('3 Planilla Preadjudicación OTIC'!AJ68)</f>
        <v>Potencia Otec Spa</v>
      </c>
      <c r="AK68" s="4">
        <f>+('3 Planilla Preadjudicación OTIC'!AK68)</f>
        <v>157</v>
      </c>
      <c r="AL68" s="2">
        <f>+('3 Planilla Preadjudicación OTIC'!AL68)</f>
        <v>40</v>
      </c>
      <c r="AM68" s="2">
        <f>+('3 Planilla Preadjudicación OTIC'!AM68)</f>
        <v>5075</v>
      </c>
      <c r="AN68" s="12">
        <f>+('3 Planilla Preadjudicación OTIC'!AN68)</f>
        <v>275000</v>
      </c>
      <c r="AO68" s="12">
        <f>+('3 Planilla Preadjudicación OTIC'!AO68)</f>
        <v>0</v>
      </c>
      <c r="AP68" s="12">
        <f>+('3 Planilla Preadjudicación OTIC'!AP68)</f>
        <v>15935500</v>
      </c>
      <c r="AQ68" s="12">
        <f>+('3 Planilla Preadjudicación OTIC'!AQ68)</f>
        <v>3200000</v>
      </c>
      <c r="AR68" s="12">
        <f>+('3 Planilla Preadjudicación OTIC'!AR68)</f>
        <v>5500000</v>
      </c>
      <c r="AS68" s="12">
        <f>+('3 Planilla Preadjudicación OTIC'!AS68)</f>
        <v>4000000</v>
      </c>
      <c r="AT68" s="12">
        <f>+('3 Planilla Preadjudicación OTIC'!AT68)</f>
        <v>0</v>
      </c>
      <c r="AU68" s="12">
        <f>+('3 Planilla Preadjudicación OTIC'!AU68)</f>
        <v>28635500</v>
      </c>
      <c r="AV68" s="12" t="str">
        <f>+('3 Planilla Preadjudicación OTIC'!AV68)</f>
        <v>SI</v>
      </c>
      <c r="AW68" s="2">
        <f>+('3 Planilla Preadjudicación OTIC'!AW68)</f>
        <v>0</v>
      </c>
      <c r="AX68" s="4">
        <f>+('3 Planilla Preadjudicación OTIC'!AX68)</f>
        <v>1</v>
      </c>
      <c r="AY68" s="2">
        <f>+('3 Planilla Preadjudicación OTIC'!AY68)</f>
        <v>7</v>
      </c>
      <c r="AZ68" s="2" t="str">
        <f>+('3 Planilla Preadjudicación OTIC'!BA68)</f>
        <v>-</v>
      </c>
      <c r="BA68" s="2" t="str">
        <f>+('3 Planilla Preadjudicación OTIC'!BB68)</f>
        <v>-</v>
      </c>
      <c r="BB68" s="2" t="str">
        <f>+('3 Planilla Preadjudicación OTIC'!BC68)</f>
        <v>-</v>
      </c>
      <c r="BC68" s="2" t="str">
        <f>+('3 Planilla Preadjudicación OTIC'!BD68)</f>
        <v>-</v>
      </c>
      <c r="BD68" s="2" t="str">
        <f>+('3 Planilla Preadjudicación OTIC'!BE68)</f>
        <v>-</v>
      </c>
      <c r="BE68" s="2" t="str">
        <f>+('3 Planilla Preadjudicación OTIC'!BF68)</f>
        <v>-</v>
      </c>
      <c r="BF68" s="2"/>
      <c r="BG68" s="2">
        <f>+('3 Planilla Preadjudicación OTIC'!BG68)</f>
        <v>7</v>
      </c>
      <c r="BH68" s="2">
        <f>+('3 Planilla Preadjudicación OTIC'!BH68)</f>
        <v>7</v>
      </c>
      <c r="BI68" s="2">
        <f>+('3 Planilla Preadjudicación OTIC'!BI68)</f>
        <v>7</v>
      </c>
      <c r="BJ68" s="2">
        <f>+('3 Planilla Preadjudicación OTIC'!BJ68)</f>
        <v>7</v>
      </c>
      <c r="BK68" s="2">
        <f>+('3 Planilla Preadjudicación OTIC'!BK68)</f>
        <v>1</v>
      </c>
      <c r="BL68" s="199">
        <f>+('3 Planilla Preadjudicación OTIC'!BM68)</f>
        <v>7</v>
      </c>
      <c r="BM68" s="103">
        <f>ROUND(('3 Planilla Preadjudicación OTIC'!BN68),1)</f>
        <v>6</v>
      </c>
      <c r="BN68" s="4">
        <f>+('3 Planilla Preadjudicación OTIC'!BO68)</f>
        <v>0</v>
      </c>
      <c r="BO68" s="4">
        <f>+('3 Planilla Preadjudicación OTIC'!BP68)</f>
        <v>0</v>
      </c>
      <c r="BP68" s="4">
        <f>+('3 Planilla Preadjudicación OTIC'!BQ68)</f>
        <v>0</v>
      </c>
      <c r="BQ68" s="4">
        <f>+('3 Planilla Preadjudicación OTIC'!BR68)</f>
        <v>0</v>
      </c>
      <c r="BR68" s="4">
        <f>+('3 Planilla Preadjudicación OTIC'!BS68)</f>
        <v>0</v>
      </c>
      <c r="BS68" s="4">
        <f>+('3 Planilla Preadjudicación OTIC'!BT68)</f>
        <v>0</v>
      </c>
      <c r="BT68" s="135"/>
      <c r="BU68" s="85">
        <f>IF(VLOOKUP(A68,'BD OFICIAL'!$A$1:$AL$2097,7,0)=D68,0,1)</f>
        <v>0</v>
      </c>
      <c r="BV68" s="85">
        <f>IF(VLOOKUP(A68,'BD OFICIAL'!$A$1:$AL$2097,11,0)=J68,0,1)</f>
        <v>0</v>
      </c>
      <c r="BW68" s="85">
        <f>IF(VLOOKUP(A68,'BD OFICIAL'!$A$1:$AL$2097,13,0)=L68,0,1)</f>
        <v>0</v>
      </c>
      <c r="BX68" s="2">
        <f>IF(VLOOKUP(A68,'BD OFICIAL'!$A$1:$AL$2097,16,0)=O68,0,1)</f>
        <v>0</v>
      </c>
      <c r="BY68" s="2">
        <f>IF(VLOOKUP(A68,'BD OFICIAL'!$A$1:$AL$2097,17,0)=P68,0,1)</f>
        <v>0</v>
      </c>
      <c r="BZ68" s="2">
        <f>IF(VLOOKUP(A68,'BD OFICIAL'!$A$1:$AL$2097,19,0)=R68,0,1)</f>
        <v>0</v>
      </c>
      <c r="CA68" s="2">
        <f>IF(VLOOKUP(A68,'BD OFICIAL'!$A$1:$AL$2097,21,0)=T68,0,1)</f>
        <v>0</v>
      </c>
      <c r="CB68" s="2">
        <f>IF(VLOOKUP(A68,'BD OFICIAL'!$A$1:$AL$2097,24,0)=AK68,0,1)</f>
        <v>0</v>
      </c>
      <c r="CC68" s="2">
        <f>IF(VLOOKUP(A68,'BD OFICIAL'!$A$1:$AL$2097,25,0)=X68,0,1)</f>
        <v>0</v>
      </c>
      <c r="CD68" s="2">
        <f>IF(VLOOKUP(A68,'BD OFICIAL'!$A$1:$AL$2097,26,0)=Y68,0,1)</f>
        <v>0</v>
      </c>
      <c r="CE68" s="2">
        <f>IF(VLOOKUP(A68,'BD OFICIAL'!$A$1:$AL$2097,27,0)=Z68,0,1)</f>
        <v>0</v>
      </c>
      <c r="CF68" s="2">
        <f>IF(VLOOKUP(A68,'BD OFICIAL'!$A$1:$AL$2097,28,0)=AA68,0,1)</f>
        <v>0</v>
      </c>
      <c r="CG68" s="2">
        <f>IF(VLOOKUP(A68,'BD OFICIAL'!$A$1:$AL$2097,33,0)=AF68,0,1)</f>
        <v>0</v>
      </c>
      <c r="CH68" s="2">
        <f>IF(VLOOKUP(A68,'BD OFICIAL'!$A$1:$AL$2097,35,0)=AH68,0,1)</f>
        <v>0</v>
      </c>
      <c r="CI68" s="85">
        <f>IF(VLOOKUP(A68,'BD OFICIAL'!$A$1:$AL$2097,34,0)=AL68,0,1)</f>
        <v>0</v>
      </c>
      <c r="CJ68" s="12">
        <f>VLOOKUP(A68,'BD OFICIAL'!$A$1:$AM$2097,36,0)*AM68-AP68</f>
        <v>0</v>
      </c>
      <c r="CK68" s="85" t="str">
        <f t="shared" si="41"/>
        <v>SHNOM</v>
      </c>
      <c r="CL68" s="85" t="str">
        <f t="shared" si="42"/>
        <v>SI</v>
      </c>
      <c r="CM68" s="85" t="str">
        <f t="shared" si="55"/>
        <v>NO</v>
      </c>
      <c r="CN68" s="31">
        <f t="shared" si="56"/>
        <v>0</v>
      </c>
      <c r="CO68" s="31">
        <f t="shared" si="43"/>
        <v>0</v>
      </c>
      <c r="CP68" s="31">
        <f t="shared" si="34"/>
        <v>0</v>
      </c>
      <c r="CQ68" s="31">
        <f>IF(Y68="NO",0,IF(Y68="SI",IF(VLOOKUP(A68,'BD OFICIAL'!$A:$AO,40,0)=AQ68,0,1)))</f>
        <v>0</v>
      </c>
      <c r="CR68" s="31">
        <f>IF(Z68="NO",0,IF(Z68="SI",IF(VLOOKUP(A68,'BD OFICIAL'!$A:$AO,41,0)=AS68,0,1)))</f>
        <v>0</v>
      </c>
      <c r="CS68" s="31">
        <f t="shared" si="44"/>
        <v>0</v>
      </c>
      <c r="CT68" s="31">
        <f t="shared" si="45"/>
        <v>0</v>
      </c>
      <c r="CU68" s="31">
        <f>IF(VLOOKUP(A68,'BD OFICIAL'!$A$1:$AL$1055,31,0)="SI",IF(AT68&gt;0,0,1),IF(AT68=0,0,1))</f>
        <v>0</v>
      </c>
      <c r="CV68" s="31">
        <f t="shared" si="46"/>
        <v>0</v>
      </c>
      <c r="CW68" s="31">
        <f t="shared" si="47"/>
        <v>0</v>
      </c>
      <c r="CX68" s="85" t="str">
        <f t="shared" si="57"/>
        <v>SI</v>
      </c>
      <c r="CY68" s="31">
        <f t="shared" si="58"/>
        <v>0</v>
      </c>
      <c r="CZ68" s="85" t="str">
        <f>IF(ISERROR(VLOOKUP(AI68,EXPERIENCIA!$A$1:$C$2100,1,0)),"NO","SI")</f>
        <v>NO</v>
      </c>
      <c r="DA68" s="85">
        <f>IF(CX68="no","NO APLICA",IF(AX68=0,"ERROR NOTA",IF(AND(AX68&gt;1,CZ68="NO"),"ERROR NOTA",IF(AND(CZ68="NO",AX68=1),0,IF(VLOOKUP(AI68,EXPERIENCIA!$A$1:$C$2100,3,0)=AX68,0,"ERROR NOTA")))))</f>
        <v>0</v>
      </c>
      <c r="DB68" s="85" t="str">
        <f>IF(ISERROR(VLOOKUP(AI68,COMPORTAMIENTO!$A$1:$C$2100,1,0)),"NO","SI")</f>
        <v>NO</v>
      </c>
      <c r="DC68" s="85">
        <f>IF(CX68="NO","NO APLICA",IF(AY68=0,"ERROR NOTA",IF(AND(DB68="NO",AY68=7),0,IF(VLOOKUP(AI68,COMPORTAMIENTO!$A$2:$H$2100,8,0)=AY68,0,"ERROR NOTA"))))</f>
        <v>0</v>
      </c>
      <c r="DD68" s="103">
        <f t="shared" si="59"/>
        <v>0.1</v>
      </c>
      <c r="DE68" s="103">
        <f t="shared" si="60"/>
        <v>0.70000000000000007</v>
      </c>
      <c r="DF68" s="85" t="str">
        <f t="shared" si="48"/>
        <v>SI</v>
      </c>
      <c r="DG68" s="85">
        <f t="shared" si="49"/>
        <v>0</v>
      </c>
      <c r="DH68" s="85">
        <f t="shared" si="61"/>
        <v>0</v>
      </c>
      <c r="DI68" s="85">
        <f t="shared" si="50"/>
        <v>0</v>
      </c>
      <c r="DJ68" s="7">
        <f t="shared" si="62"/>
        <v>6.4</v>
      </c>
      <c r="DK68" s="7">
        <f t="shared" si="51"/>
        <v>6.4</v>
      </c>
      <c r="DL68" s="12">
        <f t="shared" si="63"/>
        <v>5075</v>
      </c>
      <c r="DM68" s="12">
        <f>VLOOKUP(A68,'5 TD'!$A:$B,2,0)</f>
        <v>5075</v>
      </c>
      <c r="DN68" s="7">
        <f t="shared" si="52"/>
        <v>7</v>
      </c>
      <c r="DO68" s="85" t="str">
        <f t="shared" si="53"/>
        <v>APROBADO</v>
      </c>
      <c r="DP68" s="85" t="str">
        <f t="shared" si="35"/>
        <v>APROBADO</v>
      </c>
      <c r="DQ68" s="7">
        <f t="shared" si="36"/>
        <v>6</v>
      </c>
      <c r="DR68" s="85" t="str">
        <f t="shared" si="64"/>
        <v>APROBADO</v>
      </c>
      <c r="DS68" s="2">
        <f>+('3 Planilla Preadjudicación OTIC'!BO68)</f>
        <v>0</v>
      </c>
      <c r="DT68" s="2">
        <f>IF(DR68="APROBADO",VLOOKUP(A68,'5 TD'!$D$3:$E$270,2,0),"NO APLICA")</f>
        <v>7</v>
      </c>
      <c r="DU68" s="2" t="str">
        <f t="shared" si="37"/>
        <v>NO</v>
      </c>
      <c r="DV68" s="2" t="str">
        <f>IF(DU68="SI",VLOOKUP(A68,'5 TD'!$G$3:$H$270,2,0),"NO APLICA ")</f>
        <v xml:space="preserve">NO APLICA </v>
      </c>
      <c r="DW68" s="2" t="str">
        <f t="shared" si="65"/>
        <v>NO</v>
      </c>
      <c r="DX68" s="2" t="str">
        <f>IF(DW68="SI",VLOOKUP(A68,'5 TD'!$J$4:$K$472,2,0),"NO APLICA")</f>
        <v>NO APLICA</v>
      </c>
      <c r="DY68" s="2" t="str">
        <f t="shared" si="66"/>
        <v>NO</v>
      </c>
      <c r="DZ68" s="7" t="str">
        <f>IF(DY68="SI",VLOOKUP(A68,'5 TD'!$M$4:$N$350,2,0),"NO APLICA")</f>
        <v>NO APLICA</v>
      </c>
      <c r="EA68" s="2" t="str">
        <f t="shared" si="54"/>
        <v>NO APLICA</v>
      </c>
      <c r="EB68" s="12" t="str">
        <f t="shared" si="67"/>
        <v/>
      </c>
      <c r="EC68" s="12" t="str">
        <f>IF(EA68="SI",VLOOKUP(A68,'5 TD'!$V$4:$W$479,2,0),"NO APLICA")</f>
        <v>NO APLICA</v>
      </c>
      <c r="ED68" s="2" t="str">
        <f t="shared" si="38"/>
        <v>NO</v>
      </c>
      <c r="EE68" s="79" t="str">
        <f>IF(ED68="SI",VLOOKUP(AI68,COMPORTAMIENTO!$A$1:$H$2100,7,0),"NO APLICA")</f>
        <v>NO APLICA</v>
      </c>
      <c r="EF68" s="234" t="str">
        <f>IF(ED68="SI",VLOOKUP(A68,'5 TD'!$P$2:$Q$479,2,0),"NO APLICA")</f>
        <v>NO APLICA</v>
      </c>
      <c r="EG68" s="2" t="str">
        <f t="shared" si="39"/>
        <v>NO</v>
      </c>
      <c r="EH68" s="2">
        <f>IF(CZ68="no",0,VLOOKUP(AI68,EXPERIENCIA!$A$1:$C$2100,2,0))</f>
        <v>0</v>
      </c>
      <c r="EI68" s="2">
        <f>IF(CZ68="si",VLOOKUP(A68,'5 TD'!$S$3:$T$2103,2,0),0)</f>
        <v>0</v>
      </c>
      <c r="EJ68" s="2" t="str">
        <f t="shared" si="40"/>
        <v>SI</v>
      </c>
      <c r="EK68" s="2">
        <f>+('3 Planilla Preadjudicación OTIC'!BU69)</f>
        <v>0</v>
      </c>
      <c r="EL68" s="3"/>
      <c r="EM68" s="3"/>
      <c r="EN68" s="3"/>
    </row>
    <row r="69" spans="1:144" ht="15" hidden="1" customHeight="1" x14ac:dyDescent="0.3">
      <c r="A69" s="2">
        <f>+('3 Planilla Preadjudicación OTIC'!A69)</f>
        <v>14556</v>
      </c>
      <c r="B69" s="2" t="str">
        <f>+('3 Planilla Preadjudicación OTIC'!B69)</f>
        <v>53334038-5</v>
      </c>
      <c r="C69" s="4">
        <f>+('3 Planilla Preadjudicación OTIC'!E69)</f>
        <v>2025</v>
      </c>
      <c r="D69" s="4" t="str">
        <f>+('3 Planilla Preadjudicación OTIC'!F69)</f>
        <v>Fondos Regionales</v>
      </c>
      <c r="E69" s="4" t="str">
        <f>+('3 Planilla Preadjudicación OTIC'!G69)</f>
        <v>61531000-K</v>
      </c>
      <c r="F69" s="4" t="str">
        <f>+('3 Planilla Preadjudicación OTIC'!H69)</f>
        <v>SENCE</v>
      </c>
      <c r="G69" s="4"/>
      <c r="H69" s="4"/>
      <c r="I69" s="4" t="str">
        <f>+('3 Planilla Preadjudicación OTIC'!I69)</f>
        <v>LABORES DE INSTALACIONES SANITARIAS</v>
      </c>
      <c r="J69" s="4" t="str">
        <f>+('3 Planilla Preadjudicación OTIC'!J69)</f>
        <v>PF1575</v>
      </c>
      <c r="K69" s="4" t="str">
        <f>+('3 Planilla Preadjudicación OTIC'!K69)</f>
        <v>TÉCNICAS PARA EL EMPRENDIMIENTO</v>
      </c>
      <c r="L69" s="4" t="str">
        <f>+('3 Planilla Preadjudicación OTIC'!L69)</f>
        <v>PF0921</v>
      </c>
      <c r="M69" s="2">
        <f>+('3 Planilla Preadjudicación OTIC'!M69)</f>
        <v>9</v>
      </c>
      <c r="N69" s="4" t="str">
        <f>+('3 Planilla Preadjudicación OTIC'!N69)</f>
        <v>DE LA ARAUCANÍA</v>
      </c>
      <c r="O69" s="4" t="str">
        <f>+('3 Planilla Preadjudicación OTIC'!O69)</f>
        <v>PERQUENCO</v>
      </c>
      <c r="P69" s="4" t="str">
        <f>+('3 Planilla Preadjudicación OTIC'!P69)</f>
        <v>PERSONAS VULNERABLES PERTENECIENTES AL 80 % MÁS VULNERABLE</v>
      </c>
      <c r="Q69" s="4" t="str">
        <f>+('3 Planilla Preadjudicación OTIC'!Q69)</f>
        <v>PRESENCIAL</v>
      </c>
      <c r="R69" s="4" t="str">
        <f>+('3 Planilla Preadjudicación OTIC'!R69)</f>
        <v>INDEPENDIENTE</v>
      </c>
      <c r="S69" s="4" t="str">
        <f>+('3 Planilla Preadjudicación OTIC'!S69)</f>
        <v>01. LUNES - MAÑANA / 04. MARTES - MAÑANA / 07. MIÉRCOLES - MAÑANA / 10. JUEVES - MAÑANA / 13. VIERNES - MAÑANA</v>
      </c>
      <c r="T69" s="2">
        <f>+('3 Planilla Preadjudicación OTIC'!T69)</f>
        <v>20</v>
      </c>
      <c r="U69" s="2">
        <f>+('3 Planilla Preadjudicación OTIC'!U69)</f>
        <v>145</v>
      </c>
      <c r="V69" s="2">
        <f>+('3 Planilla Preadjudicación OTIC'!V69)</f>
        <v>12</v>
      </c>
      <c r="W69" s="2">
        <f>+('3 Planilla Preadjudicación OTIC'!W69)</f>
        <v>157</v>
      </c>
      <c r="X69" s="2">
        <f>+('3 Planilla Preadjudicación OTIC'!X69)</f>
        <v>4</v>
      </c>
      <c r="Y69" s="2" t="str">
        <f>+('3 Planilla Preadjudicación OTIC'!Y69)</f>
        <v>SI</v>
      </c>
      <c r="Z69" s="2" t="str">
        <f>+('3 Planilla Preadjudicación OTIC'!Z69)</f>
        <v>SI</v>
      </c>
      <c r="AA69" s="2" t="str">
        <f>+('3 Planilla Preadjudicación OTIC'!AA69)</f>
        <v>SI</v>
      </c>
      <c r="AB69" s="4">
        <f>+('3 Planilla Preadjudicación OTIC'!AB69)</f>
        <v>0</v>
      </c>
      <c r="AC69" s="4" t="str">
        <f>+('3 Planilla Preadjudicación OTIC'!AC69)</f>
        <v>EDUCACIÓN MEDIA COMPLETA, PREFERENTEMENTE. Y HABER CURSADO EL CURSO DE “LABORES DE SOPORTE EN INSTALACIONES
SANITARIAS” O EXPERIENCIA DE DOS AÑOS COMO “AYUDANTE INSTALACIONES SANITARIAS”, DEMOSTRABLE.</v>
      </c>
      <c r="AD69" s="2">
        <f>+('3 Planilla Preadjudicación OTIC'!AD69)</f>
        <v>0</v>
      </c>
      <c r="AE69" s="4">
        <f>+('3 Planilla Preadjudicación OTIC'!AE69)</f>
        <v>0</v>
      </c>
      <c r="AF69" s="2" t="str">
        <f>+('3 Planilla Preadjudicación OTIC'!AF69)</f>
        <v>CONVOCATORIA ABIERTA</v>
      </c>
      <c r="AG69" s="2">
        <f>+('3 Planilla Preadjudicación OTIC'!AG69)</f>
        <v>40</v>
      </c>
      <c r="AH69" s="30">
        <v>2</v>
      </c>
      <c r="AI69" s="2" t="str">
        <f>+('3 Planilla Preadjudicación OTIC'!AI69)</f>
        <v>77777502-2</v>
      </c>
      <c r="AJ69" s="135" t="str">
        <f>+('3 Planilla Preadjudicación OTIC'!AJ69)</f>
        <v>Potencia Otec Spa</v>
      </c>
      <c r="AK69" s="4">
        <f>+('3 Planilla Preadjudicación OTIC'!AK69)</f>
        <v>157</v>
      </c>
      <c r="AL69" s="2">
        <f>+('3 Planilla Preadjudicación OTIC'!AL69)</f>
        <v>40</v>
      </c>
      <c r="AM69" s="2">
        <f>+('3 Planilla Preadjudicación OTIC'!AM69)</f>
        <v>5075</v>
      </c>
      <c r="AN69" s="12">
        <f>+('3 Planilla Preadjudicación OTIC'!AN69)</f>
        <v>275000</v>
      </c>
      <c r="AO69" s="12">
        <f>+('3 Planilla Preadjudicación OTIC'!AO69)</f>
        <v>0</v>
      </c>
      <c r="AP69" s="12">
        <f>+('3 Planilla Preadjudicación OTIC'!AP69)</f>
        <v>15935500</v>
      </c>
      <c r="AQ69" s="12">
        <f>+('3 Planilla Preadjudicación OTIC'!AQ69)</f>
        <v>3200000</v>
      </c>
      <c r="AR69" s="12">
        <f>+('3 Planilla Preadjudicación OTIC'!AR69)</f>
        <v>5500000</v>
      </c>
      <c r="AS69" s="12">
        <f>+('3 Planilla Preadjudicación OTIC'!AS69)</f>
        <v>4000000</v>
      </c>
      <c r="AT69" s="12">
        <f>+('3 Planilla Preadjudicación OTIC'!AT69)</f>
        <v>0</v>
      </c>
      <c r="AU69" s="12">
        <f>+('3 Planilla Preadjudicación OTIC'!AU69)</f>
        <v>28635500</v>
      </c>
      <c r="AV69" s="12" t="str">
        <f>+('3 Planilla Preadjudicación OTIC'!AV69)</f>
        <v>SI</v>
      </c>
      <c r="AW69" s="2">
        <f>+('3 Planilla Preadjudicación OTIC'!AW69)</f>
        <v>0</v>
      </c>
      <c r="AX69" s="4">
        <f>+('3 Planilla Preadjudicación OTIC'!AX69)</f>
        <v>1</v>
      </c>
      <c r="AY69" s="2">
        <f>+('3 Planilla Preadjudicación OTIC'!AY69)</f>
        <v>7</v>
      </c>
      <c r="AZ69" s="2" t="str">
        <f>+('3 Planilla Preadjudicación OTIC'!BA69)</f>
        <v>-</v>
      </c>
      <c r="BA69" s="2" t="str">
        <f>+('3 Planilla Preadjudicación OTIC'!BB69)</f>
        <v>-</v>
      </c>
      <c r="BB69" s="2" t="str">
        <f>+('3 Planilla Preadjudicación OTIC'!BC69)</f>
        <v>-</v>
      </c>
      <c r="BC69" s="2" t="str">
        <f>+('3 Planilla Preadjudicación OTIC'!BD69)</f>
        <v>-</v>
      </c>
      <c r="BD69" s="2" t="str">
        <f>+('3 Planilla Preadjudicación OTIC'!BE69)</f>
        <v>-</v>
      </c>
      <c r="BE69" s="2" t="str">
        <f>+('3 Planilla Preadjudicación OTIC'!BF69)</f>
        <v>-</v>
      </c>
      <c r="BF69" s="2"/>
      <c r="BG69" s="2">
        <f>+('3 Planilla Preadjudicación OTIC'!BG69)</f>
        <v>7</v>
      </c>
      <c r="BH69" s="2">
        <f>+('3 Planilla Preadjudicación OTIC'!BH69)</f>
        <v>7</v>
      </c>
      <c r="BI69" s="2">
        <f>+('3 Planilla Preadjudicación OTIC'!BI69)</f>
        <v>7</v>
      </c>
      <c r="BJ69" s="2">
        <f>+('3 Planilla Preadjudicación OTIC'!BJ69)</f>
        <v>7</v>
      </c>
      <c r="BK69" s="2">
        <f>+('3 Planilla Preadjudicación OTIC'!BK69)</f>
        <v>7</v>
      </c>
      <c r="BL69" s="199">
        <f>+('3 Planilla Preadjudicación OTIC'!BM69)</f>
        <v>7</v>
      </c>
      <c r="BM69" s="103">
        <f>ROUND(('3 Planilla Preadjudicación OTIC'!BN69),1)</f>
        <v>6.4</v>
      </c>
      <c r="BN69" s="4">
        <f>+('3 Planilla Preadjudicación OTIC'!BO69)</f>
        <v>0</v>
      </c>
      <c r="BO69" s="4">
        <f>+('3 Planilla Preadjudicación OTIC'!BP69)</f>
        <v>0</v>
      </c>
      <c r="BP69" s="4">
        <f>+('3 Planilla Preadjudicación OTIC'!BQ69)</f>
        <v>0</v>
      </c>
      <c r="BQ69" s="4">
        <f>+('3 Planilla Preadjudicación OTIC'!BR69)</f>
        <v>0</v>
      </c>
      <c r="BR69" s="4">
        <f>+('3 Planilla Preadjudicación OTIC'!BS69)</f>
        <v>0</v>
      </c>
      <c r="BS69" s="4">
        <f>+('3 Planilla Preadjudicación OTIC'!BT69)</f>
        <v>0</v>
      </c>
      <c r="BT69" s="135"/>
      <c r="BU69" s="85">
        <f>IF(VLOOKUP(A69,'BD OFICIAL'!$A$1:$AL$2097,7,0)=D69,0,1)</f>
        <v>0</v>
      </c>
      <c r="BV69" s="85">
        <f>IF(VLOOKUP(A69,'BD OFICIAL'!$A$1:$AL$2097,11,0)=J69,0,1)</f>
        <v>0</v>
      </c>
      <c r="BW69" s="85">
        <f>IF(VLOOKUP(A69,'BD OFICIAL'!$A$1:$AL$2097,13,0)=L69,0,1)</f>
        <v>0</v>
      </c>
      <c r="BX69" s="2">
        <f>IF(VLOOKUP(A69,'BD OFICIAL'!$A$1:$AL$2097,16,0)=O69,0,1)</f>
        <v>0</v>
      </c>
      <c r="BY69" s="2">
        <f>IF(VLOOKUP(A69,'BD OFICIAL'!$A$1:$AL$2097,17,0)=P69,0,1)</f>
        <v>0</v>
      </c>
      <c r="BZ69" s="2">
        <f>IF(VLOOKUP(A69,'BD OFICIAL'!$A$1:$AL$2097,19,0)=R69,0,1)</f>
        <v>0</v>
      </c>
      <c r="CA69" s="2">
        <f>IF(VLOOKUP(A69,'BD OFICIAL'!$A$1:$AL$2097,21,0)=T69,0,1)</f>
        <v>0</v>
      </c>
      <c r="CB69" s="2">
        <f>IF(VLOOKUP(A69,'BD OFICIAL'!$A$1:$AL$2097,24,0)=AK69,0,1)</f>
        <v>0</v>
      </c>
      <c r="CC69" s="2">
        <f>IF(VLOOKUP(A69,'BD OFICIAL'!$A$1:$AL$2097,25,0)=X69,0,1)</f>
        <v>0</v>
      </c>
      <c r="CD69" s="2">
        <f>IF(VLOOKUP(A69,'BD OFICIAL'!$A$1:$AL$2097,26,0)=Y69,0,1)</f>
        <v>0</v>
      </c>
      <c r="CE69" s="2">
        <f>IF(VLOOKUP(A69,'BD OFICIAL'!$A$1:$AL$2097,27,0)=Z69,0,1)</f>
        <v>0</v>
      </c>
      <c r="CF69" s="2">
        <f>IF(VLOOKUP(A69,'BD OFICIAL'!$A$1:$AL$2097,28,0)=AA69,0,1)</f>
        <v>0</v>
      </c>
      <c r="CG69" s="2">
        <f>IF(VLOOKUP(A69,'BD OFICIAL'!$A$1:$AL$2097,33,0)=AF69,0,1)</f>
        <v>0</v>
      </c>
      <c r="CH69" s="2">
        <f>IF(VLOOKUP(A69,'BD OFICIAL'!$A$1:$AL$2097,35,0)=AH69,0,1)</f>
        <v>0</v>
      </c>
      <c r="CI69" s="85">
        <f>IF(VLOOKUP(A69,'BD OFICIAL'!$A$1:$AL$2097,34,0)=AL69,0,1)</f>
        <v>0</v>
      </c>
      <c r="CJ69" s="12">
        <f>VLOOKUP(A69,'BD OFICIAL'!$A$1:$AM$2097,36,0)*AM69-AP69</f>
        <v>0</v>
      </c>
      <c r="CK69" s="85" t="str">
        <f t="shared" si="41"/>
        <v>SHNOM</v>
      </c>
      <c r="CL69" s="85" t="str">
        <f t="shared" si="42"/>
        <v>SI</v>
      </c>
      <c r="CM69" s="85" t="str">
        <f t="shared" si="55"/>
        <v>NO</v>
      </c>
      <c r="CN69" s="31">
        <f t="shared" si="56"/>
        <v>0</v>
      </c>
      <c r="CO69" s="31">
        <f t="shared" si="43"/>
        <v>0</v>
      </c>
      <c r="CP69" s="31">
        <f t="shared" si="34"/>
        <v>0</v>
      </c>
      <c r="CQ69" s="31">
        <f>IF(Y69="NO",0,IF(Y69="SI",IF(VLOOKUP(A69,'BD OFICIAL'!$A:$AO,40,0)=AQ69,0,1)))</f>
        <v>0</v>
      </c>
      <c r="CR69" s="31">
        <f>IF(Z69="NO",0,IF(Z69="SI",IF(VLOOKUP(A69,'BD OFICIAL'!$A:$AO,41,0)=AS69,0,1)))</f>
        <v>0</v>
      </c>
      <c r="CS69" s="31">
        <f t="shared" si="44"/>
        <v>0</v>
      </c>
      <c r="CT69" s="31">
        <f t="shared" si="45"/>
        <v>0</v>
      </c>
      <c r="CU69" s="31">
        <f>IF(VLOOKUP(A69,'BD OFICIAL'!$A$1:$AL$1055,31,0)="SI",IF(AT69&gt;0,0,1),IF(AT69=0,0,1))</f>
        <v>0</v>
      </c>
      <c r="CV69" s="31">
        <f t="shared" si="46"/>
        <v>0</v>
      </c>
      <c r="CW69" s="31">
        <f t="shared" si="47"/>
        <v>0</v>
      </c>
      <c r="CX69" s="85" t="str">
        <f t="shared" si="57"/>
        <v>SI</v>
      </c>
      <c r="CY69" s="31">
        <f t="shared" si="58"/>
        <v>0</v>
      </c>
      <c r="CZ69" s="85" t="str">
        <f>IF(ISERROR(VLOOKUP(AI69,EXPERIENCIA!$A$1:$C$2100,1,0)),"NO","SI")</f>
        <v>NO</v>
      </c>
      <c r="DA69" s="85">
        <f>IF(CX69="no","NO APLICA",IF(AX69=0,"ERROR NOTA",IF(AND(AX69&gt;1,CZ69="NO"),"ERROR NOTA",IF(AND(CZ69="NO",AX69=1),0,IF(VLOOKUP(AI69,EXPERIENCIA!$A$1:$C$2100,3,0)=AX69,0,"ERROR NOTA")))))</f>
        <v>0</v>
      </c>
      <c r="DB69" s="85" t="str">
        <f>IF(ISERROR(VLOOKUP(AI69,COMPORTAMIENTO!$A$1:$C$2100,1,0)),"NO","SI")</f>
        <v>NO</v>
      </c>
      <c r="DC69" s="85">
        <f>IF(CX69="NO","NO APLICA",IF(AY69=0,"ERROR NOTA",IF(AND(DB69="NO",AY69=7),0,IF(VLOOKUP(AI69,COMPORTAMIENTO!$A$2:$H$2100,8,0)=AY69,0,"ERROR NOTA"))))</f>
        <v>0</v>
      </c>
      <c r="DD69" s="103">
        <f t="shared" si="59"/>
        <v>0.1</v>
      </c>
      <c r="DE69" s="103">
        <f t="shared" si="60"/>
        <v>0.70000000000000007</v>
      </c>
      <c r="DF69" s="85" t="str">
        <f t="shared" si="48"/>
        <v>SI</v>
      </c>
      <c r="DG69" s="85">
        <f t="shared" si="49"/>
        <v>0</v>
      </c>
      <c r="DH69" s="85">
        <f t="shared" si="61"/>
        <v>0</v>
      </c>
      <c r="DI69" s="85">
        <f t="shared" si="50"/>
        <v>0</v>
      </c>
      <c r="DJ69" s="7">
        <f t="shared" si="62"/>
        <v>7.0000000000000009</v>
      </c>
      <c r="DK69" s="7">
        <f t="shared" si="51"/>
        <v>7.0000000000000009</v>
      </c>
      <c r="DL69" s="12">
        <f t="shared" si="63"/>
        <v>5075</v>
      </c>
      <c r="DM69" s="12">
        <f>VLOOKUP(A69,'5 TD'!$A:$B,2,0)</f>
        <v>5075</v>
      </c>
      <c r="DN69" s="7">
        <f t="shared" si="52"/>
        <v>7</v>
      </c>
      <c r="DO69" s="85" t="str">
        <f t="shared" si="53"/>
        <v>APROBADO</v>
      </c>
      <c r="DP69" s="85" t="str">
        <f t="shared" si="35"/>
        <v>APROBADO</v>
      </c>
      <c r="DQ69" s="7">
        <f t="shared" si="36"/>
        <v>6.4</v>
      </c>
      <c r="DR69" s="85" t="str">
        <f t="shared" si="64"/>
        <v>APROBADO</v>
      </c>
      <c r="DS69" s="2">
        <f>+('3 Planilla Preadjudicación OTIC'!BO69)</f>
        <v>0</v>
      </c>
      <c r="DT69" s="2">
        <f>IF(DR69="APROBADO",VLOOKUP(A69,'5 TD'!$D$3:$E$270,2,0),"NO APLICA")</f>
        <v>7</v>
      </c>
      <c r="DU69" s="2" t="str">
        <f t="shared" si="37"/>
        <v>NO</v>
      </c>
      <c r="DV69" s="2" t="str">
        <f>IF(DU69="SI",VLOOKUP(A69,'5 TD'!$G$3:$H$270,2,0),"NO APLICA ")</f>
        <v xml:space="preserve">NO APLICA </v>
      </c>
      <c r="DW69" s="2" t="str">
        <f t="shared" si="65"/>
        <v>NO</v>
      </c>
      <c r="DX69" s="2" t="str">
        <f>IF(DW69="SI",VLOOKUP(A69,'5 TD'!$J$4:$K$472,2,0),"NO APLICA")</f>
        <v>NO APLICA</v>
      </c>
      <c r="DY69" s="2" t="str">
        <f t="shared" si="66"/>
        <v>NO</v>
      </c>
      <c r="DZ69" s="7" t="str">
        <f>IF(DY69="SI",VLOOKUP(A69,'5 TD'!$M$4:$N$350,2,0),"NO APLICA")</f>
        <v>NO APLICA</v>
      </c>
      <c r="EA69" s="2" t="str">
        <f t="shared" si="54"/>
        <v>NO APLICA</v>
      </c>
      <c r="EB69" s="12" t="str">
        <f t="shared" si="67"/>
        <v/>
      </c>
      <c r="EC69" s="12" t="str">
        <f>IF(EA69="SI",VLOOKUP(A69,'5 TD'!$V$4:$W$479,2,0),"NO APLICA")</f>
        <v>NO APLICA</v>
      </c>
      <c r="ED69" s="2" t="str">
        <f t="shared" si="38"/>
        <v>NO</v>
      </c>
      <c r="EE69" s="79" t="str">
        <f>IF(ED69="SI",VLOOKUP(AI69,COMPORTAMIENTO!$A$1:$H$2100,7,0),"NO APLICA")</f>
        <v>NO APLICA</v>
      </c>
      <c r="EF69" s="234" t="str">
        <f>IF(ED69="SI",VLOOKUP(A69,'5 TD'!$P$2:$Q$479,2,0),"NO APLICA")</f>
        <v>NO APLICA</v>
      </c>
      <c r="EG69" s="2" t="str">
        <f t="shared" si="39"/>
        <v>NO</v>
      </c>
      <c r="EH69" s="2">
        <f>IF(CZ69="no",0,VLOOKUP(AI69,EXPERIENCIA!$A$1:$C$2100,2,0))</f>
        <v>0</v>
      </c>
      <c r="EI69" s="2">
        <f>IF(CZ69="si",VLOOKUP(A69,'5 TD'!$S$3:$T$2103,2,0),0)</f>
        <v>0</v>
      </c>
      <c r="EJ69" s="2" t="str">
        <f t="shared" si="40"/>
        <v>SI</v>
      </c>
      <c r="EK69" s="2">
        <f>+('3 Planilla Preadjudicación OTIC'!BU70)</f>
        <v>0</v>
      </c>
      <c r="EL69" s="3"/>
      <c r="EM69" s="3"/>
      <c r="EN69" s="3"/>
    </row>
    <row r="70" spans="1:144" ht="15" hidden="1" customHeight="1" x14ac:dyDescent="0.3">
      <c r="A70" s="2">
        <f>+('3 Planilla Preadjudicación OTIC'!A70)</f>
        <v>14557</v>
      </c>
      <c r="B70" s="2" t="str">
        <f>+('3 Planilla Preadjudicación OTIC'!B70)</f>
        <v>53334038-5</v>
      </c>
      <c r="C70" s="4">
        <f>+('3 Planilla Preadjudicación OTIC'!E70)</f>
        <v>2025</v>
      </c>
      <c r="D70" s="4" t="str">
        <f>+('3 Planilla Preadjudicación OTIC'!F70)</f>
        <v>Fondos Regionales</v>
      </c>
      <c r="E70" s="4" t="str">
        <f>+('3 Planilla Preadjudicación OTIC'!G70)</f>
        <v>61531000-K</v>
      </c>
      <c r="F70" s="4" t="str">
        <f>+('3 Planilla Preadjudicación OTIC'!H70)</f>
        <v>SENCE</v>
      </c>
      <c r="G70" s="4"/>
      <c r="H70" s="4"/>
      <c r="I70" s="4" t="str">
        <f>+('3 Planilla Preadjudicación OTIC'!I70)</f>
        <v>LABORES DE INSTALACIONES SANITARIAS</v>
      </c>
      <c r="J70" s="4" t="str">
        <f>+('3 Planilla Preadjudicación OTIC'!J70)</f>
        <v>PF1575</v>
      </c>
      <c r="K70" s="4" t="str">
        <f>+('3 Planilla Preadjudicación OTIC'!K70)</f>
        <v>TÉCNICAS PARA EL EMPRENDIMIENTO</v>
      </c>
      <c r="L70" s="4" t="str">
        <f>+('3 Planilla Preadjudicación OTIC'!L70)</f>
        <v>PF0921</v>
      </c>
      <c r="M70" s="2">
        <f>+('3 Planilla Preadjudicación OTIC'!M70)</f>
        <v>9</v>
      </c>
      <c r="N70" s="4" t="str">
        <f>+('3 Planilla Preadjudicación OTIC'!N70)</f>
        <v>DE LA ARAUCANÍA</v>
      </c>
      <c r="O70" s="4" t="str">
        <f>+('3 Planilla Preadjudicación OTIC'!O70)</f>
        <v>LUMACO</v>
      </c>
      <c r="P70" s="4" t="str">
        <f>+('3 Planilla Preadjudicación OTIC'!P70)</f>
        <v>PERSONAS VULNERABLES PERTENECIENTES AL 80 % MÁS VULNERABLE</v>
      </c>
      <c r="Q70" s="4" t="str">
        <f>+('3 Planilla Preadjudicación OTIC'!Q70)</f>
        <v>PRESENCIAL</v>
      </c>
      <c r="R70" s="4" t="str">
        <f>+('3 Planilla Preadjudicación OTIC'!R70)</f>
        <v>INDEPENDIENTE</v>
      </c>
      <c r="S70" s="4" t="str">
        <f>+('3 Planilla Preadjudicación OTIC'!S70)</f>
        <v>01. LUNES - MAÑANA / 04. MARTES - MAÑANA / 07. MIÉRCOLES - MAÑANA / 10. JUEVES - MAÑANA / 13. VIERNES - MAÑANA</v>
      </c>
      <c r="T70" s="2">
        <f>+('3 Planilla Preadjudicación OTIC'!T70)</f>
        <v>20</v>
      </c>
      <c r="U70" s="2">
        <f>+('3 Planilla Preadjudicación OTIC'!U70)</f>
        <v>145</v>
      </c>
      <c r="V70" s="2">
        <f>+('3 Planilla Preadjudicación OTIC'!V70)</f>
        <v>12</v>
      </c>
      <c r="W70" s="2">
        <f>+('3 Planilla Preadjudicación OTIC'!W70)</f>
        <v>157</v>
      </c>
      <c r="X70" s="2">
        <f>+('3 Planilla Preadjudicación OTIC'!X70)</f>
        <v>4</v>
      </c>
      <c r="Y70" s="2" t="str">
        <f>+('3 Planilla Preadjudicación OTIC'!Y70)</f>
        <v>SI</v>
      </c>
      <c r="Z70" s="2" t="str">
        <f>+('3 Planilla Preadjudicación OTIC'!Z70)</f>
        <v>SI</v>
      </c>
      <c r="AA70" s="2" t="str">
        <f>+('3 Planilla Preadjudicación OTIC'!AA70)</f>
        <v>SI</v>
      </c>
      <c r="AB70" s="4">
        <f>+('3 Planilla Preadjudicación OTIC'!AB70)</f>
        <v>0</v>
      </c>
      <c r="AC70" s="4" t="str">
        <f>+('3 Planilla Preadjudicación OTIC'!AC70)</f>
        <v>EDUCACIÓN MEDIA COMPLETA, PREFERENTEMENTE. Y HABER CURSADO EL CURSO DE “LABORES DE SOPORTE EN INSTALACIONES
SANITARIAS” O EXPERIENCIA DE DOS AÑOS COMO “AYUDANTE INSTALACIONES SANITARIAS”, DEMOSTRABLE.</v>
      </c>
      <c r="AD70" s="2">
        <f>+('3 Planilla Preadjudicación OTIC'!AD70)</f>
        <v>0</v>
      </c>
      <c r="AE70" s="4">
        <f>+('3 Planilla Preadjudicación OTIC'!AE70)</f>
        <v>0</v>
      </c>
      <c r="AF70" s="2" t="str">
        <f>+('3 Planilla Preadjudicación OTIC'!AF70)</f>
        <v>CONVOCATORIA ABIERTA</v>
      </c>
      <c r="AG70" s="2">
        <f>+('3 Planilla Preadjudicación OTIC'!AG70)</f>
        <v>40</v>
      </c>
      <c r="AH70" s="30">
        <v>2</v>
      </c>
      <c r="AI70" s="2" t="str">
        <f>+('3 Planilla Preadjudicación OTIC'!AI70)</f>
        <v>77777502-2</v>
      </c>
      <c r="AJ70" s="135" t="str">
        <f>+('3 Planilla Preadjudicación OTIC'!AJ70)</f>
        <v>Potencia Otec Spa</v>
      </c>
      <c r="AK70" s="4">
        <f>+('3 Planilla Preadjudicación OTIC'!AK70)</f>
        <v>157</v>
      </c>
      <c r="AL70" s="2">
        <f>+('3 Planilla Preadjudicación OTIC'!AL70)</f>
        <v>40</v>
      </c>
      <c r="AM70" s="2">
        <f>+('3 Planilla Preadjudicación OTIC'!AM70)</f>
        <v>5075</v>
      </c>
      <c r="AN70" s="12">
        <f>+('3 Planilla Preadjudicación OTIC'!AN70)</f>
        <v>275000</v>
      </c>
      <c r="AO70" s="12">
        <f>+('3 Planilla Preadjudicación OTIC'!AO70)</f>
        <v>0</v>
      </c>
      <c r="AP70" s="12">
        <f>+('3 Planilla Preadjudicación OTIC'!AP70)</f>
        <v>15935500</v>
      </c>
      <c r="AQ70" s="12">
        <f>+('3 Planilla Preadjudicación OTIC'!AQ70)</f>
        <v>3200000</v>
      </c>
      <c r="AR70" s="12">
        <f>+('3 Planilla Preadjudicación OTIC'!AR70)</f>
        <v>5500000</v>
      </c>
      <c r="AS70" s="12">
        <f>+('3 Planilla Preadjudicación OTIC'!AS70)</f>
        <v>4000000</v>
      </c>
      <c r="AT70" s="12">
        <f>+('3 Planilla Preadjudicación OTIC'!AT70)</f>
        <v>0</v>
      </c>
      <c r="AU70" s="12">
        <f>+('3 Planilla Preadjudicación OTIC'!AU70)</f>
        <v>28635500</v>
      </c>
      <c r="AV70" s="12" t="str">
        <f>+('3 Planilla Preadjudicación OTIC'!AV70)</f>
        <v>SI</v>
      </c>
      <c r="AW70" s="2">
        <f>+('3 Planilla Preadjudicación OTIC'!AW70)</f>
        <v>0</v>
      </c>
      <c r="AX70" s="4">
        <f>+('3 Planilla Preadjudicación OTIC'!AX70)</f>
        <v>1</v>
      </c>
      <c r="AY70" s="2">
        <f>+('3 Planilla Preadjudicación OTIC'!AY70)</f>
        <v>7</v>
      </c>
      <c r="AZ70" s="2" t="str">
        <f>+('3 Planilla Preadjudicación OTIC'!BA70)</f>
        <v>-</v>
      </c>
      <c r="BA70" s="2" t="str">
        <f>+('3 Planilla Preadjudicación OTIC'!BB70)</f>
        <v>-</v>
      </c>
      <c r="BB70" s="2" t="str">
        <f>+('3 Planilla Preadjudicación OTIC'!BC70)</f>
        <v>-</v>
      </c>
      <c r="BC70" s="2" t="str">
        <f>+('3 Planilla Preadjudicación OTIC'!BD70)</f>
        <v>-</v>
      </c>
      <c r="BD70" s="2" t="str">
        <f>+('3 Planilla Preadjudicación OTIC'!BE70)</f>
        <v>-</v>
      </c>
      <c r="BE70" s="2" t="str">
        <f>+('3 Planilla Preadjudicación OTIC'!BF70)</f>
        <v>-</v>
      </c>
      <c r="BF70" s="2"/>
      <c r="BG70" s="2">
        <f>+('3 Planilla Preadjudicación OTIC'!BG70)</f>
        <v>7</v>
      </c>
      <c r="BH70" s="2">
        <f>+('3 Planilla Preadjudicación OTIC'!BH70)</f>
        <v>7</v>
      </c>
      <c r="BI70" s="2">
        <f>+('3 Planilla Preadjudicación OTIC'!BI70)</f>
        <v>7</v>
      </c>
      <c r="BJ70" s="2">
        <f>+('3 Planilla Preadjudicación OTIC'!BJ70)</f>
        <v>7</v>
      </c>
      <c r="BK70" s="2">
        <f>+('3 Planilla Preadjudicación OTIC'!BK70)</f>
        <v>7</v>
      </c>
      <c r="BL70" s="199">
        <f>+('3 Planilla Preadjudicación OTIC'!BM70)</f>
        <v>7</v>
      </c>
      <c r="BM70" s="103">
        <f>ROUND(('3 Planilla Preadjudicación OTIC'!BN70),1)</f>
        <v>6.4</v>
      </c>
      <c r="BN70" s="4">
        <f>+('3 Planilla Preadjudicación OTIC'!BO70)</f>
        <v>0</v>
      </c>
      <c r="BO70" s="4">
        <f>+('3 Planilla Preadjudicación OTIC'!BP70)</f>
        <v>0</v>
      </c>
      <c r="BP70" s="4">
        <f>+('3 Planilla Preadjudicación OTIC'!BQ70)</f>
        <v>0</v>
      </c>
      <c r="BQ70" s="4">
        <f>+('3 Planilla Preadjudicación OTIC'!BR70)</f>
        <v>0</v>
      </c>
      <c r="BR70" s="4">
        <f>+('3 Planilla Preadjudicación OTIC'!BS70)</f>
        <v>0</v>
      </c>
      <c r="BS70" s="4">
        <f>+('3 Planilla Preadjudicación OTIC'!BT70)</f>
        <v>0</v>
      </c>
      <c r="BT70" s="135"/>
      <c r="BU70" s="85">
        <f>IF(VLOOKUP(A70,'BD OFICIAL'!$A$1:$AL$2097,7,0)=D70,0,1)</f>
        <v>0</v>
      </c>
      <c r="BV70" s="85">
        <f>IF(VLOOKUP(A70,'BD OFICIAL'!$A$1:$AL$2097,11,0)=J70,0,1)</f>
        <v>0</v>
      </c>
      <c r="BW70" s="85">
        <f>IF(VLOOKUP(A70,'BD OFICIAL'!$A$1:$AL$2097,13,0)=L70,0,1)</f>
        <v>0</v>
      </c>
      <c r="BX70" s="2">
        <f>IF(VLOOKUP(A70,'BD OFICIAL'!$A$1:$AL$2097,16,0)=O70,0,1)</f>
        <v>0</v>
      </c>
      <c r="BY70" s="2">
        <f>IF(VLOOKUP(A70,'BD OFICIAL'!$A$1:$AL$2097,17,0)=P70,0,1)</f>
        <v>0</v>
      </c>
      <c r="BZ70" s="2">
        <f>IF(VLOOKUP(A70,'BD OFICIAL'!$A$1:$AL$2097,19,0)=R70,0,1)</f>
        <v>0</v>
      </c>
      <c r="CA70" s="2">
        <f>IF(VLOOKUP(A70,'BD OFICIAL'!$A$1:$AL$2097,21,0)=T70,0,1)</f>
        <v>0</v>
      </c>
      <c r="CB70" s="2">
        <f>IF(VLOOKUP(A70,'BD OFICIAL'!$A$1:$AL$2097,24,0)=AK70,0,1)</f>
        <v>0</v>
      </c>
      <c r="CC70" s="2">
        <f>IF(VLOOKUP(A70,'BD OFICIAL'!$A$1:$AL$2097,25,0)=X70,0,1)</f>
        <v>0</v>
      </c>
      <c r="CD70" s="2">
        <f>IF(VLOOKUP(A70,'BD OFICIAL'!$A$1:$AL$2097,26,0)=Y70,0,1)</f>
        <v>0</v>
      </c>
      <c r="CE70" s="2">
        <f>IF(VLOOKUP(A70,'BD OFICIAL'!$A$1:$AL$2097,27,0)=Z70,0,1)</f>
        <v>0</v>
      </c>
      <c r="CF70" s="2">
        <f>IF(VLOOKUP(A70,'BD OFICIAL'!$A$1:$AL$2097,28,0)=AA70,0,1)</f>
        <v>0</v>
      </c>
      <c r="CG70" s="2">
        <f>IF(VLOOKUP(A70,'BD OFICIAL'!$A$1:$AL$2097,33,0)=AF70,0,1)</f>
        <v>0</v>
      </c>
      <c r="CH70" s="2">
        <f>IF(VLOOKUP(A70,'BD OFICIAL'!$A$1:$AL$2097,35,0)=AH70,0,1)</f>
        <v>0</v>
      </c>
      <c r="CI70" s="85">
        <f>IF(VLOOKUP(A70,'BD OFICIAL'!$A$1:$AL$2097,34,0)=AL70,0,1)</f>
        <v>0</v>
      </c>
      <c r="CJ70" s="12">
        <f>VLOOKUP(A70,'BD OFICIAL'!$A$1:$AM$2097,36,0)*AM70-AP70</f>
        <v>0</v>
      </c>
      <c r="CK70" s="85" t="str">
        <f t="shared" si="41"/>
        <v>SHNOM</v>
      </c>
      <c r="CL70" s="85" t="str">
        <f t="shared" si="42"/>
        <v>SI</v>
      </c>
      <c r="CM70" s="85" t="str">
        <f t="shared" si="55"/>
        <v>NO</v>
      </c>
      <c r="CN70" s="31">
        <f t="shared" si="56"/>
        <v>0</v>
      </c>
      <c r="CO70" s="31">
        <f t="shared" si="43"/>
        <v>0</v>
      </c>
      <c r="CP70" s="31">
        <f t="shared" si="34"/>
        <v>0</v>
      </c>
      <c r="CQ70" s="31">
        <f>IF(Y70="NO",0,IF(Y70="SI",IF(VLOOKUP(A70,'BD OFICIAL'!$A:$AO,40,0)=AQ70,0,1)))</f>
        <v>0</v>
      </c>
      <c r="CR70" s="31">
        <f>IF(Z70="NO",0,IF(Z70="SI",IF(VLOOKUP(A70,'BD OFICIAL'!$A:$AO,41,0)=AS70,0,1)))</f>
        <v>0</v>
      </c>
      <c r="CS70" s="31">
        <f t="shared" si="44"/>
        <v>0</v>
      </c>
      <c r="CT70" s="31">
        <f t="shared" si="45"/>
        <v>0</v>
      </c>
      <c r="CU70" s="31">
        <f>IF(VLOOKUP(A70,'BD OFICIAL'!$A$1:$AL$1055,31,0)="SI",IF(AT70&gt;0,0,1),IF(AT70=0,0,1))</f>
        <v>0</v>
      </c>
      <c r="CV70" s="31">
        <f t="shared" si="46"/>
        <v>0</v>
      </c>
      <c r="CW70" s="31">
        <f t="shared" si="47"/>
        <v>0</v>
      </c>
      <c r="CX70" s="85" t="str">
        <f t="shared" si="57"/>
        <v>SI</v>
      </c>
      <c r="CY70" s="31">
        <f t="shared" si="58"/>
        <v>0</v>
      </c>
      <c r="CZ70" s="85" t="str">
        <f>IF(ISERROR(VLOOKUP(AI70,EXPERIENCIA!$A$1:$C$2100,1,0)),"NO","SI")</f>
        <v>NO</v>
      </c>
      <c r="DA70" s="85">
        <f>IF(CX70="no","NO APLICA",IF(AX70=0,"ERROR NOTA",IF(AND(AX70&gt;1,CZ70="NO"),"ERROR NOTA",IF(AND(CZ70="NO",AX70=1),0,IF(VLOOKUP(AI70,EXPERIENCIA!$A$1:$C$2100,3,0)=AX70,0,"ERROR NOTA")))))</f>
        <v>0</v>
      </c>
      <c r="DB70" s="85" t="str">
        <f>IF(ISERROR(VLOOKUP(AI70,COMPORTAMIENTO!$A$1:$C$2100,1,0)),"NO","SI")</f>
        <v>NO</v>
      </c>
      <c r="DC70" s="85">
        <f>IF(CX70="NO","NO APLICA",IF(AY70=0,"ERROR NOTA",IF(AND(DB70="NO",AY70=7),0,IF(VLOOKUP(AI70,COMPORTAMIENTO!$A$2:$H$2100,8,0)=AY70,0,"ERROR NOTA"))))</f>
        <v>0</v>
      </c>
      <c r="DD70" s="103">
        <f t="shared" si="59"/>
        <v>0.1</v>
      </c>
      <c r="DE70" s="103">
        <f t="shared" si="60"/>
        <v>0.70000000000000007</v>
      </c>
      <c r="DF70" s="85" t="str">
        <f t="shared" si="48"/>
        <v>SI</v>
      </c>
      <c r="DG70" s="85">
        <f t="shared" si="49"/>
        <v>0</v>
      </c>
      <c r="DH70" s="85">
        <f t="shared" si="61"/>
        <v>0</v>
      </c>
      <c r="DI70" s="85">
        <f t="shared" si="50"/>
        <v>0</v>
      </c>
      <c r="DJ70" s="7">
        <f t="shared" si="62"/>
        <v>7.0000000000000009</v>
      </c>
      <c r="DK70" s="7">
        <f t="shared" si="51"/>
        <v>7.0000000000000009</v>
      </c>
      <c r="DL70" s="12">
        <f t="shared" si="63"/>
        <v>5075</v>
      </c>
      <c r="DM70" s="12">
        <f>VLOOKUP(A70,'5 TD'!$A:$B,2,0)</f>
        <v>5075</v>
      </c>
      <c r="DN70" s="7">
        <f t="shared" si="52"/>
        <v>7</v>
      </c>
      <c r="DO70" s="85" t="str">
        <f t="shared" si="53"/>
        <v>APROBADO</v>
      </c>
      <c r="DP70" s="85" t="str">
        <f t="shared" si="35"/>
        <v>APROBADO</v>
      </c>
      <c r="DQ70" s="7">
        <f t="shared" si="36"/>
        <v>6.4</v>
      </c>
      <c r="DR70" s="85" t="str">
        <f t="shared" si="64"/>
        <v>APROBADO</v>
      </c>
      <c r="DS70" s="2">
        <f>+('3 Planilla Preadjudicación OTIC'!BO70)</f>
        <v>0</v>
      </c>
      <c r="DT70" s="2">
        <f>IF(DR70="APROBADO",VLOOKUP(A70,'5 TD'!$D$3:$E$270,2,0),"NO APLICA")</f>
        <v>7</v>
      </c>
      <c r="DU70" s="2" t="str">
        <f t="shared" si="37"/>
        <v>NO</v>
      </c>
      <c r="DV70" s="2" t="str">
        <f>IF(DU70="SI",VLOOKUP(A70,'5 TD'!$G$3:$H$270,2,0),"NO APLICA ")</f>
        <v xml:space="preserve">NO APLICA </v>
      </c>
      <c r="DW70" s="2" t="str">
        <f t="shared" si="65"/>
        <v>NO</v>
      </c>
      <c r="DX70" s="2" t="str">
        <f>IF(DW70="SI",VLOOKUP(A70,'5 TD'!$J$4:$K$472,2,0),"NO APLICA")</f>
        <v>NO APLICA</v>
      </c>
      <c r="DY70" s="2" t="str">
        <f t="shared" si="66"/>
        <v>NO</v>
      </c>
      <c r="DZ70" s="7" t="str">
        <f>IF(DY70="SI",VLOOKUP(A70,'5 TD'!$M$4:$N$350,2,0),"NO APLICA")</f>
        <v>NO APLICA</v>
      </c>
      <c r="EA70" s="2" t="str">
        <f t="shared" si="54"/>
        <v>NO APLICA</v>
      </c>
      <c r="EB70" s="12" t="str">
        <f t="shared" si="67"/>
        <v/>
      </c>
      <c r="EC70" s="12" t="str">
        <f>IF(EA70="SI",VLOOKUP(A70,'5 TD'!$V$4:$W$479,2,0),"NO APLICA")</f>
        <v>NO APLICA</v>
      </c>
      <c r="ED70" s="2" t="str">
        <f t="shared" si="38"/>
        <v>NO</v>
      </c>
      <c r="EE70" s="79" t="str">
        <f>IF(ED70="SI",VLOOKUP(AI70,COMPORTAMIENTO!$A$1:$H$2100,7,0),"NO APLICA")</f>
        <v>NO APLICA</v>
      </c>
      <c r="EF70" s="234" t="str">
        <f>IF(ED70="SI",VLOOKUP(A70,'5 TD'!$P$2:$Q$479,2,0),"NO APLICA")</f>
        <v>NO APLICA</v>
      </c>
      <c r="EG70" s="2" t="str">
        <f t="shared" si="39"/>
        <v>NO</v>
      </c>
      <c r="EH70" s="2">
        <f>IF(CZ70="no",0,VLOOKUP(AI70,EXPERIENCIA!$A$1:$C$2100,2,0))</f>
        <v>0</v>
      </c>
      <c r="EI70" s="2">
        <f>IF(CZ70="si",VLOOKUP(A70,'5 TD'!$S$3:$T$2103,2,0),0)</f>
        <v>0</v>
      </c>
      <c r="EJ70" s="2" t="str">
        <f t="shared" si="40"/>
        <v>SI</v>
      </c>
      <c r="EK70" s="2">
        <f>+('3 Planilla Preadjudicación OTIC'!BU71)</f>
        <v>0</v>
      </c>
      <c r="EL70" s="3"/>
      <c r="EM70" s="3"/>
      <c r="EN70" s="3"/>
    </row>
    <row r="71" spans="1:144" ht="15" hidden="1" customHeight="1" x14ac:dyDescent="0.3">
      <c r="A71" s="2">
        <f>+('3 Planilla Preadjudicación OTIC'!A71)</f>
        <v>14536</v>
      </c>
      <c r="B71" s="2" t="str">
        <f>+('3 Planilla Preadjudicación OTIC'!B71)</f>
        <v>53334038-5</v>
      </c>
      <c r="C71" s="4">
        <f>+('3 Planilla Preadjudicación OTIC'!E71)</f>
        <v>2025</v>
      </c>
      <c r="D71" s="4" t="str">
        <f>+('3 Planilla Preadjudicación OTIC'!F71)</f>
        <v>Fondos Regionales</v>
      </c>
      <c r="E71" s="4" t="str">
        <f>+('3 Planilla Preadjudicación OTIC'!G71)</f>
        <v>61531000-K</v>
      </c>
      <c r="F71" s="4" t="str">
        <f>+('3 Planilla Preadjudicación OTIC'!H71)</f>
        <v>SENCE</v>
      </c>
      <c r="G71" s="4"/>
      <c r="H71" s="4"/>
      <c r="I71" s="4" t="str">
        <f>+('3 Planilla Preadjudicación OTIC'!I71)</f>
        <v>GESTIONANDO Y FORMALIZANDO MI EMPRENDIMIENTO</v>
      </c>
      <c r="J71" s="4" t="str">
        <f>+('3 Planilla Preadjudicación OTIC'!J71)</f>
        <v>PF1199</v>
      </c>
      <c r="K71" s="4" t="str">
        <f>+('3 Planilla Preadjudicación OTIC'!K71)</f>
        <v>TÉCNICAS PARA EL EMPRENDIMIENTO</v>
      </c>
      <c r="L71" s="4" t="str">
        <f>+('3 Planilla Preadjudicación OTIC'!L71)</f>
        <v>PF0921</v>
      </c>
      <c r="M71" s="2">
        <f>+('3 Planilla Preadjudicación OTIC'!M71)</f>
        <v>9</v>
      </c>
      <c r="N71" s="4" t="str">
        <f>+('3 Planilla Preadjudicación OTIC'!N71)</f>
        <v>DE LA ARAUCANÍA</v>
      </c>
      <c r="O71" s="4" t="str">
        <f>+('3 Planilla Preadjudicación OTIC'!O71)</f>
        <v>CHOLCHOL</v>
      </c>
      <c r="P71" s="4" t="str">
        <f>+('3 Planilla Preadjudicación OTIC'!P71)</f>
        <v>PERSONAS VULNERABLES PERTENECIENTES AL 80 % MÁS VULNERABLE</v>
      </c>
      <c r="Q71" s="4" t="str">
        <f>+('3 Planilla Preadjudicación OTIC'!Q71)</f>
        <v>PRESENCIAL</v>
      </c>
      <c r="R71" s="4" t="str">
        <f>+('3 Planilla Preadjudicación OTIC'!R71)</f>
        <v>INDEPENDIENTE</v>
      </c>
      <c r="S71" s="4" t="str">
        <f>+('3 Planilla Preadjudicación OTIC'!S71)</f>
        <v>01. LUNES - MAÑANA / 04. MARTES - MAÑANA / 07. MIÉRCOLES - MAÑANA / 10. JUEVES - MAÑANA / 13. VIERNES - MAÑANA</v>
      </c>
      <c r="T71" s="2">
        <f>+('3 Planilla Preadjudicación OTIC'!T71)</f>
        <v>20</v>
      </c>
      <c r="U71" s="2">
        <f>+('3 Planilla Preadjudicación OTIC'!U71)</f>
        <v>100</v>
      </c>
      <c r="V71" s="2">
        <f>+('3 Planilla Preadjudicación OTIC'!V71)</f>
        <v>12</v>
      </c>
      <c r="W71" s="2">
        <f>+('3 Planilla Preadjudicación OTIC'!W71)</f>
        <v>112</v>
      </c>
      <c r="X71" s="2">
        <f>+('3 Planilla Preadjudicación OTIC'!X71)</f>
        <v>4</v>
      </c>
      <c r="Y71" s="2" t="str">
        <f>+('3 Planilla Preadjudicación OTIC'!Y71)</f>
        <v>SI</v>
      </c>
      <c r="Z71" s="2" t="str">
        <f>+('3 Planilla Preadjudicación OTIC'!Z71)</f>
        <v>SI</v>
      </c>
      <c r="AA71" s="2" t="str">
        <f>+('3 Planilla Preadjudicación OTIC'!AA71)</f>
        <v>SI</v>
      </c>
      <c r="AB71" s="4">
        <f>+('3 Planilla Preadjudicación OTIC'!AB71)</f>
        <v>0</v>
      </c>
      <c r="AC71" s="4" t="str">
        <f>+('3 Planilla Preadjudicación OTIC'!AC71)</f>
        <v>EDUCACIÓN BÁSICA COMPLETA, PREFERENTEMENTE; NIVEL DE MANEJO COMPUTACIONAL BÁSICO (O NIVEL USUARIO),
PREFERENTEMENTE.</v>
      </c>
      <c r="AD71" s="2">
        <f>+('3 Planilla Preadjudicación OTIC'!AD71)</f>
        <v>0</v>
      </c>
      <c r="AE71" s="4">
        <f>+('3 Planilla Preadjudicación OTIC'!AE71)</f>
        <v>0</v>
      </c>
      <c r="AF71" s="2" t="str">
        <f>+('3 Planilla Preadjudicación OTIC'!AF71)</f>
        <v>CONVOCATORIA ABIERTA</v>
      </c>
      <c r="AG71" s="2">
        <f>+('3 Planilla Preadjudicación OTIC'!AG71)</f>
        <v>28</v>
      </c>
      <c r="AH71" s="30">
        <v>2</v>
      </c>
      <c r="AI71" s="2" t="str">
        <f>+('3 Planilla Preadjudicación OTIC'!AI71)</f>
        <v>77228717-8</v>
      </c>
      <c r="AJ71" s="135" t="str">
        <f>+('3 Planilla Preadjudicación OTIC'!AJ71)</f>
        <v>Servicios de Capacitación Urbano OTEC Spa.</v>
      </c>
      <c r="AK71" s="4">
        <f>+('3 Planilla Preadjudicación OTIC'!AK71)</f>
        <v>112</v>
      </c>
      <c r="AL71" s="2">
        <f>+('3 Planilla Preadjudicación OTIC'!AL71)</f>
        <v>28</v>
      </c>
      <c r="AM71" s="2">
        <f>+('3 Planilla Preadjudicación OTIC'!AM71)</f>
        <v>5075</v>
      </c>
      <c r="AN71" s="12">
        <f>+('3 Planilla Preadjudicación OTIC'!AN71)</f>
        <v>275000</v>
      </c>
      <c r="AO71" s="12">
        <f>+('3 Planilla Preadjudicación OTIC'!AO71)</f>
        <v>0</v>
      </c>
      <c r="AP71" s="12">
        <f>+('3 Planilla Preadjudicación OTIC'!AP71)</f>
        <v>11368000</v>
      </c>
      <c r="AQ71" s="12">
        <f>+('3 Planilla Preadjudicación OTIC'!AQ71)</f>
        <v>2240000</v>
      </c>
      <c r="AR71" s="12">
        <f>+('3 Planilla Preadjudicación OTIC'!AR71)</f>
        <v>5500000</v>
      </c>
      <c r="AS71" s="12">
        <f>+('3 Planilla Preadjudicación OTIC'!AS71)</f>
        <v>2800000</v>
      </c>
      <c r="AT71" s="12">
        <f>+('3 Planilla Preadjudicación OTIC'!AT71)</f>
        <v>0</v>
      </c>
      <c r="AU71" s="12">
        <f>+('3 Planilla Preadjudicación OTIC'!AU71)</f>
        <v>21908000</v>
      </c>
      <c r="AV71" s="12" t="str">
        <f>+('3 Planilla Preadjudicación OTIC'!AV71)</f>
        <v>SI</v>
      </c>
      <c r="AW71" s="2">
        <f>+('3 Planilla Preadjudicación OTIC'!AW71)</f>
        <v>0</v>
      </c>
      <c r="AX71" s="4">
        <f>+('3 Planilla Preadjudicación OTIC'!AX71)</f>
        <v>1</v>
      </c>
      <c r="AY71" s="2">
        <f>+('3 Planilla Preadjudicación OTIC'!AY71)</f>
        <v>5</v>
      </c>
      <c r="AZ71" s="2" t="str">
        <f>+('3 Planilla Preadjudicación OTIC'!BA71)</f>
        <v>-</v>
      </c>
      <c r="BA71" s="2" t="str">
        <f>+('3 Planilla Preadjudicación OTIC'!BB71)</f>
        <v>-</v>
      </c>
      <c r="BB71" s="2" t="str">
        <f>+('3 Planilla Preadjudicación OTIC'!BC71)</f>
        <v>-</v>
      </c>
      <c r="BC71" s="2" t="str">
        <f>+('3 Planilla Preadjudicación OTIC'!BD71)</f>
        <v>-</v>
      </c>
      <c r="BD71" s="2" t="str">
        <f>+('3 Planilla Preadjudicación OTIC'!BE71)</f>
        <v>-</v>
      </c>
      <c r="BE71" s="2" t="str">
        <f>+('3 Planilla Preadjudicación OTIC'!BF71)</f>
        <v>-</v>
      </c>
      <c r="BF71" s="2"/>
      <c r="BG71" s="2">
        <f>+('3 Planilla Preadjudicación OTIC'!BG71)</f>
        <v>7</v>
      </c>
      <c r="BH71" s="2">
        <f>+('3 Planilla Preadjudicación OTIC'!BH71)</f>
        <v>7</v>
      </c>
      <c r="BI71" s="2">
        <f>+('3 Planilla Preadjudicación OTIC'!BI71)</f>
        <v>7</v>
      </c>
      <c r="BJ71" s="2">
        <f>+('3 Planilla Preadjudicación OTIC'!BJ71)</f>
        <v>7</v>
      </c>
      <c r="BK71" s="2">
        <f>+('3 Planilla Preadjudicación OTIC'!BK71)</f>
        <v>1</v>
      </c>
      <c r="BL71" s="199">
        <f>+('3 Planilla Preadjudicación OTIC'!BM71)</f>
        <v>7</v>
      </c>
      <c r="BM71" s="103">
        <f>ROUND(('3 Planilla Preadjudicación OTIC'!BN71),1)</f>
        <v>5.8</v>
      </c>
      <c r="BN71" s="4">
        <f>+('3 Planilla Preadjudicación OTIC'!BO71)</f>
        <v>0</v>
      </c>
      <c r="BO71" s="4">
        <f>+('3 Planilla Preadjudicación OTIC'!BP71)</f>
        <v>0</v>
      </c>
      <c r="BP71" s="4">
        <f>+('3 Planilla Preadjudicación OTIC'!BQ71)</f>
        <v>0</v>
      </c>
      <c r="BQ71" s="4">
        <f>+('3 Planilla Preadjudicación OTIC'!BR71)</f>
        <v>0</v>
      </c>
      <c r="BR71" s="4">
        <f>+('3 Planilla Preadjudicación OTIC'!BS71)</f>
        <v>0</v>
      </c>
      <c r="BS71" s="4">
        <f>+('3 Planilla Preadjudicación OTIC'!BT71)</f>
        <v>0</v>
      </c>
      <c r="BT71" s="135"/>
      <c r="BU71" s="85">
        <f>IF(VLOOKUP(A71,'BD OFICIAL'!$A$1:$AL$2097,7,0)=D71,0,1)</f>
        <v>0</v>
      </c>
      <c r="BV71" s="85">
        <f>IF(VLOOKUP(A71,'BD OFICIAL'!$A$1:$AL$2097,11,0)=J71,0,1)</f>
        <v>0</v>
      </c>
      <c r="BW71" s="85">
        <f>IF(VLOOKUP(A71,'BD OFICIAL'!$A$1:$AL$2097,13,0)=L71,0,1)</f>
        <v>0</v>
      </c>
      <c r="BX71" s="2">
        <f>IF(VLOOKUP(A71,'BD OFICIAL'!$A$1:$AL$2097,16,0)=O71,0,1)</f>
        <v>0</v>
      </c>
      <c r="BY71" s="2">
        <f>IF(VLOOKUP(A71,'BD OFICIAL'!$A$1:$AL$2097,17,0)=P71,0,1)</f>
        <v>0</v>
      </c>
      <c r="BZ71" s="2">
        <f>IF(VLOOKUP(A71,'BD OFICIAL'!$A$1:$AL$2097,19,0)=R71,0,1)</f>
        <v>0</v>
      </c>
      <c r="CA71" s="2">
        <f>IF(VLOOKUP(A71,'BD OFICIAL'!$A$1:$AL$2097,21,0)=T71,0,1)</f>
        <v>0</v>
      </c>
      <c r="CB71" s="2">
        <f>IF(VLOOKUP(A71,'BD OFICIAL'!$A$1:$AL$2097,24,0)=AK71,0,1)</f>
        <v>0</v>
      </c>
      <c r="CC71" s="2">
        <f>IF(VLOOKUP(A71,'BD OFICIAL'!$A$1:$AL$2097,25,0)=X71,0,1)</f>
        <v>0</v>
      </c>
      <c r="CD71" s="2">
        <f>IF(VLOOKUP(A71,'BD OFICIAL'!$A$1:$AL$2097,26,0)=Y71,0,1)</f>
        <v>0</v>
      </c>
      <c r="CE71" s="2">
        <f>IF(VLOOKUP(A71,'BD OFICIAL'!$A$1:$AL$2097,27,0)=Z71,0,1)</f>
        <v>0</v>
      </c>
      <c r="CF71" s="2">
        <f>IF(VLOOKUP(A71,'BD OFICIAL'!$A$1:$AL$2097,28,0)=AA71,0,1)</f>
        <v>0</v>
      </c>
      <c r="CG71" s="2">
        <f>IF(VLOOKUP(A71,'BD OFICIAL'!$A$1:$AL$2097,33,0)=AF71,0,1)</f>
        <v>0</v>
      </c>
      <c r="CH71" s="2">
        <f>IF(VLOOKUP(A71,'BD OFICIAL'!$A$1:$AL$2097,35,0)=AH71,0,1)</f>
        <v>0</v>
      </c>
      <c r="CI71" s="85">
        <f>IF(VLOOKUP(A71,'BD OFICIAL'!$A$1:$AL$2097,34,0)=AL71,0,1)</f>
        <v>0</v>
      </c>
      <c r="CJ71" s="12">
        <f>VLOOKUP(A71,'BD OFICIAL'!$A$1:$AM$2097,36,0)*AM71-AP71</f>
        <v>0</v>
      </c>
      <c r="CK71" s="85" t="str">
        <f t="shared" si="41"/>
        <v>SHNOM</v>
      </c>
      <c r="CL71" s="85" t="str">
        <f t="shared" si="42"/>
        <v>SI</v>
      </c>
      <c r="CM71" s="85" t="str">
        <f t="shared" si="55"/>
        <v>NO</v>
      </c>
      <c r="CN71" s="31">
        <f t="shared" si="56"/>
        <v>0</v>
      </c>
      <c r="CO71" s="31">
        <f t="shared" si="43"/>
        <v>0</v>
      </c>
      <c r="CP71" s="31">
        <f t="shared" si="34"/>
        <v>0</v>
      </c>
      <c r="CQ71" s="31">
        <f>IF(Y71="NO",0,IF(Y71="SI",IF(VLOOKUP(A71,'BD OFICIAL'!$A:$AO,40,0)=AQ71,0,1)))</f>
        <v>0</v>
      </c>
      <c r="CR71" s="31">
        <f>IF(Z71="NO",0,IF(Z71="SI",IF(VLOOKUP(A71,'BD OFICIAL'!$A:$AO,41,0)=AS71,0,1)))</f>
        <v>0</v>
      </c>
      <c r="CS71" s="31">
        <f t="shared" si="44"/>
        <v>0</v>
      </c>
      <c r="CT71" s="31">
        <f t="shared" si="45"/>
        <v>0</v>
      </c>
      <c r="CU71" s="31">
        <f>IF(VLOOKUP(A71,'BD OFICIAL'!$A$1:$AL$1055,31,0)="SI",IF(AT71&gt;0,0,1),IF(AT71=0,0,1))</f>
        <v>0</v>
      </c>
      <c r="CV71" s="31">
        <f t="shared" si="46"/>
        <v>0</v>
      </c>
      <c r="CW71" s="31">
        <f t="shared" si="47"/>
        <v>0</v>
      </c>
      <c r="CX71" s="85" t="str">
        <f t="shared" si="57"/>
        <v>SI</v>
      </c>
      <c r="CY71" s="31">
        <f t="shared" si="58"/>
        <v>0</v>
      </c>
      <c r="CZ71" s="85" t="str">
        <f>IF(ISERROR(VLOOKUP(AI71,EXPERIENCIA!$A$1:$C$2100,1,0)),"NO","SI")</f>
        <v>SI</v>
      </c>
      <c r="DA71" s="85">
        <f>IF(CX71="no","NO APLICA",IF(AX71=0,"ERROR NOTA",IF(AND(AX71&gt;1,CZ71="NO"),"ERROR NOTA",IF(AND(CZ71="NO",AX71=1),0,IF(VLOOKUP(AI71,EXPERIENCIA!$A$1:$C$2100,3,0)=AX71,0,"ERROR NOTA")))))</f>
        <v>0</v>
      </c>
      <c r="DB71" s="85" t="str">
        <f>IF(ISERROR(VLOOKUP(AI71,COMPORTAMIENTO!$A$1:$C$2100,1,0)),"NO","SI")</f>
        <v>SI</v>
      </c>
      <c r="DC71" s="85">
        <f>IF(CX71="NO","NO APLICA",IF(AY71=0,"ERROR NOTA",IF(AND(DB71="NO",AY71=7),0,IF(VLOOKUP(AI71,COMPORTAMIENTO!$A$2:$H$2100,8,0)=AY71,0,"ERROR NOTA"))))</f>
        <v>0</v>
      </c>
      <c r="DD71" s="103">
        <f t="shared" si="59"/>
        <v>0.1</v>
      </c>
      <c r="DE71" s="103">
        <f t="shared" si="60"/>
        <v>0.5</v>
      </c>
      <c r="DF71" s="85" t="str">
        <f t="shared" si="48"/>
        <v>SI</v>
      </c>
      <c r="DG71" s="85">
        <f t="shared" si="49"/>
        <v>0</v>
      </c>
      <c r="DH71" s="85">
        <f t="shared" si="61"/>
        <v>0</v>
      </c>
      <c r="DI71" s="85">
        <f t="shared" si="50"/>
        <v>0</v>
      </c>
      <c r="DJ71" s="7">
        <f t="shared" si="62"/>
        <v>6.4</v>
      </c>
      <c r="DK71" s="7">
        <f t="shared" si="51"/>
        <v>6.4</v>
      </c>
      <c r="DL71" s="12">
        <f t="shared" si="63"/>
        <v>5075</v>
      </c>
      <c r="DM71" s="12">
        <f>VLOOKUP(A71,'5 TD'!$A:$B,2,0)</f>
        <v>5075</v>
      </c>
      <c r="DN71" s="7">
        <f t="shared" si="52"/>
        <v>7</v>
      </c>
      <c r="DO71" s="85" t="str">
        <f t="shared" si="53"/>
        <v>APROBADO</v>
      </c>
      <c r="DP71" s="85" t="str">
        <f t="shared" si="35"/>
        <v>APROBADO</v>
      </c>
      <c r="DQ71" s="7">
        <f t="shared" si="36"/>
        <v>5.8</v>
      </c>
      <c r="DR71" s="85" t="str">
        <f t="shared" si="64"/>
        <v>APROBADO</v>
      </c>
      <c r="DS71" s="2">
        <f>+('3 Planilla Preadjudicación OTIC'!BO71)</f>
        <v>0</v>
      </c>
      <c r="DT71" s="2">
        <f>IF(DR71="APROBADO",VLOOKUP(A71,'5 TD'!$D$3:$E$270,2,0),"NO APLICA")</f>
        <v>7</v>
      </c>
      <c r="DU71" s="2" t="str">
        <f t="shared" si="37"/>
        <v>NO</v>
      </c>
      <c r="DV71" s="2" t="str">
        <f>IF(DU71="SI",VLOOKUP(A71,'5 TD'!$G$3:$H$270,2,0),"NO APLICA ")</f>
        <v xml:space="preserve">NO APLICA </v>
      </c>
      <c r="DW71" s="2" t="str">
        <f t="shared" si="65"/>
        <v>NO</v>
      </c>
      <c r="DX71" s="2" t="str">
        <f>IF(DW71="SI",VLOOKUP(A71,'5 TD'!$J$4:$K$472,2,0),"NO APLICA")</f>
        <v>NO APLICA</v>
      </c>
      <c r="DY71" s="2" t="str">
        <f t="shared" si="66"/>
        <v>NO</v>
      </c>
      <c r="DZ71" s="7" t="str">
        <f>IF(DY71="SI",VLOOKUP(A71,'5 TD'!$M$4:$N$350,2,0),"NO APLICA")</f>
        <v>NO APLICA</v>
      </c>
      <c r="EA71" s="2" t="str">
        <f t="shared" si="54"/>
        <v>NO APLICA</v>
      </c>
      <c r="EB71" s="12" t="str">
        <f t="shared" si="67"/>
        <v/>
      </c>
      <c r="EC71" s="12" t="str">
        <f>IF(EA71="SI",VLOOKUP(A71,'5 TD'!$V$4:$W$479,2,0),"NO APLICA")</f>
        <v>NO APLICA</v>
      </c>
      <c r="ED71" s="2" t="str">
        <f t="shared" si="38"/>
        <v>NO</v>
      </c>
      <c r="EE71" s="79" t="str">
        <f>IF(ED71="SI",VLOOKUP(AI71,COMPORTAMIENTO!$A$1:$H$2100,7,0),"NO APLICA")</f>
        <v>NO APLICA</v>
      </c>
      <c r="EF71" s="234" t="str">
        <f>IF(ED71="SI",VLOOKUP(A71,'5 TD'!$P$2:$Q$479,2,0),"NO APLICA")</f>
        <v>NO APLICA</v>
      </c>
      <c r="EG71" s="2" t="str">
        <f t="shared" si="39"/>
        <v>NO</v>
      </c>
      <c r="EH71" s="2">
        <f>IF(CZ71="no",0,VLOOKUP(AI71,EXPERIENCIA!$A$1:$C$2100,2,0))</f>
        <v>12</v>
      </c>
      <c r="EI71" s="2">
        <f>IF(CZ71="si",VLOOKUP(A71,'5 TD'!$S$3:$T$2103,2,0),0)</f>
        <v>181</v>
      </c>
      <c r="EJ71" s="2" t="str">
        <f t="shared" si="40"/>
        <v>NO</v>
      </c>
      <c r="EK71" s="2">
        <f>+('3 Planilla Preadjudicación OTIC'!BU72)</f>
        <v>0</v>
      </c>
      <c r="EL71" s="3"/>
      <c r="EM71" s="3"/>
      <c r="EN71" s="3"/>
    </row>
    <row r="72" spans="1:144" ht="15" hidden="1" customHeight="1" x14ac:dyDescent="0.3">
      <c r="A72" s="2">
        <f>+('3 Planilla Preadjudicación OTIC'!A72)</f>
        <v>14541</v>
      </c>
      <c r="B72" s="2" t="str">
        <f>+('3 Planilla Preadjudicación OTIC'!B72)</f>
        <v>53334038-5</v>
      </c>
      <c r="C72" s="4">
        <f>+('3 Planilla Preadjudicación OTIC'!E72)</f>
        <v>2025</v>
      </c>
      <c r="D72" s="4" t="str">
        <f>+('3 Planilla Preadjudicación OTIC'!F72)</f>
        <v>Fondos Regionales</v>
      </c>
      <c r="E72" s="4" t="str">
        <f>+('3 Planilla Preadjudicación OTIC'!G72)</f>
        <v>61531000-K</v>
      </c>
      <c r="F72" s="4" t="str">
        <f>+('3 Planilla Preadjudicación OTIC'!H72)</f>
        <v>SENCE</v>
      </c>
      <c r="G72" s="4"/>
      <c r="H72" s="4"/>
      <c r="I72" s="4" t="str">
        <f>+('3 Planilla Preadjudicación OTIC'!I72)</f>
        <v>GESTIONANDO Y FORMALIZANDO MI EMPRENDIMIENTO</v>
      </c>
      <c r="J72" s="4" t="str">
        <f>+('3 Planilla Preadjudicación OTIC'!J72)</f>
        <v>PF1199</v>
      </c>
      <c r="K72" s="4" t="str">
        <f>+('3 Planilla Preadjudicación OTIC'!K72)</f>
        <v>TÉCNICAS PARA EL EMPRENDIMIENTO</v>
      </c>
      <c r="L72" s="4" t="str">
        <f>+('3 Planilla Preadjudicación OTIC'!L72)</f>
        <v>PF0921</v>
      </c>
      <c r="M72" s="2">
        <f>+('3 Planilla Preadjudicación OTIC'!M72)</f>
        <v>9</v>
      </c>
      <c r="N72" s="4" t="str">
        <f>+('3 Planilla Preadjudicación OTIC'!N72)</f>
        <v>DE LA ARAUCANÍA</v>
      </c>
      <c r="O72" s="4" t="str">
        <f>+('3 Planilla Preadjudicación OTIC'!O72)</f>
        <v>GALVARINO</v>
      </c>
      <c r="P72" s="4" t="str">
        <f>+('3 Planilla Preadjudicación OTIC'!P72)</f>
        <v>PERSONAS VULNERABLES PERTENECIENTES AL 80 % MÁS VULNERABLE</v>
      </c>
      <c r="Q72" s="4" t="str">
        <f>+('3 Planilla Preadjudicación OTIC'!Q72)</f>
        <v>PRESENCIAL</v>
      </c>
      <c r="R72" s="4" t="str">
        <f>+('3 Planilla Preadjudicación OTIC'!R72)</f>
        <v>INDEPENDIENTE</v>
      </c>
      <c r="S72" s="4" t="str">
        <f>+('3 Planilla Preadjudicación OTIC'!S72)</f>
        <v>01. LUNES - MAÑANA / 04. MARTES - MAÑANA / 07. MIÉRCOLES - MAÑANA / 10. JUEVES - MAÑANA / 13. VIERNES - MAÑANA</v>
      </c>
      <c r="T72" s="2">
        <f>+('3 Planilla Preadjudicación OTIC'!T72)</f>
        <v>20</v>
      </c>
      <c r="U72" s="2">
        <f>+('3 Planilla Preadjudicación OTIC'!U72)</f>
        <v>100</v>
      </c>
      <c r="V72" s="2">
        <f>+('3 Planilla Preadjudicación OTIC'!V72)</f>
        <v>12</v>
      </c>
      <c r="W72" s="2">
        <f>+('3 Planilla Preadjudicación OTIC'!W72)</f>
        <v>112</v>
      </c>
      <c r="X72" s="2">
        <f>+('3 Planilla Preadjudicación OTIC'!X72)</f>
        <v>4</v>
      </c>
      <c r="Y72" s="2" t="str">
        <f>+('3 Planilla Preadjudicación OTIC'!Y72)</f>
        <v>SI</v>
      </c>
      <c r="Z72" s="2" t="str">
        <f>+('3 Planilla Preadjudicación OTIC'!Z72)</f>
        <v>SI</v>
      </c>
      <c r="AA72" s="2" t="str">
        <f>+('3 Planilla Preadjudicación OTIC'!AA72)</f>
        <v>SI</v>
      </c>
      <c r="AB72" s="4">
        <f>+('3 Planilla Preadjudicación OTIC'!AB72)</f>
        <v>0</v>
      </c>
      <c r="AC72" s="4" t="str">
        <f>+('3 Planilla Preadjudicación OTIC'!AC72)</f>
        <v>EDUCACIÓN BÁSICA COMPLETA, PREFERENTEMENTE; NIVEL DE MANEJO COMPUTACIONAL BÁSICO (O NIVEL USUARIO),
PREFERENTEMENTE.</v>
      </c>
      <c r="AD72" s="2">
        <f>+('3 Planilla Preadjudicación OTIC'!AD72)</f>
        <v>0</v>
      </c>
      <c r="AE72" s="4">
        <f>+('3 Planilla Preadjudicación OTIC'!AE72)</f>
        <v>0</v>
      </c>
      <c r="AF72" s="2" t="str">
        <f>+('3 Planilla Preadjudicación OTIC'!AF72)</f>
        <v>CONVOCATORIA ABIERTA</v>
      </c>
      <c r="AG72" s="2">
        <f>+('3 Planilla Preadjudicación OTIC'!AG72)</f>
        <v>28</v>
      </c>
      <c r="AH72" s="30">
        <v>2</v>
      </c>
      <c r="AI72" s="2" t="str">
        <f>+('3 Planilla Preadjudicación OTIC'!AI72)</f>
        <v>77228717-8</v>
      </c>
      <c r="AJ72" s="135" t="str">
        <f>+('3 Planilla Preadjudicación OTIC'!AJ72)</f>
        <v>Servicios de Capacitación Urbano OTEC Spa.</v>
      </c>
      <c r="AK72" s="4">
        <f>+('3 Planilla Preadjudicación OTIC'!AK72)</f>
        <v>112</v>
      </c>
      <c r="AL72" s="2">
        <f>+('3 Planilla Preadjudicación OTIC'!AL72)</f>
        <v>28</v>
      </c>
      <c r="AM72" s="2">
        <f>+('3 Planilla Preadjudicación OTIC'!AM72)</f>
        <v>5075</v>
      </c>
      <c r="AN72" s="12">
        <f>+('3 Planilla Preadjudicación OTIC'!AN72)</f>
        <v>275000</v>
      </c>
      <c r="AO72" s="12">
        <f>+('3 Planilla Preadjudicación OTIC'!AO72)</f>
        <v>0</v>
      </c>
      <c r="AP72" s="12">
        <f>+('3 Planilla Preadjudicación OTIC'!AP72)</f>
        <v>11368000</v>
      </c>
      <c r="AQ72" s="12">
        <f>+('3 Planilla Preadjudicación OTIC'!AQ72)</f>
        <v>2240000</v>
      </c>
      <c r="AR72" s="12">
        <f>+('3 Planilla Preadjudicación OTIC'!AR72)</f>
        <v>5500000</v>
      </c>
      <c r="AS72" s="12">
        <f>+('3 Planilla Preadjudicación OTIC'!AS72)</f>
        <v>2800000</v>
      </c>
      <c r="AT72" s="12">
        <f>+('3 Planilla Preadjudicación OTIC'!AT72)</f>
        <v>0</v>
      </c>
      <c r="AU72" s="12">
        <f>+('3 Planilla Preadjudicación OTIC'!AU72)</f>
        <v>21908000</v>
      </c>
      <c r="AV72" s="12" t="str">
        <f>+('3 Planilla Preadjudicación OTIC'!AV72)</f>
        <v>SI</v>
      </c>
      <c r="AW72" s="2">
        <f>+('3 Planilla Preadjudicación OTIC'!AW72)</f>
        <v>0</v>
      </c>
      <c r="AX72" s="4">
        <f>+('3 Planilla Preadjudicación OTIC'!AX72)</f>
        <v>1</v>
      </c>
      <c r="AY72" s="2">
        <f>+('3 Planilla Preadjudicación OTIC'!AY72)</f>
        <v>5</v>
      </c>
      <c r="AZ72" s="2" t="str">
        <f>+('3 Planilla Preadjudicación OTIC'!BA72)</f>
        <v>-</v>
      </c>
      <c r="BA72" s="2" t="str">
        <f>+('3 Planilla Preadjudicación OTIC'!BB72)</f>
        <v>-</v>
      </c>
      <c r="BB72" s="2" t="str">
        <f>+('3 Planilla Preadjudicación OTIC'!BC72)</f>
        <v>-</v>
      </c>
      <c r="BC72" s="2" t="str">
        <f>+('3 Planilla Preadjudicación OTIC'!BD72)</f>
        <v>-</v>
      </c>
      <c r="BD72" s="2" t="str">
        <f>+('3 Planilla Preadjudicación OTIC'!BE72)</f>
        <v>-</v>
      </c>
      <c r="BE72" s="2" t="str">
        <f>+('3 Planilla Preadjudicación OTIC'!BF72)</f>
        <v>-</v>
      </c>
      <c r="BF72" s="2"/>
      <c r="BG72" s="2">
        <f>+('3 Planilla Preadjudicación OTIC'!BG72)</f>
        <v>7</v>
      </c>
      <c r="BH72" s="2">
        <f>+('3 Planilla Preadjudicación OTIC'!BH72)</f>
        <v>7</v>
      </c>
      <c r="BI72" s="2">
        <f>+('3 Planilla Preadjudicación OTIC'!BI72)</f>
        <v>7</v>
      </c>
      <c r="BJ72" s="2">
        <f>+('3 Planilla Preadjudicación OTIC'!BJ72)</f>
        <v>7</v>
      </c>
      <c r="BK72" s="2">
        <f>+('3 Planilla Preadjudicación OTIC'!BK72)</f>
        <v>1</v>
      </c>
      <c r="BL72" s="199">
        <f>+('3 Planilla Preadjudicación OTIC'!BM72)</f>
        <v>7</v>
      </c>
      <c r="BM72" s="103">
        <f>ROUND(('3 Planilla Preadjudicación OTIC'!BN72),1)</f>
        <v>5.8</v>
      </c>
      <c r="BN72" s="4">
        <f>+('3 Planilla Preadjudicación OTIC'!BO72)</f>
        <v>0</v>
      </c>
      <c r="BO72" s="4">
        <f>+('3 Planilla Preadjudicación OTIC'!BP72)</f>
        <v>0</v>
      </c>
      <c r="BP72" s="4">
        <f>+('3 Planilla Preadjudicación OTIC'!BQ72)</f>
        <v>0</v>
      </c>
      <c r="BQ72" s="4">
        <f>+('3 Planilla Preadjudicación OTIC'!BR72)</f>
        <v>0</v>
      </c>
      <c r="BR72" s="4">
        <f>+('3 Planilla Preadjudicación OTIC'!BS72)</f>
        <v>0</v>
      </c>
      <c r="BS72" s="4">
        <f>+('3 Planilla Preadjudicación OTIC'!BT72)</f>
        <v>0</v>
      </c>
      <c r="BT72" s="135"/>
      <c r="BU72" s="85">
        <f>IF(VLOOKUP(A72,'BD OFICIAL'!$A$1:$AL$2097,7,0)=D72,0,1)</f>
        <v>0</v>
      </c>
      <c r="BV72" s="85">
        <f>IF(VLOOKUP(A72,'BD OFICIAL'!$A$1:$AL$2097,11,0)=J72,0,1)</f>
        <v>0</v>
      </c>
      <c r="BW72" s="85">
        <f>IF(VLOOKUP(A72,'BD OFICIAL'!$A$1:$AL$2097,13,0)=L72,0,1)</f>
        <v>0</v>
      </c>
      <c r="BX72" s="2">
        <f>IF(VLOOKUP(A72,'BD OFICIAL'!$A$1:$AL$2097,16,0)=O72,0,1)</f>
        <v>0</v>
      </c>
      <c r="BY72" s="2">
        <f>IF(VLOOKUP(A72,'BD OFICIAL'!$A$1:$AL$2097,17,0)=P72,0,1)</f>
        <v>0</v>
      </c>
      <c r="BZ72" s="2">
        <f>IF(VLOOKUP(A72,'BD OFICIAL'!$A$1:$AL$2097,19,0)=R72,0,1)</f>
        <v>0</v>
      </c>
      <c r="CA72" s="2">
        <f>IF(VLOOKUP(A72,'BD OFICIAL'!$A$1:$AL$2097,21,0)=T72,0,1)</f>
        <v>0</v>
      </c>
      <c r="CB72" s="2">
        <f>IF(VLOOKUP(A72,'BD OFICIAL'!$A$1:$AL$2097,24,0)=AK72,0,1)</f>
        <v>0</v>
      </c>
      <c r="CC72" s="2">
        <f>IF(VLOOKUP(A72,'BD OFICIAL'!$A$1:$AL$2097,25,0)=X72,0,1)</f>
        <v>0</v>
      </c>
      <c r="CD72" s="2">
        <f>IF(VLOOKUP(A72,'BD OFICIAL'!$A$1:$AL$2097,26,0)=Y72,0,1)</f>
        <v>0</v>
      </c>
      <c r="CE72" s="2">
        <f>IF(VLOOKUP(A72,'BD OFICIAL'!$A$1:$AL$2097,27,0)=Z72,0,1)</f>
        <v>0</v>
      </c>
      <c r="CF72" s="2">
        <f>IF(VLOOKUP(A72,'BD OFICIAL'!$A$1:$AL$2097,28,0)=AA72,0,1)</f>
        <v>0</v>
      </c>
      <c r="CG72" s="2">
        <f>IF(VLOOKUP(A72,'BD OFICIAL'!$A$1:$AL$2097,33,0)=AF72,0,1)</f>
        <v>0</v>
      </c>
      <c r="CH72" s="2">
        <f>IF(VLOOKUP(A72,'BD OFICIAL'!$A$1:$AL$2097,35,0)=AH72,0,1)</f>
        <v>0</v>
      </c>
      <c r="CI72" s="85">
        <f>IF(VLOOKUP(A72,'BD OFICIAL'!$A$1:$AL$2097,34,0)=AL72,0,1)</f>
        <v>0</v>
      </c>
      <c r="CJ72" s="12">
        <f>VLOOKUP(A72,'BD OFICIAL'!$A$1:$AM$2097,36,0)*AM72-AP72</f>
        <v>0</v>
      </c>
      <c r="CK72" s="85" t="str">
        <f t="shared" si="41"/>
        <v>SHNOM</v>
      </c>
      <c r="CL72" s="85" t="str">
        <f t="shared" si="42"/>
        <v>SI</v>
      </c>
      <c r="CM72" s="85" t="str">
        <f t="shared" si="55"/>
        <v>NO</v>
      </c>
      <c r="CN72" s="31">
        <f t="shared" si="56"/>
        <v>0</v>
      </c>
      <c r="CO72" s="31">
        <f t="shared" si="43"/>
        <v>0</v>
      </c>
      <c r="CP72" s="31">
        <f t="shared" si="34"/>
        <v>0</v>
      </c>
      <c r="CQ72" s="31">
        <f>IF(Y72="NO",0,IF(Y72="SI",IF(VLOOKUP(A72,'BD OFICIAL'!$A:$AO,40,0)=AQ72,0,1)))</f>
        <v>0</v>
      </c>
      <c r="CR72" s="31">
        <f>IF(Z72="NO",0,IF(Z72="SI",IF(VLOOKUP(A72,'BD OFICIAL'!$A:$AO,41,0)=AS72,0,1)))</f>
        <v>0</v>
      </c>
      <c r="CS72" s="31">
        <f t="shared" si="44"/>
        <v>0</v>
      </c>
      <c r="CT72" s="31">
        <f t="shared" si="45"/>
        <v>0</v>
      </c>
      <c r="CU72" s="31">
        <f>IF(VLOOKUP(A72,'BD OFICIAL'!$A$1:$AL$1055,31,0)="SI",IF(AT72&gt;0,0,1),IF(AT72=0,0,1))</f>
        <v>0</v>
      </c>
      <c r="CV72" s="31">
        <f t="shared" si="46"/>
        <v>0</v>
      </c>
      <c r="CW72" s="31">
        <f t="shared" si="47"/>
        <v>0</v>
      </c>
      <c r="CX72" s="85" t="str">
        <f t="shared" si="57"/>
        <v>SI</v>
      </c>
      <c r="CY72" s="31">
        <f t="shared" si="58"/>
        <v>0</v>
      </c>
      <c r="CZ72" s="85" t="str">
        <f>IF(ISERROR(VLOOKUP(AI72,EXPERIENCIA!$A$1:$C$2100,1,0)),"NO","SI")</f>
        <v>SI</v>
      </c>
      <c r="DA72" s="85">
        <f>IF(CX72="no","NO APLICA",IF(AX72=0,"ERROR NOTA",IF(AND(AX72&gt;1,CZ72="NO"),"ERROR NOTA",IF(AND(CZ72="NO",AX72=1),0,IF(VLOOKUP(AI72,EXPERIENCIA!$A$1:$C$2100,3,0)=AX72,0,"ERROR NOTA")))))</f>
        <v>0</v>
      </c>
      <c r="DB72" s="85" t="str">
        <f>IF(ISERROR(VLOOKUP(AI72,COMPORTAMIENTO!$A$1:$C$2100,1,0)),"NO","SI")</f>
        <v>SI</v>
      </c>
      <c r="DC72" s="85">
        <f>IF(CX72="NO","NO APLICA",IF(AY72=0,"ERROR NOTA",IF(AND(DB72="NO",AY72=7),0,IF(VLOOKUP(AI72,COMPORTAMIENTO!$A$2:$H$2100,8,0)=AY72,0,"ERROR NOTA"))))</f>
        <v>0</v>
      </c>
      <c r="DD72" s="103">
        <f t="shared" si="59"/>
        <v>0.1</v>
      </c>
      <c r="DE72" s="103">
        <f t="shared" si="60"/>
        <v>0.5</v>
      </c>
      <c r="DF72" s="85" t="str">
        <f t="shared" si="48"/>
        <v>SI</v>
      </c>
      <c r="DG72" s="85">
        <f t="shared" si="49"/>
        <v>0</v>
      </c>
      <c r="DH72" s="85">
        <f t="shared" si="61"/>
        <v>0</v>
      </c>
      <c r="DI72" s="85">
        <f t="shared" si="50"/>
        <v>0</v>
      </c>
      <c r="DJ72" s="7">
        <f t="shared" si="62"/>
        <v>6.4</v>
      </c>
      <c r="DK72" s="7">
        <f t="shared" si="51"/>
        <v>6.4</v>
      </c>
      <c r="DL72" s="12">
        <f t="shared" si="63"/>
        <v>5075</v>
      </c>
      <c r="DM72" s="12">
        <f>VLOOKUP(A72,'5 TD'!$A:$B,2,0)</f>
        <v>5075</v>
      </c>
      <c r="DN72" s="7">
        <f t="shared" si="52"/>
        <v>7</v>
      </c>
      <c r="DO72" s="85" t="str">
        <f t="shared" si="53"/>
        <v>APROBADO</v>
      </c>
      <c r="DP72" s="85" t="str">
        <f t="shared" si="35"/>
        <v>APROBADO</v>
      </c>
      <c r="DQ72" s="7">
        <f t="shared" si="36"/>
        <v>5.8</v>
      </c>
      <c r="DR72" s="85" t="str">
        <f t="shared" si="64"/>
        <v>APROBADO</v>
      </c>
      <c r="DS72" s="2">
        <f>+('3 Planilla Preadjudicación OTIC'!BO72)</f>
        <v>0</v>
      </c>
      <c r="DT72" s="2">
        <f>IF(DR72="APROBADO",VLOOKUP(A72,'5 TD'!$D$3:$E$270,2,0),"NO APLICA")</f>
        <v>7</v>
      </c>
      <c r="DU72" s="2" t="str">
        <f t="shared" si="37"/>
        <v>NO</v>
      </c>
      <c r="DV72" s="2" t="str">
        <f>IF(DU72="SI",VLOOKUP(A72,'5 TD'!$G$3:$H$270,2,0),"NO APLICA ")</f>
        <v xml:space="preserve">NO APLICA </v>
      </c>
      <c r="DW72" s="2" t="str">
        <f t="shared" si="65"/>
        <v>NO</v>
      </c>
      <c r="DX72" s="2" t="str">
        <f>IF(DW72="SI",VLOOKUP(A72,'5 TD'!$J$4:$K$472,2,0),"NO APLICA")</f>
        <v>NO APLICA</v>
      </c>
      <c r="DY72" s="2" t="str">
        <f t="shared" si="66"/>
        <v>NO</v>
      </c>
      <c r="DZ72" s="7" t="str">
        <f>IF(DY72="SI",VLOOKUP(A72,'5 TD'!$M$4:$N$350,2,0),"NO APLICA")</f>
        <v>NO APLICA</v>
      </c>
      <c r="EA72" s="2" t="str">
        <f t="shared" si="54"/>
        <v>NO APLICA</v>
      </c>
      <c r="EB72" s="12" t="str">
        <f t="shared" si="67"/>
        <v/>
      </c>
      <c r="EC72" s="12" t="str">
        <f>IF(EA72="SI",VLOOKUP(A72,'5 TD'!$V$4:$W$479,2,0),"NO APLICA")</f>
        <v>NO APLICA</v>
      </c>
      <c r="ED72" s="2" t="str">
        <f t="shared" si="38"/>
        <v>NO</v>
      </c>
      <c r="EE72" s="79" t="str">
        <f>IF(ED72="SI",VLOOKUP(AI72,COMPORTAMIENTO!$A$1:$H$2100,7,0),"NO APLICA")</f>
        <v>NO APLICA</v>
      </c>
      <c r="EF72" s="234" t="str">
        <f>IF(ED72="SI",VLOOKUP(A72,'5 TD'!$P$2:$Q$479,2,0),"NO APLICA")</f>
        <v>NO APLICA</v>
      </c>
      <c r="EG72" s="2" t="str">
        <f t="shared" si="39"/>
        <v>NO</v>
      </c>
      <c r="EH72" s="2">
        <f>IF(CZ72="no",0,VLOOKUP(AI72,EXPERIENCIA!$A$1:$C$2100,2,0))</f>
        <v>12</v>
      </c>
      <c r="EI72" s="2">
        <f>IF(CZ72="si",VLOOKUP(A72,'5 TD'!$S$3:$T$2103,2,0),0)</f>
        <v>181</v>
      </c>
      <c r="EJ72" s="2" t="str">
        <f t="shared" si="40"/>
        <v>NO</v>
      </c>
      <c r="EK72" s="2">
        <f>+('3 Planilla Preadjudicación OTIC'!BU73)</f>
        <v>0</v>
      </c>
      <c r="EL72" s="3"/>
      <c r="EM72" s="3"/>
      <c r="EN72" s="3"/>
    </row>
    <row r="73" spans="1:144" ht="15" hidden="1" customHeight="1" x14ac:dyDescent="0.3">
      <c r="A73" s="2">
        <f>+('3 Planilla Preadjudicación OTIC'!A73)</f>
        <v>14542</v>
      </c>
      <c r="B73" s="2" t="str">
        <f>+('3 Planilla Preadjudicación OTIC'!B73)</f>
        <v>53334038-5</v>
      </c>
      <c r="C73" s="4">
        <f>+('3 Planilla Preadjudicación OTIC'!E73)</f>
        <v>2025</v>
      </c>
      <c r="D73" s="4" t="str">
        <f>+('3 Planilla Preadjudicación OTIC'!F73)</f>
        <v>Fondos Regionales</v>
      </c>
      <c r="E73" s="4" t="str">
        <f>+('3 Planilla Preadjudicación OTIC'!G73)</f>
        <v>61531000-K</v>
      </c>
      <c r="F73" s="4" t="str">
        <f>+('3 Planilla Preadjudicación OTIC'!H73)</f>
        <v>SENCE</v>
      </c>
      <c r="G73" s="4"/>
      <c r="H73" s="4"/>
      <c r="I73" s="4" t="str">
        <f>+('3 Planilla Preadjudicación OTIC'!I73)</f>
        <v>INSTALACIONES ELÉCTRICAS TIPO F Y G</v>
      </c>
      <c r="J73" s="4" t="str">
        <f>+('3 Planilla Preadjudicación OTIC'!J73)</f>
        <v>PF0679</v>
      </c>
      <c r="K73" s="4" t="str">
        <f>+('3 Planilla Preadjudicación OTIC'!K73)</f>
        <v>TÉCNICAS PARA EL EMPRENDIMIENTO</v>
      </c>
      <c r="L73" s="4" t="str">
        <f>+('3 Planilla Preadjudicación OTIC'!L73)</f>
        <v>PF0921</v>
      </c>
      <c r="M73" s="2">
        <f>+('3 Planilla Preadjudicación OTIC'!M73)</f>
        <v>9</v>
      </c>
      <c r="N73" s="4" t="str">
        <f>+('3 Planilla Preadjudicación OTIC'!N73)</f>
        <v>DE LA ARAUCANÍA</v>
      </c>
      <c r="O73" s="4" t="str">
        <f>+('3 Planilla Preadjudicación OTIC'!O73)</f>
        <v>NUEVA IMPERIAL</v>
      </c>
      <c r="P73" s="4" t="str">
        <f>+('3 Planilla Preadjudicación OTIC'!P73)</f>
        <v>PERSONAS VULNERABLES PERTENECIENTES AL 80 % MÁS VULNERABLE</v>
      </c>
      <c r="Q73" s="4" t="str">
        <f>+('3 Planilla Preadjudicación OTIC'!Q73)</f>
        <v>PRESENCIAL</v>
      </c>
      <c r="R73" s="4" t="str">
        <f>+('3 Planilla Preadjudicación OTIC'!R73)</f>
        <v>INDEPENDIENTE</v>
      </c>
      <c r="S73" s="4" t="str">
        <f>+('3 Planilla Preadjudicación OTIC'!S73)</f>
        <v>01. LUNES - MAÑANA / 04. MARTES - MAÑANA / 07. MIÉRCOLES - MAÑANA / 10. JUEVES - MAÑANA / 13. VIERNES - MAÑANA</v>
      </c>
      <c r="T73" s="2">
        <f>+('3 Planilla Preadjudicación OTIC'!T73)</f>
        <v>20</v>
      </c>
      <c r="U73" s="2">
        <f>+('3 Planilla Preadjudicación OTIC'!U73)</f>
        <v>260</v>
      </c>
      <c r="V73" s="2">
        <f>+('3 Planilla Preadjudicación OTIC'!V73)</f>
        <v>12</v>
      </c>
      <c r="W73" s="2">
        <f>+('3 Planilla Preadjudicación OTIC'!W73)</f>
        <v>272</v>
      </c>
      <c r="X73" s="2">
        <f>+('3 Planilla Preadjudicación OTIC'!X73)</f>
        <v>4</v>
      </c>
      <c r="Y73" s="2" t="str">
        <f>+('3 Planilla Preadjudicación OTIC'!Y73)</f>
        <v>SI</v>
      </c>
      <c r="Z73" s="2" t="str">
        <f>+('3 Planilla Preadjudicación OTIC'!Z73)</f>
        <v>SI</v>
      </c>
      <c r="AA73" s="2" t="str">
        <f>+('3 Planilla Preadjudicación OTIC'!AA73)</f>
        <v>SI</v>
      </c>
      <c r="AB73" s="4">
        <f>+('3 Planilla Preadjudicación OTIC'!AB73)</f>
        <v>0</v>
      </c>
      <c r="AC73" s="4" t="str">
        <f>+('3 Planilla Preadjudicación OTIC'!AC73)</f>
        <v>EDUCACIÓN MEDIA COMPLETA CIENTÍFICO HUMANISTA O ALUMNOS DE LICEOS DE EDUCACIÓN TÉCNICO PROFESIONAL
EGRESADOS O CURSANDO ÚLTIMO AÑO DE LA ESPECIALIDAD DE ELECTRICIDAD, ACREDITABLE;</v>
      </c>
      <c r="AD73" s="2" t="str">
        <f>+('3 Planilla Preadjudicación OTIC'!AD73)</f>
        <v>SI</v>
      </c>
      <c r="AE73" s="4" t="str">
        <f>+('3 Planilla Preadjudicación OTIC'!AE73)</f>
        <v>LICENCIA SEC</v>
      </c>
      <c r="AF73" s="2" t="str">
        <f>+('3 Planilla Preadjudicación OTIC'!AF73)</f>
        <v>CONVOCATORIA ABIERTA</v>
      </c>
      <c r="AG73" s="2">
        <f>+('3 Planilla Preadjudicación OTIC'!AG73)</f>
        <v>68</v>
      </c>
      <c r="AH73" s="30">
        <v>2</v>
      </c>
      <c r="AI73" s="2" t="str">
        <f>+('3 Planilla Preadjudicación OTIC'!AI73)</f>
        <v>77228717-8</v>
      </c>
      <c r="AJ73" s="135" t="str">
        <f>+('3 Planilla Preadjudicación OTIC'!AJ73)</f>
        <v>Servicios de Capacitación Urbano OTEC Spa.</v>
      </c>
      <c r="AK73" s="4">
        <f>+('3 Planilla Preadjudicación OTIC'!AK73)</f>
        <v>272</v>
      </c>
      <c r="AL73" s="2">
        <f>+('3 Planilla Preadjudicación OTIC'!AL73)</f>
        <v>68</v>
      </c>
      <c r="AM73" s="2">
        <f>+('3 Planilla Preadjudicación OTIC'!AM73)</f>
        <v>5075</v>
      </c>
      <c r="AN73" s="12">
        <f>+('3 Planilla Preadjudicación OTIC'!AN73)</f>
        <v>275000</v>
      </c>
      <c r="AO73" s="12">
        <f>+('3 Planilla Preadjudicación OTIC'!AO73)</f>
        <v>250000</v>
      </c>
      <c r="AP73" s="12">
        <f>+('3 Planilla Preadjudicación OTIC'!AP73)</f>
        <v>27608000</v>
      </c>
      <c r="AQ73" s="12">
        <f>+('3 Planilla Preadjudicación OTIC'!AQ73)</f>
        <v>5440000</v>
      </c>
      <c r="AR73" s="12">
        <f>+('3 Planilla Preadjudicación OTIC'!AR73)</f>
        <v>5500000</v>
      </c>
      <c r="AS73" s="12">
        <f>+('3 Planilla Preadjudicación OTIC'!AS73)</f>
        <v>6800000</v>
      </c>
      <c r="AT73" s="12">
        <f>+('3 Planilla Preadjudicación OTIC'!AT73)</f>
        <v>5000000</v>
      </c>
      <c r="AU73" s="12">
        <f>+('3 Planilla Preadjudicación OTIC'!AU73)</f>
        <v>50348000</v>
      </c>
      <c r="AV73" s="12" t="str">
        <f>+('3 Planilla Preadjudicación OTIC'!AV73)</f>
        <v>SI</v>
      </c>
      <c r="AW73" s="2">
        <f>+('3 Planilla Preadjudicación OTIC'!AW73)</f>
        <v>0</v>
      </c>
      <c r="AX73" s="4">
        <f>+('3 Planilla Preadjudicación OTIC'!AX73)</f>
        <v>1</v>
      </c>
      <c r="AY73" s="2">
        <f>+('3 Planilla Preadjudicación OTIC'!AY73)</f>
        <v>5</v>
      </c>
      <c r="AZ73" s="2" t="str">
        <f>+('3 Planilla Preadjudicación OTIC'!BA73)</f>
        <v>-</v>
      </c>
      <c r="BA73" s="2" t="str">
        <f>+('3 Planilla Preadjudicación OTIC'!BB73)</f>
        <v>-</v>
      </c>
      <c r="BB73" s="2" t="str">
        <f>+('3 Planilla Preadjudicación OTIC'!BC73)</f>
        <v>-</v>
      </c>
      <c r="BC73" s="2" t="str">
        <f>+('3 Planilla Preadjudicación OTIC'!BD73)</f>
        <v>-</v>
      </c>
      <c r="BD73" s="2" t="str">
        <f>+('3 Planilla Preadjudicación OTIC'!BE73)</f>
        <v>-</v>
      </c>
      <c r="BE73" s="2" t="str">
        <f>+('3 Planilla Preadjudicación OTIC'!BF73)</f>
        <v>-</v>
      </c>
      <c r="BF73" s="2"/>
      <c r="BG73" s="2">
        <f>+('3 Planilla Preadjudicación OTIC'!BG73)</f>
        <v>7</v>
      </c>
      <c r="BH73" s="2">
        <f>+('3 Planilla Preadjudicación OTIC'!BH73)</f>
        <v>7</v>
      </c>
      <c r="BI73" s="2">
        <f>+('3 Planilla Preadjudicación OTIC'!BI73)</f>
        <v>7</v>
      </c>
      <c r="BJ73" s="2">
        <f>+('3 Planilla Preadjudicación OTIC'!BJ73)</f>
        <v>7</v>
      </c>
      <c r="BK73" s="2">
        <f>+('3 Planilla Preadjudicación OTIC'!BK73)</f>
        <v>5</v>
      </c>
      <c r="BL73" s="199">
        <f>+('3 Planilla Preadjudicación OTIC'!BM73)</f>
        <v>7</v>
      </c>
      <c r="BM73" s="103">
        <f>ROUND(('3 Planilla Preadjudicación OTIC'!BN73),1)</f>
        <v>6.1</v>
      </c>
      <c r="BN73" s="4">
        <f>+('3 Planilla Preadjudicación OTIC'!BO73)</f>
        <v>0</v>
      </c>
      <c r="BO73" s="4">
        <f>+('3 Planilla Preadjudicación OTIC'!BP73)</f>
        <v>0</v>
      </c>
      <c r="BP73" s="4">
        <f>+('3 Planilla Preadjudicación OTIC'!BQ73)</f>
        <v>0</v>
      </c>
      <c r="BQ73" s="4">
        <f>+('3 Planilla Preadjudicación OTIC'!BR73)</f>
        <v>0</v>
      </c>
      <c r="BR73" s="4">
        <f>+('3 Planilla Preadjudicación OTIC'!BS73)</f>
        <v>0</v>
      </c>
      <c r="BS73" s="4">
        <f>+('3 Planilla Preadjudicación OTIC'!BT73)</f>
        <v>0</v>
      </c>
      <c r="BT73" s="135"/>
      <c r="BU73" s="85">
        <f>IF(VLOOKUP(A73,'BD OFICIAL'!$A$1:$AL$2097,7,0)=D73,0,1)</f>
        <v>0</v>
      </c>
      <c r="BV73" s="85">
        <f>IF(VLOOKUP(A73,'BD OFICIAL'!$A$1:$AL$2097,11,0)=J73,0,1)</f>
        <v>0</v>
      </c>
      <c r="BW73" s="85">
        <f>IF(VLOOKUP(A73,'BD OFICIAL'!$A$1:$AL$2097,13,0)=L73,0,1)</f>
        <v>0</v>
      </c>
      <c r="BX73" s="2">
        <f>IF(VLOOKUP(A73,'BD OFICIAL'!$A$1:$AL$2097,16,0)=O73,0,1)</f>
        <v>0</v>
      </c>
      <c r="BY73" s="2">
        <f>IF(VLOOKUP(A73,'BD OFICIAL'!$A$1:$AL$2097,17,0)=P73,0,1)</f>
        <v>0</v>
      </c>
      <c r="BZ73" s="2">
        <f>IF(VLOOKUP(A73,'BD OFICIAL'!$A$1:$AL$2097,19,0)=R73,0,1)</f>
        <v>0</v>
      </c>
      <c r="CA73" s="2">
        <f>IF(VLOOKUP(A73,'BD OFICIAL'!$A$1:$AL$2097,21,0)=T73,0,1)</f>
        <v>0</v>
      </c>
      <c r="CB73" s="2">
        <f>IF(VLOOKUP(A73,'BD OFICIAL'!$A$1:$AL$2097,24,0)=AK73,0,1)</f>
        <v>0</v>
      </c>
      <c r="CC73" s="2">
        <f>IF(VLOOKUP(A73,'BD OFICIAL'!$A$1:$AL$2097,25,0)=X73,0,1)</f>
        <v>0</v>
      </c>
      <c r="CD73" s="2">
        <f>IF(VLOOKUP(A73,'BD OFICIAL'!$A$1:$AL$2097,26,0)=Y73,0,1)</f>
        <v>0</v>
      </c>
      <c r="CE73" s="2">
        <f>IF(VLOOKUP(A73,'BD OFICIAL'!$A$1:$AL$2097,27,0)=Z73,0,1)</f>
        <v>0</v>
      </c>
      <c r="CF73" s="2">
        <f>IF(VLOOKUP(A73,'BD OFICIAL'!$A$1:$AL$2097,28,0)=AA73,0,1)</f>
        <v>0</v>
      </c>
      <c r="CG73" s="2">
        <f>IF(VLOOKUP(A73,'BD OFICIAL'!$A$1:$AL$2097,33,0)=AF73,0,1)</f>
        <v>0</v>
      </c>
      <c r="CH73" s="2">
        <f>IF(VLOOKUP(A73,'BD OFICIAL'!$A$1:$AL$2097,35,0)=AH73,0,1)</f>
        <v>0</v>
      </c>
      <c r="CI73" s="85">
        <f>IF(VLOOKUP(A73,'BD OFICIAL'!$A$1:$AL$2097,34,0)=AL73,0,1)</f>
        <v>0</v>
      </c>
      <c r="CJ73" s="12">
        <f>VLOOKUP(A73,'BD OFICIAL'!$A$1:$AM$2097,36,0)*AM73-AP73</f>
        <v>0</v>
      </c>
      <c r="CK73" s="85" t="str">
        <f t="shared" si="41"/>
        <v>SHNOM</v>
      </c>
      <c r="CL73" s="85" t="str">
        <f t="shared" si="42"/>
        <v>SI</v>
      </c>
      <c r="CM73" s="85" t="str">
        <f t="shared" si="55"/>
        <v>NO</v>
      </c>
      <c r="CN73" s="31">
        <f t="shared" si="56"/>
        <v>0</v>
      </c>
      <c r="CO73" s="31">
        <f t="shared" si="43"/>
        <v>0</v>
      </c>
      <c r="CP73" s="31">
        <f t="shared" si="34"/>
        <v>0</v>
      </c>
      <c r="CQ73" s="31">
        <f>IF(Y73="NO",0,IF(Y73="SI",IF(VLOOKUP(A73,'BD OFICIAL'!$A:$AO,40,0)=AQ73,0,1)))</f>
        <v>0</v>
      </c>
      <c r="CR73" s="31">
        <f>IF(Z73="NO",0,IF(Z73="SI",IF(VLOOKUP(A73,'BD OFICIAL'!$A:$AO,41,0)=AS73,0,1)))</f>
        <v>0</v>
      </c>
      <c r="CS73" s="31">
        <f t="shared" si="44"/>
        <v>0</v>
      </c>
      <c r="CT73" s="31">
        <f t="shared" si="45"/>
        <v>0</v>
      </c>
      <c r="CU73" s="31">
        <f>IF(VLOOKUP(A73,'BD OFICIAL'!$A$1:$AL$1055,31,0)="SI",IF(AT73&gt;0,0,1),IF(AT73=0,0,1))</f>
        <v>0</v>
      </c>
      <c r="CV73" s="31">
        <f t="shared" si="46"/>
        <v>0</v>
      </c>
      <c r="CW73" s="31">
        <f t="shared" si="47"/>
        <v>0</v>
      </c>
      <c r="CX73" s="85" t="str">
        <f t="shared" si="57"/>
        <v>SI</v>
      </c>
      <c r="CY73" s="31">
        <f t="shared" si="58"/>
        <v>0</v>
      </c>
      <c r="CZ73" s="85" t="str">
        <f>IF(ISERROR(VLOOKUP(AI73,EXPERIENCIA!$A$1:$C$2100,1,0)),"NO","SI")</f>
        <v>SI</v>
      </c>
      <c r="DA73" s="85">
        <f>IF(CX73="no","NO APLICA",IF(AX73=0,"ERROR NOTA",IF(AND(AX73&gt;1,CZ73="NO"),"ERROR NOTA",IF(AND(CZ73="NO",AX73=1),0,IF(VLOOKUP(AI73,EXPERIENCIA!$A$1:$C$2100,3,0)=AX73,0,"ERROR NOTA")))))</f>
        <v>0</v>
      </c>
      <c r="DB73" s="85" t="str">
        <f>IF(ISERROR(VLOOKUP(AI73,COMPORTAMIENTO!$A$1:$C$2100,1,0)),"NO","SI")</f>
        <v>SI</v>
      </c>
      <c r="DC73" s="85">
        <f>IF(CX73="NO","NO APLICA",IF(AY73=0,"ERROR NOTA",IF(AND(DB73="NO",AY73=7),0,IF(VLOOKUP(AI73,COMPORTAMIENTO!$A$2:$H$2100,8,0)=AY73,0,"ERROR NOTA"))))</f>
        <v>0</v>
      </c>
      <c r="DD73" s="103">
        <f t="shared" si="59"/>
        <v>0.1</v>
      </c>
      <c r="DE73" s="103">
        <f t="shared" si="60"/>
        <v>0.5</v>
      </c>
      <c r="DF73" s="85" t="str">
        <f t="shared" si="48"/>
        <v>SI</v>
      </c>
      <c r="DG73" s="85">
        <f t="shared" si="49"/>
        <v>0</v>
      </c>
      <c r="DH73" s="85">
        <f t="shared" si="61"/>
        <v>0</v>
      </c>
      <c r="DI73" s="85">
        <f t="shared" si="50"/>
        <v>0</v>
      </c>
      <c r="DJ73" s="7">
        <f t="shared" si="62"/>
        <v>6.8000000000000007</v>
      </c>
      <c r="DK73" s="7">
        <f t="shared" si="51"/>
        <v>6.8000000000000007</v>
      </c>
      <c r="DL73" s="12">
        <f t="shared" si="63"/>
        <v>5075</v>
      </c>
      <c r="DM73" s="12">
        <f>VLOOKUP(A73,'5 TD'!$A:$B,2,0)</f>
        <v>5075</v>
      </c>
      <c r="DN73" s="7">
        <f t="shared" si="52"/>
        <v>7</v>
      </c>
      <c r="DO73" s="85" t="str">
        <f t="shared" si="53"/>
        <v>APROBADO</v>
      </c>
      <c r="DP73" s="85" t="str">
        <f t="shared" si="35"/>
        <v>APROBADO</v>
      </c>
      <c r="DQ73" s="7">
        <f t="shared" si="36"/>
        <v>6.1</v>
      </c>
      <c r="DR73" s="85" t="str">
        <f t="shared" si="64"/>
        <v>APROBADO</v>
      </c>
      <c r="DS73" s="2">
        <f>+('3 Planilla Preadjudicación OTIC'!BO73)</f>
        <v>0</v>
      </c>
      <c r="DT73" s="2">
        <f>IF(DR73="APROBADO",VLOOKUP(A73,'5 TD'!$D$3:$E$270,2,0),"NO APLICA")</f>
        <v>7</v>
      </c>
      <c r="DU73" s="2" t="str">
        <f t="shared" si="37"/>
        <v>NO</v>
      </c>
      <c r="DV73" s="2" t="str">
        <f>IF(DU73="SI",VLOOKUP(A73,'5 TD'!$G$3:$H$270,2,0),"NO APLICA ")</f>
        <v xml:space="preserve">NO APLICA </v>
      </c>
      <c r="DW73" s="2" t="str">
        <f t="shared" si="65"/>
        <v>NO</v>
      </c>
      <c r="DX73" s="2" t="str">
        <f>IF(DW73="SI",VLOOKUP(A73,'5 TD'!$J$4:$K$472,2,0),"NO APLICA")</f>
        <v>NO APLICA</v>
      </c>
      <c r="DY73" s="2" t="str">
        <f t="shared" si="66"/>
        <v>NO</v>
      </c>
      <c r="DZ73" s="7" t="str">
        <f>IF(DY73="SI",VLOOKUP(A73,'5 TD'!$M$4:$N$350,2,0),"NO APLICA")</f>
        <v>NO APLICA</v>
      </c>
      <c r="EA73" s="2" t="str">
        <f t="shared" si="54"/>
        <v>NO APLICA</v>
      </c>
      <c r="EB73" s="12" t="str">
        <f t="shared" si="67"/>
        <v/>
      </c>
      <c r="EC73" s="12" t="str">
        <f>IF(EA73="SI",VLOOKUP(A73,'5 TD'!$V$4:$W$479,2,0),"NO APLICA")</f>
        <v>NO APLICA</v>
      </c>
      <c r="ED73" s="2" t="str">
        <f t="shared" si="38"/>
        <v>NO</v>
      </c>
      <c r="EE73" s="79" t="str">
        <f>IF(ED73="SI",VLOOKUP(AI73,COMPORTAMIENTO!$A$1:$H$2100,7,0),"NO APLICA")</f>
        <v>NO APLICA</v>
      </c>
      <c r="EF73" s="234" t="str">
        <f>IF(ED73="SI",VLOOKUP(A73,'5 TD'!$P$2:$Q$479,2,0),"NO APLICA")</f>
        <v>NO APLICA</v>
      </c>
      <c r="EG73" s="2" t="str">
        <f t="shared" si="39"/>
        <v>NO</v>
      </c>
      <c r="EH73" s="2">
        <f>IF(CZ73="no",0,VLOOKUP(AI73,EXPERIENCIA!$A$1:$C$2100,2,0))</f>
        <v>12</v>
      </c>
      <c r="EI73" s="2">
        <f>IF(CZ73="si",VLOOKUP(A73,'5 TD'!$S$3:$T$2103,2,0),0)</f>
        <v>181</v>
      </c>
      <c r="EJ73" s="2" t="str">
        <f t="shared" si="40"/>
        <v>NO</v>
      </c>
      <c r="EK73" s="2">
        <f>+('3 Planilla Preadjudicación OTIC'!BU74)</f>
        <v>0</v>
      </c>
      <c r="EL73" s="3"/>
      <c r="EM73" s="3"/>
      <c r="EN73" s="3"/>
    </row>
    <row r="74" spans="1:144" ht="15" hidden="1" customHeight="1" x14ac:dyDescent="0.3">
      <c r="A74" s="2">
        <f>+('3 Planilla Preadjudicación OTIC'!A74)</f>
        <v>14543</v>
      </c>
      <c r="B74" s="2" t="str">
        <f>+('3 Planilla Preadjudicación OTIC'!B74)</f>
        <v>53334038-5</v>
      </c>
      <c r="C74" s="4">
        <f>+('3 Planilla Preadjudicación OTIC'!E74)</f>
        <v>2025</v>
      </c>
      <c r="D74" s="4" t="str">
        <f>+('3 Planilla Preadjudicación OTIC'!F74)</f>
        <v>Fondos Regionales</v>
      </c>
      <c r="E74" s="4" t="str">
        <f>+('3 Planilla Preadjudicación OTIC'!G74)</f>
        <v>61531000-K</v>
      </c>
      <c r="F74" s="4" t="str">
        <f>+('3 Planilla Preadjudicación OTIC'!H74)</f>
        <v>SENCE</v>
      </c>
      <c r="G74" s="4"/>
      <c r="H74" s="4"/>
      <c r="I74" s="4" t="str">
        <f>+('3 Planilla Preadjudicación OTIC'!I74)</f>
        <v>INSTALACIONES ELÉCTRICAS TIPO F Y G</v>
      </c>
      <c r="J74" s="4" t="str">
        <f>+('3 Planilla Preadjudicación OTIC'!J74)</f>
        <v>PF0679</v>
      </c>
      <c r="K74" s="4" t="str">
        <f>+('3 Planilla Preadjudicación OTIC'!K74)</f>
        <v>TÉCNICAS PARA EL EMPRENDIMIENTO</v>
      </c>
      <c r="L74" s="4" t="str">
        <f>+('3 Planilla Preadjudicación OTIC'!L74)</f>
        <v>PF0921</v>
      </c>
      <c r="M74" s="2">
        <f>+('3 Planilla Preadjudicación OTIC'!M74)</f>
        <v>9</v>
      </c>
      <c r="N74" s="4" t="str">
        <f>+('3 Planilla Preadjudicación OTIC'!N74)</f>
        <v>DE LA ARAUCANÍA</v>
      </c>
      <c r="O74" s="4" t="str">
        <f>+('3 Planilla Preadjudicación OTIC'!O74)</f>
        <v>ERCILLA</v>
      </c>
      <c r="P74" s="4" t="str">
        <f>+('3 Planilla Preadjudicación OTIC'!P74)</f>
        <v>PERSONAS VULNERABLES PERTENECIENTES AL 80 % MÁS VULNERABLE</v>
      </c>
      <c r="Q74" s="4" t="str">
        <f>+('3 Planilla Preadjudicación OTIC'!Q74)</f>
        <v>PRESENCIAL</v>
      </c>
      <c r="R74" s="4" t="str">
        <f>+('3 Planilla Preadjudicación OTIC'!R74)</f>
        <v>INDEPENDIENTE</v>
      </c>
      <c r="S74" s="4" t="str">
        <f>+('3 Planilla Preadjudicación OTIC'!S74)</f>
        <v>01. LUNES - MAÑANA / 04. MARTES - MAÑANA / 07. MIÉRCOLES - MAÑANA / 10. JUEVES - MAÑANA / 13. VIERNES - MAÑANA</v>
      </c>
      <c r="T74" s="2">
        <f>+('3 Planilla Preadjudicación OTIC'!T74)</f>
        <v>20</v>
      </c>
      <c r="U74" s="2">
        <f>+('3 Planilla Preadjudicación OTIC'!U74)</f>
        <v>260</v>
      </c>
      <c r="V74" s="2">
        <f>+('3 Planilla Preadjudicación OTIC'!V74)</f>
        <v>12</v>
      </c>
      <c r="W74" s="2">
        <f>+('3 Planilla Preadjudicación OTIC'!W74)</f>
        <v>272</v>
      </c>
      <c r="X74" s="2">
        <f>+('3 Planilla Preadjudicación OTIC'!X74)</f>
        <v>4</v>
      </c>
      <c r="Y74" s="2" t="str">
        <f>+('3 Planilla Preadjudicación OTIC'!Y74)</f>
        <v>SI</v>
      </c>
      <c r="Z74" s="2" t="str">
        <f>+('3 Planilla Preadjudicación OTIC'!Z74)</f>
        <v>SI</v>
      </c>
      <c r="AA74" s="2" t="str">
        <f>+('3 Planilla Preadjudicación OTIC'!AA74)</f>
        <v>SI</v>
      </c>
      <c r="AB74" s="4">
        <f>+('3 Planilla Preadjudicación OTIC'!AB74)</f>
        <v>0</v>
      </c>
      <c r="AC74" s="4" t="str">
        <f>+('3 Planilla Preadjudicación OTIC'!AC74)</f>
        <v>EDUCACIÓN MEDIA COMPLETA CIENTÍFICO HUMANISTA O ALUMNOS DE LICEOS DE EDUCACIÓN TÉCNICO PROFESIONAL
EGRESADOS O CURSANDO ÚLTIMO AÑO DE LA ESPECIALIDAD DE ELECTRICIDAD, ACREDITABLE;</v>
      </c>
      <c r="AD74" s="2" t="str">
        <f>+('3 Planilla Preadjudicación OTIC'!AD74)</f>
        <v>SI</v>
      </c>
      <c r="AE74" s="4" t="str">
        <f>+('3 Planilla Preadjudicación OTIC'!AE74)</f>
        <v>LICENCIA SEC</v>
      </c>
      <c r="AF74" s="2" t="str">
        <f>+('3 Planilla Preadjudicación OTIC'!AF74)</f>
        <v>CONVOCATORIA ABIERTA</v>
      </c>
      <c r="AG74" s="2">
        <f>+('3 Planilla Preadjudicación OTIC'!AG74)</f>
        <v>68</v>
      </c>
      <c r="AH74" s="30">
        <v>2</v>
      </c>
      <c r="AI74" s="2" t="str">
        <f>+('3 Planilla Preadjudicación OTIC'!AI74)</f>
        <v>77228717-8</v>
      </c>
      <c r="AJ74" s="135" t="str">
        <f>+('3 Planilla Preadjudicación OTIC'!AJ74)</f>
        <v>Servicios de Capacitación Urbano OTEC Spa.</v>
      </c>
      <c r="AK74" s="4">
        <f>+('3 Planilla Preadjudicación OTIC'!AK74)</f>
        <v>272</v>
      </c>
      <c r="AL74" s="2">
        <f>+('3 Planilla Preadjudicación OTIC'!AL74)</f>
        <v>68</v>
      </c>
      <c r="AM74" s="2">
        <f>+('3 Planilla Preadjudicación OTIC'!AM74)</f>
        <v>5075</v>
      </c>
      <c r="AN74" s="12">
        <f>+('3 Planilla Preadjudicación OTIC'!AN74)</f>
        <v>275000</v>
      </c>
      <c r="AO74" s="12">
        <f>+('3 Planilla Preadjudicación OTIC'!AO74)</f>
        <v>250000</v>
      </c>
      <c r="AP74" s="12">
        <f>+('3 Planilla Preadjudicación OTIC'!AP74)</f>
        <v>27608000</v>
      </c>
      <c r="AQ74" s="12">
        <f>+('3 Planilla Preadjudicación OTIC'!AQ74)</f>
        <v>5440000</v>
      </c>
      <c r="AR74" s="12">
        <f>+('3 Planilla Preadjudicación OTIC'!AR74)</f>
        <v>5500000</v>
      </c>
      <c r="AS74" s="12">
        <f>+('3 Planilla Preadjudicación OTIC'!AS74)</f>
        <v>6800000</v>
      </c>
      <c r="AT74" s="12">
        <f>+('3 Planilla Preadjudicación OTIC'!AT74)</f>
        <v>5000000</v>
      </c>
      <c r="AU74" s="12">
        <f>+('3 Planilla Preadjudicación OTIC'!AU74)</f>
        <v>50348000</v>
      </c>
      <c r="AV74" s="12" t="str">
        <f>+('3 Planilla Preadjudicación OTIC'!AV74)</f>
        <v>SI</v>
      </c>
      <c r="AW74" s="2">
        <f>+('3 Planilla Preadjudicación OTIC'!AW74)</f>
        <v>0</v>
      </c>
      <c r="AX74" s="4">
        <f>+('3 Planilla Preadjudicación OTIC'!AX74)</f>
        <v>1</v>
      </c>
      <c r="AY74" s="2">
        <f>+('3 Planilla Preadjudicación OTIC'!AY74)</f>
        <v>5</v>
      </c>
      <c r="AZ74" s="2" t="str">
        <f>+('3 Planilla Preadjudicación OTIC'!BA74)</f>
        <v>-</v>
      </c>
      <c r="BA74" s="2" t="str">
        <f>+('3 Planilla Preadjudicación OTIC'!BB74)</f>
        <v>-</v>
      </c>
      <c r="BB74" s="2" t="str">
        <f>+('3 Planilla Preadjudicación OTIC'!BC74)</f>
        <v>-</v>
      </c>
      <c r="BC74" s="2" t="str">
        <f>+('3 Planilla Preadjudicación OTIC'!BD74)</f>
        <v>-</v>
      </c>
      <c r="BD74" s="2" t="str">
        <f>+('3 Planilla Preadjudicación OTIC'!BE74)</f>
        <v>-</v>
      </c>
      <c r="BE74" s="2" t="str">
        <f>+('3 Planilla Preadjudicación OTIC'!BF74)</f>
        <v>-</v>
      </c>
      <c r="BF74" s="2"/>
      <c r="BG74" s="2">
        <f>+('3 Planilla Preadjudicación OTIC'!BG74)</f>
        <v>7</v>
      </c>
      <c r="BH74" s="2">
        <f>+('3 Planilla Preadjudicación OTIC'!BH74)</f>
        <v>7</v>
      </c>
      <c r="BI74" s="2">
        <f>+('3 Planilla Preadjudicación OTIC'!BI74)</f>
        <v>7</v>
      </c>
      <c r="BJ74" s="2">
        <f>+('3 Planilla Preadjudicación OTIC'!BJ74)</f>
        <v>7</v>
      </c>
      <c r="BK74" s="2">
        <f>+('3 Planilla Preadjudicación OTIC'!BK74)</f>
        <v>5</v>
      </c>
      <c r="BL74" s="199">
        <f>+('3 Planilla Preadjudicación OTIC'!BM74)</f>
        <v>7</v>
      </c>
      <c r="BM74" s="103">
        <f>ROUND(('3 Planilla Preadjudicación OTIC'!BN74),1)</f>
        <v>6.1</v>
      </c>
      <c r="BN74" s="4">
        <f>+('3 Planilla Preadjudicación OTIC'!BO74)</f>
        <v>0</v>
      </c>
      <c r="BO74" s="4">
        <f>+('3 Planilla Preadjudicación OTIC'!BP74)</f>
        <v>0</v>
      </c>
      <c r="BP74" s="4">
        <f>+('3 Planilla Preadjudicación OTIC'!BQ74)</f>
        <v>0</v>
      </c>
      <c r="BQ74" s="4">
        <f>+('3 Planilla Preadjudicación OTIC'!BR74)</f>
        <v>0</v>
      </c>
      <c r="BR74" s="4">
        <f>+('3 Planilla Preadjudicación OTIC'!BS74)</f>
        <v>0</v>
      </c>
      <c r="BS74" s="4">
        <f>+('3 Planilla Preadjudicación OTIC'!BT74)</f>
        <v>0</v>
      </c>
      <c r="BT74" s="135"/>
      <c r="BU74" s="85">
        <f>IF(VLOOKUP(A74,'BD OFICIAL'!$A$1:$AL$2097,7,0)=D74,0,1)</f>
        <v>0</v>
      </c>
      <c r="BV74" s="85">
        <f>IF(VLOOKUP(A74,'BD OFICIAL'!$A$1:$AL$2097,11,0)=J74,0,1)</f>
        <v>0</v>
      </c>
      <c r="BW74" s="85">
        <f>IF(VLOOKUP(A74,'BD OFICIAL'!$A$1:$AL$2097,13,0)=L74,0,1)</f>
        <v>0</v>
      </c>
      <c r="BX74" s="2">
        <f>IF(VLOOKUP(A74,'BD OFICIAL'!$A$1:$AL$2097,16,0)=O74,0,1)</f>
        <v>0</v>
      </c>
      <c r="BY74" s="2">
        <f>IF(VLOOKUP(A74,'BD OFICIAL'!$A$1:$AL$2097,17,0)=P74,0,1)</f>
        <v>0</v>
      </c>
      <c r="BZ74" s="2">
        <f>IF(VLOOKUP(A74,'BD OFICIAL'!$A$1:$AL$2097,19,0)=R74,0,1)</f>
        <v>0</v>
      </c>
      <c r="CA74" s="2">
        <f>IF(VLOOKUP(A74,'BD OFICIAL'!$A$1:$AL$2097,21,0)=T74,0,1)</f>
        <v>0</v>
      </c>
      <c r="CB74" s="2">
        <f>IF(VLOOKUP(A74,'BD OFICIAL'!$A$1:$AL$2097,24,0)=AK74,0,1)</f>
        <v>0</v>
      </c>
      <c r="CC74" s="2">
        <f>IF(VLOOKUP(A74,'BD OFICIAL'!$A$1:$AL$2097,25,0)=X74,0,1)</f>
        <v>0</v>
      </c>
      <c r="CD74" s="2">
        <f>IF(VLOOKUP(A74,'BD OFICIAL'!$A$1:$AL$2097,26,0)=Y74,0,1)</f>
        <v>0</v>
      </c>
      <c r="CE74" s="2">
        <f>IF(VLOOKUP(A74,'BD OFICIAL'!$A$1:$AL$2097,27,0)=Z74,0,1)</f>
        <v>0</v>
      </c>
      <c r="CF74" s="2">
        <f>IF(VLOOKUP(A74,'BD OFICIAL'!$A$1:$AL$2097,28,0)=AA74,0,1)</f>
        <v>0</v>
      </c>
      <c r="CG74" s="2">
        <f>IF(VLOOKUP(A74,'BD OFICIAL'!$A$1:$AL$2097,33,0)=AF74,0,1)</f>
        <v>0</v>
      </c>
      <c r="CH74" s="2">
        <f>IF(VLOOKUP(A74,'BD OFICIAL'!$A$1:$AL$2097,35,0)=AH74,0,1)</f>
        <v>0</v>
      </c>
      <c r="CI74" s="85">
        <f>IF(VLOOKUP(A74,'BD OFICIAL'!$A$1:$AL$2097,34,0)=AL74,0,1)</f>
        <v>0</v>
      </c>
      <c r="CJ74" s="12">
        <f>VLOOKUP(A74,'BD OFICIAL'!$A$1:$AM$2097,36,0)*AM74-AP74</f>
        <v>0</v>
      </c>
      <c r="CK74" s="85" t="str">
        <f t="shared" si="41"/>
        <v>SHNOM</v>
      </c>
      <c r="CL74" s="85" t="str">
        <f t="shared" si="42"/>
        <v>SI</v>
      </c>
      <c r="CM74" s="85" t="str">
        <f t="shared" si="55"/>
        <v>NO</v>
      </c>
      <c r="CN74" s="31">
        <f t="shared" si="56"/>
        <v>0</v>
      </c>
      <c r="CO74" s="31">
        <f t="shared" si="43"/>
        <v>0</v>
      </c>
      <c r="CP74" s="31">
        <f t="shared" si="34"/>
        <v>0</v>
      </c>
      <c r="CQ74" s="31">
        <f>IF(Y74="NO",0,IF(Y74="SI",IF(VLOOKUP(A74,'BD OFICIAL'!$A:$AO,40,0)=AQ74,0,1)))</f>
        <v>0</v>
      </c>
      <c r="CR74" s="31">
        <f>IF(Z74="NO",0,IF(Z74="SI",IF(VLOOKUP(A74,'BD OFICIAL'!$A:$AO,41,0)=AS74,0,1)))</f>
        <v>0</v>
      </c>
      <c r="CS74" s="31">
        <f t="shared" si="44"/>
        <v>0</v>
      </c>
      <c r="CT74" s="31">
        <f t="shared" si="45"/>
        <v>0</v>
      </c>
      <c r="CU74" s="31">
        <f>IF(VLOOKUP(A74,'BD OFICIAL'!$A$1:$AL$1055,31,0)="SI",IF(AT74&gt;0,0,1),IF(AT74=0,0,1))</f>
        <v>0</v>
      </c>
      <c r="CV74" s="31">
        <f t="shared" si="46"/>
        <v>0</v>
      </c>
      <c r="CW74" s="31">
        <f t="shared" si="47"/>
        <v>0</v>
      </c>
      <c r="CX74" s="85" t="str">
        <f t="shared" si="57"/>
        <v>SI</v>
      </c>
      <c r="CY74" s="31">
        <f t="shared" si="58"/>
        <v>0</v>
      </c>
      <c r="CZ74" s="85" t="str">
        <f>IF(ISERROR(VLOOKUP(AI74,EXPERIENCIA!$A$1:$C$2100,1,0)),"NO","SI")</f>
        <v>SI</v>
      </c>
      <c r="DA74" s="85">
        <f>IF(CX74="no","NO APLICA",IF(AX74=0,"ERROR NOTA",IF(AND(AX74&gt;1,CZ74="NO"),"ERROR NOTA",IF(AND(CZ74="NO",AX74=1),0,IF(VLOOKUP(AI74,EXPERIENCIA!$A$1:$C$2100,3,0)=AX74,0,"ERROR NOTA")))))</f>
        <v>0</v>
      </c>
      <c r="DB74" s="85" t="str">
        <f>IF(ISERROR(VLOOKUP(AI74,COMPORTAMIENTO!$A$1:$C$2100,1,0)),"NO","SI")</f>
        <v>SI</v>
      </c>
      <c r="DC74" s="85">
        <f>IF(CX74="NO","NO APLICA",IF(AY74=0,"ERROR NOTA",IF(AND(DB74="NO",AY74=7),0,IF(VLOOKUP(AI74,COMPORTAMIENTO!$A$2:$H$2100,8,0)=AY74,0,"ERROR NOTA"))))</f>
        <v>0</v>
      </c>
      <c r="DD74" s="103">
        <f t="shared" si="59"/>
        <v>0.1</v>
      </c>
      <c r="DE74" s="103">
        <f t="shared" si="60"/>
        <v>0.5</v>
      </c>
      <c r="DF74" s="85" t="str">
        <f t="shared" si="48"/>
        <v>SI</v>
      </c>
      <c r="DG74" s="85">
        <f t="shared" si="49"/>
        <v>0</v>
      </c>
      <c r="DH74" s="85">
        <f t="shared" si="61"/>
        <v>0</v>
      </c>
      <c r="DI74" s="85">
        <f t="shared" si="50"/>
        <v>0</v>
      </c>
      <c r="DJ74" s="7">
        <f t="shared" si="62"/>
        <v>6.8000000000000007</v>
      </c>
      <c r="DK74" s="7">
        <f t="shared" si="51"/>
        <v>6.8000000000000007</v>
      </c>
      <c r="DL74" s="12">
        <f t="shared" si="63"/>
        <v>5075</v>
      </c>
      <c r="DM74" s="12">
        <f>VLOOKUP(A74,'5 TD'!$A:$B,2,0)</f>
        <v>5075</v>
      </c>
      <c r="DN74" s="7">
        <f t="shared" si="52"/>
        <v>7</v>
      </c>
      <c r="DO74" s="85" t="str">
        <f t="shared" si="53"/>
        <v>APROBADO</v>
      </c>
      <c r="DP74" s="85" t="str">
        <f t="shared" si="35"/>
        <v>APROBADO</v>
      </c>
      <c r="DQ74" s="7">
        <f t="shared" si="36"/>
        <v>6.1</v>
      </c>
      <c r="DR74" s="85" t="str">
        <f t="shared" si="64"/>
        <v>APROBADO</v>
      </c>
      <c r="DS74" s="2">
        <f>+('3 Planilla Preadjudicación OTIC'!BO74)</f>
        <v>0</v>
      </c>
      <c r="DT74" s="2">
        <f>IF(DR74="APROBADO",VLOOKUP(A74,'5 TD'!$D$3:$E$270,2,0),"NO APLICA")</f>
        <v>7</v>
      </c>
      <c r="DU74" s="2" t="str">
        <f t="shared" si="37"/>
        <v>NO</v>
      </c>
      <c r="DV74" s="2" t="str">
        <f>IF(DU74="SI",VLOOKUP(A74,'5 TD'!$G$3:$H$270,2,0),"NO APLICA ")</f>
        <v xml:space="preserve">NO APLICA </v>
      </c>
      <c r="DW74" s="2" t="str">
        <f t="shared" si="65"/>
        <v>NO</v>
      </c>
      <c r="DX74" s="2" t="str">
        <f>IF(DW74="SI",VLOOKUP(A74,'5 TD'!$J$4:$K$472,2,0),"NO APLICA")</f>
        <v>NO APLICA</v>
      </c>
      <c r="DY74" s="2" t="str">
        <f t="shared" si="66"/>
        <v>NO</v>
      </c>
      <c r="DZ74" s="7" t="str">
        <f>IF(DY74="SI",VLOOKUP(A74,'5 TD'!$M$4:$N$350,2,0),"NO APLICA")</f>
        <v>NO APLICA</v>
      </c>
      <c r="EA74" s="2" t="str">
        <f t="shared" si="54"/>
        <v>NO APLICA</v>
      </c>
      <c r="EB74" s="12" t="str">
        <f t="shared" si="67"/>
        <v/>
      </c>
      <c r="EC74" s="12" t="str">
        <f>IF(EA74="SI",VLOOKUP(A74,'5 TD'!$V$4:$W$479,2,0),"NO APLICA")</f>
        <v>NO APLICA</v>
      </c>
      <c r="ED74" s="2" t="str">
        <f t="shared" si="38"/>
        <v>NO</v>
      </c>
      <c r="EE74" s="79" t="str">
        <f>IF(ED74="SI",VLOOKUP(AI74,COMPORTAMIENTO!$A$1:$H$2100,7,0),"NO APLICA")</f>
        <v>NO APLICA</v>
      </c>
      <c r="EF74" s="234" t="str">
        <f>IF(ED74="SI",VLOOKUP(A74,'5 TD'!$P$2:$Q$479,2,0),"NO APLICA")</f>
        <v>NO APLICA</v>
      </c>
      <c r="EG74" s="2" t="str">
        <f t="shared" si="39"/>
        <v>NO</v>
      </c>
      <c r="EH74" s="2">
        <f>IF(CZ74="no",0,VLOOKUP(AI74,EXPERIENCIA!$A$1:$C$2100,2,0))</f>
        <v>12</v>
      </c>
      <c r="EI74" s="2">
        <f>IF(CZ74="si",VLOOKUP(A74,'5 TD'!$S$3:$T$2103,2,0),0)</f>
        <v>146</v>
      </c>
      <c r="EJ74" s="2" t="str">
        <f t="shared" si="40"/>
        <v>NO</v>
      </c>
      <c r="EK74" s="2">
        <f>+('3 Planilla Preadjudicación OTIC'!BU75)</f>
        <v>0</v>
      </c>
      <c r="EL74" s="3"/>
      <c r="EM74" s="3"/>
      <c r="EN74" s="3"/>
    </row>
    <row r="75" spans="1:144" ht="15" hidden="1" customHeight="1" x14ac:dyDescent="0.3">
      <c r="A75" s="2">
        <f>+('3 Planilla Preadjudicación OTIC'!A75)</f>
        <v>14544</v>
      </c>
      <c r="B75" s="2" t="str">
        <f>+('3 Planilla Preadjudicación OTIC'!B75)</f>
        <v>53334038-5</v>
      </c>
      <c r="C75" s="4">
        <f>+('3 Planilla Preadjudicación OTIC'!E75)</f>
        <v>2025</v>
      </c>
      <c r="D75" s="4" t="str">
        <f>+('3 Planilla Preadjudicación OTIC'!F75)</f>
        <v>Fondos Regionales</v>
      </c>
      <c r="E75" s="4" t="str">
        <f>+('3 Planilla Preadjudicación OTIC'!G75)</f>
        <v>61531000-K</v>
      </c>
      <c r="F75" s="4" t="str">
        <f>+('3 Planilla Preadjudicación OTIC'!H75)</f>
        <v>SENCE</v>
      </c>
      <c r="G75" s="4"/>
      <c r="H75" s="4"/>
      <c r="I75" s="4" t="str">
        <f>+('3 Planilla Preadjudicación OTIC'!I75)</f>
        <v>OPERACIÓN DE GRÚA HORQUILLA</v>
      </c>
      <c r="J75" s="4" t="str">
        <f>+('3 Planilla Preadjudicación OTIC'!J75)</f>
        <v>PF1257</v>
      </c>
      <c r="K75" s="4">
        <f>+('3 Planilla Preadjudicación OTIC'!K75)</f>
        <v>0</v>
      </c>
      <c r="L75" s="4" t="str">
        <f>+('3 Planilla Preadjudicación OTIC'!L75)</f>
        <v/>
      </c>
      <c r="M75" s="2">
        <f>+('3 Planilla Preadjudicación OTIC'!M75)</f>
        <v>9</v>
      </c>
      <c r="N75" s="4" t="str">
        <f>+('3 Planilla Preadjudicación OTIC'!N75)</f>
        <v>DE LA ARAUCANÍA</v>
      </c>
      <c r="O75" s="4" t="str">
        <f>+('3 Planilla Preadjudicación OTIC'!O75)</f>
        <v>PITRUFQUÉN</v>
      </c>
      <c r="P75" s="4" t="str">
        <f>+('3 Planilla Preadjudicación OTIC'!P75)</f>
        <v>PERSONAS VULNERABLES PERTENECIENTES AL 80 % MÁS VULNERABLE</v>
      </c>
      <c r="Q75" s="4" t="str">
        <f>+('3 Planilla Preadjudicación OTIC'!Q75)</f>
        <v>PRESENCIAL</v>
      </c>
      <c r="R75" s="4" t="str">
        <f>+('3 Planilla Preadjudicación OTIC'!R75)</f>
        <v>DEPENDIENTE</v>
      </c>
      <c r="S75" s="4" t="str">
        <f>+('3 Planilla Preadjudicación OTIC'!S75)</f>
        <v>01. LUNES - MAÑANA / 04. MARTES - MAÑANA / 07. MIÉRCOLES - MAÑANA / 10. JUEVES - MAÑANA / 13. VIERNES - MAÑANA</v>
      </c>
      <c r="T75" s="2">
        <f>+('3 Planilla Preadjudicación OTIC'!T75)</f>
        <v>20</v>
      </c>
      <c r="U75" s="2">
        <f>+('3 Planilla Preadjudicación OTIC'!U75)</f>
        <v>160</v>
      </c>
      <c r="V75" s="2" t="str">
        <f>+('3 Planilla Preadjudicación OTIC'!V75)</f>
        <v/>
      </c>
      <c r="W75" s="2">
        <f>+('3 Planilla Preadjudicación OTIC'!W75)</f>
        <v>160</v>
      </c>
      <c r="X75" s="2">
        <f>+('3 Planilla Preadjudicación OTIC'!X75)</f>
        <v>4</v>
      </c>
      <c r="Y75" s="2" t="str">
        <f>+('3 Planilla Preadjudicación OTIC'!Y75)</f>
        <v>SI</v>
      </c>
      <c r="Z75" s="2" t="str">
        <f>+('3 Planilla Preadjudicación OTIC'!Z75)</f>
        <v>SI</v>
      </c>
      <c r="AA75" s="2" t="str">
        <f>+('3 Planilla Preadjudicación OTIC'!AA75)</f>
        <v>NO</v>
      </c>
      <c r="AB75" s="4">
        <f>+('3 Planilla Preadjudicación OTIC'!AB75)</f>
        <v>0</v>
      </c>
      <c r="AC75" s="4" t="str">
        <f>+('3 Planilla Preadjudicación OTIC'!AC75)</f>
        <v>EDUCACIÓN MEDIA COMPLETA, PREFERENTEMENTE</v>
      </c>
      <c r="AD75" s="2" t="str">
        <f>+('3 Planilla Preadjudicación OTIC'!AD75)</f>
        <v>SI</v>
      </c>
      <c r="AE75" s="4" t="str">
        <f>+('3 Planilla Preadjudicación OTIC'!AE75)</f>
        <v>LICENCIA DE CONDUCIR CLASE D</v>
      </c>
      <c r="AF75" s="2" t="str">
        <f>+('3 Planilla Preadjudicación OTIC'!AF75)</f>
        <v>CONVOCATORIA ABIERTA</v>
      </c>
      <c r="AG75" s="2">
        <f>+('3 Planilla Preadjudicación OTIC'!AG75)</f>
        <v>40</v>
      </c>
      <c r="AH75" s="30">
        <v>2</v>
      </c>
      <c r="AI75" s="2" t="str">
        <f>+('3 Planilla Preadjudicación OTIC'!AI75)</f>
        <v>77228717-8</v>
      </c>
      <c r="AJ75" s="135" t="str">
        <f>+('3 Planilla Preadjudicación OTIC'!AJ75)</f>
        <v>Servicios de Capacitación Urbano OTEC Spa.</v>
      </c>
      <c r="AK75" s="4">
        <f>+('3 Planilla Preadjudicación OTIC'!AK75)</f>
        <v>160</v>
      </c>
      <c r="AL75" s="2">
        <f>+('3 Planilla Preadjudicación OTIC'!AL75)</f>
        <v>40</v>
      </c>
      <c r="AM75" s="2">
        <f>+('3 Planilla Preadjudicación OTIC'!AM75)</f>
        <v>5075</v>
      </c>
      <c r="AN75" s="12">
        <f>+('3 Planilla Preadjudicación OTIC'!AN75)</f>
        <v>0</v>
      </c>
      <c r="AO75" s="12">
        <f>+('3 Planilla Preadjudicación OTIC'!AO75)</f>
        <v>60000</v>
      </c>
      <c r="AP75" s="12">
        <f>+('3 Planilla Preadjudicación OTIC'!AP75)</f>
        <v>16240000</v>
      </c>
      <c r="AQ75" s="12">
        <f>+('3 Planilla Preadjudicación OTIC'!AQ75)</f>
        <v>3200000</v>
      </c>
      <c r="AR75" s="12">
        <f>+('3 Planilla Preadjudicación OTIC'!AR75)</f>
        <v>0</v>
      </c>
      <c r="AS75" s="12">
        <f>+('3 Planilla Preadjudicación OTIC'!AS75)</f>
        <v>4000000</v>
      </c>
      <c r="AT75" s="12">
        <f>+('3 Planilla Preadjudicación OTIC'!AT75)</f>
        <v>1200000</v>
      </c>
      <c r="AU75" s="12">
        <f>+('3 Planilla Preadjudicación OTIC'!AU75)</f>
        <v>24640000</v>
      </c>
      <c r="AV75" s="12" t="str">
        <f>+('3 Planilla Preadjudicación OTIC'!AV75)</f>
        <v>SI</v>
      </c>
      <c r="AW75" s="2">
        <f>+('3 Planilla Preadjudicación OTIC'!AW75)</f>
        <v>0</v>
      </c>
      <c r="AX75" s="4">
        <f>+('3 Planilla Preadjudicación OTIC'!AX75)</f>
        <v>1</v>
      </c>
      <c r="AY75" s="2">
        <f>+('3 Planilla Preadjudicación OTIC'!AY75)</f>
        <v>5</v>
      </c>
      <c r="AZ75" s="2" t="str">
        <f>+('3 Planilla Preadjudicación OTIC'!BA75)</f>
        <v>-</v>
      </c>
      <c r="BA75" s="2" t="str">
        <f>+('3 Planilla Preadjudicación OTIC'!BB75)</f>
        <v>-</v>
      </c>
      <c r="BB75" s="2" t="str">
        <f>+('3 Planilla Preadjudicación OTIC'!BC75)</f>
        <v>-</v>
      </c>
      <c r="BC75" s="2" t="str">
        <f>+('3 Planilla Preadjudicación OTIC'!BD75)</f>
        <v>-</v>
      </c>
      <c r="BD75" s="2" t="str">
        <f>+('3 Planilla Preadjudicación OTIC'!BE75)</f>
        <v>-</v>
      </c>
      <c r="BE75" s="2" t="str">
        <f>+('3 Planilla Preadjudicación OTIC'!BF75)</f>
        <v>-</v>
      </c>
      <c r="BF75" s="2"/>
      <c r="BG75" s="2">
        <f>+('3 Planilla Preadjudicación OTIC'!BG75)</f>
        <v>7</v>
      </c>
      <c r="BH75" s="2">
        <f>+('3 Planilla Preadjudicación OTIC'!BH75)</f>
        <v>7</v>
      </c>
      <c r="BI75" s="2">
        <f>+('3 Planilla Preadjudicación OTIC'!BI75)</f>
        <v>7</v>
      </c>
      <c r="BJ75" s="2">
        <f>+('3 Planilla Preadjudicación OTIC'!BJ75)</f>
        <v>7</v>
      </c>
      <c r="BK75" s="2">
        <f>+('3 Planilla Preadjudicación OTIC'!BK75)</f>
        <v>5</v>
      </c>
      <c r="BL75" s="199">
        <f>+('3 Planilla Preadjudicación OTIC'!BM75)</f>
        <v>7</v>
      </c>
      <c r="BM75" s="103">
        <f>ROUND(('3 Planilla Preadjudicación OTIC'!BN75),1)</f>
        <v>6.1</v>
      </c>
      <c r="BN75" s="4">
        <f>+('3 Planilla Preadjudicación OTIC'!BO75)</f>
        <v>0</v>
      </c>
      <c r="BO75" s="4">
        <f>+('3 Planilla Preadjudicación OTIC'!BP75)</f>
        <v>0</v>
      </c>
      <c r="BP75" s="4">
        <f>+('3 Planilla Preadjudicación OTIC'!BQ75)</f>
        <v>0</v>
      </c>
      <c r="BQ75" s="4">
        <f>+('3 Planilla Preadjudicación OTIC'!BR75)</f>
        <v>0</v>
      </c>
      <c r="BR75" s="4">
        <f>+('3 Planilla Preadjudicación OTIC'!BS75)</f>
        <v>0</v>
      </c>
      <c r="BS75" s="4">
        <f>+('3 Planilla Preadjudicación OTIC'!BT75)</f>
        <v>0</v>
      </c>
      <c r="BT75" s="135"/>
      <c r="BU75" s="85">
        <f>IF(VLOOKUP(A75,'BD OFICIAL'!$A$1:$AL$2097,7,0)=D75,0,1)</f>
        <v>0</v>
      </c>
      <c r="BV75" s="85">
        <f>IF(VLOOKUP(A75,'BD OFICIAL'!$A$1:$AL$2097,11,0)=J75,0,1)</f>
        <v>0</v>
      </c>
      <c r="BW75" s="85">
        <f>IF(VLOOKUP(A75,'BD OFICIAL'!$A$1:$AL$2097,13,0)=L75,0,1)</f>
        <v>0</v>
      </c>
      <c r="BX75" s="2">
        <f>IF(VLOOKUP(A75,'BD OFICIAL'!$A$1:$AL$2097,16,0)=O75,0,1)</f>
        <v>0</v>
      </c>
      <c r="BY75" s="2">
        <f>IF(VLOOKUP(A75,'BD OFICIAL'!$A$1:$AL$2097,17,0)=P75,0,1)</f>
        <v>0</v>
      </c>
      <c r="BZ75" s="2">
        <f>IF(VLOOKUP(A75,'BD OFICIAL'!$A$1:$AL$2097,19,0)=R75,0,1)</f>
        <v>0</v>
      </c>
      <c r="CA75" s="2">
        <f>IF(VLOOKUP(A75,'BD OFICIAL'!$A$1:$AL$2097,21,0)=T75,0,1)</f>
        <v>0</v>
      </c>
      <c r="CB75" s="2">
        <f>IF(VLOOKUP(A75,'BD OFICIAL'!$A$1:$AL$2097,24,0)=AK75,0,1)</f>
        <v>0</v>
      </c>
      <c r="CC75" s="2">
        <f>IF(VLOOKUP(A75,'BD OFICIAL'!$A$1:$AL$2097,25,0)=X75,0,1)</f>
        <v>0</v>
      </c>
      <c r="CD75" s="2">
        <f>IF(VLOOKUP(A75,'BD OFICIAL'!$A$1:$AL$2097,26,0)=Y75,0,1)</f>
        <v>0</v>
      </c>
      <c r="CE75" s="2">
        <f>IF(VLOOKUP(A75,'BD OFICIAL'!$A$1:$AL$2097,27,0)=Z75,0,1)</f>
        <v>0</v>
      </c>
      <c r="CF75" s="2">
        <f>IF(VLOOKUP(A75,'BD OFICIAL'!$A$1:$AL$2097,28,0)=AA75,0,1)</f>
        <v>0</v>
      </c>
      <c r="CG75" s="2">
        <f>IF(VLOOKUP(A75,'BD OFICIAL'!$A$1:$AL$2097,33,0)=AF75,0,1)</f>
        <v>0</v>
      </c>
      <c r="CH75" s="2">
        <f>IF(VLOOKUP(A75,'BD OFICIAL'!$A$1:$AL$2097,35,0)=AH75,0,1)</f>
        <v>0</v>
      </c>
      <c r="CI75" s="85">
        <f>IF(VLOOKUP(A75,'BD OFICIAL'!$A$1:$AL$2097,34,0)=AL75,0,1)</f>
        <v>0</v>
      </c>
      <c r="CJ75" s="12">
        <f>VLOOKUP(A75,'BD OFICIAL'!$A$1:$AM$2097,36,0)*AM75-AP75</f>
        <v>0</v>
      </c>
      <c r="CK75" s="85" t="str">
        <f t="shared" si="41"/>
        <v>SSH</v>
      </c>
      <c r="CL75" s="85" t="str">
        <f t="shared" si="42"/>
        <v>SI</v>
      </c>
      <c r="CM75" s="85" t="str">
        <f t="shared" si="55"/>
        <v>NO</v>
      </c>
      <c r="CN75" s="31">
        <f t="shared" si="56"/>
        <v>0</v>
      </c>
      <c r="CO75" s="31">
        <f t="shared" si="43"/>
        <v>0</v>
      </c>
      <c r="CP75" s="31">
        <f t="shared" si="34"/>
        <v>0</v>
      </c>
      <c r="CQ75" s="31">
        <f>IF(Y75="NO",0,IF(Y75="SI",IF(VLOOKUP(A75,'BD OFICIAL'!$A:$AO,40,0)=AQ75,0,1)))</f>
        <v>0</v>
      </c>
      <c r="CR75" s="31">
        <f>IF(Z75="NO",0,IF(Z75="SI",IF(VLOOKUP(A75,'BD OFICIAL'!$A:$AO,41,0)=AS75,0,1)))</f>
        <v>0</v>
      </c>
      <c r="CS75" s="31">
        <f t="shared" si="44"/>
        <v>0</v>
      </c>
      <c r="CT75" s="31">
        <f t="shared" si="45"/>
        <v>0</v>
      </c>
      <c r="CU75" s="31">
        <f>IF(VLOOKUP(A75,'BD OFICIAL'!$A$1:$AL$1055,31,0)="SI",IF(AT75&gt;0,0,1),IF(AT75=0,0,1))</f>
        <v>0</v>
      </c>
      <c r="CV75" s="31">
        <f t="shared" si="46"/>
        <v>0</v>
      </c>
      <c r="CW75" s="31">
        <f t="shared" si="47"/>
        <v>0</v>
      </c>
      <c r="CX75" s="85" t="str">
        <f t="shared" si="57"/>
        <v>SI</v>
      </c>
      <c r="CY75" s="31">
        <f t="shared" si="58"/>
        <v>0</v>
      </c>
      <c r="CZ75" s="85" t="str">
        <f>IF(ISERROR(VLOOKUP(AI75,EXPERIENCIA!$A$1:$C$2100,1,0)),"NO","SI")</f>
        <v>SI</v>
      </c>
      <c r="DA75" s="85">
        <f>IF(CX75="no","NO APLICA",IF(AX75=0,"ERROR NOTA",IF(AND(AX75&gt;1,CZ75="NO"),"ERROR NOTA",IF(AND(CZ75="NO",AX75=1),0,IF(VLOOKUP(AI75,EXPERIENCIA!$A$1:$C$2100,3,0)=AX75,0,"ERROR NOTA")))))</f>
        <v>0</v>
      </c>
      <c r="DB75" s="85" t="str">
        <f>IF(ISERROR(VLOOKUP(AI75,COMPORTAMIENTO!$A$1:$C$2100,1,0)),"NO","SI")</f>
        <v>SI</v>
      </c>
      <c r="DC75" s="85">
        <f>IF(CX75="NO","NO APLICA",IF(AY75=0,"ERROR NOTA",IF(AND(DB75="NO",AY75=7),0,IF(VLOOKUP(AI75,COMPORTAMIENTO!$A$2:$H$2100,8,0)=AY75,0,"ERROR NOTA"))))</f>
        <v>0</v>
      </c>
      <c r="DD75" s="103">
        <f t="shared" si="59"/>
        <v>0.1</v>
      </c>
      <c r="DE75" s="103">
        <f t="shared" si="60"/>
        <v>0.5</v>
      </c>
      <c r="DF75" s="85" t="str">
        <f t="shared" si="48"/>
        <v>SI</v>
      </c>
      <c r="DG75" s="85">
        <f t="shared" si="49"/>
        <v>0</v>
      </c>
      <c r="DH75" s="85">
        <f t="shared" si="61"/>
        <v>0</v>
      </c>
      <c r="DI75" s="85">
        <f t="shared" si="50"/>
        <v>0</v>
      </c>
      <c r="DJ75" s="7">
        <f t="shared" si="62"/>
        <v>6.8000000000000007</v>
      </c>
      <c r="DK75" s="7">
        <f t="shared" si="51"/>
        <v>6.8000000000000007</v>
      </c>
      <c r="DL75" s="12">
        <f t="shared" si="63"/>
        <v>5075</v>
      </c>
      <c r="DM75" s="12">
        <f>VLOOKUP(A75,'5 TD'!$A:$B,2,0)</f>
        <v>5075</v>
      </c>
      <c r="DN75" s="7">
        <f t="shared" si="52"/>
        <v>7</v>
      </c>
      <c r="DO75" s="85" t="str">
        <f t="shared" si="53"/>
        <v>APROBADO</v>
      </c>
      <c r="DP75" s="85" t="str">
        <f t="shared" si="35"/>
        <v>APROBADO</v>
      </c>
      <c r="DQ75" s="7">
        <f t="shared" si="36"/>
        <v>6.1</v>
      </c>
      <c r="DR75" s="85" t="str">
        <f t="shared" si="64"/>
        <v>APROBADO</v>
      </c>
      <c r="DS75" s="2">
        <f>+('3 Planilla Preadjudicación OTIC'!BO75)</f>
        <v>0</v>
      </c>
      <c r="DT75" s="2">
        <f>IF(DR75="APROBADO",VLOOKUP(A75,'5 TD'!$D$3:$E$270,2,0),"NO APLICA")</f>
        <v>7</v>
      </c>
      <c r="DU75" s="2" t="str">
        <f t="shared" si="37"/>
        <v>NO</v>
      </c>
      <c r="DV75" s="2" t="str">
        <f>IF(DU75="SI",VLOOKUP(A75,'5 TD'!$G$3:$H$270,2,0),"NO APLICA ")</f>
        <v xml:space="preserve">NO APLICA </v>
      </c>
      <c r="DW75" s="2" t="str">
        <f t="shared" si="65"/>
        <v>NO</v>
      </c>
      <c r="DX75" s="2" t="str">
        <f>IF(DW75="SI",VLOOKUP(A75,'5 TD'!$J$4:$K$472,2,0),"NO APLICA")</f>
        <v>NO APLICA</v>
      </c>
      <c r="DY75" s="2" t="str">
        <f t="shared" si="66"/>
        <v>NO</v>
      </c>
      <c r="DZ75" s="7" t="str">
        <f>IF(DY75="SI",VLOOKUP(A75,'5 TD'!$M$4:$N$350,2,0),"NO APLICA")</f>
        <v>NO APLICA</v>
      </c>
      <c r="EA75" s="2" t="str">
        <f t="shared" si="54"/>
        <v>NO APLICA</v>
      </c>
      <c r="EB75" s="12" t="str">
        <f t="shared" si="67"/>
        <v/>
      </c>
      <c r="EC75" s="12" t="str">
        <f>IF(EA75="SI",VLOOKUP(A75,'5 TD'!$V$4:$W$479,2,0),"NO APLICA")</f>
        <v>NO APLICA</v>
      </c>
      <c r="ED75" s="2" t="str">
        <f t="shared" si="38"/>
        <v>NO</v>
      </c>
      <c r="EE75" s="79" t="str">
        <f>IF(ED75="SI",VLOOKUP(AI75,COMPORTAMIENTO!$A$1:$H$2100,7,0),"NO APLICA")</f>
        <v>NO APLICA</v>
      </c>
      <c r="EF75" s="234" t="str">
        <f>IF(ED75="SI",VLOOKUP(A75,'5 TD'!$P$2:$Q$479,2,0),"NO APLICA")</f>
        <v>NO APLICA</v>
      </c>
      <c r="EG75" s="2" t="str">
        <f t="shared" si="39"/>
        <v>NO</v>
      </c>
      <c r="EH75" s="2">
        <f>IF(CZ75="no",0,VLOOKUP(AI75,EXPERIENCIA!$A$1:$C$2100,2,0))</f>
        <v>12</v>
      </c>
      <c r="EI75" s="2">
        <f>IF(CZ75="si",VLOOKUP(A75,'5 TD'!$S$3:$T$2103,2,0),0)</f>
        <v>146</v>
      </c>
      <c r="EJ75" s="2" t="str">
        <f t="shared" si="40"/>
        <v>NO</v>
      </c>
      <c r="EK75" s="2">
        <f>+('3 Planilla Preadjudicación OTIC'!BU76)</f>
        <v>0</v>
      </c>
      <c r="EL75" s="3"/>
      <c r="EM75" s="3"/>
      <c r="EN75" s="3"/>
    </row>
    <row r="76" spans="1:144" ht="15" hidden="1" customHeight="1" x14ac:dyDescent="0.3">
      <c r="A76" s="2">
        <f>+('3 Planilla Preadjudicación OTIC'!A76)</f>
        <v>14545</v>
      </c>
      <c r="B76" s="2" t="str">
        <f>+('3 Planilla Preadjudicación OTIC'!B76)</f>
        <v>53334038-5</v>
      </c>
      <c r="C76" s="4">
        <f>+('3 Planilla Preadjudicación OTIC'!E76)</f>
        <v>2025</v>
      </c>
      <c r="D76" s="4" t="str">
        <f>+('3 Planilla Preadjudicación OTIC'!F76)</f>
        <v>Fondos Regionales</v>
      </c>
      <c r="E76" s="4" t="str">
        <f>+('3 Planilla Preadjudicación OTIC'!G76)</f>
        <v>61531000-K</v>
      </c>
      <c r="F76" s="4" t="str">
        <f>+('3 Planilla Preadjudicación OTIC'!H76)</f>
        <v>SENCE</v>
      </c>
      <c r="G76" s="4"/>
      <c r="H76" s="4"/>
      <c r="I76" s="4" t="str">
        <f>+('3 Planilla Preadjudicación OTIC'!I76)</f>
        <v>SERVICIOS DE INSTALACIÓN Y MANTENIMIENTO DE ARTEFACTOS DE CALEFACCIÓN A PELLET</v>
      </c>
      <c r="J76" s="4" t="str">
        <f>+('3 Planilla Preadjudicación OTIC'!J76)</f>
        <v>PF1409</v>
      </c>
      <c r="K76" s="4">
        <f>+('3 Planilla Preadjudicación OTIC'!K76)</f>
        <v>0</v>
      </c>
      <c r="L76" s="4">
        <f>+('3 Planilla Preadjudicación OTIC'!L76)</f>
        <v>0</v>
      </c>
      <c r="M76" s="2">
        <f>+('3 Planilla Preadjudicación OTIC'!M76)</f>
        <v>9</v>
      </c>
      <c r="N76" s="4" t="str">
        <f>+('3 Planilla Preadjudicación OTIC'!N76)</f>
        <v>DE LA ARAUCANÍA</v>
      </c>
      <c r="O76" s="4" t="str">
        <f>+('3 Planilla Preadjudicación OTIC'!O76)</f>
        <v>PADRE LAS CASAS</v>
      </c>
      <c r="P76" s="4" t="str">
        <f>+('3 Planilla Preadjudicación OTIC'!P76)</f>
        <v>MUJERES DERIVADAS POR SENAMEG O PRODEMU</v>
      </c>
      <c r="Q76" s="4" t="str">
        <f>+('3 Planilla Preadjudicación OTIC'!Q76)</f>
        <v>PRESENCIAL</v>
      </c>
      <c r="R76" s="4" t="str">
        <f>+('3 Planilla Preadjudicación OTIC'!R76)</f>
        <v>INDEPENDIENTE</v>
      </c>
      <c r="S76" s="4" t="str">
        <f>+('3 Planilla Preadjudicación OTIC'!S76)</f>
        <v>01. LUNES - MAÑANA / 04. MARTES - MAÑANA / 07. MIÉRCOLES - MAÑANA / 10. JUEVES - MAÑANA / 13. VIERNES - MAÑANA</v>
      </c>
      <c r="T76" s="2">
        <f>+('3 Planilla Preadjudicación OTIC'!T76)</f>
        <v>20</v>
      </c>
      <c r="U76" s="2">
        <f>+('3 Planilla Preadjudicación OTIC'!U76)</f>
        <v>72</v>
      </c>
      <c r="V76" s="2" t="str">
        <f>+('3 Planilla Preadjudicación OTIC'!V76)</f>
        <v/>
      </c>
      <c r="W76" s="2">
        <f>+('3 Planilla Preadjudicación OTIC'!W76)</f>
        <v>72</v>
      </c>
      <c r="X76" s="2">
        <f>+('3 Planilla Preadjudicación OTIC'!X76)</f>
        <v>4</v>
      </c>
      <c r="Y76" s="2" t="str">
        <f>+('3 Planilla Preadjudicación OTIC'!Y76)</f>
        <v>SI</v>
      </c>
      <c r="Z76" s="2" t="str">
        <f>+('3 Planilla Preadjudicación OTIC'!Z76)</f>
        <v>SI</v>
      </c>
      <c r="AA76" s="2" t="str">
        <f>+('3 Planilla Preadjudicación OTIC'!AA76)</f>
        <v>NO</v>
      </c>
      <c r="AB76" s="4">
        <f>+('3 Planilla Preadjudicación OTIC'!AB76)</f>
        <v>0</v>
      </c>
      <c r="AC76" s="4" t="str">
        <f>+('3 Planilla Preadjudicación OTIC'!AC76)</f>
        <v>EDUCACIÓN MEDIA COMPLETA, PREFERENTEMENTE Y DERIVADAS POR PRODEMU ARAUCANIA</v>
      </c>
      <c r="AD76" s="2">
        <f>+('3 Planilla Preadjudicación OTIC'!AD76)</f>
        <v>0</v>
      </c>
      <c r="AE76" s="4">
        <f>+('3 Planilla Preadjudicación OTIC'!AE76)</f>
        <v>0</v>
      </c>
      <c r="AF76" s="2" t="str">
        <f>+('3 Planilla Preadjudicación OTIC'!AF76)</f>
        <v>CONVOCATORIA CERRADA</v>
      </c>
      <c r="AG76" s="2">
        <f>+('3 Planilla Preadjudicación OTIC'!AG76)</f>
        <v>18</v>
      </c>
      <c r="AH76" s="30">
        <v>2</v>
      </c>
      <c r="AI76" s="2" t="str">
        <f>+('3 Planilla Preadjudicación OTIC'!AI76)</f>
        <v>77228717-8</v>
      </c>
      <c r="AJ76" s="135" t="str">
        <f>+('3 Planilla Preadjudicación OTIC'!AJ76)</f>
        <v>Servicios de Capacitación Urbano OTEC Spa.</v>
      </c>
      <c r="AK76" s="4">
        <f>+('3 Planilla Preadjudicación OTIC'!AK76)</f>
        <v>72</v>
      </c>
      <c r="AL76" s="2">
        <f>+('3 Planilla Preadjudicación OTIC'!AL76)</f>
        <v>18</v>
      </c>
      <c r="AM76" s="2">
        <f>+('3 Planilla Preadjudicación OTIC'!AM76)</f>
        <v>5075</v>
      </c>
      <c r="AN76" s="12">
        <f>+('3 Planilla Preadjudicación OTIC'!AN76)</f>
        <v>0</v>
      </c>
      <c r="AO76" s="12">
        <f>+('3 Planilla Preadjudicación OTIC'!AO76)</f>
        <v>0</v>
      </c>
      <c r="AP76" s="12">
        <f>+('3 Planilla Preadjudicación OTIC'!AP76)</f>
        <v>7308000</v>
      </c>
      <c r="AQ76" s="12">
        <f>+('3 Planilla Preadjudicación OTIC'!AQ76)</f>
        <v>1440000</v>
      </c>
      <c r="AR76" s="12">
        <f>+('3 Planilla Preadjudicación OTIC'!AR76)</f>
        <v>0</v>
      </c>
      <c r="AS76" s="12">
        <f>+('3 Planilla Preadjudicación OTIC'!AS76)</f>
        <v>1800000</v>
      </c>
      <c r="AT76" s="12">
        <f>+('3 Planilla Preadjudicación OTIC'!AT76)</f>
        <v>0</v>
      </c>
      <c r="AU76" s="12">
        <f>+('3 Planilla Preadjudicación OTIC'!AU76)</f>
        <v>10548000</v>
      </c>
      <c r="AV76" s="12" t="str">
        <f>+('3 Planilla Preadjudicación OTIC'!AV76)</f>
        <v>SI</v>
      </c>
      <c r="AW76" s="2">
        <f>+('3 Planilla Preadjudicación OTIC'!AW76)</f>
        <v>0</v>
      </c>
      <c r="AX76" s="4">
        <f>+('3 Planilla Preadjudicación OTIC'!AX76)</f>
        <v>1</v>
      </c>
      <c r="AY76" s="2">
        <f>+('3 Planilla Preadjudicación OTIC'!AY76)</f>
        <v>5</v>
      </c>
      <c r="AZ76" s="2" t="str">
        <f>+('3 Planilla Preadjudicación OTIC'!BA76)</f>
        <v>-</v>
      </c>
      <c r="BA76" s="2" t="str">
        <f>+('3 Planilla Preadjudicación OTIC'!BB76)</f>
        <v>-</v>
      </c>
      <c r="BB76" s="2" t="str">
        <f>+('3 Planilla Preadjudicación OTIC'!BC76)</f>
        <v>-</v>
      </c>
      <c r="BC76" s="2" t="str">
        <f>+('3 Planilla Preadjudicación OTIC'!BD76)</f>
        <v>-</v>
      </c>
      <c r="BD76" s="2" t="str">
        <f>+('3 Planilla Preadjudicación OTIC'!BE76)</f>
        <v>-</v>
      </c>
      <c r="BE76" s="2" t="str">
        <f>+('3 Planilla Preadjudicación OTIC'!BF76)</f>
        <v>-</v>
      </c>
      <c r="BF76" s="2"/>
      <c r="BG76" s="2">
        <f>+('3 Planilla Preadjudicación OTIC'!BG76)</f>
        <v>7</v>
      </c>
      <c r="BH76" s="2">
        <f>+('3 Planilla Preadjudicación OTIC'!BH76)</f>
        <v>7</v>
      </c>
      <c r="BI76" s="2">
        <f>+('3 Planilla Preadjudicación OTIC'!BI76)</f>
        <v>7</v>
      </c>
      <c r="BJ76" s="2">
        <f>+('3 Planilla Preadjudicación OTIC'!BJ76)</f>
        <v>7</v>
      </c>
      <c r="BK76" s="2">
        <f>+('3 Planilla Preadjudicación OTIC'!BK76)</f>
        <v>1</v>
      </c>
      <c r="BL76" s="199">
        <f>+('3 Planilla Preadjudicación OTIC'!BM76)</f>
        <v>7</v>
      </c>
      <c r="BM76" s="103">
        <f>ROUND(('3 Planilla Preadjudicación OTIC'!BN76),1)</f>
        <v>5.8</v>
      </c>
      <c r="BN76" s="4">
        <f>+('3 Planilla Preadjudicación OTIC'!BO76)</f>
        <v>0</v>
      </c>
      <c r="BO76" s="4">
        <f>+('3 Planilla Preadjudicación OTIC'!BP76)</f>
        <v>0</v>
      </c>
      <c r="BP76" s="4">
        <f>+('3 Planilla Preadjudicación OTIC'!BQ76)</f>
        <v>0</v>
      </c>
      <c r="BQ76" s="4">
        <f>+('3 Planilla Preadjudicación OTIC'!BR76)</f>
        <v>0</v>
      </c>
      <c r="BR76" s="4">
        <f>+('3 Planilla Preadjudicación OTIC'!BS76)</f>
        <v>0</v>
      </c>
      <c r="BS76" s="4">
        <f>+('3 Planilla Preadjudicación OTIC'!BT76)</f>
        <v>0</v>
      </c>
      <c r="BT76" s="135"/>
      <c r="BU76" s="85">
        <f>IF(VLOOKUP(A76,'BD OFICIAL'!$A$1:$AL$2097,7,0)=D76,0,1)</f>
        <v>0</v>
      </c>
      <c r="BV76" s="85">
        <f>IF(VLOOKUP(A76,'BD OFICIAL'!$A$1:$AL$2097,11,0)=J76,0,1)</f>
        <v>0</v>
      </c>
      <c r="BW76" s="85">
        <f>IF(VLOOKUP(A76,'BD OFICIAL'!$A$1:$AL$2097,13,0)=L76,0,1)</f>
        <v>0</v>
      </c>
      <c r="BX76" s="2">
        <f>IF(VLOOKUP(A76,'BD OFICIAL'!$A$1:$AL$2097,16,0)=O76,0,1)</f>
        <v>0</v>
      </c>
      <c r="BY76" s="2">
        <f>IF(VLOOKUP(A76,'BD OFICIAL'!$A$1:$AL$2097,17,0)=P76,0,1)</f>
        <v>0</v>
      </c>
      <c r="BZ76" s="2">
        <f>IF(VLOOKUP(A76,'BD OFICIAL'!$A$1:$AL$2097,19,0)=R76,0,1)</f>
        <v>0</v>
      </c>
      <c r="CA76" s="2">
        <f>IF(VLOOKUP(A76,'BD OFICIAL'!$A$1:$AL$2097,21,0)=T76,0,1)</f>
        <v>0</v>
      </c>
      <c r="CB76" s="2">
        <f>IF(VLOOKUP(A76,'BD OFICIAL'!$A$1:$AL$2097,24,0)=AK76,0,1)</f>
        <v>0</v>
      </c>
      <c r="CC76" s="2">
        <f>IF(VLOOKUP(A76,'BD OFICIAL'!$A$1:$AL$2097,25,0)=X76,0,1)</f>
        <v>0</v>
      </c>
      <c r="CD76" s="2">
        <f>IF(VLOOKUP(A76,'BD OFICIAL'!$A$1:$AL$2097,26,0)=Y76,0,1)</f>
        <v>0</v>
      </c>
      <c r="CE76" s="2">
        <f>IF(VLOOKUP(A76,'BD OFICIAL'!$A$1:$AL$2097,27,0)=Z76,0,1)</f>
        <v>0</v>
      </c>
      <c r="CF76" s="2">
        <f>IF(VLOOKUP(A76,'BD OFICIAL'!$A$1:$AL$2097,28,0)=AA76,0,1)</f>
        <v>0</v>
      </c>
      <c r="CG76" s="2">
        <f>IF(VLOOKUP(A76,'BD OFICIAL'!$A$1:$AL$2097,33,0)=AF76,0,1)</f>
        <v>0</v>
      </c>
      <c r="CH76" s="2">
        <f>IF(VLOOKUP(A76,'BD OFICIAL'!$A$1:$AL$2097,35,0)=AH76,0,1)</f>
        <v>0</v>
      </c>
      <c r="CI76" s="85">
        <f>IF(VLOOKUP(A76,'BD OFICIAL'!$A$1:$AL$2097,34,0)=AL76,0,1)</f>
        <v>0</v>
      </c>
      <c r="CJ76" s="12">
        <f>VLOOKUP(A76,'BD OFICIAL'!$A$1:$AM$2097,36,0)*AM76-AP76</f>
        <v>0</v>
      </c>
      <c r="CK76" s="85" t="str">
        <f t="shared" si="41"/>
        <v>SSH</v>
      </c>
      <c r="CL76" s="85" t="str">
        <f t="shared" si="42"/>
        <v>SI</v>
      </c>
      <c r="CM76" s="85" t="str">
        <f t="shared" si="55"/>
        <v>NO</v>
      </c>
      <c r="CN76" s="31">
        <f t="shared" si="56"/>
        <v>0</v>
      </c>
      <c r="CO76" s="31">
        <f t="shared" si="43"/>
        <v>0</v>
      </c>
      <c r="CP76" s="31">
        <f t="shared" si="34"/>
        <v>0</v>
      </c>
      <c r="CQ76" s="31">
        <f>IF(Y76="NO",0,IF(Y76="SI",IF(VLOOKUP(A76,'BD OFICIAL'!$A:$AO,40,0)=AQ76,0,1)))</f>
        <v>0</v>
      </c>
      <c r="CR76" s="31">
        <f>IF(Z76="NO",0,IF(Z76="SI",IF(VLOOKUP(A76,'BD OFICIAL'!$A:$AO,41,0)=AS76,0,1)))</f>
        <v>0</v>
      </c>
      <c r="CS76" s="31">
        <f t="shared" si="44"/>
        <v>0</v>
      </c>
      <c r="CT76" s="31">
        <f t="shared" si="45"/>
        <v>0</v>
      </c>
      <c r="CU76" s="31">
        <f>IF(VLOOKUP(A76,'BD OFICIAL'!$A$1:$AL$1055,31,0)="SI",IF(AT76&gt;0,0,1),IF(AT76=0,0,1))</f>
        <v>0</v>
      </c>
      <c r="CV76" s="31">
        <f t="shared" si="46"/>
        <v>0</v>
      </c>
      <c r="CW76" s="31">
        <f t="shared" si="47"/>
        <v>0</v>
      </c>
      <c r="CX76" s="85" t="str">
        <f t="shared" si="57"/>
        <v>SI</v>
      </c>
      <c r="CY76" s="31">
        <f t="shared" si="58"/>
        <v>0</v>
      </c>
      <c r="CZ76" s="85" t="str">
        <f>IF(ISERROR(VLOOKUP(AI76,EXPERIENCIA!$A$1:$C$2100,1,0)),"NO","SI")</f>
        <v>SI</v>
      </c>
      <c r="DA76" s="85">
        <f>IF(CX76="no","NO APLICA",IF(AX76=0,"ERROR NOTA",IF(AND(AX76&gt;1,CZ76="NO"),"ERROR NOTA",IF(AND(CZ76="NO",AX76=1),0,IF(VLOOKUP(AI76,EXPERIENCIA!$A$1:$C$2100,3,0)=AX76,0,"ERROR NOTA")))))</f>
        <v>0</v>
      </c>
      <c r="DB76" s="85" t="str">
        <f>IF(ISERROR(VLOOKUP(AI76,COMPORTAMIENTO!$A$1:$C$2100,1,0)),"NO","SI")</f>
        <v>SI</v>
      </c>
      <c r="DC76" s="85">
        <f>IF(CX76="NO","NO APLICA",IF(AY76=0,"ERROR NOTA",IF(AND(DB76="NO",AY76=7),0,IF(VLOOKUP(AI76,COMPORTAMIENTO!$A$2:$H$2100,8,0)=AY76,0,"ERROR NOTA"))))</f>
        <v>0</v>
      </c>
      <c r="DD76" s="103">
        <f t="shared" si="59"/>
        <v>0.1</v>
      </c>
      <c r="DE76" s="103">
        <f t="shared" si="60"/>
        <v>0.5</v>
      </c>
      <c r="DF76" s="85" t="str">
        <f t="shared" si="48"/>
        <v>SI</v>
      </c>
      <c r="DG76" s="85">
        <f t="shared" si="49"/>
        <v>0</v>
      </c>
      <c r="DH76" s="85">
        <f t="shared" si="61"/>
        <v>0</v>
      </c>
      <c r="DI76" s="85">
        <f t="shared" si="50"/>
        <v>0</v>
      </c>
      <c r="DJ76" s="7">
        <f t="shared" si="62"/>
        <v>6.4</v>
      </c>
      <c r="DK76" s="7">
        <f t="shared" si="51"/>
        <v>6.4</v>
      </c>
      <c r="DL76" s="12">
        <f t="shared" si="63"/>
        <v>5075</v>
      </c>
      <c r="DM76" s="12">
        <f>VLOOKUP(A76,'5 TD'!$A:$B,2,0)</f>
        <v>5075</v>
      </c>
      <c r="DN76" s="7">
        <f t="shared" si="52"/>
        <v>7</v>
      </c>
      <c r="DO76" s="85" t="str">
        <f t="shared" si="53"/>
        <v>APROBADO</v>
      </c>
      <c r="DP76" s="85" t="str">
        <f t="shared" si="35"/>
        <v>APROBADO</v>
      </c>
      <c r="DQ76" s="7">
        <f t="shared" si="36"/>
        <v>5.8</v>
      </c>
      <c r="DR76" s="85" t="str">
        <f t="shared" si="64"/>
        <v>APROBADO</v>
      </c>
      <c r="DS76" s="2">
        <f>+('3 Planilla Preadjudicación OTIC'!BO76)</f>
        <v>0</v>
      </c>
      <c r="DT76" s="2">
        <f>IF(DR76="APROBADO",VLOOKUP(A76,'5 TD'!$D$3:$E$270,2,0),"NO APLICA")</f>
        <v>7</v>
      </c>
      <c r="DU76" s="2" t="str">
        <f t="shared" si="37"/>
        <v>NO</v>
      </c>
      <c r="DV76" s="2" t="str">
        <f>IF(DU76="SI",VLOOKUP(A76,'5 TD'!$G$3:$H$270,2,0),"NO APLICA ")</f>
        <v xml:space="preserve">NO APLICA </v>
      </c>
      <c r="DW76" s="2" t="str">
        <f t="shared" si="65"/>
        <v>NO</v>
      </c>
      <c r="DX76" s="2" t="str">
        <f>IF(DW76="SI",VLOOKUP(A76,'5 TD'!$J$4:$K$472,2,0),"NO APLICA")</f>
        <v>NO APLICA</v>
      </c>
      <c r="DY76" s="2" t="str">
        <f t="shared" si="66"/>
        <v>NO</v>
      </c>
      <c r="DZ76" s="7" t="str">
        <f>IF(DY76="SI",VLOOKUP(A76,'5 TD'!$M$4:$N$350,2,0),"NO APLICA")</f>
        <v>NO APLICA</v>
      </c>
      <c r="EA76" s="2" t="str">
        <f t="shared" si="54"/>
        <v>NO APLICA</v>
      </c>
      <c r="EB76" s="12" t="str">
        <f t="shared" si="67"/>
        <v/>
      </c>
      <c r="EC76" s="12" t="str">
        <f>IF(EA76="SI",VLOOKUP(A76,'5 TD'!$V$4:$W$479,2,0),"NO APLICA")</f>
        <v>NO APLICA</v>
      </c>
      <c r="ED76" s="2" t="str">
        <f t="shared" si="38"/>
        <v>NO</v>
      </c>
      <c r="EE76" s="79" t="str">
        <f>IF(ED76="SI",VLOOKUP(AI76,COMPORTAMIENTO!$A$1:$H$2100,7,0),"NO APLICA")</f>
        <v>NO APLICA</v>
      </c>
      <c r="EF76" s="234" t="str">
        <f>IF(ED76="SI",VLOOKUP(A76,'5 TD'!$P$2:$Q$479,2,0),"NO APLICA")</f>
        <v>NO APLICA</v>
      </c>
      <c r="EG76" s="2" t="str">
        <f t="shared" si="39"/>
        <v>NO</v>
      </c>
      <c r="EH76" s="2">
        <f>IF(CZ76="no",0,VLOOKUP(AI76,EXPERIENCIA!$A$1:$C$2100,2,0))</f>
        <v>12</v>
      </c>
      <c r="EI76" s="2">
        <f>IF(CZ76="si",VLOOKUP(A76,'5 TD'!$S$3:$T$2103,2,0),0)</f>
        <v>146</v>
      </c>
      <c r="EJ76" s="2" t="str">
        <f t="shared" si="40"/>
        <v>NO</v>
      </c>
      <c r="EK76" s="2">
        <f>+('3 Planilla Preadjudicación OTIC'!BU77)</f>
        <v>0</v>
      </c>
      <c r="EL76" s="3"/>
      <c r="EM76" s="3"/>
      <c r="EN76" s="3"/>
    </row>
    <row r="77" spans="1:144" ht="15" hidden="1" customHeight="1" x14ac:dyDescent="0.3">
      <c r="A77" s="2">
        <f>+('3 Planilla Preadjudicación OTIC'!A77)</f>
        <v>14546</v>
      </c>
      <c r="B77" s="2" t="str">
        <f>+('3 Planilla Preadjudicación OTIC'!B77)</f>
        <v>53334038-5</v>
      </c>
      <c r="C77" s="4">
        <f>+('3 Planilla Preadjudicación OTIC'!E77)</f>
        <v>2025</v>
      </c>
      <c r="D77" s="4" t="str">
        <f>+('3 Planilla Preadjudicación OTIC'!F77)</f>
        <v>Fondos Regionales</v>
      </c>
      <c r="E77" s="4" t="str">
        <f>+('3 Planilla Preadjudicación OTIC'!G77)</f>
        <v>61531000-K</v>
      </c>
      <c r="F77" s="4" t="str">
        <f>+('3 Planilla Preadjudicación OTIC'!H77)</f>
        <v>SENCE</v>
      </c>
      <c r="G77" s="4"/>
      <c r="H77" s="4"/>
      <c r="I77" s="4" t="str">
        <f>+('3 Planilla Preadjudicación OTIC'!I77)</f>
        <v>TÉCNICAS DE SOLDADURA POR OXIGÁS, ARCO VOLTAICO, TIG Y MIG</v>
      </c>
      <c r="J77" s="4" t="str">
        <f>+('3 Planilla Preadjudicación OTIC'!J77)</f>
        <v>PF0622</v>
      </c>
      <c r="K77" s="4" t="str">
        <f>+('3 Planilla Preadjudicación OTIC'!K77)</f>
        <v>TÉCNICAS PARA EL EMPRENDIMIENTO</v>
      </c>
      <c r="L77" s="4" t="str">
        <f>+('3 Planilla Preadjudicación OTIC'!L77)</f>
        <v>PF0921</v>
      </c>
      <c r="M77" s="2">
        <f>+('3 Planilla Preadjudicación OTIC'!M77)</f>
        <v>9</v>
      </c>
      <c r="N77" s="4" t="str">
        <f>+('3 Planilla Preadjudicación OTIC'!N77)</f>
        <v>DE LA ARAUCANÍA</v>
      </c>
      <c r="O77" s="4" t="str">
        <f>+('3 Planilla Preadjudicación OTIC'!O77)</f>
        <v>MELIPEUCO</v>
      </c>
      <c r="P77" s="4" t="str">
        <f>+('3 Planilla Preadjudicación OTIC'!P77)</f>
        <v>PERSONAS VULNERABLES PERTENECIENTES AL 80 % MÁS VULNERABLE</v>
      </c>
      <c r="Q77" s="4" t="str">
        <f>+('3 Planilla Preadjudicación OTIC'!Q77)</f>
        <v>PRESENCIAL</v>
      </c>
      <c r="R77" s="4" t="str">
        <f>+('3 Planilla Preadjudicación OTIC'!R77)</f>
        <v>INDEPENDIENTE</v>
      </c>
      <c r="S77" s="4" t="str">
        <f>+('3 Planilla Preadjudicación OTIC'!S77)</f>
        <v>01. LUNES - MAÑANA / 04. MARTES - MAÑANA / 07. MIÉRCOLES - MAÑANA / 10. JUEVES - MAÑANA / 13. VIERNES - MAÑANA</v>
      </c>
      <c r="T77" s="2">
        <f>+('3 Planilla Preadjudicación OTIC'!T77)</f>
        <v>20</v>
      </c>
      <c r="U77" s="2">
        <f>+('3 Planilla Preadjudicación OTIC'!U77)</f>
        <v>260</v>
      </c>
      <c r="V77" s="2">
        <f>+('3 Planilla Preadjudicación OTIC'!V77)</f>
        <v>12</v>
      </c>
      <c r="W77" s="2">
        <f>+('3 Planilla Preadjudicación OTIC'!W77)</f>
        <v>272</v>
      </c>
      <c r="X77" s="2">
        <f>+('3 Planilla Preadjudicación OTIC'!X77)</f>
        <v>4</v>
      </c>
      <c r="Y77" s="2" t="str">
        <f>+('3 Planilla Preadjudicación OTIC'!Y77)</f>
        <v>SI</v>
      </c>
      <c r="Z77" s="2" t="str">
        <f>+('3 Planilla Preadjudicación OTIC'!Z77)</f>
        <v>SI</v>
      </c>
      <c r="AA77" s="2" t="str">
        <f>+('3 Planilla Preadjudicación OTIC'!AA77)</f>
        <v>SI</v>
      </c>
      <c r="AB77" s="4">
        <f>+('3 Planilla Preadjudicación OTIC'!AB77)</f>
        <v>0</v>
      </c>
      <c r="AC77" s="4" t="str">
        <f>+('3 Planilla Preadjudicación OTIC'!AC77)</f>
        <v>EDUCACIÓN BÁSICA COMPLETA, DE PREFERENCIA; NOCIONES BÁSICAS DE OPERACIONES MATEMÁTICAS (SUMA, RESTA,
MULTIPLICACIÓN, DIVISIÓN).</v>
      </c>
      <c r="AD77" s="2" t="str">
        <f>+('3 Planilla Preadjudicación OTIC'!AD77)</f>
        <v>SI</v>
      </c>
      <c r="AE77" s="4" t="str">
        <f>+('3 Planilla Preadjudicación OTIC'!AE77)</f>
        <v>CERTIFICACIÓN COMO SOLDADOR.</v>
      </c>
      <c r="AF77" s="2" t="str">
        <f>+('3 Planilla Preadjudicación OTIC'!AF77)</f>
        <v>CONVOCATORIA ABIERTA</v>
      </c>
      <c r="AG77" s="2">
        <f>+('3 Planilla Preadjudicación OTIC'!AG77)</f>
        <v>68</v>
      </c>
      <c r="AH77" s="30">
        <v>2</v>
      </c>
      <c r="AI77" s="2" t="str">
        <f>+('3 Planilla Preadjudicación OTIC'!AI77)</f>
        <v>77228717-8</v>
      </c>
      <c r="AJ77" s="135" t="str">
        <f>+('3 Planilla Preadjudicación OTIC'!AJ77)</f>
        <v>Servicios de Capacitación Urbano OTEC Spa.</v>
      </c>
      <c r="AK77" s="4">
        <f>+('3 Planilla Preadjudicación OTIC'!AK77)</f>
        <v>272</v>
      </c>
      <c r="AL77" s="2">
        <f>+('3 Planilla Preadjudicación OTIC'!AL77)</f>
        <v>68</v>
      </c>
      <c r="AM77" s="2">
        <f>+('3 Planilla Preadjudicación OTIC'!AM77)</f>
        <v>5075</v>
      </c>
      <c r="AN77" s="12">
        <f>+('3 Planilla Preadjudicación OTIC'!AN77)</f>
        <v>275000</v>
      </c>
      <c r="AO77" s="12">
        <f>+('3 Planilla Preadjudicación OTIC'!AO77)</f>
        <v>250000</v>
      </c>
      <c r="AP77" s="12">
        <f>+('3 Planilla Preadjudicación OTIC'!AP77)</f>
        <v>27608000</v>
      </c>
      <c r="AQ77" s="12">
        <f>+('3 Planilla Preadjudicación OTIC'!AQ77)</f>
        <v>5440000</v>
      </c>
      <c r="AR77" s="12">
        <f>+('3 Planilla Preadjudicación OTIC'!AR77)</f>
        <v>5500000</v>
      </c>
      <c r="AS77" s="12">
        <f>+('3 Planilla Preadjudicación OTIC'!AS77)</f>
        <v>6800000</v>
      </c>
      <c r="AT77" s="12">
        <f>+('3 Planilla Preadjudicación OTIC'!AT77)</f>
        <v>5000000</v>
      </c>
      <c r="AU77" s="12">
        <f>+('3 Planilla Preadjudicación OTIC'!AU77)</f>
        <v>50348000</v>
      </c>
      <c r="AV77" s="12" t="str">
        <f>+('3 Planilla Preadjudicación OTIC'!AV77)</f>
        <v>SI</v>
      </c>
      <c r="AW77" s="2">
        <f>+('3 Planilla Preadjudicación OTIC'!AW77)</f>
        <v>0</v>
      </c>
      <c r="AX77" s="4">
        <f>+('3 Planilla Preadjudicación OTIC'!AX77)</f>
        <v>1</v>
      </c>
      <c r="AY77" s="2">
        <f>+('3 Planilla Preadjudicación OTIC'!AY77)</f>
        <v>5</v>
      </c>
      <c r="AZ77" s="2" t="str">
        <f>+('3 Planilla Preadjudicación OTIC'!BA77)</f>
        <v>-</v>
      </c>
      <c r="BA77" s="2" t="str">
        <f>+('3 Planilla Preadjudicación OTIC'!BB77)</f>
        <v>-</v>
      </c>
      <c r="BB77" s="2" t="str">
        <f>+('3 Planilla Preadjudicación OTIC'!BC77)</f>
        <v>-</v>
      </c>
      <c r="BC77" s="2" t="str">
        <f>+('3 Planilla Preadjudicación OTIC'!BD77)</f>
        <v>-</v>
      </c>
      <c r="BD77" s="2" t="str">
        <f>+('3 Planilla Preadjudicación OTIC'!BE77)</f>
        <v>-</v>
      </c>
      <c r="BE77" s="2" t="str">
        <f>+('3 Planilla Preadjudicación OTIC'!BF77)</f>
        <v>-</v>
      </c>
      <c r="BF77" s="2"/>
      <c r="BG77" s="2">
        <f>+('3 Planilla Preadjudicación OTIC'!BG77)</f>
        <v>7</v>
      </c>
      <c r="BH77" s="2">
        <f>+('3 Planilla Preadjudicación OTIC'!BH77)</f>
        <v>7</v>
      </c>
      <c r="BI77" s="2">
        <f>+('3 Planilla Preadjudicación OTIC'!BI77)</f>
        <v>7</v>
      </c>
      <c r="BJ77" s="2">
        <f>+('3 Planilla Preadjudicación OTIC'!BJ77)</f>
        <v>7</v>
      </c>
      <c r="BK77" s="2">
        <f>+('3 Planilla Preadjudicación OTIC'!BK77)</f>
        <v>5</v>
      </c>
      <c r="BL77" s="199">
        <f>+('3 Planilla Preadjudicación OTIC'!BM77)</f>
        <v>7</v>
      </c>
      <c r="BM77" s="103">
        <f>ROUND(('3 Planilla Preadjudicación OTIC'!BN77),1)</f>
        <v>6.1</v>
      </c>
      <c r="BN77" s="4">
        <f>+('3 Planilla Preadjudicación OTIC'!BO77)</f>
        <v>0</v>
      </c>
      <c r="BO77" s="4">
        <f>+('3 Planilla Preadjudicación OTIC'!BP77)</f>
        <v>0</v>
      </c>
      <c r="BP77" s="4">
        <f>+('3 Planilla Preadjudicación OTIC'!BQ77)</f>
        <v>0</v>
      </c>
      <c r="BQ77" s="4">
        <f>+('3 Planilla Preadjudicación OTIC'!BR77)</f>
        <v>0</v>
      </c>
      <c r="BR77" s="4">
        <f>+('3 Planilla Preadjudicación OTIC'!BS77)</f>
        <v>0</v>
      </c>
      <c r="BS77" s="4">
        <f>+('3 Planilla Preadjudicación OTIC'!BT77)</f>
        <v>0</v>
      </c>
      <c r="BT77" s="135"/>
      <c r="BU77" s="85">
        <f>IF(VLOOKUP(A77,'BD OFICIAL'!$A$1:$AL$2097,7,0)=D77,0,1)</f>
        <v>0</v>
      </c>
      <c r="BV77" s="85">
        <f>IF(VLOOKUP(A77,'BD OFICIAL'!$A$1:$AL$2097,11,0)=J77,0,1)</f>
        <v>0</v>
      </c>
      <c r="BW77" s="85">
        <f>IF(VLOOKUP(A77,'BD OFICIAL'!$A$1:$AL$2097,13,0)=L77,0,1)</f>
        <v>0</v>
      </c>
      <c r="BX77" s="2">
        <f>IF(VLOOKUP(A77,'BD OFICIAL'!$A$1:$AL$2097,16,0)=O77,0,1)</f>
        <v>0</v>
      </c>
      <c r="BY77" s="2">
        <f>IF(VLOOKUP(A77,'BD OFICIAL'!$A$1:$AL$2097,17,0)=P77,0,1)</f>
        <v>0</v>
      </c>
      <c r="BZ77" s="2">
        <f>IF(VLOOKUP(A77,'BD OFICIAL'!$A$1:$AL$2097,19,0)=R77,0,1)</f>
        <v>0</v>
      </c>
      <c r="CA77" s="2">
        <f>IF(VLOOKUP(A77,'BD OFICIAL'!$A$1:$AL$2097,21,0)=T77,0,1)</f>
        <v>0</v>
      </c>
      <c r="CB77" s="2">
        <f>IF(VLOOKUP(A77,'BD OFICIAL'!$A$1:$AL$2097,24,0)=AK77,0,1)</f>
        <v>0</v>
      </c>
      <c r="CC77" s="2">
        <f>IF(VLOOKUP(A77,'BD OFICIAL'!$A$1:$AL$2097,25,0)=X77,0,1)</f>
        <v>0</v>
      </c>
      <c r="CD77" s="2">
        <f>IF(VLOOKUP(A77,'BD OFICIAL'!$A$1:$AL$2097,26,0)=Y77,0,1)</f>
        <v>0</v>
      </c>
      <c r="CE77" s="2">
        <f>IF(VLOOKUP(A77,'BD OFICIAL'!$A$1:$AL$2097,27,0)=Z77,0,1)</f>
        <v>0</v>
      </c>
      <c r="CF77" s="2">
        <f>IF(VLOOKUP(A77,'BD OFICIAL'!$A$1:$AL$2097,28,0)=AA77,0,1)</f>
        <v>0</v>
      </c>
      <c r="CG77" s="2">
        <f>IF(VLOOKUP(A77,'BD OFICIAL'!$A$1:$AL$2097,33,0)=AF77,0,1)</f>
        <v>0</v>
      </c>
      <c r="CH77" s="2">
        <f>IF(VLOOKUP(A77,'BD OFICIAL'!$A$1:$AL$2097,35,0)=AH77,0,1)</f>
        <v>0</v>
      </c>
      <c r="CI77" s="85">
        <f>IF(VLOOKUP(A77,'BD OFICIAL'!$A$1:$AL$2097,34,0)=AL77,0,1)</f>
        <v>0</v>
      </c>
      <c r="CJ77" s="12">
        <f>VLOOKUP(A77,'BD OFICIAL'!$A$1:$AM$2097,36,0)*AM77-AP77</f>
        <v>0</v>
      </c>
      <c r="CK77" s="85" t="str">
        <f t="shared" si="41"/>
        <v>SHNOM</v>
      </c>
      <c r="CL77" s="85" t="str">
        <f t="shared" si="42"/>
        <v>SI</v>
      </c>
      <c r="CM77" s="85" t="str">
        <f t="shared" si="55"/>
        <v>NO</v>
      </c>
      <c r="CN77" s="31">
        <f t="shared" si="56"/>
        <v>0</v>
      </c>
      <c r="CO77" s="31">
        <f t="shared" si="43"/>
        <v>0</v>
      </c>
      <c r="CP77" s="31">
        <f t="shared" si="34"/>
        <v>0</v>
      </c>
      <c r="CQ77" s="31">
        <f>IF(Y77="NO",0,IF(Y77="SI",IF(VLOOKUP(A77,'BD OFICIAL'!$A:$AO,40,0)=AQ77,0,1)))</f>
        <v>0</v>
      </c>
      <c r="CR77" s="31">
        <f>IF(Z77="NO",0,IF(Z77="SI",IF(VLOOKUP(A77,'BD OFICIAL'!$A:$AO,41,0)=AS77,0,1)))</f>
        <v>0</v>
      </c>
      <c r="CS77" s="31">
        <f t="shared" si="44"/>
        <v>0</v>
      </c>
      <c r="CT77" s="31">
        <f t="shared" si="45"/>
        <v>0</v>
      </c>
      <c r="CU77" s="31">
        <f>IF(VLOOKUP(A77,'BD OFICIAL'!$A$1:$AL$1055,31,0)="SI",IF(AT77&gt;0,0,1),IF(AT77=0,0,1))</f>
        <v>0</v>
      </c>
      <c r="CV77" s="31">
        <f t="shared" si="46"/>
        <v>0</v>
      </c>
      <c r="CW77" s="31">
        <f t="shared" si="47"/>
        <v>0</v>
      </c>
      <c r="CX77" s="85" t="str">
        <f t="shared" si="57"/>
        <v>SI</v>
      </c>
      <c r="CY77" s="31">
        <f t="shared" si="58"/>
        <v>0</v>
      </c>
      <c r="CZ77" s="85" t="str">
        <f>IF(ISERROR(VLOOKUP(AI77,EXPERIENCIA!$A$1:$C$2100,1,0)),"NO","SI")</f>
        <v>SI</v>
      </c>
      <c r="DA77" s="85">
        <f>IF(CX77="no","NO APLICA",IF(AX77=0,"ERROR NOTA",IF(AND(AX77&gt;1,CZ77="NO"),"ERROR NOTA",IF(AND(CZ77="NO",AX77=1),0,IF(VLOOKUP(AI77,EXPERIENCIA!$A$1:$C$2100,3,0)=AX77,0,"ERROR NOTA")))))</f>
        <v>0</v>
      </c>
      <c r="DB77" s="85" t="str">
        <f>IF(ISERROR(VLOOKUP(AI77,COMPORTAMIENTO!$A$1:$C$2100,1,0)),"NO","SI")</f>
        <v>SI</v>
      </c>
      <c r="DC77" s="85">
        <f>IF(CX77="NO","NO APLICA",IF(AY77=0,"ERROR NOTA",IF(AND(DB77="NO",AY77=7),0,IF(VLOOKUP(AI77,COMPORTAMIENTO!$A$2:$H$2100,8,0)=AY77,0,"ERROR NOTA"))))</f>
        <v>0</v>
      </c>
      <c r="DD77" s="103">
        <f t="shared" si="59"/>
        <v>0.1</v>
      </c>
      <c r="DE77" s="103">
        <f t="shared" si="60"/>
        <v>0.5</v>
      </c>
      <c r="DF77" s="85" t="str">
        <f t="shared" si="48"/>
        <v>SI</v>
      </c>
      <c r="DG77" s="85">
        <f t="shared" si="49"/>
        <v>0</v>
      </c>
      <c r="DH77" s="85">
        <f t="shared" si="61"/>
        <v>0</v>
      </c>
      <c r="DI77" s="85">
        <f t="shared" si="50"/>
        <v>0</v>
      </c>
      <c r="DJ77" s="7">
        <f t="shared" si="62"/>
        <v>6.8000000000000007</v>
      </c>
      <c r="DK77" s="7">
        <f t="shared" si="51"/>
        <v>6.8000000000000007</v>
      </c>
      <c r="DL77" s="12">
        <f t="shared" si="63"/>
        <v>5075</v>
      </c>
      <c r="DM77" s="12">
        <f>VLOOKUP(A77,'5 TD'!$A:$B,2,0)</f>
        <v>5075</v>
      </c>
      <c r="DN77" s="7">
        <f t="shared" si="52"/>
        <v>7</v>
      </c>
      <c r="DO77" s="85" t="str">
        <f t="shared" si="53"/>
        <v>APROBADO</v>
      </c>
      <c r="DP77" s="85" t="str">
        <f t="shared" si="35"/>
        <v>APROBADO</v>
      </c>
      <c r="DQ77" s="7">
        <f t="shared" si="36"/>
        <v>6.1</v>
      </c>
      <c r="DR77" s="85" t="str">
        <f t="shared" si="64"/>
        <v>APROBADO</v>
      </c>
      <c r="DS77" s="2">
        <f>+('3 Planilla Preadjudicación OTIC'!BO77)</f>
        <v>0</v>
      </c>
      <c r="DT77" s="2">
        <f>IF(DR77="APROBADO",VLOOKUP(A77,'5 TD'!$D$3:$E$270,2,0),"NO APLICA")</f>
        <v>7</v>
      </c>
      <c r="DU77" s="2" t="str">
        <f t="shared" si="37"/>
        <v>NO</v>
      </c>
      <c r="DV77" s="2" t="str">
        <f>IF(DU77="SI",VLOOKUP(A77,'5 TD'!$G$3:$H$270,2,0),"NO APLICA ")</f>
        <v xml:space="preserve">NO APLICA </v>
      </c>
      <c r="DW77" s="2" t="str">
        <f t="shared" si="65"/>
        <v>NO</v>
      </c>
      <c r="DX77" s="2" t="str">
        <f>IF(DW77="SI",VLOOKUP(A77,'5 TD'!$J$4:$K$472,2,0),"NO APLICA")</f>
        <v>NO APLICA</v>
      </c>
      <c r="DY77" s="2" t="str">
        <f t="shared" si="66"/>
        <v>NO</v>
      </c>
      <c r="DZ77" s="7" t="str">
        <f>IF(DY77="SI",VLOOKUP(A77,'5 TD'!$M$4:$N$350,2,0),"NO APLICA")</f>
        <v>NO APLICA</v>
      </c>
      <c r="EA77" s="2" t="str">
        <f t="shared" si="54"/>
        <v>NO APLICA</v>
      </c>
      <c r="EB77" s="12" t="str">
        <f t="shared" si="67"/>
        <v/>
      </c>
      <c r="EC77" s="12" t="str">
        <f>IF(EA77="SI",VLOOKUP(A77,'5 TD'!$V$4:$W$479,2,0),"NO APLICA")</f>
        <v>NO APLICA</v>
      </c>
      <c r="ED77" s="2" t="str">
        <f t="shared" si="38"/>
        <v>NO</v>
      </c>
      <c r="EE77" s="79" t="str">
        <f>IF(ED77="SI",VLOOKUP(AI77,COMPORTAMIENTO!$A$1:$H$2100,7,0),"NO APLICA")</f>
        <v>NO APLICA</v>
      </c>
      <c r="EF77" s="234" t="str">
        <f>IF(ED77="SI",VLOOKUP(A77,'5 TD'!$P$2:$Q$479,2,0),"NO APLICA")</f>
        <v>NO APLICA</v>
      </c>
      <c r="EG77" s="2" t="str">
        <f t="shared" si="39"/>
        <v>NO</v>
      </c>
      <c r="EH77" s="2">
        <f>IF(CZ77="no",0,VLOOKUP(AI77,EXPERIENCIA!$A$1:$C$2100,2,0))</f>
        <v>12</v>
      </c>
      <c r="EI77" s="2">
        <f>IF(CZ77="si",VLOOKUP(A77,'5 TD'!$S$3:$T$2103,2,0),0)</f>
        <v>146</v>
      </c>
      <c r="EJ77" s="2" t="str">
        <f t="shared" si="40"/>
        <v>NO</v>
      </c>
      <c r="EK77" s="2">
        <f>+('3 Planilla Preadjudicación OTIC'!BU78)</f>
        <v>0</v>
      </c>
      <c r="EL77" s="3"/>
      <c r="EM77" s="3"/>
      <c r="EN77" s="3"/>
    </row>
    <row r="78" spans="1:144" ht="15" hidden="1" customHeight="1" x14ac:dyDescent="0.3">
      <c r="A78" s="2">
        <f>+('3 Planilla Preadjudicación OTIC'!A78)</f>
        <v>14547</v>
      </c>
      <c r="B78" s="2" t="str">
        <f>+('3 Planilla Preadjudicación OTIC'!B78)</f>
        <v>53334038-5</v>
      </c>
      <c r="C78" s="4">
        <f>+('3 Planilla Preadjudicación OTIC'!E78)</f>
        <v>2025</v>
      </c>
      <c r="D78" s="4" t="str">
        <f>+('3 Planilla Preadjudicación OTIC'!F78)</f>
        <v>Fondos Regionales</v>
      </c>
      <c r="E78" s="4" t="str">
        <f>+('3 Planilla Preadjudicación OTIC'!G78)</f>
        <v>61531000-K</v>
      </c>
      <c r="F78" s="4" t="str">
        <f>+('3 Planilla Preadjudicación OTIC'!H78)</f>
        <v>SENCE</v>
      </c>
      <c r="G78" s="4"/>
      <c r="H78" s="4"/>
      <c r="I78" s="4" t="str">
        <f>+('3 Planilla Preadjudicación OTIC'!I78)</f>
        <v>TÉCNICAS DE SOLDADURA POR OXIGÁS, ARCO VOLTAICO, TIG Y MIG</v>
      </c>
      <c r="J78" s="4" t="str">
        <f>+('3 Planilla Preadjudicación OTIC'!J78)</f>
        <v>PF0622</v>
      </c>
      <c r="K78" s="4" t="str">
        <f>+('3 Planilla Preadjudicación OTIC'!K78)</f>
        <v>TÉCNICAS PARA EL EMPRENDIMIENTO</v>
      </c>
      <c r="L78" s="4" t="str">
        <f>+('3 Planilla Preadjudicación OTIC'!L78)</f>
        <v>PF0921</v>
      </c>
      <c r="M78" s="2">
        <f>+('3 Planilla Preadjudicación OTIC'!M78)</f>
        <v>9</v>
      </c>
      <c r="N78" s="4" t="str">
        <f>+('3 Planilla Preadjudicación OTIC'!N78)</f>
        <v>DE LA ARAUCANÍA</v>
      </c>
      <c r="O78" s="4" t="str">
        <f>+('3 Planilla Preadjudicación OTIC'!O78)</f>
        <v>VICTORIA</v>
      </c>
      <c r="P78" s="4" t="str">
        <f>+('3 Planilla Preadjudicación OTIC'!P78)</f>
        <v>PERSONAS VULNERABLES PERTENECIENTES AL 80 % MÁS VULNERABLE</v>
      </c>
      <c r="Q78" s="4" t="str">
        <f>+('3 Planilla Preadjudicación OTIC'!Q78)</f>
        <v>PRESENCIAL</v>
      </c>
      <c r="R78" s="4" t="str">
        <f>+('3 Planilla Preadjudicación OTIC'!R78)</f>
        <v>INDEPENDIENTE</v>
      </c>
      <c r="S78" s="4" t="str">
        <f>+('3 Planilla Preadjudicación OTIC'!S78)</f>
        <v>01. LUNES - MAÑANA / 04. MARTES - MAÑANA / 07. MIÉRCOLES - MAÑANA / 10. JUEVES - MAÑANA / 13. VIERNES - MAÑANA</v>
      </c>
      <c r="T78" s="2">
        <f>+('3 Planilla Preadjudicación OTIC'!T78)</f>
        <v>20</v>
      </c>
      <c r="U78" s="2">
        <f>+('3 Planilla Preadjudicación OTIC'!U78)</f>
        <v>260</v>
      </c>
      <c r="V78" s="2">
        <f>+('3 Planilla Preadjudicación OTIC'!V78)</f>
        <v>12</v>
      </c>
      <c r="W78" s="2">
        <f>+('3 Planilla Preadjudicación OTIC'!W78)</f>
        <v>272</v>
      </c>
      <c r="X78" s="2">
        <f>+('3 Planilla Preadjudicación OTIC'!X78)</f>
        <v>4</v>
      </c>
      <c r="Y78" s="2" t="str">
        <f>+('3 Planilla Preadjudicación OTIC'!Y78)</f>
        <v>SI</v>
      </c>
      <c r="Z78" s="2" t="str">
        <f>+('3 Planilla Preadjudicación OTIC'!Z78)</f>
        <v>SI</v>
      </c>
      <c r="AA78" s="2" t="str">
        <f>+('3 Planilla Preadjudicación OTIC'!AA78)</f>
        <v>SI</v>
      </c>
      <c r="AB78" s="4">
        <f>+('3 Planilla Preadjudicación OTIC'!AB78)</f>
        <v>0</v>
      </c>
      <c r="AC78" s="4" t="str">
        <f>+('3 Planilla Preadjudicación OTIC'!AC78)</f>
        <v>EDUCACIÓN BÁSICA COMPLETA, DE PREFERENCIA; NOCIONES BÁSICAS DE OPERACIONES MATEMÁTICAS (SUMA, RESTA,
MULTIPLICACIÓN, DIVISIÓN).</v>
      </c>
      <c r="AD78" s="2" t="str">
        <f>+('3 Planilla Preadjudicación OTIC'!AD78)</f>
        <v>SI</v>
      </c>
      <c r="AE78" s="4" t="str">
        <f>+('3 Planilla Preadjudicación OTIC'!AE78)</f>
        <v>CERTIFICACIÓN COMO SOLDADOR.</v>
      </c>
      <c r="AF78" s="2" t="str">
        <f>+('3 Planilla Preadjudicación OTIC'!AF78)</f>
        <v>CONVOCATORIA ABIERTA</v>
      </c>
      <c r="AG78" s="2">
        <f>+('3 Planilla Preadjudicación OTIC'!AG78)</f>
        <v>68</v>
      </c>
      <c r="AH78" s="30">
        <v>2</v>
      </c>
      <c r="AI78" s="2" t="str">
        <f>+('3 Planilla Preadjudicación OTIC'!AI78)</f>
        <v>77228717-8</v>
      </c>
      <c r="AJ78" s="135" t="str">
        <f>+('3 Planilla Preadjudicación OTIC'!AJ78)</f>
        <v>Servicios de Capacitación Urbano OTEC Spa.</v>
      </c>
      <c r="AK78" s="4">
        <f>+('3 Planilla Preadjudicación OTIC'!AK78)</f>
        <v>272</v>
      </c>
      <c r="AL78" s="2">
        <f>+('3 Planilla Preadjudicación OTIC'!AL78)</f>
        <v>68</v>
      </c>
      <c r="AM78" s="2">
        <f>+('3 Planilla Preadjudicación OTIC'!AM78)</f>
        <v>5075</v>
      </c>
      <c r="AN78" s="12">
        <f>+('3 Planilla Preadjudicación OTIC'!AN78)</f>
        <v>275000</v>
      </c>
      <c r="AO78" s="12">
        <f>+('3 Planilla Preadjudicación OTIC'!AO78)</f>
        <v>250000</v>
      </c>
      <c r="AP78" s="12">
        <f>+('3 Planilla Preadjudicación OTIC'!AP78)</f>
        <v>27608000</v>
      </c>
      <c r="AQ78" s="12">
        <f>+('3 Planilla Preadjudicación OTIC'!AQ78)</f>
        <v>5440000</v>
      </c>
      <c r="AR78" s="12">
        <f>+('3 Planilla Preadjudicación OTIC'!AR78)</f>
        <v>5500000</v>
      </c>
      <c r="AS78" s="12">
        <f>+('3 Planilla Preadjudicación OTIC'!AS78)</f>
        <v>6800000</v>
      </c>
      <c r="AT78" s="12">
        <f>+('3 Planilla Preadjudicación OTIC'!AT78)</f>
        <v>5000000</v>
      </c>
      <c r="AU78" s="12">
        <f>+('3 Planilla Preadjudicación OTIC'!AU78)</f>
        <v>50348000</v>
      </c>
      <c r="AV78" s="12" t="str">
        <f>+('3 Planilla Preadjudicación OTIC'!AV78)</f>
        <v>SI</v>
      </c>
      <c r="AW78" s="2">
        <f>+('3 Planilla Preadjudicación OTIC'!AW78)</f>
        <v>0</v>
      </c>
      <c r="AX78" s="4">
        <f>+('3 Planilla Preadjudicación OTIC'!AX78)</f>
        <v>1</v>
      </c>
      <c r="AY78" s="2">
        <f>+('3 Planilla Preadjudicación OTIC'!AY78)</f>
        <v>5</v>
      </c>
      <c r="AZ78" s="2" t="str">
        <f>+('3 Planilla Preadjudicación OTIC'!BA78)</f>
        <v>-</v>
      </c>
      <c r="BA78" s="2" t="str">
        <f>+('3 Planilla Preadjudicación OTIC'!BB78)</f>
        <v>-</v>
      </c>
      <c r="BB78" s="2" t="str">
        <f>+('3 Planilla Preadjudicación OTIC'!BC78)</f>
        <v>-</v>
      </c>
      <c r="BC78" s="2" t="str">
        <f>+('3 Planilla Preadjudicación OTIC'!BD78)</f>
        <v>-</v>
      </c>
      <c r="BD78" s="2" t="str">
        <f>+('3 Planilla Preadjudicación OTIC'!BE78)</f>
        <v>-</v>
      </c>
      <c r="BE78" s="2" t="str">
        <f>+('3 Planilla Preadjudicación OTIC'!BF78)</f>
        <v>-</v>
      </c>
      <c r="BF78" s="2"/>
      <c r="BG78" s="2">
        <f>+('3 Planilla Preadjudicación OTIC'!BG78)</f>
        <v>7</v>
      </c>
      <c r="BH78" s="2">
        <f>+('3 Planilla Preadjudicación OTIC'!BH78)</f>
        <v>7</v>
      </c>
      <c r="BI78" s="2">
        <f>+('3 Planilla Preadjudicación OTIC'!BI78)</f>
        <v>7</v>
      </c>
      <c r="BJ78" s="2">
        <f>+('3 Planilla Preadjudicación OTIC'!BJ78)</f>
        <v>7</v>
      </c>
      <c r="BK78" s="2">
        <f>+('3 Planilla Preadjudicación OTIC'!BK78)</f>
        <v>5</v>
      </c>
      <c r="BL78" s="199">
        <f>+('3 Planilla Preadjudicación OTIC'!BM78)</f>
        <v>7</v>
      </c>
      <c r="BM78" s="103">
        <f>ROUND(('3 Planilla Preadjudicación OTIC'!BN78),1)</f>
        <v>6.1</v>
      </c>
      <c r="BN78" s="4">
        <f>+('3 Planilla Preadjudicación OTIC'!BO78)</f>
        <v>0</v>
      </c>
      <c r="BO78" s="4">
        <f>+('3 Planilla Preadjudicación OTIC'!BP78)</f>
        <v>0</v>
      </c>
      <c r="BP78" s="4">
        <f>+('3 Planilla Preadjudicación OTIC'!BQ78)</f>
        <v>0</v>
      </c>
      <c r="BQ78" s="4">
        <f>+('3 Planilla Preadjudicación OTIC'!BR78)</f>
        <v>0</v>
      </c>
      <c r="BR78" s="4">
        <f>+('3 Planilla Preadjudicación OTIC'!BS78)</f>
        <v>0</v>
      </c>
      <c r="BS78" s="4">
        <f>+('3 Planilla Preadjudicación OTIC'!BT78)</f>
        <v>0</v>
      </c>
      <c r="BT78" s="135"/>
      <c r="BU78" s="85">
        <f>IF(VLOOKUP(A78,'BD OFICIAL'!$A$1:$AL$2097,7,0)=D78,0,1)</f>
        <v>0</v>
      </c>
      <c r="BV78" s="85">
        <f>IF(VLOOKUP(A78,'BD OFICIAL'!$A$1:$AL$2097,11,0)=J78,0,1)</f>
        <v>0</v>
      </c>
      <c r="BW78" s="85">
        <f>IF(VLOOKUP(A78,'BD OFICIAL'!$A$1:$AL$2097,13,0)=L78,0,1)</f>
        <v>0</v>
      </c>
      <c r="BX78" s="2">
        <f>IF(VLOOKUP(A78,'BD OFICIAL'!$A$1:$AL$2097,16,0)=O78,0,1)</f>
        <v>0</v>
      </c>
      <c r="BY78" s="2">
        <f>IF(VLOOKUP(A78,'BD OFICIAL'!$A$1:$AL$2097,17,0)=P78,0,1)</f>
        <v>0</v>
      </c>
      <c r="BZ78" s="2">
        <f>IF(VLOOKUP(A78,'BD OFICIAL'!$A$1:$AL$2097,19,0)=R78,0,1)</f>
        <v>0</v>
      </c>
      <c r="CA78" s="2">
        <f>IF(VLOOKUP(A78,'BD OFICIAL'!$A$1:$AL$2097,21,0)=T78,0,1)</f>
        <v>0</v>
      </c>
      <c r="CB78" s="2">
        <f>IF(VLOOKUP(A78,'BD OFICIAL'!$A$1:$AL$2097,24,0)=AK78,0,1)</f>
        <v>0</v>
      </c>
      <c r="CC78" s="2">
        <f>IF(VLOOKUP(A78,'BD OFICIAL'!$A$1:$AL$2097,25,0)=X78,0,1)</f>
        <v>0</v>
      </c>
      <c r="CD78" s="2">
        <f>IF(VLOOKUP(A78,'BD OFICIAL'!$A$1:$AL$2097,26,0)=Y78,0,1)</f>
        <v>0</v>
      </c>
      <c r="CE78" s="2">
        <f>IF(VLOOKUP(A78,'BD OFICIAL'!$A$1:$AL$2097,27,0)=Z78,0,1)</f>
        <v>0</v>
      </c>
      <c r="CF78" s="2">
        <f>IF(VLOOKUP(A78,'BD OFICIAL'!$A$1:$AL$2097,28,0)=AA78,0,1)</f>
        <v>0</v>
      </c>
      <c r="CG78" s="2">
        <f>IF(VLOOKUP(A78,'BD OFICIAL'!$A$1:$AL$2097,33,0)=AF78,0,1)</f>
        <v>0</v>
      </c>
      <c r="CH78" s="2">
        <f>IF(VLOOKUP(A78,'BD OFICIAL'!$A$1:$AL$2097,35,0)=AH78,0,1)</f>
        <v>0</v>
      </c>
      <c r="CI78" s="85">
        <f>IF(VLOOKUP(A78,'BD OFICIAL'!$A$1:$AL$2097,34,0)=AL78,0,1)</f>
        <v>0</v>
      </c>
      <c r="CJ78" s="12">
        <f>VLOOKUP(A78,'BD OFICIAL'!$A$1:$AM$2097,36,0)*AM78-AP78</f>
        <v>0</v>
      </c>
      <c r="CK78" s="85" t="str">
        <f t="shared" si="41"/>
        <v>SHNOM</v>
      </c>
      <c r="CL78" s="85" t="str">
        <f t="shared" si="42"/>
        <v>SI</v>
      </c>
      <c r="CM78" s="85" t="str">
        <f t="shared" si="55"/>
        <v>NO</v>
      </c>
      <c r="CN78" s="31">
        <f t="shared" si="56"/>
        <v>0</v>
      </c>
      <c r="CO78" s="31">
        <f t="shared" si="43"/>
        <v>0</v>
      </c>
      <c r="CP78" s="31">
        <f t="shared" si="34"/>
        <v>0</v>
      </c>
      <c r="CQ78" s="31">
        <f>IF(Y78="NO",0,IF(Y78="SI",IF(VLOOKUP(A78,'BD OFICIAL'!$A:$AO,40,0)=AQ78,0,1)))</f>
        <v>0</v>
      </c>
      <c r="CR78" s="31">
        <f>IF(Z78="NO",0,IF(Z78="SI",IF(VLOOKUP(A78,'BD OFICIAL'!$A:$AO,41,0)=AS78,0,1)))</f>
        <v>0</v>
      </c>
      <c r="CS78" s="31">
        <f t="shared" si="44"/>
        <v>0</v>
      </c>
      <c r="CT78" s="31">
        <f t="shared" si="45"/>
        <v>0</v>
      </c>
      <c r="CU78" s="31">
        <f>IF(VLOOKUP(A78,'BD OFICIAL'!$A$1:$AL$1055,31,0)="SI",IF(AT78&gt;0,0,1),IF(AT78=0,0,1))</f>
        <v>0</v>
      </c>
      <c r="CV78" s="31">
        <f t="shared" si="46"/>
        <v>0</v>
      </c>
      <c r="CW78" s="31">
        <f t="shared" si="47"/>
        <v>0</v>
      </c>
      <c r="CX78" s="85" t="str">
        <f t="shared" si="57"/>
        <v>SI</v>
      </c>
      <c r="CY78" s="31">
        <f t="shared" si="58"/>
        <v>0</v>
      </c>
      <c r="CZ78" s="85" t="str">
        <f>IF(ISERROR(VLOOKUP(AI78,EXPERIENCIA!$A$1:$C$2100,1,0)),"NO","SI")</f>
        <v>SI</v>
      </c>
      <c r="DA78" s="85">
        <f>IF(CX78="no","NO APLICA",IF(AX78=0,"ERROR NOTA",IF(AND(AX78&gt;1,CZ78="NO"),"ERROR NOTA",IF(AND(CZ78="NO",AX78=1),0,IF(VLOOKUP(AI78,EXPERIENCIA!$A$1:$C$2100,3,0)=AX78,0,"ERROR NOTA")))))</f>
        <v>0</v>
      </c>
      <c r="DB78" s="85" t="str">
        <f>IF(ISERROR(VLOOKUP(AI78,COMPORTAMIENTO!$A$1:$C$2100,1,0)),"NO","SI")</f>
        <v>SI</v>
      </c>
      <c r="DC78" s="85">
        <f>IF(CX78="NO","NO APLICA",IF(AY78=0,"ERROR NOTA",IF(AND(DB78="NO",AY78=7),0,IF(VLOOKUP(AI78,COMPORTAMIENTO!$A$2:$H$2100,8,0)=AY78,0,"ERROR NOTA"))))</f>
        <v>0</v>
      </c>
      <c r="DD78" s="103">
        <f t="shared" si="59"/>
        <v>0.1</v>
      </c>
      <c r="DE78" s="103">
        <f t="shared" si="60"/>
        <v>0.5</v>
      </c>
      <c r="DF78" s="85" t="str">
        <f t="shared" si="48"/>
        <v>SI</v>
      </c>
      <c r="DG78" s="85">
        <f t="shared" si="49"/>
        <v>0</v>
      </c>
      <c r="DH78" s="85">
        <f t="shared" si="61"/>
        <v>0</v>
      </c>
      <c r="DI78" s="85">
        <f t="shared" si="50"/>
        <v>0</v>
      </c>
      <c r="DJ78" s="7">
        <f t="shared" si="62"/>
        <v>6.8000000000000007</v>
      </c>
      <c r="DK78" s="7">
        <f t="shared" si="51"/>
        <v>6.8000000000000007</v>
      </c>
      <c r="DL78" s="12">
        <f t="shared" si="63"/>
        <v>5075</v>
      </c>
      <c r="DM78" s="12">
        <f>VLOOKUP(A78,'5 TD'!$A:$B,2,0)</f>
        <v>5075</v>
      </c>
      <c r="DN78" s="7">
        <f t="shared" si="52"/>
        <v>7</v>
      </c>
      <c r="DO78" s="85" t="str">
        <f t="shared" si="53"/>
        <v>APROBADO</v>
      </c>
      <c r="DP78" s="85" t="str">
        <f t="shared" si="35"/>
        <v>APROBADO</v>
      </c>
      <c r="DQ78" s="7">
        <f t="shared" si="36"/>
        <v>6.1</v>
      </c>
      <c r="DR78" s="85" t="str">
        <f t="shared" si="64"/>
        <v>APROBADO</v>
      </c>
      <c r="DS78" s="2">
        <f>+('3 Planilla Preadjudicación OTIC'!BO78)</f>
        <v>0</v>
      </c>
      <c r="DT78" s="2">
        <f>IF(DR78="APROBADO",VLOOKUP(A78,'5 TD'!$D$3:$E$270,2,0),"NO APLICA")</f>
        <v>7</v>
      </c>
      <c r="DU78" s="2" t="str">
        <f t="shared" si="37"/>
        <v>NO</v>
      </c>
      <c r="DV78" s="2" t="str">
        <f>IF(DU78="SI",VLOOKUP(A78,'5 TD'!$G$3:$H$270,2,0),"NO APLICA ")</f>
        <v xml:space="preserve">NO APLICA </v>
      </c>
      <c r="DW78" s="2" t="str">
        <f t="shared" si="65"/>
        <v>NO</v>
      </c>
      <c r="DX78" s="2" t="str">
        <f>IF(DW78="SI",VLOOKUP(A78,'5 TD'!$J$4:$K$472,2,0),"NO APLICA")</f>
        <v>NO APLICA</v>
      </c>
      <c r="DY78" s="2" t="str">
        <f t="shared" si="66"/>
        <v>NO</v>
      </c>
      <c r="DZ78" s="7" t="str">
        <f>IF(DY78="SI",VLOOKUP(A78,'5 TD'!$M$4:$N$350,2,0),"NO APLICA")</f>
        <v>NO APLICA</v>
      </c>
      <c r="EA78" s="2" t="str">
        <f t="shared" si="54"/>
        <v>NO APLICA</v>
      </c>
      <c r="EB78" s="12" t="str">
        <f t="shared" si="67"/>
        <v/>
      </c>
      <c r="EC78" s="12" t="str">
        <f>IF(EA78="SI",VLOOKUP(A78,'5 TD'!$V$4:$W$479,2,0),"NO APLICA")</f>
        <v>NO APLICA</v>
      </c>
      <c r="ED78" s="2" t="str">
        <f t="shared" si="38"/>
        <v>NO</v>
      </c>
      <c r="EE78" s="79" t="str">
        <f>IF(ED78="SI",VLOOKUP(AI78,COMPORTAMIENTO!$A$1:$H$2100,7,0),"NO APLICA")</f>
        <v>NO APLICA</v>
      </c>
      <c r="EF78" s="234" t="str">
        <f>IF(ED78="SI",VLOOKUP(A78,'5 TD'!$P$2:$Q$479,2,0),"NO APLICA")</f>
        <v>NO APLICA</v>
      </c>
      <c r="EG78" s="2" t="str">
        <f t="shared" si="39"/>
        <v>NO</v>
      </c>
      <c r="EH78" s="2">
        <f>IF(CZ78="no",0,VLOOKUP(AI78,EXPERIENCIA!$A$1:$C$2100,2,0))</f>
        <v>12</v>
      </c>
      <c r="EI78" s="2">
        <f>IF(CZ78="si",VLOOKUP(A78,'5 TD'!$S$3:$T$2103,2,0),0)</f>
        <v>146</v>
      </c>
      <c r="EJ78" s="2" t="str">
        <f t="shared" si="40"/>
        <v>NO</v>
      </c>
      <c r="EK78" s="2">
        <f>+('3 Planilla Preadjudicación OTIC'!BU79)</f>
        <v>0</v>
      </c>
      <c r="EL78" s="3"/>
      <c r="EM78" s="3"/>
      <c r="EN78" s="3"/>
    </row>
    <row r="79" spans="1:144" ht="15" hidden="1" customHeight="1" x14ac:dyDescent="0.3">
      <c r="A79" s="2">
        <f>+('3 Planilla Preadjudicación OTIC'!A79)</f>
        <v>14548</v>
      </c>
      <c r="B79" s="2" t="str">
        <f>+('3 Planilla Preadjudicación OTIC'!B79)</f>
        <v>53334038-5</v>
      </c>
      <c r="C79" s="4">
        <f>+('3 Planilla Preadjudicación OTIC'!E79)</f>
        <v>2025</v>
      </c>
      <c r="D79" s="4" t="str">
        <f>+('3 Planilla Preadjudicación OTIC'!F79)</f>
        <v>Fondos Regionales</v>
      </c>
      <c r="E79" s="4" t="str">
        <f>+('3 Planilla Preadjudicación OTIC'!G79)</f>
        <v>61531000-K</v>
      </c>
      <c r="F79" s="4" t="str">
        <f>+('3 Planilla Preadjudicación OTIC'!H79)</f>
        <v>SENCE</v>
      </c>
      <c r="G79" s="4"/>
      <c r="H79" s="4"/>
      <c r="I79" s="4" t="str">
        <f>+('3 Planilla Preadjudicación OTIC'!I79)</f>
        <v>TÉCNICAS DE SOLDADURA POR OXIGÁS, ARCO VOLTAICO, TIG Y MIG</v>
      </c>
      <c r="J79" s="4" t="str">
        <f>+('3 Planilla Preadjudicación OTIC'!J79)</f>
        <v>PF0622</v>
      </c>
      <c r="K79" s="4" t="str">
        <f>+('3 Planilla Preadjudicación OTIC'!K79)</f>
        <v>TÉCNICAS PARA EL EMPRENDIMIENTO</v>
      </c>
      <c r="L79" s="4" t="str">
        <f>+('3 Planilla Preadjudicación OTIC'!L79)</f>
        <v>PF0921</v>
      </c>
      <c r="M79" s="2">
        <f>+('3 Planilla Preadjudicación OTIC'!M79)</f>
        <v>9</v>
      </c>
      <c r="N79" s="4" t="str">
        <f>+('3 Planilla Preadjudicación OTIC'!N79)</f>
        <v>DE LA ARAUCANÍA</v>
      </c>
      <c r="O79" s="4" t="str">
        <f>+('3 Planilla Preadjudicación OTIC'!O79)</f>
        <v>RENAICO</v>
      </c>
      <c r="P79" s="4" t="str">
        <f>+('3 Planilla Preadjudicación OTIC'!P79)</f>
        <v>PERSONAS VULNERABLES PERTENECIENTES AL 80 % MÁS VULNERABLE</v>
      </c>
      <c r="Q79" s="4" t="str">
        <f>+('3 Planilla Preadjudicación OTIC'!Q79)</f>
        <v>PRESENCIAL</v>
      </c>
      <c r="R79" s="4" t="str">
        <f>+('3 Planilla Preadjudicación OTIC'!R79)</f>
        <v>INDEPENDIENTE</v>
      </c>
      <c r="S79" s="4" t="str">
        <f>+('3 Planilla Preadjudicación OTIC'!S79)</f>
        <v>01. LUNES - MAÑANA / 04. MARTES - MAÑANA / 07. MIÉRCOLES - MAÑANA / 10. JUEVES - MAÑANA / 13. VIERNES - MAÑANA</v>
      </c>
      <c r="T79" s="2">
        <f>+('3 Planilla Preadjudicación OTIC'!T79)</f>
        <v>20</v>
      </c>
      <c r="U79" s="2">
        <f>+('3 Planilla Preadjudicación OTIC'!U79)</f>
        <v>260</v>
      </c>
      <c r="V79" s="2">
        <f>+('3 Planilla Preadjudicación OTIC'!V79)</f>
        <v>12</v>
      </c>
      <c r="W79" s="2">
        <f>+('3 Planilla Preadjudicación OTIC'!W79)</f>
        <v>272</v>
      </c>
      <c r="X79" s="2">
        <f>+('3 Planilla Preadjudicación OTIC'!X79)</f>
        <v>4</v>
      </c>
      <c r="Y79" s="2" t="str">
        <f>+('3 Planilla Preadjudicación OTIC'!Y79)</f>
        <v>SI</v>
      </c>
      <c r="Z79" s="2" t="str">
        <f>+('3 Planilla Preadjudicación OTIC'!Z79)</f>
        <v>SI</v>
      </c>
      <c r="AA79" s="2" t="str">
        <f>+('3 Planilla Preadjudicación OTIC'!AA79)</f>
        <v>SI</v>
      </c>
      <c r="AB79" s="4">
        <f>+('3 Planilla Preadjudicación OTIC'!AB79)</f>
        <v>0</v>
      </c>
      <c r="AC79" s="4" t="str">
        <f>+('3 Planilla Preadjudicación OTIC'!AC79)</f>
        <v>EDUCACIÓN BÁSICA COMPLETA, DE PREFERENCIA; NOCIONES BÁSICAS DE OPERACIONES MATEMÁTICAS (SUMA, RESTA,
MULTIPLICACIÓN, DIVISIÓN).</v>
      </c>
      <c r="AD79" s="2" t="str">
        <f>+('3 Planilla Preadjudicación OTIC'!AD79)</f>
        <v>SI</v>
      </c>
      <c r="AE79" s="4" t="str">
        <f>+('3 Planilla Preadjudicación OTIC'!AE79)</f>
        <v>CERTIFICACIÓN COMO SOLDADOR.</v>
      </c>
      <c r="AF79" s="2" t="str">
        <f>+('3 Planilla Preadjudicación OTIC'!AF79)</f>
        <v>CONVOCATORIA ABIERTA</v>
      </c>
      <c r="AG79" s="2">
        <f>+('3 Planilla Preadjudicación OTIC'!AG79)</f>
        <v>68</v>
      </c>
      <c r="AH79" s="30">
        <v>2</v>
      </c>
      <c r="AI79" s="2" t="str">
        <f>+('3 Planilla Preadjudicación OTIC'!AI79)</f>
        <v>77228717-8</v>
      </c>
      <c r="AJ79" s="135" t="str">
        <f>+('3 Planilla Preadjudicación OTIC'!AJ79)</f>
        <v>Servicios de Capacitación Urbano OTEC Spa.</v>
      </c>
      <c r="AK79" s="4">
        <f>+('3 Planilla Preadjudicación OTIC'!AK79)</f>
        <v>272</v>
      </c>
      <c r="AL79" s="2">
        <f>+('3 Planilla Preadjudicación OTIC'!AL79)</f>
        <v>68</v>
      </c>
      <c r="AM79" s="2">
        <f>+('3 Planilla Preadjudicación OTIC'!AM79)</f>
        <v>5075</v>
      </c>
      <c r="AN79" s="12">
        <f>+('3 Planilla Preadjudicación OTIC'!AN79)</f>
        <v>275000</v>
      </c>
      <c r="AO79" s="12">
        <f>+('3 Planilla Preadjudicación OTIC'!AO79)</f>
        <v>250000</v>
      </c>
      <c r="AP79" s="12">
        <f>+('3 Planilla Preadjudicación OTIC'!AP79)</f>
        <v>27608000</v>
      </c>
      <c r="AQ79" s="12">
        <f>+('3 Planilla Preadjudicación OTIC'!AQ79)</f>
        <v>5440000</v>
      </c>
      <c r="AR79" s="12">
        <f>+('3 Planilla Preadjudicación OTIC'!AR79)</f>
        <v>5500000</v>
      </c>
      <c r="AS79" s="12">
        <f>+('3 Planilla Preadjudicación OTIC'!AS79)</f>
        <v>6800000</v>
      </c>
      <c r="AT79" s="12">
        <f>+('3 Planilla Preadjudicación OTIC'!AT79)</f>
        <v>5000000</v>
      </c>
      <c r="AU79" s="12">
        <f>+('3 Planilla Preadjudicación OTIC'!AU79)</f>
        <v>50348000</v>
      </c>
      <c r="AV79" s="12" t="str">
        <f>+('3 Planilla Preadjudicación OTIC'!AV79)</f>
        <v>SI</v>
      </c>
      <c r="AW79" s="2">
        <f>+('3 Planilla Preadjudicación OTIC'!AW79)</f>
        <v>0</v>
      </c>
      <c r="AX79" s="4">
        <f>+('3 Planilla Preadjudicación OTIC'!AX79)</f>
        <v>1</v>
      </c>
      <c r="AY79" s="2">
        <f>+('3 Planilla Preadjudicación OTIC'!AY79)</f>
        <v>5</v>
      </c>
      <c r="AZ79" s="2" t="str">
        <f>+('3 Planilla Preadjudicación OTIC'!BA79)</f>
        <v>-</v>
      </c>
      <c r="BA79" s="2" t="str">
        <f>+('3 Planilla Preadjudicación OTIC'!BB79)</f>
        <v>-</v>
      </c>
      <c r="BB79" s="2" t="str">
        <f>+('3 Planilla Preadjudicación OTIC'!BC79)</f>
        <v>-</v>
      </c>
      <c r="BC79" s="2" t="str">
        <f>+('3 Planilla Preadjudicación OTIC'!BD79)</f>
        <v>-</v>
      </c>
      <c r="BD79" s="2" t="str">
        <f>+('3 Planilla Preadjudicación OTIC'!BE79)</f>
        <v>-</v>
      </c>
      <c r="BE79" s="2" t="str">
        <f>+('3 Planilla Preadjudicación OTIC'!BF79)</f>
        <v>-</v>
      </c>
      <c r="BF79" s="2"/>
      <c r="BG79" s="2">
        <f>+('3 Planilla Preadjudicación OTIC'!BG79)</f>
        <v>7</v>
      </c>
      <c r="BH79" s="2">
        <f>+('3 Planilla Preadjudicación OTIC'!BH79)</f>
        <v>7</v>
      </c>
      <c r="BI79" s="2">
        <f>+('3 Planilla Preadjudicación OTIC'!BI79)</f>
        <v>7</v>
      </c>
      <c r="BJ79" s="2">
        <f>+('3 Planilla Preadjudicación OTIC'!BJ79)</f>
        <v>7</v>
      </c>
      <c r="BK79" s="2">
        <f>+('3 Planilla Preadjudicación OTIC'!BK79)</f>
        <v>1</v>
      </c>
      <c r="BL79" s="199">
        <f>+('3 Planilla Preadjudicación OTIC'!BM79)</f>
        <v>7</v>
      </c>
      <c r="BM79" s="103">
        <f>ROUND(('3 Planilla Preadjudicación OTIC'!BN79),1)</f>
        <v>5.8</v>
      </c>
      <c r="BN79" s="4">
        <f>+('3 Planilla Preadjudicación OTIC'!BO79)</f>
        <v>0</v>
      </c>
      <c r="BO79" s="4">
        <f>+('3 Planilla Preadjudicación OTIC'!BP79)</f>
        <v>0</v>
      </c>
      <c r="BP79" s="4">
        <f>+('3 Planilla Preadjudicación OTIC'!BQ79)</f>
        <v>0</v>
      </c>
      <c r="BQ79" s="4">
        <f>+('3 Planilla Preadjudicación OTIC'!BR79)</f>
        <v>0</v>
      </c>
      <c r="BR79" s="4">
        <f>+('3 Planilla Preadjudicación OTIC'!BS79)</f>
        <v>0</v>
      </c>
      <c r="BS79" s="4">
        <f>+('3 Planilla Preadjudicación OTIC'!BT79)</f>
        <v>0</v>
      </c>
      <c r="BT79" s="135"/>
      <c r="BU79" s="85">
        <f>IF(VLOOKUP(A79,'BD OFICIAL'!$A$1:$AL$2097,7,0)=D79,0,1)</f>
        <v>0</v>
      </c>
      <c r="BV79" s="85">
        <f>IF(VLOOKUP(A79,'BD OFICIAL'!$A$1:$AL$2097,11,0)=J79,0,1)</f>
        <v>0</v>
      </c>
      <c r="BW79" s="85">
        <f>IF(VLOOKUP(A79,'BD OFICIAL'!$A$1:$AL$2097,13,0)=L79,0,1)</f>
        <v>0</v>
      </c>
      <c r="BX79" s="2">
        <f>IF(VLOOKUP(A79,'BD OFICIAL'!$A$1:$AL$2097,16,0)=O79,0,1)</f>
        <v>0</v>
      </c>
      <c r="BY79" s="2">
        <f>IF(VLOOKUP(A79,'BD OFICIAL'!$A$1:$AL$2097,17,0)=P79,0,1)</f>
        <v>0</v>
      </c>
      <c r="BZ79" s="2">
        <f>IF(VLOOKUP(A79,'BD OFICIAL'!$A$1:$AL$2097,19,0)=R79,0,1)</f>
        <v>0</v>
      </c>
      <c r="CA79" s="2">
        <f>IF(VLOOKUP(A79,'BD OFICIAL'!$A$1:$AL$2097,21,0)=T79,0,1)</f>
        <v>0</v>
      </c>
      <c r="CB79" s="2">
        <f>IF(VLOOKUP(A79,'BD OFICIAL'!$A$1:$AL$2097,24,0)=AK79,0,1)</f>
        <v>0</v>
      </c>
      <c r="CC79" s="2">
        <f>IF(VLOOKUP(A79,'BD OFICIAL'!$A$1:$AL$2097,25,0)=X79,0,1)</f>
        <v>0</v>
      </c>
      <c r="CD79" s="2">
        <f>IF(VLOOKUP(A79,'BD OFICIAL'!$A$1:$AL$2097,26,0)=Y79,0,1)</f>
        <v>0</v>
      </c>
      <c r="CE79" s="2">
        <f>IF(VLOOKUP(A79,'BD OFICIAL'!$A$1:$AL$2097,27,0)=Z79,0,1)</f>
        <v>0</v>
      </c>
      <c r="CF79" s="2">
        <f>IF(VLOOKUP(A79,'BD OFICIAL'!$A$1:$AL$2097,28,0)=AA79,0,1)</f>
        <v>0</v>
      </c>
      <c r="CG79" s="2">
        <f>IF(VLOOKUP(A79,'BD OFICIAL'!$A$1:$AL$2097,33,0)=AF79,0,1)</f>
        <v>0</v>
      </c>
      <c r="CH79" s="2">
        <f>IF(VLOOKUP(A79,'BD OFICIAL'!$A$1:$AL$2097,35,0)=AH79,0,1)</f>
        <v>0</v>
      </c>
      <c r="CI79" s="85">
        <f>IF(VLOOKUP(A79,'BD OFICIAL'!$A$1:$AL$2097,34,0)=AL79,0,1)</f>
        <v>0</v>
      </c>
      <c r="CJ79" s="12">
        <f>VLOOKUP(A79,'BD OFICIAL'!$A$1:$AM$2097,36,0)*AM79-AP79</f>
        <v>0</v>
      </c>
      <c r="CK79" s="85" t="str">
        <f t="shared" si="41"/>
        <v>SHNOM</v>
      </c>
      <c r="CL79" s="85" t="str">
        <f t="shared" si="42"/>
        <v>SI</v>
      </c>
      <c r="CM79" s="85" t="str">
        <f t="shared" si="55"/>
        <v>NO</v>
      </c>
      <c r="CN79" s="31">
        <f t="shared" si="56"/>
        <v>0</v>
      </c>
      <c r="CO79" s="31">
        <f t="shared" si="43"/>
        <v>0</v>
      </c>
      <c r="CP79" s="31">
        <f t="shared" si="34"/>
        <v>0</v>
      </c>
      <c r="CQ79" s="31">
        <f>IF(Y79="NO",0,IF(Y79="SI",IF(VLOOKUP(A79,'BD OFICIAL'!$A:$AO,40,0)=AQ79,0,1)))</f>
        <v>0</v>
      </c>
      <c r="CR79" s="31">
        <f>IF(Z79="NO",0,IF(Z79="SI",IF(VLOOKUP(A79,'BD OFICIAL'!$A:$AO,41,0)=AS79,0,1)))</f>
        <v>0</v>
      </c>
      <c r="CS79" s="31">
        <f t="shared" si="44"/>
        <v>0</v>
      </c>
      <c r="CT79" s="31">
        <f t="shared" si="45"/>
        <v>0</v>
      </c>
      <c r="CU79" s="31">
        <f>IF(VLOOKUP(A79,'BD OFICIAL'!$A$1:$AL$1055,31,0)="SI",IF(AT79&gt;0,0,1),IF(AT79=0,0,1))</f>
        <v>0</v>
      </c>
      <c r="CV79" s="31">
        <f t="shared" si="46"/>
        <v>0</v>
      </c>
      <c r="CW79" s="31">
        <f t="shared" si="47"/>
        <v>0</v>
      </c>
      <c r="CX79" s="85" t="str">
        <f t="shared" si="57"/>
        <v>SI</v>
      </c>
      <c r="CY79" s="31">
        <f t="shared" si="58"/>
        <v>0</v>
      </c>
      <c r="CZ79" s="85" t="str">
        <f>IF(ISERROR(VLOOKUP(AI79,EXPERIENCIA!$A$1:$C$2100,1,0)),"NO","SI")</f>
        <v>SI</v>
      </c>
      <c r="DA79" s="85">
        <f>IF(CX79="no","NO APLICA",IF(AX79=0,"ERROR NOTA",IF(AND(AX79&gt;1,CZ79="NO"),"ERROR NOTA",IF(AND(CZ79="NO",AX79=1),0,IF(VLOOKUP(AI79,EXPERIENCIA!$A$1:$C$2100,3,0)=AX79,0,"ERROR NOTA")))))</f>
        <v>0</v>
      </c>
      <c r="DB79" s="85" t="str">
        <f>IF(ISERROR(VLOOKUP(AI79,COMPORTAMIENTO!$A$1:$C$2100,1,0)),"NO","SI")</f>
        <v>SI</v>
      </c>
      <c r="DC79" s="85">
        <f>IF(CX79="NO","NO APLICA",IF(AY79=0,"ERROR NOTA",IF(AND(DB79="NO",AY79=7),0,IF(VLOOKUP(AI79,COMPORTAMIENTO!$A$2:$H$2100,8,0)=AY79,0,"ERROR NOTA"))))</f>
        <v>0</v>
      </c>
      <c r="DD79" s="103">
        <f t="shared" si="59"/>
        <v>0.1</v>
      </c>
      <c r="DE79" s="103">
        <f t="shared" si="60"/>
        <v>0.5</v>
      </c>
      <c r="DF79" s="85" t="str">
        <f t="shared" si="48"/>
        <v>SI</v>
      </c>
      <c r="DG79" s="85">
        <f t="shared" si="49"/>
        <v>0</v>
      </c>
      <c r="DH79" s="85">
        <f t="shared" si="61"/>
        <v>0</v>
      </c>
      <c r="DI79" s="85">
        <f t="shared" si="50"/>
        <v>0</v>
      </c>
      <c r="DJ79" s="7">
        <f t="shared" si="62"/>
        <v>6.4</v>
      </c>
      <c r="DK79" s="7">
        <f t="shared" si="51"/>
        <v>6.4</v>
      </c>
      <c r="DL79" s="12">
        <f t="shared" si="63"/>
        <v>5075</v>
      </c>
      <c r="DM79" s="12">
        <f>VLOOKUP(A79,'5 TD'!$A:$B,2,0)</f>
        <v>5075</v>
      </c>
      <c r="DN79" s="7">
        <f t="shared" si="52"/>
        <v>7</v>
      </c>
      <c r="DO79" s="85" t="str">
        <f t="shared" si="53"/>
        <v>APROBADO</v>
      </c>
      <c r="DP79" s="85" t="str">
        <f t="shared" si="35"/>
        <v>APROBADO</v>
      </c>
      <c r="DQ79" s="7">
        <f t="shared" si="36"/>
        <v>5.8</v>
      </c>
      <c r="DR79" s="85" t="str">
        <f t="shared" si="64"/>
        <v>APROBADO</v>
      </c>
      <c r="DS79" s="2">
        <f>+('3 Planilla Preadjudicación OTIC'!BO79)</f>
        <v>0</v>
      </c>
      <c r="DT79" s="2">
        <f>IF(DR79="APROBADO",VLOOKUP(A79,'5 TD'!$D$3:$E$270,2,0),"NO APLICA")</f>
        <v>7</v>
      </c>
      <c r="DU79" s="2" t="str">
        <f t="shared" si="37"/>
        <v>NO</v>
      </c>
      <c r="DV79" s="2" t="str">
        <f>IF(DU79="SI",VLOOKUP(A79,'5 TD'!$G$3:$H$270,2,0),"NO APLICA ")</f>
        <v xml:space="preserve">NO APLICA </v>
      </c>
      <c r="DW79" s="2" t="str">
        <f t="shared" si="65"/>
        <v>NO</v>
      </c>
      <c r="DX79" s="2" t="str">
        <f>IF(DW79="SI",VLOOKUP(A79,'5 TD'!$J$4:$K$472,2,0),"NO APLICA")</f>
        <v>NO APLICA</v>
      </c>
      <c r="DY79" s="2" t="str">
        <f t="shared" si="66"/>
        <v>NO</v>
      </c>
      <c r="DZ79" s="7" t="str">
        <f>IF(DY79="SI",VLOOKUP(A79,'5 TD'!$M$4:$N$350,2,0),"NO APLICA")</f>
        <v>NO APLICA</v>
      </c>
      <c r="EA79" s="2" t="str">
        <f t="shared" si="54"/>
        <v>NO APLICA</v>
      </c>
      <c r="EB79" s="12" t="str">
        <f t="shared" si="67"/>
        <v/>
      </c>
      <c r="EC79" s="12" t="str">
        <f>IF(EA79="SI",VLOOKUP(A79,'5 TD'!$V$4:$W$479,2,0),"NO APLICA")</f>
        <v>NO APLICA</v>
      </c>
      <c r="ED79" s="2" t="str">
        <f t="shared" si="38"/>
        <v>NO</v>
      </c>
      <c r="EE79" s="79" t="str">
        <f>IF(ED79="SI",VLOOKUP(AI79,COMPORTAMIENTO!$A$1:$H$2100,7,0),"NO APLICA")</f>
        <v>NO APLICA</v>
      </c>
      <c r="EF79" s="234" t="str">
        <f>IF(ED79="SI",VLOOKUP(A79,'5 TD'!$P$2:$Q$479,2,0),"NO APLICA")</f>
        <v>NO APLICA</v>
      </c>
      <c r="EG79" s="2" t="str">
        <f t="shared" si="39"/>
        <v>NO</v>
      </c>
      <c r="EH79" s="2">
        <f>IF(CZ79="no",0,VLOOKUP(AI79,EXPERIENCIA!$A$1:$C$2100,2,0))</f>
        <v>12</v>
      </c>
      <c r="EI79" s="2">
        <f>IF(CZ79="si",VLOOKUP(A79,'5 TD'!$S$3:$T$2103,2,0),0)</f>
        <v>146</v>
      </c>
      <c r="EJ79" s="2" t="str">
        <f t="shared" si="40"/>
        <v>NO</v>
      </c>
      <c r="EK79" s="2">
        <f>+('3 Planilla Preadjudicación OTIC'!BU80)</f>
        <v>0</v>
      </c>
      <c r="EL79" s="3"/>
      <c r="EM79" s="3"/>
      <c r="EN79" s="3"/>
    </row>
    <row r="80" spans="1:144" ht="15" hidden="1" customHeight="1" x14ac:dyDescent="0.3">
      <c r="A80" s="2">
        <f>+('3 Planilla Preadjudicación OTIC'!A80)</f>
        <v>14549</v>
      </c>
      <c r="B80" s="2" t="str">
        <f>+('3 Planilla Preadjudicación OTIC'!B80)</f>
        <v>53334038-5</v>
      </c>
      <c r="C80" s="4">
        <f>+('3 Planilla Preadjudicación OTIC'!E80)</f>
        <v>2025</v>
      </c>
      <c r="D80" s="4" t="str">
        <f>+('3 Planilla Preadjudicación OTIC'!F80)</f>
        <v>Fondos Regionales</v>
      </c>
      <c r="E80" s="4" t="str">
        <f>+('3 Planilla Preadjudicación OTIC'!G80)</f>
        <v>61531000-K</v>
      </c>
      <c r="F80" s="4" t="str">
        <f>+('3 Planilla Preadjudicación OTIC'!H80)</f>
        <v>SENCE</v>
      </c>
      <c r="G80" s="4"/>
      <c r="H80" s="4"/>
      <c r="I80" s="4" t="str">
        <f>+('3 Planilla Preadjudicación OTIC'!I80)</f>
        <v>LABORES DE CARPINTERÍA DE OBRA GRUESA BÁSICA</v>
      </c>
      <c r="J80" s="4" t="str">
        <f>+('3 Planilla Preadjudicación OTIC'!J80)</f>
        <v>PF1566</v>
      </c>
      <c r="K80" s="4" t="str">
        <f>+('3 Planilla Preadjudicación OTIC'!K80)</f>
        <v>TÉCNICAS PARA EL EMPRENDIMIENTO</v>
      </c>
      <c r="L80" s="4" t="str">
        <f>+('3 Planilla Preadjudicación OTIC'!L80)</f>
        <v>PF0921</v>
      </c>
      <c r="M80" s="2">
        <f>+('3 Planilla Preadjudicación OTIC'!M80)</f>
        <v>9</v>
      </c>
      <c r="N80" s="4" t="str">
        <f>+('3 Planilla Preadjudicación OTIC'!N80)</f>
        <v>DE LA ARAUCANÍA</v>
      </c>
      <c r="O80" s="4" t="str">
        <f>+('3 Planilla Preadjudicación OTIC'!O80)</f>
        <v>TOLTÉN</v>
      </c>
      <c r="P80" s="4" t="str">
        <f>+('3 Planilla Preadjudicación OTIC'!P80)</f>
        <v>PERSONAS VULNERABLES PERTENECIENTES AL 80 % MÁS VULNERABLE</v>
      </c>
      <c r="Q80" s="4" t="str">
        <f>+('3 Planilla Preadjudicación OTIC'!Q80)</f>
        <v>PRESENCIAL</v>
      </c>
      <c r="R80" s="4" t="str">
        <f>+('3 Planilla Preadjudicación OTIC'!R80)</f>
        <v>INDEPENDIENTE</v>
      </c>
      <c r="S80" s="4" t="str">
        <f>+('3 Planilla Preadjudicación OTIC'!S80)</f>
        <v>01. LUNES - MAÑANA / 04. MARTES - MAÑANA / 07. MIÉRCOLES - MAÑANA / 10. JUEVES - MAÑANA / 13. VIERNES - MAÑANA</v>
      </c>
      <c r="T80" s="2">
        <f>+('3 Planilla Preadjudicación OTIC'!T80)</f>
        <v>20</v>
      </c>
      <c r="U80" s="2">
        <f>+('3 Planilla Preadjudicación OTIC'!U80)</f>
        <v>170</v>
      </c>
      <c r="V80" s="2">
        <f>+('3 Planilla Preadjudicación OTIC'!V80)</f>
        <v>12</v>
      </c>
      <c r="W80" s="2">
        <f>+('3 Planilla Preadjudicación OTIC'!W80)</f>
        <v>182</v>
      </c>
      <c r="X80" s="2">
        <f>+('3 Planilla Preadjudicación OTIC'!X80)</f>
        <v>4</v>
      </c>
      <c r="Y80" s="2" t="str">
        <f>+('3 Planilla Preadjudicación OTIC'!Y80)</f>
        <v>SI</v>
      </c>
      <c r="Z80" s="2" t="str">
        <f>+('3 Planilla Preadjudicación OTIC'!Z80)</f>
        <v>SI</v>
      </c>
      <c r="AA80" s="2" t="str">
        <f>+('3 Planilla Preadjudicación OTIC'!AA80)</f>
        <v>SI</v>
      </c>
      <c r="AB80" s="4">
        <f>+('3 Planilla Preadjudicación OTIC'!AB80)</f>
        <v>0</v>
      </c>
      <c r="AC80" s="4" t="str">
        <f>+('3 Planilla Preadjudicación OTIC'!AC80)</f>
        <v>EDUCACIÓN MEDIA COMPLETA, PREFERENTEMENTE</v>
      </c>
      <c r="AD80" s="2">
        <f>+('3 Planilla Preadjudicación OTIC'!AD80)</f>
        <v>0</v>
      </c>
      <c r="AE80" s="4">
        <f>+('3 Planilla Preadjudicación OTIC'!AE80)</f>
        <v>0</v>
      </c>
      <c r="AF80" s="2" t="str">
        <f>+('3 Planilla Preadjudicación OTIC'!AF80)</f>
        <v>CONVOCATORIA ABIERTA</v>
      </c>
      <c r="AG80" s="2">
        <f>+('3 Planilla Preadjudicación OTIC'!AG80)</f>
        <v>46</v>
      </c>
      <c r="AH80" s="30">
        <v>2</v>
      </c>
      <c r="AI80" s="2" t="str">
        <f>+('3 Planilla Preadjudicación OTIC'!AI80)</f>
        <v>77228717-8</v>
      </c>
      <c r="AJ80" s="135" t="str">
        <f>+('3 Planilla Preadjudicación OTIC'!AJ80)</f>
        <v>Servicios de Capacitación Urbano OTEC Spa.</v>
      </c>
      <c r="AK80" s="4">
        <f>+('3 Planilla Preadjudicación OTIC'!AK80)</f>
        <v>182</v>
      </c>
      <c r="AL80" s="2">
        <f>+('3 Planilla Preadjudicación OTIC'!AL80)</f>
        <v>46</v>
      </c>
      <c r="AM80" s="2">
        <f>+('3 Planilla Preadjudicación OTIC'!AM80)</f>
        <v>5075</v>
      </c>
      <c r="AN80" s="12">
        <f>+('3 Planilla Preadjudicación OTIC'!AN80)</f>
        <v>275000</v>
      </c>
      <c r="AO80" s="12">
        <f>+('3 Planilla Preadjudicación OTIC'!AO80)</f>
        <v>0</v>
      </c>
      <c r="AP80" s="12">
        <f>+('3 Planilla Preadjudicación OTIC'!AP80)</f>
        <v>18473000</v>
      </c>
      <c r="AQ80" s="12">
        <f>+('3 Planilla Preadjudicación OTIC'!AQ80)</f>
        <v>3680000</v>
      </c>
      <c r="AR80" s="12">
        <f>+('3 Planilla Preadjudicación OTIC'!AR80)</f>
        <v>5500000</v>
      </c>
      <c r="AS80" s="12">
        <f>+('3 Planilla Preadjudicación OTIC'!AS80)</f>
        <v>4600000</v>
      </c>
      <c r="AT80" s="12">
        <f>+('3 Planilla Preadjudicación OTIC'!AT80)</f>
        <v>0</v>
      </c>
      <c r="AU80" s="12">
        <f>+('3 Planilla Preadjudicación OTIC'!AU80)</f>
        <v>32253000</v>
      </c>
      <c r="AV80" s="12" t="str">
        <f>+('3 Planilla Preadjudicación OTIC'!AV80)</f>
        <v>SI</v>
      </c>
      <c r="AW80" s="2">
        <f>+('3 Planilla Preadjudicación OTIC'!AW80)</f>
        <v>0</v>
      </c>
      <c r="AX80" s="4">
        <f>+('3 Planilla Preadjudicación OTIC'!AX80)</f>
        <v>1</v>
      </c>
      <c r="AY80" s="2">
        <f>+('3 Planilla Preadjudicación OTIC'!AY80)</f>
        <v>5</v>
      </c>
      <c r="AZ80" s="2" t="str">
        <f>+('3 Planilla Preadjudicación OTIC'!BA80)</f>
        <v>-</v>
      </c>
      <c r="BA80" s="2" t="str">
        <f>+('3 Planilla Preadjudicación OTIC'!BB80)</f>
        <v>-</v>
      </c>
      <c r="BB80" s="2" t="str">
        <f>+('3 Planilla Preadjudicación OTIC'!BC80)</f>
        <v>-</v>
      </c>
      <c r="BC80" s="2" t="str">
        <f>+('3 Planilla Preadjudicación OTIC'!BD80)</f>
        <v>-</v>
      </c>
      <c r="BD80" s="2" t="str">
        <f>+('3 Planilla Preadjudicación OTIC'!BE80)</f>
        <v>-</v>
      </c>
      <c r="BE80" s="2" t="str">
        <f>+('3 Planilla Preadjudicación OTIC'!BF80)</f>
        <v>-</v>
      </c>
      <c r="BF80" s="2"/>
      <c r="BG80" s="2">
        <f>+('3 Planilla Preadjudicación OTIC'!BG80)</f>
        <v>7</v>
      </c>
      <c r="BH80" s="2">
        <f>+('3 Planilla Preadjudicación OTIC'!BH80)</f>
        <v>7</v>
      </c>
      <c r="BI80" s="2">
        <f>+('3 Planilla Preadjudicación OTIC'!BI80)</f>
        <v>7</v>
      </c>
      <c r="BJ80" s="2">
        <f>+('3 Planilla Preadjudicación OTIC'!BJ80)</f>
        <v>7</v>
      </c>
      <c r="BK80" s="2">
        <f>+('3 Planilla Preadjudicación OTIC'!BK80)</f>
        <v>5</v>
      </c>
      <c r="BL80" s="199">
        <f>+('3 Planilla Preadjudicación OTIC'!BM80)</f>
        <v>7</v>
      </c>
      <c r="BM80" s="103">
        <f>ROUND(('3 Planilla Preadjudicación OTIC'!BN80),1)</f>
        <v>6.1</v>
      </c>
      <c r="BN80" s="4">
        <f>+('3 Planilla Preadjudicación OTIC'!BO80)</f>
        <v>0</v>
      </c>
      <c r="BO80" s="4">
        <f>+('3 Planilla Preadjudicación OTIC'!BP80)</f>
        <v>0</v>
      </c>
      <c r="BP80" s="4">
        <f>+('3 Planilla Preadjudicación OTIC'!BQ80)</f>
        <v>0</v>
      </c>
      <c r="BQ80" s="4">
        <f>+('3 Planilla Preadjudicación OTIC'!BR80)</f>
        <v>0</v>
      </c>
      <c r="BR80" s="4">
        <f>+('3 Planilla Preadjudicación OTIC'!BS80)</f>
        <v>0</v>
      </c>
      <c r="BS80" s="4">
        <f>+('3 Planilla Preadjudicación OTIC'!BT80)</f>
        <v>0</v>
      </c>
      <c r="BT80" s="135"/>
      <c r="BU80" s="85">
        <f>IF(VLOOKUP(A80,'BD OFICIAL'!$A$1:$AL$2097,7,0)=D80,0,1)</f>
        <v>0</v>
      </c>
      <c r="BV80" s="85">
        <f>IF(VLOOKUP(A80,'BD OFICIAL'!$A$1:$AL$2097,11,0)=J80,0,1)</f>
        <v>0</v>
      </c>
      <c r="BW80" s="85">
        <f>IF(VLOOKUP(A80,'BD OFICIAL'!$A$1:$AL$2097,13,0)=L80,0,1)</f>
        <v>0</v>
      </c>
      <c r="BX80" s="2">
        <f>IF(VLOOKUP(A80,'BD OFICIAL'!$A$1:$AL$2097,16,0)=O80,0,1)</f>
        <v>0</v>
      </c>
      <c r="BY80" s="2">
        <f>IF(VLOOKUP(A80,'BD OFICIAL'!$A$1:$AL$2097,17,0)=P80,0,1)</f>
        <v>0</v>
      </c>
      <c r="BZ80" s="2">
        <f>IF(VLOOKUP(A80,'BD OFICIAL'!$A$1:$AL$2097,19,0)=R80,0,1)</f>
        <v>0</v>
      </c>
      <c r="CA80" s="2">
        <f>IF(VLOOKUP(A80,'BD OFICIAL'!$A$1:$AL$2097,21,0)=T80,0,1)</f>
        <v>0</v>
      </c>
      <c r="CB80" s="2">
        <f>IF(VLOOKUP(A80,'BD OFICIAL'!$A$1:$AL$2097,24,0)=AK80,0,1)</f>
        <v>0</v>
      </c>
      <c r="CC80" s="2">
        <f>IF(VLOOKUP(A80,'BD OFICIAL'!$A$1:$AL$2097,25,0)=X80,0,1)</f>
        <v>0</v>
      </c>
      <c r="CD80" s="2">
        <f>IF(VLOOKUP(A80,'BD OFICIAL'!$A$1:$AL$2097,26,0)=Y80,0,1)</f>
        <v>0</v>
      </c>
      <c r="CE80" s="2">
        <f>IF(VLOOKUP(A80,'BD OFICIAL'!$A$1:$AL$2097,27,0)=Z80,0,1)</f>
        <v>0</v>
      </c>
      <c r="CF80" s="2">
        <f>IF(VLOOKUP(A80,'BD OFICIAL'!$A$1:$AL$2097,28,0)=AA80,0,1)</f>
        <v>0</v>
      </c>
      <c r="CG80" s="2">
        <f>IF(VLOOKUP(A80,'BD OFICIAL'!$A$1:$AL$2097,33,0)=AF80,0,1)</f>
        <v>0</v>
      </c>
      <c r="CH80" s="2">
        <f>IF(VLOOKUP(A80,'BD OFICIAL'!$A$1:$AL$2097,35,0)=AH80,0,1)</f>
        <v>0</v>
      </c>
      <c r="CI80" s="85">
        <f>IF(VLOOKUP(A80,'BD OFICIAL'!$A$1:$AL$2097,34,0)=AL80,0,1)</f>
        <v>0</v>
      </c>
      <c r="CJ80" s="12">
        <f>VLOOKUP(A80,'BD OFICIAL'!$A$1:$AM$2097,36,0)*AM80-AP80</f>
        <v>0</v>
      </c>
      <c r="CK80" s="85" t="str">
        <f t="shared" si="41"/>
        <v>SHNOM</v>
      </c>
      <c r="CL80" s="85" t="str">
        <f t="shared" si="42"/>
        <v>SI</v>
      </c>
      <c r="CM80" s="85" t="str">
        <f t="shared" si="55"/>
        <v>NO</v>
      </c>
      <c r="CN80" s="31">
        <f t="shared" si="56"/>
        <v>0</v>
      </c>
      <c r="CO80" s="31">
        <f t="shared" si="43"/>
        <v>0</v>
      </c>
      <c r="CP80" s="31">
        <f t="shared" si="34"/>
        <v>0</v>
      </c>
      <c r="CQ80" s="31">
        <f>IF(Y80="NO",0,IF(Y80="SI",IF(VLOOKUP(A80,'BD OFICIAL'!$A:$AO,40,0)=AQ80,0,1)))</f>
        <v>0</v>
      </c>
      <c r="CR80" s="31">
        <f>IF(Z80="NO",0,IF(Z80="SI",IF(VLOOKUP(A80,'BD OFICIAL'!$A:$AO,41,0)=AS80,0,1)))</f>
        <v>0</v>
      </c>
      <c r="CS80" s="31">
        <f t="shared" si="44"/>
        <v>0</v>
      </c>
      <c r="CT80" s="31">
        <f t="shared" si="45"/>
        <v>0</v>
      </c>
      <c r="CU80" s="31">
        <f>IF(VLOOKUP(A80,'BD OFICIAL'!$A$1:$AL$1055,31,0)="SI",IF(AT80&gt;0,0,1),IF(AT80=0,0,1))</f>
        <v>0</v>
      </c>
      <c r="CV80" s="31">
        <f t="shared" si="46"/>
        <v>0</v>
      </c>
      <c r="CW80" s="31">
        <f t="shared" si="47"/>
        <v>0</v>
      </c>
      <c r="CX80" s="85" t="str">
        <f t="shared" si="57"/>
        <v>SI</v>
      </c>
      <c r="CY80" s="31">
        <f t="shared" si="58"/>
        <v>0</v>
      </c>
      <c r="CZ80" s="85" t="str">
        <f>IF(ISERROR(VLOOKUP(AI80,EXPERIENCIA!$A$1:$C$2100,1,0)),"NO","SI")</f>
        <v>SI</v>
      </c>
      <c r="DA80" s="85">
        <f>IF(CX80="no","NO APLICA",IF(AX80=0,"ERROR NOTA",IF(AND(AX80&gt;1,CZ80="NO"),"ERROR NOTA",IF(AND(CZ80="NO",AX80=1),0,IF(VLOOKUP(AI80,EXPERIENCIA!$A$1:$C$2100,3,0)=AX80,0,"ERROR NOTA")))))</f>
        <v>0</v>
      </c>
      <c r="DB80" s="85" t="str">
        <f>IF(ISERROR(VLOOKUP(AI80,COMPORTAMIENTO!$A$1:$C$2100,1,0)),"NO","SI")</f>
        <v>SI</v>
      </c>
      <c r="DC80" s="85">
        <f>IF(CX80="NO","NO APLICA",IF(AY80=0,"ERROR NOTA",IF(AND(DB80="NO",AY80=7),0,IF(VLOOKUP(AI80,COMPORTAMIENTO!$A$2:$H$2100,8,0)=AY80,0,"ERROR NOTA"))))</f>
        <v>0</v>
      </c>
      <c r="DD80" s="103">
        <f t="shared" si="59"/>
        <v>0.1</v>
      </c>
      <c r="DE80" s="103">
        <f t="shared" si="60"/>
        <v>0.5</v>
      </c>
      <c r="DF80" s="85" t="str">
        <f t="shared" si="48"/>
        <v>SI</v>
      </c>
      <c r="DG80" s="85">
        <f t="shared" si="49"/>
        <v>0</v>
      </c>
      <c r="DH80" s="85">
        <f t="shared" si="61"/>
        <v>0</v>
      </c>
      <c r="DI80" s="85">
        <f t="shared" si="50"/>
        <v>0</v>
      </c>
      <c r="DJ80" s="7">
        <f t="shared" si="62"/>
        <v>6.8000000000000007</v>
      </c>
      <c r="DK80" s="7">
        <f t="shared" si="51"/>
        <v>6.8000000000000007</v>
      </c>
      <c r="DL80" s="12">
        <f t="shared" si="63"/>
        <v>5075</v>
      </c>
      <c r="DM80" s="12">
        <f>VLOOKUP(A80,'5 TD'!$A:$B,2,0)</f>
        <v>5075</v>
      </c>
      <c r="DN80" s="7">
        <f t="shared" si="52"/>
        <v>7</v>
      </c>
      <c r="DO80" s="85" t="str">
        <f t="shared" si="53"/>
        <v>APROBADO</v>
      </c>
      <c r="DP80" s="85" t="str">
        <f t="shared" si="35"/>
        <v>APROBADO</v>
      </c>
      <c r="DQ80" s="7">
        <f t="shared" si="36"/>
        <v>6.1</v>
      </c>
      <c r="DR80" s="85" t="str">
        <f t="shared" si="64"/>
        <v>APROBADO</v>
      </c>
      <c r="DS80" s="2">
        <f>+('3 Planilla Preadjudicación OTIC'!BO80)</f>
        <v>0</v>
      </c>
      <c r="DT80" s="2">
        <f>IF(DR80="APROBADO",VLOOKUP(A80,'5 TD'!$D$3:$E$270,2,0),"NO APLICA")</f>
        <v>7</v>
      </c>
      <c r="DU80" s="2" t="str">
        <f t="shared" si="37"/>
        <v>NO</v>
      </c>
      <c r="DV80" s="2" t="str">
        <f>IF(DU80="SI",VLOOKUP(A80,'5 TD'!$G$3:$H$270,2,0),"NO APLICA ")</f>
        <v xml:space="preserve">NO APLICA </v>
      </c>
      <c r="DW80" s="2" t="str">
        <f t="shared" si="65"/>
        <v>NO</v>
      </c>
      <c r="DX80" s="2" t="str">
        <f>IF(DW80="SI",VLOOKUP(A80,'5 TD'!$J$4:$K$472,2,0),"NO APLICA")</f>
        <v>NO APLICA</v>
      </c>
      <c r="DY80" s="2" t="str">
        <f t="shared" si="66"/>
        <v>NO</v>
      </c>
      <c r="DZ80" s="7" t="str">
        <f>IF(DY80="SI",VLOOKUP(A80,'5 TD'!$M$4:$N$350,2,0),"NO APLICA")</f>
        <v>NO APLICA</v>
      </c>
      <c r="EA80" s="2" t="str">
        <f t="shared" si="54"/>
        <v>NO APLICA</v>
      </c>
      <c r="EB80" s="12" t="str">
        <f t="shared" si="67"/>
        <v/>
      </c>
      <c r="EC80" s="12" t="str">
        <f>IF(EA80="SI",VLOOKUP(A80,'5 TD'!$V$4:$W$479,2,0),"NO APLICA")</f>
        <v>NO APLICA</v>
      </c>
      <c r="ED80" s="2" t="str">
        <f t="shared" si="38"/>
        <v>NO</v>
      </c>
      <c r="EE80" s="79" t="str">
        <f>IF(ED80="SI",VLOOKUP(AI80,COMPORTAMIENTO!$A$1:$H$2100,7,0),"NO APLICA")</f>
        <v>NO APLICA</v>
      </c>
      <c r="EF80" s="234" t="str">
        <f>IF(ED80="SI",VLOOKUP(A80,'5 TD'!$P$2:$Q$479,2,0),"NO APLICA")</f>
        <v>NO APLICA</v>
      </c>
      <c r="EG80" s="2" t="str">
        <f t="shared" si="39"/>
        <v>NO</v>
      </c>
      <c r="EH80" s="2">
        <f>IF(CZ80="no",0,VLOOKUP(AI80,EXPERIENCIA!$A$1:$C$2100,2,0))</f>
        <v>12</v>
      </c>
      <c r="EI80" s="2">
        <f>IF(CZ80="si",VLOOKUP(A80,'5 TD'!$S$3:$T$2103,2,0),0)</f>
        <v>181</v>
      </c>
      <c r="EJ80" s="2" t="str">
        <f t="shared" si="40"/>
        <v>NO</v>
      </c>
      <c r="EK80" s="2">
        <f>+('3 Planilla Preadjudicación OTIC'!BU81)</f>
        <v>0</v>
      </c>
      <c r="EL80" s="3"/>
      <c r="EM80" s="3"/>
      <c r="EN80" s="3"/>
    </row>
    <row r="81" spans="1:144" ht="15" hidden="1" customHeight="1" x14ac:dyDescent="0.3">
      <c r="A81" s="2">
        <f>+('3 Planilla Preadjudicación OTIC'!A81)</f>
        <v>14550</v>
      </c>
      <c r="B81" s="2" t="str">
        <f>+('3 Planilla Preadjudicación OTIC'!B81)</f>
        <v>53334038-5</v>
      </c>
      <c r="C81" s="4">
        <f>+('3 Planilla Preadjudicación OTIC'!E81)</f>
        <v>2025</v>
      </c>
      <c r="D81" s="4" t="str">
        <f>+('3 Planilla Preadjudicación OTIC'!F81)</f>
        <v>Fondos Regionales</v>
      </c>
      <c r="E81" s="4" t="str">
        <f>+('3 Planilla Preadjudicación OTIC'!G81)</f>
        <v>61531000-K</v>
      </c>
      <c r="F81" s="4" t="str">
        <f>+('3 Planilla Preadjudicación OTIC'!H81)</f>
        <v>SENCE</v>
      </c>
      <c r="G81" s="4"/>
      <c r="H81" s="4"/>
      <c r="I81" s="4" t="str">
        <f>+('3 Planilla Preadjudicación OTIC'!I81)</f>
        <v>LABORES DE CARPINTERÍA DE OBRA GRUESA BÁSICA</v>
      </c>
      <c r="J81" s="4" t="str">
        <f>+('3 Planilla Preadjudicación OTIC'!J81)</f>
        <v>PF1566</v>
      </c>
      <c r="K81" s="4" t="str">
        <f>+('3 Planilla Preadjudicación OTIC'!K81)</f>
        <v>TÉCNICAS PARA EL EMPRENDIMIENTO</v>
      </c>
      <c r="L81" s="4" t="str">
        <f>+('3 Planilla Preadjudicación OTIC'!L81)</f>
        <v>PF0921</v>
      </c>
      <c r="M81" s="2">
        <f>+('3 Planilla Preadjudicación OTIC'!M81)</f>
        <v>9</v>
      </c>
      <c r="N81" s="4" t="str">
        <f>+('3 Planilla Preadjudicación OTIC'!N81)</f>
        <v>DE LA ARAUCANÍA</v>
      </c>
      <c r="O81" s="4" t="str">
        <f>+('3 Planilla Preadjudicación OTIC'!O81)</f>
        <v>CARAHUE</v>
      </c>
      <c r="P81" s="4" t="str">
        <f>+('3 Planilla Preadjudicación OTIC'!P81)</f>
        <v>PERSONAS VULNERABLES PERTENECIENTES AL 80 % MÁS VULNERABLE</v>
      </c>
      <c r="Q81" s="4" t="str">
        <f>+('3 Planilla Preadjudicación OTIC'!Q81)</f>
        <v>PRESENCIAL</v>
      </c>
      <c r="R81" s="4" t="str">
        <f>+('3 Planilla Preadjudicación OTIC'!R81)</f>
        <v>INDEPENDIENTE</v>
      </c>
      <c r="S81" s="4" t="str">
        <f>+('3 Planilla Preadjudicación OTIC'!S81)</f>
        <v>01. LUNES - MAÑANA / 04. MARTES - MAÑANA / 07. MIÉRCOLES - MAÑANA / 10. JUEVES - MAÑANA / 13. VIERNES - MAÑANA</v>
      </c>
      <c r="T81" s="2">
        <f>+('3 Planilla Preadjudicación OTIC'!T81)</f>
        <v>20</v>
      </c>
      <c r="U81" s="2">
        <f>+('3 Planilla Preadjudicación OTIC'!U81)</f>
        <v>170</v>
      </c>
      <c r="V81" s="2">
        <f>+('3 Planilla Preadjudicación OTIC'!V81)</f>
        <v>12</v>
      </c>
      <c r="W81" s="2">
        <f>+('3 Planilla Preadjudicación OTIC'!W81)</f>
        <v>182</v>
      </c>
      <c r="X81" s="2">
        <f>+('3 Planilla Preadjudicación OTIC'!X81)</f>
        <v>4</v>
      </c>
      <c r="Y81" s="2" t="str">
        <f>+('3 Planilla Preadjudicación OTIC'!Y81)</f>
        <v>SI</v>
      </c>
      <c r="Z81" s="2" t="str">
        <f>+('3 Planilla Preadjudicación OTIC'!Z81)</f>
        <v>SI</v>
      </c>
      <c r="AA81" s="2" t="str">
        <f>+('3 Planilla Preadjudicación OTIC'!AA81)</f>
        <v>SI</v>
      </c>
      <c r="AB81" s="4">
        <f>+('3 Planilla Preadjudicación OTIC'!AB81)</f>
        <v>0</v>
      </c>
      <c r="AC81" s="4" t="str">
        <f>+('3 Planilla Preadjudicación OTIC'!AC81)</f>
        <v>EDUCACIÓN MEDIA COMPLETA, PREFERENTEMENTE</v>
      </c>
      <c r="AD81" s="2">
        <f>+('3 Planilla Preadjudicación OTIC'!AD81)</f>
        <v>0</v>
      </c>
      <c r="AE81" s="4">
        <f>+('3 Planilla Preadjudicación OTIC'!AE81)</f>
        <v>0</v>
      </c>
      <c r="AF81" s="2" t="str">
        <f>+('3 Planilla Preadjudicación OTIC'!AF81)</f>
        <v>CONVOCATORIA ABIERTA</v>
      </c>
      <c r="AG81" s="2">
        <f>+('3 Planilla Preadjudicación OTIC'!AG81)</f>
        <v>46</v>
      </c>
      <c r="AH81" s="30">
        <v>2</v>
      </c>
      <c r="AI81" s="2" t="str">
        <f>+('3 Planilla Preadjudicación OTIC'!AI81)</f>
        <v>77228717-8</v>
      </c>
      <c r="AJ81" s="135" t="str">
        <f>+('3 Planilla Preadjudicación OTIC'!AJ81)</f>
        <v>Servicios de Capacitación Urbano OTEC Spa.</v>
      </c>
      <c r="AK81" s="4">
        <f>+('3 Planilla Preadjudicación OTIC'!AK81)</f>
        <v>182</v>
      </c>
      <c r="AL81" s="2">
        <f>+('3 Planilla Preadjudicación OTIC'!AL81)</f>
        <v>46</v>
      </c>
      <c r="AM81" s="2">
        <f>+('3 Planilla Preadjudicación OTIC'!AM81)</f>
        <v>5075</v>
      </c>
      <c r="AN81" s="12">
        <f>+('3 Planilla Preadjudicación OTIC'!AN81)</f>
        <v>275000</v>
      </c>
      <c r="AO81" s="12">
        <f>+('3 Planilla Preadjudicación OTIC'!AO81)</f>
        <v>0</v>
      </c>
      <c r="AP81" s="12">
        <f>+('3 Planilla Preadjudicación OTIC'!AP81)</f>
        <v>18473000</v>
      </c>
      <c r="AQ81" s="12">
        <f>+('3 Planilla Preadjudicación OTIC'!AQ81)</f>
        <v>3680000</v>
      </c>
      <c r="AR81" s="12">
        <f>+('3 Planilla Preadjudicación OTIC'!AR81)</f>
        <v>5500000</v>
      </c>
      <c r="AS81" s="12">
        <f>+('3 Planilla Preadjudicación OTIC'!AS81)</f>
        <v>4600000</v>
      </c>
      <c r="AT81" s="12">
        <f>+('3 Planilla Preadjudicación OTIC'!AT81)</f>
        <v>0</v>
      </c>
      <c r="AU81" s="12">
        <f>+('3 Planilla Preadjudicación OTIC'!AU81)</f>
        <v>32253000</v>
      </c>
      <c r="AV81" s="12" t="str">
        <f>+('3 Planilla Preadjudicación OTIC'!AV81)</f>
        <v>SI</v>
      </c>
      <c r="AW81" s="2">
        <f>+('3 Planilla Preadjudicación OTIC'!AW81)</f>
        <v>0</v>
      </c>
      <c r="AX81" s="4">
        <f>+('3 Planilla Preadjudicación OTIC'!AX81)</f>
        <v>1</v>
      </c>
      <c r="AY81" s="2">
        <f>+('3 Planilla Preadjudicación OTIC'!AY81)</f>
        <v>5</v>
      </c>
      <c r="AZ81" s="2" t="str">
        <f>+('3 Planilla Preadjudicación OTIC'!BA81)</f>
        <v>-</v>
      </c>
      <c r="BA81" s="2" t="str">
        <f>+('3 Planilla Preadjudicación OTIC'!BB81)</f>
        <v>-</v>
      </c>
      <c r="BB81" s="2" t="str">
        <f>+('3 Planilla Preadjudicación OTIC'!BC81)</f>
        <v>-</v>
      </c>
      <c r="BC81" s="2" t="str">
        <f>+('3 Planilla Preadjudicación OTIC'!BD81)</f>
        <v>-</v>
      </c>
      <c r="BD81" s="2" t="str">
        <f>+('3 Planilla Preadjudicación OTIC'!BE81)</f>
        <v>-</v>
      </c>
      <c r="BE81" s="2" t="str">
        <f>+('3 Planilla Preadjudicación OTIC'!BF81)</f>
        <v>-</v>
      </c>
      <c r="BF81" s="2"/>
      <c r="BG81" s="2">
        <f>+('3 Planilla Preadjudicación OTIC'!BG81)</f>
        <v>7</v>
      </c>
      <c r="BH81" s="2">
        <f>+('3 Planilla Preadjudicación OTIC'!BH81)</f>
        <v>7</v>
      </c>
      <c r="BI81" s="2">
        <f>+('3 Planilla Preadjudicación OTIC'!BI81)</f>
        <v>7</v>
      </c>
      <c r="BJ81" s="2">
        <f>+('3 Planilla Preadjudicación OTIC'!BJ81)</f>
        <v>7</v>
      </c>
      <c r="BK81" s="2">
        <f>+('3 Planilla Preadjudicación OTIC'!BK81)</f>
        <v>5</v>
      </c>
      <c r="BL81" s="199">
        <f>+('3 Planilla Preadjudicación OTIC'!BM81)</f>
        <v>7</v>
      </c>
      <c r="BM81" s="103">
        <f>ROUND(('3 Planilla Preadjudicación OTIC'!BN81),1)</f>
        <v>6.1</v>
      </c>
      <c r="BN81" s="4">
        <f>+('3 Planilla Preadjudicación OTIC'!BO81)</f>
        <v>0</v>
      </c>
      <c r="BO81" s="4">
        <f>+('3 Planilla Preadjudicación OTIC'!BP81)</f>
        <v>0</v>
      </c>
      <c r="BP81" s="4">
        <f>+('3 Planilla Preadjudicación OTIC'!BQ81)</f>
        <v>0</v>
      </c>
      <c r="BQ81" s="4">
        <f>+('3 Planilla Preadjudicación OTIC'!BR81)</f>
        <v>0</v>
      </c>
      <c r="BR81" s="4">
        <f>+('3 Planilla Preadjudicación OTIC'!BS81)</f>
        <v>0</v>
      </c>
      <c r="BS81" s="4">
        <f>+('3 Planilla Preadjudicación OTIC'!BT81)</f>
        <v>0</v>
      </c>
      <c r="BT81" s="135"/>
      <c r="BU81" s="85">
        <f>IF(VLOOKUP(A81,'BD OFICIAL'!$A$1:$AL$2097,7,0)=D81,0,1)</f>
        <v>0</v>
      </c>
      <c r="BV81" s="85">
        <f>IF(VLOOKUP(A81,'BD OFICIAL'!$A$1:$AL$2097,11,0)=J81,0,1)</f>
        <v>0</v>
      </c>
      <c r="BW81" s="85">
        <f>IF(VLOOKUP(A81,'BD OFICIAL'!$A$1:$AL$2097,13,0)=L81,0,1)</f>
        <v>0</v>
      </c>
      <c r="BX81" s="2">
        <f>IF(VLOOKUP(A81,'BD OFICIAL'!$A$1:$AL$2097,16,0)=O81,0,1)</f>
        <v>0</v>
      </c>
      <c r="BY81" s="2">
        <f>IF(VLOOKUP(A81,'BD OFICIAL'!$A$1:$AL$2097,17,0)=P81,0,1)</f>
        <v>0</v>
      </c>
      <c r="BZ81" s="2">
        <f>IF(VLOOKUP(A81,'BD OFICIAL'!$A$1:$AL$2097,19,0)=R81,0,1)</f>
        <v>0</v>
      </c>
      <c r="CA81" s="2">
        <f>IF(VLOOKUP(A81,'BD OFICIAL'!$A$1:$AL$2097,21,0)=T81,0,1)</f>
        <v>0</v>
      </c>
      <c r="CB81" s="2">
        <f>IF(VLOOKUP(A81,'BD OFICIAL'!$A$1:$AL$2097,24,0)=AK81,0,1)</f>
        <v>0</v>
      </c>
      <c r="CC81" s="2">
        <f>IF(VLOOKUP(A81,'BD OFICIAL'!$A$1:$AL$2097,25,0)=X81,0,1)</f>
        <v>0</v>
      </c>
      <c r="CD81" s="2">
        <f>IF(VLOOKUP(A81,'BD OFICIAL'!$A$1:$AL$2097,26,0)=Y81,0,1)</f>
        <v>0</v>
      </c>
      <c r="CE81" s="2">
        <f>IF(VLOOKUP(A81,'BD OFICIAL'!$A$1:$AL$2097,27,0)=Z81,0,1)</f>
        <v>0</v>
      </c>
      <c r="CF81" s="2">
        <f>IF(VLOOKUP(A81,'BD OFICIAL'!$A$1:$AL$2097,28,0)=AA81,0,1)</f>
        <v>0</v>
      </c>
      <c r="CG81" s="2">
        <f>IF(VLOOKUP(A81,'BD OFICIAL'!$A$1:$AL$2097,33,0)=AF81,0,1)</f>
        <v>0</v>
      </c>
      <c r="CH81" s="2">
        <f>IF(VLOOKUP(A81,'BD OFICIAL'!$A$1:$AL$2097,35,0)=AH81,0,1)</f>
        <v>0</v>
      </c>
      <c r="CI81" s="85">
        <f>IF(VLOOKUP(A81,'BD OFICIAL'!$A$1:$AL$2097,34,0)=AL81,0,1)</f>
        <v>0</v>
      </c>
      <c r="CJ81" s="12">
        <f>VLOOKUP(A81,'BD OFICIAL'!$A$1:$AM$2097,36,0)*AM81-AP81</f>
        <v>0</v>
      </c>
      <c r="CK81" s="85" t="str">
        <f t="shared" si="41"/>
        <v>SHNOM</v>
      </c>
      <c r="CL81" s="85" t="str">
        <f t="shared" si="42"/>
        <v>SI</v>
      </c>
      <c r="CM81" s="85" t="str">
        <f t="shared" si="55"/>
        <v>NO</v>
      </c>
      <c r="CN81" s="31">
        <f t="shared" si="56"/>
        <v>0</v>
      </c>
      <c r="CO81" s="31">
        <f t="shared" si="43"/>
        <v>0</v>
      </c>
      <c r="CP81" s="31">
        <f t="shared" si="34"/>
        <v>0</v>
      </c>
      <c r="CQ81" s="31">
        <f>IF(Y81="NO",0,IF(Y81="SI",IF(VLOOKUP(A81,'BD OFICIAL'!$A:$AO,40,0)=AQ81,0,1)))</f>
        <v>0</v>
      </c>
      <c r="CR81" s="31">
        <f>IF(Z81="NO",0,IF(Z81="SI",IF(VLOOKUP(A81,'BD OFICIAL'!$A:$AO,41,0)=AS81,0,1)))</f>
        <v>0</v>
      </c>
      <c r="CS81" s="31">
        <f t="shared" si="44"/>
        <v>0</v>
      </c>
      <c r="CT81" s="31">
        <f t="shared" si="45"/>
        <v>0</v>
      </c>
      <c r="CU81" s="31">
        <f>IF(VLOOKUP(A81,'BD OFICIAL'!$A$1:$AL$1055,31,0)="SI",IF(AT81&gt;0,0,1),IF(AT81=0,0,1))</f>
        <v>0</v>
      </c>
      <c r="CV81" s="31">
        <f t="shared" si="46"/>
        <v>0</v>
      </c>
      <c r="CW81" s="31">
        <f t="shared" si="47"/>
        <v>0</v>
      </c>
      <c r="CX81" s="85" t="str">
        <f t="shared" si="57"/>
        <v>SI</v>
      </c>
      <c r="CY81" s="31">
        <f t="shared" si="58"/>
        <v>0</v>
      </c>
      <c r="CZ81" s="85" t="str">
        <f>IF(ISERROR(VLOOKUP(AI81,EXPERIENCIA!$A$1:$C$2100,1,0)),"NO","SI")</f>
        <v>SI</v>
      </c>
      <c r="DA81" s="85">
        <f>IF(CX81="no","NO APLICA",IF(AX81=0,"ERROR NOTA",IF(AND(AX81&gt;1,CZ81="NO"),"ERROR NOTA",IF(AND(CZ81="NO",AX81=1),0,IF(VLOOKUP(AI81,EXPERIENCIA!$A$1:$C$2100,3,0)=AX81,0,"ERROR NOTA")))))</f>
        <v>0</v>
      </c>
      <c r="DB81" s="85" t="str">
        <f>IF(ISERROR(VLOOKUP(AI81,COMPORTAMIENTO!$A$1:$C$2100,1,0)),"NO","SI")</f>
        <v>SI</v>
      </c>
      <c r="DC81" s="85">
        <f>IF(CX81="NO","NO APLICA",IF(AY81=0,"ERROR NOTA",IF(AND(DB81="NO",AY81=7),0,IF(VLOOKUP(AI81,COMPORTAMIENTO!$A$2:$H$2100,8,0)=AY81,0,"ERROR NOTA"))))</f>
        <v>0</v>
      </c>
      <c r="DD81" s="103">
        <f t="shared" si="59"/>
        <v>0.1</v>
      </c>
      <c r="DE81" s="103">
        <f t="shared" si="60"/>
        <v>0.5</v>
      </c>
      <c r="DF81" s="85" t="str">
        <f t="shared" si="48"/>
        <v>SI</v>
      </c>
      <c r="DG81" s="85">
        <f t="shared" si="49"/>
        <v>0</v>
      </c>
      <c r="DH81" s="85">
        <f t="shared" si="61"/>
        <v>0</v>
      </c>
      <c r="DI81" s="85">
        <f t="shared" si="50"/>
        <v>0</v>
      </c>
      <c r="DJ81" s="7">
        <f t="shared" si="62"/>
        <v>6.8000000000000007</v>
      </c>
      <c r="DK81" s="7">
        <f t="shared" si="51"/>
        <v>6.8000000000000007</v>
      </c>
      <c r="DL81" s="12">
        <f t="shared" si="63"/>
        <v>5075</v>
      </c>
      <c r="DM81" s="12">
        <f>VLOOKUP(A81,'5 TD'!$A:$B,2,0)</f>
        <v>5075</v>
      </c>
      <c r="DN81" s="7">
        <f t="shared" si="52"/>
        <v>7</v>
      </c>
      <c r="DO81" s="85" t="str">
        <f t="shared" si="53"/>
        <v>APROBADO</v>
      </c>
      <c r="DP81" s="85" t="str">
        <f t="shared" si="35"/>
        <v>APROBADO</v>
      </c>
      <c r="DQ81" s="7">
        <f t="shared" si="36"/>
        <v>6.1</v>
      </c>
      <c r="DR81" s="85" t="str">
        <f t="shared" si="64"/>
        <v>APROBADO</v>
      </c>
      <c r="DS81" s="2">
        <f>+('3 Planilla Preadjudicación OTIC'!BO81)</f>
        <v>0</v>
      </c>
      <c r="DT81" s="2">
        <f>IF(DR81="APROBADO",VLOOKUP(A81,'5 TD'!$D$3:$E$270,2,0),"NO APLICA")</f>
        <v>7</v>
      </c>
      <c r="DU81" s="2" t="str">
        <f t="shared" si="37"/>
        <v>NO</v>
      </c>
      <c r="DV81" s="2" t="str">
        <f>IF(DU81="SI",VLOOKUP(A81,'5 TD'!$G$3:$H$270,2,0),"NO APLICA ")</f>
        <v xml:space="preserve">NO APLICA </v>
      </c>
      <c r="DW81" s="2" t="str">
        <f t="shared" si="65"/>
        <v>NO</v>
      </c>
      <c r="DX81" s="2" t="str">
        <f>IF(DW81="SI",VLOOKUP(A81,'5 TD'!$J$4:$K$472,2,0),"NO APLICA")</f>
        <v>NO APLICA</v>
      </c>
      <c r="DY81" s="2" t="str">
        <f t="shared" si="66"/>
        <v>NO</v>
      </c>
      <c r="DZ81" s="7" t="str">
        <f>IF(DY81="SI",VLOOKUP(A81,'5 TD'!$M$4:$N$350,2,0),"NO APLICA")</f>
        <v>NO APLICA</v>
      </c>
      <c r="EA81" s="2" t="str">
        <f t="shared" si="54"/>
        <v>NO APLICA</v>
      </c>
      <c r="EB81" s="12" t="str">
        <f t="shared" si="67"/>
        <v/>
      </c>
      <c r="EC81" s="12" t="str">
        <f>IF(EA81="SI",VLOOKUP(A81,'5 TD'!$V$4:$W$479,2,0),"NO APLICA")</f>
        <v>NO APLICA</v>
      </c>
      <c r="ED81" s="2" t="str">
        <f t="shared" si="38"/>
        <v>NO</v>
      </c>
      <c r="EE81" s="79" t="str">
        <f>IF(ED81="SI",VLOOKUP(AI81,COMPORTAMIENTO!$A$1:$H$2100,7,0),"NO APLICA")</f>
        <v>NO APLICA</v>
      </c>
      <c r="EF81" s="234" t="str">
        <f>IF(ED81="SI",VLOOKUP(A81,'5 TD'!$P$2:$Q$479,2,0),"NO APLICA")</f>
        <v>NO APLICA</v>
      </c>
      <c r="EG81" s="2" t="str">
        <f t="shared" si="39"/>
        <v>NO</v>
      </c>
      <c r="EH81" s="2">
        <f>IF(CZ81="no",0,VLOOKUP(AI81,EXPERIENCIA!$A$1:$C$2100,2,0))</f>
        <v>12</v>
      </c>
      <c r="EI81" s="2">
        <f>IF(CZ81="si",VLOOKUP(A81,'5 TD'!$S$3:$T$2103,2,0),0)</f>
        <v>181</v>
      </c>
      <c r="EJ81" s="2" t="str">
        <f t="shared" si="40"/>
        <v>NO</v>
      </c>
      <c r="EK81" s="2">
        <f>+('3 Planilla Preadjudicación OTIC'!BU82)</f>
        <v>0</v>
      </c>
      <c r="EL81" s="3"/>
      <c r="EM81" s="3"/>
      <c r="EN81" s="3"/>
    </row>
    <row r="82" spans="1:144" ht="15" hidden="1" customHeight="1" x14ac:dyDescent="0.3">
      <c r="A82" s="2">
        <f>+('3 Planilla Preadjudicación OTIC'!A82)</f>
        <v>14551</v>
      </c>
      <c r="B82" s="2" t="str">
        <f>+('3 Planilla Preadjudicación OTIC'!B82)</f>
        <v>53334038-5</v>
      </c>
      <c r="C82" s="4">
        <f>+('3 Planilla Preadjudicación OTIC'!E82)</f>
        <v>2025</v>
      </c>
      <c r="D82" s="4" t="str">
        <f>+('3 Planilla Preadjudicación OTIC'!F82)</f>
        <v>Fondos Regionales</v>
      </c>
      <c r="E82" s="4" t="str">
        <f>+('3 Planilla Preadjudicación OTIC'!G82)</f>
        <v>61531000-K</v>
      </c>
      <c r="F82" s="4" t="str">
        <f>+('3 Planilla Preadjudicación OTIC'!H82)</f>
        <v>SENCE</v>
      </c>
      <c r="G82" s="4"/>
      <c r="H82" s="4"/>
      <c r="I82" s="4" t="str">
        <f>+('3 Planilla Preadjudicación OTIC'!I82)</f>
        <v>LABORES DE CARPINTERÍA DE OBRA GRUESA BÁSICA</v>
      </c>
      <c r="J82" s="4" t="str">
        <f>+('3 Planilla Preadjudicación OTIC'!J82)</f>
        <v>PF1566</v>
      </c>
      <c r="K82" s="4" t="str">
        <f>+('3 Planilla Preadjudicación OTIC'!K82)</f>
        <v>TÉCNICAS PARA EL EMPRENDIMIENTO</v>
      </c>
      <c r="L82" s="4" t="str">
        <f>+('3 Planilla Preadjudicación OTIC'!L82)</f>
        <v>PF0921</v>
      </c>
      <c r="M82" s="2">
        <f>+('3 Planilla Preadjudicación OTIC'!M82)</f>
        <v>9</v>
      </c>
      <c r="N82" s="4" t="str">
        <f>+('3 Planilla Preadjudicación OTIC'!N82)</f>
        <v>DE LA ARAUCANÍA</v>
      </c>
      <c r="O82" s="4" t="str">
        <f>+('3 Planilla Preadjudicación OTIC'!O82)</f>
        <v>LONQUIMAY</v>
      </c>
      <c r="P82" s="4" t="str">
        <f>+('3 Planilla Preadjudicación OTIC'!P82)</f>
        <v>PERSONAS VULNERABLES PERTENECIENTES AL 80 % MÁS VULNERABLE</v>
      </c>
      <c r="Q82" s="4" t="str">
        <f>+('3 Planilla Preadjudicación OTIC'!Q82)</f>
        <v>PRESENCIAL</v>
      </c>
      <c r="R82" s="4" t="str">
        <f>+('3 Planilla Preadjudicación OTIC'!R82)</f>
        <v>INDEPENDIENTE</v>
      </c>
      <c r="S82" s="4" t="str">
        <f>+('3 Planilla Preadjudicación OTIC'!S82)</f>
        <v>01. LUNES - MAÑANA / 04. MARTES - MAÑANA / 07. MIÉRCOLES - MAÑANA / 10. JUEVES - MAÑANA / 13. VIERNES - MAÑANA</v>
      </c>
      <c r="T82" s="2">
        <f>+('3 Planilla Preadjudicación OTIC'!T82)</f>
        <v>20</v>
      </c>
      <c r="U82" s="2">
        <f>+('3 Planilla Preadjudicación OTIC'!U82)</f>
        <v>170</v>
      </c>
      <c r="V82" s="2">
        <f>+('3 Planilla Preadjudicación OTIC'!V82)</f>
        <v>12</v>
      </c>
      <c r="W82" s="2">
        <f>+('3 Planilla Preadjudicación OTIC'!W82)</f>
        <v>182</v>
      </c>
      <c r="X82" s="2">
        <f>+('3 Planilla Preadjudicación OTIC'!X82)</f>
        <v>4</v>
      </c>
      <c r="Y82" s="2" t="str">
        <f>+('3 Planilla Preadjudicación OTIC'!Y82)</f>
        <v>SI</v>
      </c>
      <c r="Z82" s="2" t="str">
        <f>+('3 Planilla Preadjudicación OTIC'!Z82)</f>
        <v>SI</v>
      </c>
      <c r="AA82" s="2" t="str">
        <f>+('3 Planilla Preadjudicación OTIC'!AA82)</f>
        <v>SI</v>
      </c>
      <c r="AB82" s="4">
        <f>+('3 Planilla Preadjudicación OTIC'!AB82)</f>
        <v>0</v>
      </c>
      <c r="AC82" s="4" t="str">
        <f>+('3 Planilla Preadjudicación OTIC'!AC82)</f>
        <v>EDUCACIÓN MEDIA COMPLETA, PREFERENTEMENTE</v>
      </c>
      <c r="AD82" s="2">
        <f>+('3 Planilla Preadjudicación OTIC'!AD82)</f>
        <v>0</v>
      </c>
      <c r="AE82" s="4">
        <f>+('3 Planilla Preadjudicación OTIC'!AE82)</f>
        <v>0</v>
      </c>
      <c r="AF82" s="2" t="str">
        <f>+('3 Planilla Preadjudicación OTIC'!AF82)</f>
        <v>CONVOCATORIA ABIERTA</v>
      </c>
      <c r="AG82" s="2">
        <f>+('3 Planilla Preadjudicación OTIC'!AG82)</f>
        <v>46</v>
      </c>
      <c r="AH82" s="30">
        <v>2</v>
      </c>
      <c r="AI82" s="2" t="str">
        <f>+('3 Planilla Preadjudicación OTIC'!AI82)</f>
        <v>77228717-8</v>
      </c>
      <c r="AJ82" s="135" t="str">
        <f>+('3 Planilla Preadjudicación OTIC'!AJ82)</f>
        <v>Servicios de Capacitación Urbano OTEC Spa.</v>
      </c>
      <c r="AK82" s="4">
        <f>+('3 Planilla Preadjudicación OTIC'!AK82)</f>
        <v>182</v>
      </c>
      <c r="AL82" s="2">
        <f>+('3 Planilla Preadjudicación OTIC'!AL82)</f>
        <v>46</v>
      </c>
      <c r="AM82" s="2">
        <f>+('3 Planilla Preadjudicación OTIC'!AM82)</f>
        <v>5075</v>
      </c>
      <c r="AN82" s="12">
        <f>+('3 Planilla Preadjudicación OTIC'!AN82)</f>
        <v>275000</v>
      </c>
      <c r="AO82" s="12">
        <f>+('3 Planilla Preadjudicación OTIC'!AO82)</f>
        <v>0</v>
      </c>
      <c r="AP82" s="12">
        <f>+('3 Planilla Preadjudicación OTIC'!AP82)</f>
        <v>18473000</v>
      </c>
      <c r="AQ82" s="12">
        <f>+('3 Planilla Preadjudicación OTIC'!AQ82)</f>
        <v>3680000</v>
      </c>
      <c r="AR82" s="12">
        <f>+('3 Planilla Preadjudicación OTIC'!AR82)</f>
        <v>5500000</v>
      </c>
      <c r="AS82" s="12">
        <f>+('3 Planilla Preadjudicación OTIC'!AS82)</f>
        <v>4600000</v>
      </c>
      <c r="AT82" s="12">
        <f>+('3 Planilla Preadjudicación OTIC'!AT82)</f>
        <v>0</v>
      </c>
      <c r="AU82" s="12">
        <f>+('3 Planilla Preadjudicación OTIC'!AU82)</f>
        <v>32253000</v>
      </c>
      <c r="AV82" s="12" t="str">
        <f>+('3 Planilla Preadjudicación OTIC'!AV82)</f>
        <v>SI</v>
      </c>
      <c r="AW82" s="2">
        <f>+('3 Planilla Preadjudicación OTIC'!AW82)</f>
        <v>0</v>
      </c>
      <c r="AX82" s="4">
        <f>+('3 Planilla Preadjudicación OTIC'!AX82)</f>
        <v>1</v>
      </c>
      <c r="AY82" s="2">
        <f>+('3 Planilla Preadjudicación OTIC'!AY82)</f>
        <v>5</v>
      </c>
      <c r="AZ82" s="2" t="str">
        <f>+('3 Planilla Preadjudicación OTIC'!BA82)</f>
        <v>-</v>
      </c>
      <c r="BA82" s="2" t="str">
        <f>+('3 Planilla Preadjudicación OTIC'!BB82)</f>
        <v>-</v>
      </c>
      <c r="BB82" s="2" t="str">
        <f>+('3 Planilla Preadjudicación OTIC'!BC82)</f>
        <v>-</v>
      </c>
      <c r="BC82" s="2" t="str">
        <f>+('3 Planilla Preadjudicación OTIC'!BD82)</f>
        <v>-</v>
      </c>
      <c r="BD82" s="2" t="str">
        <f>+('3 Planilla Preadjudicación OTIC'!BE82)</f>
        <v>-</v>
      </c>
      <c r="BE82" s="2" t="str">
        <f>+('3 Planilla Preadjudicación OTIC'!BF82)</f>
        <v>-</v>
      </c>
      <c r="BF82" s="2"/>
      <c r="BG82" s="2">
        <f>+('3 Planilla Preadjudicación OTIC'!BG82)</f>
        <v>7</v>
      </c>
      <c r="BH82" s="2">
        <f>+('3 Planilla Preadjudicación OTIC'!BH82)</f>
        <v>7</v>
      </c>
      <c r="BI82" s="2">
        <f>+('3 Planilla Preadjudicación OTIC'!BI82)</f>
        <v>7</v>
      </c>
      <c r="BJ82" s="2">
        <f>+('3 Planilla Preadjudicación OTIC'!BJ82)</f>
        <v>7</v>
      </c>
      <c r="BK82" s="2">
        <f>+('3 Planilla Preadjudicación OTIC'!BK82)</f>
        <v>5</v>
      </c>
      <c r="BL82" s="199">
        <f>+('3 Planilla Preadjudicación OTIC'!BM82)</f>
        <v>7</v>
      </c>
      <c r="BM82" s="103">
        <f>ROUND(('3 Planilla Preadjudicación OTIC'!BN82),1)</f>
        <v>6.1</v>
      </c>
      <c r="BN82" s="4">
        <f>+('3 Planilla Preadjudicación OTIC'!BO82)</f>
        <v>0</v>
      </c>
      <c r="BO82" s="4">
        <f>+('3 Planilla Preadjudicación OTIC'!BP82)</f>
        <v>0</v>
      </c>
      <c r="BP82" s="4">
        <f>+('3 Planilla Preadjudicación OTIC'!BQ82)</f>
        <v>0</v>
      </c>
      <c r="BQ82" s="4">
        <f>+('3 Planilla Preadjudicación OTIC'!BR82)</f>
        <v>0</v>
      </c>
      <c r="BR82" s="4">
        <f>+('3 Planilla Preadjudicación OTIC'!BS82)</f>
        <v>0</v>
      </c>
      <c r="BS82" s="4">
        <f>+('3 Planilla Preadjudicación OTIC'!BT82)</f>
        <v>0</v>
      </c>
      <c r="BT82" s="135"/>
      <c r="BU82" s="85">
        <f>IF(VLOOKUP(A82,'BD OFICIAL'!$A$1:$AL$2097,7,0)=D82,0,1)</f>
        <v>0</v>
      </c>
      <c r="BV82" s="85">
        <f>IF(VLOOKUP(A82,'BD OFICIAL'!$A$1:$AL$2097,11,0)=J82,0,1)</f>
        <v>0</v>
      </c>
      <c r="BW82" s="85">
        <f>IF(VLOOKUP(A82,'BD OFICIAL'!$A$1:$AL$2097,13,0)=L82,0,1)</f>
        <v>0</v>
      </c>
      <c r="BX82" s="2">
        <f>IF(VLOOKUP(A82,'BD OFICIAL'!$A$1:$AL$2097,16,0)=O82,0,1)</f>
        <v>0</v>
      </c>
      <c r="BY82" s="2">
        <f>IF(VLOOKUP(A82,'BD OFICIAL'!$A$1:$AL$2097,17,0)=P82,0,1)</f>
        <v>0</v>
      </c>
      <c r="BZ82" s="2">
        <f>IF(VLOOKUP(A82,'BD OFICIAL'!$A$1:$AL$2097,19,0)=R82,0,1)</f>
        <v>0</v>
      </c>
      <c r="CA82" s="2">
        <f>IF(VLOOKUP(A82,'BD OFICIAL'!$A$1:$AL$2097,21,0)=T82,0,1)</f>
        <v>0</v>
      </c>
      <c r="CB82" s="2">
        <f>IF(VLOOKUP(A82,'BD OFICIAL'!$A$1:$AL$2097,24,0)=AK82,0,1)</f>
        <v>0</v>
      </c>
      <c r="CC82" s="2">
        <f>IF(VLOOKUP(A82,'BD OFICIAL'!$A$1:$AL$2097,25,0)=X82,0,1)</f>
        <v>0</v>
      </c>
      <c r="CD82" s="2">
        <f>IF(VLOOKUP(A82,'BD OFICIAL'!$A$1:$AL$2097,26,0)=Y82,0,1)</f>
        <v>0</v>
      </c>
      <c r="CE82" s="2">
        <f>IF(VLOOKUP(A82,'BD OFICIAL'!$A$1:$AL$2097,27,0)=Z82,0,1)</f>
        <v>0</v>
      </c>
      <c r="CF82" s="2">
        <f>IF(VLOOKUP(A82,'BD OFICIAL'!$A$1:$AL$2097,28,0)=AA82,0,1)</f>
        <v>0</v>
      </c>
      <c r="CG82" s="2">
        <f>IF(VLOOKUP(A82,'BD OFICIAL'!$A$1:$AL$2097,33,0)=AF82,0,1)</f>
        <v>0</v>
      </c>
      <c r="CH82" s="2">
        <f>IF(VLOOKUP(A82,'BD OFICIAL'!$A$1:$AL$2097,35,0)=AH82,0,1)</f>
        <v>0</v>
      </c>
      <c r="CI82" s="85">
        <f>IF(VLOOKUP(A82,'BD OFICIAL'!$A$1:$AL$2097,34,0)=AL82,0,1)</f>
        <v>0</v>
      </c>
      <c r="CJ82" s="12">
        <f>VLOOKUP(A82,'BD OFICIAL'!$A$1:$AM$2097,36,0)*AM82-AP82</f>
        <v>0</v>
      </c>
      <c r="CK82" s="85" t="str">
        <f t="shared" si="41"/>
        <v>SHNOM</v>
      </c>
      <c r="CL82" s="85" t="str">
        <f t="shared" si="42"/>
        <v>SI</v>
      </c>
      <c r="CM82" s="85" t="str">
        <f t="shared" si="55"/>
        <v>NO</v>
      </c>
      <c r="CN82" s="31">
        <f t="shared" si="56"/>
        <v>0</v>
      </c>
      <c r="CO82" s="31">
        <f t="shared" si="43"/>
        <v>0</v>
      </c>
      <c r="CP82" s="31">
        <f t="shared" si="34"/>
        <v>0</v>
      </c>
      <c r="CQ82" s="31">
        <f>IF(Y82="NO",0,IF(Y82="SI",IF(VLOOKUP(A82,'BD OFICIAL'!$A:$AO,40,0)=AQ82,0,1)))</f>
        <v>0</v>
      </c>
      <c r="CR82" s="31">
        <f>IF(Z82="NO",0,IF(Z82="SI",IF(VLOOKUP(A82,'BD OFICIAL'!$A:$AO,41,0)=AS82,0,1)))</f>
        <v>0</v>
      </c>
      <c r="CS82" s="31">
        <f t="shared" si="44"/>
        <v>0</v>
      </c>
      <c r="CT82" s="31">
        <f t="shared" si="45"/>
        <v>0</v>
      </c>
      <c r="CU82" s="31">
        <f>IF(VLOOKUP(A82,'BD OFICIAL'!$A$1:$AL$1055,31,0)="SI",IF(AT82&gt;0,0,1),IF(AT82=0,0,1))</f>
        <v>0</v>
      </c>
      <c r="CV82" s="31">
        <f t="shared" si="46"/>
        <v>0</v>
      </c>
      <c r="CW82" s="31">
        <f t="shared" si="47"/>
        <v>0</v>
      </c>
      <c r="CX82" s="85" t="str">
        <f t="shared" si="57"/>
        <v>SI</v>
      </c>
      <c r="CY82" s="31">
        <f t="shared" si="58"/>
        <v>0</v>
      </c>
      <c r="CZ82" s="85" t="str">
        <f>IF(ISERROR(VLOOKUP(AI82,EXPERIENCIA!$A$1:$C$2100,1,0)),"NO","SI")</f>
        <v>SI</v>
      </c>
      <c r="DA82" s="85">
        <f>IF(CX82="no","NO APLICA",IF(AX82=0,"ERROR NOTA",IF(AND(AX82&gt;1,CZ82="NO"),"ERROR NOTA",IF(AND(CZ82="NO",AX82=1),0,IF(VLOOKUP(AI82,EXPERIENCIA!$A$1:$C$2100,3,0)=AX82,0,"ERROR NOTA")))))</f>
        <v>0</v>
      </c>
      <c r="DB82" s="85" t="str">
        <f>IF(ISERROR(VLOOKUP(AI82,COMPORTAMIENTO!$A$1:$C$2100,1,0)),"NO","SI")</f>
        <v>SI</v>
      </c>
      <c r="DC82" s="85">
        <f>IF(CX82="NO","NO APLICA",IF(AY82=0,"ERROR NOTA",IF(AND(DB82="NO",AY82=7),0,IF(VLOOKUP(AI82,COMPORTAMIENTO!$A$2:$H$2100,8,0)=AY82,0,"ERROR NOTA"))))</f>
        <v>0</v>
      </c>
      <c r="DD82" s="103">
        <f t="shared" si="59"/>
        <v>0.1</v>
      </c>
      <c r="DE82" s="103">
        <f t="shared" si="60"/>
        <v>0.5</v>
      </c>
      <c r="DF82" s="85" t="str">
        <f t="shared" si="48"/>
        <v>SI</v>
      </c>
      <c r="DG82" s="85">
        <f t="shared" si="49"/>
        <v>0</v>
      </c>
      <c r="DH82" s="85">
        <f t="shared" si="61"/>
        <v>0</v>
      </c>
      <c r="DI82" s="85">
        <f t="shared" si="50"/>
        <v>0</v>
      </c>
      <c r="DJ82" s="7">
        <f t="shared" si="62"/>
        <v>6.8000000000000007</v>
      </c>
      <c r="DK82" s="7">
        <f t="shared" si="51"/>
        <v>6.8000000000000007</v>
      </c>
      <c r="DL82" s="12">
        <f t="shared" si="63"/>
        <v>5075</v>
      </c>
      <c r="DM82" s="12">
        <f>VLOOKUP(A82,'5 TD'!$A:$B,2,0)</f>
        <v>5075</v>
      </c>
      <c r="DN82" s="7">
        <f t="shared" si="52"/>
        <v>7</v>
      </c>
      <c r="DO82" s="85" t="str">
        <f t="shared" si="53"/>
        <v>APROBADO</v>
      </c>
      <c r="DP82" s="85" t="str">
        <f t="shared" si="35"/>
        <v>APROBADO</v>
      </c>
      <c r="DQ82" s="7">
        <f t="shared" si="36"/>
        <v>6.1</v>
      </c>
      <c r="DR82" s="85" t="str">
        <f t="shared" si="64"/>
        <v>APROBADO</v>
      </c>
      <c r="DS82" s="2">
        <f>+('3 Planilla Preadjudicación OTIC'!BO82)</f>
        <v>0</v>
      </c>
      <c r="DT82" s="2">
        <f>IF(DR82="APROBADO",VLOOKUP(A82,'5 TD'!$D$3:$E$270,2,0),"NO APLICA")</f>
        <v>7</v>
      </c>
      <c r="DU82" s="2" t="str">
        <f t="shared" si="37"/>
        <v>NO</v>
      </c>
      <c r="DV82" s="2" t="str">
        <f>IF(DU82="SI",VLOOKUP(A82,'5 TD'!$G$3:$H$270,2,0),"NO APLICA ")</f>
        <v xml:space="preserve">NO APLICA </v>
      </c>
      <c r="DW82" s="2" t="str">
        <f t="shared" si="65"/>
        <v>NO</v>
      </c>
      <c r="DX82" s="2" t="str">
        <f>IF(DW82="SI",VLOOKUP(A82,'5 TD'!$J$4:$K$472,2,0),"NO APLICA")</f>
        <v>NO APLICA</v>
      </c>
      <c r="DY82" s="2" t="str">
        <f t="shared" si="66"/>
        <v>NO</v>
      </c>
      <c r="DZ82" s="7" t="str">
        <f>IF(DY82="SI",VLOOKUP(A82,'5 TD'!$M$4:$N$350,2,0),"NO APLICA")</f>
        <v>NO APLICA</v>
      </c>
      <c r="EA82" s="2" t="str">
        <f t="shared" si="54"/>
        <v>NO APLICA</v>
      </c>
      <c r="EB82" s="12" t="str">
        <f t="shared" si="67"/>
        <v/>
      </c>
      <c r="EC82" s="12" t="str">
        <f>IF(EA82="SI",VLOOKUP(A82,'5 TD'!$V$4:$W$479,2,0),"NO APLICA")</f>
        <v>NO APLICA</v>
      </c>
      <c r="ED82" s="2" t="str">
        <f t="shared" si="38"/>
        <v>NO</v>
      </c>
      <c r="EE82" s="79" t="str">
        <f>IF(ED82="SI",VLOOKUP(AI82,COMPORTAMIENTO!$A$1:$H$2100,7,0),"NO APLICA")</f>
        <v>NO APLICA</v>
      </c>
      <c r="EF82" s="234" t="str">
        <f>IF(ED82="SI",VLOOKUP(A82,'5 TD'!$P$2:$Q$479,2,0),"NO APLICA")</f>
        <v>NO APLICA</v>
      </c>
      <c r="EG82" s="2" t="str">
        <f t="shared" si="39"/>
        <v>NO</v>
      </c>
      <c r="EH82" s="2">
        <f>IF(CZ82="no",0,VLOOKUP(AI82,EXPERIENCIA!$A$1:$C$2100,2,0))</f>
        <v>12</v>
      </c>
      <c r="EI82" s="2">
        <f>IF(CZ82="si",VLOOKUP(A82,'5 TD'!$S$3:$T$2103,2,0),0)</f>
        <v>146</v>
      </c>
      <c r="EJ82" s="2" t="str">
        <f t="shared" si="40"/>
        <v>NO</v>
      </c>
      <c r="EK82" s="2">
        <f>+('3 Planilla Preadjudicación OTIC'!BU83)</f>
        <v>0</v>
      </c>
      <c r="EL82" s="3"/>
      <c r="EM82" s="3"/>
      <c r="EN82" s="3"/>
    </row>
    <row r="83" spans="1:144" ht="15" hidden="1" customHeight="1" x14ac:dyDescent="0.3">
      <c r="A83" s="2">
        <f>+('3 Planilla Preadjudicación OTIC'!A83)</f>
        <v>14552</v>
      </c>
      <c r="B83" s="2" t="str">
        <f>+('3 Planilla Preadjudicación OTIC'!B83)</f>
        <v>53334038-5</v>
      </c>
      <c r="C83" s="4">
        <f>+('3 Planilla Preadjudicación OTIC'!E83)</f>
        <v>2025</v>
      </c>
      <c r="D83" s="4" t="str">
        <f>+('3 Planilla Preadjudicación OTIC'!F83)</f>
        <v>Fondos Regionales</v>
      </c>
      <c r="E83" s="4" t="str">
        <f>+('3 Planilla Preadjudicación OTIC'!G83)</f>
        <v>61531000-K</v>
      </c>
      <c r="F83" s="4" t="str">
        <f>+('3 Planilla Preadjudicación OTIC'!H83)</f>
        <v>SENCE</v>
      </c>
      <c r="G83" s="4"/>
      <c r="H83" s="4"/>
      <c r="I83" s="4" t="str">
        <f>+('3 Planilla Preadjudicación OTIC'!I83)</f>
        <v>LABORES DE CARPINTERÍA DE TERMINACIONES AVANZADAS</v>
      </c>
      <c r="J83" s="4" t="str">
        <f>+('3 Planilla Preadjudicación OTIC'!J83)</f>
        <v>PF1567</v>
      </c>
      <c r="K83" s="4" t="str">
        <f>+('3 Planilla Preadjudicación OTIC'!K83)</f>
        <v>TÉCNICAS PARA EL EMPRENDIMIENTO</v>
      </c>
      <c r="L83" s="4" t="str">
        <f>+('3 Planilla Preadjudicación OTIC'!L83)</f>
        <v>PF0921</v>
      </c>
      <c r="M83" s="2">
        <f>+('3 Planilla Preadjudicación OTIC'!M83)</f>
        <v>9</v>
      </c>
      <c r="N83" s="4" t="str">
        <f>+('3 Planilla Preadjudicación OTIC'!N83)</f>
        <v>DE LA ARAUCANÍA</v>
      </c>
      <c r="O83" s="4" t="str">
        <f>+('3 Planilla Preadjudicación OTIC'!O83)</f>
        <v>SAAVEDRA</v>
      </c>
      <c r="P83" s="4" t="str">
        <f>+('3 Planilla Preadjudicación OTIC'!P83)</f>
        <v>PERSONAS VULNERABLES PERTENECIENTES AL 80 % MÁS VULNERABLE</v>
      </c>
      <c r="Q83" s="4" t="str">
        <f>+('3 Planilla Preadjudicación OTIC'!Q83)</f>
        <v>PRESENCIAL</v>
      </c>
      <c r="R83" s="4" t="str">
        <f>+('3 Planilla Preadjudicación OTIC'!R83)</f>
        <v>INDEPENDIENTE</v>
      </c>
      <c r="S83" s="4" t="str">
        <f>+('3 Planilla Preadjudicación OTIC'!S83)</f>
        <v>01. LUNES - MAÑANA / 04. MARTES - MAÑANA / 07. MIÉRCOLES - MAÑANA / 10. JUEVES - MAÑANA / 13. VIERNES - MAÑANA</v>
      </c>
      <c r="T83" s="2">
        <f>+('3 Planilla Preadjudicación OTIC'!T83)</f>
        <v>20</v>
      </c>
      <c r="U83" s="2">
        <f>+('3 Planilla Preadjudicación OTIC'!U83)</f>
        <v>130</v>
      </c>
      <c r="V83" s="2">
        <f>+('3 Planilla Preadjudicación OTIC'!V83)</f>
        <v>12</v>
      </c>
      <c r="W83" s="2">
        <f>+('3 Planilla Preadjudicación OTIC'!W83)</f>
        <v>142</v>
      </c>
      <c r="X83" s="2">
        <f>+('3 Planilla Preadjudicación OTIC'!X83)</f>
        <v>4</v>
      </c>
      <c r="Y83" s="2" t="str">
        <f>+('3 Planilla Preadjudicación OTIC'!Y83)</f>
        <v>SI</v>
      </c>
      <c r="Z83" s="2" t="str">
        <f>+('3 Planilla Preadjudicación OTIC'!Z83)</f>
        <v>SI</v>
      </c>
      <c r="AA83" s="2" t="str">
        <f>+('3 Planilla Preadjudicación OTIC'!AA83)</f>
        <v>SI</v>
      </c>
      <c r="AB83" s="4">
        <f>+('3 Planilla Preadjudicación OTIC'!AB83)</f>
        <v>0</v>
      </c>
      <c r="AC83" s="4" t="str">
        <f>+('3 Planilla Preadjudicación OTIC'!AC83)</f>
        <v>EDUCACIÓN MEDIA COMPLETA, PREFERENTEMENTE</v>
      </c>
      <c r="AD83" s="2">
        <f>+('3 Planilla Preadjudicación OTIC'!AD83)</f>
        <v>0</v>
      </c>
      <c r="AE83" s="4">
        <f>+('3 Planilla Preadjudicación OTIC'!AE83)</f>
        <v>0</v>
      </c>
      <c r="AF83" s="2" t="str">
        <f>+('3 Planilla Preadjudicación OTIC'!AF83)</f>
        <v>CONVOCATORIA ABIERTA</v>
      </c>
      <c r="AG83" s="2">
        <f>+('3 Planilla Preadjudicación OTIC'!AG83)</f>
        <v>36</v>
      </c>
      <c r="AH83" s="30">
        <v>2</v>
      </c>
      <c r="AI83" s="2" t="str">
        <f>+('3 Planilla Preadjudicación OTIC'!AI83)</f>
        <v>77228717-8</v>
      </c>
      <c r="AJ83" s="135" t="str">
        <f>+('3 Planilla Preadjudicación OTIC'!AJ83)</f>
        <v>Servicios de Capacitación Urbano OTEC Spa.</v>
      </c>
      <c r="AK83" s="4">
        <f>+('3 Planilla Preadjudicación OTIC'!AK83)</f>
        <v>142</v>
      </c>
      <c r="AL83" s="2">
        <f>+('3 Planilla Preadjudicación OTIC'!AL83)</f>
        <v>36</v>
      </c>
      <c r="AM83" s="2">
        <f>+('3 Planilla Preadjudicación OTIC'!AM83)</f>
        <v>5075</v>
      </c>
      <c r="AN83" s="12">
        <f>+('3 Planilla Preadjudicación OTIC'!AN83)</f>
        <v>275000</v>
      </c>
      <c r="AO83" s="12">
        <f>+('3 Planilla Preadjudicación OTIC'!AO83)</f>
        <v>0</v>
      </c>
      <c r="AP83" s="12">
        <f>+('3 Planilla Preadjudicación OTIC'!AP83)</f>
        <v>14413000</v>
      </c>
      <c r="AQ83" s="12">
        <f>+('3 Planilla Preadjudicación OTIC'!AQ83)</f>
        <v>2880000</v>
      </c>
      <c r="AR83" s="12">
        <f>+('3 Planilla Preadjudicación OTIC'!AR83)</f>
        <v>5500000</v>
      </c>
      <c r="AS83" s="12">
        <f>+('3 Planilla Preadjudicación OTIC'!AS83)</f>
        <v>3600000</v>
      </c>
      <c r="AT83" s="12">
        <f>+('3 Planilla Preadjudicación OTIC'!AT83)</f>
        <v>0</v>
      </c>
      <c r="AU83" s="12">
        <f>+('3 Planilla Preadjudicación OTIC'!AU83)</f>
        <v>26393000</v>
      </c>
      <c r="AV83" s="12" t="str">
        <f>+('3 Planilla Preadjudicación OTIC'!AV83)</f>
        <v>SI</v>
      </c>
      <c r="AW83" s="2">
        <f>+('3 Planilla Preadjudicación OTIC'!AW83)</f>
        <v>0</v>
      </c>
      <c r="AX83" s="4">
        <f>+('3 Planilla Preadjudicación OTIC'!AX83)</f>
        <v>1</v>
      </c>
      <c r="AY83" s="2">
        <f>+('3 Planilla Preadjudicación OTIC'!AY83)</f>
        <v>5</v>
      </c>
      <c r="AZ83" s="2" t="str">
        <f>+('3 Planilla Preadjudicación OTIC'!BA83)</f>
        <v>-</v>
      </c>
      <c r="BA83" s="2" t="str">
        <f>+('3 Planilla Preadjudicación OTIC'!BB83)</f>
        <v>-</v>
      </c>
      <c r="BB83" s="2" t="str">
        <f>+('3 Planilla Preadjudicación OTIC'!BC83)</f>
        <v>-</v>
      </c>
      <c r="BC83" s="2" t="str">
        <f>+('3 Planilla Preadjudicación OTIC'!BD83)</f>
        <v>-</v>
      </c>
      <c r="BD83" s="2" t="str">
        <f>+('3 Planilla Preadjudicación OTIC'!BE83)</f>
        <v>-</v>
      </c>
      <c r="BE83" s="2" t="str">
        <f>+('3 Planilla Preadjudicación OTIC'!BF83)</f>
        <v>-</v>
      </c>
      <c r="BF83" s="2"/>
      <c r="BG83" s="2">
        <f>+('3 Planilla Preadjudicación OTIC'!BG83)</f>
        <v>7</v>
      </c>
      <c r="BH83" s="2">
        <f>+('3 Planilla Preadjudicación OTIC'!BH83)</f>
        <v>7</v>
      </c>
      <c r="BI83" s="2">
        <f>+('3 Planilla Preadjudicación OTIC'!BI83)</f>
        <v>7</v>
      </c>
      <c r="BJ83" s="2">
        <f>+('3 Planilla Preadjudicación OTIC'!BJ83)</f>
        <v>7</v>
      </c>
      <c r="BK83" s="2">
        <f>+('3 Planilla Preadjudicación OTIC'!BK83)</f>
        <v>5</v>
      </c>
      <c r="BL83" s="199">
        <f>+('3 Planilla Preadjudicación OTIC'!BM83)</f>
        <v>7</v>
      </c>
      <c r="BM83" s="103">
        <f>ROUND(('3 Planilla Preadjudicación OTIC'!BN83),1)</f>
        <v>6.1</v>
      </c>
      <c r="BN83" s="4">
        <f>+('3 Planilla Preadjudicación OTIC'!BO83)</f>
        <v>0</v>
      </c>
      <c r="BO83" s="4">
        <f>+('3 Planilla Preadjudicación OTIC'!BP83)</f>
        <v>0</v>
      </c>
      <c r="BP83" s="4">
        <f>+('3 Planilla Preadjudicación OTIC'!BQ83)</f>
        <v>0</v>
      </c>
      <c r="BQ83" s="4">
        <f>+('3 Planilla Preadjudicación OTIC'!BR83)</f>
        <v>0</v>
      </c>
      <c r="BR83" s="4">
        <f>+('3 Planilla Preadjudicación OTIC'!BS83)</f>
        <v>0</v>
      </c>
      <c r="BS83" s="4">
        <f>+('3 Planilla Preadjudicación OTIC'!BT83)</f>
        <v>0</v>
      </c>
      <c r="BT83" s="135"/>
      <c r="BU83" s="85">
        <f>IF(VLOOKUP(A83,'BD OFICIAL'!$A$1:$AL$2097,7,0)=D83,0,1)</f>
        <v>0</v>
      </c>
      <c r="BV83" s="85">
        <f>IF(VLOOKUP(A83,'BD OFICIAL'!$A$1:$AL$2097,11,0)=J83,0,1)</f>
        <v>0</v>
      </c>
      <c r="BW83" s="85">
        <f>IF(VLOOKUP(A83,'BD OFICIAL'!$A$1:$AL$2097,13,0)=L83,0,1)</f>
        <v>0</v>
      </c>
      <c r="BX83" s="2">
        <f>IF(VLOOKUP(A83,'BD OFICIAL'!$A$1:$AL$2097,16,0)=O83,0,1)</f>
        <v>0</v>
      </c>
      <c r="BY83" s="2">
        <f>IF(VLOOKUP(A83,'BD OFICIAL'!$A$1:$AL$2097,17,0)=P83,0,1)</f>
        <v>0</v>
      </c>
      <c r="BZ83" s="2">
        <f>IF(VLOOKUP(A83,'BD OFICIAL'!$A$1:$AL$2097,19,0)=R83,0,1)</f>
        <v>0</v>
      </c>
      <c r="CA83" s="2">
        <f>IF(VLOOKUP(A83,'BD OFICIAL'!$A$1:$AL$2097,21,0)=T83,0,1)</f>
        <v>0</v>
      </c>
      <c r="CB83" s="2">
        <f>IF(VLOOKUP(A83,'BD OFICIAL'!$A$1:$AL$2097,24,0)=AK83,0,1)</f>
        <v>0</v>
      </c>
      <c r="CC83" s="2">
        <f>IF(VLOOKUP(A83,'BD OFICIAL'!$A$1:$AL$2097,25,0)=X83,0,1)</f>
        <v>0</v>
      </c>
      <c r="CD83" s="2">
        <f>IF(VLOOKUP(A83,'BD OFICIAL'!$A$1:$AL$2097,26,0)=Y83,0,1)</f>
        <v>0</v>
      </c>
      <c r="CE83" s="2">
        <f>IF(VLOOKUP(A83,'BD OFICIAL'!$A$1:$AL$2097,27,0)=Z83,0,1)</f>
        <v>0</v>
      </c>
      <c r="CF83" s="2">
        <f>IF(VLOOKUP(A83,'BD OFICIAL'!$A$1:$AL$2097,28,0)=AA83,0,1)</f>
        <v>0</v>
      </c>
      <c r="CG83" s="2">
        <f>IF(VLOOKUP(A83,'BD OFICIAL'!$A$1:$AL$2097,33,0)=AF83,0,1)</f>
        <v>0</v>
      </c>
      <c r="CH83" s="2">
        <f>IF(VLOOKUP(A83,'BD OFICIAL'!$A$1:$AL$2097,35,0)=AH83,0,1)</f>
        <v>0</v>
      </c>
      <c r="CI83" s="85">
        <f>IF(VLOOKUP(A83,'BD OFICIAL'!$A$1:$AL$2097,34,0)=AL83,0,1)</f>
        <v>0</v>
      </c>
      <c r="CJ83" s="12">
        <f>VLOOKUP(A83,'BD OFICIAL'!$A$1:$AM$2097,36,0)*AM83-AP83</f>
        <v>0</v>
      </c>
      <c r="CK83" s="85" t="str">
        <f t="shared" si="41"/>
        <v>SHNOM</v>
      </c>
      <c r="CL83" s="85" t="str">
        <f t="shared" si="42"/>
        <v>SI</v>
      </c>
      <c r="CM83" s="85" t="str">
        <f t="shared" si="55"/>
        <v>NO</v>
      </c>
      <c r="CN83" s="31">
        <f t="shared" si="56"/>
        <v>0</v>
      </c>
      <c r="CO83" s="31">
        <f t="shared" si="43"/>
        <v>0</v>
      </c>
      <c r="CP83" s="31">
        <f t="shared" si="34"/>
        <v>0</v>
      </c>
      <c r="CQ83" s="31">
        <f>IF(Y83="NO",0,IF(Y83="SI",IF(VLOOKUP(A83,'BD OFICIAL'!$A:$AO,40,0)=AQ83,0,1)))</f>
        <v>0</v>
      </c>
      <c r="CR83" s="31">
        <f>IF(Z83="NO",0,IF(Z83="SI",IF(VLOOKUP(A83,'BD OFICIAL'!$A:$AO,41,0)=AS83,0,1)))</f>
        <v>0</v>
      </c>
      <c r="CS83" s="31">
        <f t="shared" si="44"/>
        <v>0</v>
      </c>
      <c r="CT83" s="31">
        <f t="shared" si="45"/>
        <v>0</v>
      </c>
      <c r="CU83" s="31">
        <f>IF(VLOOKUP(A83,'BD OFICIAL'!$A$1:$AL$1055,31,0)="SI",IF(AT83&gt;0,0,1),IF(AT83=0,0,1))</f>
        <v>0</v>
      </c>
      <c r="CV83" s="31">
        <f t="shared" si="46"/>
        <v>0</v>
      </c>
      <c r="CW83" s="31">
        <f t="shared" si="47"/>
        <v>0</v>
      </c>
      <c r="CX83" s="85" t="str">
        <f t="shared" si="57"/>
        <v>SI</v>
      </c>
      <c r="CY83" s="31">
        <f t="shared" si="58"/>
        <v>0</v>
      </c>
      <c r="CZ83" s="85" t="str">
        <f>IF(ISERROR(VLOOKUP(AI83,EXPERIENCIA!$A$1:$C$2100,1,0)),"NO","SI")</f>
        <v>SI</v>
      </c>
      <c r="DA83" s="85">
        <f>IF(CX83="no","NO APLICA",IF(AX83=0,"ERROR NOTA",IF(AND(AX83&gt;1,CZ83="NO"),"ERROR NOTA",IF(AND(CZ83="NO",AX83=1),0,IF(VLOOKUP(AI83,EXPERIENCIA!$A$1:$C$2100,3,0)=AX83,0,"ERROR NOTA")))))</f>
        <v>0</v>
      </c>
      <c r="DB83" s="85" t="str">
        <f>IF(ISERROR(VLOOKUP(AI83,COMPORTAMIENTO!$A$1:$C$2100,1,0)),"NO","SI")</f>
        <v>SI</v>
      </c>
      <c r="DC83" s="85">
        <f>IF(CX83="NO","NO APLICA",IF(AY83=0,"ERROR NOTA",IF(AND(DB83="NO",AY83=7),0,IF(VLOOKUP(AI83,COMPORTAMIENTO!$A$2:$H$2100,8,0)=AY83,0,"ERROR NOTA"))))</f>
        <v>0</v>
      </c>
      <c r="DD83" s="103">
        <f t="shared" si="59"/>
        <v>0.1</v>
      </c>
      <c r="DE83" s="103">
        <f t="shared" si="60"/>
        <v>0.5</v>
      </c>
      <c r="DF83" s="85" t="str">
        <f t="shared" si="48"/>
        <v>SI</v>
      </c>
      <c r="DG83" s="85">
        <f t="shared" si="49"/>
        <v>0</v>
      </c>
      <c r="DH83" s="85">
        <f t="shared" si="61"/>
        <v>0</v>
      </c>
      <c r="DI83" s="85">
        <f t="shared" si="50"/>
        <v>0</v>
      </c>
      <c r="DJ83" s="7">
        <f t="shared" si="62"/>
        <v>6.8000000000000007</v>
      </c>
      <c r="DK83" s="7">
        <f t="shared" si="51"/>
        <v>6.8000000000000007</v>
      </c>
      <c r="DL83" s="12">
        <f t="shared" si="63"/>
        <v>5075</v>
      </c>
      <c r="DM83" s="12">
        <f>VLOOKUP(A83,'5 TD'!$A:$B,2,0)</f>
        <v>5075</v>
      </c>
      <c r="DN83" s="7">
        <f t="shared" si="52"/>
        <v>7</v>
      </c>
      <c r="DO83" s="85" t="str">
        <f t="shared" si="53"/>
        <v>APROBADO</v>
      </c>
      <c r="DP83" s="85" t="str">
        <f t="shared" si="35"/>
        <v>APROBADO</v>
      </c>
      <c r="DQ83" s="7">
        <f t="shared" si="36"/>
        <v>6.1</v>
      </c>
      <c r="DR83" s="85" t="str">
        <f t="shared" si="64"/>
        <v>APROBADO</v>
      </c>
      <c r="DS83" s="2">
        <f>+('3 Planilla Preadjudicación OTIC'!BO83)</f>
        <v>0</v>
      </c>
      <c r="DT83" s="2">
        <f>IF(DR83="APROBADO",VLOOKUP(A83,'5 TD'!$D$3:$E$270,2,0),"NO APLICA")</f>
        <v>7</v>
      </c>
      <c r="DU83" s="2" t="str">
        <f t="shared" si="37"/>
        <v>NO</v>
      </c>
      <c r="DV83" s="2" t="str">
        <f>IF(DU83="SI",VLOOKUP(A83,'5 TD'!$G$3:$H$270,2,0),"NO APLICA ")</f>
        <v xml:space="preserve">NO APLICA </v>
      </c>
      <c r="DW83" s="2" t="str">
        <f t="shared" si="65"/>
        <v>NO</v>
      </c>
      <c r="DX83" s="2" t="str">
        <f>IF(DW83="SI",VLOOKUP(A83,'5 TD'!$J$4:$K$472,2,0),"NO APLICA")</f>
        <v>NO APLICA</v>
      </c>
      <c r="DY83" s="2" t="str">
        <f t="shared" si="66"/>
        <v>NO</v>
      </c>
      <c r="DZ83" s="7" t="str">
        <f>IF(DY83="SI",VLOOKUP(A83,'5 TD'!$M$4:$N$350,2,0),"NO APLICA")</f>
        <v>NO APLICA</v>
      </c>
      <c r="EA83" s="2" t="str">
        <f t="shared" si="54"/>
        <v>NO APLICA</v>
      </c>
      <c r="EB83" s="12" t="str">
        <f t="shared" si="67"/>
        <v/>
      </c>
      <c r="EC83" s="12" t="str">
        <f>IF(EA83="SI",VLOOKUP(A83,'5 TD'!$V$4:$W$479,2,0),"NO APLICA")</f>
        <v>NO APLICA</v>
      </c>
      <c r="ED83" s="2" t="str">
        <f t="shared" si="38"/>
        <v>NO</v>
      </c>
      <c r="EE83" s="79" t="str">
        <f>IF(ED83="SI",VLOOKUP(AI83,COMPORTAMIENTO!$A$1:$H$2100,7,0),"NO APLICA")</f>
        <v>NO APLICA</v>
      </c>
      <c r="EF83" s="234" t="str">
        <f>IF(ED83="SI",VLOOKUP(A83,'5 TD'!$P$2:$Q$479,2,0),"NO APLICA")</f>
        <v>NO APLICA</v>
      </c>
      <c r="EG83" s="2" t="str">
        <f t="shared" si="39"/>
        <v>NO</v>
      </c>
      <c r="EH83" s="2">
        <f>IF(CZ83="no",0,VLOOKUP(AI83,EXPERIENCIA!$A$1:$C$2100,2,0))</f>
        <v>12</v>
      </c>
      <c r="EI83" s="2">
        <f>IF(CZ83="si",VLOOKUP(A83,'5 TD'!$S$3:$T$2103,2,0),0)</f>
        <v>146</v>
      </c>
      <c r="EJ83" s="2" t="str">
        <f t="shared" si="40"/>
        <v>NO</v>
      </c>
      <c r="EK83" s="2">
        <f>+('3 Planilla Preadjudicación OTIC'!BU84)</f>
        <v>0</v>
      </c>
      <c r="EL83" s="3"/>
      <c r="EM83" s="3"/>
      <c r="EN83" s="3"/>
    </row>
    <row r="84" spans="1:144" ht="15" hidden="1" customHeight="1" x14ac:dyDescent="0.3">
      <c r="A84" s="2">
        <f>+('3 Planilla Preadjudicación OTIC'!A84)</f>
        <v>14553</v>
      </c>
      <c r="B84" s="2" t="str">
        <f>+('3 Planilla Preadjudicación OTIC'!B84)</f>
        <v>53334038-5</v>
      </c>
      <c r="C84" s="4">
        <f>+('3 Planilla Preadjudicación OTIC'!E84)</f>
        <v>2025</v>
      </c>
      <c r="D84" s="4" t="str">
        <f>+('3 Planilla Preadjudicación OTIC'!F84)</f>
        <v>Fondos Regionales</v>
      </c>
      <c r="E84" s="4" t="str">
        <f>+('3 Planilla Preadjudicación OTIC'!G84)</f>
        <v>61531000-K</v>
      </c>
      <c r="F84" s="4" t="str">
        <f>+('3 Planilla Preadjudicación OTIC'!H84)</f>
        <v>SENCE</v>
      </c>
      <c r="G84" s="4"/>
      <c r="H84" s="4"/>
      <c r="I84" s="4" t="str">
        <f>+('3 Planilla Preadjudicación OTIC'!I84)</f>
        <v>LABORES DE CARPINTERÍA DE TERMINACIONES AVANZADAS</v>
      </c>
      <c r="J84" s="4" t="str">
        <f>+('3 Planilla Preadjudicación OTIC'!J84)</f>
        <v>PF1567</v>
      </c>
      <c r="K84" s="4" t="str">
        <f>+('3 Planilla Preadjudicación OTIC'!K84)</f>
        <v>TÉCNICAS PARA EL EMPRENDIMIENTO</v>
      </c>
      <c r="L84" s="4" t="str">
        <f>+('3 Planilla Preadjudicación OTIC'!L84)</f>
        <v>PF0921</v>
      </c>
      <c r="M84" s="2">
        <f>+('3 Planilla Preadjudicación OTIC'!M84)</f>
        <v>9</v>
      </c>
      <c r="N84" s="4" t="str">
        <f>+('3 Planilla Preadjudicación OTIC'!N84)</f>
        <v>DE LA ARAUCANÍA</v>
      </c>
      <c r="O84" s="4" t="str">
        <f>+('3 Planilla Preadjudicación OTIC'!O84)</f>
        <v>LOS SAUCES</v>
      </c>
      <c r="P84" s="4" t="str">
        <f>+('3 Planilla Preadjudicación OTIC'!P84)</f>
        <v>PERSONAS VULNERABLES PERTENECIENTES AL 80 % MÁS VULNERABLE</v>
      </c>
      <c r="Q84" s="4" t="str">
        <f>+('3 Planilla Preadjudicación OTIC'!Q84)</f>
        <v>PRESENCIAL</v>
      </c>
      <c r="R84" s="4" t="str">
        <f>+('3 Planilla Preadjudicación OTIC'!R84)</f>
        <v>INDEPENDIENTE</v>
      </c>
      <c r="S84" s="4" t="str">
        <f>+('3 Planilla Preadjudicación OTIC'!S84)</f>
        <v>01. LUNES - MAÑANA / 04. MARTES - MAÑANA / 07. MIÉRCOLES - MAÑANA / 10. JUEVES - MAÑANA / 13. VIERNES - MAÑANA</v>
      </c>
      <c r="T84" s="2">
        <f>+('3 Planilla Preadjudicación OTIC'!T84)</f>
        <v>20</v>
      </c>
      <c r="U84" s="2">
        <f>+('3 Planilla Preadjudicación OTIC'!U84)</f>
        <v>130</v>
      </c>
      <c r="V84" s="2">
        <f>+('3 Planilla Preadjudicación OTIC'!V84)</f>
        <v>12</v>
      </c>
      <c r="W84" s="2">
        <f>+('3 Planilla Preadjudicación OTIC'!W84)</f>
        <v>142</v>
      </c>
      <c r="X84" s="2">
        <f>+('3 Planilla Preadjudicación OTIC'!X84)</f>
        <v>4</v>
      </c>
      <c r="Y84" s="2" t="str">
        <f>+('3 Planilla Preadjudicación OTIC'!Y84)</f>
        <v>SI</v>
      </c>
      <c r="Z84" s="2" t="str">
        <f>+('3 Planilla Preadjudicación OTIC'!Z84)</f>
        <v>SI</v>
      </c>
      <c r="AA84" s="2" t="str">
        <f>+('3 Planilla Preadjudicación OTIC'!AA84)</f>
        <v>SI</v>
      </c>
      <c r="AB84" s="4">
        <f>+('3 Planilla Preadjudicación OTIC'!AB84)</f>
        <v>0</v>
      </c>
      <c r="AC84" s="4" t="str">
        <f>+('3 Planilla Preadjudicación OTIC'!AC84)</f>
        <v>EDUCACIÓN MEDIA COMPLETA, PREFERENTEMENTE</v>
      </c>
      <c r="AD84" s="2">
        <f>+('3 Planilla Preadjudicación OTIC'!AD84)</f>
        <v>0</v>
      </c>
      <c r="AE84" s="4">
        <f>+('3 Planilla Preadjudicación OTIC'!AE84)</f>
        <v>0</v>
      </c>
      <c r="AF84" s="2" t="str">
        <f>+('3 Planilla Preadjudicación OTIC'!AF84)</f>
        <v>CONVOCATORIA ABIERTA</v>
      </c>
      <c r="AG84" s="2">
        <f>+('3 Planilla Preadjudicación OTIC'!AG84)</f>
        <v>36</v>
      </c>
      <c r="AH84" s="30">
        <v>2</v>
      </c>
      <c r="AI84" s="2" t="str">
        <f>+('3 Planilla Preadjudicación OTIC'!AI84)</f>
        <v>77228717-8</v>
      </c>
      <c r="AJ84" s="135" t="str">
        <f>+('3 Planilla Preadjudicación OTIC'!AJ84)</f>
        <v>Servicios de Capacitación Urbano OTEC Spa.</v>
      </c>
      <c r="AK84" s="4">
        <f>+('3 Planilla Preadjudicación OTIC'!AK84)</f>
        <v>142</v>
      </c>
      <c r="AL84" s="2">
        <f>+('3 Planilla Preadjudicación OTIC'!AL84)</f>
        <v>36</v>
      </c>
      <c r="AM84" s="2">
        <f>+('3 Planilla Preadjudicación OTIC'!AM84)</f>
        <v>5075</v>
      </c>
      <c r="AN84" s="12">
        <f>+('3 Planilla Preadjudicación OTIC'!AN84)</f>
        <v>275000</v>
      </c>
      <c r="AO84" s="12">
        <f>+('3 Planilla Preadjudicación OTIC'!AO84)</f>
        <v>0</v>
      </c>
      <c r="AP84" s="12">
        <f>+('3 Planilla Preadjudicación OTIC'!AP84)</f>
        <v>14413000</v>
      </c>
      <c r="AQ84" s="12">
        <f>+('3 Planilla Preadjudicación OTIC'!AQ84)</f>
        <v>2880000</v>
      </c>
      <c r="AR84" s="12">
        <f>+('3 Planilla Preadjudicación OTIC'!AR84)</f>
        <v>5500000</v>
      </c>
      <c r="AS84" s="12">
        <f>+('3 Planilla Preadjudicación OTIC'!AS84)</f>
        <v>3600000</v>
      </c>
      <c r="AT84" s="12">
        <f>+('3 Planilla Preadjudicación OTIC'!AT84)</f>
        <v>0</v>
      </c>
      <c r="AU84" s="12">
        <f>+('3 Planilla Preadjudicación OTIC'!AU84)</f>
        <v>26393000</v>
      </c>
      <c r="AV84" s="12" t="str">
        <f>+('3 Planilla Preadjudicación OTIC'!AV84)</f>
        <v>SI</v>
      </c>
      <c r="AW84" s="2">
        <f>+('3 Planilla Preadjudicación OTIC'!AW84)</f>
        <v>0</v>
      </c>
      <c r="AX84" s="4">
        <f>+('3 Planilla Preadjudicación OTIC'!AX84)</f>
        <v>1</v>
      </c>
      <c r="AY84" s="2">
        <f>+('3 Planilla Preadjudicación OTIC'!AY84)</f>
        <v>5</v>
      </c>
      <c r="AZ84" s="2" t="str">
        <f>+('3 Planilla Preadjudicación OTIC'!BA84)</f>
        <v>-</v>
      </c>
      <c r="BA84" s="2" t="str">
        <f>+('3 Planilla Preadjudicación OTIC'!BB84)</f>
        <v>-</v>
      </c>
      <c r="BB84" s="2" t="str">
        <f>+('3 Planilla Preadjudicación OTIC'!BC84)</f>
        <v>-</v>
      </c>
      <c r="BC84" s="2" t="str">
        <f>+('3 Planilla Preadjudicación OTIC'!BD84)</f>
        <v>-</v>
      </c>
      <c r="BD84" s="2" t="str">
        <f>+('3 Planilla Preadjudicación OTIC'!BE84)</f>
        <v>-</v>
      </c>
      <c r="BE84" s="2" t="str">
        <f>+('3 Planilla Preadjudicación OTIC'!BF84)</f>
        <v>-</v>
      </c>
      <c r="BF84" s="2"/>
      <c r="BG84" s="2">
        <f>+('3 Planilla Preadjudicación OTIC'!BG84)</f>
        <v>7</v>
      </c>
      <c r="BH84" s="2">
        <f>+('3 Planilla Preadjudicación OTIC'!BH84)</f>
        <v>7</v>
      </c>
      <c r="BI84" s="2">
        <f>+('3 Planilla Preadjudicación OTIC'!BI84)</f>
        <v>7</v>
      </c>
      <c r="BJ84" s="2">
        <f>+('3 Planilla Preadjudicación OTIC'!BJ84)</f>
        <v>7</v>
      </c>
      <c r="BK84" s="2">
        <f>+('3 Planilla Preadjudicación OTIC'!BK84)</f>
        <v>5</v>
      </c>
      <c r="BL84" s="199">
        <f>+('3 Planilla Preadjudicación OTIC'!BM84)</f>
        <v>7</v>
      </c>
      <c r="BM84" s="103">
        <f>ROUND(('3 Planilla Preadjudicación OTIC'!BN84),1)</f>
        <v>6.1</v>
      </c>
      <c r="BN84" s="4">
        <f>+('3 Planilla Preadjudicación OTIC'!BO84)</f>
        <v>0</v>
      </c>
      <c r="BO84" s="4">
        <f>+('3 Planilla Preadjudicación OTIC'!BP84)</f>
        <v>0</v>
      </c>
      <c r="BP84" s="4">
        <f>+('3 Planilla Preadjudicación OTIC'!BQ84)</f>
        <v>0</v>
      </c>
      <c r="BQ84" s="4">
        <f>+('3 Planilla Preadjudicación OTIC'!BR84)</f>
        <v>0</v>
      </c>
      <c r="BR84" s="4">
        <f>+('3 Planilla Preadjudicación OTIC'!BS84)</f>
        <v>0</v>
      </c>
      <c r="BS84" s="4">
        <f>+('3 Planilla Preadjudicación OTIC'!BT84)</f>
        <v>0</v>
      </c>
      <c r="BT84" s="135"/>
      <c r="BU84" s="85">
        <f>IF(VLOOKUP(A84,'BD OFICIAL'!$A$1:$AL$2097,7,0)=D84,0,1)</f>
        <v>0</v>
      </c>
      <c r="BV84" s="85">
        <f>IF(VLOOKUP(A84,'BD OFICIAL'!$A$1:$AL$2097,11,0)=J84,0,1)</f>
        <v>0</v>
      </c>
      <c r="BW84" s="85">
        <f>IF(VLOOKUP(A84,'BD OFICIAL'!$A$1:$AL$2097,13,0)=L84,0,1)</f>
        <v>0</v>
      </c>
      <c r="BX84" s="2">
        <f>IF(VLOOKUP(A84,'BD OFICIAL'!$A$1:$AL$2097,16,0)=O84,0,1)</f>
        <v>0</v>
      </c>
      <c r="BY84" s="2">
        <f>IF(VLOOKUP(A84,'BD OFICIAL'!$A$1:$AL$2097,17,0)=P84,0,1)</f>
        <v>0</v>
      </c>
      <c r="BZ84" s="2">
        <f>IF(VLOOKUP(A84,'BD OFICIAL'!$A$1:$AL$2097,19,0)=R84,0,1)</f>
        <v>0</v>
      </c>
      <c r="CA84" s="2">
        <f>IF(VLOOKUP(A84,'BD OFICIAL'!$A$1:$AL$2097,21,0)=T84,0,1)</f>
        <v>0</v>
      </c>
      <c r="CB84" s="2">
        <f>IF(VLOOKUP(A84,'BD OFICIAL'!$A$1:$AL$2097,24,0)=AK84,0,1)</f>
        <v>0</v>
      </c>
      <c r="CC84" s="2">
        <f>IF(VLOOKUP(A84,'BD OFICIAL'!$A$1:$AL$2097,25,0)=X84,0,1)</f>
        <v>0</v>
      </c>
      <c r="CD84" s="2">
        <f>IF(VLOOKUP(A84,'BD OFICIAL'!$A$1:$AL$2097,26,0)=Y84,0,1)</f>
        <v>0</v>
      </c>
      <c r="CE84" s="2">
        <f>IF(VLOOKUP(A84,'BD OFICIAL'!$A$1:$AL$2097,27,0)=Z84,0,1)</f>
        <v>0</v>
      </c>
      <c r="CF84" s="2">
        <f>IF(VLOOKUP(A84,'BD OFICIAL'!$A$1:$AL$2097,28,0)=AA84,0,1)</f>
        <v>0</v>
      </c>
      <c r="CG84" s="2">
        <f>IF(VLOOKUP(A84,'BD OFICIAL'!$A$1:$AL$2097,33,0)=AF84,0,1)</f>
        <v>0</v>
      </c>
      <c r="CH84" s="2">
        <f>IF(VLOOKUP(A84,'BD OFICIAL'!$A$1:$AL$2097,35,0)=AH84,0,1)</f>
        <v>0</v>
      </c>
      <c r="CI84" s="85">
        <f>IF(VLOOKUP(A84,'BD OFICIAL'!$A$1:$AL$2097,34,0)=AL84,0,1)</f>
        <v>0</v>
      </c>
      <c r="CJ84" s="12">
        <f>VLOOKUP(A84,'BD OFICIAL'!$A$1:$AM$2097,36,0)*AM84-AP84</f>
        <v>0</v>
      </c>
      <c r="CK84" s="85" t="str">
        <f t="shared" si="41"/>
        <v>SHNOM</v>
      </c>
      <c r="CL84" s="85" t="str">
        <f t="shared" si="42"/>
        <v>SI</v>
      </c>
      <c r="CM84" s="85" t="str">
        <f t="shared" si="55"/>
        <v>NO</v>
      </c>
      <c r="CN84" s="31">
        <f t="shared" si="56"/>
        <v>0</v>
      </c>
      <c r="CO84" s="31">
        <f t="shared" si="43"/>
        <v>0</v>
      </c>
      <c r="CP84" s="31">
        <f t="shared" si="34"/>
        <v>0</v>
      </c>
      <c r="CQ84" s="31">
        <f>IF(Y84="NO",0,IF(Y84="SI",IF(VLOOKUP(A84,'BD OFICIAL'!$A:$AO,40,0)=AQ84,0,1)))</f>
        <v>0</v>
      </c>
      <c r="CR84" s="31">
        <f>IF(Z84="NO",0,IF(Z84="SI",IF(VLOOKUP(A84,'BD OFICIAL'!$A:$AO,41,0)=AS84,0,1)))</f>
        <v>0</v>
      </c>
      <c r="CS84" s="31">
        <f t="shared" si="44"/>
        <v>0</v>
      </c>
      <c r="CT84" s="31">
        <f t="shared" si="45"/>
        <v>0</v>
      </c>
      <c r="CU84" s="31">
        <f>IF(VLOOKUP(A84,'BD OFICIAL'!$A$1:$AL$1055,31,0)="SI",IF(AT84&gt;0,0,1),IF(AT84=0,0,1))</f>
        <v>0</v>
      </c>
      <c r="CV84" s="31">
        <f t="shared" si="46"/>
        <v>0</v>
      </c>
      <c r="CW84" s="31">
        <f t="shared" si="47"/>
        <v>0</v>
      </c>
      <c r="CX84" s="85" t="str">
        <f t="shared" si="57"/>
        <v>SI</v>
      </c>
      <c r="CY84" s="31">
        <f t="shared" si="58"/>
        <v>0</v>
      </c>
      <c r="CZ84" s="85" t="str">
        <f>IF(ISERROR(VLOOKUP(AI84,EXPERIENCIA!$A$1:$C$2100,1,0)),"NO","SI")</f>
        <v>SI</v>
      </c>
      <c r="DA84" s="85">
        <f>IF(CX84="no","NO APLICA",IF(AX84=0,"ERROR NOTA",IF(AND(AX84&gt;1,CZ84="NO"),"ERROR NOTA",IF(AND(CZ84="NO",AX84=1),0,IF(VLOOKUP(AI84,EXPERIENCIA!$A$1:$C$2100,3,0)=AX84,0,"ERROR NOTA")))))</f>
        <v>0</v>
      </c>
      <c r="DB84" s="85" t="str">
        <f>IF(ISERROR(VLOOKUP(AI84,COMPORTAMIENTO!$A$1:$C$2100,1,0)),"NO","SI")</f>
        <v>SI</v>
      </c>
      <c r="DC84" s="85">
        <f>IF(CX84="NO","NO APLICA",IF(AY84=0,"ERROR NOTA",IF(AND(DB84="NO",AY84=7),0,IF(VLOOKUP(AI84,COMPORTAMIENTO!$A$2:$H$2100,8,0)=AY84,0,"ERROR NOTA"))))</f>
        <v>0</v>
      </c>
      <c r="DD84" s="103">
        <f t="shared" si="59"/>
        <v>0.1</v>
      </c>
      <c r="DE84" s="103">
        <f t="shared" si="60"/>
        <v>0.5</v>
      </c>
      <c r="DF84" s="85" t="str">
        <f t="shared" si="48"/>
        <v>SI</v>
      </c>
      <c r="DG84" s="85">
        <f t="shared" si="49"/>
        <v>0</v>
      </c>
      <c r="DH84" s="85">
        <f t="shared" si="61"/>
        <v>0</v>
      </c>
      <c r="DI84" s="85">
        <f t="shared" si="50"/>
        <v>0</v>
      </c>
      <c r="DJ84" s="7">
        <f t="shared" si="62"/>
        <v>6.8000000000000007</v>
      </c>
      <c r="DK84" s="7">
        <f t="shared" si="51"/>
        <v>6.8000000000000007</v>
      </c>
      <c r="DL84" s="12">
        <f t="shared" si="63"/>
        <v>5075</v>
      </c>
      <c r="DM84" s="12">
        <f>VLOOKUP(A84,'5 TD'!$A:$B,2,0)</f>
        <v>5075</v>
      </c>
      <c r="DN84" s="7">
        <f t="shared" si="52"/>
        <v>7</v>
      </c>
      <c r="DO84" s="85" t="str">
        <f t="shared" si="53"/>
        <v>APROBADO</v>
      </c>
      <c r="DP84" s="85" t="str">
        <f t="shared" si="35"/>
        <v>APROBADO</v>
      </c>
      <c r="DQ84" s="7">
        <f t="shared" si="36"/>
        <v>6.1</v>
      </c>
      <c r="DR84" s="85" t="str">
        <f t="shared" si="64"/>
        <v>APROBADO</v>
      </c>
      <c r="DS84" s="2">
        <f>+('3 Planilla Preadjudicación OTIC'!BO84)</f>
        <v>0</v>
      </c>
      <c r="DT84" s="2">
        <f>IF(DR84="APROBADO",VLOOKUP(A84,'5 TD'!$D$3:$E$270,2,0),"NO APLICA")</f>
        <v>7</v>
      </c>
      <c r="DU84" s="2" t="str">
        <f t="shared" si="37"/>
        <v>NO</v>
      </c>
      <c r="DV84" s="2" t="str">
        <f>IF(DU84="SI",VLOOKUP(A84,'5 TD'!$G$3:$H$270,2,0),"NO APLICA ")</f>
        <v xml:space="preserve">NO APLICA </v>
      </c>
      <c r="DW84" s="2" t="str">
        <f t="shared" si="65"/>
        <v>NO</v>
      </c>
      <c r="DX84" s="2" t="str">
        <f>IF(DW84="SI",VLOOKUP(A84,'5 TD'!$J$4:$K$472,2,0),"NO APLICA")</f>
        <v>NO APLICA</v>
      </c>
      <c r="DY84" s="2" t="str">
        <f t="shared" si="66"/>
        <v>NO</v>
      </c>
      <c r="DZ84" s="7" t="str">
        <f>IF(DY84="SI",VLOOKUP(A84,'5 TD'!$M$4:$N$350,2,0),"NO APLICA")</f>
        <v>NO APLICA</v>
      </c>
      <c r="EA84" s="2" t="str">
        <f t="shared" si="54"/>
        <v>NO APLICA</v>
      </c>
      <c r="EB84" s="12" t="str">
        <f t="shared" si="67"/>
        <v/>
      </c>
      <c r="EC84" s="12" t="str">
        <f>IF(EA84="SI",VLOOKUP(A84,'5 TD'!$V$4:$W$479,2,0),"NO APLICA")</f>
        <v>NO APLICA</v>
      </c>
      <c r="ED84" s="2" t="str">
        <f t="shared" si="38"/>
        <v>NO</v>
      </c>
      <c r="EE84" s="79" t="str">
        <f>IF(ED84="SI",VLOOKUP(AI84,COMPORTAMIENTO!$A$1:$H$2100,7,0),"NO APLICA")</f>
        <v>NO APLICA</v>
      </c>
      <c r="EF84" s="234" t="str">
        <f>IF(ED84="SI",VLOOKUP(A84,'5 TD'!$P$2:$Q$479,2,0),"NO APLICA")</f>
        <v>NO APLICA</v>
      </c>
      <c r="EG84" s="2" t="str">
        <f t="shared" si="39"/>
        <v>NO</v>
      </c>
      <c r="EH84" s="2">
        <f>IF(CZ84="no",0,VLOOKUP(AI84,EXPERIENCIA!$A$1:$C$2100,2,0))</f>
        <v>12</v>
      </c>
      <c r="EI84" s="2">
        <f>IF(CZ84="si",VLOOKUP(A84,'5 TD'!$S$3:$T$2103,2,0),0)</f>
        <v>146</v>
      </c>
      <c r="EJ84" s="2" t="str">
        <f t="shared" si="40"/>
        <v>NO</v>
      </c>
      <c r="EK84" s="2">
        <f>+('3 Planilla Preadjudicación OTIC'!BU85)</f>
        <v>0</v>
      </c>
      <c r="EL84" s="3"/>
      <c r="EM84" s="3"/>
      <c r="EN84" s="3"/>
    </row>
    <row r="85" spans="1:144" ht="15" hidden="1" customHeight="1" x14ac:dyDescent="0.3">
      <c r="A85" s="2">
        <f>+('3 Planilla Preadjudicación OTIC'!A85)</f>
        <v>14554</v>
      </c>
      <c r="B85" s="2" t="str">
        <f>+('3 Planilla Preadjudicación OTIC'!B85)</f>
        <v>53334038-5</v>
      </c>
      <c r="C85" s="4">
        <f>+('3 Planilla Preadjudicación OTIC'!E85)</f>
        <v>2025</v>
      </c>
      <c r="D85" s="4" t="str">
        <f>+('3 Planilla Preadjudicación OTIC'!F85)</f>
        <v>Fondos Regionales</v>
      </c>
      <c r="E85" s="4" t="str">
        <f>+('3 Planilla Preadjudicación OTIC'!G85)</f>
        <v>61531000-K</v>
      </c>
      <c r="F85" s="4" t="str">
        <f>+('3 Planilla Preadjudicación OTIC'!H85)</f>
        <v>SENCE</v>
      </c>
      <c r="G85" s="4"/>
      <c r="H85" s="4"/>
      <c r="I85" s="4" t="str">
        <f>+('3 Planilla Preadjudicación OTIC'!I85)</f>
        <v>LABORES DE CARPINTERÍA DE TERMINACIONES AVANZADAS</v>
      </c>
      <c r="J85" s="4" t="str">
        <f>+('3 Planilla Preadjudicación OTIC'!J85)</f>
        <v>PF1567</v>
      </c>
      <c r="K85" s="4" t="str">
        <f>+('3 Planilla Preadjudicación OTIC'!K85)</f>
        <v>TÉCNICAS PARA EL EMPRENDIMIENTO</v>
      </c>
      <c r="L85" s="4" t="str">
        <f>+('3 Planilla Preadjudicación OTIC'!L85)</f>
        <v>PF0921</v>
      </c>
      <c r="M85" s="2">
        <f>+('3 Planilla Preadjudicación OTIC'!M85)</f>
        <v>9</v>
      </c>
      <c r="N85" s="4" t="str">
        <f>+('3 Planilla Preadjudicación OTIC'!N85)</f>
        <v>DE LA ARAUCANÍA</v>
      </c>
      <c r="O85" s="4" t="str">
        <f>+('3 Planilla Preadjudicación OTIC'!O85)</f>
        <v>CURACAUTÍN</v>
      </c>
      <c r="P85" s="4" t="str">
        <f>+('3 Planilla Preadjudicación OTIC'!P85)</f>
        <v>PERSONAS VULNERABLES PERTENECIENTES AL 80 % MÁS VULNERABLE</v>
      </c>
      <c r="Q85" s="4" t="str">
        <f>+('3 Planilla Preadjudicación OTIC'!Q85)</f>
        <v>PRESENCIAL</v>
      </c>
      <c r="R85" s="4" t="str">
        <f>+('3 Planilla Preadjudicación OTIC'!R85)</f>
        <v>INDEPENDIENTE</v>
      </c>
      <c r="S85" s="4" t="str">
        <f>+('3 Planilla Preadjudicación OTIC'!S85)</f>
        <v>01. LUNES - MAÑANA / 04. MARTES - MAÑANA / 07. MIÉRCOLES - MAÑANA / 10. JUEVES - MAÑANA / 13. VIERNES - MAÑANA</v>
      </c>
      <c r="T85" s="2">
        <f>+('3 Planilla Preadjudicación OTIC'!T85)</f>
        <v>20</v>
      </c>
      <c r="U85" s="2">
        <f>+('3 Planilla Preadjudicación OTIC'!U85)</f>
        <v>130</v>
      </c>
      <c r="V85" s="2">
        <f>+('3 Planilla Preadjudicación OTIC'!V85)</f>
        <v>12</v>
      </c>
      <c r="W85" s="2">
        <f>+('3 Planilla Preadjudicación OTIC'!W85)</f>
        <v>142</v>
      </c>
      <c r="X85" s="2">
        <f>+('3 Planilla Preadjudicación OTIC'!X85)</f>
        <v>4</v>
      </c>
      <c r="Y85" s="2" t="str">
        <f>+('3 Planilla Preadjudicación OTIC'!Y85)</f>
        <v>SI</v>
      </c>
      <c r="Z85" s="2" t="str">
        <f>+('3 Planilla Preadjudicación OTIC'!Z85)</f>
        <v>SI</v>
      </c>
      <c r="AA85" s="2" t="str">
        <f>+('3 Planilla Preadjudicación OTIC'!AA85)</f>
        <v>SI</v>
      </c>
      <c r="AB85" s="4">
        <f>+('3 Planilla Preadjudicación OTIC'!AB85)</f>
        <v>0</v>
      </c>
      <c r="AC85" s="4" t="str">
        <f>+('3 Planilla Preadjudicación OTIC'!AC85)</f>
        <v>EDUCACIÓN MEDIA COMPLETA, PREFERENTEMENTE</v>
      </c>
      <c r="AD85" s="2">
        <f>+('3 Planilla Preadjudicación OTIC'!AD85)</f>
        <v>0</v>
      </c>
      <c r="AE85" s="4">
        <f>+('3 Planilla Preadjudicación OTIC'!AE85)</f>
        <v>0</v>
      </c>
      <c r="AF85" s="2" t="str">
        <f>+('3 Planilla Preadjudicación OTIC'!AF85)</f>
        <v>CONVOCATORIA ABIERTA</v>
      </c>
      <c r="AG85" s="2">
        <f>+('3 Planilla Preadjudicación OTIC'!AG85)</f>
        <v>36</v>
      </c>
      <c r="AH85" s="30">
        <v>2</v>
      </c>
      <c r="AI85" s="2" t="str">
        <f>+('3 Planilla Preadjudicación OTIC'!AI85)</f>
        <v>77228717-8</v>
      </c>
      <c r="AJ85" s="135" t="str">
        <f>+('3 Planilla Preadjudicación OTIC'!AJ85)</f>
        <v>Servicios de Capacitación Urbano OTEC Spa.</v>
      </c>
      <c r="AK85" s="4">
        <f>+('3 Planilla Preadjudicación OTIC'!AK85)</f>
        <v>142</v>
      </c>
      <c r="AL85" s="2">
        <f>+('3 Planilla Preadjudicación OTIC'!AL85)</f>
        <v>36</v>
      </c>
      <c r="AM85" s="2">
        <f>+('3 Planilla Preadjudicación OTIC'!AM85)</f>
        <v>5075</v>
      </c>
      <c r="AN85" s="12">
        <f>+('3 Planilla Preadjudicación OTIC'!AN85)</f>
        <v>275000</v>
      </c>
      <c r="AO85" s="12">
        <f>+('3 Planilla Preadjudicación OTIC'!AO85)</f>
        <v>0</v>
      </c>
      <c r="AP85" s="12">
        <f>+('3 Planilla Preadjudicación OTIC'!AP85)</f>
        <v>14413000</v>
      </c>
      <c r="AQ85" s="12">
        <f>+('3 Planilla Preadjudicación OTIC'!AQ85)</f>
        <v>2880000</v>
      </c>
      <c r="AR85" s="12">
        <f>+('3 Planilla Preadjudicación OTIC'!AR85)</f>
        <v>5500000</v>
      </c>
      <c r="AS85" s="12">
        <f>+('3 Planilla Preadjudicación OTIC'!AS85)</f>
        <v>3600000</v>
      </c>
      <c r="AT85" s="12">
        <f>+('3 Planilla Preadjudicación OTIC'!AT85)</f>
        <v>0</v>
      </c>
      <c r="AU85" s="12">
        <f>+('3 Planilla Preadjudicación OTIC'!AU85)</f>
        <v>26393000</v>
      </c>
      <c r="AV85" s="12" t="str">
        <f>+('3 Planilla Preadjudicación OTIC'!AV85)</f>
        <v>Si</v>
      </c>
      <c r="AW85" s="2">
        <f>+('3 Planilla Preadjudicación OTIC'!AW85)</f>
        <v>0</v>
      </c>
      <c r="AX85" s="4">
        <f>+('3 Planilla Preadjudicación OTIC'!AX85)</f>
        <v>1</v>
      </c>
      <c r="AY85" s="2">
        <f>+('3 Planilla Preadjudicación OTIC'!AY85)</f>
        <v>5</v>
      </c>
      <c r="AZ85" s="2" t="str">
        <f>+('3 Planilla Preadjudicación OTIC'!BA85)</f>
        <v>-</v>
      </c>
      <c r="BA85" s="2" t="str">
        <f>+('3 Planilla Preadjudicación OTIC'!BB85)</f>
        <v>-</v>
      </c>
      <c r="BB85" s="2" t="str">
        <f>+('3 Planilla Preadjudicación OTIC'!BC85)</f>
        <v>-</v>
      </c>
      <c r="BC85" s="2" t="str">
        <f>+('3 Planilla Preadjudicación OTIC'!BD85)</f>
        <v>-</v>
      </c>
      <c r="BD85" s="2" t="str">
        <f>+('3 Planilla Preadjudicación OTIC'!BE85)</f>
        <v>-</v>
      </c>
      <c r="BE85" s="2" t="str">
        <f>+('3 Planilla Preadjudicación OTIC'!BF85)</f>
        <v>-</v>
      </c>
      <c r="BF85" s="2"/>
      <c r="BG85" s="2">
        <f>+('3 Planilla Preadjudicación OTIC'!BG85)</f>
        <v>7</v>
      </c>
      <c r="BH85" s="2">
        <f>+('3 Planilla Preadjudicación OTIC'!BH85)</f>
        <v>7</v>
      </c>
      <c r="BI85" s="2">
        <f>+('3 Planilla Preadjudicación OTIC'!BI85)</f>
        <v>7</v>
      </c>
      <c r="BJ85" s="2">
        <f>+('3 Planilla Preadjudicación OTIC'!BJ85)</f>
        <v>7</v>
      </c>
      <c r="BK85" s="2">
        <f>+('3 Planilla Preadjudicación OTIC'!BK85)</f>
        <v>7</v>
      </c>
      <c r="BL85" s="199">
        <f>+('3 Planilla Preadjudicación OTIC'!BM85)</f>
        <v>7</v>
      </c>
      <c r="BM85" s="103">
        <f>ROUND(('3 Planilla Preadjudicación OTIC'!BN85),1)</f>
        <v>6.2</v>
      </c>
      <c r="BN85" s="4">
        <f>+('3 Planilla Preadjudicación OTIC'!BO85)</f>
        <v>0</v>
      </c>
      <c r="BO85" s="4">
        <f>+('3 Planilla Preadjudicación OTIC'!BP85)</f>
        <v>0</v>
      </c>
      <c r="BP85" s="4">
        <f>+('3 Planilla Preadjudicación OTIC'!BQ85)</f>
        <v>0</v>
      </c>
      <c r="BQ85" s="4">
        <f>+('3 Planilla Preadjudicación OTIC'!BR85)</f>
        <v>0</v>
      </c>
      <c r="BR85" s="4">
        <f>+('3 Planilla Preadjudicación OTIC'!BS85)</f>
        <v>0</v>
      </c>
      <c r="BS85" s="4">
        <f>+('3 Planilla Preadjudicación OTIC'!BT85)</f>
        <v>0</v>
      </c>
      <c r="BT85" s="135"/>
      <c r="BU85" s="85">
        <f>IF(VLOOKUP(A85,'BD OFICIAL'!$A$1:$AL$2097,7,0)=D85,0,1)</f>
        <v>0</v>
      </c>
      <c r="BV85" s="85">
        <f>IF(VLOOKUP(A85,'BD OFICIAL'!$A$1:$AL$2097,11,0)=J85,0,1)</f>
        <v>0</v>
      </c>
      <c r="BW85" s="85">
        <f>IF(VLOOKUP(A85,'BD OFICIAL'!$A$1:$AL$2097,13,0)=L85,0,1)</f>
        <v>0</v>
      </c>
      <c r="BX85" s="2">
        <f>IF(VLOOKUP(A85,'BD OFICIAL'!$A$1:$AL$2097,16,0)=O85,0,1)</f>
        <v>0</v>
      </c>
      <c r="BY85" s="2">
        <f>IF(VLOOKUP(A85,'BD OFICIAL'!$A$1:$AL$2097,17,0)=P85,0,1)</f>
        <v>0</v>
      </c>
      <c r="BZ85" s="2">
        <f>IF(VLOOKUP(A85,'BD OFICIAL'!$A$1:$AL$2097,19,0)=R85,0,1)</f>
        <v>0</v>
      </c>
      <c r="CA85" s="2">
        <f>IF(VLOOKUP(A85,'BD OFICIAL'!$A$1:$AL$2097,21,0)=T85,0,1)</f>
        <v>0</v>
      </c>
      <c r="CB85" s="2">
        <f>IF(VLOOKUP(A85,'BD OFICIAL'!$A$1:$AL$2097,24,0)=AK85,0,1)</f>
        <v>0</v>
      </c>
      <c r="CC85" s="2">
        <f>IF(VLOOKUP(A85,'BD OFICIAL'!$A$1:$AL$2097,25,0)=X85,0,1)</f>
        <v>0</v>
      </c>
      <c r="CD85" s="2">
        <f>IF(VLOOKUP(A85,'BD OFICIAL'!$A$1:$AL$2097,26,0)=Y85,0,1)</f>
        <v>0</v>
      </c>
      <c r="CE85" s="2">
        <f>IF(VLOOKUP(A85,'BD OFICIAL'!$A$1:$AL$2097,27,0)=Z85,0,1)</f>
        <v>0</v>
      </c>
      <c r="CF85" s="2">
        <f>IF(VLOOKUP(A85,'BD OFICIAL'!$A$1:$AL$2097,28,0)=AA85,0,1)</f>
        <v>0</v>
      </c>
      <c r="CG85" s="2">
        <f>IF(VLOOKUP(A85,'BD OFICIAL'!$A$1:$AL$2097,33,0)=AF85,0,1)</f>
        <v>0</v>
      </c>
      <c r="CH85" s="2">
        <f>IF(VLOOKUP(A85,'BD OFICIAL'!$A$1:$AL$2097,35,0)=AH85,0,1)</f>
        <v>0</v>
      </c>
      <c r="CI85" s="85">
        <f>IF(VLOOKUP(A85,'BD OFICIAL'!$A$1:$AL$2097,34,0)=AL85,0,1)</f>
        <v>0</v>
      </c>
      <c r="CJ85" s="12">
        <f>VLOOKUP(A85,'BD OFICIAL'!$A$1:$AM$2097,36,0)*AM85-AP85</f>
        <v>0</v>
      </c>
      <c r="CK85" s="85" t="str">
        <f t="shared" si="41"/>
        <v>SHNOM</v>
      </c>
      <c r="CL85" s="85" t="str">
        <f t="shared" si="42"/>
        <v>SI</v>
      </c>
      <c r="CM85" s="85" t="str">
        <f t="shared" si="55"/>
        <v>NO</v>
      </c>
      <c r="CN85" s="31">
        <f t="shared" si="56"/>
        <v>0</v>
      </c>
      <c r="CO85" s="31">
        <f t="shared" si="43"/>
        <v>0</v>
      </c>
      <c r="CP85" s="31">
        <f t="shared" si="34"/>
        <v>0</v>
      </c>
      <c r="CQ85" s="31">
        <f>IF(Y85="NO",0,IF(Y85="SI",IF(VLOOKUP(A85,'BD OFICIAL'!$A:$AO,40,0)=AQ85,0,1)))</f>
        <v>0</v>
      </c>
      <c r="CR85" s="31">
        <f>IF(Z85="NO",0,IF(Z85="SI",IF(VLOOKUP(A85,'BD OFICIAL'!$A:$AO,41,0)=AS85,0,1)))</f>
        <v>0</v>
      </c>
      <c r="CS85" s="31">
        <f t="shared" si="44"/>
        <v>0</v>
      </c>
      <c r="CT85" s="31">
        <f t="shared" si="45"/>
        <v>0</v>
      </c>
      <c r="CU85" s="31">
        <f>IF(VLOOKUP(A85,'BD OFICIAL'!$A$1:$AL$1055,31,0)="SI",IF(AT85&gt;0,0,1),IF(AT85=0,0,1))</f>
        <v>0</v>
      </c>
      <c r="CV85" s="31">
        <f t="shared" si="46"/>
        <v>0</v>
      </c>
      <c r="CW85" s="31">
        <f t="shared" si="47"/>
        <v>0</v>
      </c>
      <c r="CX85" s="85" t="str">
        <f t="shared" si="57"/>
        <v>SI</v>
      </c>
      <c r="CY85" s="31">
        <f t="shared" si="58"/>
        <v>0</v>
      </c>
      <c r="CZ85" s="85" t="str">
        <f>IF(ISERROR(VLOOKUP(AI85,EXPERIENCIA!$A$1:$C$2100,1,0)),"NO","SI")</f>
        <v>SI</v>
      </c>
      <c r="DA85" s="85">
        <f>IF(CX85="no","NO APLICA",IF(AX85=0,"ERROR NOTA",IF(AND(AX85&gt;1,CZ85="NO"),"ERROR NOTA",IF(AND(CZ85="NO",AX85=1),0,IF(VLOOKUP(AI85,EXPERIENCIA!$A$1:$C$2100,3,0)=AX85,0,"ERROR NOTA")))))</f>
        <v>0</v>
      </c>
      <c r="DB85" s="85" t="str">
        <f>IF(ISERROR(VLOOKUP(AI85,COMPORTAMIENTO!$A$1:$C$2100,1,0)),"NO","SI")</f>
        <v>SI</v>
      </c>
      <c r="DC85" s="85">
        <f>IF(CX85="NO","NO APLICA",IF(AY85=0,"ERROR NOTA",IF(AND(DB85="NO",AY85=7),0,IF(VLOOKUP(AI85,COMPORTAMIENTO!$A$2:$H$2100,8,0)=AY85,0,"ERROR NOTA"))))</f>
        <v>0</v>
      </c>
      <c r="DD85" s="103">
        <f t="shared" si="59"/>
        <v>0.1</v>
      </c>
      <c r="DE85" s="103">
        <f t="shared" si="60"/>
        <v>0.5</v>
      </c>
      <c r="DF85" s="85" t="str">
        <f t="shared" si="48"/>
        <v>SI</v>
      </c>
      <c r="DG85" s="85">
        <f t="shared" si="49"/>
        <v>0</v>
      </c>
      <c r="DH85" s="85">
        <f t="shared" si="61"/>
        <v>0</v>
      </c>
      <c r="DI85" s="85">
        <f t="shared" si="50"/>
        <v>0</v>
      </c>
      <c r="DJ85" s="7">
        <f t="shared" si="62"/>
        <v>7.0000000000000009</v>
      </c>
      <c r="DK85" s="7">
        <f t="shared" si="51"/>
        <v>7.0000000000000009</v>
      </c>
      <c r="DL85" s="12">
        <f t="shared" si="63"/>
        <v>5075</v>
      </c>
      <c r="DM85" s="12">
        <f>VLOOKUP(A85,'5 TD'!$A:$B,2,0)</f>
        <v>5075</v>
      </c>
      <c r="DN85" s="7">
        <f t="shared" si="52"/>
        <v>7</v>
      </c>
      <c r="DO85" s="85" t="str">
        <f t="shared" si="53"/>
        <v>APROBADO</v>
      </c>
      <c r="DP85" s="85" t="str">
        <f t="shared" si="35"/>
        <v>APROBADO</v>
      </c>
      <c r="DQ85" s="7">
        <f t="shared" si="36"/>
        <v>6.2</v>
      </c>
      <c r="DR85" s="85" t="str">
        <f t="shared" si="64"/>
        <v>APROBADO</v>
      </c>
      <c r="DS85" s="2">
        <f>+('3 Planilla Preadjudicación OTIC'!BO85)</f>
        <v>0</v>
      </c>
      <c r="DT85" s="2">
        <f>IF(DR85="APROBADO",VLOOKUP(A85,'5 TD'!$D$3:$E$270,2,0),"NO APLICA")</f>
        <v>7</v>
      </c>
      <c r="DU85" s="2" t="str">
        <f t="shared" si="37"/>
        <v>NO</v>
      </c>
      <c r="DV85" s="2" t="str">
        <f>IF(DU85="SI",VLOOKUP(A85,'5 TD'!$G$3:$H$270,2,0),"NO APLICA ")</f>
        <v xml:space="preserve">NO APLICA </v>
      </c>
      <c r="DW85" s="2" t="str">
        <f t="shared" si="65"/>
        <v>NO</v>
      </c>
      <c r="DX85" s="2" t="str">
        <f>IF(DW85="SI",VLOOKUP(A85,'5 TD'!$J$4:$K$472,2,0),"NO APLICA")</f>
        <v>NO APLICA</v>
      </c>
      <c r="DY85" s="2" t="str">
        <f t="shared" si="66"/>
        <v>NO</v>
      </c>
      <c r="DZ85" s="7" t="str">
        <f>IF(DY85="SI",VLOOKUP(A85,'5 TD'!$M$4:$N$350,2,0),"NO APLICA")</f>
        <v>NO APLICA</v>
      </c>
      <c r="EA85" s="2" t="str">
        <f t="shared" si="54"/>
        <v>NO APLICA</v>
      </c>
      <c r="EB85" s="12" t="str">
        <f t="shared" si="67"/>
        <v/>
      </c>
      <c r="EC85" s="12" t="str">
        <f>IF(EA85="SI",VLOOKUP(A85,'5 TD'!$V$4:$W$479,2,0),"NO APLICA")</f>
        <v>NO APLICA</v>
      </c>
      <c r="ED85" s="2" t="str">
        <f t="shared" si="38"/>
        <v>NO</v>
      </c>
      <c r="EE85" s="79" t="str">
        <f>IF(ED85="SI",VLOOKUP(AI85,COMPORTAMIENTO!$A$1:$H$2100,7,0),"NO APLICA")</f>
        <v>NO APLICA</v>
      </c>
      <c r="EF85" s="234" t="str">
        <f>IF(ED85="SI",VLOOKUP(A85,'5 TD'!$P$2:$Q$479,2,0),"NO APLICA")</f>
        <v>NO APLICA</v>
      </c>
      <c r="EG85" s="2" t="str">
        <f t="shared" si="39"/>
        <v>NO</v>
      </c>
      <c r="EH85" s="2">
        <f>IF(CZ85="no",0,VLOOKUP(AI85,EXPERIENCIA!$A$1:$C$2100,2,0))</f>
        <v>12</v>
      </c>
      <c r="EI85" s="2">
        <f>IF(CZ85="si",VLOOKUP(A85,'5 TD'!$S$3:$T$2103,2,0),0)</f>
        <v>146</v>
      </c>
      <c r="EJ85" s="2" t="str">
        <f t="shared" si="40"/>
        <v>NO</v>
      </c>
      <c r="EK85" s="2">
        <f>+('3 Planilla Preadjudicación OTIC'!BU86)</f>
        <v>0</v>
      </c>
      <c r="EL85" s="3"/>
      <c r="EM85" s="3"/>
      <c r="EN85" s="3"/>
    </row>
    <row r="86" spans="1:144" ht="15" hidden="1" customHeight="1" x14ac:dyDescent="0.3">
      <c r="A86" s="2">
        <f>+('3 Planilla Preadjudicación OTIC'!A86)</f>
        <v>14555</v>
      </c>
      <c r="B86" s="2" t="str">
        <f>+('3 Planilla Preadjudicación OTIC'!B86)</f>
        <v>53334038-5</v>
      </c>
      <c r="C86" s="4">
        <f>+('3 Planilla Preadjudicación OTIC'!E86)</f>
        <v>2025</v>
      </c>
      <c r="D86" s="4" t="str">
        <f>+('3 Planilla Preadjudicación OTIC'!F86)</f>
        <v>Fondos Regionales</v>
      </c>
      <c r="E86" s="4" t="str">
        <f>+('3 Planilla Preadjudicación OTIC'!G86)</f>
        <v>61531000-K</v>
      </c>
      <c r="F86" s="4" t="str">
        <f>+('3 Planilla Preadjudicación OTIC'!H86)</f>
        <v>SENCE</v>
      </c>
      <c r="G86" s="4"/>
      <c r="H86" s="4"/>
      <c r="I86" s="4" t="str">
        <f>+('3 Planilla Preadjudicación OTIC'!I86)</f>
        <v>LABORES DE INSTALACIONES SANITARIAS</v>
      </c>
      <c r="J86" s="4" t="str">
        <f>+('3 Planilla Preadjudicación OTIC'!J86)</f>
        <v>PF1575</v>
      </c>
      <c r="K86" s="4" t="str">
        <f>+('3 Planilla Preadjudicación OTIC'!K86)</f>
        <v>TÉCNICAS PARA EL EMPRENDIMIENTO</v>
      </c>
      <c r="L86" s="4" t="str">
        <f>+('3 Planilla Preadjudicación OTIC'!L86)</f>
        <v>PF0921</v>
      </c>
      <c r="M86" s="2">
        <f>+('3 Planilla Preadjudicación OTIC'!M86)</f>
        <v>9</v>
      </c>
      <c r="N86" s="4" t="str">
        <f>+('3 Planilla Preadjudicación OTIC'!N86)</f>
        <v>DE LA ARAUCANÍA</v>
      </c>
      <c r="O86" s="4" t="str">
        <f>+('3 Planilla Preadjudicación OTIC'!O86)</f>
        <v>CURARREHUE</v>
      </c>
      <c r="P86" s="4" t="str">
        <f>+('3 Planilla Preadjudicación OTIC'!P86)</f>
        <v>PERSONAS VULNERABLES PERTENECIENTES AL 80 % MÁS VULNERABLE</v>
      </c>
      <c r="Q86" s="4" t="str">
        <f>+('3 Planilla Preadjudicación OTIC'!Q86)</f>
        <v>PRESENCIAL</v>
      </c>
      <c r="R86" s="4" t="str">
        <f>+('3 Planilla Preadjudicación OTIC'!R86)</f>
        <v>INDEPENDIENTE</v>
      </c>
      <c r="S86" s="4" t="str">
        <f>+('3 Planilla Preadjudicación OTIC'!S86)</f>
        <v>01. LUNES - MAÑANA / 04. MARTES - MAÑANA / 07. MIÉRCOLES - MAÑANA / 10. JUEVES - MAÑANA / 13. VIERNES - MAÑANA</v>
      </c>
      <c r="T86" s="2">
        <f>+('3 Planilla Preadjudicación OTIC'!T86)</f>
        <v>20</v>
      </c>
      <c r="U86" s="2">
        <f>+('3 Planilla Preadjudicación OTIC'!U86)</f>
        <v>145</v>
      </c>
      <c r="V86" s="2">
        <f>+('3 Planilla Preadjudicación OTIC'!V86)</f>
        <v>12</v>
      </c>
      <c r="W86" s="2">
        <f>+('3 Planilla Preadjudicación OTIC'!W86)</f>
        <v>157</v>
      </c>
      <c r="X86" s="2">
        <f>+('3 Planilla Preadjudicación OTIC'!X86)</f>
        <v>4</v>
      </c>
      <c r="Y86" s="2" t="str">
        <f>+('3 Planilla Preadjudicación OTIC'!Y86)</f>
        <v>SI</v>
      </c>
      <c r="Z86" s="2" t="str">
        <f>+('3 Planilla Preadjudicación OTIC'!Z86)</f>
        <v>SI</v>
      </c>
      <c r="AA86" s="2" t="str">
        <f>+('3 Planilla Preadjudicación OTIC'!AA86)</f>
        <v>SI</v>
      </c>
      <c r="AB86" s="4">
        <f>+('3 Planilla Preadjudicación OTIC'!AB86)</f>
        <v>0</v>
      </c>
      <c r="AC86" s="4" t="str">
        <f>+('3 Planilla Preadjudicación OTIC'!AC86)</f>
        <v>EDUCACIÓN MEDIA COMPLETA, PREFERENTEMENTE. Y HABER CURSADO EL CURSO DE “LABORES DE SOPORTE EN INSTALACIONES
SANITARIAS” O EXPERIENCIA DE DOS AÑOS COMO “AYUDANTE INSTALACIONES SANITARIAS”, DEMOSTRABLE.</v>
      </c>
      <c r="AD86" s="2">
        <f>+('3 Planilla Preadjudicación OTIC'!AD86)</f>
        <v>0</v>
      </c>
      <c r="AE86" s="4">
        <f>+('3 Planilla Preadjudicación OTIC'!AE86)</f>
        <v>0</v>
      </c>
      <c r="AF86" s="2" t="str">
        <f>+('3 Planilla Preadjudicación OTIC'!AF86)</f>
        <v>CONVOCATORIA ABIERTA</v>
      </c>
      <c r="AG86" s="2">
        <f>+('3 Planilla Preadjudicación OTIC'!AG86)</f>
        <v>40</v>
      </c>
      <c r="AH86" s="30">
        <v>2</v>
      </c>
      <c r="AI86" s="2" t="str">
        <f>+('3 Planilla Preadjudicación OTIC'!AI86)</f>
        <v>77228717-8</v>
      </c>
      <c r="AJ86" s="135" t="str">
        <f>+('3 Planilla Preadjudicación OTIC'!AJ86)</f>
        <v>Servicios de Capacitación Urbano OTEC Spa.</v>
      </c>
      <c r="AK86" s="4">
        <f>+('3 Planilla Preadjudicación OTIC'!AK86)</f>
        <v>157</v>
      </c>
      <c r="AL86" s="2">
        <f>+('3 Planilla Preadjudicación OTIC'!AL86)</f>
        <v>40</v>
      </c>
      <c r="AM86" s="2">
        <f>+('3 Planilla Preadjudicación OTIC'!AM86)</f>
        <v>5075</v>
      </c>
      <c r="AN86" s="12">
        <f>+('3 Planilla Preadjudicación OTIC'!AN86)</f>
        <v>275000</v>
      </c>
      <c r="AO86" s="12">
        <f>+('3 Planilla Preadjudicación OTIC'!AO86)</f>
        <v>0</v>
      </c>
      <c r="AP86" s="12">
        <f>+('3 Planilla Preadjudicación OTIC'!AP86)</f>
        <v>15935500</v>
      </c>
      <c r="AQ86" s="12">
        <f>+('3 Planilla Preadjudicación OTIC'!AQ86)</f>
        <v>3200000</v>
      </c>
      <c r="AR86" s="12">
        <f>+('3 Planilla Preadjudicación OTIC'!AR86)</f>
        <v>5500000</v>
      </c>
      <c r="AS86" s="12">
        <f>+('3 Planilla Preadjudicación OTIC'!AS86)</f>
        <v>4000000</v>
      </c>
      <c r="AT86" s="12">
        <f>+('3 Planilla Preadjudicación OTIC'!AT86)</f>
        <v>0</v>
      </c>
      <c r="AU86" s="12">
        <f>+('3 Planilla Preadjudicación OTIC'!AU86)</f>
        <v>28635500</v>
      </c>
      <c r="AV86" s="12" t="str">
        <f>+('3 Planilla Preadjudicación OTIC'!AV86)</f>
        <v>Si</v>
      </c>
      <c r="AW86" s="2">
        <f>+('3 Planilla Preadjudicación OTIC'!AW86)</f>
        <v>0</v>
      </c>
      <c r="AX86" s="4">
        <f>+('3 Planilla Preadjudicación OTIC'!AX86)</f>
        <v>1</v>
      </c>
      <c r="AY86" s="2">
        <f>+('3 Planilla Preadjudicación OTIC'!AY86)</f>
        <v>5</v>
      </c>
      <c r="AZ86" s="2" t="str">
        <f>+('3 Planilla Preadjudicación OTIC'!BA86)</f>
        <v>-</v>
      </c>
      <c r="BA86" s="2" t="str">
        <f>+('3 Planilla Preadjudicación OTIC'!BB86)</f>
        <v>-</v>
      </c>
      <c r="BB86" s="2" t="str">
        <f>+('3 Planilla Preadjudicación OTIC'!BC86)</f>
        <v>-</v>
      </c>
      <c r="BC86" s="2" t="str">
        <f>+('3 Planilla Preadjudicación OTIC'!BD86)</f>
        <v>-</v>
      </c>
      <c r="BD86" s="2" t="str">
        <f>+('3 Planilla Preadjudicación OTIC'!BE86)</f>
        <v>-</v>
      </c>
      <c r="BE86" s="2" t="str">
        <f>+('3 Planilla Preadjudicación OTIC'!BF86)</f>
        <v>-</v>
      </c>
      <c r="BF86" s="2"/>
      <c r="BG86" s="2">
        <f>+('3 Planilla Preadjudicación OTIC'!BG86)</f>
        <v>7</v>
      </c>
      <c r="BH86" s="2">
        <f>+('3 Planilla Preadjudicación OTIC'!BH86)</f>
        <v>7</v>
      </c>
      <c r="BI86" s="2">
        <f>+('3 Planilla Preadjudicación OTIC'!BI86)</f>
        <v>7</v>
      </c>
      <c r="BJ86" s="2">
        <f>+('3 Planilla Preadjudicación OTIC'!BJ86)</f>
        <v>7</v>
      </c>
      <c r="BK86" s="2">
        <f>+('3 Planilla Preadjudicación OTIC'!BK86)</f>
        <v>7</v>
      </c>
      <c r="BL86" s="199">
        <f>+('3 Planilla Preadjudicación OTIC'!BM86)</f>
        <v>7</v>
      </c>
      <c r="BM86" s="103">
        <f>ROUND(('3 Planilla Preadjudicación OTIC'!BN86),1)</f>
        <v>6.2</v>
      </c>
      <c r="BN86" s="4">
        <f>+('3 Planilla Preadjudicación OTIC'!BO86)</f>
        <v>0</v>
      </c>
      <c r="BO86" s="4">
        <f>+('3 Planilla Preadjudicación OTIC'!BP86)</f>
        <v>0</v>
      </c>
      <c r="BP86" s="4">
        <f>+('3 Planilla Preadjudicación OTIC'!BQ86)</f>
        <v>0</v>
      </c>
      <c r="BQ86" s="4">
        <f>+('3 Planilla Preadjudicación OTIC'!BR86)</f>
        <v>0</v>
      </c>
      <c r="BR86" s="4">
        <f>+('3 Planilla Preadjudicación OTIC'!BS86)</f>
        <v>0</v>
      </c>
      <c r="BS86" s="4">
        <f>+('3 Planilla Preadjudicación OTIC'!BT86)</f>
        <v>0</v>
      </c>
      <c r="BT86" s="135"/>
      <c r="BU86" s="85">
        <f>IF(VLOOKUP(A86,'BD OFICIAL'!$A$1:$AL$2097,7,0)=D86,0,1)</f>
        <v>0</v>
      </c>
      <c r="BV86" s="85">
        <f>IF(VLOOKUP(A86,'BD OFICIAL'!$A$1:$AL$2097,11,0)=J86,0,1)</f>
        <v>0</v>
      </c>
      <c r="BW86" s="85">
        <f>IF(VLOOKUP(A86,'BD OFICIAL'!$A$1:$AL$2097,13,0)=L86,0,1)</f>
        <v>0</v>
      </c>
      <c r="BX86" s="2">
        <f>IF(VLOOKUP(A86,'BD OFICIAL'!$A$1:$AL$2097,16,0)=O86,0,1)</f>
        <v>0</v>
      </c>
      <c r="BY86" s="2">
        <f>IF(VLOOKUP(A86,'BD OFICIAL'!$A$1:$AL$2097,17,0)=P86,0,1)</f>
        <v>0</v>
      </c>
      <c r="BZ86" s="2">
        <f>IF(VLOOKUP(A86,'BD OFICIAL'!$A$1:$AL$2097,19,0)=R86,0,1)</f>
        <v>0</v>
      </c>
      <c r="CA86" s="2">
        <f>IF(VLOOKUP(A86,'BD OFICIAL'!$A$1:$AL$2097,21,0)=T86,0,1)</f>
        <v>0</v>
      </c>
      <c r="CB86" s="2">
        <f>IF(VLOOKUP(A86,'BD OFICIAL'!$A$1:$AL$2097,24,0)=AK86,0,1)</f>
        <v>0</v>
      </c>
      <c r="CC86" s="2">
        <f>IF(VLOOKUP(A86,'BD OFICIAL'!$A$1:$AL$2097,25,0)=X86,0,1)</f>
        <v>0</v>
      </c>
      <c r="CD86" s="2">
        <f>IF(VLOOKUP(A86,'BD OFICIAL'!$A$1:$AL$2097,26,0)=Y86,0,1)</f>
        <v>0</v>
      </c>
      <c r="CE86" s="2">
        <f>IF(VLOOKUP(A86,'BD OFICIAL'!$A$1:$AL$2097,27,0)=Z86,0,1)</f>
        <v>0</v>
      </c>
      <c r="CF86" s="2">
        <f>IF(VLOOKUP(A86,'BD OFICIAL'!$A$1:$AL$2097,28,0)=AA86,0,1)</f>
        <v>0</v>
      </c>
      <c r="CG86" s="2">
        <f>IF(VLOOKUP(A86,'BD OFICIAL'!$A$1:$AL$2097,33,0)=AF86,0,1)</f>
        <v>0</v>
      </c>
      <c r="CH86" s="2">
        <f>IF(VLOOKUP(A86,'BD OFICIAL'!$A$1:$AL$2097,35,0)=AH86,0,1)</f>
        <v>0</v>
      </c>
      <c r="CI86" s="85">
        <f>IF(VLOOKUP(A86,'BD OFICIAL'!$A$1:$AL$2097,34,0)=AL86,0,1)</f>
        <v>0</v>
      </c>
      <c r="CJ86" s="12">
        <f>VLOOKUP(A86,'BD OFICIAL'!$A$1:$AM$2097,36,0)*AM86-AP86</f>
        <v>0</v>
      </c>
      <c r="CK86" s="85" t="str">
        <f t="shared" si="41"/>
        <v>SHNOM</v>
      </c>
      <c r="CL86" s="85" t="str">
        <f t="shared" si="42"/>
        <v>SI</v>
      </c>
      <c r="CM86" s="85" t="str">
        <f t="shared" si="55"/>
        <v>NO</v>
      </c>
      <c r="CN86" s="31">
        <f t="shared" si="56"/>
        <v>0</v>
      </c>
      <c r="CO86" s="31">
        <f t="shared" si="43"/>
        <v>0</v>
      </c>
      <c r="CP86" s="31">
        <f t="shared" si="34"/>
        <v>0</v>
      </c>
      <c r="CQ86" s="31">
        <f>IF(Y86="NO",0,IF(Y86="SI",IF(VLOOKUP(A86,'BD OFICIAL'!$A:$AO,40,0)=AQ86,0,1)))</f>
        <v>0</v>
      </c>
      <c r="CR86" s="31">
        <f>IF(Z86="NO",0,IF(Z86="SI",IF(VLOOKUP(A86,'BD OFICIAL'!$A:$AO,41,0)=AS86,0,1)))</f>
        <v>0</v>
      </c>
      <c r="CS86" s="31">
        <f t="shared" si="44"/>
        <v>0</v>
      </c>
      <c r="CT86" s="31">
        <f t="shared" si="45"/>
        <v>0</v>
      </c>
      <c r="CU86" s="31">
        <f>IF(VLOOKUP(A86,'BD OFICIAL'!$A$1:$AL$1055,31,0)="SI",IF(AT86&gt;0,0,1),IF(AT86=0,0,1))</f>
        <v>0</v>
      </c>
      <c r="CV86" s="31">
        <f t="shared" si="46"/>
        <v>0</v>
      </c>
      <c r="CW86" s="31">
        <f t="shared" si="47"/>
        <v>0</v>
      </c>
      <c r="CX86" s="85" t="str">
        <f t="shared" si="57"/>
        <v>SI</v>
      </c>
      <c r="CY86" s="31">
        <f t="shared" si="58"/>
        <v>0</v>
      </c>
      <c r="CZ86" s="85" t="str">
        <f>IF(ISERROR(VLOOKUP(AI86,EXPERIENCIA!$A$1:$C$2100,1,0)),"NO","SI")</f>
        <v>SI</v>
      </c>
      <c r="DA86" s="85">
        <f>IF(CX86="no","NO APLICA",IF(AX86=0,"ERROR NOTA",IF(AND(AX86&gt;1,CZ86="NO"),"ERROR NOTA",IF(AND(CZ86="NO",AX86=1),0,IF(VLOOKUP(AI86,EXPERIENCIA!$A$1:$C$2100,3,0)=AX86,0,"ERROR NOTA")))))</f>
        <v>0</v>
      </c>
      <c r="DB86" s="85" t="str">
        <f>IF(ISERROR(VLOOKUP(AI86,COMPORTAMIENTO!$A$1:$C$2100,1,0)),"NO","SI")</f>
        <v>SI</v>
      </c>
      <c r="DC86" s="85">
        <f>IF(CX86="NO","NO APLICA",IF(AY86=0,"ERROR NOTA",IF(AND(DB86="NO",AY86=7),0,IF(VLOOKUP(AI86,COMPORTAMIENTO!$A$2:$H$2100,8,0)=AY86,0,"ERROR NOTA"))))</f>
        <v>0</v>
      </c>
      <c r="DD86" s="103">
        <f t="shared" si="59"/>
        <v>0.1</v>
      </c>
      <c r="DE86" s="103">
        <f t="shared" si="60"/>
        <v>0.5</v>
      </c>
      <c r="DF86" s="85" t="str">
        <f t="shared" si="48"/>
        <v>SI</v>
      </c>
      <c r="DG86" s="85">
        <f t="shared" si="49"/>
        <v>0</v>
      </c>
      <c r="DH86" s="85">
        <f t="shared" si="61"/>
        <v>0</v>
      </c>
      <c r="DI86" s="85">
        <f t="shared" si="50"/>
        <v>0</v>
      </c>
      <c r="DJ86" s="7">
        <f t="shared" si="62"/>
        <v>7.0000000000000009</v>
      </c>
      <c r="DK86" s="7">
        <f t="shared" si="51"/>
        <v>7.0000000000000009</v>
      </c>
      <c r="DL86" s="12">
        <f t="shared" si="63"/>
        <v>5075</v>
      </c>
      <c r="DM86" s="12">
        <f>VLOOKUP(A86,'5 TD'!$A:$B,2,0)</f>
        <v>5075</v>
      </c>
      <c r="DN86" s="7">
        <f t="shared" si="52"/>
        <v>7</v>
      </c>
      <c r="DO86" s="85" t="str">
        <f t="shared" si="53"/>
        <v>APROBADO</v>
      </c>
      <c r="DP86" s="85" t="str">
        <f t="shared" si="35"/>
        <v>APROBADO</v>
      </c>
      <c r="DQ86" s="7">
        <f t="shared" si="36"/>
        <v>6.2</v>
      </c>
      <c r="DR86" s="85" t="str">
        <f t="shared" si="64"/>
        <v>APROBADO</v>
      </c>
      <c r="DS86" s="2">
        <f>+('3 Planilla Preadjudicación OTIC'!BO86)</f>
        <v>0</v>
      </c>
      <c r="DT86" s="2">
        <f>IF(DR86="APROBADO",VLOOKUP(A86,'5 TD'!$D$3:$E$270,2,0),"NO APLICA")</f>
        <v>7</v>
      </c>
      <c r="DU86" s="2" t="str">
        <f t="shared" si="37"/>
        <v>NO</v>
      </c>
      <c r="DV86" s="2" t="str">
        <f>IF(DU86="SI",VLOOKUP(A86,'5 TD'!$G$3:$H$270,2,0),"NO APLICA ")</f>
        <v xml:space="preserve">NO APLICA </v>
      </c>
      <c r="DW86" s="2" t="str">
        <f t="shared" si="65"/>
        <v>NO</v>
      </c>
      <c r="DX86" s="2" t="str">
        <f>IF(DW86="SI",VLOOKUP(A86,'5 TD'!$J$4:$K$472,2,0),"NO APLICA")</f>
        <v>NO APLICA</v>
      </c>
      <c r="DY86" s="2" t="str">
        <f t="shared" si="66"/>
        <v>NO</v>
      </c>
      <c r="DZ86" s="7" t="str">
        <f>IF(DY86="SI",VLOOKUP(A86,'5 TD'!$M$4:$N$350,2,0),"NO APLICA")</f>
        <v>NO APLICA</v>
      </c>
      <c r="EA86" s="2" t="str">
        <f t="shared" si="54"/>
        <v>NO APLICA</v>
      </c>
      <c r="EB86" s="12" t="str">
        <f t="shared" si="67"/>
        <v/>
      </c>
      <c r="EC86" s="12" t="str">
        <f>IF(EA86="SI",VLOOKUP(A86,'5 TD'!$V$4:$W$479,2,0),"NO APLICA")</f>
        <v>NO APLICA</v>
      </c>
      <c r="ED86" s="2" t="str">
        <f t="shared" si="38"/>
        <v>NO</v>
      </c>
      <c r="EE86" s="79" t="str">
        <f>IF(ED86="SI",VLOOKUP(AI86,COMPORTAMIENTO!$A$1:$H$2100,7,0),"NO APLICA")</f>
        <v>NO APLICA</v>
      </c>
      <c r="EF86" s="234" t="str">
        <f>IF(ED86="SI",VLOOKUP(A86,'5 TD'!$P$2:$Q$479,2,0),"NO APLICA")</f>
        <v>NO APLICA</v>
      </c>
      <c r="EG86" s="2" t="str">
        <f t="shared" si="39"/>
        <v>NO</v>
      </c>
      <c r="EH86" s="2">
        <f>IF(CZ86="no",0,VLOOKUP(AI86,EXPERIENCIA!$A$1:$C$2100,2,0))</f>
        <v>12</v>
      </c>
      <c r="EI86" s="2">
        <f>IF(CZ86="si",VLOOKUP(A86,'5 TD'!$S$3:$T$2103,2,0),0)</f>
        <v>146</v>
      </c>
      <c r="EJ86" s="2" t="str">
        <f t="shared" si="40"/>
        <v>NO</v>
      </c>
      <c r="EK86" s="2">
        <f>+('3 Planilla Preadjudicación OTIC'!BU87)</f>
        <v>0</v>
      </c>
      <c r="EL86" s="3"/>
      <c r="EM86" s="3"/>
      <c r="EN86" s="3"/>
    </row>
    <row r="87" spans="1:144" ht="15" hidden="1" customHeight="1" x14ac:dyDescent="0.3">
      <c r="A87" s="2">
        <f>+('3 Planilla Preadjudicación OTIC'!A87)</f>
        <v>14556</v>
      </c>
      <c r="B87" s="2" t="str">
        <f>+('3 Planilla Preadjudicación OTIC'!B87)</f>
        <v>53334038-5</v>
      </c>
      <c r="C87" s="4">
        <f>+('3 Planilla Preadjudicación OTIC'!E87)</f>
        <v>2025</v>
      </c>
      <c r="D87" s="4" t="str">
        <f>+('3 Planilla Preadjudicación OTIC'!F87)</f>
        <v>Fondos Regionales</v>
      </c>
      <c r="E87" s="4" t="str">
        <f>+('3 Planilla Preadjudicación OTIC'!G87)</f>
        <v>61531000-K</v>
      </c>
      <c r="F87" s="4" t="str">
        <f>+('3 Planilla Preadjudicación OTIC'!H87)</f>
        <v>SENCE</v>
      </c>
      <c r="G87" s="4"/>
      <c r="H87" s="4"/>
      <c r="I87" s="4" t="str">
        <f>+('3 Planilla Preadjudicación OTIC'!I87)</f>
        <v>LABORES DE INSTALACIONES SANITARIAS</v>
      </c>
      <c r="J87" s="4" t="str">
        <f>+('3 Planilla Preadjudicación OTIC'!J87)</f>
        <v>PF1575</v>
      </c>
      <c r="K87" s="4" t="str">
        <f>+('3 Planilla Preadjudicación OTIC'!K87)</f>
        <v>TÉCNICAS PARA EL EMPRENDIMIENTO</v>
      </c>
      <c r="L87" s="4" t="str">
        <f>+('3 Planilla Preadjudicación OTIC'!L87)</f>
        <v>PF0921</v>
      </c>
      <c r="M87" s="2">
        <f>+('3 Planilla Preadjudicación OTIC'!M87)</f>
        <v>9</v>
      </c>
      <c r="N87" s="4" t="str">
        <f>+('3 Planilla Preadjudicación OTIC'!N87)</f>
        <v>DE LA ARAUCANÍA</v>
      </c>
      <c r="O87" s="4" t="str">
        <f>+('3 Planilla Preadjudicación OTIC'!O87)</f>
        <v>PERQUENCO</v>
      </c>
      <c r="P87" s="4" t="str">
        <f>+('3 Planilla Preadjudicación OTIC'!P87)</f>
        <v>PERSONAS VULNERABLES PERTENECIENTES AL 80 % MÁS VULNERABLE</v>
      </c>
      <c r="Q87" s="4" t="str">
        <f>+('3 Planilla Preadjudicación OTIC'!Q87)</f>
        <v>PRESENCIAL</v>
      </c>
      <c r="R87" s="4" t="str">
        <f>+('3 Planilla Preadjudicación OTIC'!R87)</f>
        <v>INDEPENDIENTE</v>
      </c>
      <c r="S87" s="4" t="str">
        <f>+('3 Planilla Preadjudicación OTIC'!S87)</f>
        <v>01. LUNES - MAÑANA / 04. MARTES - MAÑANA / 07. MIÉRCOLES - MAÑANA / 10. JUEVES - MAÑANA / 13. VIERNES - MAÑANA</v>
      </c>
      <c r="T87" s="2">
        <f>+('3 Planilla Preadjudicación OTIC'!T87)</f>
        <v>20</v>
      </c>
      <c r="U87" s="2">
        <f>+('3 Planilla Preadjudicación OTIC'!U87)</f>
        <v>145</v>
      </c>
      <c r="V87" s="2">
        <f>+('3 Planilla Preadjudicación OTIC'!V87)</f>
        <v>12</v>
      </c>
      <c r="W87" s="2">
        <f>+('3 Planilla Preadjudicación OTIC'!W87)</f>
        <v>157</v>
      </c>
      <c r="X87" s="2">
        <f>+('3 Planilla Preadjudicación OTIC'!X87)</f>
        <v>4</v>
      </c>
      <c r="Y87" s="2" t="str">
        <f>+('3 Planilla Preadjudicación OTIC'!Y87)</f>
        <v>SI</v>
      </c>
      <c r="Z87" s="2" t="str">
        <f>+('3 Planilla Preadjudicación OTIC'!Z87)</f>
        <v>SI</v>
      </c>
      <c r="AA87" s="2" t="str">
        <f>+('3 Planilla Preadjudicación OTIC'!AA87)</f>
        <v>SI</v>
      </c>
      <c r="AB87" s="4">
        <f>+('3 Planilla Preadjudicación OTIC'!AB87)</f>
        <v>0</v>
      </c>
      <c r="AC87" s="4" t="str">
        <f>+('3 Planilla Preadjudicación OTIC'!AC87)</f>
        <v>EDUCACIÓN MEDIA COMPLETA, PREFERENTEMENTE. Y HABER CURSADO EL CURSO DE “LABORES DE SOPORTE EN INSTALACIONES
SANITARIAS” O EXPERIENCIA DE DOS AÑOS COMO “AYUDANTE INSTALACIONES SANITARIAS”, DEMOSTRABLE.</v>
      </c>
      <c r="AD87" s="2">
        <f>+('3 Planilla Preadjudicación OTIC'!AD87)</f>
        <v>0</v>
      </c>
      <c r="AE87" s="4">
        <f>+('3 Planilla Preadjudicación OTIC'!AE87)</f>
        <v>0</v>
      </c>
      <c r="AF87" s="2" t="str">
        <f>+('3 Planilla Preadjudicación OTIC'!AF87)</f>
        <v>CONVOCATORIA ABIERTA</v>
      </c>
      <c r="AG87" s="2">
        <f>+('3 Planilla Preadjudicación OTIC'!AG87)</f>
        <v>40</v>
      </c>
      <c r="AH87" s="30">
        <v>2</v>
      </c>
      <c r="AI87" s="2" t="str">
        <f>+('3 Planilla Preadjudicación OTIC'!AI87)</f>
        <v>77228717-8</v>
      </c>
      <c r="AJ87" s="135" t="str">
        <f>+('3 Planilla Preadjudicación OTIC'!AJ87)</f>
        <v>Servicios de Capacitación Urbano OTEC Spa.</v>
      </c>
      <c r="AK87" s="4">
        <f>+('3 Planilla Preadjudicación OTIC'!AK87)</f>
        <v>157</v>
      </c>
      <c r="AL87" s="2">
        <f>+('3 Planilla Preadjudicación OTIC'!AL87)</f>
        <v>40</v>
      </c>
      <c r="AM87" s="2">
        <f>+('3 Planilla Preadjudicación OTIC'!AM87)</f>
        <v>5075</v>
      </c>
      <c r="AN87" s="12">
        <f>+('3 Planilla Preadjudicación OTIC'!AN87)</f>
        <v>275000</v>
      </c>
      <c r="AO87" s="12">
        <f>+('3 Planilla Preadjudicación OTIC'!AO87)</f>
        <v>0</v>
      </c>
      <c r="AP87" s="12">
        <f>+('3 Planilla Preadjudicación OTIC'!AP87)</f>
        <v>15935500</v>
      </c>
      <c r="AQ87" s="12">
        <f>+('3 Planilla Preadjudicación OTIC'!AQ87)</f>
        <v>3200000</v>
      </c>
      <c r="AR87" s="12">
        <f>+('3 Planilla Preadjudicación OTIC'!AR87)</f>
        <v>5500000</v>
      </c>
      <c r="AS87" s="12">
        <f>+('3 Planilla Preadjudicación OTIC'!AS87)</f>
        <v>4000000</v>
      </c>
      <c r="AT87" s="12">
        <f>+('3 Planilla Preadjudicación OTIC'!AT87)</f>
        <v>0</v>
      </c>
      <c r="AU87" s="12">
        <f>+('3 Planilla Preadjudicación OTIC'!AU87)</f>
        <v>28635500</v>
      </c>
      <c r="AV87" s="12" t="str">
        <f>+('3 Planilla Preadjudicación OTIC'!AV87)</f>
        <v>Si</v>
      </c>
      <c r="AW87" s="2">
        <f>+('3 Planilla Preadjudicación OTIC'!AW87)</f>
        <v>0</v>
      </c>
      <c r="AX87" s="4">
        <f>+('3 Planilla Preadjudicación OTIC'!AX87)</f>
        <v>1</v>
      </c>
      <c r="AY87" s="2">
        <f>+('3 Planilla Preadjudicación OTIC'!AY87)</f>
        <v>5</v>
      </c>
      <c r="AZ87" s="2" t="str">
        <f>+('3 Planilla Preadjudicación OTIC'!BA87)</f>
        <v>-</v>
      </c>
      <c r="BA87" s="2" t="str">
        <f>+('3 Planilla Preadjudicación OTIC'!BB87)</f>
        <v>-</v>
      </c>
      <c r="BB87" s="2" t="str">
        <f>+('3 Planilla Preadjudicación OTIC'!BC87)</f>
        <v>-</v>
      </c>
      <c r="BC87" s="2" t="str">
        <f>+('3 Planilla Preadjudicación OTIC'!BD87)</f>
        <v>-</v>
      </c>
      <c r="BD87" s="2" t="str">
        <f>+('3 Planilla Preadjudicación OTIC'!BE87)</f>
        <v>-</v>
      </c>
      <c r="BE87" s="2" t="str">
        <f>+('3 Planilla Preadjudicación OTIC'!BF87)</f>
        <v>-</v>
      </c>
      <c r="BF87" s="2"/>
      <c r="BG87" s="2">
        <f>+('3 Planilla Preadjudicación OTIC'!BG87)</f>
        <v>7</v>
      </c>
      <c r="BH87" s="2">
        <f>+('3 Planilla Preadjudicación OTIC'!BH87)</f>
        <v>7</v>
      </c>
      <c r="BI87" s="2">
        <f>+('3 Planilla Preadjudicación OTIC'!BI87)</f>
        <v>7</v>
      </c>
      <c r="BJ87" s="2">
        <f>+('3 Planilla Preadjudicación OTIC'!BJ87)</f>
        <v>7</v>
      </c>
      <c r="BK87" s="2">
        <f>+('3 Planilla Preadjudicación OTIC'!BK87)</f>
        <v>7</v>
      </c>
      <c r="BL87" s="199">
        <f>+('3 Planilla Preadjudicación OTIC'!BM87)</f>
        <v>7</v>
      </c>
      <c r="BM87" s="103">
        <f>ROUND(('3 Planilla Preadjudicación OTIC'!BN87),1)</f>
        <v>6.2</v>
      </c>
      <c r="BN87" s="4">
        <f>+('3 Planilla Preadjudicación OTIC'!BO87)</f>
        <v>0</v>
      </c>
      <c r="BO87" s="4">
        <f>+('3 Planilla Preadjudicación OTIC'!BP87)</f>
        <v>0</v>
      </c>
      <c r="BP87" s="4">
        <f>+('3 Planilla Preadjudicación OTIC'!BQ87)</f>
        <v>0</v>
      </c>
      <c r="BQ87" s="4">
        <f>+('3 Planilla Preadjudicación OTIC'!BR87)</f>
        <v>0</v>
      </c>
      <c r="BR87" s="4">
        <f>+('3 Planilla Preadjudicación OTIC'!BS87)</f>
        <v>0</v>
      </c>
      <c r="BS87" s="4">
        <f>+('3 Planilla Preadjudicación OTIC'!BT87)</f>
        <v>0</v>
      </c>
      <c r="BT87" s="135"/>
      <c r="BU87" s="85">
        <f>IF(VLOOKUP(A87,'BD OFICIAL'!$A$1:$AL$2097,7,0)=D87,0,1)</f>
        <v>0</v>
      </c>
      <c r="BV87" s="85">
        <f>IF(VLOOKUP(A87,'BD OFICIAL'!$A$1:$AL$2097,11,0)=J87,0,1)</f>
        <v>0</v>
      </c>
      <c r="BW87" s="85">
        <f>IF(VLOOKUP(A87,'BD OFICIAL'!$A$1:$AL$2097,13,0)=L87,0,1)</f>
        <v>0</v>
      </c>
      <c r="BX87" s="2">
        <f>IF(VLOOKUP(A87,'BD OFICIAL'!$A$1:$AL$2097,16,0)=O87,0,1)</f>
        <v>0</v>
      </c>
      <c r="BY87" s="2">
        <f>IF(VLOOKUP(A87,'BD OFICIAL'!$A$1:$AL$2097,17,0)=P87,0,1)</f>
        <v>0</v>
      </c>
      <c r="BZ87" s="2">
        <f>IF(VLOOKUP(A87,'BD OFICIAL'!$A$1:$AL$2097,19,0)=R87,0,1)</f>
        <v>0</v>
      </c>
      <c r="CA87" s="2">
        <f>IF(VLOOKUP(A87,'BD OFICIAL'!$A$1:$AL$2097,21,0)=T87,0,1)</f>
        <v>0</v>
      </c>
      <c r="CB87" s="2">
        <f>IF(VLOOKUP(A87,'BD OFICIAL'!$A$1:$AL$2097,24,0)=AK87,0,1)</f>
        <v>0</v>
      </c>
      <c r="CC87" s="2">
        <f>IF(VLOOKUP(A87,'BD OFICIAL'!$A$1:$AL$2097,25,0)=X87,0,1)</f>
        <v>0</v>
      </c>
      <c r="CD87" s="2">
        <f>IF(VLOOKUP(A87,'BD OFICIAL'!$A$1:$AL$2097,26,0)=Y87,0,1)</f>
        <v>0</v>
      </c>
      <c r="CE87" s="2">
        <f>IF(VLOOKUP(A87,'BD OFICIAL'!$A$1:$AL$2097,27,0)=Z87,0,1)</f>
        <v>0</v>
      </c>
      <c r="CF87" s="2">
        <f>IF(VLOOKUP(A87,'BD OFICIAL'!$A$1:$AL$2097,28,0)=AA87,0,1)</f>
        <v>0</v>
      </c>
      <c r="CG87" s="2">
        <f>IF(VLOOKUP(A87,'BD OFICIAL'!$A$1:$AL$2097,33,0)=AF87,0,1)</f>
        <v>0</v>
      </c>
      <c r="CH87" s="2">
        <f>IF(VLOOKUP(A87,'BD OFICIAL'!$A$1:$AL$2097,35,0)=AH87,0,1)</f>
        <v>0</v>
      </c>
      <c r="CI87" s="85">
        <f>IF(VLOOKUP(A87,'BD OFICIAL'!$A$1:$AL$2097,34,0)=AL87,0,1)</f>
        <v>0</v>
      </c>
      <c r="CJ87" s="12">
        <f>VLOOKUP(A87,'BD OFICIAL'!$A$1:$AM$2097,36,0)*AM87-AP87</f>
        <v>0</v>
      </c>
      <c r="CK87" s="85" t="str">
        <f t="shared" si="41"/>
        <v>SHNOM</v>
      </c>
      <c r="CL87" s="85" t="str">
        <f t="shared" si="42"/>
        <v>SI</v>
      </c>
      <c r="CM87" s="85" t="str">
        <f t="shared" si="55"/>
        <v>NO</v>
      </c>
      <c r="CN87" s="31">
        <f t="shared" si="56"/>
        <v>0</v>
      </c>
      <c r="CO87" s="31">
        <f t="shared" si="43"/>
        <v>0</v>
      </c>
      <c r="CP87" s="31">
        <f t="shared" si="34"/>
        <v>0</v>
      </c>
      <c r="CQ87" s="31">
        <f>IF(Y87="NO",0,IF(Y87="SI",IF(VLOOKUP(A87,'BD OFICIAL'!$A:$AO,40,0)=AQ87,0,1)))</f>
        <v>0</v>
      </c>
      <c r="CR87" s="31">
        <f>IF(Z87="NO",0,IF(Z87="SI",IF(VLOOKUP(A87,'BD OFICIAL'!$A:$AO,41,0)=AS87,0,1)))</f>
        <v>0</v>
      </c>
      <c r="CS87" s="31">
        <f t="shared" si="44"/>
        <v>0</v>
      </c>
      <c r="CT87" s="31">
        <f t="shared" si="45"/>
        <v>0</v>
      </c>
      <c r="CU87" s="31">
        <f>IF(VLOOKUP(A87,'BD OFICIAL'!$A$1:$AL$1055,31,0)="SI",IF(AT87&gt;0,0,1),IF(AT87=0,0,1))</f>
        <v>0</v>
      </c>
      <c r="CV87" s="31">
        <f t="shared" si="46"/>
        <v>0</v>
      </c>
      <c r="CW87" s="31">
        <f t="shared" si="47"/>
        <v>0</v>
      </c>
      <c r="CX87" s="85" t="str">
        <f t="shared" si="57"/>
        <v>SI</v>
      </c>
      <c r="CY87" s="31">
        <f t="shared" si="58"/>
        <v>0</v>
      </c>
      <c r="CZ87" s="85" t="str">
        <f>IF(ISERROR(VLOOKUP(AI87,EXPERIENCIA!$A$1:$C$2100,1,0)),"NO","SI")</f>
        <v>SI</v>
      </c>
      <c r="DA87" s="85">
        <f>IF(CX87="no","NO APLICA",IF(AX87=0,"ERROR NOTA",IF(AND(AX87&gt;1,CZ87="NO"),"ERROR NOTA",IF(AND(CZ87="NO",AX87=1),0,IF(VLOOKUP(AI87,EXPERIENCIA!$A$1:$C$2100,3,0)=AX87,0,"ERROR NOTA")))))</f>
        <v>0</v>
      </c>
      <c r="DB87" s="85" t="str">
        <f>IF(ISERROR(VLOOKUP(AI87,COMPORTAMIENTO!$A$1:$C$2100,1,0)),"NO","SI")</f>
        <v>SI</v>
      </c>
      <c r="DC87" s="85">
        <f>IF(CX87="NO","NO APLICA",IF(AY87=0,"ERROR NOTA",IF(AND(DB87="NO",AY87=7),0,IF(VLOOKUP(AI87,COMPORTAMIENTO!$A$2:$H$2100,8,0)=AY87,0,"ERROR NOTA"))))</f>
        <v>0</v>
      </c>
      <c r="DD87" s="103">
        <f t="shared" si="59"/>
        <v>0.1</v>
      </c>
      <c r="DE87" s="103">
        <f t="shared" si="60"/>
        <v>0.5</v>
      </c>
      <c r="DF87" s="85" t="str">
        <f t="shared" si="48"/>
        <v>SI</v>
      </c>
      <c r="DG87" s="85">
        <f t="shared" si="49"/>
        <v>0</v>
      </c>
      <c r="DH87" s="85">
        <f t="shared" si="61"/>
        <v>0</v>
      </c>
      <c r="DI87" s="85">
        <f t="shared" si="50"/>
        <v>0</v>
      </c>
      <c r="DJ87" s="7">
        <f t="shared" si="62"/>
        <v>7.0000000000000009</v>
      </c>
      <c r="DK87" s="7">
        <f t="shared" si="51"/>
        <v>7.0000000000000009</v>
      </c>
      <c r="DL87" s="12">
        <f t="shared" si="63"/>
        <v>5075</v>
      </c>
      <c r="DM87" s="12">
        <f>VLOOKUP(A87,'5 TD'!$A:$B,2,0)</f>
        <v>5075</v>
      </c>
      <c r="DN87" s="7">
        <f t="shared" si="52"/>
        <v>7</v>
      </c>
      <c r="DO87" s="85" t="str">
        <f t="shared" si="53"/>
        <v>APROBADO</v>
      </c>
      <c r="DP87" s="85" t="str">
        <f t="shared" si="35"/>
        <v>APROBADO</v>
      </c>
      <c r="DQ87" s="7">
        <f t="shared" si="36"/>
        <v>6.2</v>
      </c>
      <c r="DR87" s="85" t="str">
        <f t="shared" si="64"/>
        <v>APROBADO</v>
      </c>
      <c r="DS87" s="2">
        <f>+('3 Planilla Preadjudicación OTIC'!BO87)</f>
        <v>0</v>
      </c>
      <c r="DT87" s="2">
        <f>IF(DR87="APROBADO",VLOOKUP(A87,'5 TD'!$D$3:$E$270,2,0),"NO APLICA")</f>
        <v>7</v>
      </c>
      <c r="DU87" s="2" t="str">
        <f t="shared" si="37"/>
        <v>NO</v>
      </c>
      <c r="DV87" s="2" t="str">
        <f>IF(DU87="SI",VLOOKUP(A87,'5 TD'!$G$3:$H$270,2,0),"NO APLICA ")</f>
        <v xml:space="preserve">NO APLICA </v>
      </c>
      <c r="DW87" s="2" t="str">
        <f t="shared" si="65"/>
        <v>NO</v>
      </c>
      <c r="DX87" s="2" t="str">
        <f>IF(DW87="SI",VLOOKUP(A87,'5 TD'!$J$4:$K$472,2,0),"NO APLICA")</f>
        <v>NO APLICA</v>
      </c>
      <c r="DY87" s="2" t="str">
        <f t="shared" si="66"/>
        <v>NO</v>
      </c>
      <c r="DZ87" s="7" t="str">
        <f>IF(DY87="SI",VLOOKUP(A87,'5 TD'!$M$4:$N$350,2,0),"NO APLICA")</f>
        <v>NO APLICA</v>
      </c>
      <c r="EA87" s="2" t="str">
        <f t="shared" si="54"/>
        <v>NO APLICA</v>
      </c>
      <c r="EB87" s="12" t="str">
        <f t="shared" si="67"/>
        <v/>
      </c>
      <c r="EC87" s="12" t="str">
        <f>IF(EA87="SI",VLOOKUP(A87,'5 TD'!$V$4:$W$479,2,0),"NO APLICA")</f>
        <v>NO APLICA</v>
      </c>
      <c r="ED87" s="2" t="str">
        <f t="shared" si="38"/>
        <v>NO</v>
      </c>
      <c r="EE87" s="79" t="str">
        <f>IF(ED87="SI",VLOOKUP(AI87,COMPORTAMIENTO!$A$1:$H$2100,7,0),"NO APLICA")</f>
        <v>NO APLICA</v>
      </c>
      <c r="EF87" s="234" t="str">
        <f>IF(ED87="SI",VLOOKUP(A87,'5 TD'!$P$2:$Q$479,2,0),"NO APLICA")</f>
        <v>NO APLICA</v>
      </c>
      <c r="EG87" s="2" t="str">
        <f t="shared" si="39"/>
        <v>NO</v>
      </c>
      <c r="EH87" s="2">
        <f>IF(CZ87="no",0,VLOOKUP(AI87,EXPERIENCIA!$A$1:$C$2100,2,0))</f>
        <v>12</v>
      </c>
      <c r="EI87" s="2">
        <f>IF(CZ87="si",VLOOKUP(A87,'5 TD'!$S$3:$T$2103,2,0),0)</f>
        <v>146</v>
      </c>
      <c r="EJ87" s="2" t="str">
        <f t="shared" si="40"/>
        <v>NO</v>
      </c>
      <c r="EK87" s="2">
        <f>+('3 Planilla Preadjudicación OTIC'!BU88)</f>
        <v>0</v>
      </c>
      <c r="EL87" s="3"/>
      <c r="EM87" s="3"/>
      <c r="EN87" s="3"/>
    </row>
    <row r="88" spans="1:144" ht="15" hidden="1" customHeight="1" x14ac:dyDescent="0.3">
      <c r="A88" s="2">
        <f>+('3 Planilla Preadjudicación OTIC'!A88)</f>
        <v>14557</v>
      </c>
      <c r="B88" s="2" t="str">
        <f>+('3 Planilla Preadjudicación OTIC'!B88)</f>
        <v>53334038-5</v>
      </c>
      <c r="C88" s="4">
        <f>+('3 Planilla Preadjudicación OTIC'!E88)</f>
        <v>2025</v>
      </c>
      <c r="D88" s="4" t="str">
        <f>+('3 Planilla Preadjudicación OTIC'!F88)</f>
        <v>Fondos Regionales</v>
      </c>
      <c r="E88" s="4" t="str">
        <f>+('3 Planilla Preadjudicación OTIC'!G88)</f>
        <v>61531000-K</v>
      </c>
      <c r="F88" s="4" t="str">
        <f>+('3 Planilla Preadjudicación OTIC'!H88)</f>
        <v>SENCE</v>
      </c>
      <c r="G88" s="4"/>
      <c r="H88" s="4"/>
      <c r="I88" s="4" t="str">
        <f>+('3 Planilla Preadjudicación OTIC'!I88)</f>
        <v>LABORES DE INSTALACIONES SANITARIAS</v>
      </c>
      <c r="J88" s="4" t="str">
        <f>+('3 Planilla Preadjudicación OTIC'!J88)</f>
        <v>PF1575</v>
      </c>
      <c r="K88" s="4" t="str">
        <f>+('3 Planilla Preadjudicación OTIC'!K88)</f>
        <v>TÉCNICAS PARA EL EMPRENDIMIENTO</v>
      </c>
      <c r="L88" s="4" t="str">
        <f>+('3 Planilla Preadjudicación OTIC'!L88)</f>
        <v>PF0921</v>
      </c>
      <c r="M88" s="2">
        <f>+('3 Planilla Preadjudicación OTIC'!M88)</f>
        <v>9</v>
      </c>
      <c r="N88" s="4" t="str">
        <f>+('3 Planilla Preadjudicación OTIC'!N88)</f>
        <v>DE LA ARAUCANÍA</v>
      </c>
      <c r="O88" s="4" t="str">
        <f>+('3 Planilla Preadjudicación OTIC'!O88)</f>
        <v>LUMACO</v>
      </c>
      <c r="P88" s="4" t="str">
        <f>+('3 Planilla Preadjudicación OTIC'!P88)</f>
        <v>PERSONAS VULNERABLES PERTENECIENTES AL 80 % MÁS VULNERABLE</v>
      </c>
      <c r="Q88" s="4" t="str">
        <f>+('3 Planilla Preadjudicación OTIC'!Q88)</f>
        <v>PRESENCIAL</v>
      </c>
      <c r="R88" s="4" t="str">
        <f>+('3 Planilla Preadjudicación OTIC'!R88)</f>
        <v>INDEPENDIENTE</v>
      </c>
      <c r="S88" s="4" t="str">
        <f>+('3 Planilla Preadjudicación OTIC'!S88)</f>
        <v>01. LUNES - MAÑANA / 04. MARTES - MAÑANA / 07. MIÉRCOLES - MAÑANA / 10. JUEVES - MAÑANA / 13. VIERNES - MAÑANA</v>
      </c>
      <c r="T88" s="2">
        <f>+('3 Planilla Preadjudicación OTIC'!T88)</f>
        <v>20</v>
      </c>
      <c r="U88" s="2">
        <f>+('3 Planilla Preadjudicación OTIC'!U88)</f>
        <v>145</v>
      </c>
      <c r="V88" s="2">
        <f>+('3 Planilla Preadjudicación OTIC'!V88)</f>
        <v>12</v>
      </c>
      <c r="W88" s="2">
        <f>+('3 Planilla Preadjudicación OTIC'!W88)</f>
        <v>157</v>
      </c>
      <c r="X88" s="2">
        <f>+('3 Planilla Preadjudicación OTIC'!X88)</f>
        <v>4</v>
      </c>
      <c r="Y88" s="2" t="str">
        <f>+('3 Planilla Preadjudicación OTIC'!Y88)</f>
        <v>SI</v>
      </c>
      <c r="Z88" s="2" t="str">
        <f>+('3 Planilla Preadjudicación OTIC'!Z88)</f>
        <v>SI</v>
      </c>
      <c r="AA88" s="2" t="str">
        <f>+('3 Planilla Preadjudicación OTIC'!AA88)</f>
        <v>SI</v>
      </c>
      <c r="AB88" s="4">
        <f>+('3 Planilla Preadjudicación OTIC'!AB88)</f>
        <v>0</v>
      </c>
      <c r="AC88" s="4" t="str">
        <f>+('3 Planilla Preadjudicación OTIC'!AC88)</f>
        <v>EDUCACIÓN MEDIA COMPLETA, PREFERENTEMENTE. Y HABER CURSADO EL CURSO DE “LABORES DE SOPORTE EN INSTALACIONES
SANITARIAS” O EXPERIENCIA DE DOS AÑOS COMO “AYUDANTE INSTALACIONES SANITARIAS”, DEMOSTRABLE.</v>
      </c>
      <c r="AD88" s="2">
        <f>+('3 Planilla Preadjudicación OTIC'!AD88)</f>
        <v>0</v>
      </c>
      <c r="AE88" s="4">
        <f>+('3 Planilla Preadjudicación OTIC'!AE88)</f>
        <v>0</v>
      </c>
      <c r="AF88" s="2" t="str">
        <f>+('3 Planilla Preadjudicación OTIC'!AF88)</f>
        <v>CONVOCATORIA ABIERTA</v>
      </c>
      <c r="AG88" s="2">
        <f>+('3 Planilla Preadjudicación OTIC'!AG88)</f>
        <v>40</v>
      </c>
      <c r="AH88" s="30">
        <v>2</v>
      </c>
      <c r="AI88" s="2" t="str">
        <f>+('3 Planilla Preadjudicación OTIC'!AI88)</f>
        <v>77228717-8</v>
      </c>
      <c r="AJ88" s="135" t="str">
        <f>+('3 Planilla Preadjudicación OTIC'!AJ88)</f>
        <v>Servicios de Capacitación Urbano OTEC Spa.</v>
      </c>
      <c r="AK88" s="4">
        <f>+('3 Planilla Preadjudicación OTIC'!AK88)</f>
        <v>157</v>
      </c>
      <c r="AL88" s="2">
        <f>+('3 Planilla Preadjudicación OTIC'!AL88)</f>
        <v>40</v>
      </c>
      <c r="AM88" s="2">
        <f>+('3 Planilla Preadjudicación OTIC'!AM88)</f>
        <v>5075</v>
      </c>
      <c r="AN88" s="12">
        <f>+('3 Planilla Preadjudicación OTIC'!AN88)</f>
        <v>275000</v>
      </c>
      <c r="AO88" s="12">
        <f>+('3 Planilla Preadjudicación OTIC'!AO88)</f>
        <v>0</v>
      </c>
      <c r="AP88" s="12">
        <f>+('3 Planilla Preadjudicación OTIC'!AP88)</f>
        <v>15935500</v>
      </c>
      <c r="AQ88" s="12">
        <f>+('3 Planilla Preadjudicación OTIC'!AQ88)</f>
        <v>3200000</v>
      </c>
      <c r="AR88" s="12">
        <f>+('3 Planilla Preadjudicación OTIC'!AR88)</f>
        <v>5500000</v>
      </c>
      <c r="AS88" s="12">
        <f>+('3 Planilla Preadjudicación OTIC'!AS88)</f>
        <v>4000000</v>
      </c>
      <c r="AT88" s="12">
        <f>+('3 Planilla Preadjudicación OTIC'!AT88)</f>
        <v>0</v>
      </c>
      <c r="AU88" s="12">
        <f>+('3 Planilla Preadjudicación OTIC'!AU88)</f>
        <v>28635500</v>
      </c>
      <c r="AV88" s="12" t="str">
        <f>+('3 Planilla Preadjudicación OTIC'!AV88)</f>
        <v>Si</v>
      </c>
      <c r="AW88" s="2">
        <f>+('3 Planilla Preadjudicación OTIC'!AW88)</f>
        <v>0</v>
      </c>
      <c r="AX88" s="4">
        <f>+('3 Planilla Preadjudicación OTIC'!AX88)</f>
        <v>1</v>
      </c>
      <c r="AY88" s="2">
        <f>+('3 Planilla Preadjudicación OTIC'!AY88)</f>
        <v>5</v>
      </c>
      <c r="AZ88" s="2" t="str">
        <f>+('3 Planilla Preadjudicación OTIC'!BA88)</f>
        <v>-</v>
      </c>
      <c r="BA88" s="2" t="str">
        <f>+('3 Planilla Preadjudicación OTIC'!BB88)</f>
        <v>-</v>
      </c>
      <c r="BB88" s="2" t="str">
        <f>+('3 Planilla Preadjudicación OTIC'!BC88)</f>
        <v>-</v>
      </c>
      <c r="BC88" s="2" t="str">
        <f>+('3 Planilla Preadjudicación OTIC'!BD88)</f>
        <v>-</v>
      </c>
      <c r="BD88" s="2" t="str">
        <f>+('3 Planilla Preadjudicación OTIC'!BE88)</f>
        <v>-</v>
      </c>
      <c r="BE88" s="2" t="str">
        <f>+('3 Planilla Preadjudicación OTIC'!BF88)</f>
        <v>-</v>
      </c>
      <c r="BF88" s="2"/>
      <c r="BG88" s="2">
        <f>+('3 Planilla Preadjudicación OTIC'!BG88)</f>
        <v>7</v>
      </c>
      <c r="BH88" s="2">
        <f>+('3 Planilla Preadjudicación OTIC'!BH88)</f>
        <v>7</v>
      </c>
      <c r="BI88" s="2">
        <f>+('3 Planilla Preadjudicación OTIC'!BI88)</f>
        <v>7</v>
      </c>
      <c r="BJ88" s="2">
        <f>+('3 Planilla Preadjudicación OTIC'!BJ88)</f>
        <v>7</v>
      </c>
      <c r="BK88" s="2">
        <f>+('3 Planilla Preadjudicación OTIC'!BK88)</f>
        <v>7</v>
      </c>
      <c r="BL88" s="199">
        <f>+('3 Planilla Preadjudicación OTIC'!BM88)</f>
        <v>7</v>
      </c>
      <c r="BM88" s="103">
        <f>ROUND(('3 Planilla Preadjudicación OTIC'!BN88),1)</f>
        <v>6.2</v>
      </c>
      <c r="BN88" s="4">
        <f>+('3 Planilla Preadjudicación OTIC'!BO88)</f>
        <v>0</v>
      </c>
      <c r="BO88" s="4">
        <f>+('3 Planilla Preadjudicación OTIC'!BP88)</f>
        <v>0</v>
      </c>
      <c r="BP88" s="4">
        <f>+('3 Planilla Preadjudicación OTIC'!BQ88)</f>
        <v>0</v>
      </c>
      <c r="BQ88" s="4">
        <f>+('3 Planilla Preadjudicación OTIC'!BR88)</f>
        <v>0</v>
      </c>
      <c r="BR88" s="4">
        <f>+('3 Planilla Preadjudicación OTIC'!BS88)</f>
        <v>0</v>
      </c>
      <c r="BS88" s="4">
        <f>+('3 Planilla Preadjudicación OTIC'!BT88)</f>
        <v>0</v>
      </c>
      <c r="BT88" s="135"/>
      <c r="BU88" s="85">
        <f>IF(VLOOKUP(A88,'BD OFICIAL'!$A$1:$AL$2097,7,0)=D88,0,1)</f>
        <v>0</v>
      </c>
      <c r="BV88" s="85">
        <f>IF(VLOOKUP(A88,'BD OFICIAL'!$A$1:$AL$2097,11,0)=J88,0,1)</f>
        <v>0</v>
      </c>
      <c r="BW88" s="85">
        <f>IF(VLOOKUP(A88,'BD OFICIAL'!$A$1:$AL$2097,13,0)=L88,0,1)</f>
        <v>0</v>
      </c>
      <c r="BX88" s="2">
        <f>IF(VLOOKUP(A88,'BD OFICIAL'!$A$1:$AL$2097,16,0)=O88,0,1)</f>
        <v>0</v>
      </c>
      <c r="BY88" s="2">
        <f>IF(VLOOKUP(A88,'BD OFICIAL'!$A$1:$AL$2097,17,0)=P88,0,1)</f>
        <v>0</v>
      </c>
      <c r="BZ88" s="2">
        <f>IF(VLOOKUP(A88,'BD OFICIAL'!$A$1:$AL$2097,19,0)=R88,0,1)</f>
        <v>0</v>
      </c>
      <c r="CA88" s="2">
        <f>IF(VLOOKUP(A88,'BD OFICIAL'!$A$1:$AL$2097,21,0)=T88,0,1)</f>
        <v>0</v>
      </c>
      <c r="CB88" s="2">
        <f>IF(VLOOKUP(A88,'BD OFICIAL'!$A$1:$AL$2097,24,0)=AK88,0,1)</f>
        <v>0</v>
      </c>
      <c r="CC88" s="2">
        <f>IF(VLOOKUP(A88,'BD OFICIAL'!$A$1:$AL$2097,25,0)=X88,0,1)</f>
        <v>0</v>
      </c>
      <c r="CD88" s="2">
        <f>IF(VLOOKUP(A88,'BD OFICIAL'!$A$1:$AL$2097,26,0)=Y88,0,1)</f>
        <v>0</v>
      </c>
      <c r="CE88" s="2">
        <f>IF(VLOOKUP(A88,'BD OFICIAL'!$A$1:$AL$2097,27,0)=Z88,0,1)</f>
        <v>0</v>
      </c>
      <c r="CF88" s="2">
        <f>IF(VLOOKUP(A88,'BD OFICIAL'!$A$1:$AL$2097,28,0)=AA88,0,1)</f>
        <v>0</v>
      </c>
      <c r="CG88" s="2">
        <f>IF(VLOOKUP(A88,'BD OFICIAL'!$A$1:$AL$2097,33,0)=AF88,0,1)</f>
        <v>0</v>
      </c>
      <c r="CH88" s="2">
        <f>IF(VLOOKUP(A88,'BD OFICIAL'!$A$1:$AL$2097,35,0)=AH88,0,1)</f>
        <v>0</v>
      </c>
      <c r="CI88" s="85">
        <f>IF(VLOOKUP(A88,'BD OFICIAL'!$A$1:$AL$2097,34,0)=AL88,0,1)</f>
        <v>0</v>
      </c>
      <c r="CJ88" s="12">
        <f>VLOOKUP(A88,'BD OFICIAL'!$A$1:$AM$2097,36,0)*AM88-AP88</f>
        <v>0</v>
      </c>
      <c r="CK88" s="85" t="str">
        <f t="shared" si="41"/>
        <v>SHNOM</v>
      </c>
      <c r="CL88" s="85" t="str">
        <f t="shared" si="42"/>
        <v>SI</v>
      </c>
      <c r="CM88" s="85" t="str">
        <f t="shared" si="55"/>
        <v>NO</v>
      </c>
      <c r="CN88" s="31">
        <f t="shared" si="56"/>
        <v>0</v>
      </c>
      <c r="CO88" s="31">
        <f t="shared" si="43"/>
        <v>0</v>
      </c>
      <c r="CP88" s="31">
        <f t="shared" si="34"/>
        <v>0</v>
      </c>
      <c r="CQ88" s="31">
        <f>IF(Y88="NO",0,IF(Y88="SI",IF(VLOOKUP(A88,'BD OFICIAL'!$A:$AO,40,0)=AQ88,0,1)))</f>
        <v>0</v>
      </c>
      <c r="CR88" s="31">
        <f>IF(Z88="NO",0,IF(Z88="SI",IF(VLOOKUP(A88,'BD OFICIAL'!$A:$AO,41,0)=AS88,0,1)))</f>
        <v>0</v>
      </c>
      <c r="CS88" s="31">
        <f t="shared" si="44"/>
        <v>0</v>
      </c>
      <c r="CT88" s="31">
        <f t="shared" si="45"/>
        <v>0</v>
      </c>
      <c r="CU88" s="31">
        <f>IF(VLOOKUP(A88,'BD OFICIAL'!$A$1:$AL$1055,31,0)="SI",IF(AT88&gt;0,0,1),IF(AT88=0,0,1))</f>
        <v>0</v>
      </c>
      <c r="CV88" s="31">
        <f t="shared" si="46"/>
        <v>0</v>
      </c>
      <c r="CW88" s="31">
        <f t="shared" si="47"/>
        <v>0</v>
      </c>
      <c r="CX88" s="85" t="str">
        <f t="shared" si="57"/>
        <v>SI</v>
      </c>
      <c r="CY88" s="31">
        <f t="shared" si="58"/>
        <v>0</v>
      </c>
      <c r="CZ88" s="85" t="str">
        <f>IF(ISERROR(VLOOKUP(AI88,EXPERIENCIA!$A$1:$C$2100,1,0)),"NO","SI")</f>
        <v>SI</v>
      </c>
      <c r="DA88" s="85">
        <f>IF(CX88="no","NO APLICA",IF(AX88=0,"ERROR NOTA",IF(AND(AX88&gt;1,CZ88="NO"),"ERROR NOTA",IF(AND(CZ88="NO",AX88=1),0,IF(VLOOKUP(AI88,EXPERIENCIA!$A$1:$C$2100,3,0)=AX88,0,"ERROR NOTA")))))</f>
        <v>0</v>
      </c>
      <c r="DB88" s="85" t="str">
        <f>IF(ISERROR(VLOOKUP(AI88,COMPORTAMIENTO!$A$1:$C$2100,1,0)),"NO","SI")</f>
        <v>SI</v>
      </c>
      <c r="DC88" s="85">
        <f>IF(CX88="NO","NO APLICA",IF(AY88=0,"ERROR NOTA",IF(AND(DB88="NO",AY88=7),0,IF(VLOOKUP(AI88,COMPORTAMIENTO!$A$2:$H$2100,8,0)=AY88,0,"ERROR NOTA"))))</f>
        <v>0</v>
      </c>
      <c r="DD88" s="103">
        <f t="shared" si="59"/>
        <v>0.1</v>
      </c>
      <c r="DE88" s="103">
        <f t="shared" si="60"/>
        <v>0.5</v>
      </c>
      <c r="DF88" s="85" t="str">
        <f t="shared" si="48"/>
        <v>SI</v>
      </c>
      <c r="DG88" s="85">
        <f t="shared" si="49"/>
        <v>0</v>
      </c>
      <c r="DH88" s="85">
        <f t="shared" si="61"/>
        <v>0</v>
      </c>
      <c r="DI88" s="85">
        <f t="shared" si="50"/>
        <v>0</v>
      </c>
      <c r="DJ88" s="7">
        <f t="shared" si="62"/>
        <v>7.0000000000000009</v>
      </c>
      <c r="DK88" s="7">
        <f t="shared" si="51"/>
        <v>7.0000000000000009</v>
      </c>
      <c r="DL88" s="12">
        <f t="shared" si="63"/>
        <v>5075</v>
      </c>
      <c r="DM88" s="12">
        <f>VLOOKUP(A88,'5 TD'!$A:$B,2,0)</f>
        <v>5075</v>
      </c>
      <c r="DN88" s="7">
        <f t="shared" si="52"/>
        <v>7</v>
      </c>
      <c r="DO88" s="85" t="str">
        <f t="shared" si="53"/>
        <v>APROBADO</v>
      </c>
      <c r="DP88" s="85" t="str">
        <f t="shared" si="35"/>
        <v>APROBADO</v>
      </c>
      <c r="DQ88" s="7">
        <f t="shared" si="36"/>
        <v>6.2</v>
      </c>
      <c r="DR88" s="85" t="str">
        <f t="shared" si="64"/>
        <v>APROBADO</v>
      </c>
      <c r="DS88" s="2">
        <f>+('3 Planilla Preadjudicación OTIC'!BO88)</f>
        <v>0</v>
      </c>
      <c r="DT88" s="2">
        <f>IF(DR88="APROBADO",VLOOKUP(A88,'5 TD'!$D$3:$E$270,2,0),"NO APLICA")</f>
        <v>7</v>
      </c>
      <c r="DU88" s="2" t="str">
        <f t="shared" si="37"/>
        <v>NO</v>
      </c>
      <c r="DV88" s="2" t="str">
        <f>IF(DU88="SI",VLOOKUP(A88,'5 TD'!$G$3:$H$270,2,0),"NO APLICA ")</f>
        <v xml:space="preserve">NO APLICA </v>
      </c>
      <c r="DW88" s="2" t="str">
        <f t="shared" si="65"/>
        <v>NO</v>
      </c>
      <c r="DX88" s="2" t="str">
        <f>IF(DW88="SI",VLOOKUP(A88,'5 TD'!$J$4:$K$472,2,0),"NO APLICA")</f>
        <v>NO APLICA</v>
      </c>
      <c r="DY88" s="2" t="str">
        <f t="shared" si="66"/>
        <v>NO</v>
      </c>
      <c r="DZ88" s="7" t="str">
        <f>IF(DY88="SI",VLOOKUP(A88,'5 TD'!$M$4:$N$350,2,0),"NO APLICA")</f>
        <v>NO APLICA</v>
      </c>
      <c r="EA88" s="2" t="str">
        <f t="shared" si="54"/>
        <v>NO APLICA</v>
      </c>
      <c r="EB88" s="12" t="str">
        <f t="shared" si="67"/>
        <v/>
      </c>
      <c r="EC88" s="12" t="str">
        <f>IF(EA88="SI",VLOOKUP(A88,'5 TD'!$V$4:$W$479,2,0),"NO APLICA")</f>
        <v>NO APLICA</v>
      </c>
      <c r="ED88" s="2" t="str">
        <f t="shared" si="38"/>
        <v>NO</v>
      </c>
      <c r="EE88" s="79" t="str">
        <f>IF(ED88="SI",VLOOKUP(AI88,COMPORTAMIENTO!$A$1:$H$2100,7,0),"NO APLICA")</f>
        <v>NO APLICA</v>
      </c>
      <c r="EF88" s="234" t="str">
        <f>IF(ED88="SI",VLOOKUP(A88,'5 TD'!$P$2:$Q$479,2,0),"NO APLICA")</f>
        <v>NO APLICA</v>
      </c>
      <c r="EG88" s="2" t="str">
        <f t="shared" si="39"/>
        <v>NO</v>
      </c>
      <c r="EH88" s="2">
        <f>IF(CZ88="no",0,VLOOKUP(AI88,EXPERIENCIA!$A$1:$C$2100,2,0))</f>
        <v>12</v>
      </c>
      <c r="EI88" s="2">
        <f>IF(CZ88="si",VLOOKUP(A88,'5 TD'!$S$3:$T$2103,2,0),0)</f>
        <v>146</v>
      </c>
      <c r="EJ88" s="2" t="str">
        <f t="shared" si="40"/>
        <v>NO</v>
      </c>
      <c r="EK88" s="2">
        <f>+('3 Planilla Preadjudicación OTIC'!BU89)</f>
        <v>0</v>
      </c>
      <c r="EL88" s="3"/>
      <c r="EM88" s="3"/>
      <c r="EN88" s="3"/>
    </row>
    <row r="89" spans="1:144" ht="15" hidden="1" customHeight="1" x14ac:dyDescent="0.3">
      <c r="A89" s="2">
        <f>+('3 Planilla Preadjudicación OTIC'!A89)</f>
        <v>14536</v>
      </c>
      <c r="B89" s="2" t="str">
        <f>+('3 Planilla Preadjudicación OTIC'!B89)</f>
        <v>53334038-5</v>
      </c>
      <c r="C89" s="4">
        <f>+('3 Planilla Preadjudicación OTIC'!E89)</f>
        <v>2025</v>
      </c>
      <c r="D89" s="4" t="str">
        <f>+('3 Planilla Preadjudicación OTIC'!F89)</f>
        <v>Fondos Regionales</v>
      </c>
      <c r="E89" s="4" t="str">
        <f>+('3 Planilla Preadjudicación OTIC'!G89)</f>
        <v>61531000-K</v>
      </c>
      <c r="F89" s="4" t="str">
        <f>+('3 Planilla Preadjudicación OTIC'!H89)</f>
        <v>SENCE</v>
      </c>
      <c r="G89" s="4"/>
      <c r="H89" s="4"/>
      <c r="I89" s="4" t="str">
        <f>+('3 Planilla Preadjudicación OTIC'!I89)</f>
        <v>GESTIONANDO Y FORMALIZANDO MI EMPRENDIMIENTO</v>
      </c>
      <c r="J89" s="4" t="str">
        <f>+('3 Planilla Preadjudicación OTIC'!J89)</f>
        <v>PF1199</v>
      </c>
      <c r="K89" s="4" t="str">
        <f>+('3 Planilla Preadjudicación OTIC'!K89)</f>
        <v>TÉCNICAS PARA EL EMPRENDIMIENTO</v>
      </c>
      <c r="L89" s="4" t="str">
        <f>+('3 Planilla Preadjudicación OTIC'!L89)</f>
        <v>PF0921</v>
      </c>
      <c r="M89" s="2">
        <f>+('3 Planilla Preadjudicación OTIC'!M89)</f>
        <v>9</v>
      </c>
      <c r="N89" s="4" t="str">
        <f>+('3 Planilla Preadjudicación OTIC'!N89)</f>
        <v>DE LA ARAUCANÍA</v>
      </c>
      <c r="O89" s="4" t="str">
        <f>+('3 Planilla Preadjudicación OTIC'!O89)</f>
        <v>CHOLCHOL</v>
      </c>
      <c r="P89" s="4" t="str">
        <f>+('3 Planilla Preadjudicación OTIC'!P89)</f>
        <v>PERSONAS VULNERABLES PERTENECIENTES AL 80 % MÁS VULNERABLE</v>
      </c>
      <c r="Q89" s="4" t="str">
        <f>+('3 Planilla Preadjudicación OTIC'!Q89)</f>
        <v>PRESENCIAL</v>
      </c>
      <c r="R89" s="4" t="str">
        <f>+('3 Planilla Preadjudicación OTIC'!R89)</f>
        <v>INDEPENDIENTE</v>
      </c>
      <c r="S89" s="4" t="str">
        <f>+('3 Planilla Preadjudicación OTIC'!S89)</f>
        <v>01. LUNES - MAÑANA / 04. MARTES - MAÑANA / 07. MIÉRCOLES - MAÑANA / 10. JUEVES - MAÑANA / 13. VIERNES - MAÑANA</v>
      </c>
      <c r="T89" s="2">
        <f>+('3 Planilla Preadjudicación OTIC'!T89)</f>
        <v>20</v>
      </c>
      <c r="U89" s="2">
        <f>+('3 Planilla Preadjudicación OTIC'!U89)</f>
        <v>100</v>
      </c>
      <c r="V89" s="2">
        <f>+('3 Planilla Preadjudicación OTIC'!V89)</f>
        <v>12</v>
      </c>
      <c r="W89" s="2">
        <f>+('3 Planilla Preadjudicación OTIC'!W89)</f>
        <v>112</v>
      </c>
      <c r="X89" s="2">
        <f>+('3 Planilla Preadjudicación OTIC'!X89)</f>
        <v>4</v>
      </c>
      <c r="Y89" s="2" t="str">
        <f>+('3 Planilla Preadjudicación OTIC'!Y89)</f>
        <v>SI</v>
      </c>
      <c r="Z89" s="2" t="str">
        <f>+('3 Planilla Preadjudicación OTIC'!Z89)</f>
        <v>SI</v>
      </c>
      <c r="AA89" s="2" t="str">
        <f>+('3 Planilla Preadjudicación OTIC'!AA89)</f>
        <v>SI</v>
      </c>
      <c r="AB89" s="4">
        <f>+('3 Planilla Preadjudicación OTIC'!AB89)</f>
        <v>0</v>
      </c>
      <c r="AC89" s="4" t="str">
        <f>+('3 Planilla Preadjudicación OTIC'!AC89)</f>
        <v>EDUCACIÓN BÁSICA COMPLETA, PREFERENTEMENTE; NIVEL DE MANEJO COMPUTACIONAL BÁSICO (O NIVEL USUARIO),
PREFERENTEMENTE.</v>
      </c>
      <c r="AD89" s="2">
        <f>+('3 Planilla Preadjudicación OTIC'!AD89)</f>
        <v>0</v>
      </c>
      <c r="AE89" s="4">
        <f>+('3 Planilla Preadjudicación OTIC'!AE89)</f>
        <v>0</v>
      </c>
      <c r="AF89" s="2" t="str">
        <f>+('3 Planilla Preadjudicación OTIC'!AF89)</f>
        <v>CONVOCATORIA ABIERTA</v>
      </c>
      <c r="AG89" s="2">
        <f>+('3 Planilla Preadjudicación OTIC'!AG89)</f>
        <v>28</v>
      </c>
      <c r="AH89" s="30">
        <v>2</v>
      </c>
      <c r="AI89" s="2" t="str">
        <f>+('3 Planilla Preadjudicación OTIC'!AI89)</f>
        <v>79676750-2</v>
      </c>
      <c r="AJ89" s="135" t="str">
        <f>+('3 Planilla Preadjudicación OTIC'!AJ89)</f>
        <v>I.E.T Instituto para el trabajo de empresas LTDA</v>
      </c>
      <c r="AK89" s="4">
        <f>+('3 Planilla Preadjudicación OTIC'!AK89)</f>
        <v>112</v>
      </c>
      <c r="AL89" s="2">
        <f>+('3 Planilla Preadjudicación OTIC'!AL89)</f>
        <v>28</v>
      </c>
      <c r="AM89" s="2">
        <f>+('3 Planilla Preadjudicación OTIC'!AM89)</f>
        <v>5075</v>
      </c>
      <c r="AN89" s="12">
        <f>+('3 Planilla Preadjudicación OTIC'!AN89)</f>
        <v>275000</v>
      </c>
      <c r="AO89" s="12">
        <f>+('3 Planilla Preadjudicación OTIC'!AO89)</f>
        <v>0</v>
      </c>
      <c r="AP89" s="12">
        <f>+('3 Planilla Preadjudicación OTIC'!AP89)</f>
        <v>11368000</v>
      </c>
      <c r="AQ89" s="12">
        <f>+('3 Planilla Preadjudicación OTIC'!AQ89)</f>
        <v>2240000</v>
      </c>
      <c r="AR89" s="12">
        <f>+('3 Planilla Preadjudicación OTIC'!AR89)</f>
        <v>5500000</v>
      </c>
      <c r="AS89" s="12">
        <f>+('3 Planilla Preadjudicación OTIC'!AS89)</f>
        <v>2800000</v>
      </c>
      <c r="AT89" s="12">
        <f>+('3 Planilla Preadjudicación OTIC'!AT89)</f>
        <v>0</v>
      </c>
      <c r="AU89" s="12">
        <f>+('3 Planilla Preadjudicación OTIC'!AU89)</f>
        <v>21908000</v>
      </c>
      <c r="AV89" s="12" t="str">
        <f>+('3 Planilla Preadjudicación OTIC'!AV89)</f>
        <v>Si</v>
      </c>
      <c r="AW89" s="2">
        <f>+('3 Planilla Preadjudicación OTIC'!AW89)</f>
        <v>0</v>
      </c>
      <c r="AX89" s="4">
        <f>+('3 Planilla Preadjudicación OTIC'!AX89)</f>
        <v>1</v>
      </c>
      <c r="AY89" s="2">
        <f>+('3 Planilla Preadjudicación OTIC'!AY89)</f>
        <v>7</v>
      </c>
      <c r="AZ89" s="2" t="str">
        <f>+('3 Planilla Preadjudicación OTIC'!BA89)</f>
        <v>-</v>
      </c>
      <c r="BA89" s="2" t="str">
        <f>+('3 Planilla Preadjudicación OTIC'!BB89)</f>
        <v>-</v>
      </c>
      <c r="BB89" s="2" t="str">
        <f>+('3 Planilla Preadjudicación OTIC'!BC89)</f>
        <v>-</v>
      </c>
      <c r="BC89" s="2" t="str">
        <f>+('3 Planilla Preadjudicación OTIC'!BD89)</f>
        <v>-</v>
      </c>
      <c r="BD89" s="2" t="str">
        <f>+('3 Planilla Preadjudicación OTIC'!BE89)</f>
        <v>-</v>
      </c>
      <c r="BE89" s="2" t="str">
        <f>+('3 Planilla Preadjudicación OTIC'!BF89)</f>
        <v>-</v>
      </c>
      <c r="BF89" s="2"/>
      <c r="BG89" s="2">
        <f>+('3 Planilla Preadjudicación OTIC'!BG89)</f>
        <v>7</v>
      </c>
      <c r="BH89" s="2">
        <f>+('3 Planilla Preadjudicación OTIC'!BH89)</f>
        <v>7</v>
      </c>
      <c r="BI89" s="2">
        <f>+('3 Planilla Preadjudicación OTIC'!BI89)</f>
        <v>7</v>
      </c>
      <c r="BJ89" s="2">
        <f>+('3 Planilla Preadjudicación OTIC'!BJ89)</f>
        <v>7</v>
      </c>
      <c r="BK89" s="2">
        <f>+('3 Planilla Preadjudicación OTIC'!BK89)</f>
        <v>7</v>
      </c>
      <c r="BL89" s="199">
        <f>+('3 Planilla Preadjudicación OTIC'!BM89)</f>
        <v>7</v>
      </c>
      <c r="BM89" s="103">
        <f>ROUND(('3 Planilla Preadjudicación OTIC'!BN89),1)</f>
        <v>6.4</v>
      </c>
      <c r="BN89" s="4">
        <f>+('3 Planilla Preadjudicación OTIC'!BO89)</f>
        <v>0</v>
      </c>
      <c r="BO89" s="4">
        <f>+('3 Planilla Preadjudicación OTIC'!BP89)</f>
        <v>0</v>
      </c>
      <c r="BP89" s="4">
        <f>+('3 Planilla Preadjudicación OTIC'!BQ89)</f>
        <v>0</v>
      </c>
      <c r="BQ89" s="4">
        <f>+('3 Planilla Preadjudicación OTIC'!BR89)</f>
        <v>0</v>
      </c>
      <c r="BR89" s="4">
        <f>+('3 Planilla Preadjudicación OTIC'!BS89)</f>
        <v>0</v>
      </c>
      <c r="BS89" s="4">
        <f>+('3 Planilla Preadjudicación OTIC'!BT89)</f>
        <v>0</v>
      </c>
      <c r="BT89" s="135"/>
      <c r="BU89" s="85">
        <f>IF(VLOOKUP(A89,'BD OFICIAL'!$A$1:$AL$2097,7,0)=D89,0,1)</f>
        <v>0</v>
      </c>
      <c r="BV89" s="85">
        <f>IF(VLOOKUP(A89,'BD OFICIAL'!$A$1:$AL$2097,11,0)=J89,0,1)</f>
        <v>0</v>
      </c>
      <c r="BW89" s="85">
        <f>IF(VLOOKUP(A89,'BD OFICIAL'!$A$1:$AL$2097,13,0)=L89,0,1)</f>
        <v>0</v>
      </c>
      <c r="BX89" s="2">
        <f>IF(VLOOKUP(A89,'BD OFICIAL'!$A$1:$AL$2097,16,0)=O89,0,1)</f>
        <v>0</v>
      </c>
      <c r="BY89" s="2">
        <f>IF(VLOOKUP(A89,'BD OFICIAL'!$A$1:$AL$2097,17,0)=P89,0,1)</f>
        <v>0</v>
      </c>
      <c r="BZ89" s="2">
        <f>IF(VLOOKUP(A89,'BD OFICIAL'!$A$1:$AL$2097,19,0)=R89,0,1)</f>
        <v>0</v>
      </c>
      <c r="CA89" s="2">
        <f>IF(VLOOKUP(A89,'BD OFICIAL'!$A$1:$AL$2097,21,0)=T89,0,1)</f>
        <v>0</v>
      </c>
      <c r="CB89" s="2">
        <f>IF(VLOOKUP(A89,'BD OFICIAL'!$A$1:$AL$2097,24,0)=AK89,0,1)</f>
        <v>0</v>
      </c>
      <c r="CC89" s="2">
        <f>IF(VLOOKUP(A89,'BD OFICIAL'!$A$1:$AL$2097,25,0)=X89,0,1)</f>
        <v>0</v>
      </c>
      <c r="CD89" s="2">
        <f>IF(VLOOKUP(A89,'BD OFICIAL'!$A$1:$AL$2097,26,0)=Y89,0,1)</f>
        <v>0</v>
      </c>
      <c r="CE89" s="2">
        <f>IF(VLOOKUP(A89,'BD OFICIAL'!$A$1:$AL$2097,27,0)=Z89,0,1)</f>
        <v>0</v>
      </c>
      <c r="CF89" s="2">
        <f>IF(VLOOKUP(A89,'BD OFICIAL'!$A$1:$AL$2097,28,0)=AA89,0,1)</f>
        <v>0</v>
      </c>
      <c r="CG89" s="2">
        <f>IF(VLOOKUP(A89,'BD OFICIAL'!$A$1:$AL$2097,33,0)=AF89,0,1)</f>
        <v>0</v>
      </c>
      <c r="CH89" s="2">
        <f>IF(VLOOKUP(A89,'BD OFICIAL'!$A$1:$AL$2097,35,0)=AH89,0,1)</f>
        <v>0</v>
      </c>
      <c r="CI89" s="85">
        <f>IF(VLOOKUP(A89,'BD OFICIAL'!$A$1:$AL$2097,34,0)=AL89,0,1)</f>
        <v>0</v>
      </c>
      <c r="CJ89" s="12">
        <f>VLOOKUP(A89,'BD OFICIAL'!$A$1:$AM$2097,36,0)*AM89-AP89</f>
        <v>0</v>
      </c>
      <c r="CK89" s="85" t="str">
        <f t="shared" si="41"/>
        <v>SHNOM</v>
      </c>
      <c r="CL89" s="85" t="str">
        <f t="shared" si="42"/>
        <v>SI</v>
      </c>
      <c r="CM89" s="85" t="str">
        <f t="shared" si="55"/>
        <v>NO</v>
      </c>
      <c r="CN89" s="31">
        <f t="shared" si="56"/>
        <v>0</v>
      </c>
      <c r="CO89" s="31">
        <f t="shared" si="43"/>
        <v>0</v>
      </c>
      <c r="CP89" s="31">
        <f t="shared" si="34"/>
        <v>0</v>
      </c>
      <c r="CQ89" s="31">
        <f>IF(Y89="NO",0,IF(Y89="SI",IF(VLOOKUP(A89,'BD OFICIAL'!$A:$AO,40,0)=AQ89,0,1)))</f>
        <v>0</v>
      </c>
      <c r="CR89" s="31">
        <f>IF(Z89="NO",0,IF(Z89="SI",IF(VLOOKUP(A89,'BD OFICIAL'!$A:$AO,41,0)=AS89,0,1)))</f>
        <v>0</v>
      </c>
      <c r="CS89" s="31">
        <f t="shared" si="44"/>
        <v>0</v>
      </c>
      <c r="CT89" s="31">
        <f t="shared" si="45"/>
        <v>0</v>
      </c>
      <c r="CU89" s="31">
        <f>IF(VLOOKUP(A89,'BD OFICIAL'!$A$1:$AL$1055,31,0)="SI",IF(AT89&gt;0,0,1),IF(AT89=0,0,1))</f>
        <v>0</v>
      </c>
      <c r="CV89" s="31">
        <f t="shared" si="46"/>
        <v>0</v>
      </c>
      <c r="CW89" s="31">
        <f t="shared" si="47"/>
        <v>0</v>
      </c>
      <c r="CX89" s="85" t="str">
        <f t="shared" si="57"/>
        <v>SI</v>
      </c>
      <c r="CY89" s="31">
        <f t="shared" si="58"/>
        <v>0</v>
      </c>
      <c r="CZ89" s="85" t="str">
        <f>IF(ISERROR(VLOOKUP(AI89,EXPERIENCIA!$A$1:$C$2100,1,0)),"NO","SI")</f>
        <v>NO</v>
      </c>
      <c r="DA89" s="85">
        <f>IF(CX89="no","NO APLICA",IF(AX89=0,"ERROR NOTA",IF(AND(AX89&gt;1,CZ89="NO"),"ERROR NOTA",IF(AND(CZ89="NO",AX89=1),0,IF(VLOOKUP(AI89,EXPERIENCIA!$A$1:$C$2100,3,0)=AX89,0,"ERROR NOTA")))))</f>
        <v>0</v>
      </c>
      <c r="DB89" s="85" t="str">
        <f>IF(ISERROR(VLOOKUP(AI89,COMPORTAMIENTO!$A$1:$C$2100,1,0)),"NO","SI")</f>
        <v>NO</v>
      </c>
      <c r="DC89" s="85">
        <f>IF(CX89="NO","NO APLICA",IF(AY89=0,"ERROR NOTA",IF(AND(DB89="NO",AY89=7),0,IF(VLOOKUP(AI89,COMPORTAMIENTO!$A$2:$H$2100,8,0)=AY89,0,"ERROR NOTA"))))</f>
        <v>0</v>
      </c>
      <c r="DD89" s="103">
        <f t="shared" si="59"/>
        <v>0.1</v>
      </c>
      <c r="DE89" s="103">
        <f t="shared" si="60"/>
        <v>0.70000000000000007</v>
      </c>
      <c r="DF89" s="85" t="str">
        <f t="shared" si="48"/>
        <v>SI</v>
      </c>
      <c r="DG89" s="85">
        <f t="shared" si="49"/>
        <v>0</v>
      </c>
      <c r="DH89" s="85">
        <f t="shared" si="61"/>
        <v>0</v>
      </c>
      <c r="DI89" s="85">
        <f t="shared" si="50"/>
        <v>0</v>
      </c>
      <c r="DJ89" s="7">
        <f t="shared" si="62"/>
        <v>7.0000000000000009</v>
      </c>
      <c r="DK89" s="7">
        <f t="shared" si="51"/>
        <v>7.0000000000000009</v>
      </c>
      <c r="DL89" s="12">
        <f t="shared" si="63"/>
        <v>5075</v>
      </c>
      <c r="DM89" s="12">
        <f>VLOOKUP(A89,'5 TD'!$A:$B,2,0)</f>
        <v>5075</v>
      </c>
      <c r="DN89" s="7">
        <f t="shared" si="52"/>
        <v>7</v>
      </c>
      <c r="DO89" s="85" t="str">
        <f t="shared" si="53"/>
        <v>APROBADO</v>
      </c>
      <c r="DP89" s="85" t="str">
        <f t="shared" si="35"/>
        <v>APROBADO</v>
      </c>
      <c r="DQ89" s="7">
        <f t="shared" si="36"/>
        <v>6.4</v>
      </c>
      <c r="DR89" s="85" t="str">
        <f t="shared" si="64"/>
        <v>APROBADO</v>
      </c>
      <c r="DS89" s="2">
        <f>+('3 Planilla Preadjudicación OTIC'!BO89)</f>
        <v>0</v>
      </c>
      <c r="DT89" s="2">
        <f>IF(DR89="APROBADO",VLOOKUP(A89,'5 TD'!$D$3:$E$270,2,0),"NO APLICA")</f>
        <v>7</v>
      </c>
      <c r="DU89" s="2" t="str">
        <f t="shared" si="37"/>
        <v>NO</v>
      </c>
      <c r="DV89" s="2" t="str">
        <f>IF(DU89="SI",VLOOKUP(A89,'5 TD'!$G$3:$H$270,2,0),"NO APLICA ")</f>
        <v xml:space="preserve">NO APLICA </v>
      </c>
      <c r="DW89" s="2" t="str">
        <f t="shared" si="65"/>
        <v>NO</v>
      </c>
      <c r="DX89" s="2" t="str">
        <f>IF(DW89="SI",VLOOKUP(A89,'5 TD'!$J$4:$K$472,2,0),"NO APLICA")</f>
        <v>NO APLICA</v>
      </c>
      <c r="DY89" s="2" t="str">
        <f t="shared" si="66"/>
        <v>NO</v>
      </c>
      <c r="DZ89" s="7" t="str">
        <f>IF(DY89="SI",VLOOKUP(A89,'5 TD'!$M$4:$N$350,2,0),"NO APLICA")</f>
        <v>NO APLICA</v>
      </c>
      <c r="EA89" s="2" t="str">
        <f t="shared" si="54"/>
        <v>NO APLICA</v>
      </c>
      <c r="EB89" s="12" t="str">
        <f t="shared" si="67"/>
        <v/>
      </c>
      <c r="EC89" s="12" t="str">
        <f>IF(EA89="SI",VLOOKUP(A89,'5 TD'!$V$4:$W$479,2,0),"NO APLICA")</f>
        <v>NO APLICA</v>
      </c>
      <c r="ED89" s="2" t="str">
        <f t="shared" si="38"/>
        <v>NO</v>
      </c>
      <c r="EE89" s="79" t="str">
        <f>IF(ED89="SI",VLOOKUP(AI89,COMPORTAMIENTO!$A$1:$H$2100,7,0),"NO APLICA")</f>
        <v>NO APLICA</v>
      </c>
      <c r="EF89" s="234" t="str">
        <f>IF(ED89="SI",VLOOKUP(A89,'5 TD'!$P$2:$Q$479,2,0),"NO APLICA")</f>
        <v>NO APLICA</v>
      </c>
      <c r="EG89" s="2" t="str">
        <f t="shared" si="39"/>
        <v>NO</v>
      </c>
      <c r="EH89" s="2">
        <f>IF(CZ89="no",0,VLOOKUP(AI89,EXPERIENCIA!$A$1:$C$2100,2,0))</f>
        <v>0</v>
      </c>
      <c r="EI89" s="2">
        <f>IF(CZ89="si",VLOOKUP(A89,'5 TD'!$S$3:$T$2103,2,0),0)</f>
        <v>0</v>
      </c>
      <c r="EJ89" s="2" t="str">
        <f t="shared" si="40"/>
        <v>SI</v>
      </c>
      <c r="EK89" s="2">
        <f>+('3 Planilla Preadjudicación OTIC'!BU90)</f>
        <v>0</v>
      </c>
      <c r="EL89" s="3"/>
      <c r="EM89" s="3"/>
      <c r="EN89" s="3"/>
    </row>
    <row r="90" spans="1:144" ht="15" hidden="1" customHeight="1" x14ac:dyDescent="0.3">
      <c r="A90" s="2">
        <f>+('3 Planilla Preadjudicación OTIC'!A90)</f>
        <v>14541</v>
      </c>
      <c r="B90" s="2" t="str">
        <f>+('3 Planilla Preadjudicación OTIC'!B90)</f>
        <v>53334038-5</v>
      </c>
      <c r="C90" s="4">
        <f>+('3 Planilla Preadjudicación OTIC'!E90)</f>
        <v>2025</v>
      </c>
      <c r="D90" s="4" t="str">
        <f>+('3 Planilla Preadjudicación OTIC'!F90)</f>
        <v>Fondos Regionales</v>
      </c>
      <c r="E90" s="4" t="str">
        <f>+('3 Planilla Preadjudicación OTIC'!G90)</f>
        <v>61531000-K</v>
      </c>
      <c r="F90" s="4" t="str">
        <f>+('3 Planilla Preadjudicación OTIC'!H90)</f>
        <v>SENCE</v>
      </c>
      <c r="G90" s="4"/>
      <c r="H90" s="4"/>
      <c r="I90" s="4" t="str">
        <f>+('3 Planilla Preadjudicación OTIC'!I90)</f>
        <v>GESTIONANDO Y FORMALIZANDO MI EMPRENDIMIENTO</v>
      </c>
      <c r="J90" s="4" t="str">
        <f>+('3 Planilla Preadjudicación OTIC'!J90)</f>
        <v>PF1199</v>
      </c>
      <c r="K90" s="4" t="str">
        <f>+('3 Planilla Preadjudicación OTIC'!K90)</f>
        <v>TÉCNICAS PARA EL EMPRENDIMIENTO</v>
      </c>
      <c r="L90" s="4" t="str">
        <f>+('3 Planilla Preadjudicación OTIC'!L90)</f>
        <v>PF0921</v>
      </c>
      <c r="M90" s="2">
        <f>+('3 Planilla Preadjudicación OTIC'!M90)</f>
        <v>9</v>
      </c>
      <c r="N90" s="4" t="str">
        <f>+('3 Planilla Preadjudicación OTIC'!N90)</f>
        <v>DE LA ARAUCANÍA</v>
      </c>
      <c r="O90" s="4" t="str">
        <f>+('3 Planilla Preadjudicación OTIC'!O90)</f>
        <v>GALVARINO</v>
      </c>
      <c r="P90" s="4" t="str">
        <f>+('3 Planilla Preadjudicación OTIC'!P90)</f>
        <v>PERSONAS VULNERABLES PERTENECIENTES AL 80 % MÁS VULNERABLE</v>
      </c>
      <c r="Q90" s="4" t="str">
        <f>+('3 Planilla Preadjudicación OTIC'!Q90)</f>
        <v>PRESENCIAL</v>
      </c>
      <c r="R90" s="4" t="str">
        <f>+('3 Planilla Preadjudicación OTIC'!R90)</f>
        <v>INDEPENDIENTE</v>
      </c>
      <c r="S90" s="4" t="str">
        <f>+('3 Planilla Preadjudicación OTIC'!S90)</f>
        <v>01. LUNES - MAÑANA / 04. MARTES - MAÑANA / 07. MIÉRCOLES - MAÑANA / 10. JUEVES - MAÑANA / 13. VIERNES - MAÑANA</v>
      </c>
      <c r="T90" s="2">
        <f>+('3 Planilla Preadjudicación OTIC'!T90)</f>
        <v>20</v>
      </c>
      <c r="U90" s="2">
        <f>+('3 Planilla Preadjudicación OTIC'!U90)</f>
        <v>100</v>
      </c>
      <c r="V90" s="2">
        <f>+('3 Planilla Preadjudicación OTIC'!V90)</f>
        <v>12</v>
      </c>
      <c r="W90" s="2">
        <f>+('3 Planilla Preadjudicación OTIC'!W90)</f>
        <v>112</v>
      </c>
      <c r="X90" s="2">
        <f>+('3 Planilla Preadjudicación OTIC'!X90)</f>
        <v>4</v>
      </c>
      <c r="Y90" s="2" t="str">
        <f>+('3 Planilla Preadjudicación OTIC'!Y90)</f>
        <v>SI</v>
      </c>
      <c r="Z90" s="2" t="str">
        <f>+('3 Planilla Preadjudicación OTIC'!Z90)</f>
        <v>SI</v>
      </c>
      <c r="AA90" s="2" t="str">
        <f>+('3 Planilla Preadjudicación OTIC'!AA90)</f>
        <v>SI</v>
      </c>
      <c r="AB90" s="4">
        <f>+('3 Planilla Preadjudicación OTIC'!AB90)</f>
        <v>0</v>
      </c>
      <c r="AC90" s="4" t="str">
        <f>+('3 Planilla Preadjudicación OTIC'!AC90)</f>
        <v>EDUCACIÓN BÁSICA COMPLETA, PREFERENTEMENTE; NIVEL DE MANEJO COMPUTACIONAL BÁSICO (O NIVEL USUARIO),
PREFERENTEMENTE.</v>
      </c>
      <c r="AD90" s="2">
        <f>+('3 Planilla Preadjudicación OTIC'!AD90)</f>
        <v>0</v>
      </c>
      <c r="AE90" s="4">
        <f>+('3 Planilla Preadjudicación OTIC'!AE90)</f>
        <v>0</v>
      </c>
      <c r="AF90" s="2" t="str">
        <f>+('3 Planilla Preadjudicación OTIC'!AF90)</f>
        <v>CONVOCATORIA ABIERTA</v>
      </c>
      <c r="AG90" s="2">
        <f>+('3 Planilla Preadjudicación OTIC'!AG90)</f>
        <v>28</v>
      </c>
      <c r="AH90" s="30">
        <v>2</v>
      </c>
      <c r="AI90" s="2" t="str">
        <f>+('3 Planilla Preadjudicación OTIC'!AI90)</f>
        <v>79676750-2</v>
      </c>
      <c r="AJ90" s="135" t="str">
        <f>+('3 Planilla Preadjudicación OTIC'!AJ90)</f>
        <v>I.E.T Instituto para el trabajo de empresas LTDA</v>
      </c>
      <c r="AK90" s="4">
        <f>+('3 Planilla Preadjudicación OTIC'!AK90)</f>
        <v>112</v>
      </c>
      <c r="AL90" s="2">
        <f>+('3 Planilla Preadjudicación OTIC'!AL90)</f>
        <v>28</v>
      </c>
      <c r="AM90" s="2">
        <f>+('3 Planilla Preadjudicación OTIC'!AM90)</f>
        <v>5075</v>
      </c>
      <c r="AN90" s="12">
        <f>+('3 Planilla Preadjudicación OTIC'!AN90)</f>
        <v>275000</v>
      </c>
      <c r="AO90" s="12">
        <f>+('3 Planilla Preadjudicación OTIC'!AO90)</f>
        <v>0</v>
      </c>
      <c r="AP90" s="12">
        <f>+('3 Planilla Preadjudicación OTIC'!AP90)</f>
        <v>11368000</v>
      </c>
      <c r="AQ90" s="12">
        <f>+('3 Planilla Preadjudicación OTIC'!AQ90)</f>
        <v>2240000</v>
      </c>
      <c r="AR90" s="12">
        <f>+('3 Planilla Preadjudicación OTIC'!AR90)</f>
        <v>5500000</v>
      </c>
      <c r="AS90" s="12">
        <f>+('3 Planilla Preadjudicación OTIC'!AS90)</f>
        <v>2800000</v>
      </c>
      <c r="AT90" s="12">
        <f>+('3 Planilla Preadjudicación OTIC'!AT90)</f>
        <v>0</v>
      </c>
      <c r="AU90" s="12">
        <f>+('3 Planilla Preadjudicación OTIC'!AU90)</f>
        <v>21908000</v>
      </c>
      <c r="AV90" s="12" t="str">
        <f>+('3 Planilla Preadjudicación OTIC'!AV90)</f>
        <v>si</v>
      </c>
      <c r="AW90" s="2">
        <f>+('3 Planilla Preadjudicación OTIC'!AW90)</f>
        <v>0</v>
      </c>
      <c r="AX90" s="4">
        <f>+('3 Planilla Preadjudicación OTIC'!AX90)</f>
        <v>1</v>
      </c>
      <c r="AY90" s="2">
        <f>+('3 Planilla Preadjudicación OTIC'!AY90)</f>
        <v>7</v>
      </c>
      <c r="AZ90" s="2" t="str">
        <f>+('3 Planilla Preadjudicación OTIC'!BA90)</f>
        <v>-</v>
      </c>
      <c r="BA90" s="2" t="str">
        <f>+('3 Planilla Preadjudicación OTIC'!BB90)</f>
        <v>-</v>
      </c>
      <c r="BB90" s="2" t="str">
        <f>+('3 Planilla Preadjudicación OTIC'!BC90)</f>
        <v>-</v>
      </c>
      <c r="BC90" s="2" t="str">
        <f>+('3 Planilla Preadjudicación OTIC'!BD90)</f>
        <v>-</v>
      </c>
      <c r="BD90" s="2" t="str">
        <f>+('3 Planilla Preadjudicación OTIC'!BE90)</f>
        <v>-</v>
      </c>
      <c r="BE90" s="2" t="str">
        <f>+('3 Planilla Preadjudicación OTIC'!BF90)</f>
        <v>-</v>
      </c>
      <c r="BF90" s="2"/>
      <c r="BG90" s="2">
        <f>+('3 Planilla Preadjudicación OTIC'!BG90)</f>
        <v>7</v>
      </c>
      <c r="BH90" s="2">
        <f>+('3 Planilla Preadjudicación OTIC'!BH90)</f>
        <v>7</v>
      </c>
      <c r="BI90" s="2">
        <f>+('3 Planilla Preadjudicación OTIC'!BI90)</f>
        <v>7</v>
      </c>
      <c r="BJ90" s="2">
        <f>+('3 Planilla Preadjudicación OTIC'!BJ90)</f>
        <v>7</v>
      </c>
      <c r="BK90" s="2">
        <f>+('3 Planilla Preadjudicación OTIC'!BK90)</f>
        <v>7</v>
      </c>
      <c r="BL90" s="199">
        <f>+('3 Planilla Preadjudicación OTIC'!BM90)</f>
        <v>7</v>
      </c>
      <c r="BM90" s="103">
        <f>ROUND(('3 Planilla Preadjudicación OTIC'!BN90),1)</f>
        <v>6.4</v>
      </c>
      <c r="BN90" s="4">
        <f>+('3 Planilla Preadjudicación OTIC'!BO90)</f>
        <v>0</v>
      </c>
      <c r="BO90" s="4">
        <f>+('3 Planilla Preadjudicación OTIC'!BP90)</f>
        <v>0</v>
      </c>
      <c r="BP90" s="4">
        <f>+('3 Planilla Preadjudicación OTIC'!BQ90)</f>
        <v>0</v>
      </c>
      <c r="BQ90" s="4">
        <f>+('3 Planilla Preadjudicación OTIC'!BR90)</f>
        <v>0</v>
      </c>
      <c r="BR90" s="4">
        <f>+('3 Planilla Preadjudicación OTIC'!BS90)</f>
        <v>0</v>
      </c>
      <c r="BS90" s="4">
        <f>+('3 Planilla Preadjudicación OTIC'!BT90)</f>
        <v>0</v>
      </c>
      <c r="BT90" s="135"/>
      <c r="BU90" s="85">
        <f>IF(VLOOKUP(A90,'BD OFICIAL'!$A$1:$AL$2097,7,0)=D90,0,1)</f>
        <v>0</v>
      </c>
      <c r="BV90" s="85">
        <f>IF(VLOOKUP(A90,'BD OFICIAL'!$A$1:$AL$2097,11,0)=J90,0,1)</f>
        <v>0</v>
      </c>
      <c r="BW90" s="85">
        <f>IF(VLOOKUP(A90,'BD OFICIAL'!$A$1:$AL$2097,13,0)=L90,0,1)</f>
        <v>0</v>
      </c>
      <c r="BX90" s="2">
        <f>IF(VLOOKUP(A90,'BD OFICIAL'!$A$1:$AL$2097,16,0)=O90,0,1)</f>
        <v>0</v>
      </c>
      <c r="BY90" s="2">
        <f>IF(VLOOKUP(A90,'BD OFICIAL'!$A$1:$AL$2097,17,0)=P90,0,1)</f>
        <v>0</v>
      </c>
      <c r="BZ90" s="2">
        <f>IF(VLOOKUP(A90,'BD OFICIAL'!$A$1:$AL$2097,19,0)=R90,0,1)</f>
        <v>0</v>
      </c>
      <c r="CA90" s="2">
        <f>IF(VLOOKUP(A90,'BD OFICIAL'!$A$1:$AL$2097,21,0)=T90,0,1)</f>
        <v>0</v>
      </c>
      <c r="CB90" s="2">
        <f>IF(VLOOKUP(A90,'BD OFICIAL'!$A$1:$AL$2097,24,0)=AK90,0,1)</f>
        <v>0</v>
      </c>
      <c r="CC90" s="2">
        <f>IF(VLOOKUP(A90,'BD OFICIAL'!$A$1:$AL$2097,25,0)=X90,0,1)</f>
        <v>0</v>
      </c>
      <c r="CD90" s="2">
        <f>IF(VLOOKUP(A90,'BD OFICIAL'!$A$1:$AL$2097,26,0)=Y90,0,1)</f>
        <v>0</v>
      </c>
      <c r="CE90" s="2">
        <f>IF(VLOOKUP(A90,'BD OFICIAL'!$A$1:$AL$2097,27,0)=Z90,0,1)</f>
        <v>0</v>
      </c>
      <c r="CF90" s="2">
        <f>IF(VLOOKUP(A90,'BD OFICIAL'!$A$1:$AL$2097,28,0)=AA90,0,1)</f>
        <v>0</v>
      </c>
      <c r="CG90" s="2">
        <f>IF(VLOOKUP(A90,'BD OFICIAL'!$A$1:$AL$2097,33,0)=AF90,0,1)</f>
        <v>0</v>
      </c>
      <c r="CH90" s="2">
        <f>IF(VLOOKUP(A90,'BD OFICIAL'!$A$1:$AL$2097,35,0)=AH90,0,1)</f>
        <v>0</v>
      </c>
      <c r="CI90" s="85">
        <f>IF(VLOOKUP(A90,'BD OFICIAL'!$A$1:$AL$2097,34,0)=AL90,0,1)</f>
        <v>0</v>
      </c>
      <c r="CJ90" s="12">
        <f>VLOOKUP(A90,'BD OFICIAL'!$A$1:$AM$2097,36,0)*AM90-AP90</f>
        <v>0</v>
      </c>
      <c r="CK90" s="85" t="str">
        <f t="shared" si="41"/>
        <v>SHNOM</v>
      </c>
      <c r="CL90" s="85" t="str">
        <f t="shared" si="42"/>
        <v>SI</v>
      </c>
      <c r="CM90" s="85" t="str">
        <f t="shared" si="55"/>
        <v>NO</v>
      </c>
      <c r="CN90" s="31">
        <f t="shared" si="56"/>
        <v>0</v>
      </c>
      <c r="CO90" s="31">
        <f t="shared" si="43"/>
        <v>0</v>
      </c>
      <c r="CP90" s="31">
        <f t="shared" si="34"/>
        <v>0</v>
      </c>
      <c r="CQ90" s="31">
        <f>IF(Y90="NO",0,IF(Y90="SI",IF(VLOOKUP(A90,'BD OFICIAL'!$A:$AO,40,0)=AQ90,0,1)))</f>
        <v>0</v>
      </c>
      <c r="CR90" s="31">
        <f>IF(Z90="NO",0,IF(Z90="SI",IF(VLOOKUP(A90,'BD OFICIAL'!$A:$AO,41,0)=AS90,0,1)))</f>
        <v>0</v>
      </c>
      <c r="CS90" s="31">
        <f t="shared" si="44"/>
        <v>0</v>
      </c>
      <c r="CT90" s="31">
        <f t="shared" si="45"/>
        <v>0</v>
      </c>
      <c r="CU90" s="31">
        <f>IF(VLOOKUP(A90,'BD OFICIAL'!$A$1:$AL$1055,31,0)="SI",IF(AT90&gt;0,0,1),IF(AT90=0,0,1))</f>
        <v>0</v>
      </c>
      <c r="CV90" s="31">
        <f t="shared" si="46"/>
        <v>0</v>
      </c>
      <c r="CW90" s="31">
        <f t="shared" si="47"/>
        <v>0</v>
      </c>
      <c r="CX90" s="85" t="str">
        <f t="shared" si="57"/>
        <v>SI</v>
      </c>
      <c r="CY90" s="31">
        <f t="shared" si="58"/>
        <v>0</v>
      </c>
      <c r="CZ90" s="85" t="str">
        <f>IF(ISERROR(VLOOKUP(AI90,EXPERIENCIA!$A$1:$C$2100,1,0)),"NO","SI")</f>
        <v>NO</v>
      </c>
      <c r="DA90" s="85">
        <f>IF(CX90="no","NO APLICA",IF(AX90=0,"ERROR NOTA",IF(AND(AX90&gt;1,CZ90="NO"),"ERROR NOTA",IF(AND(CZ90="NO",AX90=1),0,IF(VLOOKUP(AI90,EXPERIENCIA!$A$1:$C$2100,3,0)=AX90,0,"ERROR NOTA")))))</f>
        <v>0</v>
      </c>
      <c r="DB90" s="85" t="str">
        <f>IF(ISERROR(VLOOKUP(AI90,COMPORTAMIENTO!$A$1:$C$2100,1,0)),"NO","SI")</f>
        <v>NO</v>
      </c>
      <c r="DC90" s="85">
        <f>IF(CX90="NO","NO APLICA",IF(AY90=0,"ERROR NOTA",IF(AND(DB90="NO",AY90=7),0,IF(VLOOKUP(AI90,COMPORTAMIENTO!$A$2:$H$2100,8,0)=AY90,0,"ERROR NOTA"))))</f>
        <v>0</v>
      </c>
      <c r="DD90" s="103">
        <f t="shared" si="59"/>
        <v>0.1</v>
      </c>
      <c r="DE90" s="103">
        <f t="shared" si="60"/>
        <v>0.70000000000000007</v>
      </c>
      <c r="DF90" s="85" t="str">
        <f t="shared" si="48"/>
        <v>SI</v>
      </c>
      <c r="DG90" s="85">
        <f t="shared" si="49"/>
        <v>0</v>
      </c>
      <c r="DH90" s="85">
        <f t="shared" si="61"/>
        <v>0</v>
      </c>
      <c r="DI90" s="85">
        <f t="shared" si="50"/>
        <v>0</v>
      </c>
      <c r="DJ90" s="7">
        <f t="shared" si="62"/>
        <v>7.0000000000000009</v>
      </c>
      <c r="DK90" s="7">
        <f t="shared" si="51"/>
        <v>7.0000000000000009</v>
      </c>
      <c r="DL90" s="12">
        <f t="shared" si="63"/>
        <v>5075</v>
      </c>
      <c r="DM90" s="12">
        <f>VLOOKUP(A90,'5 TD'!$A:$B,2,0)</f>
        <v>5075</v>
      </c>
      <c r="DN90" s="7">
        <f t="shared" si="52"/>
        <v>7</v>
      </c>
      <c r="DO90" s="85" t="str">
        <f t="shared" si="53"/>
        <v>APROBADO</v>
      </c>
      <c r="DP90" s="85" t="str">
        <f t="shared" si="35"/>
        <v>APROBADO</v>
      </c>
      <c r="DQ90" s="7">
        <f t="shared" si="36"/>
        <v>6.4</v>
      </c>
      <c r="DR90" s="85" t="str">
        <f t="shared" si="64"/>
        <v>APROBADO</v>
      </c>
      <c r="DS90" s="2">
        <f>+('3 Planilla Preadjudicación OTIC'!BO90)</f>
        <v>0</v>
      </c>
      <c r="DT90" s="2">
        <f>IF(DR90="APROBADO",VLOOKUP(A90,'5 TD'!$D$3:$E$270,2,0),"NO APLICA")</f>
        <v>7</v>
      </c>
      <c r="DU90" s="2" t="str">
        <f t="shared" si="37"/>
        <v>NO</v>
      </c>
      <c r="DV90" s="2" t="str">
        <f>IF(DU90="SI",VLOOKUP(A90,'5 TD'!$G$3:$H$270,2,0),"NO APLICA ")</f>
        <v xml:space="preserve">NO APLICA </v>
      </c>
      <c r="DW90" s="2" t="str">
        <f t="shared" si="65"/>
        <v>NO</v>
      </c>
      <c r="DX90" s="2" t="str">
        <f>IF(DW90="SI",VLOOKUP(A90,'5 TD'!$J$4:$K$472,2,0),"NO APLICA")</f>
        <v>NO APLICA</v>
      </c>
      <c r="DY90" s="2" t="str">
        <f t="shared" si="66"/>
        <v>NO</v>
      </c>
      <c r="DZ90" s="7" t="str">
        <f>IF(DY90="SI",VLOOKUP(A90,'5 TD'!$M$4:$N$350,2,0),"NO APLICA")</f>
        <v>NO APLICA</v>
      </c>
      <c r="EA90" s="2" t="str">
        <f t="shared" si="54"/>
        <v>NO APLICA</v>
      </c>
      <c r="EB90" s="12" t="str">
        <f t="shared" si="67"/>
        <v/>
      </c>
      <c r="EC90" s="12" t="str">
        <f>IF(EA90="SI",VLOOKUP(A90,'5 TD'!$V$4:$W$479,2,0),"NO APLICA")</f>
        <v>NO APLICA</v>
      </c>
      <c r="ED90" s="2" t="str">
        <f t="shared" si="38"/>
        <v>NO</v>
      </c>
      <c r="EE90" s="79" t="str">
        <f>IF(ED90="SI",VLOOKUP(AI90,COMPORTAMIENTO!$A$1:$H$2100,7,0),"NO APLICA")</f>
        <v>NO APLICA</v>
      </c>
      <c r="EF90" s="234" t="str">
        <f>IF(ED90="SI",VLOOKUP(A90,'5 TD'!$P$2:$Q$479,2,0),"NO APLICA")</f>
        <v>NO APLICA</v>
      </c>
      <c r="EG90" s="2" t="str">
        <f t="shared" si="39"/>
        <v>NO</v>
      </c>
      <c r="EH90" s="2">
        <f>IF(CZ90="no",0,VLOOKUP(AI90,EXPERIENCIA!$A$1:$C$2100,2,0))</f>
        <v>0</v>
      </c>
      <c r="EI90" s="2">
        <f>IF(CZ90="si",VLOOKUP(A90,'5 TD'!$S$3:$T$2103,2,0),0)</f>
        <v>0</v>
      </c>
      <c r="EJ90" s="2" t="str">
        <f t="shared" si="40"/>
        <v>SI</v>
      </c>
      <c r="EK90" s="2">
        <f>+('3 Planilla Preadjudicación OTIC'!BU91)</f>
        <v>0</v>
      </c>
      <c r="EL90" s="3"/>
      <c r="EM90" s="3"/>
      <c r="EN90" s="3"/>
    </row>
    <row r="91" spans="1:144" ht="15" hidden="1" customHeight="1" x14ac:dyDescent="0.3">
      <c r="A91" s="2">
        <f>+('3 Planilla Preadjudicación OTIC'!A91)</f>
        <v>14542</v>
      </c>
      <c r="B91" s="2" t="str">
        <f>+('3 Planilla Preadjudicación OTIC'!B91)</f>
        <v>53334038-5</v>
      </c>
      <c r="C91" s="4">
        <f>+('3 Planilla Preadjudicación OTIC'!E91)</f>
        <v>2025</v>
      </c>
      <c r="D91" s="4" t="str">
        <f>+('3 Planilla Preadjudicación OTIC'!F91)</f>
        <v>Fondos Regionales</v>
      </c>
      <c r="E91" s="4" t="str">
        <f>+('3 Planilla Preadjudicación OTIC'!G91)</f>
        <v>61531000-K</v>
      </c>
      <c r="F91" s="4" t="str">
        <f>+('3 Planilla Preadjudicación OTIC'!H91)</f>
        <v>SENCE</v>
      </c>
      <c r="G91" s="4"/>
      <c r="H91" s="4"/>
      <c r="I91" s="4" t="str">
        <f>+('3 Planilla Preadjudicación OTIC'!I91)</f>
        <v>INSTALACIONES ELÉCTRICAS TIPO F Y G</v>
      </c>
      <c r="J91" s="4" t="str">
        <f>+('3 Planilla Preadjudicación OTIC'!J91)</f>
        <v>PF0679</v>
      </c>
      <c r="K91" s="4" t="str">
        <f>+('3 Planilla Preadjudicación OTIC'!K91)</f>
        <v>TÉCNICAS PARA EL EMPRENDIMIENTO</v>
      </c>
      <c r="L91" s="4" t="str">
        <f>+('3 Planilla Preadjudicación OTIC'!L91)</f>
        <v>PF0921</v>
      </c>
      <c r="M91" s="2">
        <f>+('3 Planilla Preadjudicación OTIC'!M91)</f>
        <v>9</v>
      </c>
      <c r="N91" s="4" t="str">
        <f>+('3 Planilla Preadjudicación OTIC'!N91)</f>
        <v>DE LA ARAUCANÍA</v>
      </c>
      <c r="O91" s="4" t="str">
        <f>+('3 Planilla Preadjudicación OTIC'!O91)</f>
        <v>NUEVA IMPERIAL</v>
      </c>
      <c r="P91" s="4" t="str">
        <f>+('3 Planilla Preadjudicación OTIC'!P91)</f>
        <v>PERSONAS VULNERABLES PERTENECIENTES AL 80 % MÁS VULNERABLE</v>
      </c>
      <c r="Q91" s="4" t="str">
        <f>+('3 Planilla Preadjudicación OTIC'!Q91)</f>
        <v>PRESENCIAL</v>
      </c>
      <c r="R91" s="4" t="str">
        <f>+('3 Planilla Preadjudicación OTIC'!R91)</f>
        <v>INDEPENDIENTE</v>
      </c>
      <c r="S91" s="4" t="str">
        <f>+('3 Planilla Preadjudicación OTIC'!S91)</f>
        <v>01. LUNES - MAÑANA / 04. MARTES - MAÑANA / 07. MIÉRCOLES - MAÑANA / 10. JUEVES - MAÑANA / 13. VIERNES - MAÑANA</v>
      </c>
      <c r="T91" s="2">
        <f>+('3 Planilla Preadjudicación OTIC'!T91)</f>
        <v>20</v>
      </c>
      <c r="U91" s="2">
        <f>+('3 Planilla Preadjudicación OTIC'!U91)</f>
        <v>260</v>
      </c>
      <c r="V91" s="2">
        <f>+('3 Planilla Preadjudicación OTIC'!V91)</f>
        <v>12</v>
      </c>
      <c r="W91" s="2">
        <f>+('3 Planilla Preadjudicación OTIC'!W91)</f>
        <v>272</v>
      </c>
      <c r="X91" s="2">
        <f>+('3 Planilla Preadjudicación OTIC'!X91)</f>
        <v>4</v>
      </c>
      <c r="Y91" s="2" t="str">
        <f>+('3 Planilla Preadjudicación OTIC'!Y91)</f>
        <v>SI</v>
      </c>
      <c r="Z91" s="2" t="str">
        <f>+('3 Planilla Preadjudicación OTIC'!Z91)</f>
        <v>SI</v>
      </c>
      <c r="AA91" s="2" t="str">
        <f>+('3 Planilla Preadjudicación OTIC'!AA91)</f>
        <v>SI</v>
      </c>
      <c r="AB91" s="4">
        <f>+('3 Planilla Preadjudicación OTIC'!AB91)</f>
        <v>0</v>
      </c>
      <c r="AC91" s="4" t="str">
        <f>+('3 Planilla Preadjudicación OTIC'!AC91)</f>
        <v>EDUCACIÓN MEDIA COMPLETA CIENTÍFICO HUMANISTA O ALUMNOS DE LICEOS DE EDUCACIÓN TÉCNICO PROFESIONAL
EGRESADOS O CURSANDO ÚLTIMO AÑO DE LA ESPECIALIDAD DE ELECTRICIDAD, ACREDITABLE;</v>
      </c>
      <c r="AD91" s="2" t="str">
        <f>+('3 Planilla Preadjudicación OTIC'!AD91)</f>
        <v>SI</v>
      </c>
      <c r="AE91" s="4" t="str">
        <f>+('3 Planilla Preadjudicación OTIC'!AE91)</f>
        <v>LICENCIA SEC</v>
      </c>
      <c r="AF91" s="2" t="str">
        <f>+('3 Planilla Preadjudicación OTIC'!AF91)</f>
        <v>CONVOCATORIA ABIERTA</v>
      </c>
      <c r="AG91" s="2">
        <f>+('3 Planilla Preadjudicación OTIC'!AG91)</f>
        <v>68</v>
      </c>
      <c r="AH91" s="30">
        <v>2</v>
      </c>
      <c r="AI91" s="2" t="str">
        <f>+('3 Planilla Preadjudicación OTIC'!AI91)</f>
        <v>79676750-2</v>
      </c>
      <c r="AJ91" s="135" t="str">
        <f>+('3 Planilla Preadjudicación OTIC'!AJ91)</f>
        <v>I.E.T Instituto para el trabajo de empresas LTDA</v>
      </c>
      <c r="AK91" s="4">
        <f>+('3 Planilla Preadjudicación OTIC'!AK91)</f>
        <v>272</v>
      </c>
      <c r="AL91" s="2">
        <f>+('3 Planilla Preadjudicación OTIC'!AL91)</f>
        <v>68</v>
      </c>
      <c r="AM91" s="2">
        <f>+('3 Planilla Preadjudicación OTIC'!AM91)</f>
        <v>5075</v>
      </c>
      <c r="AN91" s="12">
        <f>+('3 Planilla Preadjudicación OTIC'!AN91)</f>
        <v>275000</v>
      </c>
      <c r="AO91" s="12">
        <f>+('3 Planilla Preadjudicación OTIC'!AO91)</f>
        <v>250000</v>
      </c>
      <c r="AP91" s="12">
        <f>+('3 Planilla Preadjudicación OTIC'!AP91)</f>
        <v>27608000</v>
      </c>
      <c r="AQ91" s="12">
        <f>+('3 Planilla Preadjudicación OTIC'!AQ91)</f>
        <v>5440000</v>
      </c>
      <c r="AR91" s="12">
        <f>+('3 Planilla Preadjudicación OTIC'!AR91)</f>
        <v>5500000</v>
      </c>
      <c r="AS91" s="12">
        <f>+('3 Planilla Preadjudicación OTIC'!AS91)</f>
        <v>6800000</v>
      </c>
      <c r="AT91" s="12">
        <f>+('3 Planilla Preadjudicación OTIC'!AT91)</f>
        <v>5000000</v>
      </c>
      <c r="AU91" s="12">
        <f>+('3 Planilla Preadjudicación OTIC'!AU91)</f>
        <v>50348000</v>
      </c>
      <c r="AV91" s="12" t="str">
        <f>+('3 Planilla Preadjudicación OTIC'!AV91)</f>
        <v>si</v>
      </c>
      <c r="AW91" s="2">
        <f>+('3 Planilla Preadjudicación OTIC'!AW91)</f>
        <v>0</v>
      </c>
      <c r="AX91" s="4">
        <f>+('3 Planilla Preadjudicación OTIC'!AX91)</f>
        <v>1</v>
      </c>
      <c r="AY91" s="2">
        <f>+('3 Planilla Preadjudicación OTIC'!AY91)</f>
        <v>7</v>
      </c>
      <c r="AZ91" s="2" t="str">
        <f>+('3 Planilla Preadjudicación OTIC'!BA91)</f>
        <v>-</v>
      </c>
      <c r="BA91" s="2" t="str">
        <f>+('3 Planilla Preadjudicación OTIC'!BB91)</f>
        <v>-</v>
      </c>
      <c r="BB91" s="2" t="str">
        <f>+('3 Planilla Preadjudicación OTIC'!BC91)</f>
        <v>-</v>
      </c>
      <c r="BC91" s="2" t="str">
        <f>+('3 Planilla Preadjudicación OTIC'!BD91)</f>
        <v>-</v>
      </c>
      <c r="BD91" s="2" t="str">
        <f>+('3 Planilla Preadjudicación OTIC'!BE91)</f>
        <v>-</v>
      </c>
      <c r="BE91" s="2" t="str">
        <f>+('3 Planilla Preadjudicación OTIC'!BF91)</f>
        <v>-</v>
      </c>
      <c r="BF91" s="2"/>
      <c r="BG91" s="2">
        <f>+('3 Planilla Preadjudicación OTIC'!BG91)</f>
        <v>7</v>
      </c>
      <c r="BH91" s="2">
        <f>+('3 Planilla Preadjudicación OTIC'!BH91)</f>
        <v>7</v>
      </c>
      <c r="BI91" s="2">
        <f>+('3 Planilla Preadjudicación OTIC'!BI91)</f>
        <v>7</v>
      </c>
      <c r="BJ91" s="2">
        <f>+('3 Planilla Preadjudicación OTIC'!BJ91)</f>
        <v>7</v>
      </c>
      <c r="BK91" s="2">
        <f>+('3 Planilla Preadjudicación OTIC'!BK91)</f>
        <v>7</v>
      </c>
      <c r="BL91" s="199">
        <f>+('3 Planilla Preadjudicación OTIC'!BM91)</f>
        <v>7</v>
      </c>
      <c r="BM91" s="103">
        <f>ROUND(('3 Planilla Preadjudicación OTIC'!BN91),1)</f>
        <v>6.4</v>
      </c>
      <c r="BN91" s="4">
        <f>+('3 Planilla Preadjudicación OTIC'!BO91)</f>
        <v>0</v>
      </c>
      <c r="BO91" s="4">
        <f>+('3 Planilla Preadjudicación OTIC'!BP91)</f>
        <v>0</v>
      </c>
      <c r="BP91" s="4">
        <f>+('3 Planilla Preadjudicación OTIC'!BQ91)</f>
        <v>0</v>
      </c>
      <c r="BQ91" s="4">
        <f>+('3 Planilla Preadjudicación OTIC'!BR91)</f>
        <v>0</v>
      </c>
      <c r="BR91" s="4">
        <f>+('3 Planilla Preadjudicación OTIC'!BS91)</f>
        <v>0</v>
      </c>
      <c r="BS91" s="4">
        <f>+('3 Planilla Preadjudicación OTIC'!BT91)</f>
        <v>0</v>
      </c>
      <c r="BT91" s="135"/>
      <c r="BU91" s="85">
        <f>IF(VLOOKUP(A91,'BD OFICIAL'!$A$1:$AL$2097,7,0)=D91,0,1)</f>
        <v>0</v>
      </c>
      <c r="BV91" s="85">
        <f>IF(VLOOKUP(A91,'BD OFICIAL'!$A$1:$AL$2097,11,0)=J91,0,1)</f>
        <v>0</v>
      </c>
      <c r="BW91" s="85">
        <f>IF(VLOOKUP(A91,'BD OFICIAL'!$A$1:$AL$2097,13,0)=L91,0,1)</f>
        <v>0</v>
      </c>
      <c r="BX91" s="2">
        <f>IF(VLOOKUP(A91,'BD OFICIAL'!$A$1:$AL$2097,16,0)=O91,0,1)</f>
        <v>0</v>
      </c>
      <c r="BY91" s="2">
        <f>IF(VLOOKUP(A91,'BD OFICIAL'!$A$1:$AL$2097,17,0)=P91,0,1)</f>
        <v>0</v>
      </c>
      <c r="BZ91" s="2">
        <f>IF(VLOOKUP(A91,'BD OFICIAL'!$A$1:$AL$2097,19,0)=R91,0,1)</f>
        <v>0</v>
      </c>
      <c r="CA91" s="2">
        <f>IF(VLOOKUP(A91,'BD OFICIAL'!$A$1:$AL$2097,21,0)=T91,0,1)</f>
        <v>0</v>
      </c>
      <c r="CB91" s="2">
        <f>IF(VLOOKUP(A91,'BD OFICIAL'!$A$1:$AL$2097,24,0)=AK91,0,1)</f>
        <v>0</v>
      </c>
      <c r="CC91" s="2">
        <f>IF(VLOOKUP(A91,'BD OFICIAL'!$A$1:$AL$2097,25,0)=X91,0,1)</f>
        <v>0</v>
      </c>
      <c r="CD91" s="2">
        <f>IF(VLOOKUP(A91,'BD OFICIAL'!$A$1:$AL$2097,26,0)=Y91,0,1)</f>
        <v>0</v>
      </c>
      <c r="CE91" s="2">
        <f>IF(VLOOKUP(A91,'BD OFICIAL'!$A$1:$AL$2097,27,0)=Z91,0,1)</f>
        <v>0</v>
      </c>
      <c r="CF91" s="2">
        <f>IF(VLOOKUP(A91,'BD OFICIAL'!$A$1:$AL$2097,28,0)=AA91,0,1)</f>
        <v>0</v>
      </c>
      <c r="CG91" s="2">
        <f>IF(VLOOKUP(A91,'BD OFICIAL'!$A$1:$AL$2097,33,0)=AF91,0,1)</f>
        <v>0</v>
      </c>
      <c r="CH91" s="2">
        <f>IF(VLOOKUP(A91,'BD OFICIAL'!$A$1:$AL$2097,35,0)=AH91,0,1)</f>
        <v>0</v>
      </c>
      <c r="CI91" s="85">
        <f>IF(VLOOKUP(A91,'BD OFICIAL'!$A$1:$AL$2097,34,0)=AL91,0,1)</f>
        <v>0</v>
      </c>
      <c r="CJ91" s="12">
        <f>VLOOKUP(A91,'BD OFICIAL'!$A$1:$AM$2097,36,0)*AM91-AP91</f>
        <v>0</v>
      </c>
      <c r="CK91" s="85" t="str">
        <f t="shared" si="41"/>
        <v>SHNOM</v>
      </c>
      <c r="CL91" s="85" t="str">
        <f t="shared" si="42"/>
        <v>SI</v>
      </c>
      <c r="CM91" s="85" t="str">
        <f t="shared" si="55"/>
        <v>NO</v>
      </c>
      <c r="CN91" s="31">
        <f t="shared" si="56"/>
        <v>0</v>
      </c>
      <c r="CO91" s="31">
        <f t="shared" si="43"/>
        <v>0</v>
      </c>
      <c r="CP91" s="31">
        <f t="shared" si="34"/>
        <v>0</v>
      </c>
      <c r="CQ91" s="31">
        <f>IF(Y91="NO",0,IF(Y91="SI",IF(VLOOKUP(A91,'BD OFICIAL'!$A:$AO,40,0)=AQ91,0,1)))</f>
        <v>0</v>
      </c>
      <c r="CR91" s="31">
        <f>IF(Z91="NO",0,IF(Z91="SI",IF(VLOOKUP(A91,'BD OFICIAL'!$A:$AO,41,0)=AS91,0,1)))</f>
        <v>0</v>
      </c>
      <c r="CS91" s="31">
        <f t="shared" si="44"/>
        <v>0</v>
      </c>
      <c r="CT91" s="31">
        <f t="shared" si="45"/>
        <v>0</v>
      </c>
      <c r="CU91" s="31">
        <f>IF(VLOOKUP(A91,'BD OFICIAL'!$A$1:$AL$1055,31,0)="SI",IF(AT91&gt;0,0,1),IF(AT91=0,0,1))</f>
        <v>0</v>
      </c>
      <c r="CV91" s="31">
        <f t="shared" si="46"/>
        <v>0</v>
      </c>
      <c r="CW91" s="31">
        <f t="shared" si="47"/>
        <v>0</v>
      </c>
      <c r="CX91" s="85" t="str">
        <f t="shared" si="57"/>
        <v>SI</v>
      </c>
      <c r="CY91" s="31">
        <f t="shared" si="58"/>
        <v>0</v>
      </c>
      <c r="CZ91" s="85" t="str">
        <f>IF(ISERROR(VLOOKUP(AI91,EXPERIENCIA!$A$1:$C$2100,1,0)),"NO","SI")</f>
        <v>NO</v>
      </c>
      <c r="DA91" s="85">
        <f>IF(CX91="no","NO APLICA",IF(AX91=0,"ERROR NOTA",IF(AND(AX91&gt;1,CZ91="NO"),"ERROR NOTA",IF(AND(CZ91="NO",AX91=1),0,IF(VLOOKUP(AI91,EXPERIENCIA!$A$1:$C$2100,3,0)=AX91,0,"ERROR NOTA")))))</f>
        <v>0</v>
      </c>
      <c r="DB91" s="85" t="str">
        <f>IF(ISERROR(VLOOKUP(AI91,COMPORTAMIENTO!$A$1:$C$2100,1,0)),"NO","SI")</f>
        <v>NO</v>
      </c>
      <c r="DC91" s="85">
        <f>IF(CX91="NO","NO APLICA",IF(AY91=0,"ERROR NOTA",IF(AND(DB91="NO",AY91=7),0,IF(VLOOKUP(AI91,COMPORTAMIENTO!$A$2:$H$2100,8,0)=AY91,0,"ERROR NOTA"))))</f>
        <v>0</v>
      </c>
      <c r="DD91" s="103">
        <f t="shared" si="59"/>
        <v>0.1</v>
      </c>
      <c r="DE91" s="103">
        <f t="shared" si="60"/>
        <v>0.70000000000000007</v>
      </c>
      <c r="DF91" s="85" t="str">
        <f t="shared" si="48"/>
        <v>SI</v>
      </c>
      <c r="DG91" s="85">
        <f t="shared" si="49"/>
        <v>0</v>
      </c>
      <c r="DH91" s="85">
        <f t="shared" si="61"/>
        <v>0</v>
      </c>
      <c r="DI91" s="85">
        <f t="shared" si="50"/>
        <v>0</v>
      </c>
      <c r="DJ91" s="7">
        <f t="shared" si="62"/>
        <v>7.0000000000000009</v>
      </c>
      <c r="DK91" s="7">
        <f t="shared" si="51"/>
        <v>7.0000000000000009</v>
      </c>
      <c r="DL91" s="12">
        <f t="shared" si="63"/>
        <v>5075</v>
      </c>
      <c r="DM91" s="12">
        <f>VLOOKUP(A91,'5 TD'!$A:$B,2,0)</f>
        <v>5075</v>
      </c>
      <c r="DN91" s="7">
        <f t="shared" si="52"/>
        <v>7</v>
      </c>
      <c r="DO91" s="85" t="str">
        <f t="shared" si="53"/>
        <v>APROBADO</v>
      </c>
      <c r="DP91" s="85" t="str">
        <f t="shared" si="35"/>
        <v>APROBADO</v>
      </c>
      <c r="DQ91" s="7">
        <f t="shared" si="36"/>
        <v>6.4</v>
      </c>
      <c r="DR91" s="85" t="str">
        <f t="shared" si="64"/>
        <v>APROBADO</v>
      </c>
      <c r="DS91" s="2">
        <f>+('3 Planilla Preadjudicación OTIC'!BO91)</f>
        <v>0</v>
      </c>
      <c r="DT91" s="2">
        <f>IF(DR91="APROBADO",VLOOKUP(A91,'5 TD'!$D$3:$E$270,2,0),"NO APLICA")</f>
        <v>7</v>
      </c>
      <c r="DU91" s="2" t="str">
        <f t="shared" si="37"/>
        <v>NO</v>
      </c>
      <c r="DV91" s="2" t="str">
        <f>IF(DU91="SI",VLOOKUP(A91,'5 TD'!$G$3:$H$270,2,0),"NO APLICA ")</f>
        <v xml:space="preserve">NO APLICA </v>
      </c>
      <c r="DW91" s="2" t="str">
        <f t="shared" si="65"/>
        <v>NO</v>
      </c>
      <c r="DX91" s="2" t="str">
        <f>IF(DW91="SI",VLOOKUP(A91,'5 TD'!$J$4:$K$472,2,0),"NO APLICA")</f>
        <v>NO APLICA</v>
      </c>
      <c r="DY91" s="2" t="str">
        <f t="shared" si="66"/>
        <v>NO</v>
      </c>
      <c r="DZ91" s="7" t="str">
        <f>IF(DY91="SI",VLOOKUP(A91,'5 TD'!$M$4:$N$350,2,0),"NO APLICA")</f>
        <v>NO APLICA</v>
      </c>
      <c r="EA91" s="2" t="str">
        <f t="shared" si="54"/>
        <v>NO APLICA</v>
      </c>
      <c r="EB91" s="12" t="str">
        <f t="shared" si="67"/>
        <v/>
      </c>
      <c r="EC91" s="12" t="str">
        <f>IF(EA91="SI",VLOOKUP(A91,'5 TD'!$V$4:$W$479,2,0),"NO APLICA")</f>
        <v>NO APLICA</v>
      </c>
      <c r="ED91" s="2" t="str">
        <f t="shared" si="38"/>
        <v>NO</v>
      </c>
      <c r="EE91" s="79" t="str">
        <f>IF(ED91="SI",VLOOKUP(AI91,COMPORTAMIENTO!$A$1:$H$2100,7,0),"NO APLICA")</f>
        <v>NO APLICA</v>
      </c>
      <c r="EF91" s="234" t="str">
        <f>IF(ED91="SI",VLOOKUP(A91,'5 TD'!$P$2:$Q$479,2,0),"NO APLICA")</f>
        <v>NO APLICA</v>
      </c>
      <c r="EG91" s="2" t="str">
        <f t="shared" si="39"/>
        <v>NO</v>
      </c>
      <c r="EH91" s="2">
        <f>IF(CZ91="no",0,VLOOKUP(AI91,EXPERIENCIA!$A$1:$C$2100,2,0))</f>
        <v>0</v>
      </c>
      <c r="EI91" s="2">
        <f>IF(CZ91="si",VLOOKUP(A91,'5 TD'!$S$3:$T$2103,2,0),0)</f>
        <v>0</v>
      </c>
      <c r="EJ91" s="2" t="str">
        <f t="shared" si="40"/>
        <v>SI</v>
      </c>
      <c r="EK91" s="2">
        <f>+('3 Planilla Preadjudicación OTIC'!BU92)</f>
        <v>0</v>
      </c>
      <c r="EL91" s="3"/>
      <c r="EM91" s="3"/>
      <c r="EN91" s="3"/>
    </row>
    <row r="92" spans="1:144" s="211" customFormat="1" ht="15" hidden="1" customHeight="1" x14ac:dyDescent="0.3">
      <c r="A92" s="2">
        <f>+('3 Planilla Preadjudicación OTIC'!A92)</f>
        <v>14543</v>
      </c>
      <c r="B92" s="2" t="str">
        <f>+('3 Planilla Preadjudicación OTIC'!B92)</f>
        <v>53334038-5</v>
      </c>
      <c r="C92" s="4">
        <f>+('3 Planilla Preadjudicación OTIC'!E92)</f>
        <v>2025</v>
      </c>
      <c r="D92" s="4" t="str">
        <f>+('3 Planilla Preadjudicación OTIC'!F92)</f>
        <v>Fondos Regionales</v>
      </c>
      <c r="E92" s="4" t="str">
        <f>+('3 Planilla Preadjudicación OTIC'!G92)</f>
        <v>61531000-K</v>
      </c>
      <c r="F92" s="4" t="str">
        <f>+('3 Planilla Preadjudicación OTIC'!H92)</f>
        <v>SENCE</v>
      </c>
      <c r="G92" s="4"/>
      <c r="H92" s="4"/>
      <c r="I92" s="4" t="str">
        <f>+('3 Planilla Preadjudicación OTIC'!I92)</f>
        <v>INSTALACIONES ELÉCTRICAS TIPO F Y G</v>
      </c>
      <c r="J92" s="4" t="str">
        <f>+('3 Planilla Preadjudicación OTIC'!J92)</f>
        <v>PF0679</v>
      </c>
      <c r="K92" s="4" t="str">
        <f>+('3 Planilla Preadjudicación OTIC'!K92)</f>
        <v>TÉCNICAS PARA EL EMPRENDIMIENTO</v>
      </c>
      <c r="L92" s="4" t="str">
        <f>+('3 Planilla Preadjudicación OTIC'!L92)</f>
        <v>PF0921</v>
      </c>
      <c r="M92" s="2">
        <f>+('3 Planilla Preadjudicación OTIC'!M92)</f>
        <v>9</v>
      </c>
      <c r="N92" s="4" t="str">
        <f>+('3 Planilla Preadjudicación OTIC'!N92)</f>
        <v>DE LA ARAUCANÍA</v>
      </c>
      <c r="O92" s="4" t="str">
        <f>+('3 Planilla Preadjudicación OTIC'!O92)</f>
        <v>ERCILLA</v>
      </c>
      <c r="P92" s="4" t="str">
        <f>+('3 Planilla Preadjudicación OTIC'!P92)</f>
        <v>PERSONAS VULNERABLES PERTENECIENTES AL 80 % MÁS VULNERABLE</v>
      </c>
      <c r="Q92" s="4" t="str">
        <f>+('3 Planilla Preadjudicación OTIC'!Q92)</f>
        <v>PRESENCIAL</v>
      </c>
      <c r="R92" s="4" t="str">
        <f>+('3 Planilla Preadjudicación OTIC'!R92)</f>
        <v>INDEPENDIENTE</v>
      </c>
      <c r="S92" s="4" t="str">
        <f>+('3 Planilla Preadjudicación OTIC'!S92)</f>
        <v>01. LUNES - MAÑANA / 04. MARTES - MAÑANA / 07. MIÉRCOLES - MAÑANA / 10. JUEVES - MAÑANA / 13. VIERNES - MAÑANA</v>
      </c>
      <c r="T92" s="2">
        <f>+('3 Planilla Preadjudicación OTIC'!T92)</f>
        <v>20</v>
      </c>
      <c r="U92" s="2">
        <f>+('3 Planilla Preadjudicación OTIC'!U92)</f>
        <v>260</v>
      </c>
      <c r="V92" s="2">
        <f>+('3 Planilla Preadjudicación OTIC'!V92)</f>
        <v>12</v>
      </c>
      <c r="W92" s="2">
        <f>+('3 Planilla Preadjudicación OTIC'!W92)</f>
        <v>272</v>
      </c>
      <c r="X92" s="2">
        <f>+('3 Planilla Preadjudicación OTIC'!X92)</f>
        <v>4</v>
      </c>
      <c r="Y92" s="2" t="str">
        <f>+('3 Planilla Preadjudicación OTIC'!Y92)</f>
        <v>SI</v>
      </c>
      <c r="Z92" s="2" t="str">
        <f>+('3 Planilla Preadjudicación OTIC'!Z92)</f>
        <v>SI</v>
      </c>
      <c r="AA92" s="2" t="str">
        <f>+('3 Planilla Preadjudicación OTIC'!AA92)</f>
        <v>SI</v>
      </c>
      <c r="AB92" s="4">
        <f>+('3 Planilla Preadjudicación OTIC'!AB92)</f>
        <v>0</v>
      </c>
      <c r="AC92" s="4" t="str">
        <f>+('3 Planilla Preadjudicación OTIC'!AC92)</f>
        <v>EDUCACIÓN MEDIA COMPLETA CIENTÍFICO HUMANISTA O ALUMNOS DE LICEOS DE EDUCACIÓN TÉCNICO PROFESIONAL
EGRESADOS O CURSANDO ÚLTIMO AÑO DE LA ESPECIALIDAD DE ELECTRICIDAD, ACREDITABLE;</v>
      </c>
      <c r="AD92" s="2" t="str">
        <f>+('3 Planilla Preadjudicación OTIC'!AD92)</f>
        <v>SI</v>
      </c>
      <c r="AE92" s="4" t="str">
        <f>+('3 Planilla Preadjudicación OTIC'!AE92)</f>
        <v>LICENCIA SEC</v>
      </c>
      <c r="AF92" s="2" t="str">
        <f>+('3 Planilla Preadjudicación OTIC'!AF92)</f>
        <v>CONVOCATORIA ABIERTA</v>
      </c>
      <c r="AG92" s="2">
        <f>+('3 Planilla Preadjudicación OTIC'!AG92)</f>
        <v>68</v>
      </c>
      <c r="AH92" s="30">
        <v>2</v>
      </c>
      <c r="AI92" s="2" t="str">
        <f>+('3 Planilla Preadjudicación OTIC'!AI92)</f>
        <v>79676750-2</v>
      </c>
      <c r="AJ92" s="135" t="str">
        <f>+('3 Planilla Preadjudicación OTIC'!AJ92)</f>
        <v>I.E.T Instituto para el trabajo de empresas LTDA</v>
      </c>
      <c r="AK92" s="4">
        <f>+('3 Planilla Preadjudicación OTIC'!AK92)</f>
        <v>272</v>
      </c>
      <c r="AL92" s="2">
        <f>+('3 Planilla Preadjudicación OTIC'!AL92)</f>
        <v>68</v>
      </c>
      <c r="AM92" s="2">
        <f>+('3 Planilla Preadjudicación OTIC'!AM92)</f>
        <v>5075</v>
      </c>
      <c r="AN92" s="12">
        <f>+('3 Planilla Preadjudicación OTIC'!AN92)</f>
        <v>275000</v>
      </c>
      <c r="AO92" s="12">
        <f>+('3 Planilla Preadjudicación OTIC'!AO92)</f>
        <v>250000</v>
      </c>
      <c r="AP92" s="12">
        <f>+('3 Planilla Preadjudicación OTIC'!AP92)</f>
        <v>27608000</v>
      </c>
      <c r="AQ92" s="12">
        <f>+('3 Planilla Preadjudicación OTIC'!AQ92)</f>
        <v>5440000</v>
      </c>
      <c r="AR92" s="12">
        <f>+('3 Planilla Preadjudicación OTIC'!AR92)</f>
        <v>5500000</v>
      </c>
      <c r="AS92" s="12">
        <f>+('3 Planilla Preadjudicación OTIC'!AS92)</f>
        <v>6800000</v>
      </c>
      <c r="AT92" s="12">
        <f>+('3 Planilla Preadjudicación OTIC'!AT92)</f>
        <v>5000000</v>
      </c>
      <c r="AU92" s="12">
        <f>+('3 Planilla Preadjudicación OTIC'!AU92)</f>
        <v>50348000</v>
      </c>
      <c r="AV92" s="12" t="str">
        <f>+('3 Planilla Preadjudicación OTIC'!AV92)</f>
        <v>si</v>
      </c>
      <c r="AW92" s="2">
        <f>+('3 Planilla Preadjudicación OTIC'!AW92)</f>
        <v>0</v>
      </c>
      <c r="AX92" s="4">
        <f>+('3 Planilla Preadjudicación OTIC'!AX92)</f>
        <v>1</v>
      </c>
      <c r="AY92" s="2">
        <f>+('3 Planilla Preadjudicación OTIC'!AY92)</f>
        <v>7</v>
      </c>
      <c r="AZ92" s="2" t="str">
        <f>+('3 Planilla Preadjudicación OTIC'!BA92)</f>
        <v>-</v>
      </c>
      <c r="BA92" s="2" t="str">
        <f>+('3 Planilla Preadjudicación OTIC'!BB92)</f>
        <v>-</v>
      </c>
      <c r="BB92" s="2" t="str">
        <f>+('3 Planilla Preadjudicación OTIC'!BC92)</f>
        <v>-</v>
      </c>
      <c r="BC92" s="2" t="str">
        <f>+('3 Planilla Preadjudicación OTIC'!BD92)</f>
        <v>-</v>
      </c>
      <c r="BD92" s="2" t="str">
        <f>+('3 Planilla Preadjudicación OTIC'!BE92)</f>
        <v>-</v>
      </c>
      <c r="BE92" s="2" t="str">
        <f>+('3 Planilla Preadjudicación OTIC'!BF92)</f>
        <v>-</v>
      </c>
      <c r="BF92" s="2"/>
      <c r="BG92" s="2">
        <f>+('3 Planilla Preadjudicación OTIC'!BG92)</f>
        <v>7</v>
      </c>
      <c r="BH92" s="2">
        <f>+('3 Planilla Preadjudicación OTIC'!BH92)</f>
        <v>7</v>
      </c>
      <c r="BI92" s="2">
        <f>+('3 Planilla Preadjudicación OTIC'!BI92)</f>
        <v>7</v>
      </c>
      <c r="BJ92" s="2">
        <f>+('3 Planilla Preadjudicación OTIC'!BJ92)</f>
        <v>7</v>
      </c>
      <c r="BK92" s="2">
        <f>+('3 Planilla Preadjudicación OTIC'!BK92)</f>
        <v>7</v>
      </c>
      <c r="BL92" s="199">
        <f>+('3 Planilla Preadjudicación OTIC'!BM92)</f>
        <v>7</v>
      </c>
      <c r="BM92" s="103">
        <f>ROUND(('3 Planilla Preadjudicación OTIC'!BN92),1)</f>
        <v>6.4</v>
      </c>
      <c r="BN92" s="4">
        <f>+('3 Planilla Preadjudicación OTIC'!BO92)</f>
        <v>0</v>
      </c>
      <c r="BO92" s="4">
        <f>+('3 Planilla Preadjudicación OTIC'!BP92)</f>
        <v>0</v>
      </c>
      <c r="BP92" s="4">
        <f>+('3 Planilla Preadjudicación OTIC'!BQ92)</f>
        <v>0</v>
      </c>
      <c r="BQ92" s="4">
        <f>+('3 Planilla Preadjudicación OTIC'!BR92)</f>
        <v>0</v>
      </c>
      <c r="BR92" s="4">
        <f>+('3 Planilla Preadjudicación OTIC'!BS92)</f>
        <v>0</v>
      </c>
      <c r="BS92" s="4">
        <f>+('3 Planilla Preadjudicación OTIC'!BT92)</f>
        <v>0</v>
      </c>
      <c r="BT92" s="135"/>
      <c r="BU92" s="85">
        <f>IF(VLOOKUP(A92,'BD OFICIAL'!$A$1:$AL$2097,7,0)=D92,0,1)</f>
        <v>0</v>
      </c>
      <c r="BV92" s="85">
        <f>IF(VLOOKUP(A92,'BD OFICIAL'!$A$1:$AL$2097,11,0)=J92,0,1)</f>
        <v>0</v>
      </c>
      <c r="BW92" s="85">
        <f>IF(VLOOKUP(A92,'BD OFICIAL'!$A$1:$AL$2097,13,0)=L92,0,1)</f>
        <v>0</v>
      </c>
      <c r="BX92" s="2">
        <f>IF(VLOOKUP(A92,'BD OFICIAL'!$A$1:$AL$2097,16,0)=O92,0,1)</f>
        <v>0</v>
      </c>
      <c r="BY92" s="2">
        <f>IF(VLOOKUP(A92,'BD OFICIAL'!$A$1:$AL$2097,17,0)=P92,0,1)</f>
        <v>0</v>
      </c>
      <c r="BZ92" s="2">
        <f>IF(VLOOKUP(A92,'BD OFICIAL'!$A$1:$AL$2097,19,0)=R92,0,1)</f>
        <v>0</v>
      </c>
      <c r="CA92" s="2">
        <f>IF(VLOOKUP(A92,'BD OFICIAL'!$A$1:$AL$2097,21,0)=T92,0,1)</f>
        <v>0</v>
      </c>
      <c r="CB92" s="2">
        <f>IF(VLOOKUP(A92,'BD OFICIAL'!$A$1:$AL$2097,24,0)=AK92,0,1)</f>
        <v>0</v>
      </c>
      <c r="CC92" s="2">
        <f>IF(VLOOKUP(A92,'BD OFICIAL'!$A$1:$AL$2097,25,0)=X92,0,1)</f>
        <v>0</v>
      </c>
      <c r="CD92" s="2">
        <f>IF(VLOOKUP(A92,'BD OFICIAL'!$A$1:$AL$2097,26,0)=Y92,0,1)</f>
        <v>0</v>
      </c>
      <c r="CE92" s="2">
        <f>IF(VLOOKUP(A92,'BD OFICIAL'!$A$1:$AL$2097,27,0)=Z92,0,1)</f>
        <v>0</v>
      </c>
      <c r="CF92" s="2">
        <f>IF(VLOOKUP(A92,'BD OFICIAL'!$A$1:$AL$2097,28,0)=AA92,0,1)</f>
        <v>0</v>
      </c>
      <c r="CG92" s="2">
        <f>IF(VLOOKUP(A92,'BD OFICIAL'!$A$1:$AL$2097,33,0)=AF92,0,1)</f>
        <v>0</v>
      </c>
      <c r="CH92" s="2">
        <f>IF(VLOOKUP(A92,'BD OFICIAL'!$A$1:$AL$2097,35,0)=AH92,0,1)</f>
        <v>0</v>
      </c>
      <c r="CI92" s="85">
        <f>IF(VLOOKUP(A92,'BD OFICIAL'!$A$1:$AL$2097,34,0)=AL92,0,1)</f>
        <v>0</v>
      </c>
      <c r="CJ92" s="12">
        <f>VLOOKUP(A92,'BD OFICIAL'!$A$1:$AM$2097,36,0)*AM92-AP92</f>
        <v>0</v>
      </c>
      <c r="CK92" s="85" t="str">
        <f t="shared" si="41"/>
        <v>SHNOM</v>
      </c>
      <c r="CL92" s="85" t="str">
        <f t="shared" si="42"/>
        <v>SI</v>
      </c>
      <c r="CM92" s="85" t="str">
        <f t="shared" si="55"/>
        <v>NO</v>
      </c>
      <c r="CN92" s="31">
        <f t="shared" si="56"/>
        <v>0</v>
      </c>
      <c r="CO92" s="31">
        <f t="shared" si="43"/>
        <v>0</v>
      </c>
      <c r="CP92" s="31">
        <f t="shared" si="34"/>
        <v>0</v>
      </c>
      <c r="CQ92" s="31">
        <f>IF(Y92="NO",0,IF(Y92="SI",IF(VLOOKUP(A92,'BD OFICIAL'!$A:$AO,40,0)=AQ92,0,1)))</f>
        <v>0</v>
      </c>
      <c r="CR92" s="31">
        <f>IF(Z92="NO",0,IF(Z92="SI",IF(VLOOKUP(A92,'BD OFICIAL'!$A:$AO,41,0)=AS92,0,1)))</f>
        <v>0</v>
      </c>
      <c r="CS92" s="31">
        <f t="shared" si="44"/>
        <v>0</v>
      </c>
      <c r="CT92" s="31">
        <f t="shared" si="45"/>
        <v>0</v>
      </c>
      <c r="CU92" s="31">
        <f>IF(VLOOKUP(A92,'BD OFICIAL'!$A$1:$AL$1055,31,0)="SI",IF(AT92&gt;0,0,1),IF(AT92=0,0,1))</f>
        <v>0</v>
      </c>
      <c r="CV92" s="31">
        <f t="shared" si="46"/>
        <v>0</v>
      </c>
      <c r="CW92" s="31">
        <f t="shared" si="47"/>
        <v>0</v>
      </c>
      <c r="CX92" s="85" t="str">
        <f t="shared" si="57"/>
        <v>SI</v>
      </c>
      <c r="CY92" s="31">
        <f t="shared" si="58"/>
        <v>0</v>
      </c>
      <c r="CZ92" s="85" t="str">
        <f>IF(ISERROR(VLOOKUP(AI92,EXPERIENCIA!$A$1:$C$2100,1,0)),"NO","SI")</f>
        <v>NO</v>
      </c>
      <c r="DA92" s="85">
        <f>IF(CX92="no","NO APLICA",IF(AX92=0,"ERROR NOTA",IF(AND(AX92&gt;1,CZ92="NO"),"ERROR NOTA",IF(AND(CZ92="NO",AX92=1),0,IF(VLOOKUP(AI92,EXPERIENCIA!$A$1:$C$2100,3,0)=AX92,0,"ERROR NOTA")))))</f>
        <v>0</v>
      </c>
      <c r="DB92" s="85" t="str">
        <f>IF(ISERROR(VLOOKUP(AI92,COMPORTAMIENTO!$A$1:$C$2100,1,0)),"NO","SI")</f>
        <v>NO</v>
      </c>
      <c r="DC92" s="85">
        <f>IF(CX92="NO","NO APLICA",IF(AY92=0,"ERROR NOTA",IF(AND(DB92="NO",AY92=7),0,IF(VLOOKUP(AI92,COMPORTAMIENTO!$A$2:$H$2100,8,0)=AY92,0,"ERROR NOTA"))))</f>
        <v>0</v>
      </c>
      <c r="DD92" s="103">
        <f t="shared" si="59"/>
        <v>0.1</v>
      </c>
      <c r="DE92" s="103">
        <f t="shared" si="60"/>
        <v>0.70000000000000007</v>
      </c>
      <c r="DF92" s="85" t="str">
        <f t="shared" si="48"/>
        <v>SI</v>
      </c>
      <c r="DG92" s="85">
        <f t="shared" si="49"/>
        <v>0</v>
      </c>
      <c r="DH92" s="85">
        <f t="shared" si="61"/>
        <v>0</v>
      </c>
      <c r="DI92" s="85">
        <f t="shared" si="50"/>
        <v>0</v>
      </c>
      <c r="DJ92" s="7">
        <f t="shared" si="62"/>
        <v>7.0000000000000009</v>
      </c>
      <c r="DK92" s="7">
        <f t="shared" si="51"/>
        <v>7.0000000000000009</v>
      </c>
      <c r="DL92" s="12">
        <f t="shared" si="63"/>
        <v>5075</v>
      </c>
      <c r="DM92" s="12">
        <f>VLOOKUP(A92,'5 TD'!$A:$B,2,0)</f>
        <v>5075</v>
      </c>
      <c r="DN92" s="7">
        <f t="shared" si="52"/>
        <v>7</v>
      </c>
      <c r="DO92" s="85" t="str">
        <f t="shared" si="53"/>
        <v>APROBADO</v>
      </c>
      <c r="DP92" s="85" t="str">
        <f t="shared" si="35"/>
        <v>APROBADO</v>
      </c>
      <c r="DQ92" s="7">
        <f t="shared" si="36"/>
        <v>6.4</v>
      </c>
      <c r="DR92" s="85" t="str">
        <f t="shared" si="64"/>
        <v>APROBADO</v>
      </c>
      <c r="DS92" s="2">
        <f>+('3 Planilla Preadjudicación OTIC'!BO92)</f>
        <v>0</v>
      </c>
      <c r="DT92" s="2">
        <f>IF(DR92="APROBADO",VLOOKUP(A92,'5 TD'!$D$3:$E$270,2,0),"NO APLICA")</f>
        <v>7</v>
      </c>
      <c r="DU92" s="2" t="str">
        <f t="shared" si="37"/>
        <v>NO</v>
      </c>
      <c r="DV92" s="2" t="str">
        <f>IF(DU92="SI",VLOOKUP(A92,'5 TD'!$G$3:$H$270,2,0),"NO APLICA ")</f>
        <v xml:space="preserve">NO APLICA </v>
      </c>
      <c r="DW92" s="2" t="str">
        <f t="shared" si="65"/>
        <v>NO</v>
      </c>
      <c r="DX92" s="2" t="str">
        <f>IF(DW92="SI",VLOOKUP(A92,'5 TD'!$J$4:$K$472,2,0),"NO APLICA")</f>
        <v>NO APLICA</v>
      </c>
      <c r="DY92" s="2" t="str">
        <f t="shared" si="66"/>
        <v>NO</v>
      </c>
      <c r="DZ92" s="7" t="str">
        <f>IF(DY92="SI",VLOOKUP(A92,'5 TD'!$M$4:$N$350,2,0),"NO APLICA")</f>
        <v>NO APLICA</v>
      </c>
      <c r="EA92" s="2" t="str">
        <f t="shared" si="54"/>
        <v>NO APLICA</v>
      </c>
      <c r="EB92" s="12" t="str">
        <f t="shared" si="67"/>
        <v/>
      </c>
      <c r="EC92" s="12" t="str">
        <f>IF(EA92="SI",VLOOKUP(A92,'5 TD'!$V$4:$W$479,2,0),"NO APLICA")</f>
        <v>NO APLICA</v>
      </c>
      <c r="ED92" s="2" t="str">
        <f t="shared" si="38"/>
        <v>NO</v>
      </c>
      <c r="EE92" s="79" t="str">
        <f>IF(ED92="SI",VLOOKUP(AI92,COMPORTAMIENTO!$A$1:$H$2100,7,0),"NO APLICA")</f>
        <v>NO APLICA</v>
      </c>
      <c r="EF92" s="234" t="str">
        <f>IF(ED92="SI",VLOOKUP(A92,'5 TD'!$P$2:$Q$479,2,0),"NO APLICA")</f>
        <v>NO APLICA</v>
      </c>
      <c r="EG92" s="2" t="str">
        <f t="shared" si="39"/>
        <v>NO</v>
      </c>
      <c r="EH92" s="2">
        <f>IF(CZ92="no",0,VLOOKUP(AI92,EXPERIENCIA!$A$1:$C$2100,2,0))</f>
        <v>0</v>
      </c>
      <c r="EI92" s="2">
        <f>IF(CZ92="si",VLOOKUP(A92,'5 TD'!$S$3:$T$2103,2,0),0)</f>
        <v>0</v>
      </c>
      <c r="EJ92" s="2" t="str">
        <f t="shared" si="40"/>
        <v>SI</v>
      </c>
      <c r="EK92" s="2">
        <f>+('3 Planilla Preadjudicación OTIC'!BU93)</f>
        <v>0</v>
      </c>
      <c r="EL92" s="211" t="s">
        <v>1697</v>
      </c>
      <c r="EM92" s="229" t="s">
        <v>1698</v>
      </c>
    </row>
    <row r="93" spans="1:144" ht="15" hidden="1" customHeight="1" x14ac:dyDescent="0.3">
      <c r="A93" s="2">
        <f>+('3 Planilla Preadjudicación OTIC'!A93)</f>
        <v>14544</v>
      </c>
      <c r="B93" s="2" t="str">
        <f>+('3 Planilla Preadjudicación OTIC'!B93)</f>
        <v>53334038-5</v>
      </c>
      <c r="C93" s="4">
        <f>+('3 Planilla Preadjudicación OTIC'!E93)</f>
        <v>2025</v>
      </c>
      <c r="D93" s="4" t="str">
        <f>+('3 Planilla Preadjudicación OTIC'!F93)</f>
        <v>Fondos Regionales</v>
      </c>
      <c r="E93" s="4" t="str">
        <f>+('3 Planilla Preadjudicación OTIC'!G93)</f>
        <v>61531000-K</v>
      </c>
      <c r="F93" s="4" t="str">
        <f>+('3 Planilla Preadjudicación OTIC'!H93)</f>
        <v>SENCE</v>
      </c>
      <c r="G93" s="4"/>
      <c r="H93" s="4"/>
      <c r="I93" s="4" t="str">
        <f>+('3 Planilla Preadjudicación OTIC'!I93)</f>
        <v>OPERACIÓN DE GRÚA HORQUILLA</v>
      </c>
      <c r="J93" s="4" t="str">
        <f>+('3 Planilla Preadjudicación OTIC'!J93)</f>
        <v>PF1257</v>
      </c>
      <c r="K93" s="4">
        <f>+('3 Planilla Preadjudicación OTIC'!K93)</f>
        <v>0</v>
      </c>
      <c r="L93" s="4" t="str">
        <f>+('3 Planilla Preadjudicación OTIC'!L93)</f>
        <v/>
      </c>
      <c r="M93" s="2">
        <f>+('3 Planilla Preadjudicación OTIC'!M93)</f>
        <v>9</v>
      </c>
      <c r="N93" s="4" t="str">
        <f>+('3 Planilla Preadjudicación OTIC'!N93)</f>
        <v>DE LA ARAUCANÍA</v>
      </c>
      <c r="O93" s="4" t="str">
        <f>+('3 Planilla Preadjudicación OTIC'!O93)</f>
        <v>PITRUFQUÉN</v>
      </c>
      <c r="P93" s="4" t="str">
        <f>+('3 Planilla Preadjudicación OTIC'!P93)</f>
        <v>PERSONAS VULNERABLES PERTENECIENTES AL 80 % MÁS VULNERABLE</v>
      </c>
      <c r="Q93" s="4" t="str">
        <f>+('3 Planilla Preadjudicación OTIC'!Q93)</f>
        <v>PRESENCIAL</v>
      </c>
      <c r="R93" s="4" t="str">
        <f>+('3 Planilla Preadjudicación OTIC'!R93)</f>
        <v>DEPENDIENTE</v>
      </c>
      <c r="S93" s="4" t="str">
        <f>+('3 Planilla Preadjudicación OTIC'!S93)</f>
        <v>01. LUNES - MAÑANA / 04. MARTES - MAÑANA / 07. MIÉRCOLES - MAÑANA / 10. JUEVES - MAÑANA / 13. VIERNES - MAÑANA</v>
      </c>
      <c r="T93" s="2">
        <f>+('3 Planilla Preadjudicación OTIC'!T93)</f>
        <v>20</v>
      </c>
      <c r="U93" s="2">
        <f>+('3 Planilla Preadjudicación OTIC'!U93)</f>
        <v>160</v>
      </c>
      <c r="V93" s="2" t="str">
        <f>+('3 Planilla Preadjudicación OTIC'!V93)</f>
        <v/>
      </c>
      <c r="W93" s="2">
        <f>+('3 Planilla Preadjudicación OTIC'!W93)</f>
        <v>160</v>
      </c>
      <c r="X93" s="2">
        <f>+('3 Planilla Preadjudicación OTIC'!X93)</f>
        <v>4</v>
      </c>
      <c r="Y93" s="2" t="str">
        <f>+('3 Planilla Preadjudicación OTIC'!Y93)</f>
        <v>SI</v>
      </c>
      <c r="Z93" s="2" t="str">
        <f>+('3 Planilla Preadjudicación OTIC'!Z93)</f>
        <v>SI</v>
      </c>
      <c r="AA93" s="2" t="str">
        <f>+('3 Planilla Preadjudicación OTIC'!AA93)</f>
        <v>NO</v>
      </c>
      <c r="AB93" s="4">
        <f>+('3 Planilla Preadjudicación OTIC'!AB93)</f>
        <v>0</v>
      </c>
      <c r="AC93" s="4" t="str">
        <f>+('3 Planilla Preadjudicación OTIC'!AC93)</f>
        <v>EDUCACIÓN MEDIA COMPLETA, PREFERENTEMENTE</v>
      </c>
      <c r="AD93" s="2" t="str">
        <f>+('3 Planilla Preadjudicación OTIC'!AD93)</f>
        <v>SI</v>
      </c>
      <c r="AE93" s="4" t="str">
        <f>+('3 Planilla Preadjudicación OTIC'!AE93)</f>
        <v>LICENCIA DE CONDUCIR CLASE D</v>
      </c>
      <c r="AF93" s="2" t="str">
        <f>+('3 Planilla Preadjudicación OTIC'!AF93)</f>
        <v>CONVOCATORIA ABIERTA</v>
      </c>
      <c r="AG93" s="2">
        <f>+('3 Planilla Preadjudicación OTIC'!AG93)</f>
        <v>40</v>
      </c>
      <c r="AH93" s="30">
        <v>2</v>
      </c>
      <c r="AI93" s="2" t="str">
        <f>+('3 Planilla Preadjudicación OTIC'!AI93)</f>
        <v>79676750-2</v>
      </c>
      <c r="AJ93" s="135" t="str">
        <f>+('3 Planilla Preadjudicación OTIC'!AJ93)</f>
        <v>I.E.T Instituto para el trabajo de empresas LTDA</v>
      </c>
      <c r="AK93" s="4">
        <f>+('3 Planilla Preadjudicación OTIC'!AK93)</f>
        <v>160</v>
      </c>
      <c r="AL93" s="2">
        <f>+('3 Planilla Preadjudicación OTIC'!AL93)</f>
        <v>40</v>
      </c>
      <c r="AM93" s="2">
        <f>+('3 Planilla Preadjudicación OTIC'!AM93)</f>
        <v>5075</v>
      </c>
      <c r="AN93" s="12">
        <f>+('3 Planilla Preadjudicación OTIC'!AN93)</f>
        <v>0</v>
      </c>
      <c r="AO93" s="12">
        <f>+('3 Planilla Preadjudicación OTIC'!AO93)</f>
        <v>60000</v>
      </c>
      <c r="AP93" s="12">
        <f>+('3 Planilla Preadjudicación OTIC'!AP93)</f>
        <v>16240000</v>
      </c>
      <c r="AQ93" s="12">
        <f>+('3 Planilla Preadjudicación OTIC'!AQ93)</f>
        <v>3200000</v>
      </c>
      <c r="AR93" s="12">
        <f>+('3 Planilla Preadjudicación OTIC'!AR93)</f>
        <v>0</v>
      </c>
      <c r="AS93" s="12">
        <f>+('3 Planilla Preadjudicación OTIC'!AS93)</f>
        <v>4000000</v>
      </c>
      <c r="AT93" s="12">
        <f>+('3 Planilla Preadjudicación OTIC'!AT93)</f>
        <v>1200000</v>
      </c>
      <c r="AU93" s="12">
        <f>+('3 Planilla Preadjudicación OTIC'!AU93)</f>
        <v>24640000</v>
      </c>
      <c r="AV93" s="12" t="str">
        <f>+('3 Planilla Preadjudicación OTIC'!AV93)</f>
        <v>SI</v>
      </c>
      <c r="AW93" s="2">
        <f>+('3 Planilla Preadjudicación OTIC'!AW93)</f>
        <v>0</v>
      </c>
      <c r="AX93" s="4">
        <f>+('3 Planilla Preadjudicación OTIC'!AX93)</f>
        <v>1</v>
      </c>
      <c r="AY93" s="2">
        <f>+('3 Planilla Preadjudicación OTIC'!AY93)</f>
        <v>7</v>
      </c>
      <c r="AZ93" s="2" t="str">
        <f>+('3 Planilla Preadjudicación OTIC'!BA93)</f>
        <v>-</v>
      </c>
      <c r="BA93" s="2" t="str">
        <f>+('3 Planilla Preadjudicación OTIC'!BB93)</f>
        <v>-</v>
      </c>
      <c r="BB93" s="2" t="str">
        <f>+('3 Planilla Preadjudicación OTIC'!BC93)</f>
        <v>-</v>
      </c>
      <c r="BC93" s="2" t="str">
        <f>+('3 Planilla Preadjudicación OTIC'!BD93)</f>
        <v>-</v>
      </c>
      <c r="BD93" s="2" t="str">
        <f>+('3 Planilla Preadjudicación OTIC'!BE93)</f>
        <v>-</v>
      </c>
      <c r="BE93" s="2" t="str">
        <f>+('3 Planilla Preadjudicación OTIC'!BF93)</f>
        <v>-</v>
      </c>
      <c r="BF93" s="2"/>
      <c r="BG93" s="2">
        <f>+('3 Planilla Preadjudicación OTIC'!BG93)</f>
        <v>5.5</v>
      </c>
      <c r="BH93" s="2">
        <f>+('3 Planilla Preadjudicación OTIC'!BH93)</f>
        <v>5</v>
      </c>
      <c r="BI93" s="2">
        <f>+('3 Planilla Preadjudicación OTIC'!BI93)</f>
        <v>5</v>
      </c>
      <c r="BJ93" s="2">
        <f>+('3 Planilla Preadjudicación OTIC'!BJ93)</f>
        <v>7</v>
      </c>
      <c r="BK93" s="2">
        <f>+('3 Planilla Preadjudicación OTIC'!BK93)</f>
        <v>5.5</v>
      </c>
      <c r="BL93" s="199">
        <f>+('3 Planilla Preadjudicación OTIC'!BM93)</f>
        <v>7</v>
      </c>
      <c r="BM93" s="103">
        <f>ROUND(('3 Planilla Preadjudicación OTIC'!BN93),1)</f>
        <v>5.2</v>
      </c>
      <c r="BN93" s="4">
        <f>+('3 Planilla Preadjudicación OTIC'!BO93)</f>
        <v>0</v>
      </c>
      <c r="BO93" s="4">
        <f>+('3 Planilla Preadjudicación OTIC'!BP93)</f>
        <v>0</v>
      </c>
      <c r="BP93" s="4">
        <f>+('3 Planilla Preadjudicación OTIC'!BQ93)</f>
        <v>0</v>
      </c>
      <c r="BQ93" s="4">
        <f>+('3 Planilla Preadjudicación OTIC'!BR93)</f>
        <v>0</v>
      </c>
      <c r="BR93" s="4">
        <f>+('3 Planilla Preadjudicación OTIC'!BS93)</f>
        <v>0</v>
      </c>
      <c r="BS93" s="4">
        <f>+('3 Planilla Preadjudicación OTIC'!BT93)</f>
        <v>0</v>
      </c>
      <c r="BT93" s="135"/>
      <c r="BU93" s="85">
        <f>IF(VLOOKUP(A93,'BD OFICIAL'!$A$1:$AL$2097,7,0)=D93,0,1)</f>
        <v>0</v>
      </c>
      <c r="BV93" s="85">
        <f>IF(VLOOKUP(A93,'BD OFICIAL'!$A$1:$AL$2097,11,0)=J93,0,1)</f>
        <v>0</v>
      </c>
      <c r="BW93" s="85">
        <f>IF(VLOOKUP(A93,'BD OFICIAL'!$A$1:$AL$2097,13,0)=L93,0,1)</f>
        <v>0</v>
      </c>
      <c r="BX93" s="2">
        <f>IF(VLOOKUP(A93,'BD OFICIAL'!$A$1:$AL$2097,16,0)=O93,0,1)</f>
        <v>0</v>
      </c>
      <c r="BY93" s="2">
        <f>IF(VLOOKUP(A93,'BD OFICIAL'!$A$1:$AL$2097,17,0)=P93,0,1)</f>
        <v>0</v>
      </c>
      <c r="BZ93" s="2">
        <f>IF(VLOOKUP(A93,'BD OFICIAL'!$A$1:$AL$2097,19,0)=R93,0,1)</f>
        <v>0</v>
      </c>
      <c r="CA93" s="2">
        <f>IF(VLOOKUP(A93,'BD OFICIAL'!$A$1:$AL$2097,21,0)=T93,0,1)</f>
        <v>0</v>
      </c>
      <c r="CB93" s="2">
        <f>IF(VLOOKUP(A93,'BD OFICIAL'!$A$1:$AL$2097,24,0)=AK93,0,1)</f>
        <v>0</v>
      </c>
      <c r="CC93" s="2">
        <f>IF(VLOOKUP(A93,'BD OFICIAL'!$A$1:$AL$2097,25,0)=X93,0,1)</f>
        <v>0</v>
      </c>
      <c r="CD93" s="2">
        <f>IF(VLOOKUP(A93,'BD OFICIAL'!$A$1:$AL$2097,26,0)=Y93,0,1)</f>
        <v>0</v>
      </c>
      <c r="CE93" s="2">
        <f>IF(VLOOKUP(A93,'BD OFICIAL'!$A$1:$AL$2097,27,0)=Z93,0,1)</f>
        <v>0</v>
      </c>
      <c r="CF93" s="2">
        <f>IF(VLOOKUP(A93,'BD OFICIAL'!$A$1:$AL$2097,28,0)=AA93,0,1)</f>
        <v>0</v>
      </c>
      <c r="CG93" s="2">
        <f>IF(VLOOKUP(A93,'BD OFICIAL'!$A$1:$AL$2097,33,0)=AF93,0,1)</f>
        <v>0</v>
      </c>
      <c r="CH93" s="2">
        <f>IF(VLOOKUP(A93,'BD OFICIAL'!$A$1:$AL$2097,35,0)=AH93,0,1)</f>
        <v>0</v>
      </c>
      <c r="CI93" s="85">
        <f>IF(VLOOKUP(A93,'BD OFICIAL'!$A$1:$AL$2097,34,0)=AL93,0,1)</f>
        <v>0</v>
      </c>
      <c r="CJ93" s="12">
        <f>VLOOKUP(A93,'BD OFICIAL'!$A$1:$AM$2097,36,0)*AM93-AP93</f>
        <v>0</v>
      </c>
      <c r="CK93" s="85" t="str">
        <f t="shared" si="41"/>
        <v>SSH</v>
      </c>
      <c r="CL93" s="85" t="str">
        <f t="shared" si="42"/>
        <v>SI</v>
      </c>
      <c r="CM93" s="85" t="str">
        <f t="shared" si="55"/>
        <v>NO</v>
      </c>
      <c r="CN93" s="31">
        <f t="shared" si="56"/>
        <v>0</v>
      </c>
      <c r="CO93" s="31">
        <f t="shared" si="43"/>
        <v>0</v>
      </c>
      <c r="CP93" s="31">
        <f t="shared" si="34"/>
        <v>0</v>
      </c>
      <c r="CQ93" s="31">
        <f>IF(Y93="NO",0,IF(Y93="SI",IF(VLOOKUP(A93,'BD OFICIAL'!$A:$AO,40,0)=AQ93,0,1)))</f>
        <v>0</v>
      </c>
      <c r="CR93" s="31">
        <f>IF(Z93="NO",0,IF(Z93="SI",IF(VLOOKUP(A93,'BD OFICIAL'!$A:$AO,41,0)=AS93,0,1)))</f>
        <v>0</v>
      </c>
      <c r="CS93" s="31">
        <f t="shared" si="44"/>
        <v>0</v>
      </c>
      <c r="CT93" s="31">
        <f t="shared" si="45"/>
        <v>0</v>
      </c>
      <c r="CU93" s="31">
        <f>IF(VLOOKUP(A93,'BD OFICIAL'!$A$1:$AL$1055,31,0)="SI",IF(AT93&gt;0,0,1),IF(AT93=0,0,1))</f>
        <v>0</v>
      </c>
      <c r="CV93" s="31">
        <f t="shared" si="46"/>
        <v>0</v>
      </c>
      <c r="CW93" s="31">
        <f t="shared" si="47"/>
        <v>0</v>
      </c>
      <c r="CX93" s="85" t="str">
        <f t="shared" si="57"/>
        <v>SI</v>
      </c>
      <c r="CY93" s="31">
        <f t="shared" si="58"/>
        <v>0</v>
      </c>
      <c r="CZ93" s="85" t="str">
        <f>IF(ISERROR(VLOOKUP(AI93,EXPERIENCIA!$A$1:$C$2100,1,0)),"NO","SI")</f>
        <v>NO</v>
      </c>
      <c r="DA93" s="85">
        <f>IF(CX93="no","NO APLICA",IF(AX93=0,"ERROR NOTA",IF(AND(AX93&gt;1,CZ93="NO"),"ERROR NOTA",IF(AND(CZ93="NO",AX93=1),0,IF(VLOOKUP(AI93,EXPERIENCIA!$A$1:$C$2100,3,0)=AX93,0,"ERROR NOTA")))))</f>
        <v>0</v>
      </c>
      <c r="DB93" s="85" t="str">
        <f>IF(ISERROR(VLOOKUP(AI93,COMPORTAMIENTO!$A$1:$C$2100,1,0)),"NO","SI")</f>
        <v>NO</v>
      </c>
      <c r="DC93" s="85">
        <f>IF(CX93="NO","NO APLICA",IF(AY93=0,"ERROR NOTA",IF(AND(DB93="NO",AY93=7),0,IF(VLOOKUP(AI93,COMPORTAMIENTO!$A$2:$H$2100,8,0)=AY93,0,"ERROR NOTA"))))</f>
        <v>0</v>
      </c>
      <c r="DD93" s="103">
        <f t="shared" si="59"/>
        <v>0.1</v>
      </c>
      <c r="DE93" s="103">
        <f t="shared" si="60"/>
        <v>0.70000000000000007</v>
      </c>
      <c r="DF93" s="85" t="str">
        <f t="shared" si="48"/>
        <v>SI</v>
      </c>
      <c r="DG93" s="85">
        <f t="shared" si="49"/>
        <v>0</v>
      </c>
      <c r="DH93" s="85">
        <f t="shared" si="61"/>
        <v>0</v>
      </c>
      <c r="DI93" s="85">
        <f t="shared" si="50"/>
        <v>0</v>
      </c>
      <c r="DJ93" s="7">
        <f t="shared" si="62"/>
        <v>5.4</v>
      </c>
      <c r="DK93" s="7">
        <f t="shared" si="51"/>
        <v>5.4</v>
      </c>
      <c r="DL93" s="12">
        <f t="shared" si="63"/>
        <v>5075</v>
      </c>
      <c r="DM93" s="12">
        <f>VLOOKUP(A93,'5 TD'!$A:$B,2,0)</f>
        <v>5075</v>
      </c>
      <c r="DN93" s="7">
        <f t="shared" si="52"/>
        <v>7</v>
      </c>
      <c r="DO93" s="85" t="str">
        <f t="shared" si="53"/>
        <v>APROBADO</v>
      </c>
      <c r="DP93" s="85" t="str">
        <f t="shared" si="35"/>
        <v>APROBADO</v>
      </c>
      <c r="DQ93" s="7">
        <f t="shared" si="36"/>
        <v>5.2</v>
      </c>
      <c r="DR93" s="85" t="str">
        <f t="shared" si="64"/>
        <v>APROBADO</v>
      </c>
      <c r="DS93" s="2">
        <f>+('3 Planilla Preadjudicación OTIC'!BO93)</f>
        <v>0</v>
      </c>
      <c r="DT93" s="2">
        <f>IF(DR93="APROBADO",VLOOKUP(A93,'5 TD'!$D$3:$E$270,2,0),"NO APLICA")</f>
        <v>7</v>
      </c>
      <c r="DU93" s="2" t="str">
        <f t="shared" si="37"/>
        <v>NO</v>
      </c>
      <c r="DV93" s="2" t="str">
        <f>IF(DU93="SI",VLOOKUP(A93,'5 TD'!$G$3:$H$270,2,0),"NO APLICA ")</f>
        <v xml:space="preserve">NO APLICA </v>
      </c>
      <c r="DW93" s="2" t="str">
        <f t="shared" si="65"/>
        <v>NO</v>
      </c>
      <c r="DX93" s="2" t="str">
        <f>IF(DW93="SI",VLOOKUP(A93,'5 TD'!$J$4:$K$472,2,0),"NO APLICA")</f>
        <v>NO APLICA</v>
      </c>
      <c r="DY93" s="2" t="str">
        <f t="shared" si="66"/>
        <v>NO</v>
      </c>
      <c r="DZ93" s="7" t="str">
        <f>IF(DY93="SI",VLOOKUP(A93,'5 TD'!$M$4:$N$350,2,0),"NO APLICA")</f>
        <v>NO APLICA</v>
      </c>
      <c r="EA93" s="2" t="str">
        <f t="shared" si="54"/>
        <v>NO APLICA</v>
      </c>
      <c r="EB93" s="12" t="str">
        <f t="shared" si="67"/>
        <v/>
      </c>
      <c r="EC93" s="12" t="str">
        <f>IF(EA93="SI",VLOOKUP(A93,'5 TD'!$V$4:$W$479,2,0),"NO APLICA")</f>
        <v>NO APLICA</v>
      </c>
      <c r="ED93" s="2" t="str">
        <f t="shared" si="38"/>
        <v>NO</v>
      </c>
      <c r="EE93" s="79" t="str">
        <f>IF(ED93="SI",VLOOKUP(AI93,COMPORTAMIENTO!$A$1:$H$2100,7,0),"NO APLICA")</f>
        <v>NO APLICA</v>
      </c>
      <c r="EF93" s="234" t="str">
        <f>IF(ED93="SI",VLOOKUP(A93,'5 TD'!$P$2:$Q$479,2,0),"NO APLICA")</f>
        <v>NO APLICA</v>
      </c>
      <c r="EG93" s="2" t="str">
        <f t="shared" si="39"/>
        <v>NO</v>
      </c>
      <c r="EH93" s="2">
        <f>IF(CZ93="no",0,VLOOKUP(AI93,EXPERIENCIA!$A$1:$C$2100,2,0))</f>
        <v>0</v>
      </c>
      <c r="EI93" s="2">
        <f>IF(CZ93="si",VLOOKUP(A93,'5 TD'!$S$3:$T$2103,2,0),0)</f>
        <v>0</v>
      </c>
      <c r="EJ93" s="2" t="str">
        <f t="shared" si="40"/>
        <v>SI</v>
      </c>
      <c r="EK93" s="2">
        <f>+('3 Planilla Preadjudicación OTIC'!BU94)</f>
        <v>0</v>
      </c>
      <c r="EL93" s="3"/>
      <c r="EM93" s="3"/>
      <c r="EN93" s="3"/>
    </row>
    <row r="94" spans="1:144" ht="15" hidden="1" customHeight="1" x14ac:dyDescent="0.3">
      <c r="A94" s="2">
        <f>+('3 Planilla Preadjudicación OTIC'!A94)</f>
        <v>14545</v>
      </c>
      <c r="B94" s="2" t="str">
        <f>+('3 Planilla Preadjudicación OTIC'!B94)</f>
        <v>53334038-5</v>
      </c>
      <c r="C94" s="4">
        <f>+('3 Planilla Preadjudicación OTIC'!E94)</f>
        <v>2025</v>
      </c>
      <c r="D94" s="4" t="str">
        <f>+('3 Planilla Preadjudicación OTIC'!F94)</f>
        <v>Fondos Regionales</v>
      </c>
      <c r="E94" s="4" t="str">
        <f>+('3 Planilla Preadjudicación OTIC'!G94)</f>
        <v>61531000-K</v>
      </c>
      <c r="F94" s="4" t="str">
        <f>+('3 Planilla Preadjudicación OTIC'!H94)</f>
        <v>SENCE</v>
      </c>
      <c r="G94" s="4"/>
      <c r="H94" s="4"/>
      <c r="I94" s="4" t="str">
        <f>+('3 Planilla Preadjudicación OTIC'!I94)</f>
        <v>SERVICIOS DE INSTALACIÓN Y MANTENIMIENTO DE ARTEFACTOS DE CALEFACCIÓN A PELLET</v>
      </c>
      <c r="J94" s="4" t="str">
        <f>+('3 Planilla Preadjudicación OTIC'!J94)</f>
        <v>PF1409</v>
      </c>
      <c r="K94" s="4">
        <f>+('3 Planilla Preadjudicación OTIC'!K94)</f>
        <v>0</v>
      </c>
      <c r="L94" s="4">
        <f>+('3 Planilla Preadjudicación OTIC'!L94)</f>
        <v>0</v>
      </c>
      <c r="M94" s="2">
        <f>+('3 Planilla Preadjudicación OTIC'!M94)</f>
        <v>9</v>
      </c>
      <c r="N94" s="4" t="str">
        <f>+('3 Planilla Preadjudicación OTIC'!N94)</f>
        <v>DE LA ARAUCANÍA</v>
      </c>
      <c r="O94" s="4" t="str">
        <f>+('3 Planilla Preadjudicación OTIC'!O94)</f>
        <v>PADRE LAS CASAS</v>
      </c>
      <c r="P94" s="4" t="str">
        <f>+('3 Planilla Preadjudicación OTIC'!P94)</f>
        <v>MUJERES DERIVADAS POR SENAMEG O PRODEMU</v>
      </c>
      <c r="Q94" s="4" t="str">
        <f>+('3 Planilla Preadjudicación OTIC'!Q94)</f>
        <v>PRESENCIAL</v>
      </c>
      <c r="R94" s="4" t="str">
        <f>+('3 Planilla Preadjudicación OTIC'!R94)</f>
        <v>INDEPENDIENTE</v>
      </c>
      <c r="S94" s="4" t="str">
        <f>+('3 Planilla Preadjudicación OTIC'!S94)</f>
        <v>01. LUNES - MAÑANA / 04. MARTES - MAÑANA / 07. MIÉRCOLES - MAÑANA / 10. JUEVES - MAÑANA / 13. VIERNES - MAÑANA</v>
      </c>
      <c r="T94" s="2">
        <f>+('3 Planilla Preadjudicación OTIC'!T94)</f>
        <v>20</v>
      </c>
      <c r="U94" s="2">
        <f>+('3 Planilla Preadjudicación OTIC'!U94)</f>
        <v>72</v>
      </c>
      <c r="V94" s="2" t="str">
        <f>+('3 Planilla Preadjudicación OTIC'!V94)</f>
        <v/>
      </c>
      <c r="W94" s="2">
        <f>+('3 Planilla Preadjudicación OTIC'!W94)</f>
        <v>72</v>
      </c>
      <c r="X94" s="2">
        <f>+('3 Planilla Preadjudicación OTIC'!X94)</f>
        <v>4</v>
      </c>
      <c r="Y94" s="2" t="str">
        <f>+('3 Planilla Preadjudicación OTIC'!Y94)</f>
        <v>SI</v>
      </c>
      <c r="Z94" s="2" t="str">
        <f>+('3 Planilla Preadjudicación OTIC'!Z94)</f>
        <v>SI</v>
      </c>
      <c r="AA94" s="2" t="str">
        <f>+('3 Planilla Preadjudicación OTIC'!AA94)</f>
        <v>NO</v>
      </c>
      <c r="AB94" s="4">
        <f>+('3 Planilla Preadjudicación OTIC'!AB94)</f>
        <v>0</v>
      </c>
      <c r="AC94" s="4" t="str">
        <f>+('3 Planilla Preadjudicación OTIC'!AC94)</f>
        <v>EDUCACIÓN MEDIA COMPLETA, PREFERENTEMENTE Y DERIVADAS POR PRODEMU ARAUCANIA</v>
      </c>
      <c r="AD94" s="2">
        <f>+('3 Planilla Preadjudicación OTIC'!AD94)</f>
        <v>0</v>
      </c>
      <c r="AE94" s="4">
        <f>+('3 Planilla Preadjudicación OTIC'!AE94)</f>
        <v>0</v>
      </c>
      <c r="AF94" s="2" t="str">
        <f>+('3 Planilla Preadjudicación OTIC'!AF94)</f>
        <v>CONVOCATORIA CERRADA</v>
      </c>
      <c r="AG94" s="2">
        <f>+('3 Planilla Preadjudicación OTIC'!AG94)</f>
        <v>18</v>
      </c>
      <c r="AH94" s="30">
        <v>2</v>
      </c>
      <c r="AI94" s="2" t="str">
        <f>+('3 Planilla Preadjudicación OTIC'!AI94)</f>
        <v>79676750-2</v>
      </c>
      <c r="AJ94" s="135" t="str">
        <f>+('3 Planilla Preadjudicación OTIC'!AJ94)</f>
        <v>I.E.T Instituto para el trabajo de empresas LTDA</v>
      </c>
      <c r="AK94" s="4">
        <f>+('3 Planilla Preadjudicación OTIC'!AK94)</f>
        <v>72</v>
      </c>
      <c r="AL94" s="2">
        <f>+('3 Planilla Preadjudicación OTIC'!AL94)</f>
        <v>18</v>
      </c>
      <c r="AM94" s="2">
        <f>+('3 Planilla Preadjudicación OTIC'!AM94)</f>
        <v>5075</v>
      </c>
      <c r="AN94" s="12">
        <f>+('3 Planilla Preadjudicación OTIC'!AN94)</f>
        <v>0</v>
      </c>
      <c r="AO94" s="12">
        <f>+('3 Planilla Preadjudicación OTIC'!AO94)</f>
        <v>0</v>
      </c>
      <c r="AP94" s="12">
        <f>+('3 Planilla Preadjudicación OTIC'!AP94)</f>
        <v>7308000</v>
      </c>
      <c r="AQ94" s="12">
        <f>+('3 Planilla Preadjudicación OTIC'!AQ94)</f>
        <v>1440000</v>
      </c>
      <c r="AR94" s="12">
        <f>+('3 Planilla Preadjudicación OTIC'!AR94)</f>
        <v>0</v>
      </c>
      <c r="AS94" s="12">
        <f>+('3 Planilla Preadjudicación OTIC'!AS94)</f>
        <v>1800000</v>
      </c>
      <c r="AT94" s="12">
        <f>+('3 Planilla Preadjudicación OTIC'!AT94)</f>
        <v>0</v>
      </c>
      <c r="AU94" s="12">
        <f>+('3 Planilla Preadjudicación OTIC'!AU94)</f>
        <v>10548000</v>
      </c>
      <c r="AV94" s="12" t="str">
        <f>+('3 Planilla Preadjudicación OTIC'!AV94)</f>
        <v>SI</v>
      </c>
      <c r="AW94" s="2">
        <f>+('3 Planilla Preadjudicación OTIC'!AW94)</f>
        <v>0</v>
      </c>
      <c r="AX94" s="4">
        <f>+('3 Planilla Preadjudicación OTIC'!AX94)</f>
        <v>1</v>
      </c>
      <c r="AY94" s="2">
        <f>+('3 Planilla Preadjudicación OTIC'!AY94)</f>
        <v>7</v>
      </c>
      <c r="AZ94" s="2" t="str">
        <f>+('3 Planilla Preadjudicación OTIC'!BA94)</f>
        <v>-</v>
      </c>
      <c r="BA94" s="2" t="str">
        <f>+('3 Planilla Preadjudicación OTIC'!BB94)</f>
        <v>-</v>
      </c>
      <c r="BB94" s="2" t="str">
        <f>+('3 Planilla Preadjudicación OTIC'!BC94)</f>
        <v>-</v>
      </c>
      <c r="BC94" s="2" t="str">
        <f>+('3 Planilla Preadjudicación OTIC'!BD94)</f>
        <v>-</v>
      </c>
      <c r="BD94" s="2" t="str">
        <f>+('3 Planilla Preadjudicación OTIC'!BE94)</f>
        <v>-</v>
      </c>
      <c r="BE94" s="2" t="str">
        <f>+('3 Planilla Preadjudicación OTIC'!BF94)</f>
        <v>-</v>
      </c>
      <c r="BF94" s="2"/>
      <c r="BG94" s="2">
        <f>+('3 Planilla Preadjudicación OTIC'!BG94)</f>
        <v>6</v>
      </c>
      <c r="BH94" s="2">
        <f>+('3 Planilla Preadjudicación OTIC'!BH94)</f>
        <v>6</v>
      </c>
      <c r="BI94" s="2">
        <f>+('3 Planilla Preadjudicación OTIC'!BI94)</f>
        <v>7</v>
      </c>
      <c r="BJ94" s="2">
        <f>+('3 Planilla Preadjudicación OTIC'!BJ94)</f>
        <v>7</v>
      </c>
      <c r="BK94" s="2">
        <f>+('3 Planilla Preadjudicación OTIC'!BK94)</f>
        <v>7</v>
      </c>
      <c r="BL94" s="199">
        <f>+('3 Planilla Preadjudicación OTIC'!BM94)</f>
        <v>7</v>
      </c>
      <c r="BM94" s="103">
        <f>ROUND(('3 Planilla Preadjudicación OTIC'!BN94),1)</f>
        <v>6</v>
      </c>
      <c r="BN94" s="4">
        <f>+('3 Planilla Preadjudicación OTIC'!BO94)</f>
        <v>0</v>
      </c>
      <c r="BO94" s="4">
        <f>+('3 Planilla Preadjudicación OTIC'!BP94)</f>
        <v>0</v>
      </c>
      <c r="BP94" s="4">
        <f>+('3 Planilla Preadjudicación OTIC'!BQ94)</f>
        <v>0</v>
      </c>
      <c r="BQ94" s="4">
        <f>+('3 Planilla Preadjudicación OTIC'!BR94)</f>
        <v>0</v>
      </c>
      <c r="BR94" s="4">
        <f>+('3 Planilla Preadjudicación OTIC'!BS94)</f>
        <v>0</v>
      </c>
      <c r="BS94" s="4">
        <f>+('3 Planilla Preadjudicación OTIC'!BT94)</f>
        <v>0</v>
      </c>
      <c r="BT94" s="135"/>
      <c r="BU94" s="85">
        <f>IF(VLOOKUP(A94,'BD OFICIAL'!$A$1:$AL$2097,7,0)=D94,0,1)</f>
        <v>0</v>
      </c>
      <c r="BV94" s="85">
        <f>IF(VLOOKUP(A94,'BD OFICIAL'!$A$1:$AL$2097,11,0)=J94,0,1)</f>
        <v>0</v>
      </c>
      <c r="BW94" s="85">
        <f>IF(VLOOKUP(A94,'BD OFICIAL'!$A$1:$AL$2097,13,0)=L94,0,1)</f>
        <v>0</v>
      </c>
      <c r="BX94" s="2">
        <f>IF(VLOOKUP(A94,'BD OFICIAL'!$A$1:$AL$2097,16,0)=O94,0,1)</f>
        <v>0</v>
      </c>
      <c r="BY94" s="2">
        <f>IF(VLOOKUP(A94,'BD OFICIAL'!$A$1:$AL$2097,17,0)=P94,0,1)</f>
        <v>0</v>
      </c>
      <c r="BZ94" s="2">
        <f>IF(VLOOKUP(A94,'BD OFICIAL'!$A$1:$AL$2097,19,0)=R94,0,1)</f>
        <v>0</v>
      </c>
      <c r="CA94" s="2">
        <f>IF(VLOOKUP(A94,'BD OFICIAL'!$A$1:$AL$2097,21,0)=T94,0,1)</f>
        <v>0</v>
      </c>
      <c r="CB94" s="2">
        <f>IF(VLOOKUP(A94,'BD OFICIAL'!$A$1:$AL$2097,24,0)=AK94,0,1)</f>
        <v>0</v>
      </c>
      <c r="CC94" s="2">
        <f>IF(VLOOKUP(A94,'BD OFICIAL'!$A$1:$AL$2097,25,0)=X94,0,1)</f>
        <v>0</v>
      </c>
      <c r="CD94" s="2">
        <f>IF(VLOOKUP(A94,'BD OFICIAL'!$A$1:$AL$2097,26,0)=Y94,0,1)</f>
        <v>0</v>
      </c>
      <c r="CE94" s="2">
        <f>IF(VLOOKUP(A94,'BD OFICIAL'!$A$1:$AL$2097,27,0)=Z94,0,1)</f>
        <v>0</v>
      </c>
      <c r="CF94" s="2">
        <f>IF(VLOOKUP(A94,'BD OFICIAL'!$A$1:$AL$2097,28,0)=AA94,0,1)</f>
        <v>0</v>
      </c>
      <c r="CG94" s="2">
        <f>IF(VLOOKUP(A94,'BD OFICIAL'!$A$1:$AL$2097,33,0)=AF94,0,1)</f>
        <v>0</v>
      </c>
      <c r="CH94" s="2">
        <f>IF(VLOOKUP(A94,'BD OFICIAL'!$A$1:$AL$2097,35,0)=AH94,0,1)</f>
        <v>0</v>
      </c>
      <c r="CI94" s="85">
        <f>IF(VLOOKUP(A94,'BD OFICIAL'!$A$1:$AL$2097,34,0)=AL94,0,1)</f>
        <v>0</v>
      </c>
      <c r="CJ94" s="12">
        <f>VLOOKUP(A94,'BD OFICIAL'!$A$1:$AM$2097,36,0)*AM94-AP94</f>
        <v>0</v>
      </c>
      <c r="CK94" s="85" t="str">
        <f t="shared" si="41"/>
        <v>SSH</v>
      </c>
      <c r="CL94" s="85" t="str">
        <f t="shared" si="42"/>
        <v>SI</v>
      </c>
      <c r="CM94" s="85" t="str">
        <f t="shared" si="55"/>
        <v>NO</v>
      </c>
      <c r="CN94" s="31">
        <f t="shared" si="56"/>
        <v>0</v>
      </c>
      <c r="CO94" s="31">
        <f t="shared" si="43"/>
        <v>0</v>
      </c>
      <c r="CP94" s="31">
        <f t="shared" si="34"/>
        <v>0</v>
      </c>
      <c r="CQ94" s="31">
        <f>IF(Y94="NO",0,IF(Y94="SI",IF(VLOOKUP(A94,'BD OFICIAL'!$A:$AO,40,0)=AQ94,0,1)))</f>
        <v>0</v>
      </c>
      <c r="CR94" s="31">
        <f>IF(Z94="NO",0,IF(Z94="SI",IF(VLOOKUP(A94,'BD OFICIAL'!$A:$AO,41,0)=AS94,0,1)))</f>
        <v>0</v>
      </c>
      <c r="CS94" s="31">
        <f t="shared" si="44"/>
        <v>0</v>
      </c>
      <c r="CT94" s="31">
        <f t="shared" si="45"/>
        <v>0</v>
      </c>
      <c r="CU94" s="31">
        <f>IF(VLOOKUP(A94,'BD OFICIAL'!$A$1:$AL$1055,31,0)="SI",IF(AT94&gt;0,0,1),IF(AT94=0,0,1))</f>
        <v>0</v>
      </c>
      <c r="CV94" s="31">
        <f t="shared" si="46"/>
        <v>0</v>
      </c>
      <c r="CW94" s="31">
        <f t="shared" si="47"/>
        <v>0</v>
      </c>
      <c r="CX94" s="85" t="str">
        <f t="shared" si="57"/>
        <v>SI</v>
      </c>
      <c r="CY94" s="31">
        <f t="shared" si="58"/>
        <v>0</v>
      </c>
      <c r="CZ94" s="85" t="str">
        <f>IF(ISERROR(VLOOKUP(AI94,EXPERIENCIA!$A$1:$C$2100,1,0)),"NO","SI")</f>
        <v>NO</v>
      </c>
      <c r="DA94" s="85">
        <f>IF(CX94="no","NO APLICA",IF(AX94=0,"ERROR NOTA",IF(AND(AX94&gt;1,CZ94="NO"),"ERROR NOTA",IF(AND(CZ94="NO",AX94=1),0,IF(VLOOKUP(AI94,EXPERIENCIA!$A$1:$C$2100,3,0)=AX94,0,"ERROR NOTA")))))</f>
        <v>0</v>
      </c>
      <c r="DB94" s="85" t="str">
        <f>IF(ISERROR(VLOOKUP(AI94,COMPORTAMIENTO!$A$1:$C$2100,1,0)),"NO","SI")</f>
        <v>NO</v>
      </c>
      <c r="DC94" s="85">
        <f>IF(CX94="NO","NO APLICA",IF(AY94=0,"ERROR NOTA",IF(AND(DB94="NO",AY94=7),0,IF(VLOOKUP(AI94,COMPORTAMIENTO!$A$2:$H$2100,8,0)=AY94,0,"ERROR NOTA"))))</f>
        <v>0</v>
      </c>
      <c r="DD94" s="103">
        <f t="shared" si="59"/>
        <v>0.1</v>
      </c>
      <c r="DE94" s="103">
        <f t="shared" si="60"/>
        <v>0.70000000000000007</v>
      </c>
      <c r="DF94" s="85" t="str">
        <f t="shared" si="48"/>
        <v>SI</v>
      </c>
      <c r="DG94" s="85">
        <f t="shared" si="49"/>
        <v>0</v>
      </c>
      <c r="DH94" s="85">
        <f t="shared" si="61"/>
        <v>0</v>
      </c>
      <c r="DI94" s="85">
        <f t="shared" si="50"/>
        <v>0</v>
      </c>
      <c r="DJ94" s="7">
        <f t="shared" si="62"/>
        <v>6.4</v>
      </c>
      <c r="DK94" s="7">
        <f t="shared" si="51"/>
        <v>6.4</v>
      </c>
      <c r="DL94" s="12">
        <f t="shared" si="63"/>
        <v>5075</v>
      </c>
      <c r="DM94" s="12">
        <f>VLOOKUP(A94,'5 TD'!$A:$B,2,0)</f>
        <v>5075</v>
      </c>
      <c r="DN94" s="7">
        <f t="shared" si="52"/>
        <v>7</v>
      </c>
      <c r="DO94" s="85" t="str">
        <f t="shared" si="53"/>
        <v>APROBADO</v>
      </c>
      <c r="DP94" s="85" t="str">
        <f t="shared" si="35"/>
        <v>APROBADO</v>
      </c>
      <c r="DQ94" s="7">
        <f t="shared" si="36"/>
        <v>6</v>
      </c>
      <c r="DR94" s="85" t="str">
        <f t="shared" si="64"/>
        <v>APROBADO</v>
      </c>
      <c r="DS94" s="2">
        <f>+('3 Planilla Preadjudicación OTIC'!BO94)</f>
        <v>0</v>
      </c>
      <c r="DT94" s="2">
        <f>IF(DR94="APROBADO",VLOOKUP(A94,'5 TD'!$D$3:$E$270,2,0),"NO APLICA")</f>
        <v>7</v>
      </c>
      <c r="DU94" s="2" t="str">
        <f t="shared" si="37"/>
        <v>NO</v>
      </c>
      <c r="DV94" s="2" t="str">
        <f>IF(DU94="SI",VLOOKUP(A94,'5 TD'!$G$3:$H$270,2,0),"NO APLICA ")</f>
        <v xml:space="preserve">NO APLICA </v>
      </c>
      <c r="DW94" s="2" t="str">
        <f t="shared" si="65"/>
        <v>NO</v>
      </c>
      <c r="DX94" s="2" t="str">
        <f>IF(DW94="SI",VLOOKUP(A94,'5 TD'!$J$4:$K$472,2,0),"NO APLICA")</f>
        <v>NO APLICA</v>
      </c>
      <c r="DY94" s="2" t="str">
        <f t="shared" si="66"/>
        <v>NO</v>
      </c>
      <c r="DZ94" s="7" t="str">
        <f>IF(DY94="SI",VLOOKUP(A94,'5 TD'!$M$4:$N$350,2,0),"NO APLICA")</f>
        <v>NO APLICA</v>
      </c>
      <c r="EA94" s="2" t="str">
        <f t="shared" si="54"/>
        <v>NO APLICA</v>
      </c>
      <c r="EB94" s="12" t="str">
        <f t="shared" si="67"/>
        <v/>
      </c>
      <c r="EC94" s="12" t="str">
        <f>IF(EA94="SI",VLOOKUP(A94,'5 TD'!$V$4:$W$479,2,0),"NO APLICA")</f>
        <v>NO APLICA</v>
      </c>
      <c r="ED94" s="2" t="str">
        <f t="shared" si="38"/>
        <v>NO</v>
      </c>
      <c r="EE94" s="79" t="str">
        <f>IF(ED94="SI",VLOOKUP(AI94,COMPORTAMIENTO!$A$1:$H$2100,7,0),"NO APLICA")</f>
        <v>NO APLICA</v>
      </c>
      <c r="EF94" s="234" t="str">
        <f>IF(ED94="SI",VLOOKUP(A94,'5 TD'!$P$2:$Q$479,2,0),"NO APLICA")</f>
        <v>NO APLICA</v>
      </c>
      <c r="EG94" s="2" t="str">
        <f t="shared" si="39"/>
        <v>NO</v>
      </c>
      <c r="EH94" s="2">
        <f>IF(CZ94="no",0,VLOOKUP(AI94,EXPERIENCIA!$A$1:$C$2100,2,0))</f>
        <v>0</v>
      </c>
      <c r="EI94" s="2">
        <f>IF(CZ94="si",VLOOKUP(A94,'5 TD'!$S$3:$T$2103,2,0),0)</f>
        <v>0</v>
      </c>
      <c r="EJ94" s="2" t="str">
        <f t="shared" si="40"/>
        <v>SI</v>
      </c>
      <c r="EK94" s="2">
        <f>+('3 Planilla Preadjudicación OTIC'!BU95)</f>
        <v>0</v>
      </c>
      <c r="EL94" s="3"/>
      <c r="EM94" s="3"/>
      <c r="EN94" s="3"/>
    </row>
    <row r="95" spans="1:144" ht="15" hidden="1" customHeight="1" x14ac:dyDescent="0.3">
      <c r="A95" s="2">
        <f>+('3 Planilla Preadjudicación OTIC'!A95)</f>
        <v>14546</v>
      </c>
      <c r="B95" s="2" t="str">
        <f>+('3 Planilla Preadjudicación OTIC'!B95)</f>
        <v>53334038-5</v>
      </c>
      <c r="C95" s="4">
        <f>+('3 Planilla Preadjudicación OTIC'!E95)</f>
        <v>2025</v>
      </c>
      <c r="D95" s="4" t="str">
        <f>+('3 Planilla Preadjudicación OTIC'!F95)</f>
        <v>Fondos Regionales</v>
      </c>
      <c r="E95" s="4" t="str">
        <f>+('3 Planilla Preadjudicación OTIC'!G95)</f>
        <v>61531000-K</v>
      </c>
      <c r="F95" s="4" t="str">
        <f>+('3 Planilla Preadjudicación OTIC'!H95)</f>
        <v>SENCE</v>
      </c>
      <c r="G95" s="4"/>
      <c r="H95" s="4"/>
      <c r="I95" s="4" t="str">
        <f>+('3 Planilla Preadjudicación OTIC'!I95)</f>
        <v xml:space="preserve">  </v>
      </c>
      <c r="J95" s="4" t="str">
        <f>+('3 Planilla Preadjudicación OTIC'!J95)</f>
        <v>PF0622</v>
      </c>
      <c r="K95" s="4" t="str">
        <f>+('3 Planilla Preadjudicación OTIC'!K95)</f>
        <v>TÉCNICAS PARA EL EMPRENDIMIENTO</v>
      </c>
      <c r="L95" s="4" t="str">
        <f>+('3 Planilla Preadjudicación OTIC'!L95)</f>
        <v>PF0921</v>
      </c>
      <c r="M95" s="2">
        <f>+('3 Planilla Preadjudicación OTIC'!M95)</f>
        <v>9</v>
      </c>
      <c r="N95" s="4" t="str">
        <f>+('3 Planilla Preadjudicación OTIC'!N95)</f>
        <v>DE LA ARAUCANÍA</v>
      </c>
      <c r="O95" s="4" t="str">
        <f>+('3 Planilla Preadjudicación OTIC'!O95)</f>
        <v>MELIPEUCO</v>
      </c>
      <c r="P95" s="4" t="str">
        <f>+('3 Planilla Preadjudicación OTIC'!P95)</f>
        <v>PERSONAS VULNERABLES PERTENECIENTES AL 80 % MÁS VULNERABLE</v>
      </c>
      <c r="Q95" s="4" t="str">
        <f>+('3 Planilla Preadjudicación OTIC'!Q95)</f>
        <v>PRESENCIAL</v>
      </c>
      <c r="R95" s="4" t="str">
        <f>+('3 Planilla Preadjudicación OTIC'!R95)</f>
        <v>INDEPENDIENTE</v>
      </c>
      <c r="S95" s="4" t="str">
        <f>+('3 Planilla Preadjudicación OTIC'!S95)</f>
        <v>01. LUNES - MAÑANA / 04. MARTES - MAÑANA / 07. MIÉRCOLES - MAÑANA / 10. JUEVES - MAÑANA / 13. VIERNES - MAÑANA</v>
      </c>
      <c r="T95" s="2">
        <f>+('3 Planilla Preadjudicación OTIC'!T95)</f>
        <v>20</v>
      </c>
      <c r="U95" s="2">
        <f>+('3 Planilla Preadjudicación OTIC'!U95)</f>
        <v>260</v>
      </c>
      <c r="V95" s="2">
        <f>+('3 Planilla Preadjudicación OTIC'!V95)</f>
        <v>12</v>
      </c>
      <c r="W95" s="2">
        <f>+('3 Planilla Preadjudicación OTIC'!W95)</f>
        <v>272</v>
      </c>
      <c r="X95" s="2">
        <f>+('3 Planilla Preadjudicación OTIC'!X95)</f>
        <v>4</v>
      </c>
      <c r="Y95" s="2" t="str">
        <f>+('3 Planilla Preadjudicación OTIC'!Y95)</f>
        <v>SI</v>
      </c>
      <c r="Z95" s="2" t="str">
        <f>+('3 Planilla Preadjudicación OTIC'!Z95)</f>
        <v>SI</v>
      </c>
      <c r="AA95" s="2" t="str">
        <f>+('3 Planilla Preadjudicación OTIC'!AA95)</f>
        <v>SI</v>
      </c>
      <c r="AB95" s="4">
        <f>+('3 Planilla Preadjudicación OTIC'!AB95)</f>
        <v>0</v>
      </c>
      <c r="AC95" s="4" t="str">
        <f>+('3 Planilla Preadjudicación OTIC'!AC95)</f>
        <v>EDUCACIÓN BÁSICA COMPLETA, DE PREFERENCIA; NOCIONES BÁSICAS DE OPERACIONES MATEMÁTICAS (SUMA, RESTA,
MULTIPLICACIÓN, DIVISIÓN).</v>
      </c>
      <c r="AD95" s="2" t="str">
        <f>+('3 Planilla Preadjudicación OTIC'!AD95)</f>
        <v>SI</v>
      </c>
      <c r="AE95" s="4" t="str">
        <f>+('3 Planilla Preadjudicación OTIC'!AE95)</f>
        <v>CERTIFICACIÓN COMO SOLDADOR.</v>
      </c>
      <c r="AF95" s="2" t="str">
        <f>+('3 Planilla Preadjudicación OTIC'!AF95)</f>
        <v>CONVOCATORIA ABIERTA</v>
      </c>
      <c r="AG95" s="2">
        <f>+('3 Planilla Preadjudicación OTIC'!AG95)</f>
        <v>68</v>
      </c>
      <c r="AH95" s="30">
        <v>2</v>
      </c>
      <c r="AI95" s="2" t="str">
        <f>+('3 Planilla Preadjudicación OTIC'!AI95)</f>
        <v>79676750-2</v>
      </c>
      <c r="AJ95" s="135" t="str">
        <f>+('3 Planilla Preadjudicación OTIC'!AJ95)</f>
        <v>I.E.T Instituto para el trabajo de empresas LTDA</v>
      </c>
      <c r="AK95" s="4">
        <f>+('3 Planilla Preadjudicación OTIC'!AK95)</f>
        <v>272</v>
      </c>
      <c r="AL95" s="2">
        <f>+('3 Planilla Preadjudicación OTIC'!AL95)</f>
        <v>68</v>
      </c>
      <c r="AM95" s="2">
        <f>+('3 Planilla Preadjudicación OTIC'!AM95)</f>
        <v>5075</v>
      </c>
      <c r="AN95" s="12">
        <f>+('3 Planilla Preadjudicación OTIC'!AN95)</f>
        <v>275000</v>
      </c>
      <c r="AO95" s="12">
        <f>+('3 Planilla Preadjudicación OTIC'!AO95)</f>
        <v>250000</v>
      </c>
      <c r="AP95" s="12">
        <f>+('3 Planilla Preadjudicación OTIC'!AP95)</f>
        <v>27608000</v>
      </c>
      <c r="AQ95" s="12">
        <f>+('3 Planilla Preadjudicación OTIC'!AQ95)</f>
        <v>5440000</v>
      </c>
      <c r="AR95" s="12">
        <f>+('3 Planilla Preadjudicación OTIC'!AR95)</f>
        <v>5500000</v>
      </c>
      <c r="AS95" s="12">
        <f>+('3 Planilla Preadjudicación OTIC'!AS95)</f>
        <v>6800000</v>
      </c>
      <c r="AT95" s="12">
        <f>+('3 Planilla Preadjudicación OTIC'!AT95)</f>
        <v>5000000</v>
      </c>
      <c r="AU95" s="12">
        <f>+('3 Planilla Preadjudicación OTIC'!AU95)</f>
        <v>50348000</v>
      </c>
      <c r="AV95" s="12" t="str">
        <f>+('3 Planilla Preadjudicación OTIC'!AV95)</f>
        <v>si</v>
      </c>
      <c r="AW95" s="2">
        <f>+('3 Planilla Preadjudicación OTIC'!AW95)</f>
        <v>0</v>
      </c>
      <c r="AX95" s="4">
        <f>+('3 Planilla Preadjudicación OTIC'!AX95)</f>
        <v>1</v>
      </c>
      <c r="AY95" s="2">
        <f>+('3 Planilla Preadjudicación OTIC'!AY95)</f>
        <v>7</v>
      </c>
      <c r="AZ95" s="2" t="str">
        <f>+('3 Planilla Preadjudicación OTIC'!BA95)</f>
        <v>-</v>
      </c>
      <c r="BA95" s="2" t="str">
        <f>+('3 Planilla Preadjudicación OTIC'!BB95)</f>
        <v>-</v>
      </c>
      <c r="BB95" s="2" t="str">
        <f>+('3 Planilla Preadjudicación OTIC'!BC95)</f>
        <v>-</v>
      </c>
      <c r="BC95" s="2" t="str">
        <f>+('3 Planilla Preadjudicación OTIC'!BD95)</f>
        <v>-</v>
      </c>
      <c r="BD95" s="2" t="str">
        <f>+('3 Planilla Preadjudicación OTIC'!BE95)</f>
        <v>-</v>
      </c>
      <c r="BE95" s="2" t="str">
        <f>+('3 Planilla Preadjudicación OTIC'!BF95)</f>
        <v>-</v>
      </c>
      <c r="BF95" s="2"/>
      <c r="BG95" s="2">
        <f>+('3 Planilla Preadjudicación OTIC'!BG95)</f>
        <v>7</v>
      </c>
      <c r="BH95" s="2">
        <f>+('3 Planilla Preadjudicación OTIC'!BH95)</f>
        <v>7</v>
      </c>
      <c r="BI95" s="2">
        <f>+('3 Planilla Preadjudicación OTIC'!BI95)</f>
        <v>7</v>
      </c>
      <c r="BJ95" s="2">
        <f>+('3 Planilla Preadjudicación OTIC'!BJ95)</f>
        <v>7</v>
      </c>
      <c r="BK95" s="2">
        <f>+('3 Planilla Preadjudicación OTIC'!BK95)</f>
        <v>7</v>
      </c>
      <c r="BL95" s="199">
        <f>+('3 Planilla Preadjudicación OTIC'!BM95)</f>
        <v>7</v>
      </c>
      <c r="BM95" s="103">
        <f>ROUND(('3 Planilla Preadjudicación OTIC'!BN95),1)</f>
        <v>6.4</v>
      </c>
      <c r="BN95" s="4">
        <f>+('3 Planilla Preadjudicación OTIC'!BO95)</f>
        <v>0</v>
      </c>
      <c r="BO95" s="4">
        <f>+('3 Planilla Preadjudicación OTIC'!BP95)</f>
        <v>0</v>
      </c>
      <c r="BP95" s="4">
        <f>+('3 Planilla Preadjudicación OTIC'!BQ95)</f>
        <v>0</v>
      </c>
      <c r="BQ95" s="4">
        <f>+('3 Planilla Preadjudicación OTIC'!BR95)</f>
        <v>0</v>
      </c>
      <c r="BR95" s="4">
        <f>+('3 Planilla Preadjudicación OTIC'!BS95)</f>
        <v>0</v>
      </c>
      <c r="BS95" s="4">
        <f>+('3 Planilla Preadjudicación OTIC'!BT95)</f>
        <v>0</v>
      </c>
      <c r="BT95" s="135"/>
      <c r="BU95" s="85">
        <f>IF(VLOOKUP(A95,'BD OFICIAL'!$A$1:$AL$2097,7,0)=D95,0,1)</f>
        <v>0</v>
      </c>
      <c r="BV95" s="85">
        <f>IF(VLOOKUP(A95,'BD OFICIAL'!$A$1:$AL$2097,11,0)=J95,0,1)</f>
        <v>0</v>
      </c>
      <c r="BW95" s="85">
        <f>IF(VLOOKUP(A95,'BD OFICIAL'!$A$1:$AL$2097,13,0)=L95,0,1)</f>
        <v>0</v>
      </c>
      <c r="BX95" s="2">
        <f>IF(VLOOKUP(A95,'BD OFICIAL'!$A$1:$AL$2097,16,0)=O95,0,1)</f>
        <v>0</v>
      </c>
      <c r="BY95" s="2">
        <f>IF(VLOOKUP(A95,'BD OFICIAL'!$A$1:$AL$2097,17,0)=P95,0,1)</f>
        <v>0</v>
      </c>
      <c r="BZ95" s="2">
        <f>IF(VLOOKUP(A95,'BD OFICIAL'!$A$1:$AL$2097,19,0)=R95,0,1)</f>
        <v>0</v>
      </c>
      <c r="CA95" s="2">
        <f>IF(VLOOKUP(A95,'BD OFICIAL'!$A$1:$AL$2097,21,0)=T95,0,1)</f>
        <v>0</v>
      </c>
      <c r="CB95" s="2">
        <f>IF(VLOOKUP(A95,'BD OFICIAL'!$A$1:$AL$2097,24,0)=AK95,0,1)</f>
        <v>0</v>
      </c>
      <c r="CC95" s="2">
        <f>IF(VLOOKUP(A95,'BD OFICIAL'!$A$1:$AL$2097,25,0)=X95,0,1)</f>
        <v>0</v>
      </c>
      <c r="CD95" s="2">
        <f>IF(VLOOKUP(A95,'BD OFICIAL'!$A$1:$AL$2097,26,0)=Y95,0,1)</f>
        <v>0</v>
      </c>
      <c r="CE95" s="2">
        <f>IF(VLOOKUP(A95,'BD OFICIAL'!$A$1:$AL$2097,27,0)=Z95,0,1)</f>
        <v>0</v>
      </c>
      <c r="CF95" s="2">
        <f>IF(VLOOKUP(A95,'BD OFICIAL'!$A$1:$AL$2097,28,0)=AA95,0,1)</f>
        <v>0</v>
      </c>
      <c r="CG95" s="2">
        <f>IF(VLOOKUP(A95,'BD OFICIAL'!$A$1:$AL$2097,33,0)=AF95,0,1)</f>
        <v>0</v>
      </c>
      <c r="CH95" s="2">
        <f>IF(VLOOKUP(A95,'BD OFICIAL'!$A$1:$AL$2097,35,0)=AH95,0,1)</f>
        <v>0</v>
      </c>
      <c r="CI95" s="85">
        <f>IF(VLOOKUP(A95,'BD OFICIAL'!$A$1:$AL$2097,34,0)=AL95,0,1)</f>
        <v>0</v>
      </c>
      <c r="CJ95" s="12">
        <f>VLOOKUP(A95,'BD OFICIAL'!$A$1:$AM$2097,36,0)*AM95-AP95</f>
        <v>0</v>
      </c>
      <c r="CK95" s="85" t="str">
        <f t="shared" si="41"/>
        <v>SHNOM</v>
      </c>
      <c r="CL95" s="85" t="str">
        <f t="shared" si="42"/>
        <v>SI</v>
      </c>
      <c r="CM95" s="85" t="str">
        <f t="shared" si="55"/>
        <v>NO</v>
      </c>
      <c r="CN95" s="31">
        <f t="shared" si="56"/>
        <v>0</v>
      </c>
      <c r="CO95" s="31">
        <f t="shared" si="43"/>
        <v>0</v>
      </c>
      <c r="CP95" s="31">
        <f t="shared" si="34"/>
        <v>0</v>
      </c>
      <c r="CQ95" s="31">
        <f>IF(Y95="NO",0,IF(Y95="SI",IF(VLOOKUP(A95,'BD OFICIAL'!$A:$AO,40,0)=AQ95,0,1)))</f>
        <v>0</v>
      </c>
      <c r="CR95" s="31">
        <f>IF(Z95="NO",0,IF(Z95="SI",IF(VLOOKUP(A95,'BD OFICIAL'!$A:$AO,41,0)=AS95,0,1)))</f>
        <v>0</v>
      </c>
      <c r="CS95" s="31">
        <f t="shared" si="44"/>
        <v>0</v>
      </c>
      <c r="CT95" s="31">
        <f t="shared" si="45"/>
        <v>0</v>
      </c>
      <c r="CU95" s="31">
        <f>IF(VLOOKUP(A95,'BD OFICIAL'!$A$1:$AL$1055,31,0)="SI",IF(AT95&gt;0,0,1),IF(AT95=0,0,1))</f>
        <v>0</v>
      </c>
      <c r="CV95" s="31">
        <f t="shared" si="46"/>
        <v>0</v>
      </c>
      <c r="CW95" s="31">
        <f t="shared" si="47"/>
        <v>0</v>
      </c>
      <c r="CX95" s="85" t="str">
        <f t="shared" si="57"/>
        <v>SI</v>
      </c>
      <c r="CY95" s="31">
        <f t="shared" si="58"/>
        <v>0</v>
      </c>
      <c r="CZ95" s="85" t="str">
        <f>IF(ISERROR(VLOOKUP(AI95,EXPERIENCIA!$A$1:$C$2100,1,0)),"NO","SI")</f>
        <v>NO</v>
      </c>
      <c r="DA95" s="85">
        <f>IF(CX95="no","NO APLICA",IF(AX95=0,"ERROR NOTA",IF(AND(AX95&gt;1,CZ95="NO"),"ERROR NOTA",IF(AND(CZ95="NO",AX95=1),0,IF(VLOOKUP(AI95,EXPERIENCIA!$A$1:$C$2100,3,0)=AX95,0,"ERROR NOTA")))))</f>
        <v>0</v>
      </c>
      <c r="DB95" s="85" t="str">
        <f>IF(ISERROR(VLOOKUP(AI95,COMPORTAMIENTO!$A$1:$C$2100,1,0)),"NO","SI")</f>
        <v>NO</v>
      </c>
      <c r="DC95" s="85">
        <f>IF(CX95="NO","NO APLICA",IF(AY95=0,"ERROR NOTA",IF(AND(DB95="NO",AY95=7),0,IF(VLOOKUP(AI95,COMPORTAMIENTO!$A$2:$H$2100,8,0)=AY95,0,"ERROR NOTA"))))</f>
        <v>0</v>
      </c>
      <c r="DD95" s="103">
        <f t="shared" si="59"/>
        <v>0.1</v>
      </c>
      <c r="DE95" s="103">
        <f t="shared" si="60"/>
        <v>0.70000000000000007</v>
      </c>
      <c r="DF95" s="85" t="str">
        <f t="shared" si="48"/>
        <v>SI</v>
      </c>
      <c r="DG95" s="85">
        <f t="shared" si="49"/>
        <v>0</v>
      </c>
      <c r="DH95" s="85">
        <f t="shared" si="61"/>
        <v>0</v>
      </c>
      <c r="DI95" s="85">
        <f t="shared" si="50"/>
        <v>0</v>
      </c>
      <c r="DJ95" s="7">
        <f t="shared" si="62"/>
        <v>7.0000000000000009</v>
      </c>
      <c r="DK95" s="7">
        <f t="shared" si="51"/>
        <v>7.0000000000000009</v>
      </c>
      <c r="DL95" s="12">
        <f t="shared" si="63"/>
        <v>5075</v>
      </c>
      <c r="DM95" s="12">
        <f>VLOOKUP(A95,'5 TD'!$A:$B,2,0)</f>
        <v>5075</v>
      </c>
      <c r="DN95" s="7">
        <f t="shared" si="52"/>
        <v>7</v>
      </c>
      <c r="DO95" s="85" t="str">
        <f t="shared" si="53"/>
        <v>APROBADO</v>
      </c>
      <c r="DP95" s="85" t="str">
        <f t="shared" si="35"/>
        <v>APROBADO</v>
      </c>
      <c r="DQ95" s="7">
        <f t="shared" si="36"/>
        <v>6.4</v>
      </c>
      <c r="DR95" s="85" t="str">
        <f t="shared" si="64"/>
        <v>APROBADO</v>
      </c>
      <c r="DS95" s="2">
        <f>+('3 Planilla Preadjudicación OTIC'!BO95)</f>
        <v>0</v>
      </c>
      <c r="DT95" s="2">
        <f>IF(DR95="APROBADO",VLOOKUP(A95,'5 TD'!$D$3:$E$270,2,0),"NO APLICA")</f>
        <v>7</v>
      </c>
      <c r="DU95" s="2" t="str">
        <f t="shared" si="37"/>
        <v>NO</v>
      </c>
      <c r="DV95" s="2" t="str">
        <f>IF(DU95="SI",VLOOKUP(A95,'5 TD'!$G$3:$H$270,2,0),"NO APLICA ")</f>
        <v xml:space="preserve">NO APLICA </v>
      </c>
      <c r="DW95" s="2" t="str">
        <f t="shared" si="65"/>
        <v>NO</v>
      </c>
      <c r="DX95" s="2" t="str">
        <f>IF(DW95="SI",VLOOKUP(A95,'5 TD'!$J$4:$K$472,2,0),"NO APLICA")</f>
        <v>NO APLICA</v>
      </c>
      <c r="DY95" s="2" t="str">
        <f t="shared" si="66"/>
        <v>NO</v>
      </c>
      <c r="DZ95" s="7" t="str">
        <f>IF(DY95="SI",VLOOKUP(A95,'5 TD'!$M$4:$N$350,2,0),"NO APLICA")</f>
        <v>NO APLICA</v>
      </c>
      <c r="EA95" s="2" t="str">
        <f t="shared" si="54"/>
        <v>NO APLICA</v>
      </c>
      <c r="EB95" s="12" t="str">
        <f t="shared" si="67"/>
        <v/>
      </c>
      <c r="EC95" s="12" t="str">
        <f>IF(EA95="SI",VLOOKUP(A95,'5 TD'!$V$4:$W$479,2,0),"NO APLICA")</f>
        <v>NO APLICA</v>
      </c>
      <c r="ED95" s="2" t="str">
        <f t="shared" si="38"/>
        <v>NO</v>
      </c>
      <c r="EE95" s="79" t="str">
        <f>IF(ED95="SI",VLOOKUP(AI95,COMPORTAMIENTO!$A$1:$H$2100,7,0),"NO APLICA")</f>
        <v>NO APLICA</v>
      </c>
      <c r="EF95" s="234" t="str">
        <f>IF(ED95="SI",VLOOKUP(A95,'5 TD'!$P$2:$Q$479,2,0),"NO APLICA")</f>
        <v>NO APLICA</v>
      </c>
      <c r="EG95" s="2" t="str">
        <f t="shared" si="39"/>
        <v>NO</v>
      </c>
      <c r="EH95" s="2">
        <f>IF(CZ95="no",0,VLOOKUP(AI95,EXPERIENCIA!$A$1:$C$2100,2,0))</f>
        <v>0</v>
      </c>
      <c r="EI95" s="2">
        <f>IF(CZ95="si",VLOOKUP(A95,'5 TD'!$S$3:$T$2103,2,0),0)</f>
        <v>0</v>
      </c>
      <c r="EJ95" s="2" t="str">
        <f t="shared" si="40"/>
        <v>SI</v>
      </c>
      <c r="EK95" s="2">
        <f>+('3 Planilla Preadjudicación OTIC'!BU96)</f>
        <v>0</v>
      </c>
      <c r="EL95" s="3"/>
      <c r="EM95" s="3"/>
      <c r="EN95" s="3"/>
    </row>
    <row r="96" spans="1:144" ht="15" hidden="1" customHeight="1" x14ac:dyDescent="0.3">
      <c r="A96" s="2">
        <f>+('3 Planilla Preadjudicación OTIC'!A96)</f>
        <v>14547</v>
      </c>
      <c r="B96" s="2" t="str">
        <f>+('3 Planilla Preadjudicación OTIC'!B96)</f>
        <v>53334038-5</v>
      </c>
      <c r="C96" s="4">
        <f>+('3 Planilla Preadjudicación OTIC'!E96)</f>
        <v>2025</v>
      </c>
      <c r="D96" s="4" t="str">
        <f>+('3 Planilla Preadjudicación OTIC'!F96)</f>
        <v>Fondos Regionales</v>
      </c>
      <c r="E96" s="4" t="str">
        <f>+('3 Planilla Preadjudicación OTIC'!G96)</f>
        <v>61531000-K</v>
      </c>
      <c r="F96" s="4" t="str">
        <f>+('3 Planilla Preadjudicación OTIC'!H96)</f>
        <v>SENCE</v>
      </c>
      <c r="G96" s="4"/>
      <c r="H96" s="4"/>
      <c r="I96" s="4" t="str">
        <f>+('3 Planilla Preadjudicación OTIC'!I96)</f>
        <v>TÉCNICAS DE SOLDADURA POR OXIGÁS, ARCO VOLTAICO, TIG Y MIG</v>
      </c>
      <c r="J96" s="4" t="str">
        <f>+('3 Planilla Preadjudicación OTIC'!J96)</f>
        <v>PF0622</v>
      </c>
      <c r="K96" s="4" t="str">
        <f>+('3 Planilla Preadjudicación OTIC'!K96)</f>
        <v>TÉCNICAS PARA EL EMPRENDIMIENTO</v>
      </c>
      <c r="L96" s="4" t="str">
        <f>+('3 Planilla Preadjudicación OTIC'!L96)</f>
        <v>PF0921</v>
      </c>
      <c r="M96" s="2">
        <f>+('3 Planilla Preadjudicación OTIC'!M96)</f>
        <v>9</v>
      </c>
      <c r="N96" s="4" t="str">
        <f>+('3 Planilla Preadjudicación OTIC'!N96)</f>
        <v>DE LA ARAUCANÍA</v>
      </c>
      <c r="O96" s="4" t="str">
        <f>+('3 Planilla Preadjudicación OTIC'!O96)</f>
        <v>VICTORIA</v>
      </c>
      <c r="P96" s="4" t="str">
        <f>+('3 Planilla Preadjudicación OTIC'!P96)</f>
        <v>PERSONAS VULNERABLES PERTENECIENTES AL 80 % MÁS VULNERABLE</v>
      </c>
      <c r="Q96" s="4" t="str">
        <f>+('3 Planilla Preadjudicación OTIC'!Q96)</f>
        <v>PRESENCIAL</v>
      </c>
      <c r="R96" s="4" t="str">
        <f>+('3 Planilla Preadjudicación OTIC'!R96)</f>
        <v>INDEPENDIENTE</v>
      </c>
      <c r="S96" s="4" t="str">
        <f>+('3 Planilla Preadjudicación OTIC'!S96)</f>
        <v>01. LUNES - MAÑANA / 04. MARTES - MAÑANA / 07. MIÉRCOLES - MAÑANA / 10. JUEVES - MAÑANA / 13. VIERNES - MAÑANA</v>
      </c>
      <c r="T96" s="2">
        <f>+('3 Planilla Preadjudicación OTIC'!T96)</f>
        <v>20</v>
      </c>
      <c r="U96" s="2">
        <f>+('3 Planilla Preadjudicación OTIC'!U96)</f>
        <v>260</v>
      </c>
      <c r="V96" s="2">
        <f>+('3 Planilla Preadjudicación OTIC'!V96)</f>
        <v>12</v>
      </c>
      <c r="W96" s="2">
        <f>+('3 Planilla Preadjudicación OTIC'!W96)</f>
        <v>272</v>
      </c>
      <c r="X96" s="2">
        <f>+('3 Planilla Preadjudicación OTIC'!X96)</f>
        <v>4</v>
      </c>
      <c r="Y96" s="2" t="str">
        <f>+('3 Planilla Preadjudicación OTIC'!Y96)</f>
        <v>SI</v>
      </c>
      <c r="Z96" s="2" t="str">
        <f>+('3 Planilla Preadjudicación OTIC'!Z96)</f>
        <v>SI</v>
      </c>
      <c r="AA96" s="2" t="str">
        <f>+('3 Planilla Preadjudicación OTIC'!AA96)</f>
        <v>SI</v>
      </c>
      <c r="AB96" s="4">
        <f>+('3 Planilla Preadjudicación OTIC'!AB96)</f>
        <v>0</v>
      </c>
      <c r="AC96" s="4" t="str">
        <f>+('3 Planilla Preadjudicación OTIC'!AC96)</f>
        <v>EDUCACIÓN BÁSICA COMPLETA, DE PREFERENCIA; NOCIONES BÁSICAS DE OPERACIONES MATEMÁTICAS (SUMA, RESTA,
MULTIPLICACIÓN, DIVISIÓN).</v>
      </c>
      <c r="AD96" s="2" t="str">
        <f>+('3 Planilla Preadjudicación OTIC'!AD96)</f>
        <v>SI</v>
      </c>
      <c r="AE96" s="4" t="str">
        <f>+('3 Planilla Preadjudicación OTIC'!AE96)</f>
        <v>CERTIFICACIÓN COMO SOLDADOR.</v>
      </c>
      <c r="AF96" s="2" t="str">
        <f>+('3 Planilla Preadjudicación OTIC'!AF96)</f>
        <v>CONVOCATORIA ABIERTA</v>
      </c>
      <c r="AG96" s="2">
        <f>+('3 Planilla Preadjudicación OTIC'!AG96)</f>
        <v>68</v>
      </c>
      <c r="AH96" s="30">
        <v>2</v>
      </c>
      <c r="AI96" s="2" t="str">
        <f>+('3 Planilla Preadjudicación OTIC'!AI96)</f>
        <v>79676750-2</v>
      </c>
      <c r="AJ96" s="135" t="str">
        <f>+('3 Planilla Preadjudicación OTIC'!AJ96)</f>
        <v>I.E.T Instituto para el trabajo de empresas LTDA</v>
      </c>
      <c r="AK96" s="4">
        <f>+('3 Planilla Preadjudicación OTIC'!AK96)</f>
        <v>272</v>
      </c>
      <c r="AL96" s="2">
        <f>+('3 Planilla Preadjudicación OTIC'!AL96)</f>
        <v>68</v>
      </c>
      <c r="AM96" s="2">
        <f>+('3 Planilla Preadjudicación OTIC'!AM96)</f>
        <v>5075</v>
      </c>
      <c r="AN96" s="12">
        <f>+('3 Planilla Preadjudicación OTIC'!AN96)</f>
        <v>275000</v>
      </c>
      <c r="AO96" s="12">
        <f>+('3 Planilla Preadjudicación OTIC'!AO96)</f>
        <v>250000</v>
      </c>
      <c r="AP96" s="12">
        <f>+('3 Planilla Preadjudicación OTIC'!AP96)</f>
        <v>27608000</v>
      </c>
      <c r="AQ96" s="12">
        <f>+('3 Planilla Preadjudicación OTIC'!AQ96)</f>
        <v>5440000</v>
      </c>
      <c r="AR96" s="12">
        <f>+('3 Planilla Preadjudicación OTIC'!AR96)</f>
        <v>5500000</v>
      </c>
      <c r="AS96" s="12">
        <f>+('3 Planilla Preadjudicación OTIC'!AS96)</f>
        <v>6800000</v>
      </c>
      <c r="AT96" s="12">
        <f>+('3 Planilla Preadjudicación OTIC'!AT96)</f>
        <v>5000000</v>
      </c>
      <c r="AU96" s="12">
        <f>+('3 Planilla Preadjudicación OTIC'!AU96)</f>
        <v>50348000</v>
      </c>
      <c r="AV96" s="12" t="str">
        <f>+('3 Planilla Preadjudicación OTIC'!AV96)</f>
        <v>si</v>
      </c>
      <c r="AW96" s="2">
        <f>+('3 Planilla Preadjudicación OTIC'!AW96)</f>
        <v>0</v>
      </c>
      <c r="AX96" s="4">
        <f>+('3 Planilla Preadjudicación OTIC'!AX96)</f>
        <v>1</v>
      </c>
      <c r="AY96" s="2">
        <f>+('3 Planilla Preadjudicación OTIC'!AY96)</f>
        <v>7</v>
      </c>
      <c r="AZ96" s="2" t="str">
        <f>+('3 Planilla Preadjudicación OTIC'!BA96)</f>
        <v>-</v>
      </c>
      <c r="BA96" s="2" t="str">
        <f>+('3 Planilla Preadjudicación OTIC'!BB96)</f>
        <v>-</v>
      </c>
      <c r="BB96" s="2" t="str">
        <f>+('3 Planilla Preadjudicación OTIC'!BC96)</f>
        <v>-</v>
      </c>
      <c r="BC96" s="2" t="str">
        <f>+('3 Planilla Preadjudicación OTIC'!BD96)</f>
        <v>-</v>
      </c>
      <c r="BD96" s="2" t="str">
        <f>+('3 Planilla Preadjudicación OTIC'!BE96)</f>
        <v>-</v>
      </c>
      <c r="BE96" s="2" t="str">
        <f>+('3 Planilla Preadjudicación OTIC'!BF96)</f>
        <v>-</v>
      </c>
      <c r="BF96" s="2"/>
      <c r="BG96" s="2">
        <f>+('3 Planilla Preadjudicación OTIC'!BG96)</f>
        <v>7</v>
      </c>
      <c r="BH96" s="2">
        <f>+('3 Planilla Preadjudicación OTIC'!BH96)</f>
        <v>7</v>
      </c>
      <c r="BI96" s="2">
        <f>+('3 Planilla Preadjudicación OTIC'!BI96)</f>
        <v>7</v>
      </c>
      <c r="BJ96" s="2">
        <f>+('3 Planilla Preadjudicación OTIC'!BJ96)</f>
        <v>7</v>
      </c>
      <c r="BK96" s="2">
        <f>+('3 Planilla Preadjudicación OTIC'!BK96)</f>
        <v>7</v>
      </c>
      <c r="BL96" s="199">
        <f>+('3 Planilla Preadjudicación OTIC'!BM96)</f>
        <v>7</v>
      </c>
      <c r="BM96" s="103">
        <f>ROUND(('3 Planilla Preadjudicación OTIC'!BN96),1)</f>
        <v>6.4</v>
      </c>
      <c r="BN96" s="4">
        <f>+('3 Planilla Preadjudicación OTIC'!BO96)</f>
        <v>0</v>
      </c>
      <c r="BO96" s="4">
        <f>+('3 Planilla Preadjudicación OTIC'!BP96)</f>
        <v>0</v>
      </c>
      <c r="BP96" s="4">
        <f>+('3 Planilla Preadjudicación OTIC'!BQ96)</f>
        <v>0</v>
      </c>
      <c r="BQ96" s="4">
        <f>+('3 Planilla Preadjudicación OTIC'!BR96)</f>
        <v>0</v>
      </c>
      <c r="BR96" s="4">
        <f>+('3 Planilla Preadjudicación OTIC'!BS96)</f>
        <v>0</v>
      </c>
      <c r="BS96" s="4">
        <f>+('3 Planilla Preadjudicación OTIC'!BT96)</f>
        <v>0</v>
      </c>
      <c r="BT96" s="135"/>
      <c r="BU96" s="85">
        <f>IF(VLOOKUP(A96,'BD OFICIAL'!$A$1:$AL$2097,7,0)=D96,0,1)</f>
        <v>0</v>
      </c>
      <c r="BV96" s="85">
        <f>IF(VLOOKUP(A96,'BD OFICIAL'!$A$1:$AL$2097,11,0)=J96,0,1)</f>
        <v>0</v>
      </c>
      <c r="BW96" s="85">
        <f>IF(VLOOKUP(A96,'BD OFICIAL'!$A$1:$AL$2097,13,0)=L96,0,1)</f>
        <v>0</v>
      </c>
      <c r="BX96" s="2">
        <f>IF(VLOOKUP(A96,'BD OFICIAL'!$A$1:$AL$2097,16,0)=O96,0,1)</f>
        <v>0</v>
      </c>
      <c r="BY96" s="2">
        <f>IF(VLOOKUP(A96,'BD OFICIAL'!$A$1:$AL$2097,17,0)=P96,0,1)</f>
        <v>0</v>
      </c>
      <c r="BZ96" s="2">
        <f>IF(VLOOKUP(A96,'BD OFICIAL'!$A$1:$AL$2097,19,0)=R96,0,1)</f>
        <v>0</v>
      </c>
      <c r="CA96" s="2">
        <f>IF(VLOOKUP(A96,'BD OFICIAL'!$A$1:$AL$2097,21,0)=T96,0,1)</f>
        <v>0</v>
      </c>
      <c r="CB96" s="2">
        <f>IF(VLOOKUP(A96,'BD OFICIAL'!$A$1:$AL$2097,24,0)=AK96,0,1)</f>
        <v>0</v>
      </c>
      <c r="CC96" s="2">
        <f>IF(VLOOKUP(A96,'BD OFICIAL'!$A$1:$AL$2097,25,0)=X96,0,1)</f>
        <v>0</v>
      </c>
      <c r="CD96" s="2">
        <f>IF(VLOOKUP(A96,'BD OFICIAL'!$A$1:$AL$2097,26,0)=Y96,0,1)</f>
        <v>0</v>
      </c>
      <c r="CE96" s="2">
        <f>IF(VLOOKUP(A96,'BD OFICIAL'!$A$1:$AL$2097,27,0)=Z96,0,1)</f>
        <v>0</v>
      </c>
      <c r="CF96" s="2">
        <f>IF(VLOOKUP(A96,'BD OFICIAL'!$A$1:$AL$2097,28,0)=AA96,0,1)</f>
        <v>0</v>
      </c>
      <c r="CG96" s="2">
        <f>IF(VLOOKUP(A96,'BD OFICIAL'!$A$1:$AL$2097,33,0)=AF96,0,1)</f>
        <v>0</v>
      </c>
      <c r="CH96" s="2">
        <f>IF(VLOOKUP(A96,'BD OFICIAL'!$A$1:$AL$2097,35,0)=AH96,0,1)</f>
        <v>0</v>
      </c>
      <c r="CI96" s="85">
        <f>IF(VLOOKUP(A96,'BD OFICIAL'!$A$1:$AL$2097,34,0)=AL96,0,1)</f>
        <v>0</v>
      </c>
      <c r="CJ96" s="12">
        <f>VLOOKUP(A96,'BD OFICIAL'!$A$1:$AM$2097,36,0)*AM96-AP96</f>
        <v>0</v>
      </c>
      <c r="CK96" s="85" t="str">
        <f t="shared" si="41"/>
        <v>SHNOM</v>
      </c>
      <c r="CL96" s="85" t="str">
        <f t="shared" si="42"/>
        <v>SI</v>
      </c>
      <c r="CM96" s="85" t="str">
        <f t="shared" si="55"/>
        <v>NO</v>
      </c>
      <c r="CN96" s="31">
        <f t="shared" si="56"/>
        <v>0</v>
      </c>
      <c r="CO96" s="31">
        <f t="shared" si="43"/>
        <v>0</v>
      </c>
      <c r="CP96" s="31">
        <f t="shared" si="34"/>
        <v>0</v>
      </c>
      <c r="CQ96" s="31">
        <f>IF(Y96="NO",0,IF(Y96="SI",IF(VLOOKUP(A96,'BD OFICIAL'!$A:$AO,40,0)=AQ96,0,1)))</f>
        <v>0</v>
      </c>
      <c r="CR96" s="31">
        <f>IF(Z96="NO",0,IF(Z96="SI",IF(VLOOKUP(A96,'BD OFICIAL'!$A:$AO,41,0)=AS96,0,1)))</f>
        <v>0</v>
      </c>
      <c r="CS96" s="31">
        <f t="shared" si="44"/>
        <v>0</v>
      </c>
      <c r="CT96" s="31">
        <f t="shared" si="45"/>
        <v>0</v>
      </c>
      <c r="CU96" s="31">
        <f>IF(VLOOKUP(A96,'BD OFICIAL'!$A$1:$AL$1055,31,0)="SI",IF(AT96&gt;0,0,1),IF(AT96=0,0,1))</f>
        <v>0</v>
      </c>
      <c r="CV96" s="31">
        <f t="shared" si="46"/>
        <v>0</v>
      </c>
      <c r="CW96" s="31">
        <f t="shared" si="47"/>
        <v>0</v>
      </c>
      <c r="CX96" s="85" t="str">
        <f t="shared" si="57"/>
        <v>SI</v>
      </c>
      <c r="CY96" s="31">
        <f t="shared" si="58"/>
        <v>0</v>
      </c>
      <c r="CZ96" s="85" t="str">
        <f>IF(ISERROR(VLOOKUP(AI96,EXPERIENCIA!$A$1:$C$2100,1,0)),"NO","SI")</f>
        <v>NO</v>
      </c>
      <c r="DA96" s="85">
        <f>IF(CX96="no","NO APLICA",IF(AX96=0,"ERROR NOTA",IF(AND(AX96&gt;1,CZ96="NO"),"ERROR NOTA",IF(AND(CZ96="NO",AX96=1),0,IF(VLOOKUP(AI96,EXPERIENCIA!$A$1:$C$2100,3,0)=AX96,0,"ERROR NOTA")))))</f>
        <v>0</v>
      </c>
      <c r="DB96" s="85" t="str">
        <f>IF(ISERROR(VLOOKUP(AI96,COMPORTAMIENTO!$A$1:$C$2100,1,0)),"NO","SI")</f>
        <v>NO</v>
      </c>
      <c r="DC96" s="85">
        <f>IF(CX96="NO","NO APLICA",IF(AY96=0,"ERROR NOTA",IF(AND(DB96="NO",AY96=7),0,IF(VLOOKUP(AI96,COMPORTAMIENTO!$A$2:$H$2100,8,0)=AY96,0,"ERROR NOTA"))))</f>
        <v>0</v>
      </c>
      <c r="DD96" s="103">
        <f t="shared" si="59"/>
        <v>0.1</v>
      </c>
      <c r="DE96" s="103">
        <f t="shared" si="60"/>
        <v>0.70000000000000007</v>
      </c>
      <c r="DF96" s="85" t="str">
        <f t="shared" si="48"/>
        <v>SI</v>
      </c>
      <c r="DG96" s="85">
        <f t="shared" si="49"/>
        <v>0</v>
      </c>
      <c r="DH96" s="85">
        <f t="shared" si="61"/>
        <v>0</v>
      </c>
      <c r="DI96" s="85">
        <f t="shared" si="50"/>
        <v>0</v>
      </c>
      <c r="DJ96" s="7">
        <f t="shared" si="62"/>
        <v>7.0000000000000009</v>
      </c>
      <c r="DK96" s="7">
        <f t="shared" si="51"/>
        <v>7.0000000000000009</v>
      </c>
      <c r="DL96" s="12">
        <f t="shared" si="63"/>
        <v>5075</v>
      </c>
      <c r="DM96" s="12">
        <f>VLOOKUP(A96,'5 TD'!$A:$B,2,0)</f>
        <v>5075</v>
      </c>
      <c r="DN96" s="7">
        <f t="shared" si="52"/>
        <v>7</v>
      </c>
      <c r="DO96" s="85" t="str">
        <f t="shared" si="53"/>
        <v>APROBADO</v>
      </c>
      <c r="DP96" s="85" t="str">
        <f t="shared" si="35"/>
        <v>APROBADO</v>
      </c>
      <c r="DQ96" s="7">
        <f t="shared" si="36"/>
        <v>6.4</v>
      </c>
      <c r="DR96" s="85" t="str">
        <f t="shared" si="64"/>
        <v>APROBADO</v>
      </c>
      <c r="DS96" s="2">
        <f>+('3 Planilla Preadjudicación OTIC'!BO96)</f>
        <v>0</v>
      </c>
      <c r="DT96" s="2">
        <f>IF(DR96="APROBADO",VLOOKUP(A96,'5 TD'!$D$3:$E$270,2,0),"NO APLICA")</f>
        <v>7</v>
      </c>
      <c r="DU96" s="2" t="str">
        <f t="shared" si="37"/>
        <v>NO</v>
      </c>
      <c r="DV96" s="2" t="str">
        <f>IF(DU96="SI",VLOOKUP(A96,'5 TD'!$G$3:$H$270,2,0),"NO APLICA ")</f>
        <v xml:space="preserve">NO APLICA </v>
      </c>
      <c r="DW96" s="2" t="str">
        <f t="shared" si="65"/>
        <v>NO</v>
      </c>
      <c r="DX96" s="2" t="str">
        <f>IF(DW96="SI",VLOOKUP(A96,'5 TD'!$J$4:$K$472,2,0),"NO APLICA")</f>
        <v>NO APLICA</v>
      </c>
      <c r="DY96" s="2" t="str">
        <f t="shared" si="66"/>
        <v>NO</v>
      </c>
      <c r="DZ96" s="7" t="str">
        <f>IF(DY96="SI",VLOOKUP(A96,'5 TD'!$M$4:$N$350,2,0),"NO APLICA")</f>
        <v>NO APLICA</v>
      </c>
      <c r="EA96" s="2" t="str">
        <f t="shared" si="54"/>
        <v>NO APLICA</v>
      </c>
      <c r="EB96" s="12" t="str">
        <f t="shared" si="67"/>
        <v/>
      </c>
      <c r="EC96" s="12" t="str">
        <f>IF(EA96="SI",VLOOKUP(A96,'5 TD'!$V$4:$W$479,2,0),"NO APLICA")</f>
        <v>NO APLICA</v>
      </c>
      <c r="ED96" s="2" t="str">
        <f t="shared" si="38"/>
        <v>NO</v>
      </c>
      <c r="EE96" s="79" t="str">
        <f>IF(ED96="SI",VLOOKUP(AI96,COMPORTAMIENTO!$A$1:$H$2100,7,0),"NO APLICA")</f>
        <v>NO APLICA</v>
      </c>
      <c r="EF96" s="234" t="str">
        <f>IF(ED96="SI",VLOOKUP(A96,'5 TD'!$P$2:$Q$479,2,0),"NO APLICA")</f>
        <v>NO APLICA</v>
      </c>
      <c r="EG96" s="2" t="str">
        <f t="shared" si="39"/>
        <v>NO</v>
      </c>
      <c r="EH96" s="2">
        <f>IF(CZ96="no",0,VLOOKUP(AI96,EXPERIENCIA!$A$1:$C$2100,2,0))</f>
        <v>0</v>
      </c>
      <c r="EI96" s="2">
        <f>IF(CZ96="si",VLOOKUP(A96,'5 TD'!$S$3:$T$2103,2,0),0)</f>
        <v>0</v>
      </c>
      <c r="EJ96" s="2" t="str">
        <f t="shared" si="40"/>
        <v>SI</v>
      </c>
      <c r="EK96" s="2">
        <f>+('3 Planilla Preadjudicación OTIC'!BU97)</f>
        <v>0</v>
      </c>
      <c r="EL96" s="3"/>
      <c r="EM96" s="3"/>
      <c r="EN96" s="3"/>
    </row>
    <row r="97" spans="1:144" ht="15" hidden="1" customHeight="1" x14ac:dyDescent="0.3">
      <c r="A97" s="2">
        <f>+('3 Planilla Preadjudicación OTIC'!A97)</f>
        <v>14548</v>
      </c>
      <c r="B97" s="2" t="str">
        <f>+('3 Planilla Preadjudicación OTIC'!B97)</f>
        <v>53334038-5</v>
      </c>
      <c r="C97" s="4">
        <f>+('3 Planilla Preadjudicación OTIC'!E97)</f>
        <v>2025</v>
      </c>
      <c r="D97" s="4" t="str">
        <f>+('3 Planilla Preadjudicación OTIC'!F97)</f>
        <v>Fondos Regionales</v>
      </c>
      <c r="E97" s="4" t="str">
        <f>+('3 Planilla Preadjudicación OTIC'!G97)</f>
        <v>61531000-K</v>
      </c>
      <c r="F97" s="4" t="str">
        <f>+('3 Planilla Preadjudicación OTIC'!H97)</f>
        <v>SENCE</v>
      </c>
      <c r="G97" s="4"/>
      <c r="H97" s="4"/>
      <c r="I97" s="4" t="str">
        <f>+('3 Planilla Preadjudicación OTIC'!I97)</f>
        <v>TÉCNICAS DE SOLDADURA POR OXIGÁS, ARCO VOLTAICO, TIG Y MIG</v>
      </c>
      <c r="J97" s="4" t="str">
        <f>+('3 Planilla Preadjudicación OTIC'!J97)</f>
        <v>PF0622</v>
      </c>
      <c r="K97" s="4" t="str">
        <f>+('3 Planilla Preadjudicación OTIC'!K97)</f>
        <v>TÉCNICAS PARA EL EMPRENDIMIENTO</v>
      </c>
      <c r="L97" s="4" t="str">
        <f>+('3 Planilla Preadjudicación OTIC'!L97)</f>
        <v>PF0921</v>
      </c>
      <c r="M97" s="2">
        <f>+('3 Planilla Preadjudicación OTIC'!M97)</f>
        <v>9</v>
      </c>
      <c r="N97" s="4" t="str">
        <f>+('3 Planilla Preadjudicación OTIC'!N97)</f>
        <v>DE LA ARAUCANÍA</v>
      </c>
      <c r="O97" s="4" t="str">
        <f>+('3 Planilla Preadjudicación OTIC'!O97)</f>
        <v>RENAICO</v>
      </c>
      <c r="P97" s="4" t="str">
        <f>+('3 Planilla Preadjudicación OTIC'!P97)</f>
        <v>PERSONAS VULNERABLES PERTENECIENTES AL 80 % MÁS VULNERABLE</v>
      </c>
      <c r="Q97" s="4" t="str">
        <f>+('3 Planilla Preadjudicación OTIC'!Q97)</f>
        <v>PRESENCIAL</v>
      </c>
      <c r="R97" s="4" t="str">
        <f>+('3 Planilla Preadjudicación OTIC'!R97)</f>
        <v>INDEPENDIENTE</v>
      </c>
      <c r="S97" s="4" t="str">
        <f>+('3 Planilla Preadjudicación OTIC'!S97)</f>
        <v>01. LUNES - MAÑANA / 04. MARTES - MAÑANA / 07. MIÉRCOLES - MAÑANA / 10. JUEVES - MAÑANA / 13. VIERNES - MAÑANA</v>
      </c>
      <c r="T97" s="2">
        <f>+('3 Planilla Preadjudicación OTIC'!T97)</f>
        <v>20</v>
      </c>
      <c r="U97" s="2">
        <f>+('3 Planilla Preadjudicación OTIC'!U97)</f>
        <v>260</v>
      </c>
      <c r="V97" s="2">
        <f>+('3 Planilla Preadjudicación OTIC'!V97)</f>
        <v>12</v>
      </c>
      <c r="W97" s="2">
        <f>+('3 Planilla Preadjudicación OTIC'!W97)</f>
        <v>272</v>
      </c>
      <c r="X97" s="2">
        <f>+('3 Planilla Preadjudicación OTIC'!X97)</f>
        <v>4</v>
      </c>
      <c r="Y97" s="2" t="str">
        <f>+('3 Planilla Preadjudicación OTIC'!Y97)</f>
        <v>SI</v>
      </c>
      <c r="Z97" s="2" t="str">
        <f>+('3 Planilla Preadjudicación OTIC'!Z97)</f>
        <v>SI</v>
      </c>
      <c r="AA97" s="2" t="str">
        <f>+('3 Planilla Preadjudicación OTIC'!AA97)</f>
        <v>SI</v>
      </c>
      <c r="AB97" s="4">
        <f>+('3 Planilla Preadjudicación OTIC'!AB97)</f>
        <v>0</v>
      </c>
      <c r="AC97" s="4" t="str">
        <f>+('3 Planilla Preadjudicación OTIC'!AC97)</f>
        <v>EDUCACIÓN BÁSICA COMPLETA, DE PREFERENCIA; NOCIONES BÁSICAS DE OPERACIONES MATEMÁTICAS (SUMA, RESTA,
MULTIPLICACIÓN, DIVISIÓN).</v>
      </c>
      <c r="AD97" s="2" t="str">
        <f>+('3 Planilla Preadjudicación OTIC'!AD97)</f>
        <v>SI</v>
      </c>
      <c r="AE97" s="4" t="str">
        <f>+('3 Planilla Preadjudicación OTIC'!AE97)</f>
        <v>CERTIFICACIÓN COMO SOLDADOR.</v>
      </c>
      <c r="AF97" s="2" t="str">
        <f>+('3 Planilla Preadjudicación OTIC'!AF97)</f>
        <v>CONVOCATORIA ABIERTA</v>
      </c>
      <c r="AG97" s="2">
        <f>+('3 Planilla Preadjudicación OTIC'!AG97)</f>
        <v>68</v>
      </c>
      <c r="AH97" s="30">
        <v>2</v>
      </c>
      <c r="AI97" s="2" t="str">
        <f>+('3 Planilla Preadjudicación OTIC'!AI97)</f>
        <v>79676750-2</v>
      </c>
      <c r="AJ97" s="135" t="str">
        <f>+('3 Planilla Preadjudicación OTIC'!AJ97)</f>
        <v>I.E.T Instituto para el trabajo de empresas LTDA</v>
      </c>
      <c r="AK97" s="4">
        <f>+('3 Planilla Preadjudicación OTIC'!AK97)</f>
        <v>272</v>
      </c>
      <c r="AL97" s="2">
        <f>+('3 Planilla Preadjudicación OTIC'!AL97)</f>
        <v>68</v>
      </c>
      <c r="AM97" s="2">
        <f>+('3 Planilla Preadjudicación OTIC'!AM97)</f>
        <v>5075</v>
      </c>
      <c r="AN97" s="12">
        <f>+('3 Planilla Preadjudicación OTIC'!AN97)</f>
        <v>275000</v>
      </c>
      <c r="AO97" s="12">
        <f>+('3 Planilla Preadjudicación OTIC'!AO97)</f>
        <v>250000</v>
      </c>
      <c r="AP97" s="12">
        <f>+('3 Planilla Preadjudicación OTIC'!AP97)</f>
        <v>27608000</v>
      </c>
      <c r="AQ97" s="12">
        <f>+('3 Planilla Preadjudicación OTIC'!AQ97)</f>
        <v>5440000</v>
      </c>
      <c r="AR97" s="12">
        <f>+('3 Planilla Preadjudicación OTIC'!AR97)</f>
        <v>5500000</v>
      </c>
      <c r="AS97" s="12">
        <f>+('3 Planilla Preadjudicación OTIC'!AS97)</f>
        <v>6800000</v>
      </c>
      <c r="AT97" s="12">
        <f>+('3 Planilla Preadjudicación OTIC'!AT97)</f>
        <v>5000000</v>
      </c>
      <c r="AU97" s="12">
        <f>+('3 Planilla Preadjudicación OTIC'!AU97)</f>
        <v>50348000</v>
      </c>
      <c r="AV97" s="12" t="str">
        <f>+('3 Planilla Preadjudicación OTIC'!AV97)</f>
        <v>si</v>
      </c>
      <c r="AW97" s="2">
        <f>+('3 Planilla Preadjudicación OTIC'!AW97)</f>
        <v>0</v>
      </c>
      <c r="AX97" s="4">
        <f>+('3 Planilla Preadjudicación OTIC'!AX97)</f>
        <v>1</v>
      </c>
      <c r="AY97" s="2">
        <f>+('3 Planilla Preadjudicación OTIC'!AY97)</f>
        <v>7</v>
      </c>
      <c r="AZ97" s="2" t="str">
        <f>+('3 Planilla Preadjudicación OTIC'!BA97)</f>
        <v>-</v>
      </c>
      <c r="BA97" s="2" t="str">
        <f>+('3 Planilla Preadjudicación OTIC'!BB97)</f>
        <v>-</v>
      </c>
      <c r="BB97" s="2" t="str">
        <f>+('3 Planilla Preadjudicación OTIC'!BC97)</f>
        <v>-</v>
      </c>
      <c r="BC97" s="2" t="str">
        <f>+('3 Planilla Preadjudicación OTIC'!BD97)</f>
        <v>-</v>
      </c>
      <c r="BD97" s="2" t="str">
        <f>+('3 Planilla Preadjudicación OTIC'!BE97)</f>
        <v>-</v>
      </c>
      <c r="BE97" s="2" t="str">
        <f>+('3 Planilla Preadjudicación OTIC'!BF97)</f>
        <v>-</v>
      </c>
      <c r="BF97" s="2"/>
      <c r="BG97" s="2">
        <f>+('3 Planilla Preadjudicación OTIC'!BG97)</f>
        <v>7</v>
      </c>
      <c r="BH97" s="2">
        <f>+('3 Planilla Preadjudicación OTIC'!BH97)</f>
        <v>7</v>
      </c>
      <c r="BI97" s="2">
        <f>+('3 Planilla Preadjudicación OTIC'!BI97)</f>
        <v>7</v>
      </c>
      <c r="BJ97" s="2">
        <f>+('3 Planilla Preadjudicación OTIC'!BJ97)</f>
        <v>7</v>
      </c>
      <c r="BK97" s="2">
        <f>+('3 Planilla Preadjudicación OTIC'!BK97)</f>
        <v>7</v>
      </c>
      <c r="BL97" s="199">
        <f>+('3 Planilla Preadjudicación OTIC'!BM97)</f>
        <v>7</v>
      </c>
      <c r="BM97" s="103">
        <f>ROUND(('3 Planilla Preadjudicación OTIC'!BN97),1)</f>
        <v>6.4</v>
      </c>
      <c r="BN97" s="4">
        <f>+('3 Planilla Preadjudicación OTIC'!BO97)</f>
        <v>0</v>
      </c>
      <c r="BO97" s="4">
        <f>+('3 Planilla Preadjudicación OTIC'!BP97)</f>
        <v>0</v>
      </c>
      <c r="BP97" s="4">
        <f>+('3 Planilla Preadjudicación OTIC'!BQ97)</f>
        <v>0</v>
      </c>
      <c r="BQ97" s="4">
        <f>+('3 Planilla Preadjudicación OTIC'!BR97)</f>
        <v>0</v>
      </c>
      <c r="BR97" s="4">
        <f>+('3 Planilla Preadjudicación OTIC'!BS97)</f>
        <v>0</v>
      </c>
      <c r="BS97" s="4">
        <f>+('3 Planilla Preadjudicación OTIC'!BT97)</f>
        <v>0</v>
      </c>
      <c r="BT97" s="135"/>
      <c r="BU97" s="85">
        <f>IF(VLOOKUP(A97,'BD OFICIAL'!$A$1:$AL$2097,7,0)=D97,0,1)</f>
        <v>0</v>
      </c>
      <c r="BV97" s="85">
        <f>IF(VLOOKUP(A97,'BD OFICIAL'!$A$1:$AL$2097,11,0)=J97,0,1)</f>
        <v>0</v>
      </c>
      <c r="BW97" s="85">
        <f>IF(VLOOKUP(A97,'BD OFICIAL'!$A$1:$AL$2097,13,0)=L97,0,1)</f>
        <v>0</v>
      </c>
      <c r="BX97" s="2">
        <f>IF(VLOOKUP(A97,'BD OFICIAL'!$A$1:$AL$2097,16,0)=O97,0,1)</f>
        <v>0</v>
      </c>
      <c r="BY97" s="2">
        <f>IF(VLOOKUP(A97,'BD OFICIAL'!$A$1:$AL$2097,17,0)=P97,0,1)</f>
        <v>0</v>
      </c>
      <c r="BZ97" s="2">
        <f>IF(VLOOKUP(A97,'BD OFICIAL'!$A$1:$AL$2097,19,0)=R97,0,1)</f>
        <v>0</v>
      </c>
      <c r="CA97" s="2">
        <f>IF(VLOOKUP(A97,'BD OFICIAL'!$A$1:$AL$2097,21,0)=T97,0,1)</f>
        <v>0</v>
      </c>
      <c r="CB97" s="2">
        <f>IF(VLOOKUP(A97,'BD OFICIAL'!$A$1:$AL$2097,24,0)=AK97,0,1)</f>
        <v>0</v>
      </c>
      <c r="CC97" s="2">
        <f>IF(VLOOKUP(A97,'BD OFICIAL'!$A$1:$AL$2097,25,0)=X97,0,1)</f>
        <v>0</v>
      </c>
      <c r="CD97" s="2">
        <f>IF(VLOOKUP(A97,'BD OFICIAL'!$A$1:$AL$2097,26,0)=Y97,0,1)</f>
        <v>0</v>
      </c>
      <c r="CE97" s="2">
        <f>IF(VLOOKUP(A97,'BD OFICIAL'!$A$1:$AL$2097,27,0)=Z97,0,1)</f>
        <v>0</v>
      </c>
      <c r="CF97" s="2">
        <f>IF(VLOOKUP(A97,'BD OFICIAL'!$A$1:$AL$2097,28,0)=AA97,0,1)</f>
        <v>0</v>
      </c>
      <c r="CG97" s="2">
        <f>IF(VLOOKUP(A97,'BD OFICIAL'!$A$1:$AL$2097,33,0)=AF97,0,1)</f>
        <v>0</v>
      </c>
      <c r="CH97" s="2">
        <f>IF(VLOOKUP(A97,'BD OFICIAL'!$A$1:$AL$2097,35,0)=AH97,0,1)</f>
        <v>0</v>
      </c>
      <c r="CI97" s="85">
        <f>IF(VLOOKUP(A97,'BD OFICIAL'!$A$1:$AL$2097,34,0)=AL97,0,1)</f>
        <v>0</v>
      </c>
      <c r="CJ97" s="12">
        <f>VLOOKUP(A97,'BD OFICIAL'!$A$1:$AM$2097,36,0)*AM97-AP97</f>
        <v>0</v>
      </c>
      <c r="CK97" s="85" t="str">
        <f t="shared" si="41"/>
        <v>SHNOM</v>
      </c>
      <c r="CL97" s="85" t="str">
        <f t="shared" si="42"/>
        <v>SI</v>
      </c>
      <c r="CM97" s="85" t="str">
        <f t="shared" si="55"/>
        <v>NO</v>
      </c>
      <c r="CN97" s="31">
        <f t="shared" si="56"/>
        <v>0</v>
      </c>
      <c r="CO97" s="31">
        <f t="shared" si="43"/>
        <v>0</v>
      </c>
      <c r="CP97" s="31">
        <f t="shared" si="34"/>
        <v>0</v>
      </c>
      <c r="CQ97" s="31">
        <f>IF(Y97="NO",0,IF(Y97="SI",IF(VLOOKUP(A97,'BD OFICIAL'!$A:$AO,40,0)=AQ97,0,1)))</f>
        <v>0</v>
      </c>
      <c r="CR97" s="31">
        <f>IF(Z97="NO",0,IF(Z97="SI",IF(VLOOKUP(A97,'BD OFICIAL'!$A:$AO,41,0)=AS97,0,1)))</f>
        <v>0</v>
      </c>
      <c r="CS97" s="31">
        <f t="shared" si="44"/>
        <v>0</v>
      </c>
      <c r="CT97" s="31">
        <f t="shared" si="45"/>
        <v>0</v>
      </c>
      <c r="CU97" s="31">
        <f>IF(VLOOKUP(A97,'BD OFICIAL'!$A$1:$AL$1055,31,0)="SI",IF(AT97&gt;0,0,1),IF(AT97=0,0,1))</f>
        <v>0</v>
      </c>
      <c r="CV97" s="31">
        <f t="shared" si="46"/>
        <v>0</v>
      </c>
      <c r="CW97" s="31">
        <f t="shared" si="47"/>
        <v>0</v>
      </c>
      <c r="CX97" s="85" t="str">
        <f t="shared" si="57"/>
        <v>SI</v>
      </c>
      <c r="CY97" s="31">
        <f t="shared" si="58"/>
        <v>0</v>
      </c>
      <c r="CZ97" s="85" t="str">
        <f>IF(ISERROR(VLOOKUP(AI97,EXPERIENCIA!$A$1:$C$2100,1,0)),"NO","SI")</f>
        <v>NO</v>
      </c>
      <c r="DA97" s="85">
        <f>IF(CX97="no","NO APLICA",IF(AX97=0,"ERROR NOTA",IF(AND(AX97&gt;1,CZ97="NO"),"ERROR NOTA",IF(AND(CZ97="NO",AX97=1),0,IF(VLOOKUP(AI97,EXPERIENCIA!$A$1:$C$2100,3,0)=AX97,0,"ERROR NOTA")))))</f>
        <v>0</v>
      </c>
      <c r="DB97" s="85" t="str">
        <f>IF(ISERROR(VLOOKUP(AI97,COMPORTAMIENTO!$A$1:$C$2100,1,0)),"NO","SI")</f>
        <v>NO</v>
      </c>
      <c r="DC97" s="85">
        <f>IF(CX97="NO","NO APLICA",IF(AY97=0,"ERROR NOTA",IF(AND(DB97="NO",AY97=7),0,IF(VLOOKUP(AI97,COMPORTAMIENTO!$A$2:$H$2100,8,0)=AY97,0,"ERROR NOTA"))))</f>
        <v>0</v>
      </c>
      <c r="DD97" s="103">
        <f t="shared" si="59"/>
        <v>0.1</v>
      </c>
      <c r="DE97" s="103">
        <f t="shared" si="60"/>
        <v>0.70000000000000007</v>
      </c>
      <c r="DF97" s="85" t="str">
        <f t="shared" si="48"/>
        <v>SI</v>
      </c>
      <c r="DG97" s="85">
        <f t="shared" si="49"/>
        <v>0</v>
      </c>
      <c r="DH97" s="85">
        <f t="shared" si="61"/>
        <v>0</v>
      </c>
      <c r="DI97" s="85">
        <f t="shared" si="50"/>
        <v>0</v>
      </c>
      <c r="DJ97" s="7">
        <f t="shared" si="62"/>
        <v>7.0000000000000009</v>
      </c>
      <c r="DK97" s="7">
        <f t="shared" si="51"/>
        <v>7.0000000000000009</v>
      </c>
      <c r="DL97" s="12">
        <f t="shared" si="63"/>
        <v>5075</v>
      </c>
      <c r="DM97" s="12">
        <f>VLOOKUP(A97,'5 TD'!$A:$B,2,0)</f>
        <v>5075</v>
      </c>
      <c r="DN97" s="7">
        <f t="shared" si="52"/>
        <v>7</v>
      </c>
      <c r="DO97" s="85" t="str">
        <f t="shared" si="53"/>
        <v>APROBADO</v>
      </c>
      <c r="DP97" s="85" t="str">
        <f t="shared" si="35"/>
        <v>APROBADO</v>
      </c>
      <c r="DQ97" s="7">
        <f t="shared" si="36"/>
        <v>6.4</v>
      </c>
      <c r="DR97" s="85" t="str">
        <f t="shared" si="64"/>
        <v>APROBADO</v>
      </c>
      <c r="DS97" s="2">
        <f>+('3 Planilla Preadjudicación OTIC'!BO97)</f>
        <v>0</v>
      </c>
      <c r="DT97" s="2">
        <f>IF(DR97="APROBADO",VLOOKUP(A97,'5 TD'!$D$3:$E$270,2,0),"NO APLICA")</f>
        <v>7</v>
      </c>
      <c r="DU97" s="2" t="str">
        <f t="shared" si="37"/>
        <v>NO</v>
      </c>
      <c r="DV97" s="2" t="str">
        <f>IF(DU97="SI",VLOOKUP(A97,'5 TD'!$G$3:$H$270,2,0),"NO APLICA ")</f>
        <v xml:space="preserve">NO APLICA </v>
      </c>
      <c r="DW97" s="2" t="str">
        <f t="shared" si="65"/>
        <v>NO</v>
      </c>
      <c r="DX97" s="2" t="str">
        <f>IF(DW97="SI",VLOOKUP(A97,'5 TD'!$J$4:$K$472,2,0),"NO APLICA")</f>
        <v>NO APLICA</v>
      </c>
      <c r="DY97" s="2" t="str">
        <f t="shared" si="66"/>
        <v>NO</v>
      </c>
      <c r="DZ97" s="7" t="str">
        <f>IF(DY97="SI",VLOOKUP(A97,'5 TD'!$M$4:$N$350,2,0),"NO APLICA")</f>
        <v>NO APLICA</v>
      </c>
      <c r="EA97" s="2" t="str">
        <f t="shared" si="54"/>
        <v>NO APLICA</v>
      </c>
      <c r="EB97" s="12" t="str">
        <f t="shared" si="67"/>
        <v/>
      </c>
      <c r="EC97" s="12" t="str">
        <f>IF(EA97="SI",VLOOKUP(A97,'5 TD'!$V$4:$W$479,2,0),"NO APLICA")</f>
        <v>NO APLICA</v>
      </c>
      <c r="ED97" s="2" t="str">
        <f t="shared" si="38"/>
        <v>NO</v>
      </c>
      <c r="EE97" s="79" t="str">
        <f>IF(ED97="SI",VLOOKUP(AI97,COMPORTAMIENTO!$A$1:$H$2100,7,0),"NO APLICA")</f>
        <v>NO APLICA</v>
      </c>
      <c r="EF97" s="234" t="str">
        <f>IF(ED97="SI",VLOOKUP(A97,'5 TD'!$P$2:$Q$479,2,0),"NO APLICA")</f>
        <v>NO APLICA</v>
      </c>
      <c r="EG97" s="2" t="str">
        <f t="shared" si="39"/>
        <v>NO</v>
      </c>
      <c r="EH97" s="2">
        <f>IF(CZ97="no",0,VLOOKUP(AI97,EXPERIENCIA!$A$1:$C$2100,2,0))</f>
        <v>0</v>
      </c>
      <c r="EI97" s="2">
        <f>IF(CZ97="si",VLOOKUP(A97,'5 TD'!$S$3:$T$2103,2,0),0)</f>
        <v>0</v>
      </c>
      <c r="EJ97" s="2" t="str">
        <f t="shared" si="40"/>
        <v>SI</v>
      </c>
      <c r="EK97" s="2">
        <f>+('3 Planilla Preadjudicación OTIC'!BU98)</f>
        <v>0</v>
      </c>
      <c r="EL97" s="3"/>
      <c r="EM97" s="3"/>
      <c r="EN97" s="3"/>
    </row>
    <row r="98" spans="1:144" ht="15" hidden="1" customHeight="1" x14ac:dyDescent="0.3">
      <c r="A98" s="2">
        <f>+('3 Planilla Preadjudicación OTIC'!A98)</f>
        <v>14549</v>
      </c>
      <c r="B98" s="2" t="str">
        <f>+('3 Planilla Preadjudicación OTIC'!B98)</f>
        <v>53334038-5</v>
      </c>
      <c r="C98" s="4">
        <f>+('3 Planilla Preadjudicación OTIC'!E98)</f>
        <v>2025</v>
      </c>
      <c r="D98" s="4" t="str">
        <f>+('3 Planilla Preadjudicación OTIC'!F98)</f>
        <v>Fondos Regionales</v>
      </c>
      <c r="E98" s="4" t="str">
        <f>+('3 Planilla Preadjudicación OTIC'!G98)</f>
        <v>61531000-K</v>
      </c>
      <c r="F98" s="4" t="str">
        <f>+('3 Planilla Preadjudicación OTIC'!H98)</f>
        <v>SENCE</v>
      </c>
      <c r="G98" s="4"/>
      <c r="H98" s="4"/>
      <c r="I98" s="4" t="str">
        <f>+('3 Planilla Preadjudicación OTIC'!I98)</f>
        <v>LABORES DE CARPINTERÍA DE OBRA GRUESA BÁSICA</v>
      </c>
      <c r="J98" s="4" t="str">
        <f>+('3 Planilla Preadjudicación OTIC'!J98)</f>
        <v>PF1566</v>
      </c>
      <c r="K98" s="4" t="str">
        <f>+('3 Planilla Preadjudicación OTIC'!K98)</f>
        <v>TÉCNICAS PARA EL EMPRENDIMIENTO</v>
      </c>
      <c r="L98" s="4" t="str">
        <f>+('3 Planilla Preadjudicación OTIC'!L98)</f>
        <v>PF0921</v>
      </c>
      <c r="M98" s="2">
        <f>+('3 Planilla Preadjudicación OTIC'!M98)</f>
        <v>9</v>
      </c>
      <c r="N98" s="4" t="str">
        <f>+('3 Planilla Preadjudicación OTIC'!N98)</f>
        <v>DE LA ARAUCANÍA</v>
      </c>
      <c r="O98" s="4" t="str">
        <f>+('3 Planilla Preadjudicación OTIC'!O98)</f>
        <v>TOLTÉN</v>
      </c>
      <c r="P98" s="4" t="str">
        <f>+('3 Planilla Preadjudicación OTIC'!P98)</f>
        <v>PERSONAS VULNERABLES PERTENECIENTES AL 80 % MÁS VULNERABLE</v>
      </c>
      <c r="Q98" s="4" t="str">
        <f>+('3 Planilla Preadjudicación OTIC'!Q98)</f>
        <v>PRESENCIAL</v>
      </c>
      <c r="R98" s="4" t="str">
        <f>+('3 Planilla Preadjudicación OTIC'!R98)</f>
        <v>INDEPENDIENTE</v>
      </c>
      <c r="S98" s="4" t="str">
        <f>+('3 Planilla Preadjudicación OTIC'!S98)</f>
        <v>01. LUNES - MAÑANA / 04. MARTES - MAÑANA / 07. MIÉRCOLES - MAÑANA / 10. JUEVES - MAÑANA / 13. VIERNES - MAÑANA</v>
      </c>
      <c r="T98" s="2">
        <f>+('3 Planilla Preadjudicación OTIC'!T98)</f>
        <v>20</v>
      </c>
      <c r="U98" s="2">
        <f>+('3 Planilla Preadjudicación OTIC'!U98)</f>
        <v>170</v>
      </c>
      <c r="V98" s="2">
        <f>+('3 Planilla Preadjudicación OTIC'!V98)</f>
        <v>12</v>
      </c>
      <c r="W98" s="2">
        <f>+('3 Planilla Preadjudicación OTIC'!W98)</f>
        <v>182</v>
      </c>
      <c r="X98" s="2">
        <f>+('3 Planilla Preadjudicación OTIC'!X98)</f>
        <v>4</v>
      </c>
      <c r="Y98" s="2" t="str">
        <f>+('3 Planilla Preadjudicación OTIC'!Y98)</f>
        <v>SI</v>
      </c>
      <c r="Z98" s="2" t="str">
        <f>+('3 Planilla Preadjudicación OTIC'!Z98)</f>
        <v>SI</v>
      </c>
      <c r="AA98" s="2" t="str">
        <f>+('3 Planilla Preadjudicación OTIC'!AA98)</f>
        <v>SI</v>
      </c>
      <c r="AB98" s="4">
        <f>+('3 Planilla Preadjudicación OTIC'!AB98)</f>
        <v>0</v>
      </c>
      <c r="AC98" s="4" t="str">
        <f>+('3 Planilla Preadjudicación OTIC'!AC98)</f>
        <v>EDUCACIÓN MEDIA COMPLETA, PREFERENTEMENTE</v>
      </c>
      <c r="AD98" s="2">
        <f>+('3 Planilla Preadjudicación OTIC'!AD98)</f>
        <v>0</v>
      </c>
      <c r="AE98" s="4">
        <f>+('3 Planilla Preadjudicación OTIC'!AE98)</f>
        <v>0</v>
      </c>
      <c r="AF98" s="2" t="str">
        <f>+('3 Planilla Preadjudicación OTIC'!AF98)</f>
        <v>CONVOCATORIA ABIERTA</v>
      </c>
      <c r="AG98" s="2">
        <f>+('3 Planilla Preadjudicación OTIC'!AG98)</f>
        <v>46</v>
      </c>
      <c r="AH98" s="30">
        <v>2</v>
      </c>
      <c r="AI98" s="2" t="str">
        <f>+('3 Planilla Preadjudicación OTIC'!AI98)</f>
        <v>79676750-2</v>
      </c>
      <c r="AJ98" s="135" t="str">
        <f>+('3 Planilla Preadjudicación OTIC'!AJ98)</f>
        <v>I.E.T Instituto para el trabajo de empresas LTDA</v>
      </c>
      <c r="AK98" s="4">
        <f>+('3 Planilla Preadjudicación OTIC'!AK98)</f>
        <v>182</v>
      </c>
      <c r="AL98" s="2">
        <f>+('3 Planilla Preadjudicación OTIC'!AL98)</f>
        <v>46</v>
      </c>
      <c r="AM98" s="2">
        <f>+('3 Planilla Preadjudicación OTIC'!AM98)</f>
        <v>5075</v>
      </c>
      <c r="AN98" s="12">
        <f>+('3 Planilla Preadjudicación OTIC'!AN98)</f>
        <v>275000</v>
      </c>
      <c r="AO98" s="12">
        <f>+('3 Planilla Preadjudicación OTIC'!AO98)</f>
        <v>0</v>
      </c>
      <c r="AP98" s="12">
        <f>+('3 Planilla Preadjudicación OTIC'!AP98)</f>
        <v>18473000</v>
      </c>
      <c r="AQ98" s="12">
        <f>+('3 Planilla Preadjudicación OTIC'!AQ98)</f>
        <v>3680000</v>
      </c>
      <c r="AR98" s="12">
        <f>+('3 Planilla Preadjudicación OTIC'!AR98)</f>
        <v>5500000</v>
      </c>
      <c r="AS98" s="12">
        <f>+('3 Planilla Preadjudicación OTIC'!AS98)</f>
        <v>4600000</v>
      </c>
      <c r="AT98" s="12">
        <f>+('3 Planilla Preadjudicación OTIC'!AT98)</f>
        <v>0</v>
      </c>
      <c r="AU98" s="12">
        <f>+('3 Planilla Preadjudicación OTIC'!AU98)</f>
        <v>32253000</v>
      </c>
      <c r="AV98" s="12" t="str">
        <f>+('3 Planilla Preadjudicación OTIC'!AV98)</f>
        <v>SI</v>
      </c>
      <c r="AW98" s="2">
        <f>+('3 Planilla Preadjudicación OTIC'!AW98)</f>
        <v>0</v>
      </c>
      <c r="AX98" s="4">
        <f>+('3 Planilla Preadjudicación OTIC'!AX98)</f>
        <v>1</v>
      </c>
      <c r="AY98" s="2">
        <f>+('3 Planilla Preadjudicación OTIC'!AY98)</f>
        <v>7</v>
      </c>
      <c r="AZ98" s="2" t="str">
        <f>+('3 Planilla Preadjudicación OTIC'!BA98)</f>
        <v>-</v>
      </c>
      <c r="BA98" s="2" t="str">
        <f>+('3 Planilla Preadjudicación OTIC'!BB98)</f>
        <v>-</v>
      </c>
      <c r="BB98" s="2" t="str">
        <f>+('3 Planilla Preadjudicación OTIC'!BC98)</f>
        <v>-</v>
      </c>
      <c r="BC98" s="2" t="str">
        <f>+('3 Planilla Preadjudicación OTIC'!BD98)</f>
        <v>-</v>
      </c>
      <c r="BD98" s="2" t="str">
        <f>+('3 Planilla Preadjudicación OTIC'!BE98)</f>
        <v>-</v>
      </c>
      <c r="BE98" s="2" t="str">
        <f>+('3 Planilla Preadjudicación OTIC'!BF98)</f>
        <v>-</v>
      </c>
      <c r="BF98" s="2"/>
      <c r="BG98" s="2">
        <f>+('3 Planilla Preadjudicación OTIC'!BG98)</f>
        <v>5.4</v>
      </c>
      <c r="BH98" s="2">
        <f>+('3 Planilla Preadjudicación OTIC'!BH98)</f>
        <v>5</v>
      </c>
      <c r="BI98" s="2">
        <f>+('3 Planilla Preadjudicación OTIC'!BI98)</f>
        <v>7</v>
      </c>
      <c r="BJ98" s="2">
        <f>+('3 Planilla Preadjudicación OTIC'!BJ98)</f>
        <v>7</v>
      </c>
      <c r="BK98" s="2">
        <f>+('3 Planilla Preadjudicación OTIC'!BK98)</f>
        <v>7</v>
      </c>
      <c r="BL98" s="199">
        <f>+('3 Planilla Preadjudicación OTIC'!BM98)</f>
        <v>7</v>
      </c>
      <c r="BM98" s="103">
        <f>ROUND(('3 Planilla Preadjudicación OTIC'!BN98),1)</f>
        <v>5.6</v>
      </c>
      <c r="BN98" s="4">
        <f>+('3 Planilla Preadjudicación OTIC'!BO98)</f>
        <v>0</v>
      </c>
      <c r="BO98" s="4">
        <f>+('3 Planilla Preadjudicación OTIC'!BP98)</f>
        <v>0</v>
      </c>
      <c r="BP98" s="4">
        <f>+('3 Planilla Preadjudicación OTIC'!BQ98)</f>
        <v>0</v>
      </c>
      <c r="BQ98" s="4">
        <f>+('3 Planilla Preadjudicación OTIC'!BR98)</f>
        <v>0</v>
      </c>
      <c r="BR98" s="4">
        <f>+('3 Planilla Preadjudicación OTIC'!BS98)</f>
        <v>0</v>
      </c>
      <c r="BS98" s="4">
        <f>+('3 Planilla Preadjudicación OTIC'!BT98)</f>
        <v>0</v>
      </c>
      <c r="BT98" s="135"/>
      <c r="BU98" s="85">
        <f>IF(VLOOKUP(A98,'BD OFICIAL'!$A$1:$AL$2097,7,0)=D98,0,1)</f>
        <v>0</v>
      </c>
      <c r="BV98" s="85">
        <f>IF(VLOOKUP(A98,'BD OFICIAL'!$A$1:$AL$2097,11,0)=J98,0,1)</f>
        <v>0</v>
      </c>
      <c r="BW98" s="85">
        <f>IF(VLOOKUP(A98,'BD OFICIAL'!$A$1:$AL$2097,13,0)=L98,0,1)</f>
        <v>0</v>
      </c>
      <c r="BX98" s="2">
        <f>IF(VLOOKUP(A98,'BD OFICIAL'!$A$1:$AL$2097,16,0)=O98,0,1)</f>
        <v>0</v>
      </c>
      <c r="BY98" s="2">
        <f>IF(VLOOKUP(A98,'BD OFICIAL'!$A$1:$AL$2097,17,0)=P98,0,1)</f>
        <v>0</v>
      </c>
      <c r="BZ98" s="2">
        <f>IF(VLOOKUP(A98,'BD OFICIAL'!$A$1:$AL$2097,19,0)=R98,0,1)</f>
        <v>0</v>
      </c>
      <c r="CA98" s="2">
        <f>IF(VLOOKUP(A98,'BD OFICIAL'!$A$1:$AL$2097,21,0)=T98,0,1)</f>
        <v>0</v>
      </c>
      <c r="CB98" s="2">
        <f>IF(VLOOKUP(A98,'BD OFICIAL'!$A$1:$AL$2097,24,0)=AK98,0,1)</f>
        <v>0</v>
      </c>
      <c r="CC98" s="2">
        <f>IF(VLOOKUP(A98,'BD OFICIAL'!$A$1:$AL$2097,25,0)=X98,0,1)</f>
        <v>0</v>
      </c>
      <c r="CD98" s="2">
        <f>IF(VLOOKUP(A98,'BD OFICIAL'!$A$1:$AL$2097,26,0)=Y98,0,1)</f>
        <v>0</v>
      </c>
      <c r="CE98" s="2">
        <f>IF(VLOOKUP(A98,'BD OFICIAL'!$A$1:$AL$2097,27,0)=Z98,0,1)</f>
        <v>0</v>
      </c>
      <c r="CF98" s="2">
        <f>IF(VLOOKUP(A98,'BD OFICIAL'!$A$1:$AL$2097,28,0)=AA98,0,1)</f>
        <v>0</v>
      </c>
      <c r="CG98" s="2">
        <f>IF(VLOOKUP(A98,'BD OFICIAL'!$A$1:$AL$2097,33,0)=AF98,0,1)</f>
        <v>0</v>
      </c>
      <c r="CH98" s="2">
        <f>IF(VLOOKUP(A98,'BD OFICIAL'!$A$1:$AL$2097,35,0)=AH98,0,1)</f>
        <v>0</v>
      </c>
      <c r="CI98" s="85">
        <f>IF(VLOOKUP(A98,'BD OFICIAL'!$A$1:$AL$2097,34,0)=AL98,0,1)</f>
        <v>0</v>
      </c>
      <c r="CJ98" s="12">
        <f>VLOOKUP(A98,'BD OFICIAL'!$A$1:$AM$2097,36,0)*AM98-AP98</f>
        <v>0</v>
      </c>
      <c r="CK98" s="85" t="str">
        <f t="shared" si="41"/>
        <v>SHNOM</v>
      </c>
      <c r="CL98" s="85" t="str">
        <f t="shared" si="42"/>
        <v>SI</v>
      </c>
      <c r="CM98" s="85" t="str">
        <f t="shared" si="55"/>
        <v>NO</v>
      </c>
      <c r="CN98" s="31">
        <f t="shared" si="56"/>
        <v>0</v>
      </c>
      <c r="CO98" s="31">
        <f t="shared" si="43"/>
        <v>0</v>
      </c>
      <c r="CP98" s="31">
        <f t="shared" si="34"/>
        <v>0</v>
      </c>
      <c r="CQ98" s="31">
        <f>IF(Y98="NO",0,IF(Y98="SI",IF(VLOOKUP(A98,'BD OFICIAL'!$A:$AO,40,0)=AQ98,0,1)))</f>
        <v>0</v>
      </c>
      <c r="CR98" s="31">
        <f>IF(Z98="NO",0,IF(Z98="SI",IF(VLOOKUP(A98,'BD OFICIAL'!$A:$AO,41,0)=AS98,0,1)))</f>
        <v>0</v>
      </c>
      <c r="CS98" s="31">
        <f t="shared" si="44"/>
        <v>0</v>
      </c>
      <c r="CT98" s="31">
        <f t="shared" si="45"/>
        <v>0</v>
      </c>
      <c r="CU98" s="31">
        <f>IF(VLOOKUP(A98,'BD OFICIAL'!$A$1:$AL$1055,31,0)="SI",IF(AT98&gt;0,0,1),IF(AT98=0,0,1))</f>
        <v>0</v>
      </c>
      <c r="CV98" s="31">
        <f t="shared" si="46"/>
        <v>0</v>
      </c>
      <c r="CW98" s="31">
        <f t="shared" si="47"/>
        <v>0</v>
      </c>
      <c r="CX98" s="85" t="str">
        <f t="shared" si="57"/>
        <v>SI</v>
      </c>
      <c r="CY98" s="31">
        <f t="shared" si="58"/>
        <v>0</v>
      </c>
      <c r="CZ98" s="85" t="str">
        <f>IF(ISERROR(VLOOKUP(AI98,EXPERIENCIA!$A$1:$C$2100,1,0)),"NO","SI")</f>
        <v>NO</v>
      </c>
      <c r="DA98" s="85">
        <f>IF(CX98="no","NO APLICA",IF(AX98=0,"ERROR NOTA",IF(AND(AX98&gt;1,CZ98="NO"),"ERROR NOTA",IF(AND(CZ98="NO",AX98=1),0,IF(VLOOKUP(AI98,EXPERIENCIA!$A$1:$C$2100,3,0)=AX98,0,"ERROR NOTA")))))</f>
        <v>0</v>
      </c>
      <c r="DB98" s="85" t="str">
        <f>IF(ISERROR(VLOOKUP(AI98,COMPORTAMIENTO!$A$1:$C$2100,1,0)),"NO","SI")</f>
        <v>NO</v>
      </c>
      <c r="DC98" s="85">
        <f>IF(CX98="NO","NO APLICA",IF(AY98=0,"ERROR NOTA",IF(AND(DB98="NO",AY98=7),0,IF(VLOOKUP(AI98,COMPORTAMIENTO!$A$2:$H$2100,8,0)=AY98,0,"ERROR NOTA"))))</f>
        <v>0</v>
      </c>
      <c r="DD98" s="103">
        <f t="shared" si="59"/>
        <v>0.1</v>
      </c>
      <c r="DE98" s="103">
        <f t="shared" si="60"/>
        <v>0.70000000000000007</v>
      </c>
      <c r="DF98" s="85" t="str">
        <f t="shared" si="48"/>
        <v>SI</v>
      </c>
      <c r="DG98" s="85">
        <f t="shared" si="49"/>
        <v>0</v>
      </c>
      <c r="DH98" s="85">
        <f t="shared" si="61"/>
        <v>0</v>
      </c>
      <c r="DI98" s="85">
        <f t="shared" si="50"/>
        <v>0</v>
      </c>
      <c r="DJ98" s="7">
        <f t="shared" si="62"/>
        <v>5.9200000000000008</v>
      </c>
      <c r="DK98" s="7">
        <f t="shared" si="51"/>
        <v>5.9200000000000008</v>
      </c>
      <c r="DL98" s="12">
        <f t="shared" si="63"/>
        <v>5075</v>
      </c>
      <c r="DM98" s="12">
        <f>VLOOKUP(A98,'5 TD'!$A:$B,2,0)</f>
        <v>5075</v>
      </c>
      <c r="DN98" s="7">
        <f t="shared" si="52"/>
        <v>7</v>
      </c>
      <c r="DO98" s="85" t="str">
        <f t="shared" si="53"/>
        <v>APROBADO</v>
      </c>
      <c r="DP98" s="85" t="str">
        <f t="shared" si="35"/>
        <v>APROBADO</v>
      </c>
      <c r="DQ98" s="7">
        <f t="shared" si="36"/>
        <v>5.6</v>
      </c>
      <c r="DR98" s="85" t="str">
        <f t="shared" si="64"/>
        <v>APROBADO</v>
      </c>
      <c r="DS98" s="2">
        <f>+('3 Planilla Preadjudicación OTIC'!BO98)</f>
        <v>0</v>
      </c>
      <c r="DT98" s="2">
        <f>IF(DR98="APROBADO",VLOOKUP(A98,'5 TD'!$D$3:$E$270,2,0),"NO APLICA")</f>
        <v>7</v>
      </c>
      <c r="DU98" s="2" t="str">
        <f t="shared" si="37"/>
        <v>NO</v>
      </c>
      <c r="DV98" s="2" t="str">
        <f>IF(DU98="SI",VLOOKUP(A98,'5 TD'!$G$3:$H$270,2,0),"NO APLICA ")</f>
        <v xml:space="preserve">NO APLICA </v>
      </c>
      <c r="DW98" s="2" t="str">
        <f t="shared" si="65"/>
        <v>NO</v>
      </c>
      <c r="DX98" s="2" t="str">
        <f>IF(DW98="SI",VLOOKUP(A98,'5 TD'!$J$4:$K$472,2,0),"NO APLICA")</f>
        <v>NO APLICA</v>
      </c>
      <c r="DY98" s="2" t="str">
        <f t="shared" si="66"/>
        <v>NO</v>
      </c>
      <c r="DZ98" s="7" t="str">
        <f>IF(DY98="SI",VLOOKUP(A98,'5 TD'!$M$4:$N$350,2,0),"NO APLICA")</f>
        <v>NO APLICA</v>
      </c>
      <c r="EA98" s="2" t="str">
        <f t="shared" si="54"/>
        <v>NO APLICA</v>
      </c>
      <c r="EB98" s="12" t="str">
        <f t="shared" si="67"/>
        <v/>
      </c>
      <c r="EC98" s="12" t="str">
        <f>IF(EA98="SI",VLOOKUP(A98,'5 TD'!$V$4:$W$479,2,0),"NO APLICA")</f>
        <v>NO APLICA</v>
      </c>
      <c r="ED98" s="2" t="str">
        <f t="shared" si="38"/>
        <v>NO</v>
      </c>
      <c r="EE98" s="79" t="str">
        <f>IF(ED98="SI",VLOOKUP(AI98,COMPORTAMIENTO!$A$1:$H$2100,7,0),"NO APLICA")</f>
        <v>NO APLICA</v>
      </c>
      <c r="EF98" s="234" t="str">
        <f>IF(ED98="SI",VLOOKUP(A98,'5 TD'!$P$2:$Q$479,2,0),"NO APLICA")</f>
        <v>NO APLICA</v>
      </c>
      <c r="EG98" s="2" t="str">
        <f t="shared" si="39"/>
        <v>NO</v>
      </c>
      <c r="EH98" s="2">
        <f>IF(CZ98="no",0,VLOOKUP(AI98,EXPERIENCIA!$A$1:$C$2100,2,0))</f>
        <v>0</v>
      </c>
      <c r="EI98" s="2">
        <f>IF(CZ98="si",VLOOKUP(A98,'5 TD'!$S$3:$T$2103,2,0),0)</f>
        <v>0</v>
      </c>
      <c r="EJ98" s="2" t="str">
        <f t="shared" si="40"/>
        <v>SI</v>
      </c>
      <c r="EK98" s="2">
        <f>+('3 Planilla Preadjudicación OTIC'!BU99)</f>
        <v>0</v>
      </c>
      <c r="EL98" s="3"/>
      <c r="EM98" s="3"/>
      <c r="EN98" s="3"/>
    </row>
    <row r="99" spans="1:144" ht="15" hidden="1" customHeight="1" x14ac:dyDescent="0.3">
      <c r="A99" s="2">
        <f>+('3 Planilla Preadjudicación OTIC'!A99)</f>
        <v>14550</v>
      </c>
      <c r="B99" s="2" t="str">
        <f>+('3 Planilla Preadjudicación OTIC'!B99)</f>
        <v>53334038-5</v>
      </c>
      <c r="C99" s="4">
        <f>+('3 Planilla Preadjudicación OTIC'!E99)</f>
        <v>2025</v>
      </c>
      <c r="D99" s="4" t="str">
        <f>+('3 Planilla Preadjudicación OTIC'!F99)</f>
        <v>Fondos Regionales</v>
      </c>
      <c r="E99" s="4" t="str">
        <f>+('3 Planilla Preadjudicación OTIC'!G99)</f>
        <v>61531000-K</v>
      </c>
      <c r="F99" s="4" t="str">
        <f>+('3 Planilla Preadjudicación OTIC'!H99)</f>
        <v>SENCE</v>
      </c>
      <c r="G99" s="4"/>
      <c r="H99" s="4"/>
      <c r="I99" s="4" t="str">
        <f>+('3 Planilla Preadjudicación OTIC'!I99)</f>
        <v>LABORES DE CARPINTERÍA DE OBRA GRUESA BÁSICA</v>
      </c>
      <c r="J99" s="4" t="str">
        <f>+('3 Planilla Preadjudicación OTIC'!J99)</f>
        <v>PF1566</v>
      </c>
      <c r="K99" s="4" t="str">
        <f>+('3 Planilla Preadjudicación OTIC'!K99)</f>
        <v>TÉCNICAS PARA EL EMPRENDIMIENTO</v>
      </c>
      <c r="L99" s="4" t="str">
        <f>+('3 Planilla Preadjudicación OTIC'!L99)</f>
        <v>PF0921</v>
      </c>
      <c r="M99" s="2">
        <f>+('3 Planilla Preadjudicación OTIC'!M99)</f>
        <v>9</v>
      </c>
      <c r="N99" s="4" t="str">
        <f>+('3 Planilla Preadjudicación OTIC'!N99)</f>
        <v>DE LA ARAUCANÍA</v>
      </c>
      <c r="O99" s="4" t="str">
        <f>+('3 Planilla Preadjudicación OTIC'!O99)</f>
        <v>CARAHUE</v>
      </c>
      <c r="P99" s="4" t="str">
        <f>+('3 Planilla Preadjudicación OTIC'!P99)</f>
        <v>PERSONAS VULNERABLES PERTENECIENTES AL 80 % MÁS VULNERABLE</v>
      </c>
      <c r="Q99" s="4" t="str">
        <f>+('3 Planilla Preadjudicación OTIC'!Q99)</f>
        <v>PRESENCIAL</v>
      </c>
      <c r="R99" s="4" t="str">
        <f>+('3 Planilla Preadjudicación OTIC'!R99)</f>
        <v>INDEPENDIENTE</v>
      </c>
      <c r="S99" s="4" t="str">
        <f>+('3 Planilla Preadjudicación OTIC'!S99)</f>
        <v>01. LUNES - MAÑANA / 04. MARTES - MAÑANA / 07. MIÉRCOLES - MAÑANA / 10. JUEVES - MAÑANA / 13. VIERNES - MAÑANA</v>
      </c>
      <c r="T99" s="2">
        <f>+('3 Planilla Preadjudicación OTIC'!T99)</f>
        <v>20</v>
      </c>
      <c r="U99" s="2">
        <f>+('3 Planilla Preadjudicación OTIC'!U99)</f>
        <v>170</v>
      </c>
      <c r="V99" s="2">
        <f>+('3 Planilla Preadjudicación OTIC'!V99)</f>
        <v>12</v>
      </c>
      <c r="W99" s="2">
        <f>+('3 Planilla Preadjudicación OTIC'!W99)</f>
        <v>182</v>
      </c>
      <c r="X99" s="2">
        <f>+('3 Planilla Preadjudicación OTIC'!X99)</f>
        <v>4</v>
      </c>
      <c r="Y99" s="2" t="str">
        <f>+('3 Planilla Preadjudicación OTIC'!Y99)</f>
        <v>SI</v>
      </c>
      <c r="Z99" s="2" t="str">
        <f>+('3 Planilla Preadjudicación OTIC'!Z99)</f>
        <v>SI</v>
      </c>
      <c r="AA99" s="2" t="str">
        <f>+('3 Planilla Preadjudicación OTIC'!AA99)</f>
        <v>SI</v>
      </c>
      <c r="AB99" s="4">
        <f>+('3 Planilla Preadjudicación OTIC'!AB99)</f>
        <v>0</v>
      </c>
      <c r="AC99" s="4" t="str">
        <f>+('3 Planilla Preadjudicación OTIC'!AC99)</f>
        <v>EDUCACIÓN MEDIA COMPLETA, PREFERENTEMENTE</v>
      </c>
      <c r="AD99" s="2">
        <f>+('3 Planilla Preadjudicación OTIC'!AD99)</f>
        <v>0</v>
      </c>
      <c r="AE99" s="4">
        <f>+('3 Planilla Preadjudicación OTIC'!AE99)</f>
        <v>0</v>
      </c>
      <c r="AF99" s="2" t="str">
        <f>+('3 Planilla Preadjudicación OTIC'!AF99)</f>
        <v>CONVOCATORIA ABIERTA</v>
      </c>
      <c r="AG99" s="2">
        <f>+('3 Planilla Preadjudicación OTIC'!AG99)</f>
        <v>46</v>
      </c>
      <c r="AH99" s="30">
        <v>2</v>
      </c>
      <c r="AI99" s="2" t="str">
        <f>+('3 Planilla Preadjudicación OTIC'!AI99)</f>
        <v>79676750-2</v>
      </c>
      <c r="AJ99" s="135" t="str">
        <f>+('3 Planilla Preadjudicación OTIC'!AJ99)</f>
        <v>I.E.T Instituto para el trabajo de empresas LTDA</v>
      </c>
      <c r="AK99" s="4">
        <f>+('3 Planilla Preadjudicación OTIC'!AK99)</f>
        <v>182</v>
      </c>
      <c r="AL99" s="2">
        <f>+('3 Planilla Preadjudicación OTIC'!AL99)</f>
        <v>46</v>
      </c>
      <c r="AM99" s="2">
        <f>+('3 Planilla Preadjudicación OTIC'!AM99)</f>
        <v>5075</v>
      </c>
      <c r="AN99" s="12">
        <f>+('3 Planilla Preadjudicación OTIC'!AN99)</f>
        <v>275000</v>
      </c>
      <c r="AO99" s="12">
        <f>+('3 Planilla Preadjudicación OTIC'!AO99)</f>
        <v>0</v>
      </c>
      <c r="AP99" s="12">
        <f>+('3 Planilla Preadjudicación OTIC'!AP99)</f>
        <v>18473000</v>
      </c>
      <c r="AQ99" s="12">
        <f>+('3 Planilla Preadjudicación OTIC'!AQ99)</f>
        <v>3680000</v>
      </c>
      <c r="AR99" s="12">
        <f>+('3 Planilla Preadjudicación OTIC'!AR99)</f>
        <v>5500000</v>
      </c>
      <c r="AS99" s="12">
        <f>+('3 Planilla Preadjudicación OTIC'!AS99)</f>
        <v>4600000</v>
      </c>
      <c r="AT99" s="12">
        <f>+('3 Planilla Preadjudicación OTIC'!AT99)</f>
        <v>0</v>
      </c>
      <c r="AU99" s="12">
        <f>+('3 Planilla Preadjudicación OTIC'!AU99)</f>
        <v>32253000</v>
      </c>
      <c r="AV99" s="12" t="str">
        <f>+('3 Planilla Preadjudicación OTIC'!AV99)</f>
        <v>SI</v>
      </c>
      <c r="AW99" s="2">
        <f>+('3 Planilla Preadjudicación OTIC'!AW99)</f>
        <v>0</v>
      </c>
      <c r="AX99" s="4">
        <f>+('3 Planilla Preadjudicación OTIC'!AX99)</f>
        <v>1</v>
      </c>
      <c r="AY99" s="2">
        <f>+('3 Planilla Preadjudicación OTIC'!AY99)</f>
        <v>7</v>
      </c>
      <c r="AZ99" s="2" t="str">
        <f>+('3 Planilla Preadjudicación OTIC'!BA99)</f>
        <v>-</v>
      </c>
      <c r="BA99" s="2" t="str">
        <f>+('3 Planilla Preadjudicación OTIC'!BB99)</f>
        <v>-</v>
      </c>
      <c r="BB99" s="2" t="str">
        <f>+('3 Planilla Preadjudicación OTIC'!BC99)</f>
        <v>-</v>
      </c>
      <c r="BC99" s="2" t="str">
        <f>+('3 Planilla Preadjudicación OTIC'!BD99)</f>
        <v>-</v>
      </c>
      <c r="BD99" s="2" t="str">
        <f>+('3 Planilla Preadjudicación OTIC'!BE99)</f>
        <v>-</v>
      </c>
      <c r="BE99" s="2" t="str">
        <f>+('3 Planilla Preadjudicación OTIC'!BF99)</f>
        <v>-</v>
      </c>
      <c r="BF99" s="2"/>
      <c r="BG99" s="2">
        <f>+('3 Planilla Preadjudicación OTIC'!BG99)</f>
        <v>5.4</v>
      </c>
      <c r="BH99" s="2">
        <f>+('3 Planilla Preadjudicación OTIC'!BH99)</f>
        <v>5</v>
      </c>
      <c r="BI99" s="2">
        <f>+('3 Planilla Preadjudicación OTIC'!BI99)</f>
        <v>7</v>
      </c>
      <c r="BJ99" s="2">
        <f>+('3 Planilla Preadjudicación OTIC'!BJ99)</f>
        <v>7</v>
      </c>
      <c r="BK99" s="2">
        <f>+('3 Planilla Preadjudicación OTIC'!BK99)</f>
        <v>7</v>
      </c>
      <c r="BL99" s="199">
        <f>+('3 Planilla Preadjudicación OTIC'!BM99)</f>
        <v>7</v>
      </c>
      <c r="BM99" s="103">
        <f>ROUND(('3 Planilla Preadjudicación OTIC'!BN99),1)</f>
        <v>5.6</v>
      </c>
      <c r="BN99" s="4">
        <f>+('3 Planilla Preadjudicación OTIC'!BO99)</f>
        <v>0</v>
      </c>
      <c r="BO99" s="4">
        <f>+('3 Planilla Preadjudicación OTIC'!BP99)</f>
        <v>0</v>
      </c>
      <c r="BP99" s="4">
        <f>+('3 Planilla Preadjudicación OTIC'!BQ99)</f>
        <v>0</v>
      </c>
      <c r="BQ99" s="4">
        <f>+('3 Planilla Preadjudicación OTIC'!BR99)</f>
        <v>0</v>
      </c>
      <c r="BR99" s="4">
        <f>+('3 Planilla Preadjudicación OTIC'!BS99)</f>
        <v>0</v>
      </c>
      <c r="BS99" s="4">
        <f>+('3 Planilla Preadjudicación OTIC'!BT99)</f>
        <v>0</v>
      </c>
      <c r="BT99" s="135"/>
      <c r="BU99" s="85">
        <f>IF(VLOOKUP(A99,'BD OFICIAL'!$A$1:$AL$2097,7,0)=D99,0,1)</f>
        <v>0</v>
      </c>
      <c r="BV99" s="85">
        <f>IF(VLOOKUP(A99,'BD OFICIAL'!$A$1:$AL$2097,11,0)=J99,0,1)</f>
        <v>0</v>
      </c>
      <c r="BW99" s="85">
        <f>IF(VLOOKUP(A99,'BD OFICIAL'!$A$1:$AL$2097,13,0)=L99,0,1)</f>
        <v>0</v>
      </c>
      <c r="BX99" s="2">
        <f>IF(VLOOKUP(A99,'BD OFICIAL'!$A$1:$AL$2097,16,0)=O99,0,1)</f>
        <v>0</v>
      </c>
      <c r="BY99" s="2">
        <f>IF(VLOOKUP(A99,'BD OFICIAL'!$A$1:$AL$2097,17,0)=P99,0,1)</f>
        <v>0</v>
      </c>
      <c r="BZ99" s="2">
        <f>IF(VLOOKUP(A99,'BD OFICIAL'!$A$1:$AL$2097,19,0)=R99,0,1)</f>
        <v>0</v>
      </c>
      <c r="CA99" s="2">
        <f>IF(VLOOKUP(A99,'BD OFICIAL'!$A$1:$AL$2097,21,0)=T99,0,1)</f>
        <v>0</v>
      </c>
      <c r="CB99" s="2">
        <f>IF(VLOOKUP(A99,'BD OFICIAL'!$A$1:$AL$2097,24,0)=AK99,0,1)</f>
        <v>0</v>
      </c>
      <c r="CC99" s="2">
        <f>IF(VLOOKUP(A99,'BD OFICIAL'!$A$1:$AL$2097,25,0)=X99,0,1)</f>
        <v>0</v>
      </c>
      <c r="CD99" s="2">
        <f>IF(VLOOKUP(A99,'BD OFICIAL'!$A$1:$AL$2097,26,0)=Y99,0,1)</f>
        <v>0</v>
      </c>
      <c r="CE99" s="2">
        <f>IF(VLOOKUP(A99,'BD OFICIAL'!$A$1:$AL$2097,27,0)=Z99,0,1)</f>
        <v>0</v>
      </c>
      <c r="CF99" s="2">
        <f>IF(VLOOKUP(A99,'BD OFICIAL'!$A$1:$AL$2097,28,0)=AA99,0,1)</f>
        <v>0</v>
      </c>
      <c r="CG99" s="2">
        <f>IF(VLOOKUP(A99,'BD OFICIAL'!$A$1:$AL$2097,33,0)=AF99,0,1)</f>
        <v>0</v>
      </c>
      <c r="CH99" s="2">
        <f>IF(VLOOKUP(A99,'BD OFICIAL'!$A$1:$AL$2097,35,0)=AH99,0,1)</f>
        <v>0</v>
      </c>
      <c r="CI99" s="85">
        <f>IF(VLOOKUP(A99,'BD OFICIAL'!$A$1:$AL$2097,34,0)=AL99,0,1)</f>
        <v>0</v>
      </c>
      <c r="CJ99" s="12">
        <f>VLOOKUP(A99,'BD OFICIAL'!$A$1:$AM$2097,36,0)*AM99-AP99</f>
        <v>0</v>
      </c>
      <c r="CK99" s="85" t="str">
        <f t="shared" si="41"/>
        <v>SHNOM</v>
      </c>
      <c r="CL99" s="85" t="str">
        <f t="shared" si="42"/>
        <v>SI</v>
      </c>
      <c r="CM99" s="85" t="str">
        <f t="shared" si="55"/>
        <v>NO</v>
      </c>
      <c r="CN99" s="31">
        <f t="shared" si="56"/>
        <v>0</v>
      </c>
      <c r="CO99" s="31">
        <f t="shared" si="43"/>
        <v>0</v>
      </c>
      <c r="CP99" s="31">
        <f t="shared" si="34"/>
        <v>0</v>
      </c>
      <c r="CQ99" s="31">
        <f>IF(Y99="NO",0,IF(Y99="SI",IF(VLOOKUP(A99,'BD OFICIAL'!$A:$AO,40,0)=AQ99,0,1)))</f>
        <v>0</v>
      </c>
      <c r="CR99" s="31">
        <f>IF(Z99="NO",0,IF(Z99="SI",IF(VLOOKUP(A99,'BD OFICIAL'!$A:$AO,41,0)=AS99,0,1)))</f>
        <v>0</v>
      </c>
      <c r="CS99" s="31">
        <f t="shared" si="44"/>
        <v>0</v>
      </c>
      <c r="CT99" s="31">
        <f t="shared" si="45"/>
        <v>0</v>
      </c>
      <c r="CU99" s="31">
        <f>IF(VLOOKUP(A99,'BD OFICIAL'!$A$1:$AL$1055,31,0)="SI",IF(AT99&gt;0,0,1),IF(AT99=0,0,1))</f>
        <v>0</v>
      </c>
      <c r="CV99" s="31">
        <f t="shared" si="46"/>
        <v>0</v>
      </c>
      <c r="CW99" s="31">
        <f t="shared" si="47"/>
        <v>0</v>
      </c>
      <c r="CX99" s="85" t="str">
        <f t="shared" si="57"/>
        <v>SI</v>
      </c>
      <c r="CY99" s="31">
        <f t="shared" si="58"/>
        <v>0</v>
      </c>
      <c r="CZ99" s="85" t="str">
        <f>IF(ISERROR(VLOOKUP(AI99,EXPERIENCIA!$A$1:$C$2100,1,0)),"NO","SI")</f>
        <v>NO</v>
      </c>
      <c r="DA99" s="85">
        <f>IF(CX99="no","NO APLICA",IF(AX99=0,"ERROR NOTA",IF(AND(AX99&gt;1,CZ99="NO"),"ERROR NOTA",IF(AND(CZ99="NO",AX99=1),0,IF(VLOOKUP(AI99,EXPERIENCIA!$A$1:$C$2100,3,0)=AX99,0,"ERROR NOTA")))))</f>
        <v>0</v>
      </c>
      <c r="DB99" s="85" t="str">
        <f>IF(ISERROR(VLOOKUP(AI99,COMPORTAMIENTO!$A$1:$C$2100,1,0)),"NO","SI")</f>
        <v>NO</v>
      </c>
      <c r="DC99" s="85">
        <f>IF(CX99="NO","NO APLICA",IF(AY99=0,"ERROR NOTA",IF(AND(DB99="NO",AY99=7),0,IF(VLOOKUP(AI99,COMPORTAMIENTO!$A$2:$H$2100,8,0)=AY99,0,"ERROR NOTA"))))</f>
        <v>0</v>
      </c>
      <c r="DD99" s="103">
        <f t="shared" si="59"/>
        <v>0.1</v>
      </c>
      <c r="DE99" s="103">
        <f t="shared" si="60"/>
        <v>0.70000000000000007</v>
      </c>
      <c r="DF99" s="85" t="str">
        <f t="shared" si="48"/>
        <v>SI</v>
      </c>
      <c r="DG99" s="85">
        <f t="shared" si="49"/>
        <v>0</v>
      </c>
      <c r="DH99" s="85">
        <f t="shared" si="61"/>
        <v>0</v>
      </c>
      <c r="DI99" s="85">
        <f t="shared" si="50"/>
        <v>0</v>
      </c>
      <c r="DJ99" s="7">
        <f t="shared" si="62"/>
        <v>5.9200000000000008</v>
      </c>
      <c r="DK99" s="7">
        <f t="shared" si="51"/>
        <v>5.9200000000000008</v>
      </c>
      <c r="DL99" s="12">
        <f t="shared" si="63"/>
        <v>5075</v>
      </c>
      <c r="DM99" s="12">
        <f>VLOOKUP(A99,'5 TD'!$A:$B,2,0)</f>
        <v>5075</v>
      </c>
      <c r="DN99" s="7">
        <f t="shared" si="52"/>
        <v>7</v>
      </c>
      <c r="DO99" s="85" t="str">
        <f t="shared" si="53"/>
        <v>APROBADO</v>
      </c>
      <c r="DP99" s="85" t="str">
        <f t="shared" si="35"/>
        <v>APROBADO</v>
      </c>
      <c r="DQ99" s="7">
        <f t="shared" si="36"/>
        <v>5.6</v>
      </c>
      <c r="DR99" s="85" t="str">
        <f t="shared" si="64"/>
        <v>APROBADO</v>
      </c>
      <c r="DS99" s="2">
        <f>+('3 Planilla Preadjudicación OTIC'!BO99)</f>
        <v>0</v>
      </c>
      <c r="DT99" s="2">
        <f>IF(DR99="APROBADO",VLOOKUP(A99,'5 TD'!$D$3:$E$270,2,0),"NO APLICA")</f>
        <v>7</v>
      </c>
      <c r="DU99" s="2" t="str">
        <f t="shared" si="37"/>
        <v>NO</v>
      </c>
      <c r="DV99" s="2" t="str">
        <f>IF(DU99="SI",VLOOKUP(A99,'5 TD'!$G$3:$H$270,2,0),"NO APLICA ")</f>
        <v xml:space="preserve">NO APLICA </v>
      </c>
      <c r="DW99" s="2" t="str">
        <f t="shared" si="65"/>
        <v>NO</v>
      </c>
      <c r="DX99" s="2" t="str">
        <f>IF(DW99="SI",VLOOKUP(A99,'5 TD'!$J$4:$K$472,2,0),"NO APLICA")</f>
        <v>NO APLICA</v>
      </c>
      <c r="DY99" s="2" t="str">
        <f t="shared" si="66"/>
        <v>NO</v>
      </c>
      <c r="DZ99" s="7" t="str">
        <f>IF(DY99="SI",VLOOKUP(A99,'5 TD'!$M$4:$N$350,2,0),"NO APLICA")</f>
        <v>NO APLICA</v>
      </c>
      <c r="EA99" s="2" t="str">
        <f t="shared" si="54"/>
        <v>NO APLICA</v>
      </c>
      <c r="EB99" s="12" t="str">
        <f t="shared" si="67"/>
        <v/>
      </c>
      <c r="EC99" s="12" t="str">
        <f>IF(EA99="SI",VLOOKUP(A99,'5 TD'!$V$4:$W$479,2,0),"NO APLICA")</f>
        <v>NO APLICA</v>
      </c>
      <c r="ED99" s="2" t="str">
        <f t="shared" si="38"/>
        <v>NO</v>
      </c>
      <c r="EE99" s="79" t="str">
        <f>IF(ED99="SI",VLOOKUP(AI99,COMPORTAMIENTO!$A$1:$H$2100,7,0),"NO APLICA")</f>
        <v>NO APLICA</v>
      </c>
      <c r="EF99" s="234" t="str">
        <f>IF(ED99="SI",VLOOKUP(A99,'5 TD'!$P$2:$Q$479,2,0),"NO APLICA")</f>
        <v>NO APLICA</v>
      </c>
      <c r="EG99" s="2" t="str">
        <f t="shared" si="39"/>
        <v>NO</v>
      </c>
      <c r="EH99" s="2">
        <f>IF(CZ99="no",0,VLOOKUP(AI99,EXPERIENCIA!$A$1:$C$2100,2,0))</f>
        <v>0</v>
      </c>
      <c r="EI99" s="2">
        <f>IF(CZ99="si",VLOOKUP(A99,'5 TD'!$S$3:$T$2103,2,0),0)</f>
        <v>0</v>
      </c>
      <c r="EJ99" s="2" t="str">
        <f t="shared" si="40"/>
        <v>SI</v>
      </c>
      <c r="EK99" s="2">
        <f>+('3 Planilla Preadjudicación OTIC'!BU100)</f>
        <v>0</v>
      </c>
      <c r="EL99" s="3"/>
      <c r="EM99" s="3"/>
      <c r="EN99" s="3"/>
    </row>
    <row r="100" spans="1:144" ht="15" hidden="1" customHeight="1" x14ac:dyDescent="0.3">
      <c r="A100" s="2">
        <f>+('3 Planilla Preadjudicación OTIC'!A100)</f>
        <v>14551</v>
      </c>
      <c r="B100" s="2" t="str">
        <f>+('3 Planilla Preadjudicación OTIC'!B100)</f>
        <v>53334038-5</v>
      </c>
      <c r="C100" s="4">
        <f>+('3 Planilla Preadjudicación OTIC'!E100)</f>
        <v>2025</v>
      </c>
      <c r="D100" s="4" t="str">
        <f>+('3 Planilla Preadjudicación OTIC'!F100)</f>
        <v>Fondos Regionales</v>
      </c>
      <c r="E100" s="4" t="str">
        <f>+('3 Planilla Preadjudicación OTIC'!G100)</f>
        <v>61531000-K</v>
      </c>
      <c r="F100" s="4" t="str">
        <f>+('3 Planilla Preadjudicación OTIC'!H100)</f>
        <v>SENCE</v>
      </c>
      <c r="G100" s="4"/>
      <c r="H100" s="4"/>
      <c r="I100" s="4" t="str">
        <f>+('3 Planilla Preadjudicación OTIC'!I100)</f>
        <v>LABORES DE CARPINTERÍA DE OBRA GRUESA BÁSICA</v>
      </c>
      <c r="J100" s="4" t="str">
        <f>+('3 Planilla Preadjudicación OTIC'!J100)</f>
        <v>PF1566</v>
      </c>
      <c r="K100" s="4" t="str">
        <f>+('3 Planilla Preadjudicación OTIC'!K100)</f>
        <v>TÉCNICAS PARA EL EMPRENDIMIENTO</v>
      </c>
      <c r="L100" s="4" t="str">
        <f>+('3 Planilla Preadjudicación OTIC'!L100)</f>
        <v>PF0921</v>
      </c>
      <c r="M100" s="2">
        <f>+('3 Planilla Preadjudicación OTIC'!M100)</f>
        <v>9</v>
      </c>
      <c r="N100" s="4" t="str">
        <f>+('3 Planilla Preadjudicación OTIC'!N100)</f>
        <v>DE LA ARAUCANÍA</v>
      </c>
      <c r="O100" s="4" t="str">
        <f>+('3 Planilla Preadjudicación OTIC'!O100)</f>
        <v>LONQUIMAY</v>
      </c>
      <c r="P100" s="4" t="str">
        <f>+('3 Planilla Preadjudicación OTIC'!P100)</f>
        <v>PERSONAS VULNERABLES PERTENECIENTES AL 80 % MÁS VULNERABLE</v>
      </c>
      <c r="Q100" s="4" t="str">
        <f>+('3 Planilla Preadjudicación OTIC'!Q100)</f>
        <v>PRESENCIAL</v>
      </c>
      <c r="R100" s="4" t="str">
        <f>+('3 Planilla Preadjudicación OTIC'!R100)</f>
        <v>INDEPENDIENTE</v>
      </c>
      <c r="S100" s="4" t="str">
        <f>+('3 Planilla Preadjudicación OTIC'!S100)</f>
        <v>01. LUNES - MAÑANA / 04. MARTES - MAÑANA / 07. MIÉRCOLES - MAÑANA / 10. JUEVES - MAÑANA / 13. VIERNES - MAÑANA</v>
      </c>
      <c r="T100" s="2">
        <f>+('3 Planilla Preadjudicación OTIC'!T100)</f>
        <v>20</v>
      </c>
      <c r="U100" s="2">
        <f>+('3 Planilla Preadjudicación OTIC'!U100)</f>
        <v>170</v>
      </c>
      <c r="V100" s="2">
        <f>+('3 Planilla Preadjudicación OTIC'!V100)</f>
        <v>12</v>
      </c>
      <c r="W100" s="2">
        <f>+('3 Planilla Preadjudicación OTIC'!W100)</f>
        <v>182</v>
      </c>
      <c r="X100" s="2">
        <f>+('3 Planilla Preadjudicación OTIC'!X100)</f>
        <v>4</v>
      </c>
      <c r="Y100" s="2" t="str">
        <f>+('3 Planilla Preadjudicación OTIC'!Y100)</f>
        <v>SI</v>
      </c>
      <c r="Z100" s="2" t="str">
        <f>+('3 Planilla Preadjudicación OTIC'!Z100)</f>
        <v>SI</v>
      </c>
      <c r="AA100" s="2" t="str">
        <f>+('3 Planilla Preadjudicación OTIC'!AA100)</f>
        <v>SI</v>
      </c>
      <c r="AB100" s="4">
        <f>+('3 Planilla Preadjudicación OTIC'!AB100)</f>
        <v>0</v>
      </c>
      <c r="AC100" s="4" t="str">
        <f>+('3 Planilla Preadjudicación OTIC'!AC100)</f>
        <v>EDUCACIÓN MEDIA COMPLETA, PREFERENTEMENTE</v>
      </c>
      <c r="AD100" s="2">
        <f>+('3 Planilla Preadjudicación OTIC'!AD100)</f>
        <v>0</v>
      </c>
      <c r="AE100" s="4">
        <f>+('3 Planilla Preadjudicación OTIC'!AE100)</f>
        <v>0</v>
      </c>
      <c r="AF100" s="2" t="str">
        <f>+('3 Planilla Preadjudicación OTIC'!AF100)</f>
        <v>CONVOCATORIA ABIERTA</v>
      </c>
      <c r="AG100" s="2">
        <f>+('3 Planilla Preadjudicación OTIC'!AG100)</f>
        <v>46</v>
      </c>
      <c r="AH100" s="30">
        <v>2</v>
      </c>
      <c r="AI100" s="2" t="str">
        <f>+('3 Planilla Preadjudicación OTIC'!AI100)</f>
        <v>79676750-2</v>
      </c>
      <c r="AJ100" s="135" t="str">
        <f>+('3 Planilla Preadjudicación OTIC'!AJ100)</f>
        <v>I.E.T Instituto para el trabajo de empresas LTDA</v>
      </c>
      <c r="AK100" s="4">
        <f>+('3 Planilla Preadjudicación OTIC'!AK100)</f>
        <v>182</v>
      </c>
      <c r="AL100" s="2">
        <f>+('3 Planilla Preadjudicación OTIC'!AL100)</f>
        <v>46</v>
      </c>
      <c r="AM100" s="2">
        <f>+('3 Planilla Preadjudicación OTIC'!AM100)</f>
        <v>5075</v>
      </c>
      <c r="AN100" s="12">
        <f>+('3 Planilla Preadjudicación OTIC'!AN100)</f>
        <v>275000</v>
      </c>
      <c r="AO100" s="12">
        <f>+('3 Planilla Preadjudicación OTIC'!AO100)</f>
        <v>0</v>
      </c>
      <c r="AP100" s="12">
        <f>+('3 Planilla Preadjudicación OTIC'!AP100)</f>
        <v>18473000</v>
      </c>
      <c r="AQ100" s="12">
        <f>+('3 Planilla Preadjudicación OTIC'!AQ100)</f>
        <v>3680000</v>
      </c>
      <c r="AR100" s="12">
        <f>+('3 Planilla Preadjudicación OTIC'!AR100)</f>
        <v>5500000</v>
      </c>
      <c r="AS100" s="12">
        <f>+('3 Planilla Preadjudicación OTIC'!AS100)</f>
        <v>4600000</v>
      </c>
      <c r="AT100" s="12">
        <f>+('3 Planilla Preadjudicación OTIC'!AT100)</f>
        <v>0</v>
      </c>
      <c r="AU100" s="12">
        <f>+('3 Planilla Preadjudicación OTIC'!AU100)</f>
        <v>32253000</v>
      </c>
      <c r="AV100" s="12" t="str">
        <f>+('3 Planilla Preadjudicación OTIC'!AV100)</f>
        <v>SI</v>
      </c>
      <c r="AW100" s="2">
        <f>+('3 Planilla Preadjudicación OTIC'!AW100)</f>
        <v>0</v>
      </c>
      <c r="AX100" s="4">
        <f>+('3 Planilla Preadjudicación OTIC'!AX100)</f>
        <v>1</v>
      </c>
      <c r="AY100" s="2">
        <f>+('3 Planilla Preadjudicación OTIC'!AY100)</f>
        <v>7</v>
      </c>
      <c r="AZ100" s="2" t="str">
        <f>+('3 Planilla Preadjudicación OTIC'!BA100)</f>
        <v>-</v>
      </c>
      <c r="BA100" s="2" t="str">
        <f>+('3 Planilla Preadjudicación OTIC'!BB100)</f>
        <v>-</v>
      </c>
      <c r="BB100" s="2" t="str">
        <f>+('3 Planilla Preadjudicación OTIC'!BC100)</f>
        <v>-</v>
      </c>
      <c r="BC100" s="2" t="str">
        <f>+('3 Planilla Preadjudicación OTIC'!BD100)</f>
        <v>-</v>
      </c>
      <c r="BD100" s="2" t="str">
        <f>+('3 Planilla Preadjudicación OTIC'!BE100)</f>
        <v>-</v>
      </c>
      <c r="BE100" s="2" t="str">
        <f>+('3 Planilla Preadjudicación OTIC'!BF100)</f>
        <v>-</v>
      </c>
      <c r="BF100" s="2"/>
      <c r="BG100" s="2">
        <f>+('3 Planilla Preadjudicación OTIC'!BG100)</f>
        <v>5.4</v>
      </c>
      <c r="BH100" s="2">
        <f>+('3 Planilla Preadjudicación OTIC'!BH100)</f>
        <v>5</v>
      </c>
      <c r="BI100" s="2">
        <f>+('3 Planilla Preadjudicación OTIC'!BI100)</f>
        <v>7</v>
      </c>
      <c r="BJ100" s="2">
        <f>+('3 Planilla Preadjudicación OTIC'!BJ100)</f>
        <v>7</v>
      </c>
      <c r="BK100" s="2">
        <f>+('3 Planilla Preadjudicación OTIC'!BK100)</f>
        <v>7</v>
      </c>
      <c r="BL100" s="199">
        <f>+('3 Planilla Preadjudicación OTIC'!BM100)</f>
        <v>7</v>
      </c>
      <c r="BM100" s="103">
        <f>ROUND(('3 Planilla Preadjudicación OTIC'!BN100),1)</f>
        <v>5.6</v>
      </c>
      <c r="BN100" s="4">
        <f>+('3 Planilla Preadjudicación OTIC'!BO100)</f>
        <v>0</v>
      </c>
      <c r="BO100" s="4">
        <f>+('3 Planilla Preadjudicación OTIC'!BP100)</f>
        <v>0</v>
      </c>
      <c r="BP100" s="4">
        <f>+('3 Planilla Preadjudicación OTIC'!BQ100)</f>
        <v>0</v>
      </c>
      <c r="BQ100" s="4">
        <f>+('3 Planilla Preadjudicación OTIC'!BR100)</f>
        <v>0</v>
      </c>
      <c r="BR100" s="4">
        <f>+('3 Planilla Preadjudicación OTIC'!BS100)</f>
        <v>0</v>
      </c>
      <c r="BS100" s="4">
        <f>+('3 Planilla Preadjudicación OTIC'!BT100)</f>
        <v>0</v>
      </c>
      <c r="BT100" s="135"/>
      <c r="BU100" s="85">
        <f>IF(VLOOKUP(A100,'BD OFICIAL'!$A$1:$AL$2097,7,0)=D100,0,1)</f>
        <v>0</v>
      </c>
      <c r="BV100" s="85">
        <f>IF(VLOOKUP(A100,'BD OFICIAL'!$A$1:$AL$2097,11,0)=J100,0,1)</f>
        <v>0</v>
      </c>
      <c r="BW100" s="85">
        <f>IF(VLOOKUP(A100,'BD OFICIAL'!$A$1:$AL$2097,13,0)=L100,0,1)</f>
        <v>0</v>
      </c>
      <c r="BX100" s="2">
        <f>IF(VLOOKUP(A100,'BD OFICIAL'!$A$1:$AL$2097,16,0)=O100,0,1)</f>
        <v>0</v>
      </c>
      <c r="BY100" s="2">
        <f>IF(VLOOKUP(A100,'BD OFICIAL'!$A$1:$AL$2097,17,0)=P100,0,1)</f>
        <v>0</v>
      </c>
      <c r="BZ100" s="2">
        <f>IF(VLOOKUP(A100,'BD OFICIAL'!$A$1:$AL$2097,19,0)=R100,0,1)</f>
        <v>0</v>
      </c>
      <c r="CA100" s="2">
        <f>IF(VLOOKUP(A100,'BD OFICIAL'!$A$1:$AL$2097,21,0)=T100,0,1)</f>
        <v>0</v>
      </c>
      <c r="CB100" s="2">
        <f>IF(VLOOKUP(A100,'BD OFICIAL'!$A$1:$AL$2097,24,0)=AK100,0,1)</f>
        <v>0</v>
      </c>
      <c r="CC100" s="2">
        <f>IF(VLOOKUP(A100,'BD OFICIAL'!$A$1:$AL$2097,25,0)=X100,0,1)</f>
        <v>0</v>
      </c>
      <c r="CD100" s="2">
        <f>IF(VLOOKUP(A100,'BD OFICIAL'!$A$1:$AL$2097,26,0)=Y100,0,1)</f>
        <v>0</v>
      </c>
      <c r="CE100" s="2">
        <f>IF(VLOOKUP(A100,'BD OFICIAL'!$A$1:$AL$2097,27,0)=Z100,0,1)</f>
        <v>0</v>
      </c>
      <c r="CF100" s="2">
        <f>IF(VLOOKUP(A100,'BD OFICIAL'!$A$1:$AL$2097,28,0)=AA100,0,1)</f>
        <v>0</v>
      </c>
      <c r="CG100" s="2">
        <f>IF(VLOOKUP(A100,'BD OFICIAL'!$A$1:$AL$2097,33,0)=AF100,0,1)</f>
        <v>0</v>
      </c>
      <c r="CH100" s="2">
        <f>IF(VLOOKUP(A100,'BD OFICIAL'!$A$1:$AL$2097,35,0)=AH100,0,1)</f>
        <v>0</v>
      </c>
      <c r="CI100" s="85">
        <f>IF(VLOOKUP(A100,'BD OFICIAL'!$A$1:$AL$2097,34,0)=AL100,0,1)</f>
        <v>0</v>
      </c>
      <c r="CJ100" s="12">
        <f>VLOOKUP(A100,'BD OFICIAL'!$A$1:$AM$2097,36,0)*AM100-AP100</f>
        <v>0</v>
      </c>
      <c r="CK100" s="85" t="str">
        <f t="shared" si="41"/>
        <v>SHNOM</v>
      </c>
      <c r="CL100" s="85" t="str">
        <f t="shared" si="42"/>
        <v>SI</v>
      </c>
      <c r="CM100" s="85" t="str">
        <f t="shared" si="55"/>
        <v>NO</v>
      </c>
      <c r="CN100" s="31">
        <f t="shared" si="56"/>
        <v>0</v>
      </c>
      <c r="CO100" s="31">
        <f t="shared" si="43"/>
        <v>0</v>
      </c>
      <c r="CP100" s="31">
        <f t="shared" si="34"/>
        <v>0</v>
      </c>
      <c r="CQ100" s="31">
        <f>IF(Y100="NO",0,IF(Y100="SI",IF(VLOOKUP(A100,'BD OFICIAL'!$A:$AO,40,0)=AQ100,0,1)))</f>
        <v>0</v>
      </c>
      <c r="CR100" s="31">
        <f>IF(Z100="NO",0,IF(Z100="SI",IF(VLOOKUP(A100,'BD OFICIAL'!$A:$AO,41,0)=AS100,0,1)))</f>
        <v>0</v>
      </c>
      <c r="CS100" s="31">
        <f t="shared" si="44"/>
        <v>0</v>
      </c>
      <c r="CT100" s="31">
        <f t="shared" si="45"/>
        <v>0</v>
      </c>
      <c r="CU100" s="31">
        <f>IF(VLOOKUP(A100,'BD OFICIAL'!$A$1:$AL$1055,31,0)="SI",IF(AT100&gt;0,0,1),IF(AT100=0,0,1))</f>
        <v>0</v>
      </c>
      <c r="CV100" s="31">
        <f t="shared" si="46"/>
        <v>0</v>
      </c>
      <c r="CW100" s="31">
        <f t="shared" si="47"/>
        <v>0</v>
      </c>
      <c r="CX100" s="85" t="str">
        <f t="shared" si="57"/>
        <v>SI</v>
      </c>
      <c r="CY100" s="31">
        <f t="shared" si="58"/>
        <v>0</v>
      </c>
      <c r="CZ100" s="85" t="str">
        <f>IF(ISERROR(VLOOKUP(AI100,EXPERIENCIA!$A$1:$C$2100,1,0)),"NO","SI")</f>
        <v>NO</v>
      </c>
      <c r="DA100" s="85">
        <f>IF(CX100="no","NO APLICA",IF(AX100=0,"ERROR NOTA",IF(AND(AX100&gt;1,CZ100="NO"),"ERROR NOTA",IF(AND(CZ100="NO",AX100=1),0,IF(VLOOKUP(AI100,EXPERIENCIA!$A$1:$C$2100,3,0)=AX100,0,"ERROR NOTA")))))</f>
        <v>0</v>
      </c>
      <c r="DB100" s="85" t="str">
        <f>IF(ISERROR(VLOOKUP(AI100,COMPORTAMIENTO!$A$1:$C$2100,1,0)),"NO","SI")</f>
        <v>NO</v>
      </c>
      <c r="DC100" s="85">
        <f>IF(CX100="NO","NO APLICA",IF(AY100=0,"ERROR NOTA",IF(AND(DB100="NO",AY100=7),0,IF(VLOOKUP(AI100,COMPORTAMIENTO!$A$2:$H$2100,8,0)=AY100,0,"ERROR NOTA"))))</f>
        <v>0</v>
      </c>
      <c r="DD100" s="103">
        <f t="shared" si="59"/>
        <v>0.1</v>
      </c>
      <c r="DE100" s="103">
        <f t="shared" si="60"/>
        <v>0.70000000000000007</v>
      </c>
      <c r="DF100" s="85" t="str">
        <f t="shared" si="48"/>
        <v>SI</v>
      </c>
      <c r="DG100" s="85">
        <f t="shared" si="49"/>
        <v>0</v>
      </c>
      <c r="DH100" s="85">
        <f t="shared" si="61"/>
        <v>0</v>
      </c>
      <c r="DI100" s="85">
        <f t="shared" si="50"/>
        <v>0</v>
      </c>
      <c r="DJ100" s="7">
        <f t="shared" si="62"/>
        <v>5.9200000000000008</v>
      </c>
      <c r="DK100" s="7">
        <f t="shared" si="51"/>
        <v>5.9200000000000008</v>
      </c>
      <c r="DL100" s="12">
        <f t="shared" si="63"/>
        <v>5075</v>
      </c>
      <c r="DM100" s="12">
        <f>VLOOKUP(A100,'5 TD'!$A:$B,2,0)</f>
        <v>5075</v>
      </c>
      <c r="DN100" s="7">
        <f t="shared" si="52"/>
        <v>7</v>
      </c>
      <c r="DO100" s="85" t="str">
        <f t="shared" si="53"/>
        <v>APROBADO</v>
      </c>
      <c r="DP100" s="85" t="str">
        <f t="shared" si="35"/>
        <v>APROBADO</v>
      </c>
      <c r="DQ100" s="7">
        <f t="shared" si="36"/>
        <v>5.6</v>
      </c>
      <c r="DR100" s="85" t="str">
        <f t="shared" si="64"/>
        <v>APROBADO</v>
      </c>
      <c r="DS100" s="2">
        <f>+('3 Planilla Preadjudicación OTIC'!BO100)</f>
        <v>0</v>
      </c>
      <c r="DT100" s="2">
        <f>IF(DR100="APROBADO",VLOOKUP(A100,'5 TD'!$D$3:$E$270,2,0),"NO APLICA")</f>
        <v>7</v>
      </c>
      <c r="DU100" s="2" t="str">
        <f t="shared" si="37"/>
        <v>NO</v>
      </c>
      <c r="DV100" s="2" t="str">
        <f>IF(DU100="SI",VLOOKUP(A100,'5 TD'!$G$3:$H$270,2,0),"NO APLICA ")</f>
        <v xml:space="preserve">NO APLICA </v>
      </c>
      <c r="DW100" s="2" t="str">
        <f t="shared" si="65"/>
        <v>NO</v>
      </c>
      <c r="DX100" s="2" t="str">
        <f>IF(DW100="SI",VLOOKUP(A100,'5 TD'!$J$4:$K$472,2,0),"NO APLICA")</f>
        <v>NO APLICA</v>
      </c>
      <c r="DY100" s="2" t="str">
        <f t="shared" si="66"/>
        <v>NO</v>
      </c>
      <c r="DZ100" s="7" t="str">
        <f>IF(DY100="SI",VLOOKUP(A100,'5 TD'!$M$4:$N$350,2,0),"NO APLICA")</f>
        <v>NO APLICA</v>
      </c>
      <c r="EA100" s="2" t="str">
        <f t="shared" si="54"/>
        <v>NO APLICA</v>
      </c>
      <c r="EB100" s="12" t="str">
        <f t="shared" si="67"/>
        <v/>
      </c>
      <c r="EC100" s="12" t="str">
        <f>IF(EA100="SI",VLOOKUP(A100,'5 TD'!$V$4:$W$479,2,0),"NO APLICA")</f>
        <v>NO APLICA</v>
      </c>
      <c r="ED100" s="2" t="str">
        <f t="shared" si="38"/>
        <v>NO</v>
      </c>
      <c r="EE100" s="79" t="str">
        <f>IF(ED100="SI",VLOOKUP(AI100,COMPORTAMIENTO!$A$1:$H$2100,7,0),"NO APLICA")</f>
        <v>NO APLICA</v>
      </c>
      <c r="EF100" s="234" t="str">
        <f>IF(ED100="SI",VLOOKUP(A100,'5 TD'!$P$2:$Q$479,2,0),"NO APLICA")</f>
        <v>NO APLICA</v>
      </c>
      <c r="EG100" s="2" t="str">
        <f t="shared" si="39"/>
        <v>NO</v>
      </c>
      <c r="EH100" s="2">
        <f>IF(CZ100="no",0,VLOOKUP(AI100,EXPERIENCIA!$A$1:$C$2100,2,0))</f>
        <v>0</v>
      </c>
      <c r="EI100" s="2">
        <f>IF(CZ100="si",VLOOKUP(A100,'5 TD'!$S$3:$T$2103,2,0),0)</f>
        <v>0</v>
      </c>
      <c r="EJ100" s="2" t="str">
        <f t="shared" si="40"/>
        <v>SI</v>
      </c>
      <c r="EK100" s="2">
        <f>+('3 Planilla Preadjudicación OTIC'!BU101)</f>
        <v>0</v>
      </c>
      <c r="EL100" s="3"/>
      <c r="EM100" s="3"/>
      <c r="EN100" s="3"/>
    </row>
    <row r="101" spans="1:144" ht="15" hidden="1" customHeight="1" x14ac:dyDescent="0.3">
      <c r="A101" s="2">
        <f>+('3 Planilla Preadjudicación OTIC'!A101)</f>
        <v>14552</v>
      </c>
      <c r="B101" s="2" t="str">
        <f>+('3 Planilla Preadjudicación OTIC'!B101)</f>
        <v>53334038-5</v>
      </c>
      <c r="C101" s="4">
        <f>+('3 Planilla Preadjudicación OTIC'!E101)</f>
        <v>2025</v>
      </c>
      <c r="D101" s="4" t="str">
        <f>+('3 Planilla Preadjudicación OTIC'!F101)</f>
        <v>Fondos Regionales</v>
      </c>
      <c r="E101" s="4" t="str">
        <f>+('3 Planilla Preadjudicación OTIC'!G101)</f>
        <v>61531000-K</v>
      </c>
      <c r="F101" s="4" t="str">
        <f>+('3 Planilla Preadjudicación OTIC'!H101)</f>
        <v>SENCE</v>
      </c>
      <c r="G101" s="4"/>
      <c r="H101" s="4"/>
      <c r="I101" s="4" t="str">
        <f>+('3 Planilla Preadjudicación OTIC'!I101)</f>
        <v>LABORES DE CARPINTERÍA DE TERMINACIONES AVANZADAS</v>
      </c>
      <c r="J101" s="4" t="str">
        <f>+('3 Planilla Preadjudicación OTIC'!J101)</f>
        <v>PF1567</v>
      </c>
      <c r="K101" s="4" t="str">
        <f>+('3 Planilla Preadjudicación OTIC'!K101)</f>
        <v>TÉCNICAS PARA EL EMPRENDIMIENTO</v>
      </c>
      <c r="L101" s="4" t="str">
        <f>+('3 Planilla Preadjudicación OTIC'!L101)</f>
        <v>PF0921</v>
      </c>
      <c r="M101" s="2">
        <f>+('3 Planilla Preadjudicación OTIC'!M101)</f>
        <v>9</v>
      </c>
      <c r="N101" s="4" t="str">
        <f>+('3 Planilla Preadjudicación OTIC'!N101)</f>
        <v>DE LA ARAUCANÍA</v>
      </c>
      <c r="O101" s="4" t="str">
        <f>+('3 Planilla Preadjudicación OTIC'!O101)</f>
        <v>SAAVEDRA</v>
      </c>
      <c r="P101" s="4" t="str">
        <f>+('3 Planilla Preadjudicación OTIC'!P101)</f>
        <v>PERSONAS VULNERABLES PERTENECIENTES AL 80 % MÁS VULNERABLE</v>
      </c>
      <c r="Q101" s="4" t="str">
        <f>+('3 Planilla Preadjudicación OTIC'!Q101)</f>
        <v>PRESENCIAL</v>
      </c>
      <c r="R101" s="4" t="str">
        <f>+('3 Planilla Preadjudicación OTIC'!R101)</f>
        <v>INDEPENDIENTE</v>
      </c>
      <c r="S101" s="4" t="str">
        <f>+('3 Planilla Preadjudicación OTIC'!S101)</f>
        <v>01. LUNES - MAÑANA / 04. MARTES - MAÑANA / 07. MIÉRCOLES - MAÑANA / 10. JUEVES - MAÑANA / 13. VIERNES - MAÑANA</v>
      </c>
      <c r="T101" s="2">
        <f>+('3 Planilla Preadjudicación OTIC'!T101)</f>
        <v>20</v>
      </c>
      <c r="U101" s="2">
        <f>+('3 Planilla Preadjudicación OTIC'!U101)</f>
        <v>130</v>
      </c>
      <c r="V101" s="2">
        <f>+('3 Planilla Preadjudicación OTIC'!V101)</f>
        <v>12</v>
      </c>
      <c r="W101" s="2">
        <f>+('3 Planilla Preadjudicación OTIC'!W101)</f>
        <v>142</v>
      </c>
      <c r="X101" s="2">
        <f>+('3 Planilla Preadjudicación OTIC'!X101)</f>
        <v>4</v>
      </c>
      <c r="Y101" s="2" t="str">
        <f>+('3 Planilla Preadjudicación OTIC'!Y101)</f>
        <v>SI</v>
      </c>
      <c r="Z101" s="2" t="str">
        <f>+('3 Planilla Preadjudicación OTIC'!Z101)</f>
        <v>SI</v>
      </c>
      <c r="AA101" s="2" t="str">
        <f>+('3 Planilla Preadjudicación OTIC'!AA101)</f>
        <v>SI</v>
      </c>
      <c r="AB101" s="4">
        <f>+('3 Planilla Preadjudicación OTIC'!AB101)</f>
        <v>0</v>
      </c>
      <c r="AC101" s="4" t="str">
        <f>+('3 Planilla Preadjudicación OTIC'!AC101)</f>
        <v>EDUCACIÓN MEDIA COMPLETA, PREFERENTEMENTE</v>
      </c>
      <c r="AD101" s="2">
        <f>+('3 Planilla Preadjudicación OTIC'!AD101)</f>
        <v>0</v>
      </c>
      <c r="AE101" s="4">
        <f>+('3 Planilla Preadjudicación OTIC'!AE101)</f>
        <v>0</v>
      </c>
      <c r="AF101" s="2" t="str">
        <f>+('3 Planilla Preadjudicación OTIC'!AF101)</f>
        <v>CONVOCATORIA ABIERTA</v>
      </c>
      <c r="AG101" s="2">
        <f>+('3 Planilla Preadjudicación OTIC'!AG101)</f>
        <v>36</v>
      </c>
      <c r="AH101" s="30">
        <v>2</v>
      </c>
      <c r="AI101" s="2" t="str">
        <f>+('3 Planilla Preadjudicación OTIC'!AI101)</f>
        <v>79676750-2</v>
      </c>
      <c r="AJ101" s="135" t="str">
        <f>+('3 Planilla Preadjudicación OTIC'!AJ101)</f>
        <v>I.E.T Instituto para el trabajo de empresas LTDA</v>
      </c>
      <c r="AK101" s="4">
        <f>+('3 Planilla Preadjudicación OTIC'!AK101)</f>
        <v>142</v>
      </c>
      <c r="AL101" s="2">
        <f>+('3 Planilla Preadjudicación OTIC'!AL101)</f>
        <v>36</v>
      </c>
      <c r="AM101" s="2">
        <f>+('3 Planilla Preadjudicación OTIC'!AM101)</f>
        <v>5075</v>
      </c>
      <c r="AN101" s="12">
        <f>+('3 Planilla Preadjudicación OTIC'!AN101)</f>
        <v>275000</v>
      </c>
      <c r="AO101" s="12">
        <f>+('3 Planilla Preadjudicación OTIC'!AO101)</f>
        <v>0</v>
      </c>
      <c r="AP101" s="12">
        <f>+('3 Planilla Preadjudicación OTIC'!AP101)</f>
        <v>14413000</v>
      </c>
      <c r="AQ101" s="12">
        <f>+('3 Planilla Preadjudicación OTIC'!AQ101)</f>
        <v>2880000</v>
      </c>
      <c r="AR101" s="12">
        <f>+('3 Planilla Preadjudicación OTIC'!AR101)</f>
        <v>5500000</v>
      </c>
      <c r="AS101" s="12">
        <f>+('3 Planilla Preadjudicación OTIC'!AS101)</f>
        <v>3600000</v>
      </c>
      <c r="AT101" s="12">
        <f>+('3 Planilla Preadjudicación OTIC'!AT101)</f>
        <v>0</v>
      </c>
      <c r="AU101" s="12">
        <f>+('3 Planilla Preadjudicación OTIC'!AU101)</f>
        <v>26393000</v>
      </c>
      <c r="AV101" s="12" t="str">
        <f>+('3 Planilla Preadjudicación OTIC'!AV101)</f>
        <v>SI</v>
      </c>
      <c r="AW101" s="2">
        <f>+('3 Planilla Preadjudicación OTIC'!AW101)</f>
        <v>0</v>
      </c>
      <c r="AX101" s="4">
        <f>+('3 Planilla Preadjudicación OTIC'!AX101)</f>
        <v>1</v>
      </c>
      <c r="AY101" s="2">
        <f>+('3 Planilla Preadjudicación OTIC'!AY101)</f>
        <v>7</v>
      </c>
      <c r="AZ101" s="2" t="str">
        <f>+('3 Planilla Preadjudicación OTIC'!BA101)</f>
        <v>-</v>
      </c>
      <c r="BA101" s="2" t="str">
        <f>+('3 Planilla Preadjudicación OTIC'!BB101)</f>
        <v>-</v>
      </c>
      <c r="BB101" s="2" t="str">
        <f>+('3 Planilla Preadjudicación OTIC'!BC101)</f>
        <v>-</v>
      </c>
      <c r="BC101" s="2" t="str">
        <f>+('3 Planilla Preadjudicación OTIC'!BD101)</f>
        <v>-</v>
      </c>
      <c r="BD101" s="2" t="str">
        <f>+('3 Planilla Preadjudicación OTIC'!BE101)</f>
        <v>-</v>
      </c>
      <c r="BE101" s="2" t="str">
        <f>+('3 Planilla Preadjudicación OTIC'!BF101)</f>
        <v>-</v>
      </c>
      <c r="BF101" s="2"/>
      <c r="BG101" s="2">
        <f>+('3 Planilla Preadjudicación OTIC'!BG101)</f>
        <v>5.8</v>
      </c>
      <c r="BH101" s="2">
        <f>+('3 Planilla Preadjudicación OTIC'!BH101)</f>
        <v>5.2</v>
      </c>
      <c r="BI101" s="2">
        <f>+('3 Planilla Preadjudicación OTIC'!BI101)</f>
        <v>5.4</v>
      </c>
      <c r="BJ101" s="2">
        <f>+('3 Planilla Preadjudicación OTIC'!BJ101)</f>
        <v>5.4</v>
      </c>
      <c r="BK101" s="2">
        <f>+('3 Planilla Preadjudicación OTIC'!BK101)</f>
        <v>7</v>
      </c>
      <c r="BL101" s="199">
        <f>+('3 Planilla Preadjudicación OTIC'!BM101)</f>
        <v>7</v>
      </c>
      <c r="BM101" s="103">
        <f>ROUND(('3 Planilla Preadjudicación OTIC'!BN101),1)</f>
        <v>5.4</v>
      </c>
      <c r="BN101" s="4">
        <f>+('3 Planilla Preadjudicación OTIC'!BO101)</f>
        <v>0</v>
      </c>
      <c r="BO101" s="4">
        <f>+('3 Planilla Preadjudicación OTIC'!BP101)</f>
        <v>0</v>
      </c>
      <c r="BP101" s="4">
        <f>+('3 Planilla Preadjudicación OTIC'!BQ101)</f>
        <v>0</v>
      </c>
      <c r="BQ101" s="4">
        <f>+('3 Planilla Preadjudicación OTIC'!BR101)</f>
        <v>0</v>
      </c>
      <c r="BR101" s="4">
        <f>+('3 Planilla Preadjudicación OTIC'!BS101)</f>
        <v>0</v>
      </c>
      <c r="BS101" s="4">
        <f>+('3 Planilla Preadjudicación OTIC'!BT101)</f>
        <v>0</v>
      </c>
      <c r="BT101" s="135"/>
      <c r="BU101" s="85">
        <f>IF(VLOOKUP(A101,'BD OFICIAL'!$A$1:$AL$2097,7,0)=D101,0,1)</f>
        <v>0</v>
      </c>
      <c r="BV101" s="85">
        <f>IF(VLOOKUP(A101,'BD OFICIAL'!$A$1:$AL$2097,11,0)=J101,0,1)</f>
        <v>0</v>
      </c>
      <c r="BW101" s="85">
        <f>IF(VLOOKUP(A101,'BD OFICIAL'!$A$1:$AL$2097,13,0)=L101,0,1)</f>
        <v>0</v>
      </c>
      <c r="BX101" s="2">
        <f>IF(VLOOKUP(A101,'BD OFICIAL'!$A$1:$AL$2097,16,0)=O101,0,1)</f>
        <v>0</v>
      </c>
      <c r="BY101" s="2">
        <f>IF(VLOOKUP(A101,'BD OFICIAL'!$A$1:$AL$2097,17,0)=P101,0,1)</f>
        <v>0</v>
      </c>
      <c r="BZ101" s="2">
        <f>IF(VLOOKUP(A101,'BD OFICIAL'!$A$1:$AL$2097,19,0)=R101,0,1)</f>
        <v>0</v>
      </c>
      <c r="CA101" s="2">
        <f>IF(VLOOKUP(A101,'BD OFICIAL'!$A$1:$AL$2097,21,0)=T101,0,1)</f>
        <v>0</v>
      </c>
      <c r="CB101" s="2">
        <f>IF(VLOOKUP(A101,'BD OFICIAL'!$A$1:$AL$2097,24,0)=AK101,0,1)</f>
        <v>0</v>
      </c>
      <c r="CC101" s="2">
        <f>IF(VLOOKUP(A101,'BD OFICIAL'!$A$1:$AL$2097,25,0)=X101,0,1)</f>
        <v>0</v>
      </c>
      <c r="CD101" s="2">
        <f>IF(VLOOKUP(A101,'BD OFICIAL'!$A$1:$AL$2097,26,0)=Y101,0,1)</f>
        <v>0</v>
      </c>
      <c r="CE101" s="2">
        <f>IF(VLOOKUP(A101,'BD OFICIAL'!$A$1:$AL$2097,27,0)=Z101,0,1)</f>
        <v>0</v>
      </c>
      <c r="CF101" s="2">
        <f>IF(VLOOKUP(A101,'BD OFICIAL'!$A$1:$AL$2097,28,0)=AA101,0,1)</f>
        <v>0</v>
      </c>
      <c r="CG101" s="2">
        <f>IF(VLOOKUP(A101,'BD OFICIAL'!$A$1:$AL$2097,33,0)=AF101,0,1)</f>
        <v>0</v>
      </c>
      <c r="CH101" s="2">
        <f>IF(VLOOKUP(A101,'BD OFICIAL'!$A$1:$AL$2097,35,0)=AH101,0,1)</f>
        <v>0</v>
      </c>
      <c r="CI101" s="85">
        <f>IF(VLOOKUP(A101,'BD OFICIAL'!$A$1:$AL$2097,34,0)=AL101,0,1)</f>
        <v>0</v>
      </c>
      <c r="CJ101" s="12">
        <f>VLOOKUP(A101,'BD OFICIAL'!$A$1:$AM$2097,36,0)*AM101-AP101</f>
        <v>0</v>
      </c>
      <c r="CK101" s="85" t="str">
        <f t="shared" si="41"/>
        <v>SHNOM</v>
      </c>
      <c r="CL101" s="85" t="str">
        <f t="shared" si="42"/>
        <v>SI</v>
      </c>
      <c r="CM101" s="85" t="str">
        <f t="shared" si="55"/>
        <v>NO</v>
      </c>
      <c r="CN101" s="31">
        <f t="shared" si="56"/>
        <v>0</v>
      </c>
      <c r="CO101" s="31">
        <f t="shared" si="43"/>
        <v>0</v>
      </c>
      <c r="CP101" s="31">
        <f t="shared" si="34"/>
        <v>0</v>
      </c>
      <c r="CQ101" s="31">
        <f>IF(Y101="NO",0,IF(Y101="SI",IF(VLOOKUP(A101,'BD OFICIAL'!$A:$AO,40,0)=AQ101,0,1)))</f>
        <v>0</v>
      </c>
      <c r="CR101" s="31">
        <f>IF(Z101="NO",0,IF(Z101="SI",IF(VLOOKUP(A101,'BD OFICIAL'!$A:$AO,41,0)=AS101,0,1)))</f>
        <v>0</v>
      </c>
      <c r="CS101" s="31">
        <f t="shared" si="44"/>
        <v>0</v>
      </c>
      <c r="CT101" s="31">
        <f t="shared" si="45"/>
        <v>0</v>
      </c>
      <c r="CU101" s="31">
        <f>IF(VLOOKUP(A101,'BD OFICIAL'!$A$1:$AL$1055,31,0)="SI",IF(AT101&gt;0,0,1),IF(AT101=0,0,1))</f>
        <v>0</v>
      </c>
      <c r="CV101" s="31">
        <f t="shared" si="46"/>
        <v>0</v>
      </c>
      <c r="CW101" s="31">
        <f t="shared" si="47"/>
        <v>0</v>
      </c>
      <c r="CX101" s="85" t="str">
        <f t="shared" si="57"/>
        <v>SI</v>
      </c>
      <c r="CY101" s="31">
        <f t="shared" si="58"/>
        <v>0</v>
      </c>
      <c r="CZ101" s="85" t="str">
        <f>IF(ISERROR(VLOOKUP(AI101,EXPERIENCIA!$A$1:$C$2100,1,0)),"NO","SI")</f>
        <v>NO</v>
      </c>
      <c r="DA101" s="85">
        <f>IF(CX101="no","NO APLICA",IF(AX101=0,"ERROR NOTA",IF(AND(AX101&gt;1,CZ101="NO"),"ERROR NOTA",IF(AND(CZ101="NO",AX101=1),0,IF(VLOOKUP(AI101,EXPERIENCIA!$A$1:$C$2100,3,0)=AX101,0,"ERROR NOTA")))))</f>
        <v>0</v>
      </c>
      <c r="DB101" s="85" t="str">
        <f>IF(ISERROR(VLOOKUP(AI101,COMPORTAMIENTO!$A$1:$C$2100,1,0)),"NO","SI")</f>
        <v>NO</v>
      </c>
      <c r="DC101" s="85">
        <f>IF(CX101="NO","NO APLICA",IF(AY101=0,"ERROR NOTA",IF(AND(DB101="NO",AY101=7),0,IF(VLOOKUP(AI101,COMPORTAMIENTO!$A$2:$H$2100,8,0)=AY101,0,"ERROR NOTA"))))</f>
        <v>0</v>
      </c>
      <c r="DD101" s="103">
        <f t="shared" si="59"/>
        <v>0.1</v>
      </c>
      <c r="DE101" s="103">
        <f t="shared" si="60"/>
        <v>0.70000000000000007</v>
      </c>
      <c r="DF101" s="85" t="str">
        <f t="shared" si="48"/>
        <v>SI</v>
      </c>
      <c r="DG101" s="85">
        <f t="shared" si="49"/>
        <v>0</v>
      </c>
      <c r="DH101" s="85">
        <f t="shared" si="61"/>
        <v>0</v>
      </c>
      <c r="DI101" s="85">
        <f t="shared" si="50"/>
        <v>0</v>
      </c>
      <c r="DJ101" s="7">
        <f t="shared" si="62"/>
        <v>5.62</v>
      </c>
      <c r="DK101" s="7">
        <f t="shared" si="51"/>
        <v>5.62</v>
      </c>
      <c r="DL101" s="12">
        <f t="shared" si="63"/>
        <v>5075</v>
      </c>
      <c r="DM101" s="12">
        <f>VLOOKUP(A101,'5 TD'!$A:$B,2,0)</f>
        <v>5075</v>
      </c>
      <c r="DN101" s="7">
        <f t="shared" si="52"/>
        <v>7</v>
      </c>
      <c r="DO101" s="85" t="str">
        <f t="shared" si="53"/>
        <v>APROBADO</v>
      </c>
      <c r="DP101" s="85" t="str">
        <f t="shared" si="35"/>
        <v>APROBADO</v>
      </c>
      <c r="DQ101" s="7">
        <f t="shared" si="36"/>
        <v>5.4</v>
      </c>
      <c r="DR101" s="85" t="str">
        <f t="shared" si="64"/>
        <v>APROBADO</v>
      </c>
      <c r="DS101" s="2">
        <f>+('3 Planilla Preadjudicación OTIC'!BO101)</f>
        <v>0</v>
      </c>
      <c r="DT101" s="2">
        <f>IF(DR101="APROBADO",VLOOKUP(A101,'5 TD'!$D$3:$E$270,2,0),"NO APLICA")</f>
        <v>7</v>
      </c>
      <c r="DU101" s="2" t="str">
        <f t="shared" si="37"/>
        <v>NO</v>
      </c>
      <c r="DV101" s="2" t="str">
        <f>IF(DU101="SI",VLOOKUP(A101,'5 TD'!$G$3:$H$270,2,0),"NO APLICA ")</f>
        <v xml:space="preserve">NO APLICA </v>
      </c>
      <c r="DW101" s="2" t="str">
        <f t="shared" si="65"/>
        <v>NO</v>
      </c>
      <c r="DX101" s="2" t="str">
        <f>IF(DW101="SI",VLOOKUP(A101,'5 TD'!$J$4:$K$472,2,0),"NO APLICA")</f>
        <v>NO APLICA</v>
      </c>
      <c r="DY101" s="2" t="str">
        <f t="shared" si="66"/>
        <v>NO</v>
      </c>
      <c r="DZ101" s="7" t="str">
        <f>IF(DY101="SI",VLOOKUP(A101,'5 TD'!$M$4:$N$350,2,0),"NO APLICA")</f>
        <v>NO APLICA</v>
      </c>
      <c r="EA101" s="2" t="str">
        <f t="shared" si="54"/>
        <v>NO APLICA</v>
      </c>
      <c r="EB101" s="12" t="str">
        <f t="shared" si="67"/>
        <v/>
      </c>
      <c r="EC101" s="12" t="str">
        <f>IF(EA101="SI",VLOOKUP(A101,'5 TD'!$V$4:$W$479,2,0),"NO APLICA")</f>
        <v>NO APLICA</v>
      </c>
      <c r="ED101" s="2" t="str">
        <f t="shared" si="38"/>
        <v>NO</v>
      </c>
      <c r="EE101" s="79" t="str">
        <f>IF(ED101="SI",VLOOKUP(AI101,COMPORTAMIENTO!$A$1:$H$2100,7,0),"NO APLICA")</f>
        <v>NO APLICA</v>
      </c>
      <c r="EF101" s="234" t="str">
        <f>IF(ED101="SI",VLOOKUP(A101,'5 TD'!$P$2:$Q$479,2,0),"NO APLICA")</f>
        <v>NO APLICA</v>
      </c>
      <c r="EG101" s="2" t="str">
        <f t="shared" si="39"/>
        <v>NO</v>
      </c>
      <c r="EH101" s="2">
        <f>IF(CZ101="no",0,VLOOKUP(AI101,EXPERIENCIA!$A$1:$C$2100,2,0))</f>
        <v>0</v>
      </c>
      <c r="EI101" s="2">
        <f>IF(CZ101="si",VLOOKUP(A101,'5 TD'!$S$3:$T$2103,2,0),0)</f>
        <v>0</v>
      </c>
      <c r="EJ101" s="2" t="str">
        <f t="shared" si="40"/>
        <v>SI</v>
      </c>
      <c r="EK101" s="2">
        <f>+('3 Planilla Preadjudicación OTIC'!BU102)</f>
        <v>0</v>
      </c>
      <c r="EL101" s="3"/>
      <c r="EM101" s="3"/>
      <c r="EN101" s="3"/>
    </row>
    <row r="102" spans="1:144" ht="15" hidden="1" customHeight="1" x14ac:dyDescent="0.3">
      <c r="A102" s="2">
        <f>+('3 Planilla Preadjudicación OTIC'!A102)</f>
        <v>14553</v>
      </c>
      <c r="B102" s="2" t="str">
        <f>+('3 Planilla Preadjudicación OTIC'!B102)</f>
        <v>53334038-5</v>
      </c>
      <c r="C102" s="4">
        <f>+('3 Planilla Preadjudicación OTIC'!E102)</f>
        <v>2025</v>
      </c>
      <c r="D102" s="4" t="str">
        <f>+('3 Planilla Preadjudicación OTIC'!F102)</f>
        <v>Fondos Regionales</v>
      </c>
      <c r="E102" s="4" t="str">
        <f>+('3 Planilla Preadjudicación OTIC'!G102)</f>
        <v>61531000-K</v>
      </c>
      <c r="F102" s="4" t="str">
        <f>+('3 Planilla Preadjudicación OTIC'!H102)</f>
        <v>SENCE</v>
      </c>
      <c r="G102" s="4"/>
      <c r="H102" s="4"/>
      <c r="I102" s="4" t="str">
        <f>+('3 Planilla Preadjudicación OTIC'!I102)</f>
        <v>LABORES DE CARPINTERÍA DE TERMINACIONES AVANZADAS</v>
      </c>
      <c r="J102" s="4" t="str">
        <f>+('3 Planilla Preadjudicación OTIC'!J102)</f>
        <v>PF1567</v>
      </c>
      <c r="K102" s="4" t="str">
        <f>+('3 Planilla Preadjudicación OTIC'!K102)</f>
        <v>TÉCNICAS PARA EL EMPRENDIMIENTO</v>
      </c>
      <c r="L102" s="4" t="str">
        <f>+('3 Planilla Preadjudicación OTIC'!L102)</f>
        <v>PF0921</v>
      </c>
      <c r="M102" s="2">
        <f>+('3 Planilla Preadjudicación OTIC'!M102)</f>
        <v>9</v>
      </c>
      <c r="N102" s="4" t="str">
        <f>+('3 Planilla Preadjudicación OTIC'!N102)</f>
        <v>DE LA ARAUCANÍA</v>
      </c>
      <c r="O102" s="4" t="str">
        <f>+('3 Planilla Preadjudicación OTIC'!O102)</f>
        <v>LOS SAUCES</v>
      </c>
      <c r="P102" s="4" t="str">
        <f>+('3 Planilla Preadjudicación OTIC'!P102)</f>
        <v>PERSONAS VULNERABLES PERTENECIENTES AL 80 % MÁS VULNERABLE</v>
      </c>
      <c r="Q102" s="4" t="str">
        <f>+('3 Planilla Preadjudicación OTIC'!Q102)</f>
        <v>PRESENCIAL</v>
      </c>
      <c r="R102" s="4" t="str">
        <f>+('3 Planilla Preadjudicación OTIC'!R102)</f>
        <v>INDEPENDIENTE</v>
      </c>
      <c r="S102" s="4" t="str">
        <f>+('3 Planilla Preadjudicación OTIC'!S102)</f>
        <v>01. LUNES - MAÑANA / 04. MARTES - MAÑANA / 07. MIÉRCOLES - MAÑANA / 10. JUEVES - MAÑANA / 13. VIERNES - MAÑANA</v>
      </c>
      <c r="T102" s="2">
        <f>+('3 Planilla Preadjudicación OTIC'!T102)</f>
        <v>20</v>
      </c>
      <c r="U102" s="2">
        <f>+('3 Planilla Preadjudicación OTIC'!U102)</f>
        <v>130</v>
      </c>
      <c r="V102" s="2">
        <f>+('3 Planilla Preadjudicación OTIC'!V102)</f>
        <v>12</v>
      </c>
      <c r="W102" s="2">
        <f>+('3 Planilla Preadjudicación OTIC'!W102)</f>
        <v>142</v>
      </c>
      <c r="X102" s="2">
        <f>+('3 Planilla Preadjudicación OTIC'!X102)</f>
        <v>4</v>
      </c>
      <c r="Y102" s="2" t="str">
        <f>+('3 Planilla Preadjudicación OTIC'!Y102)</f>
        <v>SI</v>
      </c>
      <c r="Z102" s="2" t="str">
        <f>+('3 Planilla Preadjudicación OTIC'!Z102)</f>
        <v>SI</v>
      </c>
      <c r="AA102" s="2" t="str">
        <f>+('3 Planilla Preadjudicación OTIC'!AA102)</f>
        <v>SI</v>
      </c>
      <c r="AB102" s="4">
        <f>+('3 Planilla Preadjudicación OTIC'!AB102)</f>
        <v>0</v>
      </c>
      <c r="AC102" s="4" t="str">
        <f>+('3 Planilla Preadjudicación OTIC'!AC102)</f>
        <v>EDUCACIÓN MEDIA COMPLETA, PREFERENTEMENTE</v>
      </c>
      <c r="AD102" s="2">
        <f>+('3 Planilla Preadjudicación OTIC'!AD102)</f>
        <v>0</v>
      </c>
      <c r="AE102" s="4">
        <f>+('3 Planilla Preadjudicación OTIC'!AE102)</f>
        <v>0</v>
      </c>
      <c r="AF102" s="2" t="str">
        <f>+('3 Planilla Preadjudicación OTIC'!AF102)</f>
        <v>CONVOCATORIA ABIERTA</v>
      </c>
      <c r="AG102" s="2">
        <f>+('3 Planilla Preadjudicación OTIC'!AG102)</f>
        <v>36</v>
      </c>
      <c r="AH102" s="30">
        <v>2</v>
      </c>
      <c r="AI102" s="2" t="str">
        <f>+('3 Planilla Preadjudicación OTIC'!AI102)</f>
        <v>79676750-2</v>
      </c>
      <c r="AJ102" s="135" t="str">
        <f>+('3 Planilla Preadjudicación OTIC'!AJ102)</f>
        <v>I.E.T Instituto para el trabajo de empresas LTDA</v>
      </c>
      <c r="AK102" s="4">
        <f>+('3 Planilla Preadjudicación OTIC'!AK102)</f>
        <v>142</v>
      </c>
      <c r="AL102" s="2">
        <f>+('3 Planilla Preadjudicación OTIC'!AL102)</f>
        <v>36</v>
      </c>
      <c r="AM102" s="2">
        <f>+('3 Planilla Preadjudicación OTIC'!AM102)</f>
        <v>5075</v>
      </c>
      <c r="AN102" s="12">
        <f>+('3 Planilla Preadjudicación OTIC'!AN102)</f>
        <v>275000</v>
      </c>
      <c r="AO102" s="12">
        <f>+('3 Planilla Preadjudicación OTIC'!AO102)</f>
        <v>0</v>
      </c>
      <c r="AP102" s="12">
        <f>+('3 Planilla Preadjudicación OTIC'!AP102)</f>
        <v>14413000</v>
      </c>
      <c r="AQ102" s="12">
        <f>+('3 Planilla Preadjudicación OTIC'!AQ102)</f>
        <v>2880000</v>
      </c>
      <c r="AR102" s="12">
        <f>+('3 Planilla Preadjudicación OTIC'!AR102)</f>
        <v>5500000</v>
      </c>
      <c r="AS102" s="12">
        <f>+('3 Planilla Preadjudicación OTIC'!AS102)</f>
        <v>3600000</v>
      </c>
      <c r="AT102" s="12">
        <f>+('3 Planilla Preadjudicación OTIC'!AT102)</f>
        <v>0</v>
      </c>
      <c r="AU102" s="12">
        <f>+('3 Planilla Preadjudicación OTIC'!AU102)</f>
        <v>26393000</v>
      </c>
      <c r="AV102" s="12" t="str">
        <f>+('3 Planilla Preadjudicación OTIC'!AV102)</f>
        <v>SI</v>
      </c>
      <c r="AW102" s="2">
        <f>+('3 Planilla Preadjudicación OTIC'!AW102)</f>
        <v>0</v>
      </c>
      <c r="AX102" s="4">
        <f>+('3 Planilla Preadjudicación OTIC'!AX102)</f>
        <v>1</v>
      </c>
      <c r="AY102" s="2">
        <f>+('3 Planilla Preadjudicación OTIC'!AY102)</f>
        <v>7</v>
      </c>
      <c r="AZ102" s="2" t="str">
        <f>+('3 Planilla Preadjudicación OTIC'!BA102)</f>
        <v>-</v>
      </c>
      <c r="BA102" s="2" t="str">
        <f>+('3 Planilla Preadjudicación OTIC'!BB102)</f>
        <v>-</v>
      </c>
      <c r="BB102" s="2" t="str">
        <f>+('3 Planilla Preadjudicación OTIC'!BC102)</f>
        <v>-</v>
      </c>
      <c r="BC102" s="2" t="str">
        <f>+('3 Planilla Preadjudicación OTIC'!BD102)</f>
        <v>-</v>
      </c>
      <c r="BD102" s="2" t="str">
        <f>+('3 Planilla Preadjudicación OTIC'!BE102)</f>
        <v>-</v>
      </c>
      <c r="BE102" s="2" t="str">
        <f>+('3 Planilla Preadjudicación OTIC'!BF102)</f>
        <v>-</v>
      </c>
      <c r="BF102" s="2"/>
      <c r="BG102" s="2">
        <f>+('3 Planilla Preadjudicación OTIC'!BG102)</f>
        <v>5.8</v>
      </c>
      <c r="BH102" s="2">
        <f>+('3 Planilla Preadjudicación OTIC'!BH102)</f>
        <v>5.2</v>
      </c>
      <c r="BI102" s="2">
        <f>+('3 Planilla Preadjudicación OTIC'!BI102)</f>
        <v>5.4</v>
      </c>
      <c r="BJ102" s="2">
        <f>+('3 Planilla Preadjudicación OTIC'!BJ102)</f>
        <v>5.4</v>
      </c>
      <c r="BK102" s="2">
        <f>+('3 Planilla Preadjudicación OTIC'!BK102)</f>
        <v>7</v>
      </c>
      <c r="BL102" s="199">
        <f>+('3 Planilla Preadjudicación OTIC'!BM102)</f>
        <v>7</v>
      </c>
      <c r="BM102" s="103">
        <f>ROUND(('3 Planilla Preadjudicación OTIC'!BN102),1)</f>
        <v>5.4</v>
      </c>
      <c r="BN102" s="4">
        <f>+('3 Planilla Preadjudicación OTIC'!BO102)</f>
        <v>0</v>
      </c>
      <c r="BO102" s="4">
        <f>+('3 Planilla Preadjudicación OTIC'!BP102)</f>
        <v>0</v>
      </c>
      <c r="BP102" s="4">
        <f>+('3 Planilla Preadjudicación OTIC'!BQ102)</f>
        <v>0</v>
      </c>
      <c r="BQ102" s="4">
        <f>+('3 Planilla Preadjudicación OTIC'!BR102)</f>
        <v>0</v>
      </c>
      <c r="BR102" s="4">
        <f>+('3 Planilla Preadjudicación OTIC'!BS102)</f>
        <v>0</v>
      </c>
      <c r="BS102" s="4">
        <f>+('3 Planilla Preadjudicación OTIC'!BT102)</f>
        <v>0</v>
      </c>
      <c r="BT102" s="135"/>
      <c r="BU102" s="85">
        <f>IF(VLOOKUP(A102,'BD OFICIAL'!$A$1:$AL$2097,7,0)=D102,0,1)</f>
        <v>0</v>
      </c>
      <c r="BV102" s="85">
        <f>IF(VLOOKUP(A102,'BD OFICIAL'!$A$1:$AL$2097,11,0)=J102,0,1)</f>
        <v>0</v>
      </c>
      <c r="BW102" s="85">
        <f>IF(VLOOKUP(A102,'BD OFICIAL'!$A$1:$AL$2097,13,0)=L102,0,1)</f>
        <v>0</v>
      </c>
      <c r="BX102" s="2">
        <f>IF(VLOOKUP(A102,'BD OFICIAL'!$A$1:$AL$2097,16,0)=O102,0,1)</f>
        <v>0</v>
      </c>
      <c r="BY102" s="2">
        <f>IF(VLOOKUP(A102,'BD OFICIAL'!$A$1:$AL$2097,17,0)=P102,0,1)</f>
        <v>0</v>
      </c>
      <c r="BZ102" s="2">
        <f>IF(VLOOKUP(A102,'BD OFICIAL'!$A$1:$AL$2097,19,0)=R102,0,1)</f>
        <v>0</v>
      </c>
      <c r="CA102" s="2">
        <f>IF(VLOOKUP(A102,'BD OFICIAL'!$A$1:$AL$2097,21,0)=T102,0,1)</f>
        <v>0</v>
      </c>
      <c r="CB102" s="2">
        <f>IF(VLOOKUP(A102,'BD OFICIAL'!$A$1:$AL$2097,24,0)=AK102,0,1)</f>
        <v>0</v>
      </c>
      <c r="CC102" s="2">
        <f>IF(VLOOKUP(A102,'BD OFICIAL'!$A$1:$AL$2097,25,0)=X102,0,1)</f>
        <v>0</v>
      </c>
      <c r="CD102" s="2">
        <f>IF(VLOOKUP(A102,'BD OFICIAL'!$A$1:$AL$2097,26,0)=Y102,0,1)</f>
        <v>0</v>
      </c>
      <c r="CE102" s="2">
        <f>IF(VLOOKUP(A102,'BD OFICIAL'!$A$1:$AL$2097,27,0)=Z102,0,1)</f>
        <v>0</v>
      </c>
      <c r="CF102" s="2">
        <f>IF(VLOOKUP(A102,'BD OFICIAL'!$A$1:$AL$2097,28,0)=AA102,0,1)</f>
        <v>0</v>
      </c>
      <c r="CG102" s="2">
        <f>IF(VLOOKUP(A102,'BD OFICIAL'!$A$1:$AL$2097,33,0)=AF102,0,1)</f>
        <v>0</v>
      </c>
      <c r="CH102" s="2">
        <f>IF(VLOOKUP(A102,'BD OFICIAL'!$A$1:$AL$2097,35,0)=AH102,0,1)</f>
        <v>0</v>
      </c>
      <c r="CI102" s="85">
        <f>IF(VLOOKUP(A102,'BD OFICIAL'!$A$1:$AL$2097,34,0)=AL102,0,1)</f>
        <v>0</v>
      </c>
      <c r="CJ102" s="12">
        <f>VLOOKUP(A102,'BD OFICIAL'!$A$1:$AM$2097,36,0)*AM102-AP102</f>
        <v>0</v>
      </c>
      <c r="CK102" s="85" t="str">
        <f t="shared" si="41"/>
        <v>SHNOM</v>
      </c>
      <c r="CL102" s="85" t="str">
        <f t="shared" si="42"/>
        <v>SI</v>
      </c>
      <c r="CM102" s="85" t="str">
        <f t="shared" si="55"/>
        <v>NO</v>
      </c>
      <c r="CN102" s="31">
        <f t="shared" si="56"/>
        <v>0</v>
      </c>
      <c r="CO102" s="31">
        <f t="shared" si="43"/>
        <v>0</v>
      </c>
      <c r="CP102" s="31">
        <f t="shared" si="34"/>
        <v>0</v>
      </c>
      <c r="CQ102" s="31">
        <f>IF(Y102="NO",0,IF(Y102="SI",IF(VLOOKUP(A102,'BD OFICIAL'!$A:$AO,40,0)=AQ102,0,1)))</f>
        <v>0</v>
      </c>
      <c r="CR102" s="31">
        <f>IF(Z102="NO",0,IF(Z102="SI",IF(VLOOKUP(A102,'BD OFICIAL'!$A:$AO,41,0)=AS102,0,1)))</f>
        <v>0</v>
      </c>
      <c r="CS102" s="31">
        <f t="shared" si="44"/>
        <v>0</v>
      </c>
      <c r="CT102" s="31">
        <f t="shared" si="45"/>
        <v>0</v>
      </c>
      <c r="CU102" s="31">
        <f>IF(VLOOKUP(A102,'BD OFICIAL'!$A$1:$AL$1055,31,0)="SI",IF(AT102&gt;0,0,1),IF(AT102=0,0,1))</f>
        <v>0</v>
      </c>
      <c r="CV102" s="31">
        <f t="shared" si="46"/>
        <v>0</v>
      </c>
      <c r="CW102" s="31">
        <f t="shared" si="47"/>
        <v>0</v>
      </c>
      <c r="CX102" s="85" t="str">
        <f t="shared" si="57"/>
        <v>SI</v>
      </c>
      <c r="CY102" s="31">
        <f t="shared" si="58"/>
        <v>0</v>
      </c>
      <c r="CZ102" s="85" t="str">
        <f>IF(ISERROR(VLOOKUP(AI102,EXPERIENCIA!$A$1:$C$2100,1,0)),"NO","SI")</f>
        <v>NO</v>
      </c>
      <c r="DA102" s="85">
        <f>IF(CX102="no","NO APLICA",IF(AX102=0,"ERROR NOTA",IF(AND(AX102&gt;1,CZ102="NO"),"ERROR NOTA",IF(AND(CZ102="NO",AX102=1),0,IF(VLOOKUP(AI102,EXPERIENCIA!$A$1:$C$2100,3,0)=AX102,0,"ERROR NOTA")))))</f>
        <v>0</v>
      </c>
      <c r="DB102" s="85" t="str">
        <f>IF(ISERROR(VLOOKUP(AI102,COMPORTAMIENTO!$A$1:$C$2100,1,0)),"NO","SI")</f>
        <v>NO</v>
      </c>
      <c r="DC102" s="85">
        <f>IF(CX102="NO","NO APLICA",IF(AY102=0,"ERROR NOTA",IF(AND(DB102="NO",AY102=7),0,IF(VLOOKUP(AI102,COMPORTAMIENTO!$A$2:$H$2100,8,0)=AY102,0,"ERROR NOTA"))))</f>
        <v>0</v>
      </c>
      <c r="DD102" s="103">
        <f t="shared" si="59"/>
        <v>0.1</v>
      </c>
      <c r="DE102" s="103">
        <f t="shared" si="60"/>
        <v>0.70000000000000007</v>
      </c>
      <c r="DF102" s="85" t="str">
        <f t="shared" si="48"/>
        <v>SI</v>
      </c>
      <c r="DG102" s="85">
        <f t="shared" si="49"/>
        <v>0</v>
      </c>
      <c r="DH102" s="85">
        <f t="shared" si="61"/>
        <v>0</v>
      </c>
      <c r="DI102" s="85">
        <f t="shared" si="50"/>
        <v>0</v>
      </c>
      <c r="DJ102" s="7">
        <f t="shared" si="62"/>
        <v>5.62</v>
      </c>
      <c r="DK102" s="7">
        <f t="shared" si="51"/>
        <v>5.62</v>
      </c>
      <c r="DL102" s="12">
        <f t="shared" si="63"/>
        <v>5075</v>
      </c>
      <c r="DM102" s="12">
        <f>VLOOKUP(A102,'5 TD'!$A:$B,2,0)</f>
        <v>5075</v>
      </c>
      <c r="DN102" s="7">
        <f t="shared" si="52"/>
        <v>7</v>
      </c>
      <c r="DO102" s="85" t="str">
        <f t="shared" si="53"/>
        <v>APROBADO</v>
      </c>
      <c r="DP102" s="85" t="str">
        <f t="shared" si="35"/>
        <v>APROBADO</v>
      </c>
      <c r="DQ102" s="7">
        <f t="shared" si="36"/>
        <v>5.4</v>
      </c>
      <c r="DR102" s="85" t="str">
        <f t="shared" si="64"/>
        <v>APROBADO</v>
      </c>
      <c r="DS102" s="2">
        <f>+('3 Planilla Preadjudicación OTIC'!BO102)</f>
        <v>0</v>
      </c>
      <c r="DT102" s="2">
        <f>IF(DR102="APROBADO",VLOOKUP(A102,'5 TD'!$D$3:$E$270,2,0),"NO APLICA")</f>
        <v>7</v>
      </c>
      <c r="DU102" s="2" t="str">
        <f t="shared" si="37"/>
        <v>NO</v>
      </c>
      <c r="DV102" s="2" t="str">
        <f>IF(DU102="SI",VLOOKUP(A102,'5 TD'!$G$3:$H$270,2,0),"NO APLICA ")</f>
        <v xml:space="preserve">NO APLICA </v>
      </c>
      <c r="DW102" s="2" t="str">
        <f t="shared" si="65"/>
        <v>NO</v>
      </c>
      <c r="DX102" s="2" t="str">
        <f>IF(DW102="SI",VLOOKUP(A102,'5 TD'!$J$4:$K$472,2,0),"NO APLICA")</f>
        <v>NO APLICA</v>
      </c>
      <c r="DY102" s="2" t="str">
        <f t="shared" si="66"/>
        <v>NO</v>
      </c>
      <c r="DZ102" s="7" t="str">
        <f>IF(DY102="SI",VLOOKUP(A102,'5 TD'!$M$4:$N$350,2,0),"NO APLICA")</f>
        <v>NO APLICA</v>
      </c>
      <c r="EA102" s="2" t="str">
        <f t="shared" si="54"/>
        <v>NO APLICA</v>
      </c>
      <c r="EB102" s="12" t="str">
        <f t="shared" si="67"/>
        <v/>
      </c>
      <c r="EC102" s="12" t="str">
        <f>IF(EA102="SI",VLOOKUP(A102,'5 TD'!$V$4:$W$479,2,0),"NO APLICA")</f>
        <v>NO APLICA</v>
      </c>
      <c r="ED102" s="2" t="str">
        <f t="shared" si="38"/>
        <v>NO</v>
      </c>
      <c r="EE102" s="79" t="str">
        <f>IF(ED102="SI",VLOOKUP(AI102,COMPORTAMIENTO!$A$1:$H$2100,7,0),"NO APLICA")</f>
        <v>NO APLICA</v>
      </c>
      <c r="EF102" s="234" t="str">
        <f>IF(ED102="SI",VLOOKUP(A102,'5 TD'!$P$2:$Q$479,2,0),"NO APLICA")</f>
        <v>NO APLICA</v>
      </c>
      <c r="EG102" s="2" t="str">
        <f t="shared" si="39"/>
        <v>NO</v>
      </c>
      <c r="EH102" s="2">
        <f>IF(CZ102="no",0,VLOOKUP(AI102,EXPERIENCIA!$A$1:$C$2100,2,0))</f>
        <v>0</v>
      </c>
      <c r="EI102" s="2">
        <f>IF(CZ102="si",VLOOKUP(A102,'5 TD'!$S$3:$T$2103,2,0),0)</f>
        <v>0</v>
      </c>
      <c r="EJ102" s="2" t="str">
        <f t="shared" si="40"/>
        <v>SI</v>
      </c>
      <c r="EK102" s="2">
        <f>+('3 Planilla Preadjudicación OTIC'!BU103)</f>
        <v>0</v>
      </c>
      <c r="EL102" s="3"/>
      <c r="EM102" s="3"/>
      <c r="EN102" s="3"/>
    </row>
    <row r="103" spans="1:144" ht="15" hidden="1" customHeight="1" x14ac:dyDescent="0.3">
      <c r="A103" s="2">
        <f>+('3 Planilla Preadjudicación OTIC'!A103)</f>
        <v>14554</v>
      </c>
      <c r="B103" s="2" t="str">
        <f>+('3 Planilla Preadjudicación OTIC'!B103)</f>
        <v>53334038-5</v>
      </c>
      <c r="C103" s="4">
        <f>+('3 Planilla Preadjudicación OTIC'!E103)</f>
        <v>2025</v>
      </c>
      <c r="D103" s="4" t="str">
        <f>+('3 Planilla Preadjudicación OTIC'!F103)</f>
        <v>Fondos Regionales</v>
      </c>
      <c r="E103" s="4" t="str">
        <f>+('3 Planilla Preadjudicación OTIC'!G103)</f>
        <v>61531000-K</v>
      </c>
      <c r="F103" s="4" t="str">
        <f>+('3 Planilla Preadjudicación OTIC'!H103)</f>
        <v>SENCE</v>
      </c>
      <c r="G103" s="4"/>
      <c r="H103" s="4"/>
      <c r="I103" s="4" t="str">
        <f>+('3 Planilla Preadjudicación OTIC'!I103)</f>
        <v>LABORES DE CARPINTERÍA DE TERMINACIONES AVANZADAS</v>
      </c>
      <c r="J103" s="4" t="str">
        <f>+('3 Planilla Preadjudicación OTIC'!J103)</f>
        <v>PF1567</v>
      </c>
      <c r="K103" s="4" t="str">
        <f>+('3 Planilla Preadjudicación OTIC'!K103)</f>
        <v>TÉCNICAS PARA EL EMPRENDIMIENTO</v>
      </c>
      <c r="L103" s="4" t="str">
        <f>+('3 Planilla Preadjudicación OTIC'!L103)</f>
        <v>PF0921</v>
      </c>
      <c r="M103" s="2">
        <f>+('3 Planilla Preadjudicación OTIC'!M103)</f>
        <v>9</v>
      </c>
      <c r="N103" s="4" t="str">
        <f>+('3 Planilla Preadjudicación OTIC'!N103)</f>
        <v>DE LA ARAUCANÍA</v>
      </c>
      <c r="O103" s="4" t="str">
        <f>+('3 Planilla Preadjudicación OTIC'!O103)</f>
        <v>CURACAUTÍN</v>
      </c>
      <c r="P103" s="4" t="str">
        <f>+('3 Planilla Preadjudicación OTIC'!P103)</f>
        <v>PERSONAS VULNERABLES PERTENECIENTES AL 80 % MÁS VULNERABLE</v>
      </c>
      <c r="Q103" s="4" t="str">
        <f>+('3 Planilla Preadjudicación OTIC'!Q103)</f>
        <v>PRESENCIAL</v>
      </c>
      <c r="R103" s="4" t="str">
        <f>+('3 Planilla Preadjudicación OTIC'!R103)</f>
        <v>INDEPENDIENTE</v>
      </c>
      <c r="S103" s="4" t="str">
        <f>+('3 Planilla Preadjudicación OTIC'!S103)</f>
        <v>01. LUNES - MAÑANA / 04. MARTES - MAÑANA / 07. MIÉRCOLES - MAÑANA / 10. JUEVES - MAÑANA / 13. VIERNES - MAÑANA</v>
      </c>
      <c r="T103" s="2">
        <f>+('3 Planilla Preadjudicación OTIC'!T103)</f>
        <v>20</v>
      </c>
      <c r="U103" s="2">
        <f>+('3 Planilla Preadjudicación OTIC'!U103)</f>
        <v>130</v>
      </c>
      <c r="V103" s="2">
        <f>+('3 Planilla Preadjudicación OTIC'!V103)</f>
        <v>12</v>
      </c>
      <c r="W103" s="2">
        <f>+('3 Planilla Preadjudicación OTIC'!W103)</f>
        <v>142</v>
      </c>
      <c r="X103" s="2">
        <f>+('3 Planilla Preadjudicación OTIC'!X103)</f>
        <v>4</v>
      </c>
      <c r="Y103" s="2" t="str">
        <f>+('3 Planilla Preadjudicación OTIC'!Y103)</f>
        <v>SI</v>
      </c>
      <c r="Z103" s="2" t="str">
        <f>+('3 Planilla Preadjudicación OTIC'!Z103)</f>
        <v>SI</v>
      </c>
      <c r="AA103" s="2" t="str">
        <f>+('3 Planilla Preadjudicación OTIC'!AA103)</f>
        <v>SI</v>
      </c>
      <c r="AB103" s="4">
        <f>+('3 Planilla Preadjudicación OTIC'!AB103)</f>
        <v>0</v>
      </c>
      <c r="AC103" s="4" t="str">
        <f>+('3 Planilla Preadjudicación OTIC'!AC103)</f>
        <v>EDUCACIÓN MEDIA COMPLETA, PREFERENTEMENTE</v>
      </c>
      <c r="AD103" s="2">
        <f>+('3 Planilla Preadjudicación OTIC'!AD103)</f>
        <v>0</v>
      </c>
      <c r="AE103" s="4">
        <f>+('3 Planilla Preadjudicación OTIC'!AE103)</f>
        <v>0</v>
      </c>
      <c r="AF103" s="2" t="str">
        <f>+('3 Planilla Preadjudicación OTIC'!AF103)</f>
        <v>CONVOCATORIA ABIERTA</v>
      </c>
      <c r="AG103" s="2">
        <f>+('3 Planilla Preadjudicación OTIC'!AG103)</f>
        <v>36</v>
      </c>
      <c r="AH103" s="30">
        <v>2</v>
      </c>
      <c r="AI103" s="2" t="str">
        <f>+('3 Planilla Preadjudicación OTIC'!AI103)</f>
        <v>79676750-2</v>
      </c>
      <c r="AJ103" s="135" t="str">
        <f>+('3 Planilla Preadjudicación OTIC'!AJ103)</f>
        <v>I.E.T Instituto para el trabajo de empresas LTDA</v>
      </c>
      <c r="AK103" s="4">
        <f>+('3 Planilla Preadjudicación OTIC'!AK103)</f>
        <v>142</v>
      </c>
      <c r="AL103" s="2">
        <f>+('3 Planilla Preadjudicación OTIC'!AL103)</f>
        <v>36</v>
      </c>
      <c r="AM103" s="2">
        <f>+('3 Planilla Preadjudicación OTIC'!AM103)</f>
        <v>5075</v>
      </c>
      <c r="AN103" s="12">
        <f>+('3 Planilla Preadjudicación OTIC'!AN103)</f>
        <v>275000</v>
      </c>
      <c r="AO103" s="12">
        <f>+('3 Planilla Preadjudicación OTIC'!AO103)</f>
        <v>0</v>
      </c>
      <c r="AP103" s="12">
        <f>+('3 Planilla Preadjudicación OTIC'!AP103)</f>
        <v>14413000</v>
      </c>
      <c r="AQ103" s="12">
        <f>+('3 Planilla Preadjudicación OTIC'!AQ103)</f>
        <v>2880000</v>
      </c>
      <c r="AR103" s="12">
        <f>+('3 Planilla Preadjudicación OTIC'!AR103)</f>
        <v>5500000</v>
      </c>
      <c r="AS103" s="12">
        <f>+('3 Planilla Preadjudicación OTIC'!AS103)</f>
        <v>3600000</v>
      </c>
      <c r="AT103" s="12">
        <f>+('3 Planilla Preadjudicación OTIC'!AT103)</f>
        <v>0</v>
      </c>
      <c r="AU103" s="12">
        <f>+('3 Planilla Preadjudicación OTIC'!AU103)</f>
        <v>26393000</v>
      </c>
      <c r="AV103" s="12" t="str">
        <f>+('3 Planilla Preadjudicación OTIC'!AV103)</f>
        <v>SI</v>
      </c>
      <c r="AW103" s="2">
        <f>+('3 Planilla Preadjudicación OTIC'!AW103)</f>
        <v>0</v>
      </c>
      <c r="AX103" s="4">
        <f>+('3 Planilla Preadjudicación OTIC'!AX103)</f>
        <v>1</v>
      </c>
      <c r="AY103" s="2">
        <f>+('3 Planilla Preadjudicación OTIC'!AY103)</f>
        <v>7</v>
      </c>
      <c r="AZ103" s="2" t="str">
        <f>+('3 Planilla Preadjudicación OTIC'!BA103)</f>
        <v>-</v>
      </c>
      <c r="BA103" s="2" t="str">
        <f>+('3 Planilla Preadjudicación OTIC'!BB103)</f>
        <v>-</v>
      </c>
      <c r="BB103" s="2" t="str">
        <f>+('3 Planilla Preadjudicación OTIC'!BC103)</f>
        <v>-</v>
      </c>
      <c r="BC103" s="2" t="str">
        <f>+('3 Planilla Preadjudicación OTIC'!BD103)</f>
        <v>-</v>
      </c>
      <c r="BD103" s="2" t="str">
        <f>+('3 Planilla Preadjudicación OTIC'!BE103)</f>
        <v>-</v>
      </c>
      <c r="BE103" s="2" t="str">
        <f>+('3 Planilla Preadjudicación OTIC'!BF103)</f>
        <v>-</v>
      </c>
      <c r="BF103" s="2"/>
      <c r="BG103" s="2">
        <f>+('3 Planilla Preadjudicación OTIC'!BG103)</f>
        <v>5.8</v>
      </c>
      <c r="BH103" s="2">
        <f>+('3 Planilla Preadjudicación OTIC'!BH103)</f>
        <v>5.2</v>
      </c>
      <c r="BI103" s="2">
        <f>+('3 Planilla Preadjudicación OTIC'!BI103)</f>
        <v>5.4</v>
      </c>
      <c r="BJ103" s="2">
        <f>+('3 Planilla Preadjudicación OTIC'!BJ103)</f>
        <v>5.4</v>
      </c>
      <c r="BK103" s="2">
        <f>+('3 Planilla Preadjudicación OTIC'!BK103)</f>
        <v>7</v>
      </c>
      <c r="BL103" s="199">
        <f>+('3 Planilla Preadjudicación OTIC'!BM103)</f>
        <v>7</v>
      </c>
      <c r="BM103" s="103">
        <f>ROUND(('3 Planilla Preadjudicación OTIC'!BN103),1)</f>
        <v>5.4</v>
      </c>
      <c r="BN103" s="4">
        <f>+('3 Planilla Preadjudicación OTIC'!BO103)</f>
        <v>0</v>
      </c>
      <c r="BO103" s="4">
        <f>+('3 Planilla Preadjudicación OTIC'!BP103)</f>
        <v>0</v>
      </c>
      <c r="BP103" s="4">
        <f>+('3 Planilla Preadjudicación OTIC'!BQ103)</f>
        <v>0</v>
      </c>
      <c r="BQ103" s="4">
        <f>+('3 Planilla Preadjudicación OTIC'!BR103)</f>
        <v>0</v>
      </c>
      <c r="BR103" s="4">
        <f>+('3 Planilla Preadjudicación OTIC'!BS103)</f>
        <v>0</v>
      </c>
      <c r="BS103" s="4">
        <f>+('3 Planilla Preadjudicación OTIC'!BT103)</f>
        <v>0</v>
      </c>
      <c r="BT103" s="135"/>
      <c r="BU103" s="85">
        <f>IF(VLOOKUP(A103,'BD OFICIAL'!$A$1:$AL$2097,7,0)=D103,0,1)</f>
        <v>0</v>
      </c>
      <c r="BV103" s="85">
        <f>IF(VLOOKUP(A103,'BD OFICIAL'!$A$1:$AL$2097,11,0)=J103,0,1)</f>
        <v>0</v>
      </c>
      <c r="BW103" s="85">
        <f>IF(VLOOKUP(A103,'BD OFICIAL'!$A$1:$AL$2097,13,0)=L103,0,1)</f>
        <v>0</v>
      </c>
      <c r="BX103" s="2">
        <f>IF(VLOOKUP(A103,'BD OFICIAL'!$A$1:$AL$2097,16,0)=O103,0,1)</f>
        <v>0</v>
      </c>
      <c r="BY103" s="2">
        <f>IF(VLOOKUP(A103,'BD OFICIAL'!$A$1:$AL$2097,17,0)=P103,0,1)</f>
        <v>0</v>
      </c>
      <c r="BZ103" s="2">
        <f>IF(VLOOKUP(A103,'BD OFICIAL'!$A$1:$AL$2097,19,0)=R103,0,1)</f>
        <v>0</v>
      </c>
      <c r="CA103" s="2">
        <f>IF(VLOOKUP(A103,'BD OFICIAL'!$A$1:$AL$2097,21,0)=T103,0,1)</f>
        <v>0</v>
      </c>
      <c r="CB103" s="2">
        <f>IF(VLOOKUP(A103,'BD OFICIAL'!$A$1:$AL$2097,24,0)=AK103,0,1)</f>
        <v>0</v>
      </c>
      <c r="CC103" s="2">
        <f>IF(VLOOKUP(A103,'BD OFICIAL'!$A$1:$AL$2097,25,0)=X103,0,1)</f>
        <v>0</v>
      </c>
      <c r="CD103" s="2">
        <f>IF(VLOOKUP(A103,'BD OFICIAL'!$A$1:$AL$2097,26,0)=Y103,0,1)</f>
        <v>0</v>
      </c>
      <c r="CE103" s="2">
        <f>IF(VLOOKUP(A103,'BD OFICIAL'!$A$1:$AL$2097,27,0)=Z103,0,1)</f>
        <v>0</v>
      </c>
      <c r="CF103" s="2">
        <f>IF(VLOOKUP(A103,'BD OFICIAL'!$A$1:$AL$2097,28,0)=AA103,0,1)</f>
        <v>0</v>
      </c>
      <c r="CG103" s="2">
        <f>IF(VLOOKUP(A103,'BD OFICIAL'!$A$1:$AL$2097,33,0)=AF103,0,1)</f>
        <v>0</v>
      </c>
      <c r="CH103" s="2">
        <f>IF(VLOOKUP(A103,'BD OFICIAL'!$A$1:$AL$2097,35,0)=AH103,0,1)</f>
        <v>0</v>
      </c>
      <c r="CI103" s="85">
        <f>IF(VLOOKUP(A103,'BD OFICIAL'!$A$1:$AL$2097,34,0)=AL103,0,1)</f>
        <v>0</v>
      </c>
      <c r="CJ103" s="12">
        <f>VLOOKUP(A103,'BD OFICIAL'!$A$1:$AM$2097,36,0)*AM103-AP103</f>
        <v>0</v>
      </c>
      <c r="CK103" s="85" t="str">
        <f t="shared" si="41"/>
        <v>SHNOM</v>
      </c>
      <c r="CL103" s="85" t="str">
        <f t="shared" si="42"/>
        <v>SI</v>
      </c>
      <c r="CM103" s="85" t="str">
        <f t="shared" si="55"/>
        <v>NO</v>
      </c>
      <c r="CN103" s="31">
        <f t="shared" si="56"/>
        <v>0</v>
      </c>
      <c r="CO103" s="31">
        <f t="shared" si="43"/>
        <v>0</v>
      </c>
      <c r="CP103" s="31">
        <f t="shared" si="34"/>
        <v>0</v>
      </c>
      <c r="CQ103" s="31">
        <f>IF(Y103="NO",0,IF(Y103="SI",IF(VLOOKUP(A103,'BD OFICIAL'!$A:$AO,40,0)=AQ103,0,1)))</f>
        <v>0</v>
      </c>
      <c r="CR103" s="31">
        <f>IF(Z103="NO",0,IF(Z103="SI",IF(VLOOKUP(A103,'BD OFICIAL'!$A:$AO,41,0)=AS103,0,1)))</f>
        <v>0</v>
      </c>
      <c r="CS103" s="31">
        <f t="shared" si="44"/>
        <v>0</v>
      </c>
      <c r="CT103" s="31">
        <f t="shared" si="45"/>
        <v>0</v>
      </c>
      <c r="CU103" s="31">
        <f>IF(VLOOKUP(A103,'BD OFICIAL'!$A$1:$AL$1055,31,0)="SI",IF(AT103&gt;0,0,1),IF(AT103=0,0,1))</f>
        <v>0</v>
      </c>
      <c r="CV103" s="31">
        <f t="shared" si="46"/>
        <v>0</v>
      </c>
      <c r="CW103" s="31">
        <f t="shared" si="47"/>
        <v>0</v>
      </c>
      <c r="CX103" s="85" t="str">
        <f t="shared" si="57"/>
        <v>SI</v>
      </c>
      <c r="CY103" s="31">
        <f t="shared" si="58"/>
        <v>0</v>
      </c>
      <c r="CZ103" s="85" t="str">
        <f>IF(ISERROR(VLOOKUP(AI103,EXPERIENCIA!$A$1:$C$2100,1,0)),"NO","SI")</f>
        <v>NO</v>
      </c>
      <c r="DA103" s="85">
        <f>IF(CX103="no","NO APLICA",IF(AX103=0,"ERROR NOTA",IF(AND(AX103&gt;1,CZ103="NO"),"ERROR NOTA",IF(AND(CZ103="NO",AX103=1),0,IF(VLOOKUP(AI103,EXPERIENCIA!$A$1:$C$2100,3,0)=AX103,0,"ERROR NOTA")))))</f>
        <v>0</v>
      </c>
      <c r="DB103" s="85" t="str">
        <f>IF(ISERROR(VLOOKUP(AI103,COMPORTAMIENTO!$A$1:$C$2100,1,0)),"NO","SI")</f>
        <v>NO</v>
      </c>
      <c r="DC103" s="85">
        <f>IF(CX103="NO","NO APLICA",IF(AY103=0,"ERROR NOTA",IF(AND(DB103="NO",AY103=7),0,IF(VLOOKUP(AI103,COMPORTAMIENTO!$A$2:$H$2100,8,0)=AY103,0,"ERROR NOTA"))))</f>
        <v>0</v>
      </c>
      <c r="DD103" s="103">
        <f t="shared" si="59"/>
        <v>0.1</v>
      </c>
      <c r="DE103" s="103">
        <f t="shared" si="60"/>
        <v>0.70000000000000007</v>
      </c>
      <c r="DF103" s="85" t="str">
        <f t="shared" si="48"/>
        <v>SI</v>
      </c>
      <c r="DG103" s="85">
        <f t="shared" si="49"/>
        <v>0</v>
      </c>
      <c r="DH103" s="85">
        <f t="shared" si="61"/>
        <v>0</v>
      </c>
      <c r="DI103" s="85">
        <f t="shared" si="50"/>
        <v>0</v>
      </c>
      <c r="DJ103" s="7">
        <f t="shared" si="62"/>
        <v>5.62</v>
      </c>
      <c r="DK103" s="7">
        <f t="shared" si="51"/>
        <v>5.62</v>
      </c>
      <c r="DL103" s="12">
        <f t="shared" si="63"/>
        <v>5075</v>
      </c>
      <c r="DM103" s="12">
        <f>VLOOKUP(A103,'5 TD'!$A:$B,2,0)</f>
        <v>5075</v>
      </c>
      <c r="DN103" s="7">
        <f t="shared" si="52"/>
        <v>7</v>
      </c>
      <c r="DO103" s="85" t="str">
        <f t="shared" si="53"/>
        <v>APROBADO</v>
      </c>
      <c r="DP103" s="85" t="str">
        <f t="shared" si="35"/>
        <v>APROBADO</v>
      </c>
      <c r="DQ103" s="7">
        <f t="shared" si="36"/>
        <v>5.4</v>
      </c>
      <c r="DR103" s="85" t="str">
        <f t="shared" si="64"/>
        <v>APROBADO</v>
      </c>
      <c r="DS103" s="2">
        <f>+('3 Planilla Preadjudicación OTIC'!BO103)</f>
        <v>0</v>
      </c>
      <c r="DT103" s="2">
        <f>IF(DR103="APROBADO",VLOOKUP(A103,'5 TD'!$D$3:$E$270,2,0),"NO APLICA")</f>
        <v>7</v>
      </c>
      <c r="DU103" s="2" t="str">
        <f t="shared" si="37"/>
        <v>NO</v>
      </c>
      <c r="DV103" s="2" t="str">
        <f>IF(DU103="SI",VLOOKUP(A103,'5 TD'!$G$3:$H$270,2,0),"NO APLICA ")</f>
        <v xml:space="preserve">NO APLICA </v>
      </c>
      <c r="DW103" s="2" t="str">
        <f t="shared" si="65"/>
        <v>NO</v>
      </c>
      <c r="DX103" s="2" t="str">
        <f>IF(DW103="SI",VLOOKUP(A103,'5 TD'!$J$4:$K$472,2,0),"NO APLICA")</f>
        <v>NO APLICA</v>
      </c>
      <c r="DY103" s="2" t="str">
        <f t="shared" si="66"/>
        <v>NO</v>
      </c>
      <c r="DZ103" s="7" t="str">
        <f>IF(DY103="SI",VLOOKUP(A103,'5 TD'!$M$4:$N$350,2,0),"NO APLICA")</f>
        <v>NO APLICA</v>
      </c>
      <c r="EA103" s="2" t="str">
        <f t="shared" si="54"/>
        <v>NO APLICA</v>
      </c>
      <c r="EB103" s="12" t="str">
        <f t="shared" si="67"/>
        <v/>
      </c>
      <c r="EC103" s="12" t="str">
        <f>IF(EA103="SI",VLOOKUP(A103,'5 TD'!$V$4:$W$479,2,0),"NO APLICA")</f>
        <v>NO APLICA</v>
      </c>
      <c r="ED103" s="2" t="str">
        <f t="shared" si="38"/>
        <v>NO</v>
      </c>
      <c r="EE103" s="79" t="str">
        <f>IF(ED103="SI",VLOOKUP(AI103,COMPORTAMIENTO!$A$1:$H$2100,7,0),"NO APLICA")</f>
        <v>NO APLICA</v>
      </c>
      <c r="EF103" s="234" t="str">
        <f>IF(ED103="SI",VLOOKUP(A103,'5 TD'!$P$2:$Q$479,2,0),"NO APLICA")</f>
        <v>NO APLICA</v>
      </c>
      <c r="EG103" s="2" t="str">
        <f t="shared" si="39"/>
        <v>NO</v>
      </c>
      <c r="EH103" s="2">
        <f>IF(CZ103="no",0,VLOOKUP(AI103,EXPERIENCIA!$A$1:$C$2100,2,0))</f>
        <v>0</v>
      </c>
      <c r="EI103" s="2">
        <f>IF(CZ103="si",VLOOKUP(A103,'5 TD'!$S$3:$T$2103,2,0),0)</f>
        <v>0</v>
      </c>
      <c r="EJ103" s="2" t="str">
        <f t="shared" si="40"/>
        <v>SI</v>
      </c>
      <c r="EK103" s="2">
        <f>+('3 Planilla Preadjudicación OTIC'!BU104)</f>
        <v>0</v>
      </c>
      <c r="EL103" s="3"/>
      <c r="EM103" s="3"/>
      <c r="EN103" s="3"/>
    </row>
    <row r="104" spans="1:144" ht="15" hidden="1" customHeight="1" x14ac:dyDescent="0.3">
      <c r="A104" s="2">
        <f>+('3 Planilla Preadjudicación OTIC'!A104)</f>
        <v>14555</v>
      </c>
      <c r="B104" s="2" t="str">
        <f>+('3 Planilla Preadjudicación OTIC'!B104)</f>
        <v>53334038-5</v>
      </c>
      <c r="C104" s="4">
        <f>+('3 Planilla Preadjudicación OTIC'!E104)</f>
        <v>2025</v>
      </c>
      <c r="D104" s="4" t="str">
        <f>+('3 Planilla Preadjudicación OTIC'!F104)</f>
        <v>Fondos Regionales</v>
      </c>
      <c r="E104" s="4" t="str">
        <f>+('3 Planilla Preadjudicación OTIC'!G104)</f>
        <v>61531000-K</v>
      </c>
      <c r="F104" s="4" t="str">
        <f>+('3 Planilla Preadjudicación OTIC'!H104)</f>
        <v>SENCE</v>
      </c>
      <c r="G104" s="4"/>
      <c r="H104" s="4"/>
      <c r="I104" s="4" t="str">
        <f>+('3 Planilla Preadjudicación OTIC'!I104)</f>
        <v>LABORES DE INSTALACIONES SANITARIAS</v>
      </c>
      <c r="J104" s="4" t="str">
        <f>+('3 Planilla Preadjudicación OTIC'!J104)</f>
        <v>PF1575</v>
      </c>
      <c r="K104" s="4" t="str">
        <f>+('3 Planilla Preadjudicación OTIC'!K104)</f>
        <v>TÉCNICAS PARA EL EMPRENDIMIENTO</v>
      </c>
      <c r="L104" s="4" t="str">
        <f>+('3 Planilla Preadjudicación OTIC'!L104)</f>
        <v>PF0921</v>
      </c>
      <c r="M104" s="2">
        <f>+('3 Planilla Preadjudicación OTIC'!M104)</f>
        <v>9</v>
      </c>
      <c r="N104" s="4" t="str">
        <f>+('3 Planilla Preadjudicación OTIC'!N104)</f>
        <v>DE LA ARAUCANÍA</v>
      </c>
      <c r="O104" s="4" t="str">
        <f>+('3 Planilla Preadjudicación OTIC'!O104)</f>
        <v>CURARREHUE</v>
      </c>
      <c r="P104" s="4" t="str">
        <f>+('3 Planilla Preadjudicación OTIC'!P104)</f>
        <v>PERSONAS VULNERABLES PERTENECIENTES AL 80 % MÁS VULNERABLE</v>
      </c>
      <c r="Q104" s="4" t="str">
        <f>+('3 Planilla Preadjudicación OTIC'!Q104)</f>
        <v>PRESENCIAL</v>
      </c>
      <c r="R104" s="4" t="str">
        <f>+('3 Planilla Preadjudicación OTIC'!R104)</f>
        <v>INDEPENDIENTE</v>
      </c>
      <c r="S104" s="4" t="str">
        <f>+('3 Planilla Preadjudicación OTIC'!S104)</f>
        <v>01. LUNES - MAÑANA / 04. MARTES - MAÑANA / 07. MIÉRCOLES - MAÑANA / 10. JUEVES - MAÑANA / 13. VIERNES - MAÑANA</v>
      </c>
      <c r="T104" s="2">
        <f>+('3 Planilla Preadjudicación OTIC'!T104)</f>
        <v>20</v>
      </c>
      <c r="U104" s="2">
        <f>+('3 Planilla Preadjudicación OTIC'!U104)</f>
        <v>145</v>
      </c>
      <c r="V104" s="2">
        <f>+('3 Planilla Preadjudicación OTIC'!V104)</f>
        <v>12</v>
      </c>
      <c r="W104" s="2">
        <f>+('3 Planilla Preadjudicación OTIC'!W104)</f>
        <v>157</v>
      </c>
      <c r="X104" s="2">
        <f>+('3 Planilla Preadjudicación OTIC'!X104)</f>
        <v>4</v>
      </c>
      <c r="Y104" s="2" t="str">
        <f>+('3 Planilla Preadjudicación OTIC'!Y104)</f>
        <v>SI</v>
      </c>
      <c r="Z104" s="2" t="str">
        <f>+('3 Planilla Preadjudicación OTIC'!Z104)</f>
        <v>SI</v>
      </c>
      <c r="AA104" s="2" t="str">
        <f>+('3 Planilla Preadjudicación OTIC'!AA104)</f>
        <v>SI</v>
      </c>
      <c r="AB104" s="4">
        <f>+('3 Planilla Preadjudicación OTIC'!AB104)</f>
        <v>0</v>
      </c>
      <c r="AC104" s="4" t="str">
        <f>+('3 Planilla Preadjudicación OTIC'!AC104)</f>
        <v>EDUCACIÓN MEDIA COMPLETA, PREFERENTEMENTE. Y HABER CURSADO EL CURSO DE “LABORES DE SOPORTE EN INSTALACIONES
SANITARIAS” O EXPERIENCIA DE DOS AÑOS COMO “AYUDANTE INSTALACIONES SANITARIAS”, DEMOSTRABLE.</v>
      </c>
      <c r="AD104" s="2">
        <f>+('3 Planilla Preadjudicación OTIC'!AD104)</f>
        <v>0</v>
      </c>
      <c r="AE104" s="4">
        <f>+('3 Planilla Preadjudicación OTIC'!AE104)</f>
        <v>0</v>
      </c>
      <c r="AF104" s="2" t="str">
        <f>+('3 Planilla Preadjudicación OTIC'!AF104)</f>
        <v>CONVOCATORIA ABIERTA</v>
      </c>
      <c r="AG104" s="2">
        <f>+('3 Planilla Preadjudicación OTIC'!AG104)</f>
        <v>40</v>
      </c>
      <c r="AH104" s="30">
        <v>2</v>
      </c>
      <c r="AI104" s="2" t="str">
        <f>+('3 Planilla Preadjudicación OTIC'!AI104)</f>
        <v>79676750-2</v>
      </c>
      <c r="AJ104" s="135" t="str">
        <f>+('3 Planilla Preadjudicación OTIC'!AJ104)</f>
        <v>I.E.T Instituto para el trabajo de empresas LTDA</v>
      </c>
      <c r="AK104" s="4">
        <f>+('3 Planilla Preadjudicación OTIC'!AK104)</f>
        <v>157</v>
      </c>
      <c r="AL104" s="2">
        <f>+('3 Planilla Preadjudicación OTIC'!AL104)</f>
        <v>40</v>
      </c>
      <c r="AM104" s="2">
        <f>+('3 Planilla Preadjudicación OTIC'!AM104)</f>
        <v>5075</v>
      </c>
      <c r="AN104" s="12">
        <f>+('3 Planilla Preadjudicación OTIC'!AN104)</f>
        <v>275000</v>
      </c>
      <c r="AO104" s="12">
        <f>+('3 Planilla Preadjudicación OTIC'!AO104)</f>
        <v>0</v>
      </c>
      <c r="AP104" s="12">
        <f>+('3 Planilla Preadjudicación OTIC'!AP104)</f>
        <v>15935500</v>
      </c>
      <c r="AQ104" s="12">
        <f>+('3 Planilla Preadjudicación OTIC'!AQ104)</f>
        <v>3200000</v>
      </c>
      <c r="AR104" s="12">
        <f>+('3 Planilla Preadjudicación OTIC'!AR104)</f>
        <v>5500000</v>
      </c>
      <c r="AS104" s="12">
        <f>+('3 Planilla Preadjudicación OTIC'!AS104)</f>
        <v>4000000</v>
      </c>
      <c r="AT104" s="12">
        <f>+('3 Planilla Preadjudicación OTIC'!AT104)</f>
        <v>0</v>
      </c>
      <c r="AU104" s="12">
        <f>+('3 Planilla Preadjudicación OTIC'!AU104)</f>
        <v>28635500</v>
      </c>
      <c r="AV104" s="12" t="str">
        <f>+('3 Planilla Preadjudicación OTIC'!AV104)</f>
        <v>SI</v>
      </c>
      <c r="AW104" s="2">
        <f>+('3 Planilla Preadjudicación OTIC'!AW104)</f>
        <v>0</v>
      </c>
      <c r="AX104" s="4">
        <f>+('3 Planilla Preadjudicación OTIC'!AX104)</f>
        <v>1</v>
      </c>
      <c r="AY104" s="2">
        <f>+('3 Planilla Preadjudicación OTIC'!AY104)</f>
        <v>7</v>
      </c>
      <c r="AZ104" s="2" t="str">
        <f>+('3 Planilla Preadjudicación OTIC'!BA104)</f>
        <v>-</v>
      </c>
      <c r="BA104" s="2" t="str">
        <f>+('3 Planilla Preadjudicación OTIC'!BB104)</f>
        <v>-</v>
      </c>
      <c r="BB104" s="2" t="str">
        <f>+('3 Planilla Preadjudicación OTIC'!BC104)</f>
        <v>-</v>
      </c>
      <c r="BC104" s="2" t="str">
        <f>+('3 Planilla Preadjudicación OTIC'!BD104)</f>
        <v>-</v>
      </c>
      <c r="BD104" s="2" t="str">
        <f>+('3 Planilla Preadjudicación OTIC'!BE104)</f>
        <v>-</v>
      </c>
      <c r="BE104" s="2" t="str">
        <f>+('3 Planilla Preadjudicación OTIC'!BF104)</f>
        <v>-</v>
      </c>
      <c r="BF104" s="2"/>
      <c r="BG104" s="2">
        <f>+('3 Planilla Preadjudicación OTIC'!BG104)</f>
        <v>5.4</v>
      </c>
      <c r="BH104" s="2">
        <f>+('3 Planilla Preadjudicación OTIC'!BH104)</f>
        <v>1.8</v>
      </c>
      <c r="BI104" s="2">
        <f>+('3 Planilla Preadjudicación OTIC'!BI104)</f>
        <v>5.4</v>
      </c>
      <c r="BJ104" s="2">
        <f>+('3 Planilla Preadjudicación OTIC'!BJ104)</f>
        <v>5.4</v>
      </c>
      <c r="BK104" s="2">
        <f>+('3 Planilla Preadjudicación OTIC'!BK104)</f>
        <v>7</v>
      </c>
      <c r="BL104" s="199">
        <f>+('3 Planilla Preadjudicación OTIC'!BM104)</f>
        <v>7</v>
      </c>
      <c r="BM104" s="103">
        <f>ROUND(('3 Planilla Preadjudicación OTIC'!BN104),1)</f>
        <v>4.5</v>
      </c>
      <c r="BN104" s="4">
        <f>+('3 Planilla Preadjudicación OTIC'!BO104)</f>
        <v>0</v>
      </c>
      <c r="BO104" s="4">
        <f>+('3 Planilla Preadjudicación OTIC'!BP104)</f>
        <v>0</v>
      </c>
      <c r="BP104" s="4">
        <f>+('3 Planilla Preadjudicación OTIC'!BQ104)</f>
        <v>0</v>
      </c>
      <c r="BQ104" s="4">
        <f>+('3 Planilla Preadjudicación OTIC'!BR104)</f>
        <v>0</v>
      </c>
      <c r="BR104" s="4">
        <f>+('3 Planilla Preadjudicación OTIC'!BS104)</f>
        <v>0</v>
      </c>
      <c r="BS104" s="4">
        <f>+('3 Planilla Preadjudicación OTIC'!BT104)</f>
        <v>0</v>
      </c>
      <c r="BT104" s="135"/>
      <c r="BU104" s="85">
        <f>IF(VLOOKUP(A104,'BD OFICIAL'!$A$1:$AL$2097,7,0)=D104,0,1)</f>
        <v>0</v>
      </c>
      <c r="BV104" s="85">
        <f>IF(VLOOKUP(A104,'BD OFICIAL'!$A$1:$AL$2097,11,0)=J104,0,1)</f>
        <v>0</v>
      </c>
      <c r="BW104" s="85">
        <f>IF(VLOOKUP(A104,'BD OFICIAL'!$A$1:$AL$2097,13,0)=L104,0,1)</f>
        <v>0</v>
      </c>
      <c r="BX104" s="2">
        <f>IF(VLOOKUP(A104,'BD OFICIAL'!$A$1:$AL$2097,16,0)=O104,0,1)</f>
        <v>0</v>
      </c>
      <c r="BY104" s="2">
        <f>IF(VLOOKUP(A104,'BD OFICIAL'!$A$1:$AL$2097,17,0)=P104,0,1)</f>
        <v>0</v>
      </c>
      <c r="BZ104" s="2">
        <f>IF(VLOOKUP(A104,'BD OFICIAL'!$A$1:$AL$2097,19,0)=R104,0,1)</f>
        <v>0</v>
      </c>
      <c r="CA104" s="2">
        <f>IF(VLOOKUP(A104,'BD OFICIAL'!$A$1:$AL$2097,21,0)=T104,0,1)</f>
        <v>0</v>
      </c>
      <c r="CB104" s="2">
        <f>IF(VLOOKUP(A104,'BD OFICIAL'!$A$1:$AL$2097,24,0)=AK104,0,1)</f>
        <v>0</v>
      </c>
      <c r="CC104" s="2">
        <f>IF(VLOOKUP(A104,'BD OFICIAL'!$A$1:$AL$2097,25,0)=X104,0,1)</f>
        <v>0</v>
      </c>
      <c r="CD104" s="2">
        <f>IF(VLOOKUP(A104,'BD OFICIAL'!$A$1:$AL$2097,26,0)=Y104,0,1)</f>
        <v>0</v>
      </c>
      <c r="CE104" s="2">
        <f>IF(VLOOKUP(A104,'BD OFICIAL'!$A$1:$AL$2097,27,0)=Z104,0,1)</f>
        <v>0</v>
      </c>
      <c r="CF104" s="2">
        <f>IF(VLOOKUP(A104,'BD OFICIAL'!$A$1:$AL$2097,28,0)=AA104,0,1)</f>
        <v>0</v>
      </c>
      <c r="CG104" s="2">
        <f>IF(VLOOKUP(A104,'BD OFICIAL'!$A$1:$AL$2097,33,0)=AF104,0,1)</f>
        <v>0</v>
      </c>
      <c r="CH104" s="2">
        <f>IF(VLOOKUP(A104,'BD OFICIAL'!$A$1:$AL$2097,35,0)=AH104,0,1)</f>
        <v>0</v>
      </c>
      <c r="CI104" s="85">
        <f>IF(VLOOKUP(A104,'BD OFICIAL'!$A$1:$AL$2097,34,0)=AL104,0,1)</f>
        <v>0</v>
      </c>
      <c r="CJ104" s="12">
        <f>VLOOKUP(A104,'BD OFICIAL'!$A$1:$AM$2097,36,0)*AM104-AP104</f>
        <v>0</v>
      </c>
      <c r="CK104" s="85" t="str">
        <f t="shared" si="41"/>
        <v>SHNOM</v>
      </c>
      <c r="CL104" s="85" t="str">
        <f t="shared" si="42"/>
        <v>SI</v>
      </c>
      <c r="CM104" s="85" t="str">
        <f t="shared" si="55"/>
        <v>NO</v>
      </c>
      <c r="CN104" s="31">
        <f t="shared" si="56"/>
        <v>0</v>
      </c>
      <c r="CO104" s="31">
        <f t="shared" si="43"/>
        <v>0</v>
      </c>
      <c r="CP104" s="31">
        <f t="shared" si="34"/>
        <v>0</v>
      </c>
      <c r="CQ104" s="31">
        <f>IF(Y104="NO",0,IF(Y104="SI",IF(VLOOKUP(A104,'BD OFICIAL'!$A:$AO,40,0)=AQ104,0,1)))</f>
        <v>0</v>
      </c>
      <c r="CR104" s="31">
        <f>IF(Z104="NO",0,IF(Z104="SI",IF(VLOOKUP(A104,'BD OFICIAL'!$A:$AO,41,0)=AS104,0,1)))</f>
        <v>0</v>
      </c>
      <c r="CS104" s="31">
        <f t="shared" si="44"/>
        <v>0</v>
      </c>
      <c r="CT104" s="31">
        <f t="shared" si="45"/>
        <v>0</v>
      </c>
      <c r="CU104" s="31">
        <f>IF(VLOOKUP(A104,'BD OFICIAL'!$A$1:$AL$1055,31,0)="SI",IF(AT104&gt;0,0,1),IF(AT104=0,0,1))</f>
        <v>0</v>
      </c>
      <c r="CV104" s="31">
        <f t="shared" si="46"/>
        <v>0</v>
      </c>
      <c r="CW104" s="31">
        <f t="shared" si="47"/>
        <v>0</v>
      </c>
      <c r="CX104" s="85" t="str">
        <f t="shared" si="57"/>
        <v>SI</v>
      </c>
      <c r="CY104" s="31">
        <f t="shared" si="58"/>
        <v>0</v>
      </c>
      <c r="CZ104" s="85" t="str">
        <f>IF(ISERROR(VLOOKUP(AI104,EXPERIENCIA!$A$1:$C$2100,1,0)),"NO","SI")</f>
        <v>NO</v>
      </c>
      <c r="DA104" s="85">
        <f>IF(CX104="no","NO APLICA",IF(AX104=0,"ERROR NOTA",IF(AND(AX104&gt;1,CZ104="NO"),"ERROR NOTA",IF(AND(CZ104="NO",AX104=1),0,IF(VLOOKUP(AI104,EXPERIENCIA!$A$1:$C$2100,3,0)=AX104,0,"ERROR NOTA")))))</f>
        <v>0</v>
      </c>
      <c r="DB104" s="85" t="str">
        <f>IF(ISERROR(VLOOKUP(AI104,COMPORTAMIENTO!$A$1:$C$2100,1,0)),"NO","SI")</f>
        <v>NO</v>
      </c>
      <c r="DC104" s="85">
        <f>IF(CX104="NO","NO APLICA",IF(AY104=0,"ERROR NOTA",IF(AND(DB104="NO",AY104=7),0,IF(VLOOKUP(AI104,COMPORTAMIENTO!$A$2:$H$2100,8,0)=AY104,0,"ERROR NOTA"))))</f>
        <v>0</v>
      </c>
      <c r="DD104" s="103">
        <f t="shared" si="59"/>
        <v>0.1</v>
      </c>
      <c r="DE104" s="103">
        <f t="shared" si="60"/>
        <v>0.70000000000000007</v>
      </c>
      <c r="DF104" s="85" t="str">
        <f t="shared" si="48"/>
        <v>SI</v>
      </c>
      <c r="DG104" s="85">
        <f t="shared" si="49"/>
        <v>0</v>
      </c>
      <c r="DH104" s="85">
        <f t="shared" si="61"/>
        <v>0</v>
      </c>
      <c r="DI104" s="85">
        <f t="shared" si="50"/>
        <v>0</v>
      </c>
      <c r="DJ104" s="7">
        <f t="shared" si="62"/>
        <v>4.4800000000000004</v>
      </c>
      <c r="DK104" s="7">
        <f t="shared" si="51"/>
        <v>4.4800000000000004</v>
      </c>
      <c r="DL104" s="12">
        <f t="shared" si="63"/>
        <v>5075</v>
      </c>
      <c r="DM104" s="12">
        <f>VLOOKUP(A104,'5 TD'!$A:$B,2,0)</f>
        <v>5075</v>
      </c>
      <c r="DN104" s="7">
        <f t="shared" si="52"/>
        <v>7</v>
      </c>
      <c r="DO104" s="85" t="str">
        <f t="shared" si="53"/>
        <v>APROBADO</v>
      </c>
      <c r="DP104" s="85" t="str">
        <f t="shared" si="35"/>
        <v>APROBADO</v>
      </c>
      <c r="DQ104" s="7">
        <f t="shared" si="36"/>
        <v>4.5</v>
      </c>
      <c r="DR104" s="85" t="str">
        <f t="shared" si="64"/>
        <v>APROBADO</v>
      </c>
      <c r="DS104" s="2">
        <f>+('3 Planilla Preadjudicación OTIC'!BO104)</f>
        <v>0</v>
      </c>
      <c r="DT104" s="2">
        <f>IF(DR104="APROBADO",VLOOKUP(A104,'5 TD'!$D$3:$E$270,2,0),"NO APLICA")</f>
        <v>7</v>
      </c>
      <c r="DU104" s="2" t="str">
        <f t="shared" si="37"/>
        <v>NO</v>
      </c>
      <c r="DV104" s="2" t="str">
        <f>IF(DU104="SI",VLOOKUP(A104,'5 TD'!$G$3:$H$270,2,0),"NO APLICA ")</f>
        <v xml:space="preserve">NO APLICA </v>
      </c>
      <c r="DW104" s="2" t="str">
        <f t="shared" si="65"/>
        <v>NO</v>
      </c>
      <c r="DX104" s="2" t="str">
        <f>IF(DW104="SI",VLOOKUP(A104,'5 TD'!$J$4:$K$472,2,0),"NO APLICA")</f>
        <v>NO APLICA</v>
      </c>
      <c r="DY104" s="2" t="str">
        <f t="shared" si="66"/>
        <v>NO</v>
      </c>
      <c r="DZ104" s="7" t="str">
        <f>IF(DY104="SI",VLOOKUP(A104,'5 TD'!$M$4:$N$350,2,0),"NO APLICA")</f>
        <v>NO APLICA</v>
      </c>
      <c r="EA104" s="2" t="str">
        <f t="shared" si="54"/>
        <v>NO APLICA</v>
      </c>
      <c r="EB104" s="12" t="str">
        <f t="shared" si="67"/>
        <v/>
      </c>
      <c r="EC104" s="12" t="str">
        <f>IF(EA104="SI",VLOOKUP(A104,'5 TD'!$V$4:$W$479,2,0),"NO APLICA")</f>
        <v>NO APLICA</v>
      </c>
      <c r="ED104" s="2" t="str">
        <f t="shared" si="38"/>
        <v>NO</v>
      </c>
      <c r="EE104" s="79" t="str">
        <f>IF(ED104="SI",VLOOKUP(AI104,COMPORTAMIENTO!$A$1:$H$2100,7,0),"NO APLICA")</f>
        <v>NO APLICA</v>
      </c>
      <c r="EF104" s="234" t="str">
        <f>IF(ED104="SI",VLOOKUP(A104,'5 TD'!$P$2:$Q$479,2,0),"NO APLICA")</f>
        <v>NO APLICA</v>
      </c>
      <c r="EG104" s="2" t="str">
        <f t="shared" si="39"/>
        <v>NO</v>
      </c>
      <c r="EH104" s="2">
        <f>IF(CZ104="no",0,VLOOKUP(AI104,EXPERIENCIA!$A$1:$C$2100,2,0))</f>
        <v>0</v>
      </c>
      <c r="EI104" s="2">
        <f>IF(CZ104="si",VLOOKUP(A104,'5 TD'!$S$3:$T$2103,2,0),0)</f>
        <v>0</v>
      </c>
      <c r="EJ104" s="2" t="str">
        <f t="shared" si="40"/>
        <v>SI</v>
      </c>
      <c r="EK104" s="2">
        <f>+('3 Planilla Preadjudicación OTIC'!BU105)</f>
        <v>0</v>
      </c>
      <c r="EL104" s="3"/>
      <c r="EM104" s="3"/>
      <c r="EN104" s="3"/>
    </row>
    <row r="105" spans="1:144" ht="15" hidden="1" customHeight="1" x14ac:dyDescent="0.3">
      <c r="A105" s="2">
        <f>+('3 Planilla Preadjudicación OTIC'!A105)</f>
        <v>14556</v>
      </c>
      <c r="B105" s="2" t="str">
        <f>+('3 Planilla Preadjudicación OTIC'!B105)</f>
        <v>53334038-5</v>
      </c>
      <c r="C105" s="4">
        <f>+('3 Planilla Preadjudicación OTIC'!E105)</f>
        <v>2025</v>
      </c>
      <c r="D105" s="4" t="str">
        <f>+('3 Planilla Preadjudicación OTIC'!F105)</f>
        <v>Fondos Regionales</v>
      </c>
      <c r="E105" s="4" t="str">
        <f>+('3 Planilla Preadjudicación OTIC'!G105)</f>
        <v>61531000-K</v>
      </c>
      <c r="F105" s="4" t="str">
        <f>+('3 Planilla Preadjudicación OTIC'!H105)</f>
        <v>SENCE</v>
      </c>
      <c r="G105" s="4"/>
      <c r="H105" s="4"/>
      <c r="I105" s="4" t="str">
        <f>+('3 Planilla Preadjudicación OTIC'!I105)</f>
        <v>LABORES DE INSTALACIONES SANITARIAS</v>
      </c>
      <c r="J105" s="4" t="str">
        <f>+('3 Planilla Preadjudicación OTIC'!J105)</f>
        <v>PF1575</v>
      </c>
      <c r="K105" s="4" t="str">
        <f>+('3 Planilla Preadjudicación OTIC'!K105)</f>
        <v>TÉCNICAS PARA EL EMPRENDIMIENTO</v>
      </c>
      <c r="L105" s="4" t="str">
        <f>+('3 Planilla Preadjudicación OTIC'!L105)</f>
        <v>PF0921</v>
      </c>
      <c r="M105" s="2">
        <f>+('3 Planilla Preadjudicación OTIC'!M105)</f>
        <v>9</v>
      </c>
      <c r="N105" s="4" t="str">
        <f>+('3 Planilla Preadjudicación OTIC'!N105)</f>
        <v>DE LA ARAUCANÍA</v>
      </c>
      <c r="O105" s="4" t="str">
        <f>+('3 Planilla Preadjudicación OTIC'!O105)</f>
        <v>PERQUENCO</v>
      </c>
      <c r="P105" s="4" t="str">
        <f>+('3 Planilla Preadjudicación OTIC'!P105)</f>
        <v>PERSONAS VULNERABLES PERTENECIENTES AL 80 % MÁS VULNERABLE</v>
      </c>
      <c r="Q105" s="4" t="str">
        <f>+('3 Planilla Preadjudicación OTIC'!Q105)</f>
        <v>PRESENCIAL</v>
      </c>
      <c r="R105" s="4" t="str">
        <f>+('3 Planilla Preadjudicación OTIC'!R105)</f>
        <v>INDEPENDIENTE</v>
      </c>
      <c r="S105" s="4" t="str">
        <f>+('3 Planilla Preadjudicación OTIC'!S105)</f>
        <v>01. LUNES - MAÑANA / 04. MARTES - MAÑANA / 07. MIÉRCOLES - MAÑANA / 10. JUEVES - MAÑANA / 13. VIERNES - MAÑANA</v>
      </c>
      <c r="T105" s="2">
        <f>+('3 Planilla Preadjudicación OTIC'!T105)</f>
        <v>20</v>
      </c>
      <c r="U105" s="2">
        <f>+('3 Planilla Preadjudicación OTIC'!U105)</f>
        <v>145</v>
      </c>
      <c r="V105" s="2">
        <f>+('3 Planilla Preadjudicación OTIC'!V105)</f>
        <v>12</v>
      </c>
      <c r="W105" s="2">
        <f>+('3 Planilla Preadjudicación OTIC'!W105)</f>
        <v>157</v>
      </c>
      <c r="X105" s="2">
        <f>+('3 Planilla Preadjudicación OTIC'!X105)</f>
        <v>4</v>
      </c>
      <c r="Y105" s="2" t="str">
        <f>+('3 Planilla Preadjudicación OTIC'!Y105)</f>
        <v>SI</v>
      </c>
      <c r="Z105" s="2" t="str">
        <f>+('3 Planilla Preadjudicación OTIC'!Z105)</f>
        <v>SI</v>
      </c>
      <c r="AA105" s="2" t="str">
        <f>+('3 Planilla Preadjudicación OTIC'!AA105)</f>
        <v>SI</v>
      </c>
      <c r="AB105" s="4">
        <f>+('3 Planilla Preadjudicación OTIC'!AB105)</f>
        <v>0</v>
      </c>
      <c r="AC105" s="4" t="str">
        <f>+('3 Planilla Preadjudicación OTIC'!AC105)</f>
        <v>EDUCACIÓN MEDIA COMPLETA, PREFERENTEMENTE. Y HABER CURSADO EL CURSO DE “LABORES DE SOPORTE EN INSTALACIONES
SANITARIAS” O EXPERIENCIA DE DOS AÑOS COMO “AYUDANTE INSTALACIONES SANITARIAS”, DEMOSTRABLE.</v>
      </c>
      <c r="AD105" s="2">
        <f>+('3 Planilla Preadjudicación OTIC'!AD105)</f>
        <v>0</v>
      </c>
      <c r="AE105" s="4">
        <f>+('3 Planilla Preadjudicación OTIC'!AE105)</f>
        <v>0</v>
      </c>
      <c r="AF105" s="2" t="str">
        <f>+('3 Planilla Preadjudicación OTIC'!AF105)</f>
        <v>CONVOCATORIA ABIERTA</v>
      </c>
      <c r="AG105" s="2">
        <f>+('3 Planilla Preadjudicación OTIC'!AG105)</f>
        <v>40</v>
      </c>
      <c r="AH105" s="30">
        <v>2</v>
      </c>
      <c r="AI105" s="2" t="str">
        <f>+('3 Planilla Preadjudicación OTIC'!AI105)</f>
        <v>79676750-2</v>
      </c>
      <c r="AJ105" s="135" t="str">
        <f>+('3 Planilla Preadjudicación OTIC'!AJ105)</f>
        <v>I.E.T Instituto para el trabajo de empresas LTDA</v>
      </c>
      <c r="AK105" s="4">
        <f>+('3 Planilla Preadjudicación OTIC'!AK105)</f>
        <v>157</v>
      </c>
      <c r="AL105" s="2">
        <f>+('3 Planilla Preadjudicación OTIC'!AL105)</f>
        <v>40</v>
      </c>
      <c r="AM105" s="2">
        <f>+('3 Planilla Preadjudicación OTIC'!AM105)</f>
        <v>5075</v>
      </c>
      <c r="AN105" s="12">
        <f>+('3 Planilla Preadjudicación OTIC'!AN105)</f>
        <v>275000</v>
      </c>
      <c r="AO105" s="12">
        <f>+('3 Planilla Preadjudicación OTIC'!AO105)</f>
        <v>0</v>
      </c>
      <c r="AP105" s="12">
        <f>+('3 Planilla Preadjudicación OTIC'!AP105)</f>
        <v>15935500</v>
      </c>
      <c r="AQ105" s="12">
        <f>+('3 Planilla Preadjudicación OTIC'!AQ105)</f>
        <v>3200000</v>
      </c>
      <c r="AR105" s="12">
        <f>+('3 Planilla Preadjudicación OTIC'!AR105)</f>
        <v>5500000</v>
      </c>
      <c r="AS105" s="12">
        <f>+('3 Planilla Preadjudicación OTIC'!AS105)</f>
        <v>4000000</v>
      </c>
      <c r="AT105" s="12">
        <f>+('3 Planilla Preadjudicación OTIC'!AT105)</f>
        <v>0</v>
      </c>
      <c r="AU105" s="12">
        <f>+('3 Planilla Preadjudicación OTIC'!AU105)</f>
        <v>28635500</v>
      </c>
      <c r="AV105" s="12" t="str">
        <f>+('3 Planilla Preadjudicación OTIC'!AV105)</f>
        <v>SI</v>
      </c>
      <c r="AW105" s="2">
        <f>+('3 Planilla Preadjudicación OTIC'!AW105)</f>
        <v>0</v>
      </c>
      <c r="AX105" s="4">
        <f>+('3 Planilla Preadjudicación OTIC'!AX105)</f>
        <v>1</v>
      </c>
      <c r="AY105" s="2">
        <f>+('3 Planilla Preadjudicación OTIC'!AY105)</f>
        <v>7</v>
      </c>
      <c r="AZ105" s="2" t="str">
        <f>+('3 Planilla Preadjudicación OTIC'!BA105)</f>
        <v>-</v>
      </c>
      <c r="BA105" s="2" t="str">
        <f>+('3 Planilla Preadjudicación OTIC'!BB105)</f>
        <v>-</v>
      </c>
      <c r="BB105" s="2" t="str">
        <f>+('3 Planilla Preadjudicación OTIC'!BC105)</f>
        <v>-</v>
      </c>
      <c r="BC105" s="2" t="str">
        <f>+('3 Planilla Preadjudicación OTIC'!BD105)</f>
        <v>-</v>
      </c>
      <c r="BD105" s="2" t="str">
        <f>+('3 Planilla Preadjudicación OTIC'!BE105)</f>
        <v>-</v>
      </c>
      <c r="BE105" s="2" t="str">
        <f>+('3 Planilla Preadjudicación OTIC'!BF105)</f>
        <v>-</v>
      </c>
      <c r="BF105" s="2"/>
      <c r="BG105" s="2">
        <f>+('3 Planilla Preadjudicación OTIC'!BG105)</f>
        <v>5.4</v>
      </c>
      <c r="BH105" s="2">
        <f>+('3 Planilla Preadjudicación OTIC'!BH105)</f>
        <v>1.8</v>
      </c>
      <c r="BI105" s="2">
        <f>+('3 Planilla Preadjudicación OTIC'!BI105)</f>
        <v>5.4</v>
      </c>
      <c r="BJ105" s="2">
        <f>+('3 Planilla Preadjudicación OTIC'!BJ105)</f>
        <v>5.4</v>
      </c>
      <c r="BK105" s="2">
        <f>+('3 Planilla Preadjudicación OTIC'!BK105)</f>
        <v>7</v>
      </c>
      <c r="BL105" s="199">
        <f>+('3 Planilla Preadjudicación OTIC'!BM105)</f>
        <v>7</v>
      </c>
      <c r="BM105" s="103">
        <f>ROUND(('3 Planilla Preadjudicación OTIC'!BN105),1)</f>
        <v>4.5</v>
      </c>
      <c r="BN105" s="4">
        <f>+('3 Planilla Preadjudicación OTIC'!BO105)</f>
        <v>0</v>
      </c>
      <c r="BO105" s="4">
        <f>+('3 Planilla Preadjudicación OTIC'!BP105)</f>
        <v>0</v>
      </c>
      <c r="BP105" s="4">
        <f>+('3 Planilla Preadjudicación OTIC'!BQ105)</f>
        <v>0</v>
      </c>
      <c r="BQ105" s="4">
        <f>+('3 Planilla Preadjudicación OTIC'!BR105)</f>
        <v>0</v>
      </c>
      <c r="BR105" s="4">
        <f>+('3 Planilla Preadjudicación OTIC'!BS105)</f>
        <v>0</v>
      </c>
      <c r="BS105" s="4">
        <f>+('3 Planilla Preadjudicación OTIC'!BT105)</f>
        <v>0</v>
      </c>
      <c r="BT105" s="135"/>
      <c r="BU105" s="85">
        <f>IF(VLOOKUP(A105,'BD OFICIAL'!$A$1:$AL$2097,7,0)=D105,0,1)</f>
        <v>0</v>
      </c>
      <c r="BV105" s="85">
        <f>IF(VLOOKUP(A105,'BD OFICIAL'!$A$1:$AL$2097,11,0)=J105,0,1)</f>
        <v>0</v>
      </c>
      <c r="BW105" s="85">
        <f>IF(VLOOKUP(A105,'BD OFICIAL'!$A$1:$AL$2097,13,0)=L105,0,1)</f>
        <v>0</v>
      </c>
      <c r="BX105" s="2">
        <f>IF(VLOOKUP(A105,'BD OFICIAL'!$A$1:$AL$2097,16,0)=O105,0,1)</f>
        <v>0</v>
      </c>
      <c r="BY105" s="2">
        <f>IF(VLOOKUP(A105,'BD OFICIAL'!$A$1:$AL$2097,17,0)=P105,0,1)</f>
        <v>0</v>
      </c>
      <c r="BZ105" s="2">
        <f>IF(VLOOKUP(A105,'BD OFICIAL'!$A$1:$AL$2097,19,0)=R105,0,1)</f>
        <v>0</v>
      </c>
      <c r="CA105" s="2">
        <f>IF(VLOOKUP(A105,'BD OFICIAL'!$A$1:$AL$2097,21,0)=T105,0,1)</f>
        <v>0</v>
      </c>
      <c r="CB105" s="2">
        <f>IF(VLOOKUP(A105,'BD OFICIAL'!$A$1:$AL$2097,24,0)=AK105,0,1)</f>
        <v>0</v>
      </c>
      <c r="CC105" s="2">
        <f>IF(VLOOKUP(A105,'BD OFICIAL'!$A$1:$AL$2097,25,0)=X105,0,1)</f>
        <v>0</v>
      </c>
      <c r="CD105" s="2">
        <f>IF(VLOOKUP(A105,'BD OFICIAL'!$A$1:$AL$2097,26,0)=Y105,0,1)</f>
        <v>0</v>
      </c>
      <c r="CE105" s="2">
        <f>IF(VLOOKUP(A105,'BD OFICIAL'!$A$1:$AL$2097,27,0)=Z105,0,1)</f>
        <v>0</v>
      </c>
      <c r="CF105" s="2">
        <f>IF(VLOOKUP(A105,'BD OFICIAL'!$A$1:$AL$2097,28,0)=AA105,0,1)</f>
        <v>0</v>
      </c>
      <c r="CG105" s="2">
        <f>IF(VLOOKUP(A105,'BD OFICIAL'!$A$1:$AL$2097,33,0)=AF105,0,1)</f>
        <v>0</v>
      </c>
      <c r="CH105" s="2">
        <f>IF(VLOOKUP(A105,'BD OFICIAL'!$A$1:$AL$2097,35,0)=AH105,0,1)</f>
        <v>0</v>
      </c>
      <c r="CI105" s="85">
        <f>IF(VLOOKUP(A105,'BD OFICIAL'!$A$1:$AL$2097,34,0)=AL105,0,1)</f>
        <v>0</v>
      </c>
      <c r="CJ105" s="12">
        <f>VLOOKUP(A105,'BD OFICIAL'!$A$1:$AM$2097,36,0)*AM105-AP105</f>
        <v>0</v>
      </c>
      <c r="CK105" s="85" t="str">
        <f t="shared" si="41"/>
        <v>SHNOM</v>
      </c>
      <c r="CL105" s="85" t="str">
        <f t="shared" si="42"/>
        <v>SI</v>
      </c>
      <c r="CM105" s="85" t="str">
        <f t="shared" si="55"/>
        <v>NO</v>
      </c>
      <c r="CN105" s="31">
        <f t="shared" si="56"/>
        <v>0</v>
      </c>
      <c r="CO105" s="31">
        <f t="shared" si="43"/>
        <v>0</v>
      </c>
      <c r="CP105" s="31">
        <f t="shared" si="34"/>
        <v>0</v>
      </c>
      <c r="CQ105" s="31">
        <f>IF(Y105="NO",0,IF(Y105="SI",IF(VLOOKUP(A105,'BD OFICIAL'!$A:$AO,40,0)=AQ105,0,1)))</f>
        <v>0</v>
      </c>
      <c r="CR105" s="31">
        <f>IF(Z105="NO",0,IF(Z105="SI",IF(VLOOKUP(A105,'BD OFICIAL'!$A:$AO,41,0)=AS105,0,1)))</f>
        <v>0</v>
      </c>
      <c r="CS105" s="31">
        <f t="shared" si="44"/>
        <v>0</v>
      </c>
      <c r="CT105" s="31">
        <f t="shared" si="45"/>
        <v>0</v>
      </c>
      <c r="CU105" s="31">
        <f>IF(VLOOKUP(A105,'BD OFICIAL'!$A$1:$AL$1055,31,0)="SI",IF(AT105&gt;0,0,1),IF(AT105=0,0,1))</f>
        <v>0</v>
      </c>
      <c r="CV105" s="31">
        <f t="shared" si="46"/>
        <v>0</v>
      </c>
      <c r="CW105" s="31">
        <f t="shared" si="47"/>
        <v>0</v>
      </c>
      <c r="CX105" s="85" t="str">
        <f t="shared" si="57"/>
        <v>SI</v>
      </c>
      <c r="CY105" s="31">
        <f t="shared" si="58"/>
        <v>0</v>
      </c>
      <c r="CZ105" s="85" t="str">
        <f>IF(ISERROR(VLOOKUP(AI105,EXPERIENCIA!$A$1:$C$2100,1,0)),"NO","SI")</f>
        <v>NO</v>
      </c>
      <c r="DA105" s="85">
        <f>IF(CX105="no","NO APLICA",IF(AX105=0,"ERROR NOTA",IF(AND(AX105&gt;1,CZ105="NO"),"ERROR NOTA",IF(AND(CZ105="NO",AX105=1),0,IF(VLOOKUP(AI105,EXPERIENCIA!$A$1:$C$2100,3,0)=AX105,0,"ERROR NOTA")))))</f>
        <v>0</v>
      </c>
      <c r="DB105" s="85" t="str">
        <f>IF(ISERROR(VLOOKUP(AI105,COMPORTAMIENTO!$A$1:$C$2100,1,0)),"NO","SI")</f>
        <v>NO</v>
      </c>
      <c r="DC105" s="85">
        <f>IF(CX105="NO","NO APLICA",IF(AY105=0,"ERROR NOTA",IF(AND(DB105="NO",AY105=7),0,IF(VLOOKUP(AI105,COMPORTAMIENTO!$A$2:$H$2100,8,0)=AY105,0,"ERROR NOTA"))))</f>
        <v>0</v>
      </c>
      <c r="DD105" s="103">
        <f t="shared" si="59"/>
        <v>0.1</v>
      </c>
      <c r="DE105" s="103">
        <f t="shared" si="60"/>
        <v>0.70000000000000007</v>
      </c>
      <c r="DF105" s="85" t="str">
        <f t="shared" si="48"/>
        <v>SI</v>
      </c>
      <c r="DG105" s="85">
        <f t="shared" si="49"/>
        <v>0</v>
      </c>
      <c r="DH105" s="85">
        <f t="shared" si="61"/>
        <v>0</v>
      </c>
      <c r="DI105" s="85">
        <f t="shared" si="50"/>
        <v>0</v>
      </c>
      <c r="DJ105" s="7">
        <f t="shared" si="62"/>
        <v>4.4800000000000004</v>
      </c>
      <c r="DK105" s="7">
        <f t="shared" si="51"/>
        <v>4.4800000000000004</v>
      </c>
      <c r="DL105" s="12">
        <f t="shared" si="63"/>
        <v>5075</v>
      </c>
      <c r="DM105" s="12">
        <f>VLOOKUP(A105,'5 TD'!$A:$B,2,0)</f>
        <v>5075</v>
      </c>
      <c r="DN105" s="7">
        <f t="shared" si="52"/>
        <v>7</v>
      </c>
      <c r="DO105" s="85" t="str">
        <f t="shared" si="53"/>
        <v>APROBADO</v>
      </c>
      <c r="DP105" s="85" t="str">
        <f t="shared" si="35"/>
        <v>APROBADO</v>
      </c>
      <c r="DQ105" s="7">
        <f t="shared" si="36"/>
        <v>4.5</v>
      </c>
      <c r="DR105" s="85" t="str">
        <f t="shared" si="64"/>
        <v>APROBADO</v>
      </c>
      <c r="DS105" s="2">
        <f>+('3 Planilla Preadjudicación OTIC'!BO105)</f>
        <v>0</v>
      </c>
      <c r="DT105" s="2">
        <f>IF(DR105="APROBADO",VLOOKUP(A105,'5 TD'!$D$3:$E$270,2,0),"NO APLICA")</f>
        <v>7</v>
      </c>
      <c r="DU105" s="2" t="str">
        <f t="shared" si="37"/>
        <v>NO</v>
      </c>
      <c r="DV105" s="2" t="str">
        <f>IF(DU105="SI",VLOOKUP(A105,'5 TD'!$G$3:$H$270,2,0),"NO APLICA ")</f>
        <v xml:space="preserve">NO APLICA </v>
      </c>
      <c r="DW105" s="2" t="str">
        <f t="shared" si="65"/>
        <v>NO</v>
      </c>
      <c r="DX105" s="2" t="str">
        <f>IF(DW105="SI",VLOOKUP(A105,'5 TD'!$J$4:$K$472,2,0),"NO APLICA")</f>
        <v>NO APLICA</v>
      </c>
      <c r="DY105" s="2" t="str">
        <f t="shared" si="66"/>
        <v>NO</v>
      </c>
      <c r="DZ105" s="7" t="str">
        <f>IF(DY105="SI",VLOOKUP(A105,'5 TD'!$M$4:$N$350,2,0),"NO APLICA")</f>
        <v>NO APLICA</v>
      </c>
      <c r="EA105" s="2" t="str">
        <f t="shared" si="54"/>
        <v>NO APLICA</v>
      </c>
      <c r="EB105" s="12" t="str">
        <f t="shared" si="67"/>
        <v/>
      </c>
      <c r="EC105" s="12" t="str">
        <f>IF(EA105="SI",VLOOKUP(A105,'5 TD'!$V$4:$W$479,2,0),"NO APLICA")</f>
        <v>NO APLICA</v>
      </c>
      <c r="ED105" s="2" t="str">
        <f t="shared" si="38"/>
        <v>NO</v>
      </c>
      <c r="EE105" s="79" t="str">
        <f>IF(ED105="SI",VLOOKUP(AI105,COMPORTAMIENTO!$A$1:$H$2100,7,0),"NO APLICA")</f>
        <v>NO APLICA</v>
      </c>
      <c r="EF105" s="234" t="str">
        <f>IF(ED105="SI",VLOOKUP(A105,'5 TD'!$P$2:$Q$479,2,0),"NO APLICA")</f>
        <v>NO APLICA</v>
      </c>
      <c r="EG105" s="2" t="str">
        <f t="shared" si="39"/>
        <v>NO</v>
      </c>
      <c r="EH105" s="2">
        <f>IF(CZ105="no",0,VLOOKUP(AI105,EXPERIENCIA!$A$1:$C$2100,2,0))</f>
        <v>0</v>
      </c>
      <c r="EI105" s="2">
        <f>IF(CZ105="si",VLOOKUP(A105,'5 TD'!$S$3:$T$2103,2,0),0)</f>
        <v>0</v>
      </c>
      <c r="EJ105" s="2" t="str">
        <f t="shared" si="40"/>
        <v>SI</v>
      </c>
      <c r="EK105" s="2">
        <f>+('3 Planilla Preadjudicación OTIC'!BU106)</f>
        <v>0</v>
      </c>
      <c r="EL105" s="3"/>
      <c r="EM105" s="3"/>
      <c r="EN105" s="3"/>
    </row>
    <row r="106" spans="1:144" ht="15" hidden="1" customHeight="1" x14ac:dyDescent="0.3">
      <c r="A106" s="2">
        <f>+('3 Planilla Preadjudicación OTIC'!A106)</f>
        <v>14557</v>
      </c>
      <c r="B106" s="2" t="str">
        <f>+('3 Planilla Preadjudicación OTIC'!B106)</f>
        <v>53334038-5</v>
      </c>
      <c r="C106" s="4">
        <f>+('3 Planilla Preadjudicación OTIC'!E106)</f>
        <v>2025</v>
      </c>
      <c r="D106" s="4" t="str">
        <f>+('3 Planilla Preadjudicación OTIC'!F106)</f>
        <v>Fondos Regionales</v>
      </c>
      <c r="E106" s="4" t="str">
        <f>+('3 Planilla Preadjudicación OTIC'!G106)</f>
        <v>61531000-K</v>
      </c>
      <c r="F106" s="4" t="str">
        <f>+('3 Planilla Preadjudicación OTIC'!H106)</f>
        <v>SENCE</v>
      </c>
      <c r="G106" s="4"/>
      <c r="H106" s="4"/>
      <c r="I106" s="4" t="str">
        <f>+('3 Planilla Preadjudicación OTIC'!I106)</f>
        <v>LABORES DE INSTALACIONES SANITARIAS</v>
      </c>
      <c r="J106" s="4" t="str">
        <f>+('3 Planilla Preadjudicación OTIC'!J106)</f>
        <v>PF1575</v>
      </c>
      <c r="K106" s="4" t="str">
        <f>+('3 Planilla Preadjudicación OTIC'!K106)</f>
        <v>TÉCNICAS PARA EL EMPRENDIMIENTO</v>
      </c>
      <c r="L106" s="4" t="str">
        <f>+('3 Planilla Preadjudicación OTIC'!L106)</f>
        <v>PF0921</v>
      </c>
      <c r="M106" s="2">
        <f>+('3 Planilla Preadjudicación OTIC'!M106)</f>
        <v>9</v>
      </c>
      <c r="N106" s="4" t="str">
        <f>+('3 Planilla Preadjudicación OTIC'!N106)</f>
        <v>DE LA ARAUCANÍA</v>
      </c>
      <c r="O106" s="4" t="str">
        <f>+('3 Planilla Preadjudicación OTIC'!O106)</f>
        <v>LUMACO</v>
      </c>
      <c r="P106" s="4" t="str">
        <f>+('3 Planilla Preadjudicación OTIC'!P106)</f>
        <v>PERSONAS VULNERABLES PERTENECIENTES AL 80 % MÁS VULNERABLE</v>
      </c>
      <c r="Q106" s="4" t="str">
        <f>+('3 Planilla Preadjudicación OTIC'!Q106)</f>
        <v>PRESENCIAL</v>
      </c>
      <c r="R106" s="4" t="str">
        <f>+('3 Planilla Preadjudicación OTIC'!R106)</f>
        <v>INDEPENDIENTE</v>
      </c>
      <c r="S106" s="4" t="str">
        <f>+('3 Planilla Preadjudicación OTIC'!S106)</f>
        <v>01. LUNES - MAÑANA / 04. MARTES - MAÑANA / 07. MIÉRCOLES - MAÑANA / 10. JUEVES - MAÑANA / 13. VIERNES - MAÑANA</v>
      </c>
      <c r="T106" s="2">
        <f>+('3 Planilla Preadjudicación OTIC'!T106)</f>
        <v>20</v>
      </c>
      <c r="U106" s="2">
        <f>+('3 Planilla Preadjudicación OTIC'!U106)</f>
        <v>145</v>
      </c>
      <c r="V106" s="2">
        <f>+('3 Planilla Preadjudicación OTIC'!V106)</f>
        <v>12</v>
      </c>
      <c r="W106" s="2">
        <f>+('3 Planilla Preadjudicación OTIC'!W106)</f>
        <v>157</v>
      </c>
      <c r="X106" s="2">
        <f>+('3 Planilla Preadjudicación OTIC'!X106)</f>
        <v>4</v>
      </c>
      <c r="Y106" s="2" t="str">
        <f>+('3 Planilla Preadjudicación OTIC'!Y106)</f>
        <v>SI</v>
      </c>
      <c r="Z106" s="2" t="str">
        <f>+('3 Planilla Preadjudicación OTIC'!Z106)</f>
        <v>SI</v>
      </c>
      <c r="AA106" s="2" t="str">
        <f>+('3 Planilla Preadjudicación OTIC'!AA106)</f>
        <v>SI</v>
      </c>
      <c r="AB106" s="4">
        <f>+('3 Planilla Preadjudicación OTIC'!AB106)</f>
        <v>0</v>
      </c>
      <c r="AC106" s="4" t="str">
        <f>+('3 Planilla Preadjudicación OTIC'!AC106)</f>
        <v>EDUCACIÓN MEDIA COMPLETA, PREFERENTEMENTE. Y HABER CURSADO EL CURSO DE “LABORES DE SOPORTE EN INSTALACIONES
SANITARIAS” O EXPERIENCIA DE DOS AÑOS COMO “AYUDANTE INSTALACIONES SANITARIAS”, DEMOSTRABLE.</v>
      </c>
      <c r="AD106" s="2">
        <f>+('3 Planilla Preadjudicación OTIC'!AD106)</f>
        <v>0</v>
      </c>
      <c r="AE106" s="4">
        <f>+('3 Planilla Preadjudicación OTIC'!AE106)</f>
        <v>0</v>
      </c>
      <c r="AF106" s="2" t="str">
        <f>+('3 Planilla Preadjudicación OTIC'!AF106)</f>
        <v>CONVOCATORIA ABIERTA</v>
      </c>
      <c r="AG106" s="2">
        <f>+('3 Planilla Preadjudicación OTIC'!AG106)</f>
        <v>40</v>
      </c>
      <c r="AH106" s="30">
        <v>2</v>
      </c>
      <c r="AI106" s="2" t="str">
        <f>+('3 Planilla Preadjudicación OTIC'!AI106)</f>
        <v>79676750-2</v>
      </c>
      <c r="AJ106" s="135" t="str">
        <f>+('3 Planilla Preadjudicación OTIC'!AJ106)</f>
        <v>I.E.T Instituto para el trabajo de empresas LTDA</v>
      </c>
      <c r="AK106" s="4">
        <f>+('3 Planilla Preadjudicación OTIC'!AK106)</f>
        <v>157</v>
      </c>
      <c r="AL106" s="2">
        <f>+('3 Planilla Preadjudicación OTIC'!AL106)</f>
        <v>40</v>
      </c>
      <c r="AM106" s="2">
        <f>+('3 Planilla Preadjudicación OTIC'!AM106)</f>
        <v>5075</v>
      </c>
      <c r="AN106" s="12">
        <f>+('3 Planilla Preadjudicación OTIC'!AN106)</f>
        <v>275000</v>
      </c>
      <c r="AO106" s="12">
        <f>+('3 Planilla Preadjudicación OTIC'!AO106)</f>
        <v>0</v>
      </c>
      <c r="AP106" s="12">
        <f>+('3 Planilla Preadjudicación OTIC'!AP106)</f>
        <v>15935500</v>
      </c>
      <c r="AQ106" s="12">
        <f>+('3 Planilla Preadjudicación OTIC'!AQ106)</f>
        <v>3200000</v>
      </c>
      <c r="AR106" s="12">
        <f>+('3 Planilla Preadjudicación OTIC'!AR106)</f>
        <v>5500000</v>
      </c>
      <c r="AS106" s="12">
        <f>+('3 Planilla Preadjudicación OTIC'!AS106)</f>
        <v>4000000</v>
      </c>
      <c r="AT106" s="12">
        <f>+('3 Planilla Preadjudicación OTIC'!AT106)</f>
        <v>0</v>
      </c>
      <c r="AU106" s="12">
        <f>+('3 Planilla Preadjudicación OTIC'!AU106)</f>
        <v>28635500</v>
      </c>
      <c r="AV106" s="12" t="str">
        <f>+('3 Planilla Preadjudicación OTIC'!AV106)</f>
        <v>SI</v>
      </c>
      <c r="AW106" s="2">
        <f>+('3 Planilla Preadjudicación OTIC'!AW106)</f>
        <v>0</v>
      </c>
      <c r="AX106" s="4">
        <f>+('3 Planilla Preadjudicación OTIC'!AX106)</f>
        <v>1</v>
      </c>
      <c r="AY106" s="2">
        <f>+('3 Planilla Preadjudicación OTIC'!AY106)</f>
        <v>7</v>
      </c>
      <c r="AZ106" s="2" t="str">
        <f>+('3 Planilla Preadjudicación OTIC'!BA106)</f>
        <v>-</v>
      </c>
      <c r="BA106" s="2" t="str">
        <f>+('3 Planilla Preadjudicación OTIC'!BB106)</f>
        <v>-</v>
      </c>
      <c r="BB106" s="2" t="str">
        <f>+('3 Planilla Preadjudicación OTIC'!BC106)</f>
        <v>-</v>
      </c>
      <c r="BC106" s="2" t="str">
        <f>+('3 Planilla Preadjudicación OTIC'!BD106)</f>
        <v>-</v>
      </c>
      <c r="BD106" s="2" t="str">
        <f>+('3 Planilla Preadjudicación OTIC'!BE106)</f>
        <v>-</v>
      </c>
      <c r="BE106" s="2" t="str">
        <f>+('3 Planilla Preadjudicación OTIC'!BF106)</f>
        <v>-</v>
      </c>
      <c r="BF106" s="2"/>
      <c r="BG106" s="2">
        <f>+('3 Planilla Preadjudicación OTIC'!BG106)</f>
        <v>5.4</v>
      </c>
      <c r="BH106" s="2">
        <f>+('3 Planilla Preadjudicación OTIC'!BH106)</f>
        <v>1.8</v>
      </c>
      <c r="BI106" s="2">
        <f>+('3 Planilla Preadjudicación OTIC'!BI106)</f>
        <v>5.4</v>
      </c>
      <c r="BJ106" s="2">
        <f>+('3 Planilla Preadjudicación OTIC'!BJ106)</f>
        <v>5.4</v>
      </c>
      <c r="BK106" s="2">
        <f>+('3 Planilla Preadjudicación OTIC'!BK106)</f>
        <v>7</v>
      </c>
      <c r="BL106" s="199">
        <f>+('3 Planilla Preadjudicación OTIC'!BM106)</f>
        <v>7</v>
      </c>
      <c r="BM106" s="103">
        <f>ROUND(('3 Planilla Preadjudicación OTIC'!BN106),1)</f>
        <v>4.5</v>
      </c>
      <c r="BN106" s="4">
        <f>+('3 Planilla Preadjudicación OTIC'!BO106)</f>
        <v>0</v>
      </c>
      <c r="BO106" s="4">
        <f>+('3 Planilla Preadjudicación OTIC'!BP106)</f>
        <v>0</v>
      </c>
      <c r="BP106" s="4">
        <f>+('3 Planilla Preadjudicación OTIC'!BQ106)</f>
        <v>0</v>
      </c>
      <c r="BQ106" s="4">
        <f>+('3 Planilla Preadjudicación OTIC'!BR106)</f>
        <v>0</v>
      </c>
      <c r="BR106" s="4">
        <f>+('3 Planilla Preadjudicación OTIC'!BS106)</f>
        <v>0</v>
      </c>
      <c r="BS106" s="4">
        <f>+('3 Planilla Preadjudicación OTIC'!BT106)</f>
        <v>0</v>
      </c>
      <c r="BT106" s="135"/>
      <c r="BU106" s="85">
        <f>IF(VLOOKUP(A106,'BD OFICIAL'!$A$1:$AL$2097,7,0)=D106,0,1)</f>
        <v>0</v>
      </c>
      <c r="BV106" s="85">
        <f>IF(VLOOKUP(A106,'BD OFICIAL'!$A$1:$AL$2097,11,0)=J106,0,1)</f>
        <v>0</v>
      </c>
      <c r="BW106" s="85">
        <f>IF(VLOOKUP(A106,'BD OFICIAL'!$A$1:$AL$2097,13,0)=L106,0,1)</f>
        <v>0</v>
      </c>
      <c r="BX106" s="2">
        <f>IF(VLOOKUP(A106,'BD OFICIAL'!$A$1:$AL$2097,16,0)=O106,0,1)</f>
        <v>0</v>
      </c>
      <c r="BY106" s="2">
        <f>IF(VLOOKUP(A106,'BD OFICIAL'!$A$1:$AL$2097,17,0)=P106,0,1)</f>
        <v>0</v>
      </c>
      <c r="BZ106" s="2">
        <f>IF(VLOOKUP(A106,'BD OFICIAL'!$A$1:$AL$2097,19,0)=R106,0,1)</f>
        <v>0</v>
      </c>
      <c r="CA106" s="2">
        <f>IF(VLOOKUP(A106,'BD OFICIAL'!$A$1:$AL$2097,21,0)=T106,0,1)</f>
        <v>0</v>
      </c>
      <c r="CB106" s="2">
        <f>IF(VLOOKUP(A106,'BD OFICIAL'!$A$1:$AL$2097,24,0)=AK106,0,1)</f>
        <v>0</v>
      </c>
      <c r="CC106" s="2">
        <f>IF(VLOOKUP(A106,'BD OFICIAL'!$A$1:$AL$2097,25,0)=X106,0,1)</f>
        <v>0</v>
      </c>
      <c r="CD106" s="2">
        <f>IF(VLOOKUP(A106,'BD OFICIAL'!$A$1:$AL$2097,26,0)=Y106,0,1)</f>
        <v>0</v>
      </c>
      <c r="CE106" s="2">
        <f>IF(VLOOKUP(A106,'BD OFICIAL'!$A$1:$AL$2097,27,0)=Z106,0,1)</f>
        <v>0</v>
      </c>
      <c r="CF106" s="2">
        <f>IF(VLOOKUP(A106,'BD OFICIAL'!$A$1:$AL$2097,28,0)=AA106,0,1)</f>
        <v>0</v>
      </c>
      <c r="CG106" s="2">
        <f>IF(VLOOKUP(A106,'BD OFICIAL'!$A$1:$AL$2097,33,0)=AF106,0,1)</f>
        <v>0</v>
      </c>
      <c r="CH106" s="2">
        <f>IF(VLOOKUP(A106,'BD OFICIAL'!$A$1:$AL$2097,35,0)=AH106,0,1)</f>
        <v>0</v>
      </c>
      <c r="CI106" s="85">
        <f>IF(VLOOKUP(A106,'BD OFICIAL'!$A$1:$AL$2097,34,0)=AL106,0,1)</f>
        <v>0</v>
      </c>
      <c r="CJ106" s="12">
        <f>VLOOKUP(A106,'BD OFICIAL'!$A$1:$AM$2097,36,0)*AM106-AP106</f>
        <v>0</v>
      </c>
      <c r="CK106" s="85" t="str">
        <f t="shared" si="41"/>
        <v>SHNOM</v>
      </c>
      <c r="CL106" s="85" t="str">
        <f t="shared" si="42"/>
        <v>SI</v>
      </c>
      <c r="CM106" s="85" t="str">
        <f t="shared" si="55"/>
        <v>NO</v>
      </c>
      <c r="CN106" s="31">
        <f t="shared" si="56"/>
        <v>0</v>
      </c>
      <c r="CO106" s="31">
        <f t="shared" si="43"/>
        <v>0</v>
      </c>
      <c r="CP106" s="31">
        <f t="shared" si="34"/>
        <v>0</v>
      </c>
      <c r="CQ106" s="31">
        <f>IF(Y106="NO",0,IF(Y106="SI",IF(VLOOKUP(A106,'BD OFICIAL'!$A:$AO,40,0)=AQ106,0,1)))</f>
        <v>0</v>
      </c>
      <c r="CR106" s="31">
        <f>IF(Z106="NO",0,IF(Z106="SI",IF(VLOOKUP(A106,'BD OFICIAL'!$A:$AO,41,0)=AS106,0,1)))</f>
        <v>0</v>
      </c>
      <c r="CS106" s="31">
        <f t="shared" si="44"/>
        <v>0</v>
      </c>
      <c r="CT106" s="31">
        <f t="shared" si="45"/>
        <v>0</v>
      </c>
      <c r="CU106" s="31">
        <f>IF(VLOOKUP(A106,'BD OFICIAL'!$A$1:$AL$1055,31,0)="SI",IF(AT106&gt;0,0,1),IF(AT106=0,0,1))</f>
        <v>0</v>
      </c>
      <c r="CV106" s="31">
        <f t="shared" si="46"/>
        <v>0</v>
      </c>
      <c r="CW106" s="31">
        <f t="shared" si="47"/>
        <v>0</v>
      </c>
      <c r="CX106" s="85" t="str">
        <f t="shared" si="57"/>
        <v>SI</v>
      </c>
      <c r="CY106" s="31">
        <f t="shared" si="58"/>
        <v>0</v>
      </c>
      <c r="CZ106" s="85" t="str">
        <f>IF(ISERROR(VLOOKUP(AI106,EXPERIENCIA!$A$1:$C$2100,1,0)),"NO","SI")</f>
        <v>NO</v>
      </c>
      <c r="DA106" s="85">
        <f>IF(CX106="no","NO APLICA",IF(AX106=0,"ERROR NOTA",IF(AND(AX106&gt;1,CZ106="NO"),"ERROR NOTA",IF(AND(CZ106="NO",AX106=1),0,IF(VLOOKUP(AI106,EXPERIENCIA!$A$1:$C$2100,3,0)=AX106,0,"ERROR NOTA")))))</f>
        <v>0</v>
      </c>
      <c r="DB106" s="85" t="str">
        <f>IF(ISERROR(VLOOKUP(AI106,COMPORTAMIENTO!$A$1:$C$2100,1,0)),"NO","SI")</f>
        <v>NO</v>
      </c>
      <c r="DC106" s="85">
        <f>IF(CX106="NO","NO APLICA",IF(AY106=0,"ERROR NOTA",IF(AND(DB106="NO",AY106=7),0,IF(VLOOKUP(AI106,COMPORTAMIENTO!$A$2:$H$2100,8,0)=AY106,0,"ERROR NOTA"))))</f>
        <v>0</v>
      </c>
      <c r="DD106" s="103">
        <f t="shared" si="59"/>
        <v>0.1</v>
      </c>
      <c r="DE106" s="103">
        <f t="shared" si="60"/>
        <v>0.70000000000000007</v>
      </c>
      <c r="DF106" s="85" t="str">
        <f t="shared" si="48"/>
        <v>SI</v>
      </c>
      <c r="DG106" s="85">
        <f t="shared" si="49"/>
        <v>0</v>
      </c>
      <c r="DH106" s="85">
        <f t="shared" si="61"/>
        <v>0</v>
      </c>
      <c r="DI106" s="85">
        <f t="shared" si="50"/>
        <v>0</v>
      </c>
      <c r="DJ106" s="7">
        <f t="shared" si="62"/>
        <v>4.4800000000000004</v>
      </c>
      <c r="DK106" s="7">
        <f t="shared" si="51"/>
        <v>4.4800000000000004</v>
      </c>
      <c r="DL106" s="12">
        <f t="shared" si="63"/>
        <v>5075</v>
      </c>
      <c r="DM106" s="12">
        <f>VLOOKUP(A106,'5 TD'!$A:$B,2,0)</f>
        <v>5075</v>
      </c>
      <c r="DN106" s="7">
        <f t="shared" si="52"/>
        <v>7</v>
      </c>
      <c r="DO106" s="85" t="str">
        <f t="shared" si="53"/>
        <v>APROBADO</v>
      </c>
      <c r="DP106" s="85" t="str">
        <f t="shared" si="35"/>
        <v>APROBADO</v>
      </c>
      <c r="DQ106" s="7">
        <f t="shared" si="36"/>
        <v>4.5</v>
      </c>
      <c r="DR106" s="85" t="str">
        <f t="shared" si="64"/>
        <v>APROBADO</v>
      </c>
      <c r="DS106" s="2">
        <f>+('3 Planilla Preadjudicación OTIC'!BO106)</f>
        <v>0</v>
      </c>
      <c r="DT106" s="2">
        <f>IF(DR106="APROBADO",VLOOKUP(A106,'5 TD'!$D$3:$E$270,2,0),"NO APLICA")</f>
        <v>7</v>
      </c>
      <c r="DU106" s="2" t="str">
        <f t="shared" si="37"/>
        <v>NO</v>
      </c>
      <c r="DV106" s="2" t="str">
        <f>IF(DU106="SI",VLOOKUP(A106,'5 TD'!$G$3:$H$270,2,0),"NO APLICA ")</f>
        <v xml:space="preserve">NO APLICA </v>
      </c>
      <c r="DW106" s="2" t="str">
        <f t="shared" si="65"/>
        <v>NO</v>
      </c>
      <c r="DX106" s="2" t="str">
        <f>IF(DW106="SI",VLOOKUP(A106,'5 TD'!$J$4:$K$472,2,0),"NO APLICA")</f>
        <v>NO APLICA</v>
      </c>
      <c r="DY106" s="2" t="str">
        <f t="shared" si="66"/>
        <v>NO</v>
      </c>
      <c r="DZ106" s="7" t="str">
        <f>IF(DY106="SI",VLOOKUP(A106,'5 TD'!$M$4:$N$350,2,0),"NO APLICA")</f>
        <v>NO APLICA</v>
      </c>
      <c r="EA106" s="2" t="str">
        <f t="shared" si="54"/>
        <v>NO APLICA</v>
      </c>
      <c r="EB106" s="12" t="str">
        <f t="shared" si="67"/>
        <v/>
      </c>
      <c r="EC106" s="12" t="str">
        <f>IF(EA106="SI",VLOOKUP(A106,'5 TD'!$V$4:$W$479,2,0),"NO APLICA")</f>
        <v>NO APLICA</v>
      </c>
      <c r="ED106" s="2" t="str">
        <f t="shared" si="38"/>
        <v>NO</v>
      </c>
      <c r="EE106" s="79" t="str">
        <f>IF(ED106="SI",VLOOKUP(AI106,COMPORTAMIENTO!$A$1:$H$2100,7,0),"NO APLICA")</f>
        <v>NO APLICA</v>
      </c>
      <c r="EF106" s="234" t="str">
        <f>IF(ED106="SI",VLOOKUP(A106,'5 TD'!$P$2:$Q$479,2,0),"NO APLICA")</f>
        <v>NO APLICA</v>
      </c>
      <c r="EG106" s="2" t="str">
        <f t="shared" si="39"/>
        <v>NO</v>
      </c>
      <c r="EH106" s="2">
        <f>IF(CZ106="no",0,VLOOKUP(AI106,EXPERIENCIA!$A$1:$C$2100,2,0))</f>
        <v>0</v>
      </c>
      <c r="EI106" s="2">
        <f>IF(CZ106="si",VLOOKUP(A106,'5 TD'!$S$3:$T$2103,2,0),0)</f>
        <v>0</v>
      </c>
      <c r="EJ106" s="2" t="str">
        <f t="shared" si="40"/>
        <v>SI</v>
      </c>
      <c r="EK106" s="2">
        <f>+('3 Planilla Preadjudicación OTIC'!BU107)</f>
        <v>0</v>
      </c>
      <c r="EL106" s="3"/>
      <c r="EM106" s="3"/>
      <c r="EN106" s="3"/>
    </row>
    <row r="107" spans="1:144" ht="15" hidden="1" customHeight="1" x14ac:dyDescent="0.3">
      <c r="A107" s="2">
        <f>+('3 Planilla Preadjudicación OTIC'!A107)</f>
        <v>14536</v>
      </c>
      <c r="B107" s="2" t="str">
        <f>+('3 Planilla Preadjudicación OTIC'!B107)</f>
        <v>53334038-5</v>
      </c>
      <c r="C107" s="4">
        <f>+('3 Planilla Preadjudicación OTIC'!E107)</f>
        <v>2025</v>
      </c>
      <c r="D107" s="4" t="str">
        <f>+('3 Planilla Preadjudicación OTIC'!F107)</f>
        <v>Fondos Regionales</v>
      </c>
      <c r="E107" s="4" t="str">
        <f>+('3 Planilla Preadjudicación OTIC'!G107)</f>
        <v>61531000-K</v>
      </c>
      <c r="F107" s="4" t="str">
        <f>+('3 Planilla Preadjudicación OTIC'!H107)</f>
        <v>SENCE</v>
      </c>
      <c r="G107" s="4"/>
      <c r="H107" s="4"/>
      <c r="I107" s="4" t="str">
        <f>+('3 Planilla Preadjudicación OTIC'!I107)</f>
        <v>GESTIONANDO Y FORMALIZANDO MI EMPRENDIMIENTO</v>
      </c>
      <c r="J107" s="4" t="str">
        <f>+('3 Planilla Preadjudicación OTIC'!J107)</f>
        <v>PF1199</v>
      </c>
      <c r="K107" s="4" t="str">
        <f>+('3 Planilla Preadjudicación OTIC'!K107)</f>
        <v>TÉCNICAS PARA EL EMPRENDIMIENTO</v>
      </c>
      <c r="L107" s="4" t="str">
        <f>+('3 Planilla Preadjudicación OTIC'!L107)</f>
        <v>PF0921</v>
      </c>
      <c r="M107" s="2">
        <f>+('3 Planilla Preadjudicación OTIC'!M107)</f>
        <v>9</v>
      </c>
      <c r="N107" s="4" t="str">
        <f>+('3 Planilla Preadjudicación OTIC'!N107)</f>
        <v>DE LA ARAUCANÍA</v>
      </c>
      <c r="O107" s="4" t="str">
        <f>+('3 Planilla Preadjudicación OTIC'!O107)</f>
        <v>CHOLCHOL</v>
      </c>
      <c r="P107" s="4" t="str">
        <f>+('3 Planilla Preadjudicación OTIC'!P107)</f>
        <v>PERSONAS VULNERABLES PERTENECIENTES AL 80 % MÁS VULNERABLE</v>
      </c>
      <c r="Q107" s="4" t="str">
        <f>+('3 Planilla Preadjudicación OTIC'!Q107)</f>
        <v>PRESENCIAL</v>
      </c>
      <c r="R107" s="4" t="str">
        <f>+('3 Planilla Preadjudicación OTIC'!R107)</f>
        <v>INDEPENDIENTE</v>
      </c>
      <c r="S107" s="4" t="str">
        <f>+('3 Planilla Preadjudicación OTIC'!S107)</f>
        <v>01. LUNES - MAÑANA / 04. MARTES - MAÑANA / 07. MIÉRCOLES - MAÑANA / 10. JUEVES - MAÑANA / 13. VIERNES - MAÑANA</v>
      </c>
      <c r="T107" s="2">
        <f>+('3 Planilla Preadjudicación OTIC'!T107)</f>
        <v>20</v>
      </c>
      <c r="U107" s="2">
        <f>+('3 Planilla Preadjudicación OTIC'!U107)</f>
        <v>100</v>
      </c>
      <c r="V107" s="2">
        <f>+('3 Planilla Preadjudicación OTIC'!V107)</f>
        <v>12</v>
      </c>
      <c r="W107" s="2">
        <f>+('3 Planilla Preadjudicación OTIC'!W107)</f>
        <v>112</v>
      </c>
      <c r="X107" s="2">
        <f>+('3 Planilla Preadjudicación OTIC'!X107)</f>
        <v>4</v>
      </c>
      <c r="Y107" s="2" t="str">
        <f>+('3 Planilla Preadjudicación OTIC'!Y107)</f>
        <v>SI</v>
      </c>
      <c r="Z107" s="2" t="str">
        <f>+('3 Planilla Preadjudicación OTIC'!Z107)</f>
        <v>SI</v>
      </c>
      <c r="AA107" s="2" t="str">
        <f>+('3 Planilla Preadjudicación OTIC'!AA107)</f>
        <v>SI</v>
      </c>
      <c r="AB107" s="4">
        <f>+('3 Planilla Preadjudicación OTIC'!AB107)</f>
        <v>0</v>
      </c>
      <c r="AC107" s="4" t="str">
        <f>+('3 Planilla Preadjudicación OTIC'!AC107)</f>
        <v>EDUCACIÓN BÁSICA COMPLETA, PREFERENTEMENTE; NIVEL DE MANEJO COMPUTACIONAL BÁSICO (O NIVEL USUARIO),
PREFERENTEMENTE.</v>
      </c>
      <c r="AD107" s="2">
        <f>+('3 Planilla Preadjudicación OTIC'!AD107)</f>
        <v>0</v>
      </c>
      <c r="AE107" s="4">
        <f>+('3 Planilla Preadjudicación OTIC'!AE107)</f>
        <v>0</v>
      </c>
      <c r="AF107" s="2" t="str">
        <f>+('3 Planilla Preadjudicación OTIC'!AF107)</f>
        <v>CONVOCATORIA ABIERTA</v>
      </c>
      <c r="AG107" s="2">
        <f>+('3 Planilla Preadjudicación OTIC'!AG107)</f>
        <v>28</v>
      </c>
      <c r="AH107" s="30">
        <v>2</v>
      </c>
      <c r="AI107" s="2" t="str">
        <f>+('3 Planilla Preadjudicación OTIC'!AI107)</f>
        <v>78008177-5</v>
      </c>
      <c r="AJ107" s="135" t="str">
        <f>+('3 Planilla Preadjudicación OTIC'!AJ107)</f>
        <v>Mongetun Capacitaciones Spa</v>
      </c>
      <c r="AK107" s="4">
        <f>+('3 Planilla Preadjudicación OTIC'!AK107)</f>
        <v>112</v>
      </c>
      <c r="AL107" s="2">
        <f>+('3 Planilla Preadjudicación OTIC'!AL107)</f>
        <v>28</v>
      </c>
      <c r="AM107" s="2">
        <f>+('3 Planilla Preadjudicación OTIC'!AM107)</f>
        <v>5075</v>
      </c>
      <c r="AN107" s="12">
        <f>+('3 Planilla Preadjudicación OTIC'!AN107)</f>
        <v>275000</v>
      </c>
      <c r="AO107" s="12">
        <f>+('3 Planilla Preadjudicación OTIC'!AO107)</f>
        <v>0</v>
      </c>
      <c r="AP107" s="12">
        <f>+('3 Planilla Preadjudicación OTIC'!AP107)</f>
        <v>11368000</v>
      </c>
      <c r="AQ107" s="12">
        <f>+('3 Planilla Preadjudicación OTIC'!AQ107)</f>
        <v>2240000</v>
      </c>
      <c r="AR107" s="12">
        <f>+('3 Planilla Preadjudicación OTIC'!AR107)</f>
        <v>5500000</v>
      </c>
      <c r="AS107" s="12">
        <f>+('3 Planilla Preadjudicación OTIC'!AS107)</f>
        <v>2800000</v>
      </c>
      <c r="AT107" s="12">
        <f>+('3 Planilla Preadjudicación OTIC'!AT107)</f>
        <v>0</v>
      </c>
      <c r="AU107" s="12">
        <f>+('3 Planilla Preadjudicación OTIC'!AU107)</f>
        <v>21908000</v>
      </c>
      <c r="AV107" s="12" t="str">
        <f>+('3 Planilla Preadjudicación OTIC'!AV107)</f>
        <v>si</v>
      </c>
      <c r="AW107" s="2">
        <f>+('3 Planilla Preadjudicación OTIC'!AW107)</f>
        <v>0</v>
      </c>
      <c r="AX107" s="4">
        <f>+('3 Planilla Preadjudicación OTIC'!AX107)</f>
        <v>1</v>
      </c>
      <c r="AY107" s="2">
        <f>+('3 Planilla Preadjudicación OTIC'!AY107)</f>
        <v>7</v>
      </c>
      <c r="AZ107" s="2" t="str">
        <f>+('3 Planilla Preadjudicación OTIC'!BA107)</f>
        <v>-</v>
      </c>
      <c r="BA107" s="2" t="str">
        <f>+('3 Planilla Preadjudicación OTIC'!BB107)</f>
        <v>-</v>
      </c>
      <c r="BB107" s="2" t="str">
        <f>+('3 Planilla Preadjudicación OTIC'!BC107)</f>
        <v>-</v>
      </c>
      <c r="BC107" s="2" t="str">
        <f>+('3 Planilla Preadjudicación OTIC'!BD107)</f>
        <v>-</v>
      </c>
      <c r="BD107" s="2" t="str">
        <f>+('3 Planilla Preadjudicación OTIC'!BE107)</f>
        <v>-</v>
      </c>
      <c r="BE107" s="2" t="str">
        <f>+('3 Planilla Preadjudicación OTIC'!BF107)</f>
        <v>-</v>
      </c>
      <c r="BF107" s="2"/>
      <c r="BG107" s="2">
        <f>+('3 Planilla Preadjudicación OTIC'!BG107)</f>
        <v>7</v>
      </c>
      <c r="BH107" s="2">
        <f>+('3 Planilla Preadjudicación OTIC'!BH107)</f>
        <v>5.8</v>
      </c>
      <c r="BI107" s="2">
        <f>+('3 Planilla Preadjudicación OTIC'!BI107)</f>
        <v>4.8</v>
      </c>
      <c r="BJ107" s="2">
        <f>+('3 Planilla Preadjudicación OTIC'!BJ107)</f>
        <v>5.3</v>
      </c>
      <c r="BK107" s="2">
        <f>+('3 Planilla Preadjudicación OTIC'!BK107)</f>
        <v>7</v>
      </c>
      <c r="BL107" s="199">
        <f>+('3 Planilla Preadjudicación OTIC'!BM107)</f>
        <v>7</v>
      </c>
      <c r="BM107" s="103">
        <f>ROUND(('3 Planilla Preadjudicación OTIC'!BN107),1)</f>
        <v>5.7</v>
      </c>
      <c r="BN107" s="4">
        <f>+('3 Planilla Preadjudicación OTIC'!BO107)</f>
        <v>0</v>
      </c>
      <c r="BO107" s="4">
        <f>+('3 Planilla Preadjudicación OTIC'!BP107)</f>
        <v>0</v>
      </c>
      <c r="BP107" s="4">
        <f>+('3 Planilla Preadjudicación OTIC'!BQ107)</f>
        <v>0</v>
      </c>
      <c r="BQ107" s="4">
        <f>+('3 Planilla Preadjudicación OTIC'!BR107)</f>
        <v>0</v>
      </c>
      <c r="BR107" s="4">
        <f>+('3 Planilla Preadjudicación OTIC'!BS107)</f>
        <v>0</v>
      </c>
      <c r="BS107" s="4">
        <f>+('3 Planilla Preadjudicación OTIC'!BT107)</f>
        <v>0</v>
      </c>
      <c r="BT107" s="135"/>
      <c r="BU107" s="85">
        <f>IF(VLOOKUP(A107,'BD OFICIAL'!$A$1:$AL$2097,7,0)=D107,0,1)</f>
        <v>0</v>
      </c>
      <c r="BV107" s="85">
        <f>IF(VLOOKUP(A107,'BD OFICIAL'!$A$1:$AL$2097,11,0)=J107,0,1)</f>
        <v>0</v>
      </c>
      <c r="BW107" s="85">
        <f>IF(VLOOKUP(A107,'BD OFICIAL'!$A$1:$AL$2097,13,0)=L107,0,1)</f>
        <v>0</v>
      </c>
      <c r="BX107" s="2">
        <f>IF(VLOOKUP(A107,'BD OFICIAL'!$A$1:$AL$2097,16,0)=O107,0,1)</f>
        <v>0</v>
      </c>
      <c r="BY107" s="2">
        <f>IF(VLOOKUP(A107,'BD OFICIAL'!$A$1:$AL$2097,17,0)=P107,0,1)</f>
        <v>0</v>
      </c>
      <c r="BZ107" s="2">
        <f>IF(VLOOKUP(A107,'BD OFICIAL'!$A$1:$AL$2097,19,0)=R107,0,1)</f>
        <v>0</v>
      </c>
      <c r="CA107" s="2">
        <f>IF(VLOOKUP(A107,'BD OFICIAL'!$A$1:$AL$2097,21,0)=T107,0,1)</f>
        <v>0</v>
      </c>
      <c r="CB107" s="2">
        <f>IF(VLOOKUP(A107,'BD OFICIAL'!$A$1:$AL$2097,24,0)=AK107,0,1)</f>
        <v>0</v>
      </c>
      <c r="CC107" s="2">
        <f>IF(VLOOKUP(A107,'BD OFICIAL'!$A$1:$AL$2097,25,0)=X107,0,1)</f>
        <v>0</v>
      </c>
      <c r="CD107" s="2">
        <f>IF(VLOOKUP(A107,'BD OFICIAL'!$A$1:$AL$2097,26,0)=Y107,0,1)</f>
        <v>0</v>
      </c>
      <c r="CE107" s="2">
        <f>IF(VLOOKUP(A107,'BD OFICIAL'!$A$1:$AL$2097,27,0)=Z107,0,1)</f>
        <v>0</v>
      </c>
      <c r="CF107" s="2">
        <f>IF(VLOOKUP(A107,'BD OFICIAL'!$A$1:$AL$2097,28,0)=AA107,0,1)</f>
        <v>0</v>
      </c>
      <c r="CG107" s="2">
        <f>IF(VLOOKUP(A107,'BD OFICIAL'!$A$1:$AL$2097,33,0)=AF107,0,1)</f>
        <v>0</v>
      </c>
      <c r="CH107" s="2">
        <f>IF(VLOOKUP(A107,'BD OFICIAL'!$A$1:$AL$2097,35,0)=AH107,0,1)</f>
        <v>0</v>
      </c>
      <c r="CI107" s="85">
        <f>IF(VLOOKUP(A107,'BD OFICIAL'!$A$1:$AL$2097,34,0)=AL107,0,1)</f>
        <v>0</v>
      </c>
      <c r="CJ107" s="12">
        <f>VLOOKUP(A107,'BD OFICIAL'!$A$1:$AM$2097,36,0)*AM107-AP107</f>
        <v>0</v>
      </c>
      <c r="CK107" s="85" t="str">
        <f t="shared" si="41"/>
        <v>SHNOM</v>
      </c>
      <c r="CL107" s="85" t="str">
        <f t="shared" si="42"/>
        <v>SI</v>
      </c>
      <c r="CM107" s="85" t="str">
        <f t="shared" si="55"/>
        <v>NO</v>
      </c>
      <c r="CN107" s="31">
        <f t="shared" si="56"/>
        <v>0</v>
      </c>
      <c r="CO107" s="31">
        <f t="shared" si="43"/>
        <v>0</v>
      </c>
      <c r="CP107" s="31">
        <f t="shared" si="34"/>
        <v>0</v>
      </c>
      <c r="CQ107" s="31">
        <f>IF(Y107="NO",0,IF(Y107="SI",IF(VLOOKUP(A107,'BD OFICIAL'!$A:$AO,40,0)=AQ107,0,1)))</f>
        <v>0</v>
      </c>
      <c r="CR107" s="31">
        <f>IF(Z107="NO",0,IF(Z107="SI",IF(VLOOKUP(A107,'BD OFICIAL'!$A:$AO,41,0)=AS107,0,1)))</f>
        <v>0</v>
      </c>
      <c r="CS107" s="31">
        <f t="shared" si="44"/>
        <v>0</v>
      </c>
      <c r="CT107" s="31">
        <f t="shared" si="45"/>
        <v>0</v>
      </c>
      <c r="CU107" s="31">
        <f>IF(VLOOKUP(A107,'BD OFICIAL'!$A$1:$AL$1055,31,0)="SI",IF(AT107&gt;0,0,1),IF(AT107=0,0,1))</f>
        <v>0</v>
      </c>
      <c r="CV107" s="31">
        <f t="shared" si="46"/>
        <v>0</v>
      </c>
      <c r="CW107" s="31">
        <f t="shared" si="47"/>
        <v>0</v>
      </c>
      <c r="CX107" s="85" t="str">
        <f t="shared" si="57"/>
        <v>SI</v>
      </c>
      <c r="CY107" s="31">
        <f t="shared" si="58"/>
        <v>0</v>
      </c>
      <c r="CZ107" s="85" t="str">
        <f>IF(ISERROR(VLOOKUP(AI107,EXPERIENCIA!$A$1:$C$2100,1,0)),"NO","SI")</f>
        <v>NO</v>
      </c>
      <c r="DA107" s="85">
        <f>IF(CX107="no","NO APLICA",IF(AX107=0,"ERROR NOTA",IF(AND(AX107&gt;1,CZ107="NO"),"ERROR NOTA",IF(AND(CZ107="NO",AX107=1),0,IF(VLOOKUP(AI107,EXPERIENCIA!$A$1:$C$2100,3,0)=AX107,0,"ERROR NOTA")))))</f>
        <v>0</v>
      </c>
      <c r="DB107" s="85" t="str">
        <f>IF(ISERROR(VLOOKUP(AI107,COMPORTAMIENTO!$A$1:$C$2100,1,0)),"NO","SI")</f>
        <v>NO</v>
      </c>
      <c r="DC107" s="85">
        <f>IF(CX107="NO","NO APLICA",IF(AY107=0,"ERROR NOTA",IF(AND(DB107="NO",AY107=7),0,IF(VLOOKUP(AI107,COMPORTAMIENTO!$A$2:$H$2100,8,0)=AY107,0,"ERROR NOTA"))))</f>
        <v>0</v>
      </c>
      <c r="DD107" s="103">
        <f t="shared" si="59"/>
        <v>0.1</v>
      </c>
      <c r="DE107" s="103">
        <f t="shared" si="60"/>
        <v>0.70000000000000007</v>
      </c>
      <c r="DF107" s="85" t="str">
        <f t="shared" si="48"/>
        <v>SI</v>
      </c>
      <c r="DG107" s="85">
        <f t="shared" si="49"/>
        <v>0</v>
      </c>
      <c r="DH107" s="85">
        <f t="shared" si="61"/>
        <v>0</v>
      </c>
      <c r="DI107" s="85">
        <f t="shared" si="50"/>
        <v>0</v>
      </c>
      <c r="DJ107" s="7">
        <f t="shared" si="62"/>
        <v>6.03</v>
      </c>
      <c r="DK107" s="7">
        <f t="shared" si="51"/>
        <v>6.03</v>
      </c>
      <c r="DL107" s="12">
        <f t="shared" si="63"/>
        <v>5075</v>
      </c>
      <c r="DM107" s="12">
        <f>VLOOKUP(A107,'5 TD'!$A:$B,2,0)</f>
        <v>5075</v>
      </c>
      <c r="DN107" s="7">
        <f t="shared" si="52"/>
        <v>7</v>
      </c>
      <c r="DO107" s="85" t="str">
        <f t="shared" si="53"/>
        <v>APROBADO</v>
      </c>
      <c r="DP107" s="85" t="str">
        <f t="shared" si="35"/>
        <v>APROBADO</v>
      </c>
      <c r="DQ107" s="7">
        <f t="shared" si="36"/>
        <v>5.7</v>
      </c>
      <c r="DR107" s="85" t="str">
        <f t="shared" si="64"/>
        <v>APROBADO</v>
      </c>
      <c r="DS107" s="2">
        <f>+('3 Planilla Preadjudicación OTIC'!BO107)</f>
        <v>0</v>
      </c>
      <c r="DT107" s="2">
        <f>IF(DR107="APROBADO",VLOOKUP(A107,'5 TD'!$D$3:$E$270,2,0),"NO APLICA")</f>
        <v>7</v>
      </c>
      <c r="DU107" s="2" t="str">
        <f t="shared" si="37"/>
        <v>NO</v>
      </c>
      <c r="DV107" s="2" t="str">
        <f>IF(DU107="SI",VLOOKUP(A107,'5 TD'!$G$3:$H$270,2,0),"NO APLICA ")</f>
        <v xml:space="preserve">NO APLICA </v>
      </c>
      <c r="DW107" s="2" t="str">
        <f t="shared" si="65"/>
        <v>NO</v>
      </c>
      <c r="DX107" s="2" t="str">
        <f>IF(DW107="SI",VLOOKUP(A107,'5 TD'!$J$4:$K$472,2,0),"NO APLICA")</f>
        <v>NO APLICA</v>
      </c>
      <c r="DY107" s="2" t="str">
        <f t="shared" si="66"/>
        <v>NO</v>
      </c>
      <c r="DZ107" s="7" t="str">
        <f>IF(DY107="SI",VLOOKUP(A107,'5 TD'!$M$4:$N$350,2,0),"NO APLICA")</f>
        <v>NO APLICA</v>
      </c>
      <c r="EA107" s="2" t="str">
        <f t="shared" si="54"/>
        <v>NO APLICA</v>
      </c>
      <c r="EB107" s="12" t="str">
        <f t="shared" si="67"/>
        <v/>
      </c>
      <c r="EC107" s="12" t="str">
        <f>IF(EA107="SI",VLOOKUP(A107,'5 TD'!$V$4:$W$479,2,0),"NO APLICA")</f>
        <v>NO APLICA</v>
      </c>
      <c r="ED107" s="2" t="str">
        <f t="shared" si="38"/>
        <v>NO</v>
      </c>
      <c r="EE107" s="79" t="str">
        <f>IF(ED107="SI",VLOOKUP(AI107,COMPORTAMIENTO!$A$1:$H$2100,7,0),"NO APLICA")</f>
        <v>NO APLICA</v>
      </c>
      <c r="EF107" s="234" t="str">
        <f>IF(ED107="SI",VLOOKUP(A107,'5 TD'!$P$2:$Q$479,2,0),"NO APLICA")</f>
        <v>NO APLICA</v>
      </c>
      <c r="EG107" s="2" t="str">
        <f t="shared" si="39"/>
        <v>NO</v>
      </c>
      <c r="EH107" s="2">
        <f>IF(CZ107="no",0,VLOOKUP(AI107,EXPERIENCIA!$A$1:$C$2100,2,0))</f>
        <v>0</v>
      </c>
      <c r="EI107" s="2">
        <f>IF(CZ107="si",VLOOKUP(A107,'5 TD'!$S$3:$T$2103,2,0),0)</f>
        <v>0</v>
      </c>
      <c r="EJ107" s="2" t="str">
        <f t="shared" si="40"/>
        <v>SI</v>
      </c>
      <c r="EK107" s="2">
        <f>+('3 Planilla Preadjudicación OTIC'!BU108)</f>
        <v>0</v>
      </c>
      <c r="EL107" s="3"/>
      <c r="EM107" s="3"/>
      <c r="EN107" s="3"/>
    </row>
    <row r="108" spans="1:144" ht="15" hidden="1" customHeight="1" x14ac:dyDescent="0.3">
      <c r="A108" s="2">
        <f>+('3 Planilla Preadjudicación OTIC'!A108)</f>
        <v>14541</v>
      </c>
      <c r="B108" s="2" t="str">
        <f>+('3 Planilla Preadjudicación OTIC'!B108)</f>
        <v>53334038-5</v>
      </c>
      <c r="C108" s="4">
        <f>+('3 Planilla Preadjudicación OTIC'!E108)</f>
        <v>2025</v>
      </c>
      <c r="D108" s="4" t="str">
        <f>+('3 Planilla Preadjudicación OTIC'!F108)</f>
        <v>Fondos Regionales</v>
      </c>
      <c r="E108" s="4" t="str">
        <f>+('3 Planilla Preadjudicación OTIC'!G108)</f>
        <v>61531000-K</v>
      </c>
      <c r="F108" s="4" t="str">
        <f>+('3 Planilla Preadjudicación OTIC'!H108)</f>
        <v>SENCE</v>
      </c>
      <c r="G108" s="4"/>
      <c r="H108" s="4"/>
      <c r="I108" s="4" t="str">
        <f>+('3 Planilla Preadjudicación OTIC'!I108)</f>
        <v>GESTIONANDO Y FORMALIZANDO MI EMPRENDIMIENTO</v>
      </c>
      <c r="J108" s="4" t="str">
        <f>+('3 Planilla Preadjudicación OTIC'!J108)</f>
        <v>PF1199</v>
      </c>
      <c r="K108" s="4" t="str">
        <f>+('3 Planilla Preadjudicación OTIC'!K108)</f>
        <v>TÉCNICAS PARA EL EMPRENDIMIENTO</v>
      </c>
      <c r="L108" s="4" t="str">
        <f>+('3 Planilla Preadjudicación OTIC'!L108)</f>
        <v>PF0921</v>
      </c>
      <c r="M108" s="2">
        <f>+('3 Planilla Preadjudicación OTIC'!M108)</f>
        <v>9</v>
      </c>
      <c r="N108" s="4" t="str">
        <f>+('3 Planilla Preadjudicación OTIC'!N108)</f>
        <v>DE LA ARAUCANÍA</v>
      </c>
      <c r="O108" s="4" t="str">
        <f>+('3 Planilla Preadjudicación OTIC'!O108)</f>
        <v>GALVARINO</v>
      </c>
      <c r="P108" s="4" t="str">
        <f>+('3 Planilla Preadjudicación OTIC'!P108)</f>
        <v>PERSONAS VULNERABLES PERTENECIENTES AL 80 % MÁS VULNERABLE</v>
      </c>
      <c r="Q108" s="4" t="str">
        <f>+('3 Planilla Preadjudicación OTIC'!Q108)</f>
        <v>PRESENCIAL</v>
      </c>
      <c r="R108" s="4" t="str">
        <f>+('3 Planilla Preadjudicación OTIC'!R108)</f>
        <v>INDEPENDIENTE</v>
      </c>
      <c r="S108" s="4" t="str">
        <f>+('3 Planilla Preadjudicación OTIC'!S108)</f>
        <v>01. LUNES - MAÑANA / 04. MARTES - MAÑANA / 07. MIÉRCOLES - MAÑANA / 10. JUEVES - MAÑANA / 13. VIERNES - MAÑANA</v>
      </c>
      <c r="T108" s="2">
        <f>+('3 Planilla Preadjudicación OTIC'!T108)</f>
        <v>20</v>
      </c>
      <c r="U108" s="2">
        <f>+('3 Planilla Preadjudicación OTIC'!U108)</f>
        <v>100</v>
      </c>
      <c r="V108" s="2">
        <f>+('3 Planilla Preadjudicación OTIC'!V108)</f>
        <v>12</v>
      </c>
      <c r="W108" s="2">
        <f>+('3 Planilla Preadjudicación OTIC'!W108)</f>
        <v>112</v>
      </c>
      <c r="X108" s="2">
        <f>+('3 Planilla Preadjudicación OTIC'!X108)</f>
        <v>4</v>
      </c>
      <c r="Y108" s="2" t="str">
        <f>+('3 Planilla Preadjudicación OTIC'!Y108)</f>
        <v>SI</v>
      </c>
      <c r="Z108" s="2" t="str">
        <f>+('3 Planilla Preadjudicación OTIC'!Z108)</f>
        <v>SI</v>
      </c>
      <c r="AA108" s="2" t="str">
        <f>+('3 Planilla Preadjudicación OTIC'!AA108)</f>
        <v>SI</v>
      </c>
      <c r="AB108" s="4">
        <f>+('3 Planilla Preadjudicación OTIC'!AB108)</f>
        <v>0</v>
      </c>
      <c r="AC108" s="4" t="str">
        <f>+('3 Planilla Preadjudicación OTIC'!AC108)</f>
        <v>EDUCACIÓN BÁSICA COMPLETA, PREFERENTEMENTE; NIVEL DE MANEJO COMPUTACIONAL BÁSICO (O NIVEL USUARIO),
PREFERENTEMENTE.</v>
      </c>
      <c r="AD108" s="2">
        <f>+('3 Planilla Preadjudicación OTIC'!AD108)</f>
        <v>0</v>
      </c>
      <c r="AE108" s="4">
        <f>+('3 Planilla Preadjudicación OTIC'!AE108)</f>
        <v>0</v>
      </c>
      <c r="AF108" s="2" t="str">
        <f>+('3 Planilla Preadjudicación OTIC'!AF108)</f>
        <v>CONVOCATORIA ABIERTA</v>
      </c>
      <c r="AG108" s="2">
        <f>+('3 Planilla Preadjudicación OTIC'!AG108)</f>
        <v>28</v>
      </c>
      <c r="AH108" s="30">
        <v>2</v>
      </c>
      <c r="AI108" s="2" t="str">
        <f>+('3 Planilla Preadjudicación OTIC'!AI108)</f>
        <v>78008177-5</v>
      </c>
      <c r="AJ108" s="135" t="str">
        <f>+('3 Planilla Preadjudicación OTIC'!AJ108)</f>
        <v>Mongetun Capacitaciones Spa</v>
      </c>
      <c r="AK108" s="4">
        <f>+('3 Planilla Preadjudicación OTIC'!AK108)</f>
        <v>112</v>
      </c>
      <c r="AL108" s="2">
        <f>+('3 Planilla Preadjudicación OTIC'!AL108)</f>
        <v>28</v>
      </c>
      <c r="AM108" s="2">
        <f>+('3 Planilla Preadjudicación OTIC'!AM108)</f>
        <v>5075</v>
      </c>
      <c r="AN108" s="12">
        <f>+('3 Planilla Preadjudicación OTIC'!AN108)</f>
        <v>275000</v>
      </c>
      <c r="AO108" s="12">
        <f>+('3 Planilla Preadjudicación OTIC'!AO108)</f>
        <v>0</v>
      </c>
      <c r="AP108" s="12">
        <f>+('3 Planilla Preadjudicación OTIC'!AP108)</f>
        <v>11368000</v>
      </c>
      <c r="AQ108" s="12">
        <f>+('3 Planilla Preadjudicación OTIC'!AQ108)</f>
        <v>2240000</v>
      </c>
      <c r="AR108" s="12">
        <f>+('3 Planilla Preadjudicación OTIC'!AR108)</f>
        <v>5500000</v>
      </c>
      <c r="AS108" s="12">
        <f>+('3 Planilla Preadjudicación OTIC'!AS108)</f>
        <v>2800000</v>
      </c>
      <c r="AT108" s="12">
        <f>+('3 Planilla Preadjudicación OTIC'!AT108)</f>
        <v>0</v>
      </c>
      <c r="AU108" s="12">
        <f>+('3 Planilla Preadjudicación OTIC'!AU108)</f>
        <v>21908000</v>
      </c>
      <c r="AV108" s="12" t="str">
        <f>+('3 Planilla Preadjudicación OTIC'!AV108)</f>
        <v>si</v>
      </c>
      <c r="AW108" s="2">
        <f>+('3 Planilla Preadjudicación OTIC'!AW108)</f>
        <v>0</v>
      </c>
      <c r="AX108" s="4">
        <f>+('3 Planilla Preadjudicación OTIC'!AX108)</f>
        <v>1</v>
      </c>
      <c r="AY108" s="2">
        <f>+('3 Planilla Preadjudicación OTIC'!AY108)</f>
        <v>7</v>
      </c>
      <c r="AZ108" s="2" t="str">
        <f>+('3 Planilla Preadjudicación OTIC'!BA108)</f>
        <v>-</v>
      </c>
      <c r="BA108" s="2" t="str">
        <f>+('3 Planilla Preadjudicación OTIC'!BB108)</f>
        <v>-</v>
      </c>
      <c r="BB108" s="2" t="str">
        <f>+('3 Planilla Preadjudicación OTIC'!BC108)</f>
        <v>-</v>
      </c>
      <c r="BC108" s="2" t="str">
        <f>+('3 Planilla Preadjudicación OTIC'!BD108)</f>
        <v>-</v>
      </c>
      <c r="BD108" s="2" t="str">
        <f>+('3 Planilla Preadjudicación OTIC'!BE108)</f>
        <v>-</v>
      </c>
      <c r="BE108" s="2" t="str">
        <f>+('3 Planilla Preadjudicación OTIC'!BF108)</f>
        <v>-</v>
      </c>
      <c r="BF108" s="2"/>
      <c r="BG108" s="2">
        <f>+('3 Planilla Preadjudicación OTIC'!BG108)</f>
        <v>7</v>
      </c>
      <c r="BH108" s="2">
        <f>+('3 Planilla Preadjudicación OTIC'!BH108)</f>
        <v>5.8</v>
      </c>
      <c r="BI108" s="2">
        <f>+('3 Planilla Preadjudicación OTIC'!BI108)</f>
        <v>4.8</v>
      </c>
      <c r="BJ108" s="2">
        <f>+('3 Planilla Preadjudicación OTIC'!BJ108)</f>
        <v>5.3</v>
      </c>
      <c r="BK108" s="2">
        <f>+('3 Planilla Preadjudicación OTIC'!BK108)</f>
        <v>7</v>
      </c>
      <c r="BL108" s="199">
        <f>+('3 Planilla Preadjudicación OTIC'!BM108)</f>
        <v>7</v>
      </c>
      <c r="BM108" s="103">
        <f>ROUND(('3 Planilla Preadjudicación OTIC'!BN108),1)</f>
        <v>5.7</v>
      </c>
      <c r="BN108" s="4">
        <f>+('3 Planilla Preadjudicación OTIC'!BO108)</f>
        <v>0</v>
      </c>
      <c r="BO108" s="4">
        <f>+('3 Planilla Preadjudicación OTIC'!BP108)</f>
        <v>0</v>
      </c>
      <c r="BP108" s="4">
        <f>+('3 Planilla Preadjudicación OTIC'!BQ108)</f>
        <v>0</v>
      </c>
      <c r="BQ108" s="4">
        <f>+('3 Planilla Preadjudicación OTIC'!BR108)</f>
        <v>0</v>
      </c>
      <c r="BR108" s="4">
        <f>+('3 Planilla Preadjudicación OTIC'!BS108)</f>
        <v>0</v>
      </c>
      <c r="BS108" s="4">
        <f>+('3 Planilla Preadjudicación OTIC'!BT108)</f>
        <v>0</v>
      </c>
      <c r="BT108" s="135"/>
      <c r="BU108" s="85">
        <f>IF(VLOOKUP(A108,'BD OFICIAL'!$A$1:$AL$2097,7,0)=D108,0,1)</f>
        <v>0</v>
      </c>
      <c r="BV108" s="85">
        <f>IF(VLOOKUP(A108,'BD OFICIAL'!$A$1:$AL$2097,11,0)=J108,0,1)</f>
        <v>0</v>
      </c>
      <c r="BW108" s="85">
        <f>IF(VLOOKUP(A108,'BD OFICIAL'!$A$1:$AL$2097,13,0)=L108,0,1)</f>
        <v>0</v>
      </c>
      <c r="BX108" s="2">
        <f>IF(VLOOKUP(A108,'BD OFICIAL'!$A$1:$AL$2097,16,0)=O108,0,1)</f>
        <v>0</v>
      </c>
      <c r="BY108" s="2">
        <f>IF(VLOOKUP(A108,'BD OFICIAL'!$A$1:$AL$2097,17,0)=P108,0,1)</f>
        <v>0</v>
      </c>
      <c r="BZ108" s="2">
        <f>IF(VLOOKUP(A108,'BD OFICIAL'!$A$1:$AL$2097,19,0)=R108,0,1)</f>
        <v>0</v>
      </c>
      <c r="CA108" s="2">
        <f>IF(VLOOKUP(A108,'BD OFICIAL'!$A$1:$AL$2097,21,0)=T108,0,1)</f>
        <v>0</v>
      </c>
      <c r="CB108" s="2">
        <f>IF(VLOOKUP(A108,'BD OFICIAL'!$A$1:$AL$2097,24,0)=AK108,0,1)</f>
        <v>0</v>
      </c>
      <c r="CC108" s="2">
        <f>IF(VLOOKUP(A108,'BD OFICIAL'!$A$1:$AL$2097,25,0)=X108,0,1)</f>
        <v>0</v>
      </c>
      <c r="CD108" s="2">
        <f>IF(VLOOKUP(A108,'BD OFICIAL'!$A$1:$AL$2097,26,0)=Y108,0,1)</f>
        <v>0</v>
      </c>
      <c r="CE108" s="2">
        <f>IF(VLOOKUP(A108,'BD OFICIAL'!$A$1:$AL$2097,27,0)=Z108,0,1)</f>
        <v>0</v>
      </c>
      <c r="CF108" s="2">
        <f>IF(VLOOKUP(A108,'BD OFICIAL'!$A$1:$AL$2097,28,0)=AA108,0,1)</f>
        <v>0</v>
      </c>
      <c r="CG108" s="2">
        <f>IF(VLOOKUP(A108,'BD OFICIAL'!$A$1:$AL$2097,33,0)=AF108,0,1)</f>
        <v>0</v>
      </c>
      <c r="CH108" s="2">
        <f>IF(VLOOKUP(A108,'BD OFICIAL'!$A$1:$AL$2097,35,0)=AH108,0,1)</f>
        <v>0</v>
      </c>
      <c r="CI108" s="85">
        <f>IF(VLOOKUP(A108,'BD OFICIAL'!$A$1:$AL$2097,34,0)=AL108,0,1)</f>
        <v>0</v>
      </c>
      <c r="CJ108" s="12">
        <f>VLOOKUP(A108,'BD OFICIAL'!$A$1:$AM$2097,36,0)*AM108-AP108</f>
        <v>0</v>
      </c>
      <c r="CK108" s="85" t="str">
        <f t="shared" si="41"/>
        <v>SHNOM</v>
      </c>
      <c r="CL108" s="85" t="str">
        <f t="shared" si="42"/>
        <v>SI</v>
      </c>
      <c r="CM108" s="85" t="str">
        <f t="shared" si="55"/>
        <v>NO</v>
      </c>
      <c r="CN108" s="31">
        <f t="shared" si="56"/>
        <v>0</v>
      </c>
      <c r="CO108" s="31">
        <f t="shared" si="43"/>
        <v>0</v>
      </c>
      <c r="CP108" s="31">
        <f t="shared" si="34"/>
        <v>0</v>
      </c>
      <c r="CQ108" s="31">
        <f>IF(Y108="NO",0,IF(Y108="SI",IF(VLOOKUP(A108,'BD OFICIAL'!$A:$AO,40,0)=AQ108,0,1)))</f>
        <v>0</v>
      </c>
      <c r="CR108" s="31">
        <f>IF(Z108="NO",0,IF(Z108="SI",IF(VLOOKUP(A108,'BD OFICIAL'!$A:$AO,41,0)=AS108,0,1)))</f>
        <v>0</v>
      </c>
      <c r="CS108" s="31">
        <f t="shared" si="44"/>
        <v>0</v>
      </c>
      <c r="CT108" s="31">
        <f t="shared" si="45"/>
        <v>0</v>
      </c>
      <c r="CU108" s="31">
        <f>IF(VLOOKUP(A108,'BD OFICIAL'!$A$1:$AL$1055,31,0)="SI",IF(AT108&gt;0,0,1),IF(AT108=0,0,1))</f>
        <v>0</v>
      </c>
      <c r="CV108" s="31">
        <f t="shared" si="46"/>
        <v>0</v>
      </c>
      <c r="CW108" s="31">
        <f t="shared" si="47"/>
        <v>0</v>
      </c>
      <c r="CX108" s="85" t="str">
        <f t="shared" si="57"/>
        <v>SI</v>
      </c>
      <c r="CY108" s="31">
        <f t="shared" si="58"/>
        <v>0</v>
      </c>
      <c r="CZ108" s="85" t="str">
        <f>IF(ISERROR(VLOOKUP(AI108,EXPERIENCIA!$A$1:$C$2100,1,0)),"NO","SI")</f>
        <v>NO</v>
      </c>
      <c r="DA108" s="85">
        <f>IF(CX108="no","NO APLICA",IF(AX108=0,"ERROR NOTA",IF(AND(AX108&gt;1,CZ108="NO"),"ERROR NOTA",IF(AND(CZ108="NO",AX108=1),0,IF(VLOOKUP(AI108,EXPERIENCIA!$A$1:$C$2100,3,0)=AX108,0,"ERROR NOTA")))))</f>
        <v>0</v>
      </c>
      <c r="DB108" s="85" t="str">
        <f>IF(ISERROR(VLOOKUP(AI108,COMPORTAMIENTO!$A$1:$C$2100,1,0)),"NO","SI")</f>
        <v>NO</v>
      </c>
      <c r="DC108" s="85">
        <f>IF(CX108="NO","NO APLICA",IF(AY108=0,"ERROR NOTA",IF(AND(DB108="NO",AY108=7),0,IF(VLOOKUP(AI108,COMPORTAMIENTO!$A$2:$H$2100,8,0)=AY108,0,"ERROR NOTA"))))</f>
        <v>0</v>
      </c>
      <c r="DD108" s="103">
        <f t="shared" si="59"/>
        <v>0.1</v>
      </c>
      <c r="DE108" s="103">
        <f t="shared" si="60"/>
        <v>0.70000000000000007</v>
      </c>
      <c r="DF108" s="85" t="str">
        <f t="shared" si="48"/>
        <v>SI</v>
      </c>
      <c r="DG108" s="85">
        <f t="shared" si="49"/>
        <v>0</v>
      </c>
      <c r="DH108" s="85">
        <f t="shared" si="61"/>
        <v>0</v>
      </c>
      <c r="DI108" s="85">
        <f t="shared" si="50"/>
        <v>0</v>
      </c>
      <c r="DJ108" s="7">
        <f t="shared" si="62"/>
        <v>6.03</v>
      </c>
      <c r="DK108" s="7">
        <f t="shared" si="51"/>
        <v>6.03</v>
      </c>
      <c r="DL108" s="12">
        <f t="shared" si="63"/>
        <v>5075</v>
      </c>
      <c r="DM108" s="12">
        <f>VLOOKUP(A108,'5 TD'!$A:$B,2,0)</f>
        <v>5075</v>
      </c>
      <c r="DN108" s="7">
        <f t="shared" si="52"/>
        <v>7</v>
      </c>
      <c r="DO108" s="85" t="str">
        <f t="shared" si="53"/>
        <v>APROBADO</v>
      </c>
      <c r="DP108" s="85" t="str">
        <f t="shared" si="35"/>
        <v>APROBADO</v>
      </c>
      <c r="DQ108" s="7">
        <f t="shared" si="36"/>
        <v>5.7</v>
      </c>
      <c r="DR108" s="85" t="str">
        <f t="shared" si="64"/>
        <v>APROBADO</v>
      </c>
      <c r="DS108" s="2">
        <f>+('3 Planilla Preadjudicación OTIC'!BO108)</f>
        <v>0</v>
      </c>
      <c r="DT108" s="2">
        <f>IF(DR108="APROBADO",VLOOKUP(A108,'5 TD'!$D$3:$E$270,2,0),"NO APLICA")</f>
        <v>7</v>
      </c>
      <c r="DU108" s="2" t="str">
        <f t="shared" si="37"/>
        <v>NO</v>
      </c>
      <c r="DV108" s="2" t="str">
        <f>IF(DU108="SI",VLOOKUP(A108,'5 TD'!$G$3:$H$270,2,0),"NO APLICA ")</f>
        <v xml:space="preserve">NO APLICA </v>
      </c>
      <c r="DW108" s="2" t="str">
        <f t="shared" si="65"/>
        <v>NO</v>
      </c>
      <c r="DX108" s="2" t="str">
        <f>IF(DW108="SI",VLOOKUP(A108,'5 TD'!$J$4:$K$472,2,0),"NO APLICA")</f>
        <v>NO APLICA</v>
      </c>
      <c r="DY108" s="2" t="str">
        <f t="shared" si="66"/>
        <v>NO</v>
      </c>
      <c r="DZ108" s="7" t="str">
        <f>IF(DY108="SI",VLOOKUP(A108,'5 TD'!$M$4:$N$350,2,0),"NO APLICA")</f>
        <v>NO APLICA</v>
      </c>
      <c r="EA108" s="2" t="str">
        <f t="shared" si="54"/>
        <v>NO APLICA</v>
      </c>
      <c r="EB108" s="12" t="str">
        <f t="shared" si="67"/>
        <v/>
      </c>
      <c r="EC108" s="12" t="str">
        <f>IF(EA108="SI",VLOOKUP(A108,'5 TD'!$V$4:$W$479,2,0),"NO APLICA")</f>
        <v>NO APLICA</v>
      </c>
      <c r="ED108" s="2" t="str">
        <f t="shared" si="38"/>
        <v>NO</v>
      </c>
      <c r="EE108" s="79" t="str">
        <f>IF(ED108="SI",VLOOKUP(AI108,COMPORTAMIENTO!$A$1:$H$2100,7,0),"NO APLICA")</f>
        <v>NO APLICA</v>
      </c>
      <c r="EF108" s="234" t="str">
        <f>IF(ED108="SI",VLOOKUP(A108,'5 TD'!$P$2:$Q$479,2,0),"NO APLICA")</f>
        <v>NO APLICA</v>
      </c>
      <c r="EG108" s="2" t="str">
        <f t="shared" si="39"/>
        <v>NO</v>
      </c>
      <c r="EH108" s="2">
        <f>IF(CZ108="no",0,VLOOKUP(AI108,EXPERIENCIA!$A$1:$C$2100,2,0))</f>
        <v>0</v>
      </c>
      <c r="EI108" s="2">
        <f>IF(CZ108="si",VLOOKUP(A108,'5 TD'!$S$3:$T$2103,2,0),0)</f>
        <v>0</v>
      </c>
      <c r="EJ108" s="2" t="str">
        <f t="shared" si="40"/>
        <v>SI</v>
      </c>
      <c r="EK108" s="2">
        <f>+('3 Planilla Preadjudicación OTIC'!BU109)</f>
        <v>0</v>
      </c>
      <c r="EL108" s="3"/>
      <c r="EM108" s="3"/>
      <c r="EN108" s="3"/>
    </row>
    <row r="109" spans="1:144" s="211" customFormat="1" ht="15" hidden="1" customHeight="1" x14ac:dyDescent="0.3">
      <c r="A109" s="2">
        <f>+('3 Planilla Preadjudicación OTIC'!A109)</f>
        <v>14542</v>
      </c>
      <c r="B109" s="2" t="str">
        <f>+('3 Planilla Preadjudicación OTIC'!B109)</f>
        <v>53334038-5</v>
      </c>
      <c r="C109" s="4">
        <f>+('3 Planilla Preadjudicación OTIC'!E109)</f>
        <v>2025</v>
      </c>
      <c r="D109" s="4" t="str">
        <f>+('3 Planilla Preadjudicación OTIC'!F109)</f>
        <v>Fondos Regionales</v>
      </c>
      <c r="E109" s="4" t="str">
        <f>+('3 Planilla Preadjudicación OTIC'!G109)</f>
        <v>61531000-K</v>
      </c>
      <c r="F109" s="4" t="str">
        <f>+('3 Planilla Preadjudicación OTIC'!H109)</f>
        <v>SENCE</v>
      </c>
      <c r="G109" s="4"/>
      <c r="H109" s="4"/>
      <c r="I109" s="4" t="str">
        <f>+('3 Planilla Preadjudicación OTIC'!I109)</f>
        <v>INSTALACIONES ELÉCTRICAS TIPO F Y G</v>
      </c>
      <c r="J109" s="4" t="str">
        <f>+('3 Planilla Preadjudicación OTIC'!J109)</f>
        <v>PF0679</v>
      </c>
      <c r="K109" s="4" t="str">
        <f>+('3 Planilla Preadjudicación OTIC'!K109)</f>
        <v>TÉCNICAS PARA EL EMPRENDIMIENTO</v>
      </c>
      <c r="L109" s="4" t="str">
        <f>+('3 Planilla Preadjudicación OTIC'!L109)</f>
        <v>PF0921</v>
      </c>
      <c r="M109" s="2">
        <f>+('3 Planilla Preadjudicación OTIC'!M109)</f>
        <v>9</v>
      </c>
      <c r="N109" s="4" t="str">
        <f>+('3 Planilla Preadjudicación OTIC'!N109)</f>
        <v>DE LA ARAUCANÍA</v>
      </c>
      <c r="O109" s="4" t="str">
        <f>+('3 Planilla Preadjudicación OTIC'!O109)</f>
        <v>NUEVA IMPERIAL</v>
      </c>
      <c r="P109" s="4" t="str">
        <f>+('3 Planilla Preadjudicación OTIC'!P109)</f>
        <v>PERSONAS VULNERABLES PERTENECIENTES AL 80 % MÁS VULNERABLE</v>
      </c>
      <c r="Q109" s="4" t="str">
        <f>+('3 Planilla Preadjudicación OTIC'!Q109)</f>
        <v>PRESENCIAL</v>
      </c>
      <c r="R109" s="4" t="str">
        <f>+('3 Planilla Preadjudicación OTIC'!R109)</f>
        <v>INDEPENDIENTE</v>
      </c>
      <c r="S109" s="4" t="str">
        <f>+('3 Planilla Preadjudicación OTIC'!S109)</f>
        <v>01. LUNES - MAÑANA / 04. MARTES - MAÑANA / 07. MIÉRCOLES - MAÑANA / 10. JUEVES - MAÑANA / 13. VIERNES - MAÑANA</v>
      </c>
      <c r="T109" s="2">
        <f>+('3 Planilla Preadjudicación OTIC'!T109)</f>
        <v>20</v>
      </c>
      <c r="U109" s="2">
        <f>+('3 Planilla Preadjudicación OTIC'!U109)</f>
        <v>260</v>
      </c>
      <c r="V109" s="2">
        <f>+('3 Planilla Preadjudicación OTIC'!V109)</f>
        <v>12</v>
      </c>
      <c r="W109" s="2">
        <f>+('3 Planilla Preadjudicación OTIC'!W109)</f>
        <v>272</v>
      </c>
      <c r="X109" s="2">
        <f>+('3 Planilla Preadjudicación OTIC'!X109)</f>
        <v>4</v>
      </c>
      <c r="Y109" s="2" t="str">
        <f>+('3 Planilla Preadjudicación OTIC'!Y109)</f>
        <v>SI</v>
      </c>
      <c r="Z109" s="2" t="str">
        <f>+('3 Planilla Preadjudicación OTIC'!Z109)</f>
        <v>SI</v>
      </c>
      <c r="AA109" s="2" t="str">
        <f>+('3 Planilla Preadjudicación OTIC'!AA109)</f>
        <v>SI</v>
      </c>
      <c r="AB109" s="4">
        <f>+('3 Planilla Preadjudicación OTIC'!AB109)</f>
        <v>0</v>
      </c>
      <c r="AC109" s="4" t="str">
        <f>+('3 Planilla Preadjudicación OTIC'!AC109)</f>
        <v>EDUCACIÓN MEDIA COMPLETA CIENTÍFICO HUMANISTA O ALUMNOS DE LICEOS DE EDUCACIÓN TÉCNICO PROFESIONAL
EGRESADOS O CURSANDO ÚLTIMO AÑO DE LA ESPECIALIDAD DE ELECTRICIDAD, ACREDITABLE;</v>
      </c>
      <c r="AD109" s="2" t="str">
        <f>+('3 Planilla Preadjudicación OTIC'!AD109)</f>
        <v>SI</v>
      </c>
      <c r="AE109" s="4" t="str">
        <f>+('3 Planilla Preadjudicación OTIC'!AE109)</f>
        <v>LICENCIA SEC</v>
      </c>
      <c r="AF109" s="2" t="str">
        <f>+('3 Planilla Preadjudicación OTIC'!AF109)</f>
        <v>CONVOCATORIA ABIERTA</v>
      </c>
      <c r="AG109" s="2">
        <f>+('3 Planilla Preadjudicación OTIC'!AG109)</f>
        <v>68</v>
      </c>
      <c r="AH109" s="30">
        <v>2</v>
      </c>
      <c r="AI109" s="2" t="str">
        <f>+('3 Planilla Preadjudicación OTIC'!AI109)</f>
        <v>78008177-5</v>
      </c>
      <c r="AJ109" s="135" t="str">
        <f>+('3 Planilla Preadjudicación OTIC'!AJ109)</f>
        <v>Mongetun Capacitaciones Spa</v>
      </c>
      <c r="AK109" s="4">
        <f>+('3 Planilla Preadjudicación OTIC'!AK109)</f>
        <v>272</v>
      </c>
      <c r="AL109" s="2">
        <f>+('3 Planilla Preadjudicación OTIC'!AL109)</f>
        <v>68</v>
      </c>
      <c r="AM109" s="2">
        <f>+('3 Planilla Preadjudicación OTIC'!AM109)</f>
        <v>5075</v>
      </c>
      <c r="AN109" s="12">
        <f>+('3 Planilla Preadjudicación OTIC'!AN109)</f>
        <v>275000</v>
      </c>
      <c r="AO109" s="12">
        <f>+('3 Planilla Preadjudicación OTIC'!AO109)</f>
        <v>250000</v>
      </c>
      <c r="AP109" s="12">
        <f>+('3 Planilla Preadjudicación OTIC'!AP109)</f>
        <v>27608000</v>
      </c>
      <c r="AQ109" s="12">
        <f>+('3 Planilla Preadjudicación OTIC'!AQ109)</f>
        <v>5440000</v>
      </c>
      <c r="AR109" s="12">
        <f>+('3 Planilla Preadjudicación OTIC'!AR109)</f>
        <v>5500000</v>
      </c>
      <c r="AS109" s="12">
        <f>+('3 Planilla Preadjudicación OTIC'!AS109)</f>
        <v>6800000</v>
      </c>
      <c r="AT109" s="12">
        <f>+('3 Planilla Preadjudicación OTIC'!AT109)</f>
        <v>5000000</v>
      </c>
      <c r="AU109" s="12">
        <f>+('3 Planilla Preadjudicación OTIC'!AU109)</f>
        <v>50348000</v>
      </c>
      <c r="AV109" s="12" t="str">
        <f>+('3 Planilla Preadjudicación OTIC'!AV109)</f>
        <v>si</v>
      </c>
      <c r="AW109" s="2">
        <f>+('3 Planilla Preadjudicación OTIC'!AW109)</f>
        <v>0</v>
      </c>
      <c r="AX109" s="4">
        <f>+('3 Planilla Preadjudicación OTIC'!AX109)</f>
        <v>1</v>
      </c>
      <c r="AY109" s="2">
        <f>+('3 Planilla Preadjudicación OTIC'!AY109)</f>
        <v>7</v>
      </c>
      <c r="AZ109" s="2" t="str">
        <f>+('3 Planilla Preadjudicación OTIC'!BA109)</f>
        <v>-</v>
      </c>
      <c r="BA109" s="2" t="str">
        <f>+('3 Planilla Preadjudicación OTIC'!BB109)</f>
        <v>-</v>
      </c>
      <c r="BB109" s="2" t="str">
        <f>+('3 Planilla Preadjudicación OTIC'!BC109)</f>
        <v>-</v>
      </c>
      <c r="BC109" s="2" t="str">
        <f>+('3 Planilla Preadjudicación OTIC'!BD109)</f>
        <v>-</v>
      </c>
      <c r="BD109" s="2" t="str">
        <f>+('3 Planilla Preadjudicación OTIC'!BE109)</f>
        <v>-</v>
      </c>
      <c r="BE109" s="2" t="str">
        <f>+('3 Planilla Preadjudicación OTIC'!BF109)</f>
        <v>-</v>
      </c>
      <c r="BF109" s="2"/>
      <c r="BG109" s="2">
        <f>+('3 Planilla Preadjudicación OTIC'!BG109)</f>
        <v>7</v>
      </c>
      <c r="BH109" s="2">
        <f>+('3 Planilla Preadjudicación OTIC'!BH109)</f>
        <v>7</v>
      </c>
      <c r="BI109" s="2">
        <f>+('3 Planilla Preadjudicación OTIC'!BI109)</f>
        <v>7</v>
      </c>
      <c r="BJ109" s="2">
        <f>+('3 Planilla Preadjudicación OTIC'!BJ109)</f>
        <v>7</v>
      </c>
      <c r="BK109" s="2">
        <f>+('3 Planilla Preadjudicación OTIC'!BK109)</f>
        <v>7</v>
      </c>
      <c r="BL109" s="199">
        <f>+('3 Planilla Preadjudicación OTIC'!BM109)</f>
        <v>7</v>
      </c>
      <c r="BM109" s="103">
        <f>ROUND(('3 Planilla Preadjudicación OTIC'!BN109),1)</f>
        <v>6.4</v>
      </c>
      <c r="BN109" s="4">
        <f>+('3 Planilla Preadjudicación OTIC'!BO109)</f>
        <v>0</v>
      </c>
      <c r="BO109" s="4">
        <f>+('3 Planilla Preadjudicación OTIC'!BP109)</f>
        <v>0</v>
      </c>
      <c r="BP109" s="4">
        <f>+('3 Planilla Preadjudicación OTIC'!BQ109)</f>
        <v>0</v>
      </c>
      <c r="BQ109" s="4">
        <f>+('3 Planilla Preadjudicación OTIC'!BR109)</f>
        <v>0</v>
      </c>
      <c r="BR109" s="4">
        <f>+('3 Planilla Preadjudicación OTIC'!BS109)</f>
        <v>0</v>
      </c>
      <c r="BS109" s="4">
        <f>+('3 Planilla Preadjudicación OTIC'!BT109)</f>
        <v>0</v>
      </c>
      <c r="BT109" s="135"/>
      <c r="BU109" s="85">
        <f>IF(VLOOKUP(A109,'BD OFICIAL'!$A$1:$AL$2097,7,0)=D109,0,1)</f>
        <v>0</v>
      </c>
      <c r="BV109" s="85">
        <f>IF(VLOOKUP(A109,'BD OFICIAL'!$A$1:$AL$2097,11,0)=J109,0,1)</f>
        <v>0</v>
      </c>
      <c r="BW109" s="85">
        <f>IF(VLOOKUP(A109,'BD OFICIAL'!$A$1:$AL$2097,13,0)=L109,0,1)</f>
        <v>0</v>
      </c>
      <c r="BX109" s="2">
        <f>IF(VLOOKUP(A109,'BD OFICIAL'!$A$1:$AL$2097,16,0)=O109,0,1)</f>
        <v>0</v>
      </c>
      <c r="BY109" s="2">
        <f>IF(VLOOKUP(A109,'BD OFICIAL'!$A$1:$AL$2097,17,0)=P109,0,1)</f>
        <v>0</v>
      </c>
      <c r="BZ109" s="2">
        <f>IF(VLOOKUP(A109,'BD OFICIAL'!$A$1:$AL$2097,19,0)=R109,0,1)</f>
        <v>0</v>
      </c>
      <c r="CA109" s="2">
        <f>IF(VLOOKUP(A109,'BD OFICIAL'!$A$1:$AL$2097,21,0)=T109,0,1)</f>
        <v>0</v>
      </c>
      <c r="CB109" s="2">
        <f>IF(VLOOKUP(A109,'BD OFICIAL'!$A$1:$AL$2097,24,0)=AK109,0,1)</f>
        <v>0</v>
      </c>
      <c r="CC109" s="2">
        <f>IF(VLOOKUP(A109,'BD OFICIAL'!$A$1:$AL$2097,25,0)=X109,0,1)</f>
        <v>0</v>
      </c>
      <c r="CD109" s="2">
        <f>IF(VLOOKUP(A109,'BD OFICIAL'!$A$1:$AL$2097,26,0)=Y109,0,1)</f>
        <v>0</v>
      </c>
      <c r="CE109" s="2">
        <f>IF(VLOOKUP(A109,'BD OFICIAL'!$A$1:$AL$2097,27,0)=Z109,0,1)</f>
        <v>0</v>
      </c>
      <c r="CF109" s="2">
        <f>IF(VLOOKUP(A109,'BD OFICIAL'!$A$1:$AL$2097,28,0)=AA109,0,1)</f>
        <v>0</v>
      </c>
      <c r="CG109" s="2">
        <f>IF(VLOOKUP(A109,'BD OFICIAL'!$A$1:$AL$2097,33,0)=AF109,0,1)</f>
        <v>0</v>
      </c>
      <c r="CH109" s="2">
        <f>IF(VLOOKUP(A109,'BD OFICIAL'!$A$1:$AL$2097,35,0)=AH109,0,1)</f>
        <v>0</v>
      </c>
      <c r="CI109" s="85">
        <f>IF(VLOOKUP(A109,'BD OFICIAL'!$A$1:$AL$2097,34,0)=AL109,0,1)</f>
        <v>0</v>
      </c>
      <c r="CJ109" s="12">
        <f>VLOOKUP(A109,'BD OFICIAL'!$A$1:$AM$2097,36,0)*AM109-AP109</f>
        <v>0</v>
      </c>
      <c r="CK109" s="85" t="str">
        <f t="shared" si="41"/>
        <v>SHNOM</v>
      </c>
      <c r="CL109" s="85" t="str">
        <f t="shared" si="42"/>
        <v>SI</v>
      </c>
      <c r="CM109" s="85" t="str">
        <f t="shared" si="55"/>
        <v>NO</v>
      </c>
      <c r="CN109" s="31">
        <f t="shared" si="56"/>
        <v>0</v>
      </c>
      <c r="CO109" s="31">
        <f t="shared" si="43"/>
        <v>0</v>
      </c>
      <c r="CP109" s="31">
        <f t="shared" ref="CP109:CP172" si="68">IF(AND(CJ109&gt;-1,CJ109&lt;1),0,1)</f>
        <v>0</v>
      </c>
      <c r="CQ109" s="31">
        <f>IF(Y109="NO",0,IF(Y109="SI",IF(VLOOKUP(A109,'BD OFICIAL'!$A:$AO,40,0)=AQ109,0,1)))</f>
        <v>0</v>
      </c>
      <c r="CR109" s="31">
        <f>IF(Z109="NO",0,IF(Z109="SI",IF(VLOOKUP(A109,'BD OFICIAL'!$A:$AO,41,0)=AS109,0,1)))</f>
        <v>0</v>
      </c>
      <c r="CS109" s="31">
        <f t="shared" si="44"/>
        <v>0</v>
      </c>
      <c r="CT109" s="31">
        <f t="shared" si="45"/>
        <v>0</v>
      </c>
      <c r="CU109" s="31">
        <f>IF(VLOOKUP(A109,'BD OFICIAL'!$A$1:$AL$1055,31,0)="SI",IF(AT109&gt;0,0,1),IF(AT109=0,0,1))</f>
        <v>0</v>
      </c>
      <c r="CV109" s="31">
        <f t="shared" si="46"/>
        <v>0</v>
      </c>
      <c r="CW109" s="31">
        <f t="shared" si="47"/>
        <v>0</v>
      </c>
      <c r="CX109" s="85" t="str">
        <f t="shared" si="57"/>
        <v>SI</v>
      </c>
      <c r="CY109" s="31">
        <f t="shared" si="58"/>
        <v>0</v>
      </c>
      <c r="CZ109" s="85" t="str">
        <f>IF(ISERROR(VLOOKUP(AI109,EXPERIENCIA!$A$1:$C$2100,1,0)),"NO","SI")</f>
        <v>NO</v>
      </c>
      <c r="DA109" s="85">
        <f>IF(CX109="no","NO APLICA",IF(AX109=0,"ERROR NOTA",IF(AND(AX109&gt;1,CZ109="NO"),"ERROR NOTA",IF(AND(CZ109="NO",AX109=1),0,IF(VLOOKUP(AI109,EXPERIENCIA!$A$1:$C$2100,3,0)=AX109,0,"ERROR NOTA")))))</f>
        <v>0</v>
      </c>
      <c r="DB109" s="85" t="str">
        <f>IF(ISERROR(VLOOKUP(AI109,COMPORTAMIENTO!$A$1:$C$2100,1,0)),"NO","SI")</f>
        <v>NO</v>
      </c>
      <c r="DC109" s="85">
        <f>IF(CX109="NO","NO APLICA",IF(AY109=0,"ERROR NOTA",IF(AND(DB109="NO",AY109=7),0,IF(VLOOKUP(AI109,COMPORTAMIENTO!$A$2:$H$2100,8,0)=AY109,0,"ERROR NOTA"))))</f>
        <v>0</v>
      </c>
      <c r="DD109" s="103">
        <f t="shared" si="59"/>
        <v>0.1</v>
      </c>
      <c r="DE109" s="103">
        <f t="shared" si="60"/>
        <v>0.70000000000000007</v>
      </c>
      <c r="DF109" s="85" t="str">
        <f t="shared" si="48"/>
        <v>SI</v>
      </c>
      <c r="DG109" s="85">
        <f t="shared" si="49"/>
        <v>0</v>
      </c>
      <c r="DH109" s="85">
        <f t="shared" si="61"/>
        <v>0</v>
      </c>
      <c r="DI109" s="85">
        <f t="shared" si="50"/>
        <v>0</v>
      </c>
      <c r="DJ109" s="7">
        <f t="shared" si="62"/>
        <v>7.0000000000000009</v>
      </c>
      <c r="DK109" s="7">
        <f t="shared" si="51"/>
        <v>7.0000000000000009</v>
      </c>
      <c r="DL109" s="12">
        <f t="shared" si="63"/>
        <v>5075</v>
      </c>
      <c r="DM109" s="12">
        <f>VLOOKUP(A109,'5 TD'!$A:$B,2,0)</f>
        <v>5075</v>
      </c>
      <c r="DN109" s="7">
        <f t="shared" si="52"/>
        <v>7</v>
      </c>
      <c r="DO109" s="85" t="str">
        <f t="shared" si="53"/>
        <v>APROBADO</v>
      </c>
      <c r="DP109" s="85" t="str">
        <f t="shared" ref="DP109:DP172" si="69">IF(CX109="NO","NO APLICA",IF(AND(DA109&lt;&gt;"NO APLICA",DA109&lt;&gt;"ERROR NOTA",DC109&lt;&gt;"NO APLICA",DC109&lt;&gt;"ERROR NOTA",DO109&lt;&gt;"ERROR NOTA"),"APROBADO"))</f>
        <v>APROBADO</v>
      </c>
      <c r="DQ109" s="7">
        <f t="shared" ref="DQ109:DQ172" si="70">IF(DP109="APROBADO",ROUND((DD109+DE109+0.75*DK109+DN109*0.05),1),IF(DP109="ERROR NOTA","ERROR NOTA","NO APLICA"))</f>
        <v>6.4</v>
      </c>
      <c r="DR109" s="85" t="str">
        <f t="shared" si="64"/>
        <v>APROBADO</v>
      </c>
      <c r="DS109" s="2">
        <f>+('3 Planilla Preadjudicación OTIC'!BO109)</f>
        <v>0</v>
      </c>
      <c r="DT109" s="2">
        <f>IF(DR109="APROBADO",VLOOKUP(A109,'5 TD'!$D$3:$E$270,2,0),"NO APLICA")</f>
        <v>7</v>
      </c>
      <c r="DU109" s="2" t="str">
        <f t="shared" ref="DU109:DU172" si="71">IF(DT109="NO APLICA","NO APLICA",IF(DT109=DQ109,"SI","NO"))</f>
        <v>NO</v>
      </c>
      <c r="DV109" s="2" t="str">
        <f>IF(DU109="SI",VLOOKUP(A109,'5 TD'!$G$3:$H$270,2,0),"NO APLICA ")</f>
        <v xml:space="preserve">NO APLICA </v>
      </c>
      <c r="DW109" s="2" t="str">
        <f t="shared" si="65"/>
        <v>NO</v>
      </c>
      <c r="DX109" s="2" t="str">
        <f>IF(DW109="SI",VLOOKUP(A109,'5 TD'!$J$4:$K$472,2,0),"NO APLICA")</f>
        <v>NO APLICA</v>
      </c>
      <c r="DY109" s="2" t="str">
        <f t="shared" si="66"/>
        <v>NO</v>
      </c>
      <c r="DZ109" s="7" t="str">
        <f>IF(DY109="SI",VLOOKUP(A109,'5 TD'!$M$4:$N$350,2,0),"NO APLICA")</f>
        <v>NO APLICA</v>
      </c>
      <c r="EA109" s="2" t="str">
        <f t="shared" si="54"/>
        <v>NO APLICA</v>
      </c>
      <c r="EB109" s="12" t="str">
        <f t="shared" si="67"/>
        <v/>
      </c>
      <c r="EC109" s="12" t="str">
        <f>IF(EA109="SI",VLOOKUP(A109,'5 TD'!$V$4:$W$479,2,0),"NO APLICA")</f>
        <v>NO APLICA</v>
      </c>
      <c r="ED109" s="2" t="str">
        <f t="shared" ref="ED109:ED172" si="72">IF(AND(EA109="SI",EB109=EC109),"SI","NO")</f>
        <v>NO</v>
      </c>
      <c r="EE109" s="79" t="str">
        <f>IF(ED109="SI",VLOOKUP(AI109,COMPORTAMIENTO!$A$1:$H$2100,7,0),"NO APLICA")</f>
        <v>NO APLICA</v>
      </c>
      <c r="EF109" s="234" t="str">
        <f>IF(ED109="SI",VLOOKUP(A109,'5 TD'!$P$2:$Q$479,2,0),"NO APLICA")</f>
        <v>NO APLICA</v>
      </c>
      <c r="EG109" s="2" t="str">
        <f t="shared" ref="EG109:EG172" si="73">IF(AND(ED109="SI",EE109=EF109),"SI","NO")</f>
        <v>NO</v>
      </c>
      <c r="EH109" s="2">
        <f>IF(CZ109="no",0,VLOOKUP(AI109,EXPERIENCIA!$A$1:$C$2100,2,0))</f>
        <v>0</v>
      </c>
      <c r="EI109" s="2">
        <f>IF(CZ109="si",VLOOKUP(A109,'5 TD'!$S$3:$T$2103,2,0),0)</f>
        <v>0</v>
      </c>
      <c r="EJ109" s="2" t="str">
        <f t="shared" ref="EJ109:EJ172" si="74">IF(EI109="NO APLICA","NO",IF(EI109=EH109,"SI","NO"))</f>
        <v>SI</v>
      </c>
      <c r="EK109" s="2">
        <f>+('3 Planilla Preadjudicación OTIC'!BU110)</f>
        <v>0</v>
      </c>
      <c r="EL109" s="211" t="s">
        <v>1699</v>
      </c>
      <c r="EM109" s="229" t="s">
        <v>1700</v>
      </c>
    </row>
    <row r="110" spans="1:144" s="211" customFormat="1" ht="15" hidden="1" customHeight="1" x14ac:dyDescent="0.3">
      <c r="A110" s="2">
        <f>+('3 Planilla Preadjudicación OTIC'!A110)</f>
        <v>14543</v>
      </c>
      <c r="B110" s="2" t="str">
        <f>+('3 Planilla Preadjudicación OTIC'!B110)</f>
        <v>53334038-5</v>
      </c>
      <c r="C110" s="4">
        <f>+('3 Planilla Preadjudicación OTIC'!E110)</f>
        <v>2025</v>
      </c>
      <c r="D110" s="4" t="str">
        <f>+('3 Planilla Preadjudicación OTIC'!F110)</f>
        <v>Fondos Regionales</v>
      </c>
      <c r="E110" s="4" t="str">
        <f>+('3 Planilla Preadjudicación OTIC'!G110)</f>
        <v>61531000-K</v>
      </c>
      <c r="F110" s="4" t="str">
        <f>+('3 Planilla Preadjudicación OTIC'!H110)</f>
        <v>SENCE</v>
      </c>
      <c r="G110" s="4"/>
      <c r="H110" s="4"/>
      <c r="I110" s="4" t="str">
        <f>+('3 Planilla Preadjudicación OTIC'!I110)</f>
        <v>INSTALACIONES ELÉCTRICAS TIPO F Y G</v>
      </c>
      <c r="J110" s="4" t="str">
        <f>+('3 Planilla Preadjudicación OTIC'!J110)</f>
        <v>PF0679</v>
      </c>
      <c r="K110" s="4" t="str">
        <f>+('3 Planilla Preadjudicación OTIC'!K110)</f>
        <v>TÉCNICAS PARA EL EMPRENDIMIENTO</v>
      </c>
      <c r="L110" s="4" t="str">
        <f>+('3 Planilla Preadjudicación OTIC'!L110)</f>
        <v>PF0921</v>
      </c>
      <c r="M110" s="2">
        <f>+('3 Planilla Preadjudicación OTIC'!M110)</f>
        <v>9</v>
      </c>
      <c r="N110" s="4" t="str">
        <f>+('3 Planilla Preadjudicación OTIC'!N110)</f>
        <v>DE LA ARAUCANÍA</v>
      </c>
      <c r="O110" s="4" t="str">
        <f>+('3 Planilla Preadjudicación OTIC'!O110)</f>
        <v>ERCILLA</v>
      </c>
      <c r="P110" s="4" t="str">
        <f>+('3 Planilla Preadjudicación OTIC'!P110)</f>
        <v>PERSONAS VULNERABLES PERTENECIENTES AL 80 % MÁS VULNERABLE</v>
      </c>
      <c r="Q110" s="4" t="str">
        <f>+('3 Planilla Preadjudicación OTIC'!Q110)</f>
        <v>PRESENCIAL</v>
      </c>
      <c r="R110" s="4" t="str">
        <f>+('3 Planilla Preadjudicación OTIC'!R110)</f>
        <v>INDEPENDIENTE</v>
      </c>
      <c r="S110" s="4" t="str">
        <f>+('3 Planilla Preadjudicación OTIC'!S110)</f>
        <v>01. LUNES - MAÑANA / 04. MARTES - MAÑANA / 07. MIÉRCOLES - MAÑANA / 10. JUEVES - MAÑANA / 13. VIERNES - MAÑANA</v>
      </c>
      <c r="T110" s="2">
        <f>+('3 Planilla Preadjudicación OTIC'!T110)</f>
        <v>20</v>
      </c>
      <c r="U110" s="2">
        <f>+('3 Planilla Preadjudicación OTIC'!U110)</f>
        <v>260</v>
      </c>
      <c r="V110" s="2">
        <f>+('3 Planilla Preadjudicación OTIC'!V110)</f>
        <v>12</v>
      </c>
      <c r="W110" s="2">
        <f>+('3 Planilla Preadjudicación OTIC'!W110)</f>
        <v>272</v>
      </c>
      <c r="X110" s="2">
        <f>+('3 Planilla Preadjudicación OTIC'!X110)</f>
        <v>4</v>
      </c>
      <c r="Y110" s="2" t="str">
        <f>+('3 Planilla Preadjudicación OTIC'!Y110)</f>
        <v>SI</v>
      </c>
      <c r="Z110" s="2" t="str">
        <f>+('3 Planilla Preadjudicación OTIC'!Z110)</f>
        <v>SI</v>
      </c>
      <c r="AA110" s="2" t="str">
        <f>+('3 Planilla Preadjudicación OTIC'!AA110)</f>
        <v>SI</v>
      </c>
      <c r="AB110" s="4">
        <f>+('3 Planilla Preadjudicación OTIC'!AB110)</f>
        <v>0</v>
      </c>
      <c r="AC110" s="4" t="str">
        <f>+('3 Planilla Preadjudicación OTIC'!AC110)</f>
        <v>EDUCACIÓN MEDIA COMPLETA CIENTÍFICO HUMANISTA O ALUMNOS DE LICEOS DE EDUCACIÓN TÉCNICO PROFESIONAL
EGRESADOS O CURSANDO ÚLTIMO AÑO DE LA ESPECIALIDAD DE ELECTRICIDAD, ACREDITABLE;</v>
      </c>
      <c r="AD110" s="2" t="str">
        <f>+('3 Planilla Preadjudicación OTIC'!AD110)</f>
        <v>SI</v>
      </c>
      <c r="AE110" s="4" t="str">
        <f>+('3 Planilla Preadjudicación OTIC'!AE110)</f>
        <v>LICENCIA SEC</v>
      </c>
      <c r="AF110" s="2" t="str">
        <f>+('3 Planilla Preadjudicación OTIC'!AF110)</f>
        <v>CONVOCATORIA ABIERTA</v>
      </c>
      <c r="AG110" s="2">
        <f>+('3 Planilla Preadjudicación OTIC'!AG110)</f>
        <v>68</v>
      </c>
      <c r="AH110" s="30">
        <v>2</v>
      </c>
      <c r="AI110" s="2" t="str">
        <f>+('3 Planilla Preadjudicación OTIC'!AI110)</f>
        <v>78008177-5</v>
      </c>
      <c r="AJ110" s="135" t="str">
        <f>+('3 Planilla Preadjudicación OTIC'!AJ110)</f>
        <v>Mongetun Capacitaciones Spa</v>
      </c>
      <c r="AK110" s="4">
        <f>+('3 Planilla Preadjudicación OTIC'!AK110)</f>
        <v>272</v>
      </c>
      <c r="AL110" s="2">
        <f>+('3 Planilla Preadjudicación OTIC'!AL110)</f>
        <v>68</v>
      </c>
      <c r="AM110" s="2">
        <f>+('3 Planilla Preadjudicación OTIC'!AM110)</f>
        <v>5075</v>
      </c>
      <c r="AN110" s="12">
        <f>+('3 Planilla Preadjudicación OTIC'!AN110)</f>
        <v>275000</v>
      </c>
      <c r="AO110" s="12">
        <f>+('3 Planilla Preadjudicación OTIC'!AO110)</f>
        <v>250000</v>
      </c>
      <c r="AP110" s="12">
        <f>+('3 Planilla Preadjudicación OTIC'!AP110)</f>
        <v>27608000</v>
      </c>
      <c r="AQ110" s="12">
        <f>+('3 Planilla Preadjudicación OTIC'!AQ110)</f>
        <v>5440000</v>
      </c>
      <c r="AR110" s="12">
        <f>+('3 Planilla Preadjudicación OTIC'!AR110)</f>
        <v>5500000</v>
      </c>
      <c r="AS110" s="12">
        <f>+('3 Planilla Preadjudicación OTIC'!AS110)</f>
        <v>6800000</v>
      </c>
      <c r="AT110" s="12">
        <f>+('3 Planilla Preadjudicación OTIC'!AT110)</f>
        <v>5000000</v>
      </c>
      <c r="AU110" s="12">
        <f>+('3 Planilla Preadjudicación OTIC'!AU110)</f>
        <v>50348000</v>
      </c>
      <c r="AV110" s="12" t="str">
        <f>+('3 Planilla Preadjudicación OTIC'!AV110)</f>
        <v>Si</v>
      </c>
      <c r="AW110" s="2">
        <f>+('3 Planilla Preadjudicación OTIC'!AW110)</f>
        <v>0</v>
      </c>
      <c r="AX110" s="4">
        <f>+('3 Planilla Preadjudicación OTIC'!AX110)</f>
        <v>1</v>
      </c>
      <c r="AY110" s="2">
        <f>+('3 Planilla Preadjudicación OTIC'!AY110)</f>
        <v>7</v>
      </c>
      <c r="AZ110" s="2" t="str">
        <f>+('3 Planilla Preadjudicación OTIC'!BA110)</f>
        <v>-</v>
      </c>
      <c r="BA110" s="2" t="str">
        <f>+('3 Planilla Preadjudicación OTIC'!BB110)</f>
        <v>-</v>
      </c>
      <c r="BB110" s="2" t="str">
        <f>+('3 Planilla Preadjudicación OTIC'!BC110)</f>
        <v>-</v>
      </c>
      <c r="BC110" s="2" t="str">
        <f>+('3 Planilla Preadjudicación OTIC'!BD110)</f>
        <v>-</v>
      </c>
      <c r="BD110" s="2" t="str">
        <f>+('3 Planilla Preadjudicación OTIC'!BE110)</f>
        <v>-</v>
      </c>
      <c r="BE110" s="2" t="str">
        <f>+('3 Planilla Preadjudicación OTIC'!BF110)</f>
        <v>-</v>
      </c>
      <c r="BF110" s="2"/>
      <c r="BG110" s="2">
        <f>+('3 Planilla Preadjudicación OTIC'!BG110)</f>
        <v>7</v>
      </c>
      <c r="BH110" s="2">
        <f>+('3 Planilla Preadjudicación OTIC'!BH110)</f>
        <v>7</v>
      </c>
      <c r="BI110" s="2">
        <f>+('3 Planilla Preadjudicación OTIC'!BI110)</f>
        <v>5</v>
      </c>
      <c r="BJ110" s="2">
        <f>+('3 Planilla Preadjudicación OTIC'!BJ110)</f>
        <v>5</v>
      </c>
      <c r="BK110" s="2">
        <f>+('3 Planilla Preadjudicación OTIC'!BK110)</f>
        <v>7</v>
      </c>
      <c r="BL110" s="199">
        <f>+('3 Planilla Preadjudicación OTIC'!BM110)</f>
        <v>7</v>
      </c>
      <c r="BM110" s="103">
        <f>ROUND(('3 Planilla Preadjudicación OTIC'!BN110),1)</f>
        <v>6</v>
      </c>
      <c r="BN110" s="4">
        <f>+('3 Planilla Preadjudicación OTIC'!BO110)</f>
        <v>0</v>
      </c>
      <c r="BO110" s="4">
        <f>+('3 Planilla Preadjudicación OTIC'!BP110)</f>
        <v>0</v>
      </c>
      <c r="BP110" s="4">
        <f>+('3 Planilla Preadjudicación OTIC'!BQ110)</f>
        <v>0</v>
      </c>
      <c r="BQ110" s="4">
        <f>+('3 Planilla Preadjudicación OTIC'!BR110)</f>
        <v>0</v>
      </c>
      <c r="BR110" s="4">
        <f>+('3 Planilla Preadjudicación OTIC'!BS110)</f>
        <v>0</v>
      </c>
      <c r="BS110" s="4">
        <f>+('3 Planilla Preadjudicación OTIC'!BT110)</f>
        <v>0</v>
      </c>
      <c r="BT110" s="135"/>
      <c r="BU110" s="85">
        <f>IF(VLOOKUP(A110,'BD OFICIAL'!$A$1:$AL$2097,7,0)=D110,0,1)</f>
        <v>0</v>
      </c>
      <c r="BV110" s="85">
        <f>IF(VLOOKUP(A110,'BD OFICIAL'!$A$1:$AL$2097,11,0)=J110,0,1)</f>
        <v>0</v>
      </c>
      <c r="BW110" s="85">
        <f>IF(VLOOKUP(A110,'BD OFICIAL'!$A$1:$AL$2097,13,0)=L110,0,1)</f>
        <v>0</v>
      </c>
      <c r="BX110" s="2">
        <f>IF(VLOOKUP(A110,'BD OFICIAL'!$A$1:$AL$2097,16,0)=O110,0,1)</f>
        <v>0</v>
      </c>
      <c r="BY110" s="2">
        <f>IF(VLOOKUP(A110,'BD OFICIAL'!$A$1:$AL$2097,17,0)=P110,0,1)</f>
        <v>0</v>
      </c>
      <c r="BZ110" s="2">
        <f>IF(VLOOKUP(A110,'BD OFICIAL'!$A$1:$AL$2097,19,0)=R110,0,1)</f>
        <v>0</v>
      </c>
      <c r="CA110" s="2">
        <f>IF(VLOOKUP(A110,'BD OFICIAL'!$A$1:$AL$2097,21,0)=T110,0,1)</f>
        <v>0</v>
      </c>
      <c r="CB110" s="2">
        <f>IF(VLOOKUP(A110,'BD OFICIAL'!$A$1:$AL$2097,24,0)=AK110,0,1)</f>
        <v>0</v>
      </c>
      <c r="CC110" s="2">
        <f>IF(VLOOKUP(A110,'BD OFICIAL'!$A$1:$AL$2097,25,0)=X110,0,1)</f>
        <v>0</v>
      </c>
      <c r="CD110" s="2">
        <f>IF(VLOOKUP(A110,'BD OFICIAL'!$A$1:$AL$2097,26,0)=Y110,0,1)</f>
        <v>0</v>
      </c>
      <c r="CE110" s="2">
        <f>IF(VLOOKUP(A110,'BD OFICIAL'!$A$1:$AL$2097,27,0)=Z110,0,1)</f>
        <v>0</v>
      </c>
      <c r="CF110" s="2">
        <f>IF(VLOOKUP(A110,'BD OFICIAL'!$A$1:$AL$2097,28,0)=AA110,0,1)</f>
        <v>0</v>
      </c>
      <c r="CG110" s="2">
        <f>IF(VLOOKUP(A110,'BD OFICIAL'!$A$1:$AL$2097,33,0)=AF110,0,1)</f>
        <v>0</v>
      </c>
      <c r="CH110" s="2">
        <f>IF(VLOOKUP(A110,'BD OFICIAL'!$A$1:$AL$2097,35,0)=AH110,0,1)</f>
        <v>0</v>
      </c>
      <c r="CI110" s="85">
        <f>IF(VLOOKUP(A110,'BD OFICIAL'!$A$1:$AL$2097,34,0)=AL110,0,1)</f>
        <v>0</v>
      </c>
      <c r="CJ110" s="12">
        <f>VLOOKUP(A110,'BD OFICIAL'!$A$1:$AM$2097,36,0)*AM110-AP110</f>
        <v>0</v>
      </c>
      <c r="CK110" s="85" t="str">
        <f t="shared" si="41"/>
        <v>SHNOM</v>
      </c>
      <c r="CL110" s="85" t="str">
        <f t="shared" si="42"/>
        <v>SI</v>
      </c>
      <c r="CM110" s="85" t="str">
        <f t="shared" si="55"/>
        <v>NO</v>
      </c>
      <c r="CN110" s="31">
        <f t="shared" si="56"/>
        <v>0</v>
      </c>
      <c r="CO110" s="31">
        <f t="shared" si="43"/>
        <v>0</v>
      </c>
      <c r="CP110" s="31">
        <f t="shared" si="68"/>
        <v>0</v>
      </c>
      <c r="CQ110" s="31">
        <f>IF(Y110="NO",0,IF(Y110="SI",IF(VLOOKUP(A110,'BD OFICIAL'!$A:$AO,40,0)=AQ110,0,1)))</f>
        <v>0</v>
      </c>
      <c r="CR110" s="31">
        <f>IF(Z110="NO",0,IF(Z110="SI",IF(VLOOKUP(A110,'BD OFICIAL'!$A:$AO,41,0)=AS110,0,1)))</f>
        <v>0</v>
      </c>
      <c r="CS110" s="31">
        <f t="shared" si="44"/>
        <v>0</v>
      </c>
      <c r="CT110" s="31">
        <f t="shared" si="45"/>
        <v>0</v>
      </c>
      <c r="CU110" s="31">
        <f>IF(VLOOKUP(A110,'BD OFICIAL'!$A$1:$AL$1055,31,0)="SI",IF(AT110&gt;0,0,1),IF(AT110=0,0,1))</f>
        <v>0</v>
      </c>
      <c r="CV110" s="31">
        <f t="shared" si="46"/>
        <v>0</v>
      </c>
      <c r="CW110" s="31">
        <f t="shared" si="47"/>
        <v>0</v>
      </c>
      <c r="CX110" s="85" t="str">
        <f t="shared" si="57"/>
        <v>SI</v>
      </c>
      <c r="CY110" s="31">
        <f t="shared" si="58"/>
        <v>0</v>
      </c>
      <c r="CZ110" s="85" t="str">
        <f>IF(ISERROR(VLOOKUP(AI110,EXPERIENCIA!$A$1:$C$2100,1,0)),"NO","SI")</f>
        <v>NO</v>
      </c>
      <c r="DA110" s="85">
        <f>IF(CX110="no","NO APLICA",IF(AX110=0,"ERROR NOTA",IF(AND(AX110&gt;1,CZ110="NO"),"ERROR NOTA",IF(AND(CZ110="NO",AX110=1),0,IF(VLOOKUP(AI110,EXPERIENCIA!$A$1:$C$2100,3,0)=AX110,0,"ERROR NOTA")))))</f>
        <v>0</v>
      </c>
      <c r="DB110" s="85" t="str">
        <f>IF(ISERROR(VLOOKUP(AI110,COMPORTAMIENTO!$A$1:$C$2100,1,0)),"NO","SI")</f>
        <v>NO</v>
      </c>
      <c r="DC110" s="85">
        <f>IF(CX110="NO","NO APLICA",IF(AY110=0,"ERROR NOTA",IF(AND(DB110="NO",AY110=7),0,IF(VLOOKUP(AI110,COMPORTAMIENTO!$A$2:$H$2100,8,0)=AY110,0,"ERROR NOTA"))))</f>
        <v>0</v>
      </c>
      <c r="DD110" s="103">
        <f t="shared" si="59"/>
        <v>0.1</v>
      </c>
      <c r="DE110" s="103">
        <f t="shared" si="60"/>
        <v>0.70000000000000007</v>
      </c>
      <c r="DF110" s="85" t="str">
        <f t="shared" si="48"/>
        <v>SI</v>
      </c>
      <c r="DG110" s="85">
        <f t="shared" si="49"/>
        <v>0</v>
      </c>
      <c r="DH110" s="85">
        <f t="shared" si="61"/>
        <v>0</v>
      </c>
      <c r="DI110" s="85">
        <f t="shared" si="50"/>
        <v>0</v>
      </c>
      <c r="DJ110" s="7">
        <f t="shared" si="62"/>
        <v>6.4</v>
      </c>
      <c r="DK110" s="7">
        <f t="shared" si="51"/>
        <v>6.4</v>
      </c>
      <c r="DL110" s="12">
        <f t="shared" si="63"/>
        <v>5075</v>
      </c>
      <c r="DM110" s="12">
        <f>VLOOKUP(A110,'5 TD'!$A:$B,2,0)</f>
        <v>5075</v>
      </c>
      <c r="DN110" s="7">
        <f t="shared" si="52"/>
        <v>7</v>
      </c>
      <c r="DO110" s="85" t="str">
        <f t="shared" si="53"/>
        <v>APROBADO</v>
      </c>
      <c r="DP110" s="85" t="str">
        <f t="shared" si="69"/>
        <v>APROBADO</v>
      </c>
      <c r="DQ110" s="7">
        <f t="shared" si="70"/>
        <v>6</v>
      </c>
      <c r="DR110" s="85" t="str">
        <f t="shared" si="64"/>
        <v>APROBADO</v>
      </c>
      <c r="DS110" s="2">
        <f>+('3 Planilla Preadjudicación OTIC'!BO110)</f>
        <v>0</v>
      </c>
      <c r="DT110" s="2">
        <f>IF(DR110="APROBADO",VLOOKUP(A110,'5 TD'!$D$3:$E$270,2,0),"NO APLICA")</f>
        <v>7</v>
      </c>
      <c r="DU110" s="2" t="str">
        <f t="shared" si="71"/>
        <v>NO</v>
      </c>
      <c r="DV110" s="2" t="str">
        <f>IF(DU110="SI",VLOOKUP(A110,'5 TD'!$G$3:$H$270,2,0),"NO APLICA ")</f>
        <v xml:space="preserve">NO APLICA </v>
      </c>
      <c r="DW110" s="2" t="str">
        <f t="shared" si="65"/>
        <v>NO</v>
      </c>
      <c r="DX110" s="2" t="str">
        <f>IF(DW110="SI",VLOOKUP(A110,'5 TD'!$J$4:$K$472,2,0),"NO APLICA")</f>
        <v>NO APLICA</v>
      </c>
      <c r="DY110" s="2" t="str">
        <f t="shared" si="66"/>
        <v>NO</v>
      </c>
      <c r="DZ110" s="7" t="str">
        <f>IF(DY110="SI",VLOOKUP(A110,'5 TD'!$M$4:$N$350,2,0),"NO APLICA")</f>
        <v>NO APLICA</v>
      </c>
      <c r="EA110" s="2" t="str">
        <f t="shared" si="54"/>
        <v>NO APLICA</v>
      </c>
      <c r="EB110" s="12" t="str">
        <f t="shared" si="67"/>
        <v/>
      </c>
      <c r="EC110" s="12" t="str">
        <f>IF(EA110="SI",VLOOKUP(A110,'5 TD'!$V$4:$W$479,2,0),"NO APLICA")</f>
        <v>NO APLICA</v>
      </c>
      <c r="ED110" s="2" t="str">
        <f t="shared" si="72"/>
        <v>NO</v>
      </c>
      <c r="EE110" s="79" t="str">
        <f>IF(ED110="SI",VLOOKUP(AI110,COMPORTAMIENTO!$A$1:$H$2100,7,0),"NO APLICA")</f>
        <v>NO APLICA</v>
      </c>
      <c r="EF110" s="234" t="str">
        <f>IF(ED110="SI",VLOOKUP(A110,'5 TD'!$P$2:$Q$479,2,0),"NO APLICA")</f>
        <v>NO APLICA</v>
      </c>
      <c r="EG110" s="2" t="str">
        <f t="shared" si="73"/>
        <v>NO</v>
      </c>
      <c r="EH110" s="2">
        <f>IF(CZ110="no",0,VLOOKUP(AI110,EXPERIENCIA!$A$1:$C$2100,2,0))</f>
        <v>0</v>
      </c>
      <c r="EI110" s="2">
        <f>IF(CZ110="si",VLOOKUP(A110,'5 TD'!$S$3:$T$2103,2,0),0)</f>
        <v>0</v>
      </c>
      <c r="EJ110" s="2" t="str">
        <f t="shared" si="74"/>
        <v>SI</v>
      </c>
      <c r="EK110" s="2">
        <f>+('3 Planilla Preadjudicación OTIC'!BU111)</f>
        <v>0</v>
      </c>
      <c r="EL110" s="211" t="s">
        <v>1699</v>
      </c>
      <c r="EM110" s="229" t="s">
        <v>1700</v>
      </c>
    </row>
    <row r="111" spans="1:144" ht="15" hidden="1" customHeight="1" x14ac:dyDescent="0.3">
      <c r="A111" s="2">
        <f>+('3 Planilla Preadjudicación OTIC'!A111)</f>
        <v>14544</v>
      </c>
      <c r="B111" s="2" t="str">
        <f>+('3 Planilla Preadjudicación OTIC'!B111)</f>
        <v>53334038-5</v>
      </c>
      <c r="C111" s="4">
        <f>+('3 Planilla Preadjudicación OTIC'!E111)</f>
        <v>2025</v>
      </c>
      <c r="D111" s="4" t="str">
        <f>+('3 Planilla Preadjudicación OTIC'!F111)</f>
        <v>Fondos Regionales</v>
      </c>
      <c r="E111" s="4" t="str">
        <f>+('3 Planilla Preadjudicación OTIC'!G111)</f>
        <v>61531000-K</v>
      </c>
      <c r="F111" s="4" t="str">
        <f>+('3 Planilla Preadjudicación OTIC'!H111)</f>
        <v>SENCE</v>
      </c>
      <c r="G111" s="4"/>
      <c r="H111" s="4"/>
      <c r="I111" s="4" t="str">
        <f>+('3 Planilla Preadjudicación OTIC'!I111)</f>
        <v>OPERACIÓN DE GRÚA HORQUILLA</v>
      </c>
      <c r="J111" s="4" t="str">
        <f>+('3 Planilla Preadjudicación OTIC'!J111)</f>
        <v>PF1257</v>
      </c>
      <c r="K111" s="4">
        <f>+('3 Planilla Preadjudicación OTIC'!K111)</f>
        <v>0</v>
      </c>
      <c r="L111" s="4" t="str">
        <f>+('3 Planilla Preadjudicación OTIC'!L111)</f>
        <v/>
      </c>
      <c r="M111" s="2">
        <f>+('3 Planilla Preadjudicación OTIC'!M111)</f>
        <v>9</v>
      </c>
      <c r="N111" s="4" t="str">
        <f>+('3 Planilla Preadjudicación OTIC'!N111)</f>
        <v>DE LA ARAUCANÍA</v>
      </c>
      <c r="O111" s="4" t="str">
        <f>+('3 Planilla Preadjudicación OTIC'!O111)</f>
        <v>PITRUFQUÉN</v>
      </c>
      <c r="P111" s="4" t="str">
        <f>+('3 Planilla Preadjudicación OTIC'!P111)</f>
        <v>PERSONAS VULNERABLES PERTENECIENTES AL 80 % MÁS VULNERABLE</v>
      </c>
      <c r="Q111" s="4" t="str">
        <f>+('3 Planilla Preadjudicación OTIC'!Q111)</f>
        <v>PRESENCIAL</v>
      </c>
      <c r="R111" s="4" t="str">
        <f>+('3 Planilla Preadjudicación OTIC'!R111)</f>
        <v>DEPENDIENTE</v>
      </c>
      <c r="S111" s="4" t="str">
        <f>+('3 Planilla Preadjudicación OTIC'!S111)</f>
        <v>01. LUNES - MAÑANA / 04. MARTES - MAÑANA / 07. MIÉRCOLES - MAÑANA / 10. JUEVES - MAÑANA / 13. VIERNES - MAÑANA</v>
      </c>
      <c r="T111" s="2">
        <f>+('3 Planilla Preadjudicación OTIC'!T111)</f>
        <v>20</v>
      </c>
      <c r="U111" s="2">
        <f>+('3 Planilla Preadjudicación OTIC'!U111)</f>
        <v>160</v>
      </c>
      <c r="V111" s="2" t="str">
        <f>+('3 Planilla Preadjudicación OTIC'!V111)</f>
        <v/>
      </c>
      <c r="W111" s="2">
        <f>+('3 Planilla Preadjudicación OTIC'!W111)</f>
        <v>160</v>
      </c>
      <c r="X111" s="2">
        <f>+('3 Planilla Preadjudicación OTIC'!X111)</f>
        <v>4</v>
      </c>
      <c r="Y111" s="2" t="str">
        <f>+('3 Planilla Preadjudicación OTIC'!Y111)</f>
        <v>SI</v>
      </c>
      <c r="Z111" s="2" t="str">
        <f>+('3 Planilla Preadjudicación OTIC'!Z111)</f>
        <v>SI</v>
      </c>
      <c r="AA111" s="2" t="str">
        <f>+('3 Planilla Preadjudicación OTIC'!AA111)</f>
        <v>NO</v>
      </c>
      <c r="AB111" s="4">
        <f>+('3 Planilla Preadjudicación OTIC'!AB111)</f>
        <v>0</v>
      </c>
      <c r="AC111" s="4" t="str">
        <f>+('3 Planilla Preadjudicación OTIC'!AC111)</f>
        <v>EDUCACIÓN MEDIA COMPLETA, PREFERENTEMENTE</v>
      </c>
      <c r="AD111" s="2" t="str">
        <f>+('3 Planilla Preadjudicación OTIC'!AD111)</f>
        <v>SI</v>
      </c>
      <c r="AE111" s="4" t="str">
        <f>+('3 Planilla Preadjudicación OTIC'!AE111)</f>
        <v>LICENCIA DE CONDUCIR CLASE D</v>
      </c>
      <c r="AF111" s="2" t="str">
        <f>+('3 Planilla Preadjudicación OTIC'!AF111)</f>
        <v>CONVOCATORIA ABIERTA</v>
      </c>
      <c r="AG111" s="2">
        <f>+('3 Planilla Preadjudicación OTIC'!AG111)</f>
        <v>40</v>
      </c>
      <c r="AH111" s="30">
        <v>2</v>
      </c>
      <c r="AI111" s="2" t="str">
        <f>+('3 Planilla Preadjudicación OTIC'!AI111)</f>
        <v>78008177-5</v>
      </c>
      <c r="AJ111" s="135" t="str">
        <f>+('3 Planilla Preadjudicación OTIC'!AJ111)</f>
        <v>Mongetun Capacitaciones Spa</v>
      </c>
      <c r="AK111" s="4">
        <f>+('3 Planilla Preadjudicación OTIC'!AK111)</f>
        <v>160</v>
      </c>
      <c r="AL111" s="2">
        <f>+('3 Planilla Preadjudicación OTIC'!AL111)</f>
        <v>40</v>
      </c>
      <c r="AM111" s="2">
        <f>+('3 Planilla Preadjudicación OTIC'!AM111)</f>
        <v>5075</v>
      </c>
      <c r="AN111" s="12">
        <f>+('3 Planilla Preadjudicación OTIC'!AN111)</f>
        <v>0</v>
      </c>
      <c r="AO111" s="12">
        <f>+('3 Planilla Preadjudicación OTIC'!AO111)</f>
        <v>60000</v>
      </c>
      <c r="AP111" s="12">
        <f>+('3 Planilla Preadjudicación OTIC'!AP111)</f>
        <v>16240000</v>
      </c>
      <c r="AQ111" s="12">
        <f>+('3 Planilla Preadjudicación OTIC'!AQ111)</f>
        <v>3200000</v>
      </c>
      <c r="AR111" s="12">
        <f>+('3 Planilla Preadjudicación OTIC'!AR111)</f>
        <v>0</v>
      </c>
      <c r="AS111" s="12">
        <f>+('3 Planilla Preadjudicación OTIC'!AS111)</f>
        <v>4000000</v>
      </c>
      <c r="AT111" s="12">
        <f>+('3 Planilla Preadjudicación OTIC'!AT111)</f>
        <v>1200000</v>
      </c>
      <c r="AU111" s="12">
        <f>+('3 Planilla Preadjudicación OTIC'!AU111)</f>
        <v>24640000</v>
      </c>
      <c r="AV111" s="12" t="str">
        <f>+('3 Planilla Preadjudicación OTIC'!AV111)</f>
        <v>SI</v>
      </c>
      <c r="AW111" s="2">
        <f>+('3 Planilla Preadjudicación OTIC'!AW111)</f>
        <v>0</v>
      </c>
      <c r="AX111" s="4">
        <f>+('3 Planilla Preadjudicación OTIC'!AX111)</f>
        <v>1</v>
      </c>
      <c r="AY111" s="2">
        <f>+('3 Planilla Preadjudicación OTIC'!AY111)</f>
        <v>7</v>
      </c>
      <c r="AZ111" s="2" t="str">
        <f>+('3 Planilla Preadjudicación OTIC'!BA111)</f>
        <v>-</v>
      </c>
      <c r="BA111" s="2" t="str">
        <f>+('3 Planilla Preadjudicación OTIC'!BB111)</f>
        <v>-</v>
      </c>
      <c r="BB111" s="2" t="str">
        <f>+('3 Planilla Preadjudicación OTIC'!BC111)</f>
        <v>-</v>
      </c>
      <c r="BC111" s="2" t="str">
        <f>+('3 Planilla Preadjudicación OTIC'!BD111)</f>
        <v>-</v>
      </c>
      <c r="BD111" s="2" t="str">
        <f>+('3 Planilla Preadjudicación OTIC'!BE111)</f>
        <v>-</v>
      </c>
      <c r="BE111" s="2" t="str">
        <f>+('3 Planilla Preadjudicación OTIC'!BF111)</f>
        <v>-</v>
      </c>
      <c r="BF111" s="2"/>
      <c r="BG111" s="2">
        <f>+('3 Planilla Preadjudicación OTIC'!BG111)</f>
        <v>7</v>
      </c>
      <c r="BH111" s="2">
        <f>+('3 Planilla Preadjudicación OTIC'!BH111)</f>
        <v>7</v>
      </c>
      <c r="BI111" s="2">
        <f>+('3 Planilla Preadjudicación OTIC'!BI111)</f>
        <v>6.3</v>
      </c>
      <c r="BJ111" s="2">
        <f>+('3 Planilla Preadjudicación OTIC'!BJ111)</f>
        <v>7</v>
      </c>
      <c r="BK111" s="2">
        <f>+('3 Planilla Preadjudicación OTIC'!BK111)</f>
        <v>5.5</v>
      </c>
      <c r="BL111" s="199">
        <f>+('3 Planilla Preadjudicación OTIC'!BM111)</f>
        <v>7</v>
      </c>
      <c r="BM111" s="103">
        <f>ROUND(('3 Planilla Preadjudicación OTIC'!BN111),1)</f>
        <v>6.2</v>
      </c>
      <c r="BN111" s="4">
        <f>+('3 Planilla Preadjudicación OTIC'!BO111)</f>
        <v>0</v>
      </c>
      <c r="BO111" s="4">
        <f>+('3 Planilla Preadjudicación OTIC'!BP111)</f>
        <v>0</v>
      </c>
      <c r="BP111" s="4">
        <f>+('3 Planilla Preadjudicación OTIC'!BQ111)</f>
        <v>0</v>
      </c>
      <c r="BQ111" s="4">
        <f>+('3 Planilla Preadjudicación OTIC'!BR111)</f>
        <v>0</v>
      </c>
      <c r="BR111" s="4">
        <f>+('3 Planilla Preadjudicación OTIC'!BS111)</f>
        <v>0</v>
      </c>
      <c r="BS111" s="4">
        <f>+('3 Planilla Preadjudicación OTIC'!BT111)</f>
        <v>0</v>
      </c>
      <c r="BT111" s="135"/>
      <c r="BU111" s="85">
        <f>IF(VLOOKUP(A111,'BD OFICIAL'!$A$1:$AL$2097,7,0)=D111,0,1)</f>
        <v>0</v>
      </c>
      <c r="BV111" s="85">
        <f>IF(VLOOKUP(A111,'BD OFICIAL'!$A$1:$AL$2097,11,0)=J111,0,1)</f>
        <v>0</v>
      </c>
      <c r="BW111" s="85">
        <f>IF(VLOOKUP(A111,'BD OFICIAL'!$A$1:$AL$2097,13,0)=L111,0,1)</f>
        <v>0</v>
      </c>
      <c r="BX111" s="2">
        <f>IF(VLOOKUP(A111,'BD OFICIAL'!$A$1:$AL$2097,16,0)=O111,0,1)</f>
        <v>0</v>
      </c>
      <c r="BY111" s="2">
        <f>IF(VLOOKUP(A111,'BD OFICIAL'!$A$1:$AL$2097,17,0)=P111,0,1)</f>
        <v>0</v>
      </c>
      <c r="BZ111" s="2">
        <f>IF(VLOOKUP(A111,'BD OFICIAL'!$A$1:$AL$2097,19,0)=R111,0,1)</f>
        <v>0</v>
      </c>
      <c r="CA111" s="2">
        <f>IF(VLOOKUP(A111,'BD OFICIAL'!$A$1:$AL$2097,21,0)=T111,0,1)</f>
        <v>0</v>
      </c>
      <c r="CB111" s="2">
        <f>IF(VLOOKUP(A111,'BD OFICIAL'!$A$1:$AL$2097,24,0)=AK111,0,1)</f>
        <v>0</v>
      </c>
      <c r="CC111" s="2">
        <f>IF(VLOOKUP(A111,'BD OFICIAL'!$A$1:$AL$2097,25,0)=X111,0,1)</f>
        <v>0</v>
      </c>
      <c r="CD111" s="2">
        <f>IF(VLOOKUP(A111,'BD OFICIAL'!$A$1:$AL$2097,26,0)=Y111,0,1)</f>
        <v>0</v>
      </c>
      <c r="CE111" s="2">
        <f>IF(VLOOKUP(A111,'BD OFICIAL'!$A$1:$AL$2097,27,0)=Z111,0,1)</f>
        <v>0</v>
      </c>
      <c r="CF111" s="2">
        <f>IF(VLOOKUP(A111,'BD OFICIAL'!$A$1:$AL$2097,28,0)=AA111,0,1)</f>
        <v>0</v>
      </c>
      <c r="CG111" s="2">
        <f>IF(VLOOKUP(A111,'BD OFICIAL'!$A$1:$AL$2097,33,0)=AF111,0,1)</f>
        <v>0</v>
      </c>
      <c r="CH111" s="2">
        <f>IF(VLOOKUP(A111,'BD OFICIAL'!$A$1:$AL$2097,35,0)=AH111,0,1)</f>
        <v>0</v>
      </c>
      <c r="CI111" s="85">
        <f>IF(VLOOKUP(A111,'BD OFICIAL'!$A$1:$AL$2097,34,0)=AL111,0,1)</f>
        <v>0</v>
      </c>
      <c r="CJ111" s="12">
        <f>VLOOKUP(A111,'BD OFICIAL'!$A$1:$AM$2097,36,0)*AM111-AP111</f>
        <v>0</v>
      </c>
      <c r="CK111" s="85" t="str">
        <f t="shared" si="41"/>
        <v>SSH</v>
      </c>
      <c r="CL111" s="85" t="str">
        <f t="shared" si="42"/>
        <v>SI</v>
      </c>
      <c r="CM111" s="85" t="str">
        <f t="shared" si="55"/>
        <v>NO</v>
      </c>
      <c r="CN111" s="31">
        <f t="shared" si="56"/>
        <v>0</v>
      </c>
      <c r="CO111" s="31">
        <f t="shared" si="43"/>
        <v>0</v>
      </c>
      <c r="CP111" s="31">
        <f t="shared" si="68"/>
        <v>0</v>
      </c>
      <c r="CQ111" s="31">
        <f>IF(Y111="NO",0,IF(Y111="SI",IF(VLOOKUP(A111,'BD OFICIAL'!$A:$AO,40,0)=AQ111,0,1)))</f>
        <v>0</v>
      </c>
      <c r="CR111" s="31">
        <f>IF(Z111="NO",0,IF(Z111="SI",IF(VLOOKUP(A111,'BD OFICIAL'!$A:$AO,41,0)=AS111,0,1)))</f>
        <v>0</v>
      </c>
      <c r="CS111" s="31">
        <f t="shared" si="44"/>
        <v>0</v>
      </c>
      <c r="CT111" s="31">
        <f t="shared" si="45"/>
        <v>0</v>
      </c>
      <c r="CU111" s="31">
        <f>IF(VLOOKUP(A111,'BD OFICIAL'!$A$1:$AL$1055,31,0)="SI",IF(AT111&gt;0,0,1),IF(AT111=0,0,1))</f>
        <v>0</v>
      </c>
      <c r="CV111" s="31">
        <f t="shared" si="46"/>
        <v>0</v>
      </c>
      <c r="CW111" s="31">
        <f t="shared" si="47"/>
        <v>0</v>
      </c>
      <c r="CX111" s="85" t="str">
        <f t="shared" si="57"/>
        <v>SI</v>
      </c>
      <c r="CY111" s="31">
        <f t="shared" si="58"/>
        <v>0</v>
      </c>
      <c r="CZ111" s="85" t="str">
        <f>IF(ISERROR(VLOOKUP(AI111,EXPERIENCIA!$A$1:$C$2100,1,0)),"NO","SI")</f>
        <v>NO</v>
      </c>
      <c r="DA111" s="85">
        <f>IF(CX111="no","NO APLICA",IF(AX111=0,"ERROR NOTA",IF(AND(AX111&gt;1,CZ111="NO"),"ERROR NOTA",IF(AND(CZ111="NO",AX111=1),0,IF(VLOOKUP(AI111,EXPERIENCIA!$A$1:$C$2100,3,0)=AX111,0,"ERROR NOTA")))))</f>
        <v>0</v>
      </c>
      <c r="DB111" s="85" t="str">
        <f>IF(ISERROR(VLOOKUP(AI111,COMPORTAMIENTO!$A$1:$C$2100,1,0)),"NO","SI")</f>
        <v>NO</v>
      </c>
      <c r="DC111" s="85">
        <f>IF(CX111="NO","NO APLICA",IF(AY111=0,"ERROR NOTA",IF(AND(DB111="NO",AY111=7),0,IF(VLOOKUP(AI111,COMPORTAMIENTO!$A$2:$H$2100,8,0)=AY111,0,"ERROR NOTA"))))</f>
        <v>0</v>
      </c>
      <c r="DD111" s="103">
        <f t="shared" si="59"/>
        <v>0.1</v>
      </c>
      <c r="DE111" s="103">
        <f t="shared" si="60"/>
        <v>0.70000000000000007</v>
      </c>
      <c r="DF111" s="85" t="str">
        <f t="shared" si="48"/>
        <v>SI</v>
      </c>
      <c r="DG111" s="85">
        <f t="shared" si="49"/>
        <v>0</v>
      </c>
      <c r="DH111" s="85">
        <f t="shared" si="61"/>
        <v>0</v>
      </c>
      <c r="DI111" s="85">
        <f t="shared" si="50"/>
        <v>0</v>
      </c>
      <c r="DJ111" s="7">
        <f t="shared" si="62"/>
        <v>6.71</v>
      </c>
      <c r="DK111" s="7">
        <f t="shared" si="51"/>
        <v>6.71</v>
      </c>
      <c r="DL111" s="12">
        <f t="shared" si="63"/>
        <v>5075</v>
      </c>
      <c r="DM111" s="12">
        <f>VLOOKUP(A111,'5 TD'!$A:$B,2,0)</f>
        <v>5075</v>
      </c>
      <c r="DN111" s="7">
        <f t="shared" si="52"/>
        <v>7</v>
      </c>
      <c r="DO111" s="85" t="str">
        <f t="shared" si="53"/>
        <v>APROBADO</v>
      </c>
      <c r="DP111" s="85" t="str">
        <f t="shared" si="69"/>
        <v>APROBADO</v>
      </c>
      <c r="DQ111" s="7">
        <f t="shared" si="70"/>
        <v>6.2</v>
      </c>
      <c r="DR111" s="85" t="str">
        <f t="shared" si="64"/>
        <v>APROBADO</v>
      </c>
      <c r="DS111" s="2">
        <f>+('3 Planilla Preadjudicación OTIC'!BO111)</f>
        <v>0</v>
      </c>
      <c r="DT111" s="2">
        <f>IF(DR111="APROBADO",VLOOKUP(A111,'5 TD'!$D$3:$E$270,2,0),"NO APLICA")</f>
        <v>7</v>
      </c>
      <c r="DU111" s="2" t="str">
        <f t="shared" si="71"/>
        <v>NO</v>
      </c>
      <c r="DV111" s="2" t="str">
        <f>IF(DU111="SI",VLOOKUP(A111,'5 TD'!$G$3:$H$270,2,0),"NO APLICA ")</f>
        <v xml:space="preserve">NO APLICA </v>
      </c>
      <c r="DW111" s="2" t="str">
        <f t="shared" si="65"/>
        <v>NO</v>
      </c>
      <c r="DX111" s="2" t="str">
        <f>IF(DW111="SI",VLOOKUP(A111,'5 TD'!$J$4:$K$472,2,0),"NO APLICA")</f>
        <v>NO APLICA</v>
      </c>
      <c r="DY111" s="2" t="str">
        <f t="shared" si="66"/>
        <v>NO</v>
      </c>
      <c r="DZ111" s="7" t="str">
        <f>IF(DY111="SI",VLOOKUP(A111,'5 TD'!$M$4:$N$350,2,0),"NO APLICA")</f>
        <v>NO APLICA</v>
      </c>
      <c r="EA111" s="2" t="str">
        <f t="shared" si="54"/>
        <v>NO APLICA</v>
      </c>
      <c r="EB111" s="12" t="str">
        <f t="shared" si="67"/>
        <v/>
      </c>
      <c r="EC111" s="12" t="str">
        <f>IF(EA111="SI",VLOOKUP(A111,'5 TD'!$V$4:$W$479,2,0),"NO APLICA")</f>
        <v>NO APLICA</v>
      </c>
      <c r="ED111" s="2" t="str">
        <f t="shared" si="72"/>
        <v>NO</v>
      </c>
      <c r="EE111" s="79" t="str">
        <f>IF(ED111="SI",VLOOKUP(AI111,COMPORTAMIENTO!$A$1:$H$2100,7,0),"NO APLICA")</f>
        <v>NO APLICA</v>
      </c>
      <c r="EF111" s="234" t="str">
        <f>IF(ED111="SI",VLOOKUP(A111,'5 TD'!$P$2:$Q$479,2,0),"NO APLICA")</f>
        <v>NO APLICA</v>
      </c>
      <c r="EG111" s="2" t="str">
        <f t="shared" si="73"/>
        <v>NO</v>
      </c>
      <c r="EH111" s="2">
        <f>IF(CZ111="no",0,VLOOKUP(AI111,EXPERIENCIA!$A$1:$C$2100,2,0))</f>
        <v>0</v>
      </c>
      <c r="EI111" s="2">
        <f>IF(CZ111="si",VLOOKUP(A111,'5 TD'!$S$3:$T$2103,2,0),0)</f>
        <v>0</v>
      </c>
      <c r="EJ111" s="2" t="str">
        <f t="shared" si="74"/>
        <v>SI</v>
      </c>
      <c r="EK111" s="2">
        <f>+('3 Planilla Preadjudicación OTIC'!BU112)</f>
        <v>0</v>
      </c>
      <c r="EL111" s="3"/>
      <c r="EM111" s="3"/>
      <c r="EN111" s="3"/>
    </row>
    <row r="112" spans="1:144" ht="15" hidden="1" customHeight="1" x14ac:dyDescent="0.3">
      <c r="A112" s="2">
        <f>+('3 Planilla Preadjudicación OTIC'!A112)</f>
        <v>14545</v>
      </c>
      <c r="B112" s="2" t="str">
        <f>+('3 Planilla Preadjudicación OTIC'!B112)</f>
        <v>53334038-5</v>
      </c>
      <c r="C112" s="4">
        <f>+('3 Planilla Preadjudicación OTIC'!E112)</f>
        <v>2025</v>
      </c>
      <c r="D112" s="4" t="str">
        <f>+('3 Planilla Preadjudicación OTIC'!F112)</f>
        <v>Fondos Regionales</v>
      </c>
      <c r="E112" s="4" t="str">
        <f>+('3 Planilla Preadjudicación OTIC'!G112)</f>
        <v>61531000-K</v>
      </c>
      <c r="F112" s="4" t="str">
        <f>+('3 Planilla Preadjudicación OTIC'!H112)</f>
        <v>SENCE</v>
      </c>
      <c r="G112" s="4"/>
      <c r="H112" s="4"/>
      <c r="I112" s="4" t="str">
        <f>+('3 Planilla Preadjudicación OTIC'!I112)</f>
        <v>SERVICIOS DE INSTALACIÓN Y MANTENIMIENTO DE ARTEFACTOS DE CALEFACCIÓN A PELLET</v>
      </c>
      <c r="J112" s="4" t="str">
        <f>+('3 Planilla Preadjudicación OTIC'!J112)</f>
        <v>PF1409</v>
      </c>
      <c r="K112" s="4">
        <f>+('3 Planilla Preadjudicación OTIC'!K112)</f>
        <v>0</v>
      </c>
      <c r="L112" s="4">
        <f>+('3 Planilla Preadjudicación OTIC'!L112)</f>
        <v>0</v>
      </c>
      <c r="M112" s="2">
        <f>+('3 Planilla Preadjudicación OTIC'!M112)</f>
        <v>9</v>
      </c>
      <c r="N112" s="4" t="str">
        <f>+('3 Planilla Preadjudicación OTIC'!N112)</f>
        <v>DE LA ARAUCANÍA</v>
      </c>
      <c r="O112" s="4" t="str">
        <f>+('3 Planilla Preadjudicación OTIC'!O112)</f>
        <v>PADRE LAS CASAS</v>
      </c>
      <c r="P112" s="4" t="str">
        <f>+('3 Planilla Preadjudicación OTIC'!P112)</f>
        <v>MUJERES DERIVADAS POR SENAMEG O PRODEMU</v>
      </c>
      <c r="Q112" s="4" t="str">
        <f>+('3 Planilla Preadjudicación OTIC'!Q112)</f>
        <v>PRESENCIAL</v>
      </c>
      <c r="R112" s="4" t="str">
        <f>+('3 Planilla Preadjudicación OTIC'!R112)</f>
        <v>INDEPENDIENTE</v>
      </c>
      <c r="S112" s="4" t="str">
        <f>+('3 Planilla Preadjudicación OTIC'!S112)</f>
        <v>01. LUNES - MAÑANA / 04. MARTES - MAÑANA / 07. MIÉRCOLES - MAÑANA / 10. JUEVES - MAÑANA / 13. VIERNES - MAÑANA</v>
      </c>
      <c r="T112" s="2">
        <f>+('3 Planilla Preadjudicación OTIC'!T112)</f>
        <v>20</v>
      </c>
      <c r="U112" s="2">
        <f>+('3 Planilla Preadjudicación OTIC'!U112)</f>
        <v>72</v>
      </c>
      <c r="V112" s="2" t="str">
        <f>+('3 Planilla Preadjudicación OTIC'!V112)</f>
        <v/>
      </c>
      <c r="W112" s="2">
        <f>+('3 Planilla Preadjudicación OTIC'!W112)</f>
        <v>72</v>
      </c>
      <c r="X112" s="2">
        <f>+('3 Planilla Preadjudicación OTIC'!X112)</f>
        <v>4</v>
      </c>
      <c r="Y112" s="2" t="str">
        <f>+('3 Planilla Preadjudicación OTIC'!Y112)</f>
        <v>SI</v>
      </c>
      <c r="Z112" s="2" t="str">
        <f>+('3 Planilla Preadjudicación OTIC'!Z112)</f>
        <v>SI</v>
      </c>
      <c r="AA112" s="2" t="str">
        <f>+('3 Planilla Preadjudicación OTIC'!AA112)</f>
        <v>NO</v>
      </c>
      <c r="AB112" s="4">
        <f>+('3 Planilla Preadjudicación OTIC'!AB112)</f>
        <v>0</v>
      </c>
      <c r="AC112" s="4" t="str">
        <f>+('3 Planilla Preadjudicación OTIC'!AC112)</f>
        <v>EDUCACIÓN MEDIA COMPLETA, PREFERENTEMENTE Y DERIVADAS POR PRODEMU ARAUCANIA</v>
      </c>
      <c r="AD112" s="2">
        <f>+('3 Planilla Preadjudicación OTIC'!AD112)</f>
        <v>0</v>
      </c>
      <c r="AE112" s="4">
        <f>+('3 Planilla Preadjudicación OTIC'!AE112)</f>
        <v>0</v>
      </c>
      <c r="AF112" s="2" t="str">
        <f>+('3 Planilla Preadjudicación OTIC'!AF112)</f>
        <v>CONVOCATORIA CERRADA</v>
      </c>
      <c r="AG112" s="2">
        <f>+('3 Planilla Preadjudicación OTIC'!AG112)</f>
        <v>18</v>
      </c>
      <c r="AH112" s="30">
        <v>2</v>
      </c>
      <c r="AI112" s="2" t="str">
        <f>+('3 Planilla Preadjudicación OTIC'!AI112)</f>
        <v>78008177-5</v>
      </c>
      <c r="AJ112" s="135" t="str">
        <f>+('3 Planilla Preadjudicación OTIC'!AJ112)</f>
        <v>Mongetun Capacitaciones Spa</v>
      </c>
      <c r="AK112" s="4">
        <f>+('3 Planilla Preadjudicación OTIC'!AK112)</f>
        <v>72</v>
      </c>
      <c r="AL112" s="2">
        <f>+('3 Planilla Preadjudicación OTIC'!AL112)</f>
        <v>18</v>
      </c>
      <c r="AM112" s="2">
        <f>+('3 Planilla Preadjudicación OTIC'!AM112)</f>
        <v>5075</v>
      </c>
      <c r="AN112" s="12">
        <f>+('3 Planilla Preadjudicación OTIC'!AN112)</f>
        <v>0</v>
      </c>
      <c r="AO112" s="12">
        <f>+('3 Planilla Preadjudicación OTIC'!AO112)</f>
        <v>0</v>
      </c>
      <c r="AP112" s="12">
        <f>+('3 Planilla Preadjudicación OTIC'!AP112)</f>
        <v>7308000</v>
      </c>
      <c r="AQ112" s="12">
        <f>+('3 Planilla Preadjudicación OTIC'!AQ112)</f>
        <v>1440000</v>
      </c>
      <c r="AR112" s="12">
        <f>+('3 Planilla Preadjudicación OTIC'!AR112)</f>
        <v>0</v>
      </c>
      <c r="AS112" s="12">
        <f>+('3 Planilla Preadjudicación OTIC'!AS112)</f>
        <v>1800000</v>
      </c>
      <c r="AT112" s="12">
        <f>+('3 Planilla Preadjudicación OTIC'!AT112)</f>
        <v>0</v>
      </c>
      <c r="AU112" s="12">
        <f>+('3 Planilla Preadjudicación OTIC'!AU112)</f>
        <v>10548000</v>
      </c>
      <c r="AV112" s="12" t="str">
        <f>+('3 Planilla Preadjudicación OTIC'!AV112)</f>
        <v>SI</v>
      </c>
      <c r="AW112" s="2">
        <f>+('3 Planilla Preadjudicación OTIC'!AW112)</f>
        <v>0</v>
      </c>
      <c r="AX112" s="4">
        <f>+('3 Planilla Preadjudicación OTIC'!AX112)</f>
        <v>1</v>
      </c>
      <c r="AY112" s="2">
        <f>+('3 Planilla Preadjudicación OTIC'!AY112)</f>
        <v>7</v>
      </c>
      <c r="AZ112" s="2" t="str">
        <f>+('3 Planilla Preadjudicación OTIC'!BA112)</f>
        <v>-</v>
      </c>
      <c r="BA112" s="2" t="str">
        <f>+('3 Planilla Preadjudicación OTIC'!BB112)</f>
        <v>-</v>
      </c>
      <c r="BB112" s="2" t="str">
        <f>+('3 Planilla Preadjudicación OTIC'!BC112)</f>
        <v>-</v>
      </c>
      <c r="BC112" s="2" t="str">
        <f>+('3 Planilla Preadjudicación OTIC'!BD112)</f>
        <v>-</v>
      </c>
      <c r="BD112" s="2" t="str">
        <f>+('3 Planilla Preadjudicación OTIC'!BE112)</f>
        <v>-</v>
      </c>
      <c r="BE112" s="2" t="str">
        <f>+('3 Planilla Preadjudicación OTIC'!BF112)</f>
        <v>-</v>
      </c>
      <c r="BF112" s="2"/>
      <c r="BG112" s="2">
        <f>+('3 Planilla Preadjudicación OTIC'!BG112)</f>
        <v>7</v>
      </c>
      <c r="BH112" s="2">
        <f>+('3 Planilla Preadjudicación OTIC'!BH112)</f>
        <v>7</v>
      </c>
      <c r="BI112" s="2">
        <f>+('3 Planilla Preadjudicación OTIC'!BI112)</f>
        <v>7</v>
      </c>
      <c r="BJ112" s="2">
        <f>+('3 Planilla Preadjudicación OTIC'!BJ112)</f>
        <v>7</v>
      </c>
      <c r="BK112" s="2">
        <f>+('3 Planilla Preadjudicación OTIC'!BK112)</f>
        <v>7</v>
      </c>
      <c r="BL112" s="199">
        <f>+('3 Planilla Preadjudicación OTIC'!BM112)</f>
        <v>7</v>
      </c>
      <c r="BM112" s="103">
        <f>ROUND(('3 Planilla Preadjudicación OTIC'!BN112),1)</f>
        <v>6.4</v>
      </c>
      <c r="BN112" s="4">
        <f>+('3 Planilla Preadjudicación OTIC'!BO112)</f>
        <v>0</v>
      </c>
      <c r="BO112" s="4">
        <f>+('3 Planilla Preadjudicación OTIC'!BP112)</f>
        <v>0</v>
      </c>
      <c r="BP112" s="4">
        <f>+('3 Planilla Preadjudicación OTIC'!BQ112)</f>
        <v>0</v>
      </c>
      <c r="BQ112" s="4">
        <f>+('3 Planilla Preadjudicación OTIC'!BR112)</f>
        <v>0</v>
      </c>
      <c r="BR112" s="4">
        <f>+('3 Planilla Preadjudicación OTIC'!BS112)</f>
        <v>0</v>
      </c>
      <c r="BS112" s="4">
        <f>+('3 Planilla Preadjudicación OTIC'!BT112)</f>
        <v>0</v>
      </c>
      <c r="BT112" s="135"/>
      <c r="BU112" s="85">
        <f>IF(VLOOKUP(A112,'BD OFICIAL'!$A$1:$AL$2097,7,0)=D112,0,1)</f>
        <v>0</v>
      </c>
      <c r="BV112" s="85">
        <f>IF(VLOOKUP(A112,'BD OFICIAL'!$A$1:$AL$2097,11,0)=J112,0,1)</f>
        <v>0</v>
      </c>
      <c r="BW112" s="85">
        <f>IF(VLOOKUP(A112,'BD OFICIAL'!$A$1:$AL$2097,13,0)=L112,0,1)</f>
        <v>0</v>
      </c>
      <c r="BX112" s="2">
        <f>IF(VLOOKUP(A112,'BD OFICIAL'!$A$1:$AL$2097,16,0)=O112,0,1)</f>
        <v>0</v>
      </c>
      <c r="BY112" s="2">
        <f>IF(VLOOKUP(A112,'BD OFICIAL'!$A$1:$AL$2097,17,0)=P112,0,1)</f>
        <v>0</v>
      </c>
      <c r="BZ112" s="2">
        <f>IF(VLOOKUP(A112,'BD OFICIAL'!$A$1:$AL$2097,19,0)=R112,0,1)</f>
        <v>0</v>
      </c>
      <c r="CA112" s="2">
        <f>IF(VLOOKUP(A112,'BD OFICIAL'!$A$1:$AL$2097,21,0)=T112,0,1)</f>
        <v>0</v>
      </c>
      <c r="CB112" s="2">
        <f>IF(VLOOKUP(A112,'BD OFICIAL'!$A$1:$AL$2097,24,0)=AK112,0,1)</f>
        <v>0</v>
      </c>
      <c r="CC112" s="2">
        <f>IF(VLOOKUP(A112,'BD OFICIAL'!$A$1:$AL$2097,25,0)=X112,0,1)</f>
        <v>0</v>
      </c>
      <c r="CD112" s="2">
        <f>IF(VLOOKUP(A112,'BD OFICIAL'!$A$1:$AL$2097,26,0)=Y112,0,1)</f>
        <v>0</v>
      </c>
      <c r="CE112" s="2">
        <f>IF(VLOOKUP(A112,'BD OFICIAL'!$A$1:$AL$2097,27,0)=Z112,0,1)</f>
        <v>0</v>
      </c>
      <c r="CF112" s="2">
        <f>IF(VLOOKUP(A112,'BD OFICIAL'!$A$1:$AL$2097,28,0)=AA112,0,1)</f>
        <v>0</v>
      </c>
      <c r="CG112" s="2">
        <f>IF(VLOOKUP(A112,'BD OFICIAL'!$A$1:$AL$2097,33,0)=AF112,0,1)</f>
        <v>0</v>
      </c>
      <c r="CH112" s="2">
        <f>IF(VLOOKUP(A112,'BD OFICIAL'!$A$1:$AL$2097,35,0)=AH112,0,1)</f>
        <v>0</v>
      </c>
      <c r="CI112" s="85">
        <f>IF(VLOOKUP(A112,'BD OFICIAL'!$A$1:$AL$2097,34,0)=AL112,0,1)</f>
        <v>0</v>
      </c>
      <c r="CJ112" s="12">
        <f>VLOOKUP(A112,'BD OFICIAL'!$A$1:$AM$2097,36,0)*AM112-AP112</f>
        <v>0</v>
      </c>
      <c r="CK112" s="85" t="str">
        <f t="shared" si="41"/>
        <v>SSH</v>
      </c>
      <c r="CL112" s="85" t="str">
        <f t="shared" si="42"/>
        <v>SI</v>
      </c>
      <c r="CM112" s="85" t="str">
        <f t="shared" si="55"/>
        <v>NO</v>
      </c>
      <c r="CN112" s="31">
        <f t="shared" si="56"/>
        <v>0</v>
      </c>
      <c r="CO112" s="31">
        <f t="shared" si="43"/>
        <v>0</v>
      </c>
      <c r="CP112" s="31">
        <f t="shared" si="68"/>
        <v>0</v>
      </c>
      <c r="CQ112" s="31">
        <f>IF(Y112="NO",0,IF(Y112="SI",IF(VLOOKUP(A112,'BD OFICIAL'!$A:$AO,40,0)=AQ112,0,1)))</f>
        <v>0</v>
      </c>
      <c r="CR112" s="31">
        <f>IF(Z112="NO",0,IF(Z112="SI",IF(VLOOKUP(A112,'BD OFICIAL'!$A:$AO,41,0)=AS112,0,1)))</f>
        <v>0</v>
      </c>
      <c r="CS112" s="31">
        <f t="shared" si="44"/>
        <v>0</v>
      </c>
      <c r="CT112" s="31">
        <f t="shared" si="45"/>
        <v>0</v>
      </c>
      <c r="CU112" s="31">
        <f>IF(VLOOKUP(A112,'BD OFICIAL'!$A$1:$AL$1055,31,0)="SI",IF(AT112&gt;0,0,1),IF(AT112=0,0,1))</f>
        <v>0</v>
      </c>
      <c r="CV112" s="31">
        <f t="shared" si="46"/>
        <v>0</v>
      </c>
      <c r="CW112" s="31">
        <f t="shared" si="47"/>
        <v>0</v>
      </c>
      <c r="CX112" s="85" t="str">
        <f t="shared" si="57"/>
        <v>SI</v>
      </c>
      <c r="CY112" s="31">
        <f t="shared" si="58"/>
        <v>0</v>
      </c>
      <c r="CZ112" s="85" t="str">
        <f>IF(ISERROR(VLOOKUP(AI112,EXPERIENCIA!$A$1:$C$2100,1,0)),"NO","SI")</f>
        <v>NO</v>
      </c>
      <c r="DA112" s="85">
        <f>IF(CX112="no","NO APLICA",IF(AX112=0,"ERROR NOTA",IF(AND(AX112&gt;1,CZ112="NO"),"ERROR NOTA",IF(AND(CZ112="NO",AX112=1),0,IF(VLOOKUP(AI112,EXPERIENCIA!$A$1:$C$2100,3,0)=AX112,0,"ERROR NOTA")))))</f>
        <v>0</v>
      </c>
      <c r="DB112" s="85" t="str">
        <f>IF(ISERROR(VLOOKUP(AI112,COMPORTAMIENTO!$A$1:$C$2100,1,0)),"NO","SI")</f>
        <v>NO</v>
      </c>
      <c r="DC112" s="85">
        <f>IF(CX112="NO","NO APLICA",IF(AY112=0,"ERROR NOTA",IF(AND(DB112="NO",AY112=7),0,IF(VLOOKUP(AI112,COMPORTAMIENTO!$A$2:$H$2100,8,0)=AY112,0,"ERROR NOTA"))))</f>
        <v>0</v>
      </c>
      <c r="DD112" s="103">
        <f t="shared" si="59"/>
        <v>0.1</v>
      </c>
      <c r="DE112" s="103">
        <f t="shared" si="60"/>
        <v>0.70000000000000007</v>
      </c>
      <c r="DF112" s="85" t="str">
        <f t="shared" si="48"/>
        <v>SI</v>
      </c>
      <c r="DG112" s="85">
        <f t="shared" si="49"/>
        <v>0</v>
      </c>
      <c r="DH112" s="85">
        <f t="shared" si="61"/>
        <v>0</v>
      </c>
      <c r="DI112" s="85">
        <f t="shared" si="50"/>
        <v>0</v>
      </c>
      <c r="DJ112" s="7">
        <f t="shared" si="62"/>
        <v>7.0000000000000009</v>
      </c>
      <c r="DK112" s="7">
        <f t="shared" si="51"/>
        <v>7.0000000000000009</v>
      </c>
      <c r="DL112" s="12">
        <f t="shared" si="63"/>
        <v>5075</v>
      </c>
      <c r="DM112" s="12">
        <f>VLOOKUP(A112,'5 TD'!$A:$B,2,0)</f>
        <v>5075</v>
      </c>
      <c r="DN112" s="7">
        <f t="shared" si="52"/>
        <v>7</v>
      </c>
      <c r="DO112" s="85" t="str">
        <f t="shared" si="53"/>
        <v>APROBADO</v>
      </c>
      <c r="DP112" s="85" t="str">
        <f t="shared" si="69"/>
        <v>APROBADO</v>
      </c>
      <c r="DQ112" s="7">
        <f t="shared" si="70"/>
        <v>6.4</v>
      </c>
      <c r="DR112" s="85" t="str">
        <f t="shared" si="64"/>
        <v>APROBADO</v>
      </c>
      <c r="DS112" s="2">
        <f>+('3 Planilla Preadjudicación OTIC'!BO112)</f>
        <v>0</v>
      </c>
      <c r="DT112" s="2">
        <f>IF(DR112="APROBADO",VLOOKUP(A112,'5 TD'!$D$3:$E$270,2,0),"NO APLICA")</f>
        <v>7</v>
      </c>
      <c r="DU112" s="2" t="str">
        <f t="shared" si="71"/>
        <v>NO</v>
      </c>
      <c r="DV112" s="2" t="str">
        <f>IF(DU112="SI",VLOOKUP(A112,'5 TD'!$G$3:$H$270,2,0),"NO APLICA ")</f>
        <v xml:space="preserve">NO APLICA </v>
      </c>
      <c r="DW112" s="2" t="str">
        <f t="shared" si="65"/>
        <v>NO</v>
      </c>
      <c r="DX112" s="2" t="str">
        <f>IF(DW112="SI",VLOOKUP(A112,'5 TD'!$J$4:$K$472,2,0),"NO APLICA")</f>
        <v>NO APLICA</v>
      </c>
      <c r="DY112" s="2" t="str">
        <f t="shared" si="66"/>
        <v>NO</v>
      </c>
      <c r="DZ112" s="7" t="str">
        <f>IF(DY112="SI",VLOOKUP(A112,'5 TD'!$M$4:$N$350,2,0),"NO APLICA")</f>
        <v>NO APLICA</v>
      </c>
      <c r="EA112" s="2" t="str">
        <f t="shared" si="54"/>
        <v>NO APLICA</v>
      </c>
      <c r="EB112" s="12" t="str">
        <f t="shared" si="67"/>
        <v/>
      </c>
      <c r="EC112" s="12" t="str">
        <f>IF(EA112="SI",VLOOKUP(A112,'5 TD'!$V$4:$W$479,2,0),"NO APLICA")</f>
        <v>NO APLICA</v>
      </c>
      <c r="ED112" s="2" t="str">
        <f t="shared" si="72"/>
        <v>NO</v>
      </c>
      <c r="EE112" s="79" t="str">
        <f>IF(ED112="SI",VLOOKUP(AI112,COMPORTAMIENTO!$A$1:$H$2100,7,0),"NO APLICA")</f>
        <v>NO APLICA</v>
      </c>
      <c r="EF112" s="234" t="str">
        <f>IF(ED112="SI",VLOOKUP(A112,'5 TD'!$P$2:$Q$479,2,0),"NO APLICA")</f>
        <v>NO APLICA</v>
      </c>
      <c r="EG112" s="2" t="str">
        <f t="shared" si="73"/>
        <v>NO</v>
      </c>
      <c r="EH112" s="2">
        <f>IF(CZ112="no",0,VLOOKUP(AI112,EXPERIENCIA!$A$1:$C$2100,2,0))</f>
        <v>0</v>
      </c>
      <c r="EI112" s="2">
        <f>IF(CZ112="si",VLOOKUP(A112,'5 TD'!$S$3:$T$2103,2,0),0)</f>
        <v>0</v>
      </c>
      <c r="EJ112" s="2" t="str">
        <f t="shared" si="74"/>
        <v>SI</v>
      </c>
      <c r="EK112" s="2">
        <f>+('3 Planilla Preadjudicación OTIC'!BU113)</f>
        <v>0</v>
      </c>
      <c r="EL112" s="3"/>
      <c r="EM112" s="3"/>
      <c r="EN112" s="3"/>
    </row>
    <row r="113" spans="1:144" ht="15" hidden="1" customHeight="1" x14ac:dyDescent="0.3">
      <c r="A113" s="2">
        <f>+('3 Planilla Preadjudicación OTIC'!A113)</f>
        <v>14546</v>
      </c>
      <c r="B113" s="2" t="str">
        <f>+('3 Planilla Preadjudicación OTIC'!B113)</f>
        <v>53334038-5</v>
      </c>
      <c r="C113" s="4">
        <f>+('3 Planilla Preadjudicación OTIC'!E113)</f>
        <v>2025</v>
      </c>
      <c r="D113" s="4" t="str">
        <f>+('3 Planilla Preadjudicación OTIC'!F113)</f>
        <v>Fondos Regionales</v>
      </c>
      <c r="E113" s="4" t="str">
        <f>+('3 Planilla Preadjudicación OTIC'!G113)</f>
        <v>61531000-K</v>
      </c>
      <c r="F113" s="4" t="str">
        <f>+('3 Planilla Preadjudicación OTIC'!H113)</f>
        <v>SENCE</v>
      </c>
      <c r="G113" s="4"/>
      <c r="H113" s="4"/>
      <c r="I113" s="4" t="str">
        <f>+('3 Planilla Preadjudicación OTIC'!I113)</f>
        <v>TÉCNICAS DE SOLDADURA POR OXIGÁS, ARCO VOLTAICO, TIG Y MIG</v>
      </c>
      <c r="J113" s="4" t="str">
        <f>+('3 Planilla Preadjudicación OTIC'!J113)</f>
        <v>PF0622</v>
      </c>
      <c r="K113" s="4" t="str">
        <f>+('3 Planilla Preadjudicación OTIC'!K113)</f>
        <v>TÉCNICAS PARA EL EMPRENDIMIENTO</v>
      </c>
      <c r="L113" s="4" t="str">
        <f>+('3 Planilla Preadjudicación OTIC'!L113)</f>
        <v>PF0921</v>
      </c>
      <c r="M113" s="2">
        <f>+('3 Planilla Preadjudicación OTIC'!M113)</f>
        <v>9</v>
      </c>
      <c r="N113" s="4" t="str">
        <f>+('3 Planilla Preadjudicación OTIC'!N113)</f>
        <v>DE LA ARAUCANÍA</v>
      </c>
      <c r="O113" s="4" t="str">
        <f>+('3 Planilla Preadjudicación OTIC'!O113)</f>
        <v>MELIPEUCO</v>
      </c>
      <c r="P113" s="4" t="str">
        <f>+('3 Planilla Preadjudicación OTIC'!P113)</f>
        <v>PERSONAS VULNERABLES PERTENECIENTES AL 80 % MÁS VULNERABLE</v>
      </c>
      <c r="Q113" s="4" t="str">
        <f>+('3 Planilla Preadjudicación OTIC'!Q113)</f>
        <v>PRESENCIAL</v>
      </c>
      <c r="R113" s="4" t="str">
        <f>+('3 Planilla Preadjudicación OTIC'!R113)</f>
        <v>INDEPENDIENTE</v>
      </c>
      <c r="S113" s="4" t="str">
        <f>+('3 Planilla Preadjudicación OTIC'!S113)</f>
        <v>01. LUNES - MAÑANA / 04. MARTES - MAÑANA / 07. MIÉRCOLES - MAÑANA / 10. JUEVES - MAÑANA / 13. VIERNES - MAÑANA</v>
      </c>
      <c r="T113" s="2">
        <f>+('3 Planilla Preadjudicación OTIC'!T113)</f>
        <v>20</v>
      </c>
      <c r="U113" s="2">
        <f>+('3 Planilla Preadjudicación OTIC'!U113)</f>
        <v>260</v>
      </c>
      <c r="V113" s="2">
        <f>+('3 Planilla Preadjudicación OTIC'!V113)</f>
        <v>12</v>
      </c>
      <c r="W113" s="2">
        <f>+('3 Planilla Preadjudicación OTIC'!W113)</f>
        <v>272</v>
      </c>
      <c r="X113" s="2">
        <f>+('3 Planilla Preadjudicación OTIC'!X113)</f>
        <v>4</v>
      </c>
      <c r="Y113" s="2" t="str">
        <f>+('3 Planilla Preadjudicación OTIC'!Y113)</f>
        <v>SI</v>
      </c>
      <c r="Z113" s="2" t="str">
        <f>+('3 Planilla Preadjudicación OTIC'!Z113)</f>
        <v>SI</v>
      </c>
      <c r="AA113" s="2" t="str">
        <f>+('3 Planilla Preadjudicación OTIC'!AA113)</f>
        <v>SI</v>
      </c>
      <c r="AB113" s="4">
        <f>+('3 Planilla Preadjudicación OTIC'!AB113)</f>
        <v>0</v>
      </c>
      <c r="AC113" s="4" t="str">
        <f>+('3 Planilla Preadjudicación OTIC'!AC113)</f>
        <v>EDUCACIÓN BÁSICA COMPLETA, DE PREFERENCIA; NOCIONES BÁSICAS DE OPERACIONES MATEMÁTICAS (SUMA, RESTA,
MULTIPLICACIÓN, DIVISIÓN).</v>
      </c>
      <c r="AD113" s="2" t="str">
        <f>+('3 Planilla Preadjudicación OTIC'!AD113)</f>
        <v>SI</v>
      </c>
      <c r="AE113" s="4" t="str">
        <f>+('3 Planilla Preadjudicación OTIC'!AE113)</f>
        <v>CERTIFICACIÓN COMO SOLDADOR.</v>
      </c>
      <c r="AF113" s="2" t="str">
        <f>+('3 Planilla Preadjudicación OTIC'!AF113)</f>
        <v>CONVOCATORIA ABIERTA</v>
      </c>
      <c r="AG113" s="2">
        <f>+('3 Planilla Preadjudicación OTIC'!AG113)</f>
        <v>68</v>
      </c>
      <c r="AH113" s="30">
        <v>2</v>
      </c>
      <c r="AI113" s="2" t="str">
        <f>+('3 Planilla Preadjudicación OTIC'!AI113)</f>
        <v>78008177-5</v>
      </c>
      <c r="AJ113" s="135" t="str">
        <f>+('3 Planilla Preadjudicación OTIC'!AJ113)</f>
        <v>Mongetun Capacitaciones Spa</v>
      </c>
      <c r="AK113" s="4">
        <f>+('3 Planilla Preadjudicación OTIC'!AK113)</f>
        <v>272</v>
      </c>
      <c r="AL113" s="2">
        <f>+('3 Planilla Preadjudicación OTIC'!AL113)</f>
        <v>68</v>
      </c>
      <c r="AM113" s="2">
        <f>+('3 Planilla Preadjudicación OTIC'!AM113)</f>
        <v>5075</v>
      </c>
      <c r="AN113" s="12">
        <f>+('3 Planilla Preadjudicación OTIC'!AN113)</f>
        <v>275000</v>
      </c>
      <c r="AO113" s="12">
        <f>+('3 Planilla Preadjudicación OTIC'!AO113)</f>
        <v>250000</v>
      </c>
      <c r="AP113" s="12">
        <f>+('3 Planilla Preadjudicación OTIC'!AP113)</f>
        <v>27608000</v>
      </c>
      <c r="AQ113" s="12">
        <f>+('3 Planilla Preadjudicación OTIC'!AQ113)</f>
        <v>5440000</v>
      </c>
      <c r="AR113" s="12">
        <f>+('3 Planilla Preadjudicación OTIC'!AR113)</f>
        <v>5500000</v>
      </c>
      <c r="AS113" s="12">
        <f>+('3 Planilla Preadjudicación OTIC'!AS113)</f>
        <v>6800000</v>
      </c>
      <c r="AT113" s="12">
        <f>+('3 Planilla Preadjudicación OTIC'!AT113)</f>
        <v>5000000</v>
      </c>
      <c r="AU113" s="12">
        <f>+('3 Planilla Preadjudicación OTIC'!AU113)</f>
        <v>50348000</v>
      </c>
      <c r="AV113" s="12" t="str">
        <f>+('3 Planilla Preadjudicación OTIC'!AV113)</f>
        <v>SI</v>
      </c>
      <c r="AW113" s="2">
        <f>+('3 Planilla Preadjudicación OTIC'!AW113)</f>
        <v>0</v>
      </c>
      <c r="AX113" s="4">
        <f>+('3 Planilla Preadjudicación OTIC'!AX113)</f>
        <v>1</v>
      </c>
      <c r="AY113" s="2">
        <f>+('3 Planilla Preadjudicación OTIC'!AY113)</f>
        <v>7</v>
      </c>
      <c r="AZ113" s="2" t="str">
        <f>+('3 Planilla Preadjudicación OTIC'!BA113)</f>
        <v>-</v>
      </c>
      <c r="BA113" s="2" t="str">
        <f>+('3 Planilla Preadjudicación OTIC'!BB113)</f>
        <v>-</v>
      </c>
      <c r="BB113" s="2" t="str">
        <f>+('3 Planilla Preadjudicación OTIC'!BC113)</f>
        <v>-</v>
      </c>
      <c r="BC113" s="2" t="str">
        <f>+('3 Planilla Preadjudicación OTIC'!BD113)</f>
        <v>-</v>
      </c>
      <c r="BD113" s="2" t="str">
        <f>+('3 Planilla Preadjudicación OTIC'!BE113)</f>
        <v>-</v>
      </c>
      <c r="BE113" s="2" t="str">
        <f>+('3 Planilla Preadjudicación OTIC'!BF113)</f>
        <v>-</v>
      </c>
      <c r="BF113" s="2"/>
      <c r="BG113" s="2">
        <f>+('3 Planilla Preadjudicación OTIC'!BG113)</f>
        <v>7</v>
      </c>
      <c r="BH113" s="2">
        <f>+('3 Planilla Preadjudicación OTIC'!BH113)</f>
        <v>7</v>
      </c>
      <c r="BI113" s="2">
        <f>+('3 Planilla Preadjudicación OTIC'!BI113)</f>
        <v>5</v>
      </c>
      <c r="BJ113" s="2">
        <f>+('3 Planilla Preadjudicación OTIC'!BJ113)</f>
        <v>5</v>
      </c>
      <c r="BK113" s="2">
        <f>+('3 Planilla Preadjudicación OTIC'!BK113)</f>
        <v>7</v>
      </c>
      <c r="BL113" s="199">
        <f>+('3 Planilla Preadjudicación OTIC'!BM113)</f>
        <v>7</v>
      </c>
      <c r="BM113" s="103">
        <f>ROUND(('3 Planilla Preadjudicación OTIC'!BN113),1)</f>
        <v>6</v>
      </c>
      <c r="BN113" s="4">
        <f>+('3 Planilla Preadjudicación OTIC'!BO113)</f>
        <v>0</v>
      </c>
      <c r="BO113" s="4">
        <f>+('3 Planilla Preadjudicación OTIC'!BP113)</f>
        <v>0</v>
      </c>
      <c r="BP113" s="4">
        <f>+('3 Planilla Preadjudicación OTIC'!BQ113)</f>
        <v>0</v>
      </c>
      <c r="BQ113" s="4">
        <f>+('3 Planilla Preadjudicación OTIC'!BR113)</f>
        <v>0</v>
      </c>
      <c r="BR113" s="4">
        <f>+('3 Planilla Preadjudicación OTIC'!BS113)</f>
        <v>0</v>
      </c>
      <c r="BS113" s="4">
        <f>+('3 Planilla Preadjudicación OTIC'!BT113)</f>
        <v>0</v>
      </c>
      <c r="BT113" s="135"/>
      <c r="BU113" s="85">
        <f>IF(VLOOKUP(A113,'BD OFICIAL'!$A$1:$AL$2097,7,0)=D113,0,1)</f>
        <v>0</v>
      </c>
      <c r="BV113" s="85">
        <f>IF(VLOOKUP(A113,'BD OFICIAL'!$A$1:$AL$2097,11,0)=J113,0,1)</f>
        <v>0</v>
      </c>
      <c r="BW113" s="85">
        <f>IF(VLOOKUP(A113,'BD OFICIAL'!$A$1:$AL$2097,13,0)=L113,0,1)</f>
        <v>0</v>
      </c>
      <c r="BX113" s="2">
        <f>IF(VLOOKUP(A113,'BD OFICIAL'!$A$1:$AL$2097,16,0)=O113,0,1)</f>
        <v>0</v>
      </c>
      <c r="BY113" s="2">
        <f>IF(VLOOKUP(A113,'BD OFICIAL'!$A$1:$AL$2097,17,0)=P113,0,1)</f>
        <v>0</v>
      </c>
      <c r="BZ113" s="2">
        <f>IF(VLOOKUP(A113,'BD OFICIAL'!$A$1:$AL$2097,19,0)=R113,0,1)</f>
        <v>0</v>
      </c>
      <c r="CA113" s="2">
        <f>IF(VLOOKUP(A113,'BD OFICIAL'!$A$1:$AL$2097,21,0)=T113,0,1)</f>
        <v>0</v>
      </c>
      <c r="CB113" s="2">
        <f>IF(VLOOKUP(A113,'BD OFICIAL'!$A$1:$AL$2097,24,0)=AK113,0,1)</f>
        <v>0</v>
      </c>
      <c r="CC113" s="2">
        <f>IF(VLOOKUP(A113,'BD OFICIAL'!$A$1:$AL$2097,25,0)=X113,0,1)</f>
        <v>0</v>
      </c>
      <c r="CD113" s="2">
        <f>IF(VLOOKUP(A113,'BD OFICIAL'!$A$1:$AL$2097,26,0)=Y113,0,1)</f>
        <v>0</v>
      </c>
      <c r="CE113" s="2">
        <f>IF(VLOOKUP(A113,'BD OFICIAL'!$A$1:$AL$2097,27,0)=Z113,0,1)</f>
        <v>0</v>
      </c>
      <c r="CF113" s="2">
        <f>IF(VLOOKUP(A113,'BD OFICIAL'!$A$1:$AL$2097,28,0)=AA113,0,1)</f>
        <v>0</v>
      </c>
      <c r="CG113" s="2">
        <f>IF(VLOOKUP(A113,'BD OFICIAL'!$A$1:$AL$2097,33,0)=AF113,0,1)</f>
        <v>0</v>
      </c>
      <c r="CH113" s="2">
        <f>IF(VLOOKUP(A113,'BD OFICIAL'!$A$1:$AL$2097,35,0)=AH113,0,1)</f>
        <v>0</v>
      </c>
      <c r="CI113" s="85">
        <f>IF(VLOOKUP(A113,'BD OFICIAL'!$A$1:$AL$2097,34,0)=AL113,0,1)</f>
        <v>0</v>
      </c>
      <c r="CJ113" s="12">
        <f>VLOOKUP(A113,'BD OFICIAL'!$A$1:$AM$2097,36,0)*AM113-AP113</f>
        <v>0</v>
      </c>
      <c r="CK113" s="85" t="str">
        <f t="shared" si="41"/>
        <v>SHNOM</v>
      </c>
      <c r="CL113" s="85" t="str">
        <f t="shared" si="42"/>
        <v>SI</v>
      </c>
      <c r="CM113" s="85" t="str">
        <f t="shared" si="55"/>
        <v>NO</v>
      </c>
      <c r="CN113" s="31">
        <f t="shared" si="56"/>
        <v>0</v>
      </c>
      <c r="CO113" s="31">
        <f t="shared" si="43"/>
        <v>0</v>
      </c>
      <c r="CP113" s="31">
        <f t="shared" si="68"/>
        <v>0</v>
      </c>
      <c r="CQ113" s="31">
        <f>IF(Y113="NO",0,IF(Y113="SI",IF(VLOOKUP(A113,'BD OFICIAL'!$A:$AO,40,0)=AQ113,0,1)))</f>
        <v>0</v>
      </c>
      <c r="CR113" s="31">
        <f>IF(Z113="NO",0,IF(Z113="SI",IF(VLOOKUP(A113,'BD OFICIAL'!$A:$AO,41,0)=AS113,0,1)))</f>
        <v>0</v>
      </c>
      <c r="CS113" s="31">
        <f t="shared" si="44"/>
        <v>0</v>
      </c>
      <c r="CT113" s="31">
        <f t="shared" si="45"/>
        <v>0</v>
      </c>
      <c r="CU113" s="31">
        <f>IF(VLOOKUP(A113,'BD OFICIAL'!$A$1:$AL$1055,31,0)="SI",IF(AT113&gt;0,0,1),IF(AT113=0,0,1))</f>
        <v>0</v>
      </c>
      <c r="CV113" s="31">
        <f t="shared" si="46"/>
        <v>0</v>
      </c>
      <c r="CW113" s="31">
        <f t="shared" si="47"/>
        <v>0</v>
      </c>
      <c r="CX113" s="85" t="str">
        <f t="shared" si="57"/>
        <v>SI</v>
      </c>
      <c r="CY113" s="31">
        <f t="shared" si="58"/>
        <v>0</v>
      </c>
      <c r="CZ113" s="85" t="str">
        <f>IF(ISERROR(VLOOKUP(AI113,EXPERIENCIA!$A$1:$C$2100,1,0)),"NO","SI")</f>
        <v>NO</v>
      </c>
      <c r="DA113" s="85">
        <f>IF(CX113="no","NO APLICA",IF(AX113=0,"ERROR NOTA",IF(AND(AX113&gt;1,CZ113="NO"),"ERROR NOTA",IF(AND(CZ113="NO",AX113=1),0,IF(VLOOKUP(AI113,EXPERIENCIA!$A$1:$C$2100,3,0)=AX113,0,"ERROR NOTA")))))</f>
        <v>0</v>
      </c>
      <c r="DB113" s="85" t="str">
        <f>IF(ISERROR(VLOOKUP(AI113,COMPORTAMIENTO!$A$1:$C$2100,1,0)),"NO","SI")</f>
        <v>NO</v>
      </c>
      <c r="DC113" s="85">
        <f>IF(CX113="NO","NO APLICA",IF(AY113=0,"ERROR NOTA",IF(AND(DB113="NO",AY113=7),0,IF(VLOOKUP(AI113,COMPORTAMIENTO!$A$2:$H$2100,8,0)=AY113,0,"ERROR NOTA"))))</f>
        <v>0</v>
      </c>
      <c r="DD113" s="103">
        <f t="shared" si="59"/>
        <v>0.1</v>
      </c>
      <c r="DE113" s="103">
        <f t="shared" si="60"/>
        <v>0.70000000000000007</v>
      </c>
      <c r="DF113" s="85" t="str">
        <f t="shared" si="48"/>
        <v>SI</v>
      </c>
      <c r="DG113" s="85">
        <f t="shared" si="49"/>
        <v>0</v>
      </c>
      <c r="DH113" s="85">
        <f t="shared" si="61"/>
        <v>0</v>
      </c>
      <c r="DI113" s="85">
        <f t="shared" si="50"/>
        <v>0</v>
      </c>
      <c r="DJ113" s="7">
        <f t="shared" si="62"/>
        <v>6.4</v>
      </c>
      <c r="DK113" s="7">
        <f t="shared" si="51"/>
        <v>6.4</v>
      </c>
      <c r="DL113" s="12">
        <f t="shared" si="63"/>
        <v>5075</v>
      </c>
      <c r="DM113" s="12">
        <f>VLOOKUP(A113,'5 TD'!$A:$B,2,0)</f>
        <v>5075</v>
      </c>
      <c r="DN113" s="7">
        <f t="shared" si="52"/>
        <v>7</v>
      </c>
      <c r="DO113" s="85" t="str">
        <f t="shared" si="53"/>
        <v>APROBADO</v>
      </c>
      <c r="DP113" s="85" t="str">
        <f t="shared" si="69"/>
        <v>APROBADO</v>
      </c>
      <c r="DQ113" s="7">
        <f t="shared" si="70"/>
        <v>6</v>
      </c>
      <c r="DR113" s="85" t="str">
        <f t="shared" si="64"/>
        <v>APROBADO</v>
      </c>
      <c r="DS113" s="2">
        <f>+('3 Planilla Preadjudicación OTIC'!BO113)</f>
        <v>0</v>
      </c>
      <c r="DT113" s="2">
        <f>IF(DR113="APROBADO",VLOOKUP(A113,'5 TD'!$D$3:$E$270,2,0),"NO APLICA")</f>
        <v>7</v>
      </c>
      <c r="DU113" s="2" t="str">
        <f t="shared" si="71"/>
        <v>NO</v>
      </c>
      <c r="DV113" s="2" t="str">
        <f>IF(DU113="SI",VLOOKUP(A113,'5 TD'!$G$3:$H$270,2,0),"NO APLICA ")</f>
        <v xml:space="preserve">NO APLICA </v>
      </c>
      <c r="DW113" s="2" t="str">
        <f t="shared" si="65"/>
        <v>NO</v>
      </c>
      <c r="DX113" s="2" t="str">
        <f>IF(DW113="SI",VLOOKUP(A113,'5 TD'!$J$4:$K$472,2,0),"NO APLICA")</f>
        <v>NO APLICA</v>
      </c>
      <c r="DY113" s="2" t="str">
        <f t="shared" si="66"/>
        <v>NO</v>
      </c>
      <c r="DZ113" s="7" t="str">
        <f>IF(DY113="SI",VLOOKUP(A113,'5 TD'!$M$4:$N$350,2,0),"NO APLICA")</f>
        <v>NO APLICA</v>
      </c>
      <c r="EA113" s="2" t="str">
        <f t="shared" si="54"/>
        <v>NO APLICA</v>
      </c>
      <c r="EB113" s="12" t="str">
        <f t="shared" si="67"/>
        <v/>
      </c>
      <c r="EC113" s="12" t="str">
        <f>IF(EA113="SI",VLOOKUP(A113,'5 TD'!$V$4:$W$479,2,0),"NO APLICA")</f>
        <v>NO APLICA</v>
      </c>
      <c r="ED113" s="2" t="str">
        <f t="shared" si="72"/>
        <v>NO</v>
      </c>
      <c r="EE113" s="79" t="str">
        <f>IF(ED113="SI",VLOOKUP(AI113,COMPORTAMIENTO!$A$1:$H$2100,7,0),"NO APLICA")</f>
        <v>NO APLICA</v>
      </c>
      <c r="EF113" s="234" t="str">
        <f>IF(ED113="SI",VLOOKUP(A113,'5 TD'!$P$2:$Q$479,2,0),"NO APLICA")</f>
        <v>NO APLICA</v>
      </c>
      <c r="EG113" s="2" t="str">
        <f t="shared" si="73"/>
        <v>NO</v>
      </c>
      <c r="EH113" s="2">
        <f>IF(CZ113="no",0,VLOOKUP(AI113,EXPERIENCIA!$A$1:$C$2100,2,0))</f>
        <v>0</v>
      </c>
      <c r="EI113" s="2">
        <f>IF(CZ113="si",VLOOKUP(A113,'5 TD'!$S$3:$T$2103,2,0),0)</f>
        <v>0</v>
      </c>
      <c r="EJ113" s="2" t="str">
        <f t="shared" si="74"/>
        <v>SI</v>
      </c>
      <c r="EK113" s="2">
        <f>+('3 Planilla Preadjudicación OTIC'!BU114)</f>
        <v>0</v>
      </c>
      <c r="EL113" s="3"/>
      <c r="EM113" s="3"/>
      <c r="EN113" s="3"/>
    </row>
    <row r="114" spans="1:144" ht="15" hidden="1" customHeight="1" x14ac:dyDescent="0.3">
      <c r="A114" s="2">
        <f>+('3 Planilla Preadjudicación OTIC'!A114)</f>
        <v>14547</v>
      </c>
      <c r="B114" s="2" t="str">
        <f>+('3 Planilla Preadjudicación OTIC'!B114)</f>
        <v>53334038-5</v>
      </c>
      <c r="C114" s="4">
        <f>+('3 Planilla Preadjudicación OTIC'!E114)</f>
        <v>2025</v>
      </c>
      <c r="D114" s="4" t="str">
        <f>+('3 Planilla Preadjudicación OTIC'!F114)</f>
        <v>Fondos Regionales</v>
      </c>
      <c r="E114" s="4" t="str">
        <f>+('3 Planilla Preadjudicación OTIC'!G114)</f>
        <v>61531000-K</v>
      </c>
      <c r="F114" s="4" t="str">
        <f>+('3 Planilla Preadjudicación OTIC'!H114)</f>
        <v>SENCE</v>
      </c>
      <c r="G114" s="4"/>
      <c r="H114" s="4"/>
      <c r="I114" s="4" t="str">
        <f>+('3 Planilla Preadjudicación OTIC'!I114)</f>
        <v>TÉCNICAS DE SOLDADURA POR OXIGÁS, ARCO VOLTAICO, TIG Y MIG</v>
      </c>
      <c r="J114" s="4" t="str">
        <f>+('3 Planilla Preadjudicación OTIC'!J114)</f>
        <v>PF0622</v>
      </c>
      <c r="K114" s="4" t="str">
        <f>+('3 Planilla Preadjudicación OTIC'!K114)</f>
        <v>TÉCNICAS PARA EL EMPRENDIMIENTO</v>
      </c>
      <c r="L114" s="4" t="str">
        <f>+('3 Planilla Preadjudicación OTIC'!L114)</f>
        <v>PF0921</v>
      </c>
      <c r="M114" s="2">
        <f>+('3 Planilla Preadjudicación OTIC'!M114)</f>
        <v>9</v>
      </c>
      <c r="N114" s="4" t="str">
        <f>+('3 Planilla Preadjudicación OTIC'!N114)</f>
        <v>DE LA ARAUCANÍA</v>
      </c>
      <c r="O114" s="4" t="str">
        <f>+('3 Planilla Preadjudicación OTIC'!O114)</f>
        <v>VICTORIA</v>
      </c>
      <c r="P114" s="4" t="str">
        <f>+('3 Planilla Preadjudicación OTIC'!P114)</f>
        <v>PERSONAS VULNERABLES PERTENECIENTES AL 80 % MÁS VULNERABLE</v>
      </c>
      <c r="Q114" s="4" t="str">
        <f>+('3 Planilla Preadjudicación OTIC'!Q114)</f>
        <v>PRESENCIAL</v>
      </c>
      <c r="R114" s="4" t="str">
        <f>+('3 Planilla Preadjudicación OTIC'!R114)</f>
        <v>INDEPENDIENTE</v>
      </c>
      <c r="S114" s="4" t="str">
        <f>+('3 Planilla Preadjudicación OTIC'!S114)</f>
        <v>01. LUNES - MAÑANA / 04. MARTES - MAÑANA / 07. MIÉRCOLES - MAÑANA / 10. JUEVES - MAÑANA / 13. VIERNES - MAÑANA</v>
      </c>
      <c r="T114" s="2">
        <f>+('3 Planilla Preadjudicación OTIC'!T114)</f>
        <v>20</v>
      </c>
      <c r="U114" s="2">
        <f>+('3 Planilla Preadjudicación OTIC'!U114)</f>
        <v>260</v>
      </c>
      <c r="V114" s="2">
        <f>+('3 Planilla Preadjudicación OTIC'!V114)</f>
        <v>12</v>
      </c>
      <c r="W114" s="2">
        <f>+('3 Planilla Preadjudicación OTIC'!W114)</f>
        <v>272</v>
      </c>
      <c r="X114" s="2">
        <f>+('3 Planilla Preadjudicación OTIC'!X114)</f>
        <v>4</v>
      </c>
      <c r="Y114" s="2" t="str">
        <f>+('3 Planilla Preadjudicación OTIC'!Y114)</f>
        <v>SI</v>
      </c>
      <c r="Z114" s="2" t="str">
        <f>+('3 Planilla Preadjudicación OTIC'!Z114)</f>
        <v>SI</v>
      </c>
      <c r="AA114" s="2" t="str">
        <f>+('3 Planilla Preadjudicación OTIC'!AA114)</f>
        <v>SI</v>
      </c>
      <c r="AB114" s="4">
        <f>+('3 Planilla Preadjudicación OTIC'!AB114)</f>
        <v>0</v>
      </c>
      <c r="AC114" s="4" t="str">
        <f>+('3 Planilla Preadjudicación OTIC'!AC114)</f>
        <v>EDUCACIÓN BÁSICA COMPLETA, DE PREFERENCIA; NOCIONES BÁSICAS DE OPERACIONES MATEMÁTICAS (SUMA, RESTA,
MULTIPLICACIÓN, DIVISIÓN).</v>
      </c>
      <c r="AD114" s="2" t="str">
        <f>+('3 Planilla Preadjudicación OTIC'!AD114)</f>
        <v>SI</v>
      </c>
      <c r="AE114" s="4" t="str">
        <f>+('3 Planilla Preadjudicación OTIC'!AE114)</f>
        <v>CERTIFICACIÓN COMO SOLDADOR.</v>
      </c>
      <c r="AF114" s="2" t="str">
        <f>+('3 Planilla Preadjudicación OTIC'!AF114)</f>
        <v>CONVOCATORIA ABIERTA</v>
      </c>
      <c r="AG114" s="2">
        <f>+('3 Planilla Preadjudicación OTIC'!AG114)</f>
        <v>68</v>
      </c>
      <c r="AH114" s="30">
        <v>2</v>
      </c>
      <c r="AI114" s="2" t="str">
        <f>+('3 Planilla Preadjudicación OTIC'!AI114)</f>
        <v>78008177-5</v>
      </c>
      <c r="AJ114" s="135" t="str">
        <f>+('3 Planilla Preadjudicación OTIC'!AJ114)</f>
        <v>Mongetun Capacitaciones Spa</v>
      </c>
      <c r="AK114" s="4">
        <f>+('3 Planilla Preadjudicación OTIC'!AK114)</f>
        <v>272</v>
      </c>
      <c r="AL114" s="2">
        <f>+('3 Planilla Preadjudicación OTIC'!AL114)</f>
        <v>68</v>
      </c>
      <c r="AM114" s="2">
        <f>+('3 Planilla Preadjudicación OTIC'!AM114)</f>
        <v>5075</v>
      </c>
      <c r="AN114" s="12">
        <f>+('3 Planilla Preadjudicación OTIC'!AN114)</f>
        <v>275000</v>
      </c>
      <c r="AO114" s="12">
        <f>+('3 Planilla Preadjudicación OTIC'!AO114)</f>
        <v>250000</v>
      </c>
      <c r="AP114" s="12">
        <f>+('3 Planilla Preadjudicación OTIC'!AP114)</f>
        <v>27608000</v>
      </c>
      <c r="AQ114" s="12">
        <f>+('3 Planilla Preadjudicación OTIC'!AQ114)</f>
        <v>5440000</v>
      </c>
      <c r="AR114" s="12">
        <f>+('3 Planilla Preadjudicación OTIC'!AR114)</f>
        <v>5500000</v>
      </c>
      <c r="AS114" s="12">
        <f>+('3 Planilla Preadjudicación OTIC'!AS114)</f>
        <v>6800000</v>
      </c>
      <c r="AT114" s="12">
        <f>+('3 Planilla Preadjudicación OTIC'!AT114)</f>
        <v>5000000</v>
      </c>
      <c r="AU114" s="12">
        <f>+('3 Planilla Preadjudicación OTIC'!AU114)</f>
        <v>50348000</v>
      </c>
      <c r="AV114" s="12" t="str">
        <f>+('3 Planilla Preadjudicación OTIC'!AV114)</f>
        <v>SI</v>
      </c>
      <c r="AW114" s="2">
        <f>+('3 Planilla Preadjudicación OTIC'!AW114)</f>
        <v>0</v>
      </c>
      <c r="AX114" s="4">
        <f>+('3 Planilla Preadjudicación OTIC'!AX114)</f>
        <v>1</v>
      </c>
      <c r="AY114" s="2">
        <f>+('3 Planilla Preadjudicación OTIC'!AY114)</f>
        <v>7</v>
      </c>
      <c r="AZ114" s="2" t="str">
        <f>+('3 Planilla Preadjudicación OTIC'!BA114)</f>
        <v>-</v>
      </c>
      <c r="BA114" s="2" t="str">
        <f>+('3 Planilla Preadjudicación OTIC'!BB114)</f>
        <v>-</v>
      </c>
      <c r="BB114" s="2" t="str">
        <f>+('3 Planilla Preadjudicación OTIC'!BC114)</f>
        <v>-</v>
      </c>
      <c r="BC114" s="2" t="str">
        <f>+('3 Planilla Preadjudicación OTIC'!BD114)</f>
        <v>-</v>
      </c>
      <c r="BD114" s="2" t="str">
        <f>+('3 Planilla Preadjudicación OTIC'!BE114)</f>
        <v>-</v>
      </c>
      <c r="BE114" s="2" t="str">
        <f>+('3 Planilla Preadjudicación OTIC'!BF114)</f>
        <v>-</v>
      </c>
      <c r="BF114" s="2"/>
      <c r="BG114" s="2">
        <f>+('3 Planilla Preadjudicación OTIC'!BG114)</f>
        <v>7</v>
      </c>
      <c r="BH114" s="2">
        <f>+('3 Planilla Preadjudicación OTIC'!BH114)</f>
        <v>7</v>
      </c>
      <c r="BI114" s="2">
        <f>+('3 Planilla Preadjudicación OTIC'!BI114)</f>
        <v>5</v>
      </c>
      <c r="BJ114" s="2">
        <f>+('3 Planilla Preadjudicación OTIC'!BJ114)</f>
        <v>5</v>
      </c>
      <c r="BK114" s="2">
        <f>+('3 Planilla Preadjudicación OTIC'!BK114)</f>
        <v>7</v>
      </c>
      <c r="BL114" s="199">
        <f>+('3 Planilla Preadjudicación OTIC'!BM114)</f>
        <v>7</v>
      </c>
      <c r="BM114" s="103">
        <f>ROUND(('3 Planilla Preadjudicación OTIC'!BN114),1)</f>
        <v>6</v>
      </c>
      <c r="BN114" s="4">
        <f>+('3 Planilla Preadjudicación OTIC'!BO114)</f>
        <v>0</v>
      </c>
      <c r="BO114" s="4">
        <f>+('3 Planilla Preadjudicación OTIC'!BP114)</f>
        <v>0</v>
      </c>
      <c r="BP114" s="4">
        <f>+('3 Planilla Preadjudicación OTIC'!BQ114)</f>
        <v>0</v>
      </c>
      <c r="BQ114" s="4">
        <f>+('3 Planilla Preadjudicación OTIC'!BR114)</f>
        <v>0</v>
      </c>
      <c r="BR114" s="4">
        <f>+('3 Planilla Preadjudicación OTIC'!BS114)</f>
        <v>0</v>
      </c>
      <c r="BS114" s="4">
        <f>+('3 Planilla Preadjudicación OTIC'!BT114)</f>
        <v>0</v>
      </c>
      <c r="BT114" s="135"/>
      <c r="BU114" s="85">
        <f>IF(VLOOKUP(A114,'BD OFICIAL'!$A$1:$AL$2097,7,0)=D114,0,1)</f>
        <v>0</v>
      </c>
      <c r="BV114" s="85">
        <f>IF(VLOOKUP(A114,'BD OFICIAL'!$A$1:$AL$2097,11,0)=J114,0,1)</f>
        <v>0</v>
      </c>
      <c r="BW114" s="85">
        <f>IF(VLOOKUP(A114,'BD OFICIAL'!$A$1:$AL$2097,13,0)=L114,0,1)</f>
        <v>0</v>
      </c>
      <c r="BX114" s="2">
        <f>IF(VLOOKUP(A114,'BD OFICIAL'!$A$1:$AL$2097,16,0)=O114,0,1)</f>
        <v>0</v>
      </c>
      <c r="BY114" s="2">
        <f>IF(VLOOKUP(A114,'BD OFICIAL'!$A$1:$AL$2097,17,0)=P114,0,1)</f>
        <v>0</v>
      </c>
      <c r="BZ114" s="2">
        <f>IF(VLOOKUP(A114,'BD OFICIAL'!$A$1:$AL$2097,19,0)=R114,0,1)</f>
        <v>0</v>
      </c>
      <c r="CA114" s="2">
        <f>IF(VLOOKUP(A114,'BD OFICIAL'!$A$1:$AL$2097,21,0)=T114,0,1)</f>
        <v>0</v>
      </c>
      <c r="CB114" s="2">
        <f>IF(VLOOKUP(A114,'BD OFICIAL'!$A$1:$AL$2097,24,0)=AK114,0,1)</f>
        <v>0</v>
      </c>
      <c r="CC114" s="2">
        <f>IF(VLOOKUP(A114,'BD OFICIAL'!$A$1:$AL$2097,25,0)=X114,0,1)</f>
        <v>0</v>
      </c>
      <c r="CD114" s="2">
        <f>IF(VLOOKUP(A114,'BD OFICIAL'!$A$1:$AL$2097,26,0)=Y114,0,1)</f>
        <v>0</v>
      </c>
      <c r="CE114" s="2">
        <f>IF(VLOOKUP(A114,'BD OFICIAL'!$A$1:$AL$2097,27,0)=Z114,0,1)</f>
        <v>0</v>
      </c>
      <c r="CF114" s="2">
        <f>IF(VLOOKUP(A114,'BD OFICIAL'!$A$1:$AL$2097,28,0)=AA114,0,1)</f>
        <v>0</v>
      </c>
      <c r="CG114" s="2">
        <f>IF(VLOOKUP(A114,'BD OFICIAL'!$A$1:$AL$2097,33,0)=AF114,0,1)</f>
        <v>0</v>
      </c>
      <c r="CH114" s="2">
        <f>IF(VLOOKUP(A114,'BD OFICIAL'!$A$1:$AL$2097,35,0)=AH114,0,1)</f>
        <v>0</v>
      </c>
      <c r="CI114" s="85">
        <f>IF(VLOOKUP(A114,'BD OFICIAL'!$A$1:$AL$2097,34,0)=AL114,0,1)</f>
        <v>0</v>
      </c>
      <c r="CJ114" s="12">
        <f>VLOOKUP(A114,'BD OFICIAL'!$A$1:$AM$2097,36,0)*AM114-AP114</f>
        <v>0</v>
      </c>
      <c r="CK114" s="85" t="str">
        <f t="shared" si="41"/>
        <v>SHNOM</v>
      </c>
      <c r="CL114" s="85" t="str">
        <f t="shared" si="42"/>
        <v>SI</v>
      </c>
      <c r="CM114" s="85" t="str">
        <f t="shared" si="55"/>
        <v>NO</v>
      </c>
      <c r="CN114" s="31">
        <f t="shared" si="56"/>
        <v>0</v>
      </c>
      <c r="CO114" s="31">
        <f t="shared" si="43"/>
        <v>0</v>
      </c>
      <c r="CP114" s="31">
        <f t="shared" si="68"/>
        <v>0</v>
      </c>
      <c r="CQ114" s="31">
        <f>IF(Y114="NO",0,IF(Y114="SI",IF(VLOOKUP(A114,'BD OFICIAL'!$A:$AO,40,0)=AQ114,0,1)))</f>
        <v>0</v>
      </c>
      <c r="CR114" s="31">
        <f>IF(Z114="NO",0,IF(Z114="SI",IF(VLOOKUP(A114,'BD OFICIAL'!$A:$AO,41,0)=AS114,0,1)))</f>
        <v>0</v>
      </c>
      <c r="CS114" s="31">
        <f t="shared" si="44"/>
        <v>0</v>
      </c>
      <c r="CT114" s="31">
        <f t="shared" si="45"/>
        <v>0</v>
      </c>
      <c r="CU114" s="31">
        <f>IF(VLOOKUP(A114,'BD OFICIAL'!$A$1:$AL$1055,31,0)="SI",IF(AT114&gt;0,0,1),IF(AT114=0,0,1))</f>
        <v>0</v>
      </c>
      <c r="CV114" s="31">
        <f t="shared" si="46"/>
        <v>0</v>
      </c>
      <c r="CW114" s="31">
        <f t="shared" si="47"/>
        <v>0</v>
      </c>
      <c r="CX114" s="85" t="str">
        <f t="shared" si="57"/>
        <v>SI</v>
      </c>
      <c r="CY114" s="31">
        <f t="shared" si="58"/>
        <v>0</v>
      </c>
      <c r="CZ114" s="85" t="str">
        <f>IF(ISERROR(VLOOKUP(AI114,EXPERIENCIA!$A$1:$C$2100,1,0)),"NO","SI")</f>
        <v>NO</v>
      </c>
      <c r="DA114" s="85">
        <f>IF(CX114="no","NO APLICA",IF(AX114=0,"ERROR NOTA",IF(AND(AX114&gt;1,CZ114="NO"),"ERROR NOTA",IF(AND(CZ114="NO",AX114=1),0,IF(VLOOKUP(AI114,EXPERIENCIA!$A$1:$C$2100,3,0)=AX114,0,"ERROR NOTA")))))</f>
        <v>0</v>
      </c>
      <c r="DB114" s="85" t="str">
        <f>IF(ISERROR(VLOOKUP(AI114,COMPORTAMIENTO!$A$1:$C$2100,1,0)),"NO","SI")</f>
        <v>NO</v>
      </c>
      <c r="DC114" s="85">
        <f>IF(CX114="NO","NO APLICA",IF(AY114=0,"ERROR NOTA",IF(AND(DB114="NO",AY114=7),0,IF(VLOOKUP(AI114,COMPORTAMIENTO!$A$2:$H$2100,8,0)=AY114,0,"ERROR NOTA"))))</f>
        <v>0</v>
      </c>
      <c r="DD114" s="103">
        <f t="shared" si="59"/>
        <v>0.1</v>
      </c>
      <c r="DE114" s="103">
        <f t="shared" si="60"/>
        <v>0.70000000000000007</v>
      </c>
      <c r="DF114" s="85" t="str">
        <f t="shared" si="48"/>
        <v>SI</v>
      </c>
      <c r="DG114" s="85">
        <f t="shared" si="49"/>
        <v>0</v>
      </c>
      <c r="DH114" s="85">
        <f t="shared" si="61"/>
        <v>0</v>
      </c>
      <c r="DI114" s="85">
        <f t="shared" si="50"/>
        <v>0</v>
      </c>
      <c r="DJ114" s="7">
        <f t="shared" si="62"/>
        <v>6.4</v>
      </c>
      <c r="DK114" s="7">
        <f t="shared" si="51"/>
        <v>6.4</v>
      </c>
      <c r="DL114" s="12">
        <f t="shared" si="63"/>
        <v>5075</v>
      </c>
      <c r="DM114" s="12">
        <f>VLOOKUP(A114,'5 TD'!$A:$B,2,0)</f>
        <v>5075</v>
      </c>
      <c r="DN114" s="7">
        <f t="shared" si="52"/>
        <v>7</v>
      </c>
      <c r="DO114" s="85" t="str">
        <f t="shared" si="53"/>
        <v>APROBADO</v>
      </c>
      <c r="DP114" s="85" t="str">
        <f t="shared" si="69"/>
        <v>APROBADO</v>
      </c>
      <c r="DQ114" s="7">
        <f t="shared" si="70"/>
        <v>6</v>
      </c>
      <c r="DR114" s="85" t="str">
        <f t="shared" si="64"/>
        <v>APROBADO</v>
      </c>
      <c r="DS114" s="2">
        <f>+('3 Planilla Preadjudicación OTIC'!BO114)</f>
        <v>0</v>
      </c>
      <c r="DT114" s="2">
        <f>IF(DR114="APROBADO",VLOOKUP(A114,'5 TD'!$D$3:$E$270,2,0),"NO APLICA")</f>
        <v>7</v>
      </c>
      <c r="DU114" s="2" t="str">
        <f t="shared" si="71"/>
        <v>NO</v>
      </c>
      <c r="DV114" s="2" t="str">
        <f>IF(DU114="SI",VLOOKUP(A114,'5 TD'!$G$3:$H$270,2,0),"NO APLICA ")</f>
        <v xml:space="preserve">NO APLICA </v>
      </c>
      <c r="DW114" s="2" t="str">
        <f t="shared" si="65"/>
        <v>NO</v>
      </c>
      <c r="DX114" s="2" t="str">
        <f>IF(DW114="SI",VLOOKUP(A114,'5 TD'!$J$4:$K$472,2,0),"NO APLICA")</f>
        <v>NO APLICA</v>
      </c>
      <c r="DY114" s="2" t="str">
        <f t="shared" si="66"/>
        <v>NO</v>
      </c>
      <c r="DZ114" s="7" t="str">
        <f>IF(DY114="SI",VLOOKUP(A114,'5 TD'!$M$4:$N$350,2,0),"NO APLICA")</f>
        <v>NO APLICA</v>
      </c>
      <c r="EA114" s="2" t="str">
        <f t="shared" si="54"/>
        <v>NO APLICA</v>
      </c>
      <c r="EB114" s="12" t="str">
        <f t="shared" si="67"/>
        <v/>
      </c>
      <c r="EC114" s="12" t="str">
        <f>IF(EA114="SI",VLOOKUP(A114,'5 TD'!$V$4:$W$479,2,0),"NO APLICA")</f>
        <v>NO APLICA</v>
      </c>
      <c r="ED114" s="2" t="str">
        <f t="shared" si="72"/>
        <v>NO</v>
      </c>
      <c r="EE114" s="79" t="str">
        <f>IF(ED114="SI",VLOOKUP(AI114,COMPORTAMIENTO!$A$1:$H$2100,7,0),"NO APLICA")</f>
        <v>NO APLICA</v>
      </c>
      <c r="EF114" s="234" t="str">
        <f>IF(ED114="SI",VLOOKUP(A114,'5 TD'!$P$2:$Q$479,2,0),"NO APLICA")</f>
        <v>NO APLICA</v>
      </c>
      <c r="EG114" s="2" t="str">
        <f t="shared" si="73"/>
        <v>NO</v>
      </c>
      <c r="EH114" s="2">
        <f>IF(CZ114="no",0,VLOOKUP(AI114,EXPERIENCIA!$A$1:$C$2100,2,0))</f>
        <v>0</v>
      </c>
      <c r="EI114" s="2">
        <f>IF(CZ114="si",VLOOKUP(A114,'5 TD'!$S$3:$T$2103,2,0),0)</f>
        <v>0</v>
      </c>
      <c r="EJ114" s="2" t="str">
        <f t="shared" si="74"/>
        <v>SI</v>
      </c>
      <c r="EK114" s="2">
        <f>+('3 Planilla Preadjudicación OTIC'!BU115)</f>
        <v>0</v>
      </c>
      <c r="EL114" s="3"/>
      <c r="EM114" s="3"/>
      <c r="EN114" s="3"/>
    </row>
    <row r="115" spans="1:144" ht="15" hidden="1" customHeight="1" x14ac:dyDescent="0.3">
      <c r="A115" s="2">
        <f>+('3 Planilla Preadjudicación OTIC'!A115)</f>
        <v>14548</v>
      </c>
      <c r="B115" s="2" t="str">
        <f>+('3 Planilla Preadjudicación OTIC'!B115)</f>
        <v>53334038-5</v>
      </c>
      <c r="C115" s="4">
        <f>+('3 Planilla Preadjudicación OTIC'!E115)</f>
        <v>2025</v>
      </c>
      <c r="D115" s="4" t="str">
        <f>+('3 Planilla Preadjudicación OTIC'!F115)</f>
        <v>Fondos Regionales</v>
      </c>
      <c r="E115" s="4" t="str">
        <f>+('3 Planilla Preadjudicación OTIC'!G115)</f>
        <v>61531000-K</v>
      </c>
      <c r="F115" s="4" t="str">
        <f>+('3 Planilla Preadjudicación OTIC'!H115)</f>
        <v>SENCE</v>
      </c>
      <c r="G115" s="4"/>
      <c r="H115" s="4"/>
      <c r="I115" s="4" t="str">
        <f>+('3 Planilla Preadjudicación OTIC'!I115)</f>
        <v>TÉCNICAS DE SOLDADURA POR OXIGÁS, ARCO VOLTAICO, TIG Y MIG</v>
      </c>
      <c r="J115" s="4" t="str">
        <f>+('3 Planilla Preadjudicación OTIC'!J115)</f>
        <v>PF0622</v>
      </c>
      <c r="K115" s="4" t="str">
        <f>+('3 Planilla Preadjudicación OTIC'!K115)</f>
        <v>TÉCNICAS PARA EL EMPRENDIMIENTO</v>
      </c>
      <c r="L115" s="4" t="str">
        <f>+('3 Planilla Preadjudicación OTIC'!L115)</f>
        <v>PF0921</v>
      </c>
      <c r="M115" s="2">
        <f>+('3 Planilla Preadjudicación OTIC'!M115)</f>
        <v>9</v>
      </c>
      <c r="N115" s="4" t="str">
        <f>+('3 Planilla Preadjudicación OTIC'!N115)</f>
        <v>DE LA ARAUCANÍA</v>
      </c>
      <c r="O115" s="4" t="str">
        <f>+('3 Planilla Preadjudicación OTIC'!O115)</f>
        <v>RENAICO</v>
      </c>
      <c r="P115" s="4" t="str">
        <f>+('3 Planilla Preadjudicación OTIC'!P115)</f>
        <v>PERSONAS VULNERABLES PERTENECIENTES AL 80 % MÁS VULNERABLE</v>
      </c>
      <c r="Q115" s="4" t="str">
        <f>+('3 Planilla Preadjudicación OTIC'!Q115)</f>
        <v>PRESENCIAL</v>
      </c>
      <c r="R115" s="4" t="str">
        <f>+('3 Planilla Preadjudicación OTIC'!R115)</f>
        <v>INDEPENDIENTE</v>
      </c>
      <c r="S115" s="4" t="str">
        <f>+('3 Planilla Preadjudicación OTIC'!S115)</f>
        <v>01. LUNES - MAÑANA / 04. MARTES - MAÑANA / 07. MIÉRCOLES - MAÑANA / 10. JUEVES - MAÑANA / 13. VIERNES - MAÑANA</v>
      </c>
      <c r="T115" s="2">
        <f>+('3 Planilla Preadjudicación OTIC'!T115)</f>
        <v>20</v>
      </c>
      <c r="U115" s="2">
        <f>+('3 Planilla Preadjudicación OTIC'!U115)</f>
        <v>260</v>
      </c>
      <c r="V115" s="2">
        <f>+('3 Planilla Preadjudicación OTIC'!V115)</f>
        <v>12</v>
      </c>
      <c r="W115" s="2">
        <f>+('3 Planilla Preadjudicación OTIC'!W115)</f>
        <v>272</v>
      </c>
      <c r="X115" s="2">
        <f>+('3 Planilla Preadjudicación OTIC'!X115)</f>
        <v>4</v>
      </c>
      <c r="Y115" s="2" t="str">
        <f>+('3 Planilla Preadjudicación OTIC'!Y115)</f>
        <v>SI</v>
      </c>
      <c r="Z115" s="2" t="str">
        <f>+('3 Planilla Preadjudicación OTIC'!Z115)</f>
        <v>SI</v>
      </c>
      <c r="AA115" s="2" t="str">
        <f>+('3 Planilla Preadjudicación OTIC'!AA115)</f>
        <v>SI</v>
      </c>
      <c r="AB115" s="4">
        <f>+('3 Planilla Preadjudicación OTIC'!AB115)</f>
        <v>0</v>
      </c>
      <c r="AC115" s="4" t="str">
        <f>+('3 Planilla Preadjudicación OTIC'!AC115)</f>
        <v>EDUCACIÓN BÁSICA COMPLETA, DE PREFERENCIA; NOCIONES BÁSICAS DE OPERACIONES MATEMÁTICAS (SUMA, RESTA,
MULTIPLICACIÓN, DIVISIÓN).</v>
      </c>
      <c r="AD115" s="2" t="str">
        <f>+('3 Planilla Preadjudicación OTIC'!AD115)</f>
        <v>SI</v>
      </c>
      <c r="AE115" s="4" t="str">
        <f>+('3 Planilla Preadjudicación OTIC'!AE115)</f>
        <v>CERTIFICACIÓN COMO SOLDADOR.</v>
      </c>
      <c r="AF115" s="2" t="str">
        <f>+('3 Planilla Preadjudicación OTIC'!AF115)</f>
        <v>CONVOCATORIA ABIERTA</v>
      </c>
      <c r="AG115" s="2">
        <f>+('3 Planilla Preadjudicación OTIC'!AG115)</f>
        <v>68</v>
      </c>
      <c r="AH115" s="30">
        <v>2</v>
      </c>
      <c r="AI115" s="2" t="str">
        <f>+('3 Planilla Preadjudicación OTIC'!AI115)</f>
        <v>78008177-5</v>
      </c>
      <c r="AJ115" s="135" t="str">
        <f>+('3 Planilla Preadjudicación OTIC'!AJ115)</f>
        <v>Mongetun Capacitaciones Spa</v>
      </c>
      <c r="AK115" s="4">
        <f>+('3 Planilla Preadjudicación OTIC'!AK115)</f>
        <v>272</v>
      </c>
      <c r="AL115" s="2">
        <f>+('3 Planilla Preadjudicación OTIC'!AL115)</f>
        <v>68</v>
      </c>
      <c r="AM115" s="2">
        <f>+('3 Planilla Preadjudicación OTIC'!AM115)</f>
        <v>5075</v>
      </c>
      <c r="AN115" s="12">
        <f>+('3 Planilla Preadjudicación OTIC'!AN115)</f>
        <v>275000</v>
      </c>
      <c r="AO115" s="12">
        <f>+('3 Planilla Preadjudicación OTIC'!AO115)</f>
        <v>250000</v>
      </c>
      <c r="AP115" s="12">
        <f>+('3 Planilla Preadjudicación OTIC'!AP115)</f>
        <v>27608000</v>
      </c>
      <c r="AQ115" s="12">
        <f>+('3 Planilla Preadjudicación OTIC'!AQ115)</f>
        <v>5440000</v>
      </c>
      <c r="AR115" s="12">
        <f>+('3 Planilla Preadjudicación OTIC'!AR115)</f>
        <v>5500000</v>
      </c>
      <c r="AS115" s="12">
        <f>+('3 Planilla Preadjudicación OTIC'!AS115)</f>
        <v>6800000</v>
      </c>
      <c r="AT115" s="12">
        <f>+('3 Planilla Preadjudicación OTIC'!AT115)</f>
        <v>5000000</v>
      </c>
      <c r="AU115" s="12">
        <f>+('3 Planilla Preadjudicación OTIC'!AU115)</f>
        <v>50348000</v>
      </c>
      <c r="AV115" s="12" t="str">
        <f>+('3 Planilla Preadjudicación OTIC'!AV115)</f>
        <v>SI</v>
      </c>
      <c r="AW115" s="2">
        <f>+('3 Planilla Preadjudicación OTIC'!AW115)</f>
        <v>0</v>
      </c>
      <c r="AX115" s="4">
        <f>+('3 Planilla Preadjudicación OTIC'!AX115)</f>
        <v>1</v>
      </c>
      <c r="AY115" s="2">
        <f>+('3 Planilla Preadjudicación OTIC'!AY115)</f>
        <v>7</v>
      </c>
      <c r="AZ115" s="2" t="str">
        <f>+('3 Planilla Preadjudicación OTIC'!BA115)</f>
        <v>-</v>
      </c>
      <c r="BA115" s="2" t="str">
        <f>+('3 Planilla Preadjudicación OTIC'!BB115)</f>
        <v>-</v>
      </c>
      <c r="BB115" s="2" t="str">
        <f>+('3 Planilla Preadjudicación OTIC'!BC115)</f>
        <v>-</v>
      </c>
      <c r="BC115" s="2" t="str">
        <f>+('3 Planilla Preadjudicación OTIC'!BD115)</f>
        <v>-</v>
      </c>
      <c r="BD115" s="2" t="str">
        <f>+('3 Planilla Preadjudicación OTIC'!BE115)</f>
        <v>-</v>
      </c>
      <c r="BE115" s="2" t="str">
        <f>+('3 Planilla Preadjudicación OTIC'!BF115)</f>
        <v>-</v>
      </c>
      <c r="BF115" s="2"/>
      <c r="BG115" s="2">
        <f>+('3 Planilla Preadjudicación OTIC'!BG115)</f>
        <v>7</v>
      </c>
      <c r="BH115" s="2">
        <f>+('3 Planilla Preadjudicación OTIC'!BH115)</f>
        <v>7</v>
      </c>
      <c r="BI115" s="2">
        <f>+('3 Planilla Preadjudicación OTIC'!BI115)</f>
        <v>5</v>
      </c>
      <c r="BJ115" s="2">
        <f>+('3 Planilla Preadjudicación OTIC'!BJ115)</f>
        <v>5</v>
      </c>
      <c r="BK115" s="2">
        <f>+('3 Planilla Preadjudicación OTIC'!BK115)</f>
        <v>7</v>
      </c>
      <c r="BL115" s="199">
        <f>+('3 Planilla Preadjudicación OTIC'!BM115)</f>
        <v>7</v>
      </c>
      <c r="BM115" s="103">
        <f>ROUND(('3 Planilla Preadjudicación OTIC'!BN115),1)</f>
        <v>6</v>
      </c>
      <c r="BN115" s="4">
        <f>+('3 Planilla Preadjudicación OTIC'!BO115)</f>
        <v>0</v>
      </c>
      <c r="BO115" s="4">
        <f>+('3 Planilla Preadjudicación OTIC'!BP115)</f>
        <v>0</v>
      </c>
      <c r="BP115" s="4">
        <f>+('3 Planilla Preadjudicación OTIC'!BQ115)</f>
        <v>0</v>
      </c>
      <c r="BQ115" s="4">
        <f>+('3 Planilla Preadjudicación OTIC'!BR115)</f>
        <v>0</v>
      </c>
      <c r="BR115" s="4">
        <f>+('3 Planilla Preadjudicación OTIC'!BS115)</f>
        <v>0</v>
      </c>
      <c r="BS115" s="4">
        <f>+('3 Planilla Preadjudicación OTIC'!BT115)</f>
        <v>0</v>
      </c>
      <c r="BT115" s="135"/>
      <c r="BU115" s="85">
        <f>IF(VLOOKUP(A115,'BD OFICIAL'!$A$1:$AL$2097,7,0)=D115,0,1)</f>
        <v>0</v>
      </c>
      <c r="BV115" s="85">
        <f>IF(VLOOKUP(A115,'BD OFICIAL'!$A$1:$AL$2097,11,0)=J115,0,1)</f>
        <v>0</v>
      </c>
      <c r="BW115" s="85">
        <f>IF(VLOOKUP(A115,'BD OFICIAL'!$A$1:$AL$2097,13,0)=L115,0,1)</f>
        <v>0</v>
      </c>
      <c r="BX115" s="2">
        <f>IF(VLOOKUP(A115,'BD OFICIAL'!$A$1:$AL$2097,16,0)=O115,0,1)</f>
        <v>0</v>
      </c>
      <c r="BY115" s="2">
        <f>IF(VLOOKUP(A115,'BD OFICIAL'!$A$1:$AL$2097,17,0)=P115,0,1)</f>
        <v>0</v>
      </c>
      <c r="BZ115" s="2">
        <f>IF(VLOOKUP(A115,'BD OFICIAL'!$A$1:$AL$2097,19,0)=R115,0,1)</f>
        <v>0</v>
      </c>
      <c r="CA115" s="2">
        <f>IF(VLOOKUP(A115,'BD OFICIAL'!$A$1:$AL$2097,21,0)=T115,0,1)</f>
        <v>0</v>
      </c>
      <c r="CB115" s="2">
        <f>IF(VLOOKUP(A115,'BD OFICIAL'!$A$1:$AL$2097,24,0)=AK115,0,1)</f>
        <v>0</v>
      </c>
      <c r="CC115" s="2">
        <f>IF(VLOOKUP(A115,'BD OFICIAL'!$A$1:$AL$2097,25,0)=X115,0,1)</f>
        <v>0</v>
      </c>
      <c r="CD115" s="2">
        <f>IF(VLOOKUP(A115,'BD OFICIAL'!$A$1:$AL$2097,26,0)=Y115,0,1)</f>
        <v>0</v>
      </c>
      <c r="CE115" s="2">
        <f>IF(VLOOKUP(A115,'BD OFICIAL'!$A$1:$AL$2097,27,0)=Z115,0,1)</f>
        <v>0</v>
      </c>
      <c r="CF115" s="2">
        <f>IF(VLOOKUP(A115,'BD OFICIAL'!$A$1:$AL$2097,28,0)=AA115,0,1)</f>
        <v>0</v>
      </c>
      <c r="CG115" s="2">
        <f>IF(VLOOKUP(A115,'BD OFICIAL'!$A$1:$AL$2097,33,0)=AF115,0,1)</f>
        <v>0</v>
      </c>
      <c r="CH115" s="2">
        <f>IF(VLOOKUP(A115,'BD OFICIAL'!$A$1:$AL$2097,35,0)=AH115,0,1)</f>
        <v>0</v>
      </c>
      <c r="CI115" s="85">
        <f>IF(VLOOKUP(A115,'BD OFICIAL'!$A$1:$AL$2097,34,0)=AL115,0,1)</f>
        <v>0</v>
      </c>
      <c r="CJ115" s="12">
        <f>VLOOKUP(A115,'BD OFICIAL'!$A$1:$AM$2097,36,0)*AM115-AP115</f>
        <v>0</v>
      </c>
      <c r="CK115" s="85" t="str">
        <f t="shared" si="41"/>
        <v>SHNOM</v>
      </c>
      <c r="CL115" s="85" t="str">
        <f t="shared" si="42"/>
        <v>SI</v>
      </c>
      <c r="CM115" s="85" t="str">
        <f t="shared" si="55"/>
        <v>NO</v>
      </c>
      <c r="CN115" s="31">
        <f t="shared" si="56"/>
        <v>0</v>
      </c>
      <c r="CO115" s="31">
        <f t="shared" si="43"/>
        <v>0</v>
      </c>
      <c r="CP115" s="31">
        <f t="shared" si="68"/>
        <v>0</v>
      </c>
      <c r="CQ115" s="31">
        <f>IF(Y115="NO",0,IF(Y115="SI",IF(VLOOKUP(A115,'BD OFICIAL'!$A:$AO,40,0)=AQ115,0,1)))</f>
        <v>0</v>
      </c>
      <c r="CR115" s="31">
        <f>IF(Z115="NO",0,IF(Z115="SI",IF(VLOOKUP(A115,'BD OFICIAL'!$A:$AO,41,0)=AS115,0,1)))</f>
        <v>0</v>
      </c>
      <c r="CS115" s="31">
        <f t="shared" si="44"/>
        <v>0</v>
      </c>
      <c r="CT115" s="31">
        <f t="shared" si="45"/>
        <v>0</v>
      </c>
      <c r="CU115" s="31">
        <f>IF(VLOOKUP(A115,'BD OFICIAL'!$A$1:$AL$1055,31,0)="SI",IF(AT115&gt;0,0,1),IF(AT115=0,0,1))</f>
        <v>0</v>
      </c>
      <c r="CV115" s="31">
        <f t="shared" si="46"/>
        <v>0</v>
      </c>
      <c r="CW115" s="31">
        <f t="shared" si="47"/>
        <v>0</v>
      </c>
      <c r="CX115" s="85" t="str">
        <f t="shared" si="57"/>
        <v>SI</v>
      </c>
      <c r="CY115" s="31">
        <f t="shared" si="58"/>
        <v>0</v>
      </c>
      <c r="CZ115" s="85" t="str">
        <f>IF(ISERROR(VLOOKUP(AI115,EXPERIENCIA!$A$1:$C$2100,1,0)),"NO","SI")</f>
        <v>NO</v>
      </c>
      <c r="DA115" s="85">
        <f>IF(CX115="no","NO APLICA",IF(AX115=0,"ERROR NOTA",IF(AND(AX115&gt;1,CZ115="NO"),"ERROR NOTA",IF(AND(CZ115="NO",AX115=1),0,IF(VLOOKUP(AI115,EXPERIENCIA!$A$1:$C$2100,3,0)=AX115,0,"ERROR NOTA")))))</f>
        <v>0</v>
      </c>
      <c r="DB115" s="85" t="str">
        <f>IF(ISERROR(VLOOKUP(AI115,COMPORTAMIENTO!$A$1:$C$2100,1,0)),"NO","SI")</f>
        <v>NO</v>
      </c>
      <c r="DC115" s="85">
        <f>IF(CX115="NO","NO APLICA",IF(AY115=0,"ERROR NOTA",IF(AND(DB115="NO",AY115=7),0,IF(VLOOKUP(AI115,COMPORTAMIENTO!$A$2:$H$2100,8,0)=AY115,0,"ERROR NOTA"))))</f>
        <v>0</v>
      </c>
      <c r="DD115" s="103">
        <f t="shared" si="59"/>
        <v>0.1</v>
      </c>
      <c r="DE115" s="103">
        <f t="shared" si="60"/>
        <v>0.70000000000000007</v>
      </c>
      <c r="DF115" s="85" t="str">
        <f t="shared" si="48"/>
        <v>SI</v>
      </c>
      <c r="DG115" s="85">
        <f t="shared" si="49"/>
        <v>0</v>
      </c>
      <c r="DH115" s="85">
        <f t="shared" si="61"/>
        <v>0</v>
      </c>
      <c r="DI115" s="85">
        <f t="shared" si="50"/>
        <v>0</v>
      </c>
      <c r="DJ115" s="7">
        <f t="shared" si="62"/>
        <v>6.4</v>
      </c>
      <c r="DK115" s="7">
        <f t="shared" si="51"/>
        <v>6.4</v>
      </c>
      <c r="DL115" s="12">
        <f t="shared" si="63"/>
        <v>5075</v>
      </c>
      <c r="DM115" s="12">
        <f>VLOOKUP(A115,'5 TD'!$A:$B,2,0)</f>
        <v>5075</v>
      </c>
      <c r="DN115" s="7">
        <f t="shared" si="52"/>
        <v>7</v>
      </c>
      <c r="DO115" s="85" t="str">
        <f t="shared" si="53"/>
        <v>APROBADO</v>
      </c>
      <c r="DP115" s="85" t="str">
        <f t="shared" si="69"/>
        <v>APROBADO</v>
      </c>
      <c r="DQ115" s="7">
        <f t="shared" si="70"/>
        <v>6</v>
      </c>
      <c r="DR115" s="85" t="str">
        <f t="shared" si="64"/>
        <v>APROBADO</v>
      </c>
      <c r="DS115" s="2">
        <f>+('3 Planilla Preadjudicación OTIC'!BO115)</f>
        <v>0</v>
      </c>
      <c r="DT115" s="2">
        <f>IF(DR115="APROBADO",VLOOKUP(A115,'5 TD'!$D$3:$E$270,2,0),"NO APLICA")</f>
        <v>7</v>
      </c>
      <c r="DU115" s="2" t="str">
        <f t="shared" si="71"/>
        <v>NO</v>
      </c>
      <c r="DV115" s="2" t="str">
        <f>IF(DU115="SI",VLOOKUP(A115,'5 TD'!$G$3:$H$270,2,0),"NO APLICA ")</f>
        <v xml:space="preserve">NO APLICA </v>
      </c>
      <c r="DW115" s="2" t="str">
        <f t="shared" si="65"/>
        <v>NO</v>
      </c>
      <c r="DX115" s="2" t="str">
        <f>IF(DW115="SI",VLOOKUP(A115,'5 TD'!$J$4:$K$472,2,0),"NO APLICA")</f>
        <v>NO APLICA</v>
      </c>
      <c r="DY115" s="2" t="str">
        <f t="shared" si="66"/>
        <v>NO</v>
      </c>
      <c r="DZ115" s="7" t="str">
        <f>IF(DY115="SI",VLOOKUP(A115,'5 TD'!$M$4:$N$350,2,0),"NO APLICA")</f>
        <v>NO APLICA</v>
      </c>
      <c r="EA115" s="2" t="str">
        <f t="shared" si="54"/>
        <v>NO APLICA</v>
      </c>
      <c r="EB115" s="12" t="str">
        <f t="shared" si="67"/>
        <v/>
      </c>
      <c r="EC115" s="12" t="str">
        <f>IF(EA115="SI",VLOOKUP(A115,'5 TD'!$V$4:$W$479,2,0),"NO APLICA")</f>
        <v>NO APLICA</v>
      </c>
      <c r="ED115" s="2" t="str">
        <f t="shared" si="72"/>
        <v>NO</v>
      </c>
      <c r="EE115" s="79" t="str">
        <f>IF(ED115="SI",VLOOKUP(AI115,COMPORTAMIENTO!$A$1:$H$2100,7,0),"NO APLICA")</f>
        <v>NO APLICA</v>
      </c>
      <c r="EF115" s="234" t="str">
        <f>IF(ED115="SI",VLOOKUP(A115,'5 TD'!$P$2:$Q$479,2,0),"NO APLICA")</f>
        <v>NO APLICA</v>
      </c>
      <c r="EG115" s="2" t="str">
        <f t="shared" si="73"/>
        <v>NO</v>
      </c>
      <c r="EH115" s="2">
        <f>IF(CZ115="no",0,VLOOKUP(AI115,EXPERIENCIA!$A$1:$C$2100,2,0))</f>
        <v>0</v>
      </c>
      <c r="EI115" s="2">
        <f>IF(CZ115="si",VLOOKUP(A115,'5 TD'!$S$3:$T$2103,2,0),0)</f>
        <v>0</v>
      </c>
      <c r="EJ115" s="2" t="str">
        <f t="shared" si="74"/>
        <v>SI</v>
      </c>
      <c r="EK115" s="2">
        <f>+('3 Planilla Preadjudicación OTIC'!BU116)</f>
        <v>0</v>
      </c>
      <c r="EL115" s="3"/>
      <c r="EM115" s="3"/>
      <c r="EN115" s="3"/>
    </row>
    <row r="116" spans="1:144" ht="15" hidden="1" customHeight="1" x14ac:dyDescent="0.3">
      <c r="A116" s="2">
        <f>+('3 Planilla Preadjudicación OTIC'!A116)</f>
        <v>14549</v>
      </c>
      <c r="B116" s="2" t="str">
        <f>+('3 Planilla Preadjudicación OTIC'!B116)</f>
        <v>53334038-5</v>
      </c>
      <c r="C116" s="4">
        <f>+('3 Planilla Preadjudicación OTIC'!E116)</f>
        <v>2025</v>
      </c>
      <c r="D116" s="4" t="str">
        <f>+('3 Planilla Preadjudicación OTIC'!F116)</f>
        <v>Fondos Regionales</v>
      </c>
      <c r="E116" s="4" t="str">
        <f>+('3 Planilla Preadjudicación OTIC'!G116)</f>
        <v>61531000-K</v>
      </c>
      <c r="F116" s="4" t="str">
        <f>+('3 Planilla Preadjudicación OTIC'!H116)</f>
        <v>SENCE</v>
      </c>
      <c r="G116" s="4"/>
      <c r="H116" s="4"/>
      <c r="I116" s="4" t="str">
        <f>+('3 Planilla Preadjudicación OTIC'!I116)</f>
        <v>LABORES DE CARPINTERÍA DE OBRA GRUESA BÁSICA</v>
      </c>
      <c r="J116" s="4" t="str">
        <f>+('3 Planilla Preadjudicación OTIC'!J116)</f>
        <v>PF1566</v>
      </c>
      <c r="K116" s="4" t="str">
        <f>+('3 Planilla Preadjudicación OTIC'!K116)</f>
        <v>TÉCNICAS PARA EL EMPRENDIMIENTO</v>
      </c>
      <c r="L116" s="4" t="str">
        <f>+('3 Planilla Preadjudicación OTIC'!L116)</f>
        <v>PF0921</v>
      </c>
      <c r="M116" s="2">
        <f>+('3 Planilla Preadjudicación OTIC'!M116)</f>
        <v>9</v>
      </c>
      <c r="N116" s="4" t="str">
        <f>+('3 Planilla Preadjudicación OTIC'!N116)</f>
        <v>DE LA ARAUCANÍA</v>
      </c>
      <c r="O116" s="4" t="str">
        <f>+('3 Planilla Preadjudicación OTIC'!O116)</f>
        <v>TOLTÉN</v>
      </c>
      <c r="P116" s="4" t="str">
        <f>+('3 Planilla Preadjudicación OTIC'!P116)</f>
        <v>PERSONAS VULNERABLES PERTENECIENTES AL 80 % MÁS VULNERABLE</v>
      </c>
      <c r="Q116" s="4" t="str">
        <f>+('3 Planilla Preadjudicación OTIC'!Q116)</f>
        <v>PRESENCIAL</v>
      </c>
      <c r="R116" s="4" t="str">
        <f>+('3 Planilla Preadjudicación OTIC'!R116)</f>
        <v>INDEPENDIENTE</v>
      </c>
      <c r="S116" s="4" t="str">
        <f>+('3 Planilla Preadjudicación OTIC'!S116)</f>
        <v>01. LUNES - MAÑANA / 04. MARTES - MAÑANA / 07. MIÉRCOLES - MAÑANA / 10. JUEVES - MAÑANA / 13. VIERNES - MAÑANA</v>
      </c>
      <c r="T116" s="2">
        <f>+('3 Planilla Preadjudicación OTIC'!T116)</f>
        <v>20</v>
      </c>
      <c r="U116" s="2">
        <f>+('3 Planilla Preadjudicación OTIC'!U116)</f>
        <v>170</v>
      </c>
      <c r="V116" s="2">
        <f>+('3 Planilla Preadjudicación OTIC'!V116)</f>
        <v>12</v>
      </c>
      <c r="W116" s="2">
        <f>+('3 Planilla Preadjudicación OTIC'!W116)</f>
        <v>182</v>
      </c>
      <c r="X116" s="2">
        <f>+('3 Planilla Preadjudicación OTIC'!X116)</f>
        <v>4</v>
      </c>
      <c r="Y116" s="2" t="str">
        <f>+('3 Planilla Preadjudicación OTIC'!Y116)</f>
        <v>SI</v>
      </c>
      <c r="Z116" s="2" t="str">
        <f>+('3 Planilla Preadjudicación OTIC'!Z116)</f>
        <v>SI</v>
      </c>
      <c r="AA116" s="2" t="str">
        <f>+('3 Planilla Preadjudicación OTIC'!AA116)</f>
        <v>SI</v>
      </c>
      <c r="AB116" s="4">
        <f>+('3 Planilla Preadjudicación OTIC'!AB116)</f>
        <v>0</v>
      </c>
      <c r="AC116" s="4" t="str">
        <f>+('3 Planilla Preadjudicación OTIC'!AC116)</f>
        <v>EDUCACIÓN MEDIA COMPLETA, PREFERENTEMENTE</v>
      </c>
      <c r="AD116" s="2">
        <f>+('3 Planilla Preadjudicación OTIC'!AD116)</f>
        <v>0</v>
      </c>
      <c r="AE116" s="4">
        <f>+('3 Planilla Preadjudicación OTIC'!AE116)</f>
        <v>0</v>
      </c>
      <c r="AF116" s="2" t="str">
        <f>+('3 Planilla Preadjudicación OTIC'!AF116)</f>
        <v>CONVOCATORIA ABIERTA</v>
      </c>
      <c r="AG116" s="2">
        <f>+('3 Planilla Preadjudicación OTIC'!AG116)</f>
        <v>46</v>
      </c>
      <c r="AH116" s="30">
        <v>2</v>
      </c>
      <c r="AI116" s="2" t="str">
        <f>+('3 Planilla Preadjudicación OTIC'!AI116)</f>
        <v>78008177-5</v>
      </c>
      <c r="AJ116" s="135" t="str">
        <f>+('3 Planilla Preadjudicación OTIC'!AJ116)</f>
        <v>Mongetun Capacitaciones Spa</v>
      </c>
      <c r="AK116" s="4">
        <f>+('3 Planilla Preadjudicación OTIC'!AK116)</f>
        <v>182</v>
      </c>
      <c r="AL116" s="2">
        <f>+('3 Planilla Preadjudicación OTIC'!AL116)</f>
        <v>46</v>
      </c>
      <c r="AM116" s="2">
        <f>+('3 Planilla Preadjudicación OTIC'!AM116)</f>
        <v>5075</v>
      </c>
      <c r="AN116" s="12">
        <f>+('3 Planilla Preadjudicación OTIC'!AN116)</f>
        <v>275000</v>
      </c>
      <c r="AO116" s="12">
        <f>+('3 Planilla Preadjudicación OTIC'!AO116)</f>
        <v>0</v>
      </c>
      <c r="AP116" s="12">
        <f>+('3 Planilla Preadjudicación OTIC'!AP116)</f>
        <v>18473000</v>
      </c>
      <c r="AQ116" s="12">
        <f>+('3 Planilla Preadjudicación OTIC'!AQ116)</f>
        <v>3680000</v>
      </c>
      <c r="AR116" s="12">
        <f>+('3 Planilla Preadjudicación OTIC'!AR116)</f>
        <v>5500000</v>
      </c>
      <c r="AS116" s="12">
        <f>+('3 Planilla Preadjudicación OTIC'!AS116)</f>
        <v>4600000</v>
      </c>
      <c r="AT116" s="12">
        <f>+('3 Planilla Preadjudicación OTIC'!AT116)</f>
        <v>0</v>
      </c>
      <c r="AU116" s="12">
        <f>+('3 Planilla Preadjudicación OTIC'!AU116)</f>
        <v>32253000</v>
      </c>
      <c r="AV116" s="12" t="str">
        <f>+('3 Planilla Preadjudicación OTIC'!AV116)</f>
        <v>SI</v>
      </c>
      <c r="AW116" s="2">
        <f>+('3 Planilla Preadjudicación OTIC'!AW116)</f>
        <v>0</v>
      </c>
      <c r="AX116" s="4">
        <f>+('3 Planilla Preadjudicación OTIC'!AX116)</f>
        <v>1</v>
      </c>
      <c r="AY116" s="2">
        <f>+('3 Planilla Preadjudicación OTIC'!AY116)</f>
        <v>7</v>
      </c>
      <c r="AZ116" s="2" t="str">
        <f>+('3 Planilla Preadjudicación OTIC'!BA116)</f>
        <v>-</v>
      </c>
      <c r="BA116" s="2" t="str">
        <f>+('3 Planilla Preadjudicación OTIC'!BB116)</f>
        <v>-</v>
      </c>
      <c r="BB116" s="2" t="str">
        <f>+('3 Planilla Preadjudicación OTIC'!BC116)</f>
        <v>-</v>
      </c>
      <c r="BC116" s="2" t="str">
        <f>+('3 Planilla Preadjudicación OTIC'!BD116)</f>
        <v>-</v>
      </c>
      <c r="BD116" s="2" t="str">
        <f>+('3 Planilla Preadjudicación OTIC'!BE116)</f>
        <v>-</v>
      </c>
      <c r="BE116" s="2" t="str">
        <f>+('3 Planilla Preadjudicación OTIC'!BF116)</f>
        <v>-</v>
      </c>
      <c r="BF116" s="2"/>
      <c r="BG116" s="2">
        <f>+('3 Planilla Preadjudicación OTIC'!BG116)</f>
        <v>7</v>
      </c>
      <c r="BH116" s="2">
        <f>+('3 Planilla Preadjudicación OTIC'!BH116)</f>
        <v>5.4</v>
      </c>
      <c r="BI116" s="2">
        <f>+('3 Planilla Preadjudicación OTIC'!BI116)</f>
        <v>7</v>
      </c>
      <c r="BJ116" s="2">
        <f>+('3 Planilla Preadjudicación OTIC'!BJ116)</f>
        <v>7</v>
      </c>
      <c r="BK116" s="2">
        <f>+('3 Planilla Preadjudicación OTIC'!BK116)</f>
        <v>7</v>
      </c>
      <c r="BL116" s="199">
        <f>+('3 Planilla Preadjudicación OTIC'!BM116)</f>
        <v>7</v>
      </c>
      <c r="BM116" s="103">
        <f>ROUND(('3 Planilla Preadjudicación OTIC'!BN116),1)</f>
        <v>6</v>
      </c>
      <c r="BN116" s="4">
        <f>+('3 Planilla Preadjudicación OTIC'!BO116)</f>
        <v>0</v>
      </c>
      <c r="BO116" s="4">
        <f>+('3 Planilla Preadjudicación OTIC'!BP116)</f>
        <v>0</v>
      </c>
      <c r="BP116" s="4">
        <f>+('3 Planilla Preadjudicación OTIC'!BQ116)</f>
        <v>0</v>
      </c>
      <c r="BQ116" s="4">
        <f>+('3 Planilla Preadjudicación OTIC'!BR116)</f>
        <v>0</v>
      </c>
      <c r="BR116" s="4">
        <f>+('3 Planilla Preadjudicación OTIC'!BS116)</f>
        <v>0</v>
      </c>
      <c r="BS116" s="4">
        <f>+('3 Planilla Preadjudicación OTIC'!BT116)</f>
        <v>0</v>
      </c>
      <c r="BT116" s="135"/>
      <c r="BU116" s="85">
        <f>IF(VLOOKUP(A116,'BD OFICIAL'!$A$1:$AL$2097,7,0)=D116,0,1)</f>
        <v>0</v>
      </c>
      <c r="BV116" s="85">
        <f>IF(VLOOKUP(A116,'BD OFICIAL'!$A$1:$AL$2097,11,0)=J116,0,1)</f>
        <v>0</v>
      </c>
      <c r="BW116" s="85">
        <f>IF(VLOOKUP(A116,'BD OFICIAL'!$A$1:$AL$2097,13,0)=L116,0,1)</f>
        <v>0</v>
      </c>
      <c r="BX116" s="2">
        <f>IF(VLOOKUP(A116,'BD OFICIAL'!$A$1:$AL$2097,16,0)=O116,0,1)</f>
        <v>0</v>
      </c>
      <c r="BY116" s="2">
        <f>IF(VLOOKUP(A116,'BD OFICIAL'!$A$1:$AL$2097,17,0)=P116,0,1)</f>
        <v>0</v>
      </c>
      <c r="BZ116" s="2">
        <f>IF(VLOOKUP(A116,'BD OFICIAL'!$A$1:$AL$2097,19,0)=R116,0,1)</f>
        <v>0</v>
      </c>
      <c r="CA116" s="2">
        <f>IF(VLOOKUP(A116,'BD OFICIAL'!$A$1:$AL$2097,21,0)=T116,0,1)</f>
        <v>0</v>
      </c>
      <c r="CB116" s="2">
        <f>IF(VLOOKUP(A116,'BD OFICIAL'!$A$1:$AL$2097,24,0)=AK116,0,1)</f>
        <v>0</v>
      </c>
      <c r="CC116" s="2">
        <f>IF(VLOOKUP(A116,'BD OFICIAL'!$A$1:$AL$2097,25,0)=X116,0,1)</f>
        <v>0</v>
      </c>
      <c r="CD116" s="2">
        <f>IF(VLOOKUP(A116,'BD OFICIAL'!$A$1:$AL$2097,26,0)=Y116,0,1)</f>
        <v>0</v>
      </c>
      <c r="CE116" s="2">
        <f>IF(VLOOKUP(A116,'BD OFICIAL'!$A$1:$AL$2097,27,0)=Z116,0,1)</f>
        <v>0</v>
      </c>
      <c r="CF116" s="2">
        <f>IF(VLOOKUP(A116,'BD OFICIAL'!$A$1:$AL$2097,28,0)=AA116,0,1)</f>
        <v>0</v>
      </c>
      <c r="CG116" s="2">
        <f>IF(VLOOKUP(A116,'BD OFICIAL'!$A$1:$AL$2097,33,0)=AF116,0,1)</f>
        <v>0</v>
      </c>
      <c r="CH116" s="2">
        <f>IF(VLOOKUP(A116,'BD OFICIAL'!$A$1:$AL$2097,35,0)=AH116,0,1)</f>
        <v>0</v>
      </c>
      <c r="CI116" s="85">
        <f>IF(VLOOKUP(A116,'BD OFICIAL'!$A$1:$AL$2097,34,0)=AL116,0,1)</f>
        <v>0</v>
      </c>
      <c r="CJ116" s="12">
        <f>VLOOKUP(A116,'BD OFICIAL'!$A$1:$AM$2097,36,0)*AM116-AP116</f>
        <v>0</v>
      </c>
      <c r="CK116" s="85" t="str">
        <f t="shared" si="41"/>
        <v>SHNOM</v>
      </c>
      <c r="CL116" s="85" t="str">
        <f t="shared" si="42"/>
        <v>SI</v>
      </c>
      <c r="CM116" s="85" t="str">
        <f t="shared" si="55"/>
        <v>NO</v>
      </c>
      <c r="CN116" s="31">
        <f t="shared" si="56"/>
        <v>0</v>
      </c>
      <c r="CO116" s="31">
        <f t="shared" si="43"/>
        <v>0</v>
      </c>
      <c r="CP116" s="31">
        <f t="shared" si="68"/>
        <v>0</v>
      </c>
      <c r="CQ116" s="31">
        <f>IF(Y116="NO",0,IF(Y116="SI",IF(VLOOKUP(A116,'BD OFICIAL'!$A:$AO,40,0)=AQ116,0,1)))</f>
        <v>0</v>
      </c>
      <c r="CR116" s="31">
        <f>IF(Z116="NO",0,IF(Z116="SI",IF(VLOOKUP(A116,'BD OFICIAL'!$A:$AO,41,0)=AS116,0,1)))</f>
        <v>0</v>
      </c>
      <c r="CS116" s="31">
        <f t="shared" si="44"/>
        <v>0</v>
      </c>
      <c r="CT116" s="31">
        <f t="shared" si="45"/>
        <v>0</v>
      </c>
      <c r="CU116" s="31">
        <f>IF(VLOOKUP(A116,'BD OFICIAL'!$A$1:$AL$1055,31,0)="SI",IF(AT116&gt;0,0,1),IF(AT116=0,0,1))</f>
        <v>0</v>
      </c>
      <c r="CV116" s="31">
        <f t="shared" si="46"/>
        <v>0</v>
      </c>
      <c r="CW116" s="31">
        <f t="shared" si="47"/>
        <v>0</v>
      </c>
      <c r="CX116" s="85" t="str">
        <f t="shared" si="57"/>
        <v>SI</v>
      </c>
      <c r="CY116" s="31">
        <f t="shared" si="58"/>
        <v>0</v>
      </c>
      <c r="CZ116" s="85" t="str">
        <f>IF(ISERROR(VLOOKUP(AI116,EXPERIENCIA!$A$1:$C$2100,1,0)),"NO","SI")</f>
        <v>NO</v>
      </c>
      <c r="DA116" s="85">
        <f>IF(CX116="no","NO APLICA",IF(AX116=0,"ERROR NOTA",IF(AND(AX116&gt;1,CZ116="NO"),"ERROR NOTA",IF(AND(CZ116="NO",AX116=1),0,IF(VLOOKUP(AI116,EXPERIENCIA!$A$1:$C$2100,3,0)=AX116,0,"ERROR NOTA")))))</f>
        <v>0</v>
      </c>
      <c r="DB116" s="85" t="str">
        <f>IF(ISERROR(VLOOKUP(AI116,COMPORTAMIENTO!$A$1:$C$2100,1,0)),"NO","SI")</f>
        <v>NO</v>
      </c>
      <c r="DC116" s="85">
        <f>IF(CX116="NO","NO APLICA",IF(AY116=0,"ERROR NOTA",IF(AND(DB116="NO",AY116=7),0,IF(VLOOKUP(AI116,COMPORTAMIENTO!$A$2:$H$2100,8,0)=AY116,0,"ERROR NOTA"))))</f>
        <v>0</v>
      </c>
      <c r="DD116" s="103">
        <f t="shared" si="59"/>
        <v>0.1</v>
      </c>
      <c r="DE116" s="103">
        <f t="shared" si="60"/>
        <v>0.70000000000000007</v>
      </c>
      <c r="DF116" s="85" t="str">
        <f t="shared" si="48"/>
        <v>SI</v>
      </c>
      <c r="DG116" s="85">
        <f t="shared" si="49"/>
        <v>0</v>
      </c>
      <c r="DH116" s="85">
        <f t="shared" si="61"/>
        <v>0</v>
      </c>
      <c r="DI116" s="85">
        <f t="shared" si="50"/>
        <v>0</v>
      </c>
      <c r="DJ116" s="7">
        <f t="shared" si="62"/>
        <v>6.5200000000000005</v>
      </c>
      <c r="DK116" s="7">
        <f t="shared" si="51"/>
        <v>6.5200000000000005</v>
      </c>
      <c r="DL116" s="12">
        <f t="shared" si="63"/>
        <v>5075</v>
      </c>
      <c r="DM116" s="12">
        <f>VLOOKUP(A116,'5 TD'!$A:$B,2,0)</f>
        <v>5075</v>
      </c>
      <c r="DN116" s="7">
        <f t="shared" si="52"/>
        <v>7</v>
      </c>
      <c r="DO116" s="85" t="str">
        <f t="shared" si="53"/>
        <v>APROBADO</v>
      </c>
      <c r="DP116" s="85" t="str">
        <f t="shared" si="69"/>
        <v>APROBADO</v>
      </c>
      <c r="DQ116" s="7">
        <f t="shared" si="70"/>
        <v>6</v>
      </c>
      <c r="DR116" s="85" t="str">
        <f t="shared" si="64"/>
        <v>APROBADO</v>
      </c>
      <c r="DS116" s="2">
        <f>+('3 Planilla Preadjudicación OTIC'!BO116)</f>
        <v>0</v>
      </c>
      <c r="DT116" s="2">
        <f>IF(DR116="APROBADO",VLOOKUP(A116,'5 TD'!$D$3:$E$270,2,0),"NO APLICA")</f>
        <v>7</v>
      </c>
      <c r="DU116" s="2" t="str">
        <f t="shared" si="71"/>
        <v>NO</v>
      </c>
      <c r="DV116" s="2" t="str">
        <f>IF(DU116="SI",VLOOKUP(A116,'5 TD'!$G$3:$H$270,2,0),"NO APLICA ")</f>
        <v xml:space="preserve">NO APLICA </v>
      </c>
      <c r="DW116" s="2" t="str">
        <f t="shared" si="65"/>
        <v>NO</v>
      </c>
      <c r="DX116" s="2" t="str">
        <f>IF(DW116="SI",VLOOKUP(A116,'5 TD'!$J$4:$K$472,2,0),"NO APLICA")</f>
        <v>NO APLICA</v>
      </c>
      <c r="DY116" s="2" t="str">
        <f t="shared" si="66"/>
        <v>NO</v>
      </c>
      <c r="DZ116" s="7" t="str">
        <f>IF(DY116="SI",VLOOKUP(A116,'5 TD'!$M$4:$N$350,2,0),"NO APLICA")</f>
        <v>NO APLICA</v>
      </c>
      <c r="EA116" s="2" t="str">
        <f t="shared" si="54"/>
        <v>NO APLICA</v>
      </c>
      <c r="EB116" s="12" t="str">
        <f t="shared" si="67"/>
        <v/>
      </c>
      <c r="EC116" s="12" t="str">
        <f>IF(EA116="SI",VLOOKUP(A116,'5 TD'!$V$4:$W$479,2,0),"NO APLICA")</f>
        <v>NO APLICA</v>
      </c>
      <c r="ED116" s="2" t="str">
        <f t="shared" si="72"/>
        <v>NO</v>
      </c>
      <c r="EE116" s="79" t="str">
        <f>IF(ED116="SI",VLOOKUP(AI116,COMPORTAMIENTO!$A$1:$H$2100,7,0),"NO APLICA")</f>
        <v>NO APLICA</v>
      </c>
      <c r="EF116" s="234" t="str">
        <f>IF(ED116="SI",VLOOKUP(A116,'5 TD'!$P$2:$Q$479,2,0),"NO APLICA")</f>
        <v>NO APLICA</v>
      </c>
      <c r="EG116" s="2" t="str">
        <f t="shared" si="73"/>
        <v>NO</v>
      </c>
      <c r="EH116" s="2">
        <f>IF(CZ116="no",0,VLOOKUP(AI116,EXPERIENCIA!$A$1:$C$2100,2,0))</f>
        <v>0</v>
      </c>
      <c r="EI116" s="2">
        <f>IF(CZ116="si",VLOOKUP(A116,'5 TD'!$S$3:$T$2103,2,0),0)</f>
        <v>0</v>
      </c>
      <c r="EJ116" s="2" t="str">
        <f t="shared" si="74"/>
        <v>SI</v>
      </c>
      <c r="EK116" s="2">
        <f>+('3 Planilla Preadjudicación OTIC'!BU117)</f>
        <v>0</v>
      </c>
      <c r="EL116" s="3"/>
      <c r="EM116" s="3"/>
      <c r="EN116" s="3"/>
    </row>
    <row r="117" spans="1:144" ht="15" hidden="1" customHeight="1" x14ac:dyDescent="0.3">
      <c r="A117" s="2">
        <f>+('3 Planilla Preadjudicación OTIC'!A117)</f>
        <v>14550</v>
      </c>
      <c r="B117" s="2" t="str">
        <f>+('3 Planilla Preadjudicación OTIC'!B117)</f>
        <v>53334038-5</v>
      </c>
      <c r="C117" s="4">
        <f>+('3 Planilla Preadjudicación OTIC'!E117)</f>
        <v>2025</v>
      </c>
      <c r="D117" s="4" t="str">
        <f>+('3 Planilla Preadjudicación OTIC'!F117)</f>
        <v>Fondos Regionales</v>
      </c>
      <c r="E117" s="4" t="str">
        <f>+('3 Planilla Preadjudicación OTIC'!G117)</f>
        <v>61531000-K</v>
      </c>
      <c r="F117" s="4" t="str">
        <f>+('3 Planilla Preadjudicación OTIC'!H117)</f>
        <v>SENCE</v>
      </c>
      <c r="G117" s="4"/>
      <c r="H117" s="4"/>
      <c r="I117" s="4" t="str">
        <f>+('3 Planilla Preadjudicación OTIC'!I117)</f>
        <v>LABORES DE CARPINTERÍA DE OBRA GRUESA BÁSICA</v>
      </c>
      <c r="J117" s="4" t="str">
        <f>+('3 Planilla Preadjudicación OTIC'!J117)</f>
        <v>PF1566</v>
      </c>
      <c r="K117" s="4" t="str">
        <f>+('3 Planilla Preadjudicación OTIC'!K117)</f>
        <v>TÉCNICAS PARA EL EMPRENDIMIENTO</v>
      </c>
      <c r="L117" s="4" t="str">
        <f>+('3 Planilla Preadjudicación OTIC'!L117)</f>
        <v>PF0921</v>
      </c>
      <c r="M117" s="2">
        <f>+('3 Planilla Preadjudicación OTIC'!M117)</f>
        <v>9</v>
      </c>
      <c r="N117" s="4" t="str">
        <f>+('3 Planilla Preadjudicación OTIC'!N117)</f>
        <v>DE LA ARAUCANÍA</v>
      </c>
      <c r="O117" s="4" t="str">
        <f>+('3 Planilla Preadjudicación OTIC'!O117)</f>
        <v>CARAHUE</v>
      </c>
      <c r="P117" s="4" t="str">
        <f>+('3 Planilla Preadjudicación OTIC'!P117)</f>
        <v>PERSONAS VULNERABLES PERTENECIENTES AL 80 % MÁS VULNERABLE</v>
      </c>
      <c r="Q117" s="4" t="str">
        <f>+('3 Planilla Preadjudicación OTIC'!Q117)</f>
        <v>PRESENCIAL</v>
      </c>
      <c r="R117" s="4" t="str">
        <f>+('3 Planilla Preadjudicación OTIC'!R117)</f>
        <v>INDEPENDIENTE</v>
      </c>
      <c r="S117" s="4" t="str">
        <f>+('3 Planilla Preadjudicación OTIC'!S117)</f>
        <v>01. LUNES - MAÑANA / 04. MARTES - MAÑANA / 07. MIÉRCOLES - MAÑANA / 10. JUEVES - MAÑANA / 13. VIERNES - MAÑANA</v>
      </c>
      <c r="T117" s="2">
        <f>+('3 Planilla Preadjudicación OTIC'!T117)</f>
        <v>20</v>
      </c>
      <c r="U117" s="2">
        <f>+('3 Planilla Preadjudicación OTIC'!U117)</f>
        <v>170</v>
      </c>
      <c r="V117" s="2">
        <f>+('3 Planilla Preadjudicación OTIC'!V117)</f>
        <v>12</v>
      </c>
      <c r="W117" s="2">
        <f>+('3 Planilla Preadjudicación OTIC'!W117)</f>
        <v>182</v>
      </c>
      <c r="X117" s="2">
        <f>+('3 Planilla Preadjudicación OTIC'!X117)</f>
        <v>4</v>
      </c>
      <c r="Y117" s="2" t="str">
        <f>+('3 Planilla Preadjudicación OTIC'!Y117)</f>
        <v>SI</v>
      </c>
      <c r="Z117" s="2" t="str">
        <f>+('3 Planilla Preadjudicación OTIC'!Z117)</f>
        <v>SI</v>
      </c>
      <c r="AA117" s="2" t="str">
        <f>+('3 Planilla Preadjudicación OTIC'!AA117)</f>
        <v>SI</v>
      </c>
      <c r="AB117" s="4">
        <f>+('3 Planilla Preadjudicación OTIC'!AB117)</f>
        <v>0</v>
      </c>
      <c r="AC117" s="4" t="str">
        <f>+('3 Planilla Preadjudicación OTIC'!AC117)</f>
        <v>EDUCACIÓN MEDIA COMPLETA, PREFERENTEMENTE</v>
      </c>
      <c r="AD117" s="2">
        <f>+('3 Planilla Preadjudicación OTIC'!AD117)</f>
        <v>0</v>
      </c>
      <c r="AE117" s="4">
        <f>+('3 Planilla Preadjudicación OTIC'!AE117)</f>
        <v>0</v>
      </c>
      <c r="AF117" s="2" t="str">
        <f>+('3 Planilla Preadjudicación OTIC'!AF117)</f>
        <v>CONVOCATORIA ABIERTA</v>
      </c>
      <c r="AG117" s="2">
        <f>+('3 Planilla Preadjudicación OTIC'!AG117)</f>
        <v>46</v>
      </c>
      <c r="AH117" s="30">
        <v>2</v>
      </c>
      <c r="AI117" s="2" t="str">
        <f>+('3 Planilla Preadjudicación OTIC'!AI117)</f>
        <v>78008177-5</v>
      </c>
      <c r="AJ117" s="135" t="str">
        <f>+('3 Planilla Preadjudicación OTIC'!AJ117)</f>
        <v>Mongetun Capacitaciones Spa</v>
      </c>
      <c r="AK117" s="4">
        <f>+('3 Planilla Preadjudicación OTIC'!AK117)</f>
        <v>182</v>
      </c>
      <c r="AL117" s="2">
        <f>+('3 Planilla Preadjudicación OTIC'!AL117)</f>
        <v>46</v>
      </c>
      <c r="AM117" s="2">
        <f>+('3 Planilla Preadjudicación OTIC'!AM117)</f>
        <v>5075</v>
      </c>
      <c r="AN117" s="12">
        <f>+('3 Planilla Preadjudicación OTIC'!AN117)</f>
        <v>275000</v>
      </c>
      <c r="AO117" s="12">
        <f>+('3 Planilla Preadjudicación OTIC'!AO117)</f>
        <v>0</v>
      </c>
      <c r="AP117" s="12">
        <f>+('3 Planilla Preadjudicación OTIC'!AP117)</f>
        <v>18473000</v>
      </c>
      <c r="AQ117" s="12">
        <f>+('3 Planilla Preadjudicación OTIC'!AQ117)</f>
        <v>3680000</v>
      </c>
      <c r="AR117" s="12">
        <f>+('3 Planilla Preadjudicación OTIC'!AR117)</f>
        <v>5500000</v>
      </c>
      <c r="AS117" s="12">
        <f>+('3 Planilla Preadjudicación OTIC'!AS117)</f>
        <v>4600000</v>
      </c>
      <c r="AT117" s="12">
        <f>+('3 Planilla Preadjudicación OTIC'!AT117)</f>
        <v>0</v>
      </c>
      <c r="AU117" s="12">
        <f>+('3 Planilla Preadjudicación OTIC'!AU117)</f>
        <v>32253000</v>
      </c>
      <c r="AV117" s="12" t="str">
        <f>+('3 Planilla Preadjudicación OTIC'!AV117)</f>
        <v>SI</v>
      </c>
      <c r="AW117" s="2">
        <f>+('3 Planilla Preadjudicación OTIC'!AW117)</f>
        <v>0</v>
      </c>
      <c r="AX117" s="4">
        <f>+('3 Planilla Preadjudicación OTIC'!AX117)</f>
        <v>1</v>
      </c>
      <c r="AY117" s="2">
        <f>+('3 Planilla Preadjudicación OTIC'!AY117)</f>
        <v>7</v>
      </c>
      <c r="AZ117" s="2" t="str">
        <f>+('3 Planilla Preadjudicación OTIC'!BA117)</f>
        <v>-</v>
      </c>
      <c r="BA117" s="2" t="str">
        <f>+('3 Planilla Preadjudicación OTIC'!BB117)</f>
        <v>-</v>
      </c>
      <c r="BB117" s="2" t="str">
        <f>+('3 Planilla Preadjudicación OTIC'!BC117)</f>
        <v>-</v>
      </c>
      <c r="BC117" s="2" t="str">
        <f>+('3 Planilla Preadjudicación OTIC'!BD117)</f>
        <v>-</v>
      </c>
      <c r="BD117" s="2" t="str">
        <f>+('3 Planilla Preadjudicación OTIC'!BE117)</f>
        <v>-</v>
      </c>
      <c r="BE117" s="2" t="str">
        <f>+('3 Planilla Preadjudicación OTIC'!BF117)</f>
        <v>-</v>
      </c>
      <c r="BF117" s="2"/>
      <c r="BG117" s="2">
        <f>+('3 Planilla Preadjudicación OTIC'!BG117)</f>
        <v>7</v>
      </c>
      <c r="BH117" s="2">
        <f>+('3 Planilla Preadjudicación OTIC'!BH117)</f>
        <v>5.4</v>
      </c>
      <c r="BI117" s="2">
        <f>+('3 Planilla Preadjudicación OTIC'!BI117)</f>
        <v>7</v>
      </c>
      <c r="BJ117" s="2">
        <f>+('3 Planilla Preadjudicación OTIC'!BJ117)</f>
        <v>7</v>
      </c>
      <c r="BK117" s="2">
        <f>+('3 Planilla Preadjudicación OTIC'!BK117)</f>
        <v>7</v>
      </c>
      <c r="BL117" s="199">
        <f>+('3 Planilla Preadjudicación OTIC'!BM117)</f>
        <v>7</v>
      </c>
      <c r="BM117" s="103">
        <f>ROUND(('3 Planilla Preadjudicación OTIC'!BN117),1)</f>
        <v>6</v>
      </c>
      <c r="BN117" s="4">
        <f>+('3 Planilla Preadjudicación OTIC'!BO117)</f>
        <v>0</v>
      </c>
      <c r="BO117" s="4">
        <f>+('3 Planilla Preadjudicación OTIC'!BP117)</f>
        <v>0</v>
      </c>
      <c r="BP117" s="4">
        <f>+('3 Planilla Preadjudicación OTIC'!BQ117)</f>
        <v>0</v>
      </c>
      <c r="BQ117" s="4">
        <f>+('3 Planilla Preadjudicación OTIC'!BR117)</f>
        <v>0</v>
      </c>
      <c r="BR117" s="4">
        <f>+('3 Planilla Preadjudicación OTIC'!BS117)</f>
        <v>0</v>
      </c>
      <c r="BS117" s="4">
        <f>+('3 Planilla Preadjudicación OTIC'!BT117)</f>
        <v>0</v>
      </c>
      <c r="BT117" s="135"/>
      <c r="BU117" s="85">
        <f>IF(VLOOKUP(A117,'BD OFICIAL'!$A$1:$AL$2097,7,0)=D117,0,1)</f>
        <v>0</v>
      </c>
      <c r="BV117" s="85">
        <f>IF(VLOOKUP(A117,'BD OFICIAL'!$A$1:$AL$2097,11,0)=J117,0,1)</f>
        <v>0</v>
      </c>
      <c r="BW117" s="85">
        <f>IF(VLOOKUP(A117,'BD OFICIAL'!$A$1:$AL$2097,13,0)=L117,0,1)</f>
        <v>0</v>
      </c>
      <c r="BX117" s="2">
        <f>IF(VLOOKUP(A117,'BD OFICIAL'!$A$1:$AL$2097,16,0)=O117,0,1)</f>
        <v>0</v>
      </c>
      <c r="BY117" s="2">
        <f>IF(VLOOKUP(A117,'BD OFICIAL'!$A$1:$AL$2097,17,0)=P117,0,1)</f>
        <v>0</v>
      </c>
      <c r="BZ117" s="2">
        <f>IF(VLOOKUP(A117,'BD OFICIAL'!$A$1:$AL$2097,19,0)=R117,0,1)</f>
        <v>0</v>
      </c>
      <c r="CA117" s="2">
        <f>IF(VLOOKUP(A117,'BD OFICIAL'!$A$1:$AL$2097,21,0)=T117,0,1)</f>
        <v>0</v>
      </c>
      <c r="CB117" s="2">
        <f>IF(VLOOKUP(A117,'BD OFICIAL'!$A$1:$AL$2097,24,0)=AK117,0,1)</f>
        <v>0</v>
      </c>
      <c r="CC117" s="2">
        <f>IF(VLOOKUP(A117,'BD OFICIAL'!$A$1:$AL$2097,25,0)=X117,0,1)</f>
        <v>0</v>
      </c>
      <c r="CD117" s="2">
        <f>IF(VLOOKUP(A117,'BD OFICIAL'!$A$1:$AL$2097,26,0)=Y117,0,1)</f>
        <v>0</v>
      </c>
      <c r="CE117" s="2">
        <f>IF(VLOOKUP(A117,'BD OFICIAL'!$A$1:$AL$2097,27,0)=Z117,0,1)</f>
        <v>0</v>
      </c>
      <c r="CF117" s="2">
        <f>IF(VLOOKUP(A117,'BD OFICIAL'!$A$1:$AL$2097,28,0)=AA117,0,1)</f>
        <v>0</v>
      </c>
      <c r="CG117" s="2">
        <f>IF(VLOOKUP(A117,'BD OFICIAL'!$A$1:$AL$2097,33,0)=AF117,0,1)</f>
        <v>0</v>
      </c>
      <c r="CH117" s="2">
        <f>IF(VLOOKUP(A117,'BD OFICIAL'!$A$1:$AL$2097,35,0)=AH117,0,1)</f>
        <v>0</v>
      </c>
      <c r="CI117" s="85">
        <f>IF(VLOOKUP(A117,'BD OFICIAL'!$A$1:$AL$2097,34,0)=AL117,0,1)</f>
        <v>0</v>
      </c>
      <c r="CJ117" s="12">
        <f>VLOOKUP(A117,'BD OFICIAL'!$A$1:$AM$2097,36,0)*AM117-AP117</f>
        <v>0</v>
      </c>
      <c r="CK117" s="85" t="str">
        <f t="shared" si="41"/>
        <v>SHNOM</v>
      </c>
      <c r="CL117" s="85" t="str">
        <f t="shared" si="42"/>
        <v>SI</v>
      </c>
      <c r="CM117" s="85" t="str">
        <f t="shared" si="55"/>
        <v>NO</v>
      </c>
      <c r="CN117" s="31">
        <f t="shared" si="56"/>
        <v>0</v>
      </c>
      <c r="CO117" s="31">
        <f t="shared" si="43"/>
        <v>0</v>
      </c>
      <c r="CP117" s="31">
        <f t="shared" si="68"/>
        <v>0</v>
      </c>
      <c r="CQ117" s="31">
        <f>IF(Y117="NO",0,IF(Y117="SI",IF(VLOOKUP(A117,'BD OFICIAL'!$A:$AO,40,0)=AQ117,0,1)))</f>
        <v>0</v>
      </c>
      <c r="CR117" s="31">
        <f>IF(Z117="NO",0,IF(Z117="SI",IF(VLOOKUP(A117,'BD OFICIAL'!$A:$AO,41,0)=AS117,0,1)))</f>
        <v>0</v>
      </c>
      <c r="CS117" s="31">
        <f t="shared" si="44"/>
        <v>0</v>
      </c>
      <c r="CT117" s="31">
        <f t="shared" si="45"/>
        <v>0</v>
      </c>
      <c r="CU117" s="31">
        <f>IF(VLOOKUP(A117,'BD OFICIAL'!$A$1:$AL$1055,31,0)="SI",IF(AT117&gt;0,0,1),IF(AT117=0,0,1))</f>
        <v>0</v>
      </c>
      <c r="CV117" s="31">
        <f t="shared" si="46"/>
        <v>0</v>
      </c>
      <c r="CW117" s="31">
        <f t="shared" si="47"/>
        <v>0</v>
      </c>
      <c r="CX117" s="85" t="str">
        <f t="shared" si="57"/>
        <v>SI</v>
      </c>
      <c r="CY117" s="31">
        <f t="shared" si="58"/>
        <v>0</v>
      </c>
      <c r="CZ117" s="85" t="str">
        <f>IF(ISERROR(VLOOKUP(AI117,EXPERIENCIA!$A$1:$C$2100,1,0)),"NO","SI")</f>
        <v>NO</v>
      </c>
      <c r="DA117" s="85">
        <f>IF(CX117="no","NO APLICA",IF(AX117=0,"ERROR NOTA",IF(AND(AX117&gt;1,CZ117="NO"),"ERROR NOTA",IF(AND(CZ117="NO",AX117=1),0,IF(VLOOKUP(AI117,EXPERIENCIA!$A$1:$C$2100,3,0)=AX117,0,"ERROR NOTA")))))</f>
        <v>0</v>
      </c>
      <c r="DB117" s="85" t="str">
        <f>IF(ISERROR(VLOOKUP(AI117,COMPORTAMIENTO!$A$1:$C$2100,1,0)),"NO","SI")</f>
        <v>NO</v>
      </c>
      <c r="DC117" s="85">
        <f>IF(CX117="NO","NO APLICA",IF(AY117=0,"ERROR NOTA",IF(AND(DB117="NO",AY117=7),0,IF(VLOOKUP(AI117,COMPORTAMIENTO!$A$2:$H$2100,8,0)=AY117,0,"ERROR NOTA"))))</f>
        <v>0</v>
      </c>
      <c r="DD117" s="103">
        <f t="shared" si="59"/>
        <v>0.1</v>
      </c>
      <c r="DE117" s="103">
        <f t="shared" si="60"/>
        <v>0.70000000000000007</v>
      </c>
      <c r="DF117" s="85" t="str">
        <f t="shared" si="48"/>
        <v>SI</v>
      </c>
      <c r="DG117" s="85">
        <f t="shared" si="49"/>
        <v>0</v>
      </c>
      <c r="DH117" s="85">
        <f t="shared" si="61"/>
        <v>0</v>
      </c>
      <c r="DI117" s="85">
        <f t="shared" si="50"/>
        <v>0</v>
      </c>
      <c r="DJ117" s="7">
        <f t="shared" si="62"/>
        <v>6.5200000000000005</v>
      </c>
      <c r="DK117" s="7">
        <f t="shared" si="51"/>
        <v>6.5200000000000005</v>
      </c>
      <c r="DL117" s="12">
        <f t="shared" si="63"/>
        <v>5075</v>
      </c>
      <c r="DM117" s="12">
        <f>VLOOKUP(A117,'5 TD'!$A:$B,2,0)</f>
        <v>5075</v>
      </c>
      <c r="DN117" s="7">
        <f t="shared" si="52"/>
        <v>7</v>
      </c>
      <c r="DO117" s="85" t="str">
        <f t="shared" si="53"/>
        <v>APROBADO</v>
      </c>
      <c r="DP117" s="85" t="str">
        <f t="shared" si="69"/>
        <v>APROBADO</v>
      </c>
      <c r="DQ117" s="7">
        <f t="shared" si="70"/>
        <v>6</v>
      </c>
      <c r="DR117" s="85" t="str">
        <f t="shared" si="64"/>
        <v>APROBADO</v>
      </c>
      <c r="DS117" s="2">
        <f>+('3 Planilla Preadjudicación OTIC'!BO117)</f>
        <v>0</v>
      </c>
      <c r="DT117" s="2">
        <f>IF(DR117="APROBADO",VLOOKUP(A117,'5 TD'!$D$3:$E$270,2,0),"NO APLICA")</f>
        <v>7</v>
      </c>
      <c r="DU117" s="2" t="str">
        <f t="shared" si="71"/>
        <v>NO</v>
      </c>
      <c r="DV117" s="2" t="str">
        <f>IF(DU117="SI",VLOOKUP(A117,'5 TD'!$G$3:$H$270,2,0),"NO APLICA ")</f>
        <v xml:space="preserve">NO APLICA </v>
      </c>
      <c r="DW117" s="2" t="str">
        <f t="shared" si="65"/>
        <v>NO</v>
      </c>
      <c r="DX117" s="2" t="str">
        <f>IF(DW117="SI",VLOOKUP(A117,'5 TD'!$J$4:$K$472,2,0),"NO APLICA")</f>
        <v>NO APLICA</v>
      </c>
      <c r="DY117" s="2" t="str">
        <f t="shared" si="66"/>
        <v>NO</v>
      </c>
      <c r="DZ117" s="7" t="str">
        <f>IF(DY117="SI",VLOOKUP(A117,'5 TD'!$M$4:$N$350,2,0),"NO APLICA")</f>
        <v>NO APLICA</v>
      </c>
      <c r="EA117" s="2" t="str">
        <f t="shared" si="54"/>
        <v>NO APLICA</v>
      </c>
      <c r="EB117" s="12" t="str">
        <f t="shared" si="67"/>
        <v/>
      </c>
      <c r="EC117" s="12" t="str">
        <f>IF(EA117="SI",VLOOKUP(A117,'5 TD'!$V$4:$W$479,2,0),"NO APLICA")</f>
        <v>NO APLICA</v>
      </c>
      <c r="ED117" s="2" t="str">
        <f t="shared" si="72"/>
        <v>NO</v>
      </c>
      <c r="EE117" s="79" t="str">
        <f>IF(ED117="SI",VLOOKUP(AI117,COMPORTAMIENTO!$A$1:$H$2100,7,0),"NO APLICA")</f>
        <v>NO APLICA</v>
      </c>
      <c r="EF117" s="234" t="str">
        <f>IF(ED117="SI",VLOOKUP(A117,'5 TD'!$P$2:$Q$479,2,0),"NO APLICA")</f>
        <v>NO APLICA</v>
      </c>
      <c r="EG117" s="2" t="str">
        <f t="shared" si="73"/>
        <v>NO</v>
      </c>
      <c r="EH117" s="2">
        <f>IF(CZ117="no",0,VLOOKUP(AI117,EXPERIENCIA!$A$1:$C$2100,2,0))</f>
        <v>0</v>
      </c>
      <c r="EI117" s="2">
        <f>IF(CZ117="si",VLOOKUP(A117,'5 TD'!$S$3:$T$2103,2,0),0)</f>
        <v>0</v>
      </c>
      <c r="EJ117" s="2" t="str">
        <f t="shared" si="74"/>
        <v>SI</v>
      </c>
      <c r="EK117" s="2">
        <f>+('3 Planilla Preadjudicación OTIC'!BU118)</f>
        <v>0</v>
      </c>
      <c r="EL117" s="3"/>
      <c r="EM117" s="3"/>
      <c r="EN117" s="3"/>
    </row>
    <row r="118" spans="1:144" ht="15" hidden="1" customHeight="1" x14ac:dyDescent="0.3">
      <c r="A118" s="2">
        <f>+('3 Planilla Preadjudicación OTIC'!A118)</f>
        <v>14551</v>
      </c>
      <c r="B118" s="2" t="str">
        <f>+('3 Planilla Preadjudicación OTIC'!B118)</f>
        <v>53334038-5</v>
      </c>
      <c r="C118" s="4">
        <f>+('3 Planilla Preadjudicación OTIC'!E118)</f>
        <v>2025</v>
      </c>
      <c r="D118" s="4" t="str">
        <f>+('3 Planilla Preadjudicación OTIC'!F118)</f>
        <v>Fondos Regionales</v>
      </c>
      <c r="E118" s="4" t="str">
        <f>+('3 Planilla Preadjudicación OTIC'!G118)</f>
        <v>61531000-K</v>
      </c>
      <c r="F118" s="4" t="str">
        <f>+('3 Planilla Preadjudicación OTIC'!H118)</f>
        <v>SENCE</v>
      </c>
      <c r="G118" s="4"/>
      <c r="H118" s="4"/>
      <c r="I118" s="4" t="str">
        <f>+('3 Planilla Preadjudicación OTIC'!I118)</f>
        <v>LABORES DE CARPINTERÍA DE OBRA GRUESA BÁSICA</v>
      </c>
      <c r="J118" s="4" t="str">
        <f>+('3 Planilla Preadjudicación OTIC'!J118)</f>
        <v>PF1566</v>
      </c>
      <c r="K118" s="4" t="str">
        <f>+('3 Planilla Preadjudicación OTIC'!K118)</f>
        <v>TÉCNICAS PARA EL EMPRENDIMIENTO</v>
      </c>
      <c r="L118" s="4" t="str">
        <f>+('3 Planilla Preadjudicación OTIC'!L118)</f>
        <v>PF0921</v>
      </c>
      <c r="M118" s="2">
        <f>+('3 Planilla Preadjudicación OTIC'!M118)</f>
        <v>9</v>
      </c>
      <c r="N118" s="4" t="str">
        <f>+('3 Planilla Preadjudicación OTIC'!N118)</f>
        <v>DE LA ARAUCANÍA</v>
      </c>
      <c r="O118" s="4" t="str">
        <f>+('3 Planilla Preadjudicación OTIC'!O118)</f>
        <v>LONQUIMAY</v>
      </c>
      <c r="P118" s="4" t="str">
        <f>+('3 Planilla Preadjudicación OTIC'!P118)</f>
        <v>PERSONAS VULNERABLES PERTENECIENTES AL 80 % MÁS VULNERABLE</v>
      </c>
      <c r="Q118" s="4" t="str">
        <f>+('3 Planilla Preadjudicación OTIC'!Q118)</f>
        <v>PRESENCIAL</v>
      </c>
      <c r="R118" s="4" t="str">
        <f>+('3 Planilla Preadjudicación OTIC'!R118)</f>
        <v>INDEPENDIENTE</v>
      </c>
      <c r="S118" s="4" t="str">
        <f>+('3 Planilla Preadjudicación OTIC'!S118)</f>
        <v>01. LUNES - MAÑANA / 04. MARTES - MAÑANA / 07. MIÉRCOLES - MAÑANA / 10. JUEVES - MAÑANA / 13. VIERNES - MAÑANA</v>
      </c>
      <c r="T118" s="2">
        <f>+('3 Planilla Preadjudicación OTIC'!T118)</f>
        <v>20</v>
      </c>
      <c r="U118" s="2">
        <f>+('3 Planilla Preadjudicación OTIC'!U118)</f>
        <v>170</v>
      </c>
      <c r="V118" s="2">
        <f>+('3 Planilla Preadjudicación OTIC'!V118)</f>
        <v>12</v>
      </c>
      <c r="W118" s="2">
        <f>+('3 Planilla Preadjudicación OTIC'!W118)</f>
        <v>182</v>
      </c>
      <c r="X118" s="2">
        <f>+('3 Planilla Preadjudicación OTIC'!X118)</f>
        <v>4</v>
      </c>
      <c r="Y118" s="2" t="str">
        <f>+('3 Planilla Preadjudicación OTIC'!Y118)</f>
        <v>SI</v>
      </c>
      <c r="Z118" s="2" t="str">
        <f>+('3 Planilla Preadjudicación OTIC'!Z118)</f>
        <v>SI</v>
      </c>
      <c r="AA118" s="2" t="str">
        <f>+('3 Planilla Preadjudicación OTIC'!AA118)</f>
        <v>SI</v>
      </c>
      <c r="AB118" s="4">
        <f>+('3 Planilla Preadjudicación OTIC'!AB118)</f>
        <v>0</v>
      </c>
      <c r="AC118" s="4" t="str">
        <f>+('3 Planilla Preadjudicación OTIC'!AC118)</f>
        <v>EDUCACIÓN MEDIA COMPLETA, PREFERENTEMENTE</v>
      </c>
      <c r="AD118" s="2">
        <f>+('3 Planilla Preadjudicación OTIC'!AD118)</f>
        <v>0</v>
      </c>
      <c r="AE118" s="4">
        <f>+('3 Planilla Preadjudicación OTIC'!AE118)</f>
        <v>0</v>
      </c>
      <c r="AF118" s="2" t="str">
        <f>+('3 Planilla Preadjudicación OTIC'!AF118)</f>
        <v>CONVOCATORIA ABIERTA</v>
      </c>
      <c r="AG118" s="2">
        <f>+('3 Planilla Preadjudicación OTIC'!AG118)</f>
        <v>46</v>
      </c>
      <c r="AH118" s="30">
        <v>2</v>
      </c>
      <c r="AI118" s="2" t="str">
        <f>+('3 Planilla Preadjudicación OTIC'!AI118)</f>
        <v>78008177-5</v>
      </c>
      <c r="AJ118" s="135" t="str">
        <f>+('3 Planilla Preadjudicación OTIC'!AJ118)</f>
        <v>Mongetun Capacitaciones Spa</v>
      </c>
      <c r="AK118" s="4">
        <f>+('3 Planilla Preadjudicación OTIC'!AK118)</f>
        <v>182</v>
      </c>
      <c r="AL118" s="2">
        <f>+('3 Planilla Preadjudicación OTIC'!AL118)</f>
        <v>46</v>
      </c>
      <c r="AM118" s="2">
        <f>+('3 Planilla Preadjudicación OTIC'!AM118)</f>
        <v>5075</v>
      </c>
      <c r="AN118" s="12">
        <f>+('3 Planilla Preadjudicación OTIC'!AN118)</f>
        <v>275000</v>
      </c>
      <c r="AO118" s="12">
        <f>+('3 Planilla Preadjudicación OTIC'!AO118)</f>
        <v>0</v>
      </c>
      <c r="AP118" s="12">
        <f>+('3 Planilla Preadjudicación OTIC'!AP118)</f>
        <v>18473000</v>
      </c>
      <c r="AQ118" s="12">
        <f>+('3 Planilla Preadjudicación OTIC'!AQ118)</f>
        <v>3680000</v>
      </c>
      <c r="AR118" s="12">
        <f>+('3 Planilla Preadjudicación OTIC'!AR118)</f>
        <v>5500000</v>
      </c>
      <c r="AS118" s="12">
        <f>+('3 Planilla Preadjudicación OTIC'!AS118)</f>
        <v>4600000</v>
      </c>
      <c r="AT118" s="12">
        <f>+('3 Planilla Preadjudicación OTIC'!AT118)</f>
        <v>0</v>
      </c>
      <c r="AU118" s="12">
        <f>+('3 Planilla Preadjudicación OTIC'!AU118)</f>
        <v>32253000</v>
      </c>
      <c r="AV118" s="12" t="str">
        <f>+('3 Planilla Preadjudicación OTIC'!AV118)</f>
        <v>SI</v>
      </c>
      <c r="AW118" s="2">
        <f>+('3 Planilla Preadjudicación OTIC'!AW118)</f>
        <v>0</v>
      </c>
      <c r="AX118" s="4">
        <f>+('3 Planilla Preadjudicación OTIC'!AX118)</f>
        <v>1</v>
      </c>
      <c r="AY118" s="2">
        <f>+('3 Planilla Preadjudicación OTIC'!AY118)</f>
        <v>7</v>
      </c>
      <c r="AZ118" s="2" t="str">
        <f>+('3 Planilla Preadjudicación OTIC'!BA118)</f>
        <v>-</v>
      </c>
      <c r="BA118" s="2" t="str">
        <f>+('3 Planilla Preadjudicación OTIC'!BB118)</f>
        <v>-</v>
      </c>
      <c r="BB118" s="2" t="str">
        <f>+('3 Planilla Preadjudicación OTIC'!BC118)</f>
        <v>-</v>
      </c>
      <c r="BC118" s="2" t="str">
        <f>+('3 Planilla Preadjudicación OTIC'!BD118)</f>
        <v>-</v>
      </c>
      <c r="BD118" s="2" t="str">
        <f>+('3 Planilla Preadjudicación OTIC'!BE118)</f>
        <v>-</v>
      </c>
      <c r="BE118" s="2" t="str">
        <f>+('3 Planilla Preadjudicación OTIC'!BF118)</f>
        <v>-</v>
      </c>
      <c r="BF118" s="2"/>
      <c r="BG118" s="2">
        <f>+('3 Planilla Preadjudicación OTIC'!BG118)</f>
        <v>7</v>
      </c>
      <c r="BH118" s="2">
        <f>+('3 Planilla Preadjudicación OTIC'!BH118)</f>
        <v>5.4</v>
      </c>
      <c r="BI118" s="2">
        <f>+('3 Planilla Preadjudicación OTIC'!BI118)</f>
        <v>7</v>
      </c>
      <c r="BJ118" s="2">
        <f>+('3 Planilla Preadjudicación OTIC'!BJ118)</f>
        <v>7</v>
      </c>
      <c r="BK118" s="2">
        <f>+('3 Planilla Preadjudicación OTIC'!BK118)</f>
        <v>7</v>
      </c>
      <c r="BL118" s="199">
        <f>+('3 Planilla Preadjudicación OTIC'!BM118)</f>
        <v>7</v>
      </c>
      <c r="BM118" s="103">
        <f>ROUND(('3 Planilla Preadjudicación OTIC'!BN118),1)</f>
        <v>6</v>
      </c>
      <c r="BN118" s="4">
        <f>+('3 Planilla Preadjudicación OTIC'!BO118)</f>
        <v>0</v>
      </c>
      <c r="BO118" s="4">
        <f>+('3 Planilla Preadjudicación OTIC'!BP118)</f>
        <v>0</v>
      </c>
      <c r="BP118" s="4">
        <f>+('3 Planilla Preadjudicación OTIC'!BQ118)</f>
        <v>0</v>
      </c>
      <c r="BQ118" s="4">
        <f>+('3 Planilla Preadjudicación OTIC'!BR118)</f>
        <v>0</v>
      </c>
      <c r="BR118" s="4">
        <f>+('3 Planilla Preadjudicación OTIC'!BS118)</f>
        <v>0</v>
      </c>
      <c r="BS118" s="4">
        <f>+('3 Planilla Preadjudicación OTIC'!BT118)</f>
        <v>0</v>
      </c>
      <c r="BT118" s="135"/>
      <c r="BU118" s="85">
        <f>IF(VLOOKUP(A118,'BD OFICIAL'!$A$1:$AL$2097,7,0)=D118,0,1)</f>
        <v>0</v>
      </c>
      <c r="BV118" s="85">
        <f>IF(VLOOKUP(A118,'BD OFICIAL'!$A$1:$AL$2097,11,0)=J118,0,1)</f>
        <v>0</v>
      </c>
      <c r="BW118" s="85">
        <f>IF(VLOOKUP(A118,'BD OFICIAL'!$A$1:$AL$2097,13,0)=L118,0,1)</f>
        <v>0</v>
      </c>
      <c r="BX118" s="2">
        <f>IF(VLOOKUP(A118,'BD OFICIAL'!$A$1:$AL$2097,16,0)=O118,0,1)</f>
        <v>0</v>
      </c>
      <c r="BY118" s="2">
        <f>IF(VLOOKUP(A118,'BD OFICIAL'!$A$1:$AL$2097,17,0)=P118,0,1)</f>
        <v>0</v>
      </c>
      <c r="BZ118" s="2">
        <f>IF(VLOOKUP(A118,'BD OFICIAL'!$A$1:$AL$2097,19,0)=R118,0,1)</f>
        <v>0</v>
      </c>
      <c r="CA118" s="2">
        <f>IF(VLOOKUP(A118,'BD OFICIAL'!$A$1:$AL$2097,21,0)=T118,0,1)</f>
        <v>0</v>
      </c>
      <c r="CB118" s="2">
        <f>IF(VLOOKUP(A118,'BD OFICIAL'!$A$1:$AL$2097,24,0)=AK118,0,1)</f>
        <v>0</v>
      </c>
      <c r="CC118" s="2">
        <f>IF(VLOOKUP(A118,'BD OFICIAL'!$A$1:$AL$2097,25,0)=X118,0,1)</f>
        <v>0</v>
      </c>
      <c r="CD118" s="2">
        <f>IF(VLOOKUP(A118,'BD OFICIAL'!$A$1:$AL$2097,26,0)=Y118,0,1)</f>
        <v>0</v>
      </c>
      <c r="CE118" s="2">
        <f>IF(VLOOKUP(A118,'BD OFICIAL'!$A$1:$AL$2097,27,0)=Z118,0,1)</f>
        <v>0</v>
      </c>
      <c r="CF118" s="2">
        <f>IF(VLOOKUP(A118,'BD OFICIAL'!$A$1:$AL$2097,28,0)=AA118,0,1)</f>
        <v>0</v>
      </c>
      <c r="CG118" s="2">
        <f>IF(VLOOKUP(A118,'BD OFICIAL'!$A$1:$AL$2097,33,0)=AF118,0,1)</f>
        <v>0</v>
      </c>
      <c r="CH118" s="2">
        <f>IF(VLOOKUP(A118,'BD OFICIAL'!$A$1:$AL$2097,35,0)=AH118,0,1)</f>
        <v>0</v>
      </c>
      <c r="CI118" s="85">
        <f>IF(VLOOKUP(A118,'BD OFICIAL'!$A$1:$AL$2097,34,0)=AL118,0,1)</f>
        <v>0</v>
      </c>
      <c r="CJ118" s="12">
        <f>VLOOKUP(A118,'BD OFICIAL'!$A$1:$AM$2097,36,0)*AM118-AP118</f>
        <v>0</v>
      </c>
      <c r="CK118" s="85" t="str">
        <f t="shared" si="41"/>
        <v>SHNOM</v>
      </c>
      <c r="CL118" s="85" t="str">
        <f t="shared" si="42"/>
        <v>SI</v>
      </c>
      <c r="CM118" s="85" t="str">
        <f t="shared" si="55"/>
        <v>NO</v>
      </c>
      <c r="CN118" s="31">
        <f t="shared" si="56"/>
        <v>0</v>
      </c>
      <c r="CO118" s="31">
        <f t="shared" si="43"/>
        <v>0</v>
      </c>
      <c r="CP118" s="31">
        <f t="shared" si="68"/>
        <v>0</v>
      </c>
      <c r="CQ118" s="31">
        <f>IF(Y118="NO",0,IF(Y118="SI",IF(VLOOKUP(A118,'BD OFICIAL'!$A:$AO,40,0)=AQ118,0,1)))</f>
        <v>0</v>
      </c>
      <c r="CR118" s="31">
        <f>IF(Z118="NO",0,IF(Z118="SI",IF(VLOOKUP(A118,'BD OFICIAL'!$A:$AO,41,0)=AS118,0,1)))</f>
        <v>0</v>
      </c>
      <c r="CS118" s="31">
        <f t="shared" si="44"/>
        <v>0</v>
      </c>
      <c r="CT118" s="31">
        <f t="shared" si="45"/>
        <v>0</v>
      </c>
      <c r="CU118" s="31">
        <f>IF(VLOOKUP(A118,'BD OFICIAL'!$A$1:$AL$1055,31,0)="SI",IF(AT118&gt;0,0,1),IF(AT118=0,0,1))</f>
        <v>0</v>
      </c>
      <c r="CV118" s="31">
        <f t="shared" si="46"/>
        <v>0</v>
      </c>
      <c r="CW118" s="31">
        <f t="shared" si="47"/>
        <v>0</v>
      </c>
      <c r="CX118" s="85" t="str">
        <f t="shared" si="57"/>
        <v>SI</v>
      </c>
      <c r="CY118" s="31">
        <f t="shared" si="58"/>
        <v>0</v>
      </c>
      <c r="CZ118" s="85" t="str">
        <f>IF(ISERROR(VLOOKUP(AI118,EXPERIENCIA!$A$1:$C$2100,1,0)),"NO","SI")</f>
        <v>NO</v>
      </c>
      <c r="DA118" s="85">
        <f>IF(CX118="no","NO APLICA",IF(AX118=0,"ERROR NOTA",IF(AND(AX118&gt;1,CZ118="NO"),"ERROR NOTA",IF(AND(CZ118="NO",AX118=1),0,IF(VLOOKUP(AI118,EXPERIENCIA!$A$1:$C$2100,3,0)=AX118,0,"ERROR NOTA")))))</f>
        <v>0</v>
      </c>
      <c r="DB118" s="85" t="str">
        <f>IF(ISERROR(VLOOKUP(AI118,COMPORTAMIENTO!$A$1:$C$2100,1,0)),"NO","SI")</f>
        <v>NO</v>
      </c>
      <c r="DC118" s="85">
        <f>IF(CX118="NO","NO APLICA",IF(AY118=0,"ERROR NOTA",IF(AND(DB118="NO",AY118=7),0,IF(VLOOKUP(AI118,COMPORTAMIENTO!$A$2:$H$2100,8,0)=AY118,0,"ERROR NOTA"))))</f>
        <v>0</v>
      </c>
      <c r="DD118" s="103">
        <f t="shared" si="59"/>
        <v>0.1</v>
      </c>
      <c r="DE118" s="103">
        <f t="shared" si="60"/>
        <v>0.70000000000000007</v>
      </c>
      <c r="DF118" s="85" t="str">
        <f t="shared" si="48"/>
        <v>SI</v>
      </c>
      <c r="DG118" s="85">
        <f t="shared" si="49"/>
        <v>0</v>
      </c>
      <c r="DH118" s="85">
        <f t="shared" si="61"/>
        <v>0</v>
      </c>
      <c r="DI118" s="85">
        <f t="shared" si="50"/>
        <v>0</v>
      </c>
      <c r="DJ118" s="7">
        <f t="shared" si="62"/>
        <v>6.5200000000000005</v>
      </c>
      <c r="DK118" s="7">
        <f t="shared" si="51"/>
        <v>6.5200000000000005</v>
      </c>
      <c r="DL118" s="12">
        <f t="shared" si="63"/>
        <v>5075</v>
      </c>
      <c r="DM118" s="12">
        <f>VLOOKUP(A118,'5 TD'!$A:$B,2,0)</f>
        <v>5075</v>
      </c>
      <c r="DN118" s="7">
        <f t="shared" si="52"/>
        <v>7</v>
      </c>
      <c r="DO118" s="85" t="str">
        <f t="shared" si="53"/>
        <v>APROBADO</v>
      </c>
      <c r="DP118" s="85" t="str">
        <f t="shared" si="69"/>
        <v>APROBADO</v>
      </c>
      <c r="DQ118" s="7">
        <f t="shared" si="70"/>
        <v>6</v>
      </c>
      <c r="DR118" s="85" t="str">
        <f t="shared" si="64"/>
        <v>APROBADO</v>
      </c>
      <c r="DS118" s="2">
        <f>+('3 Planilla Preadjudicación OTIC'!BO118)</f>
        <v>0</v>
      </c>
      <c r="DT118" s="2">
        <f>IF(DR118="APROBADO",VLOOKUP(A118,'5 TD'!$D$3:$E$270,2,0),"NO APLICA")</f>
        <v>7</v>
      </c>
      <c r="DU118" s="2" t="str">
        <f t="shared" si="71"/>
        <v>NO</v>
      </c>
      <c r="DV118" s="2" t="str">
        <f>IF(DU118="SI",VLOOKUP(A118,'5 TD'!$G$3:$H$270,2,0),"NO APLICA ")</f>
        <v xml:space="preserve">NO APLICA </v>
      </c>
      <c r="DW118" s="2" t="str">
        <f t="shared" si="65"/>
        <v>NO</v>
      </c>
      <c r="DX118" s="2" t="str">
        <f>IF(DW118="SI",VLOOKUP(A118,'5 TD'!$J$4:$K$472,2,0),"NO APLICA")</f>
        <v>NO APLICA</v>
      </c>
      <c r="DY118" s="2" t="str">
        <f t="shared" si="66"/>
        <v>NO</v>
      </c>
      <c r="DZ118" s="7" t="str">
        <f>IF(DY118="SI",VLOOKUP(A118,'5 TD'!$M$4:$N$350,2,0),"NO APLICA")</f>
        <v>NO APLICA</v>
      </c>
      <c r="EA118" s="2" t="str">
        <f t="shared" si="54"/>
        <v>NO APLICA</v>
      </c>
      <c r="EB118" s="12" t="str">
        <f t="shared" si="67"/>
        <v/>
      </c>
      <c r="EC118" s="12" t="str">
        <f>IF(EA118="SI",VLOOKUP(A118,'5 TD'!$V$4:$W$479,2,0),"NO APLICA")</f>
        <v>NO APLICA</v>
      </c>
      <c r="ED118" s="2" t="str">
        <f t="shared" si="72"/>
        <v>NO</v>
      </c>
      <c r="EE118" s="79" t="str">
        <f>IF(ED118="SI",VLOOKUP(AI118,COMPORTAMIENTO!$A$1:$H$2100,7,0),"NO APLICA")</f>
        <v>NO APLICA</v>
      </c>
      <c r="EF118" s="234" t="str">
        <f>IF(ED118="SI",VLOOKUP(A118,'5 TD'!$P$2:$Q$479,2,0),"NO APLICA")</f>
        <v>NO APLICA</v>
      </c>
      <c r="EG118" s="2" t="str">
        <f t="shared" si="73"/>
        <v>NO</v>
      </c>
      <c r="EH118" s="2">
        <f>IF(CZ118="no",0,VLOOKUP(AI118,EXPERIENCIA!$A$1:$C$2100,2,0))</f>
        <v>0</v>
      </c>
      <c r="EI118" s="2">
        <f>IF(CZ118="si",VLOOKUP(A118,'5 TD'!$S$3:$T$2103,2,0),0)</f>
        <v>0</v>
      </c>
      <c r="EJ118" s="2" t="str">
        <f t="shared" si="74"/>
        <v>SI</v>
      </c>
      <c r="EK118" s="2">
        <f>+('3 Planilla Preadjudicación OTIC'!BU119)</f>
        <v>0</v>
      </c>
      <c r="EL118" s="3"/>
      <c r="EM118" s="3"/>
      <c r="EN118" s="3"/>
    </row>
    <row r="119" spans="1:144" ht="15" hidden="1" customHeight="1" x14ac:dyDescent="0.3">
      <c r="A119" s="2">
        <f>+('3 Planilla Preadjudicación OTIC'!A119)</f>
        <v>14552</v>
      </c>
      <c r="B119" s="2" t="str">
        <f>+('3 Planilla Preadjudicación OTIC'!B119)</f>
        <v>53334038-5</v>
      </c>
      <c r="C119" s="4">
        <f>+('3 Planilla Preadjudicación OTIC'!E119)</f>
        <v>2025</v>
      </c>
      <c r="D119" s="4" t="str">
        <f>+('3 Planilla Preadjudicación OTIC'!F119)</f>
        <v>Fondos Regionales</v>
      </c>
      <c r="E119" s="4" t="str">
        <f>+('3 Planilla Preadjudicación OTIC'!G119)</f>
        <v>61531000-K</v>
      </c>
      <c r="F119" s="4" t="str">
        <f>+('3 Planilla Preadjudicación OTIC'!H119)</f>
        <v>SENCE</v>
      </c>
      <c r="G119" s="4"/>
      <c r="H119" s="4"/>
      <c r="I119" s="4" t="str">
        <f>+('3 Planilla Preadjudicación OTIC'!I119)</f>
        <v>LABORES DE CARPINTERÍA DE TERMINACIONES AVANZADAS</v>
      </c>
      <c r="J119" s="4" t="str">
        <f>+('3 Planilla Preadjudicación OTIC'!J119)</f>
        <v>PF1567</v>
      </c>
      <c r="K119" s="4" t="str">
        <f>+('3 Planilla Preadjudicación OTIC'!K119)</f>
        <v>TÉCNICAS PARA EL EMPRENDIMIENTO</v>
      </c>
      <c r="L119" s="4" t="str">
        <f>+('3 Planilla Preadjudicación OTIC'!L119)</f>
        <v>PF0921</v>
      </c>
      <c r="M119" s="2">
        <f>+('3 Planilla Preadjudicación OTIC'!M119)</f>
        <v>9</v>
      </c>
      <c r="N119" s="4" t="str">
        <f>+('3 Planilla Preadjudicación OTIC'!N119)</f>
        <v>DE LA ARAUCANÍA</v>
      </c>
      <c r="O119" s="4" t="str">
        <f>+('3 Planilla Preadjudicación OTIC'!O119)</f>
        <v>SAAVEDRA</v>
      </c>
      <c r="P119" s="4" t="str">
        <f>+('3 Planilla Preadjudicación OTIC'!P119)</f>
        <v>PERSONAS VULNERABLES PERTENECIENTES AL 80 % MÁS VULNERABLE</v>
      </c>
      <c r="Q119" s="4" t="str">
        <f>+('3 Planilla Preadjudicación OTIC'!Q119)</f>
        <v>PRESENCIAL</v>
      </c>
      <c r="R119" s="4" t="str">
        <f>+('3 Planilla Preadjudicación OTIC'!R119)</f>
        <v>INDEPENDIENTE</v>
      </c>
      <c r="S119" s="4" t="str">
        <f>+('3 Planilla Preadjudicación OTIC'!S119)</f>
        <v>01. LUNES - MAÑANA / 04. MARTES - MAÑANA / 07. MIÉRCOLES - MAÑANA / 10. JUEVES - MAÑANA / 13. VIERNES - MAÑANA</v>
      </c>
      <c r="T119" s="2">
        <f>+('3 Planilla Preadjudicación OTIC'!T119)</f>
        <v>20</v>
      </c>
      <c r="U119" s="2">
        <f>+('3 Planilla Preadjudicación OTIC'!U119)</f>
        <v>130</v>
      </c>
      <c r="V119" s="2">
        <f>+('3 Planilla Preadjudicación OTIC'!V119)</f>
        <v>12</v>
      </c>
      <c r="W119" s="2">
        <f>+('3 Planilla Preadjudicación OTIC'!W119)</f>
        <v>142</v>
      </c>
      <c r="X119" s="2">
        <f>+('3 Planilla Preadjudicación OTIC'!X119)</f>
        <v>4</v>
      </c>
      <c r="Y119" s="2" t="str">
        <f>+('3 Planilla Preadjudicación OTIC'!Y119)</f>
        <v>SI</v>
      </c>
      <c r="Z119" s="2" t="str">
        <f>+('3 Planilla Preadjudicación OTIC'!Z119)</f>
        <v>SI</v>
      </c>
      <c r="AA119" s="2" t="str">
        <f>+('3 Planilla Preadjudicación OTIC'!AA119)</f>
        <v>SI</v>
      </c>
      <c r="AB119" s="4">
        <f>+('3 Planilla Preadjudicación OTIC'!AB119)</f>
        <v>0</v>
      </c>
      <c r="AC119" s="4" t="str">
        <f>+('3 Planilla Preadjudicación OTIC'!AC119)</f>
        <v>EDUCACIÓN MEDIA COMPLETA, PREFERENTEMENTE</v>
      </c>
      <c r="AD119" s="2">
        <f>+('3 Planilla Preadjudicación OTIC'!AD119)</f>
        <v>0</v>
      </c>
      <c r="AE119" s="4">
        <f>+('3 Planilla Preadjudicación OTIC'!AE119)</f>
        <v>0</v>
      </c>
      <c r="AF119" s="2" t="str">
        <f>+('3 Planilla Preadjudicación OTIC'!AF119)</f>
        <v>CONVOCATORIA ABIERTA</v>
      </c>
      <c r="AG119" s="2">
        <f>+('3 Planilla Preadjudicación OTIC'!AG119)</f>
        <v>36</v>
      </c>
      <c r="AH119" s="30">
        <v>2</v>
      </c>
      <c r="AI119" s="2" t="str">
        <f>+('3 Planilla Preadjudicación OTIC'!AI119)</f>
        <v>78008177-5</v>
      </c>
      <c r="AJ119" s="135" t="str">
        <f>+('3 Planilla Preadjudicación OTIC'!AJ119)</f>
        <v>Mongetun Capacitaciones Spa</v>
      </c>
      <c r="AK119" s="4">
        <f>+('3 Planilla Preadjudicación OTIC'!AK119)</f>
        <v>142</v>
      </c>
      <c r="AL119" s="2">
        <f>+('3 Planilla Preadjudicación OTIC'!AL119)</f>
        <v>36</v>
      </c>
      <c r="AM119" s="2">
        <f>+('3 Planilla Preadjudicación OTIC'!AM119)</f>
        <v>5075</v>
      </c>
      <c r="AN119" s="12">
        <f>+('3 Planilla Preadjudicación OTIC'!AN119)</f>
        <v>275000</v>
      </c>
      <c r="AO119" s="12">
        <f>+('3 Planilla Preadjudicación OTIC'!AO119)</f>
        <v>0</v>
      </c>
      <c r="AP119" s="12">
        <f>+('3 Planilla Preadjudicación OTIC'!AP119)</f>
        <v>14413000</v>
      </c>
      <c r="AQ119" s="12">
        <f>+('3 Planilla Preadjudicación OTIC'!AQ119)</f>
        <v>2880000</v>
      </c>
      <c r="AR119" s="12">
        <f>+('3 Planilla Preadjudicación OTIC'!AR119)</f>
        <v>5500000</v>
      </c>
      <c r="AS119" s="12">
        <f>+('3 Planilla Preadjudicación OTIC'!AS119)</f>
        <v>3600000</v>
      </c>
      <c r="AT119" s="12">
        <f>+('3 Planilla Preadjudicación OTIC'!AT119)</f>
        <v>0</v>
      </c>
      <c r="AU119" s="12">
        <f>+('3 Planilla Preadjudicación OTIC'!AU119)</f>
        <v>26393000</v>
      </c>
      <c r="AV119" s="12" t="str">
        <f>+('3 Planilla Preadjudicación OTIC'!AV119)</f>
        <v>SI</v>
      </c>
      <c r="AW119" s="2">
        <f>+('3 Planilla Preadjudicación OTIC'!AW119)</f>
        <v>0</v>
      </c>
      <c r="AX119" s="4">
        <f>+('3 Planilla Preadjudicación OTIC'!AX119)</f>
        <v>1</v>
      </c>
      <c r="AY119" s="2">
        <f>+('3 Planilla Preadjudicación OTIC'!AY119)</f>
        <v>7</v>
      </c>
      <c r="AZ119" s="2" t="str">
        <f>+('3 Planilla Preadjudicación OTIC'!BA119)</f>
        <v>-</v>
      </c>
      <c r="BA119" s="2" t="str">
        <f>+('3 Planilla Preadjudicación OTIC'!BB119)</f>
        <v>-</v>
      </c>
      <c r="BB119" s="2" t="str">
        <f>+('3 Planilla Preadjudicación OTIC'!BC119)</f>
        <v>-</v>
      </c>
      <c r="BC119" s="2" t="str">
        <f>+('3 Planilla Preadjudicación OTIC'!BD119)</f>
        <v>-</v>
      </c>
      <c r="BD119" s="2" t="str">
        <f>+('3 Planilla Preadjudicación OTIC'!BE119)</f>
        <v>-</v>
      </c>
      <c r="BE119" s="2" t="str">
        <f>+('3 Planilla Preadjudicación OTIC'!BF119)</f>
        <v>-</v>
      </c>
      <c r="BF119" s="2"/>
      <c r="BG119" s="2">
        <f>+('3 Planilla Preadjudicación OTIC'!BG119)</f>
        <v>7</v>
      </c>
      <c r="BH119" s="2">
        <f>+('3 Planilla Preadjudicación OTIC'!BH119)</f>
        <v>7</v>
      </c>
      <c r="BI119" s="2">
        <f>+('3 Planilla Preadjudicación OTIC'!BI119)</f>
        <v>7</v>
      </c>
      <c r="BJ119" s="2">
        <f>+('3 Planilla Preadjudicación OTIC'!BJ119)</f>
        <v>7</v>
      </c>
      <c r="BK119" s="2">
        <f>+('3 Planilla Preadjudicación OTIC'!BK119)</f>
        <v>7</v>
      </c>
      <c r="BL119" s="199">
        <f>+('3 Planilla Preadjudicación OTIC'!BM119)</f>
        <v>7</v>
      </c>
      <c r="BM119" s="103">
        <f>ROUND(('3 Planilla Preadjudicación OTIC'!BN119),1)</f>
        <v>6.4</v>
      </c>
      <c r="BN119" s="4">
        <f>+('3 Planilla Preadjudicación OTIC'!BO119)</f>
        <v>0</v>
      </c>
      <c r="BO119" s="4">
        <f>+('3 Planilla Preadjudicación OTIC'!BP119)</f>
        <v>0</v>
      </c>
      <c r="BP119" s="4">
        <f>+('3 Planilla Preadjudicación OTIC'!BQ119)</f>
        <v>0</v>
      </c>
      <c r="BQ119" s="4">
        <f>+('3 Planilla Preadjudicación OTIC'!BR119)</f>
        <v>0</v>
      </c>
      <c r="BR119" s="4">
        <f>+('3 Planilla Preadjudicación OTIC'!BS119)</f>
        <v>0</v>
      </c>
      <c r="BS119" s="4">
        <f>+('3 Planilla Preadjudicación OTIC'!BT119)</f>
        <v>0</v>
      </c>
      <c r="BT119" s="135"/>
      <c r="BU119" s="85">
        <f>IF(VLOOKUP(A119,'BD OFICIAL'!$A$1:$AL$2097,7,0)=D119,0,1)</f>
        <v>0</v>
      </c>
      <c r="BV119" s="85">
        <f>IF(VLOOKUP(A119,'BD OFICIAL'!$A$1:$AL$2097,11,0)=J119,0,1)</f>
        <v>0</v>
      </c>
      <c r="BW119" s="85">
        <f>IF(VLOOKUP(A119,'BD OFICIAL'!$A$1:$AL$2097,13,0)=L119,0,1)</f>
        <v>0</v>
      </c>
      <c r="BX119" s="2">
        <f>IF(VLOOKUP(A119,'BD OFICIAL'!$A$1:$AL$2097,16,0)=O119,0,1)</f>
        <v>0</v>
      </c>
      <c r="BY119" s="2">
        <f>IF(VLOOKUP(A119,'BD OFICIAL'!$A$1:$AL$2097,17,0)=P119,0,1)</f>
        <v>0</v>
      </c>
      <c r="BZ119" s="2">
        <f>IF(VLOOKUP(A119,'BD OFICIAL'!$A$1:$AL$2097,19,0)=R119,0,1)</f>
        <v>0</v>
      </c>
      <c r="CA119" s="2">
        <f>IF(VLOOKUP(A119,'BD OFICIAL'!$A$1:$AL$2097,21,0)=T119,0,1)</f>
        <v>0</v>
      </c>
      <c r="CB119" s="2">
        <f>IF(VLOOKUP(A119,'BD OFICIAL'!$A$1:$AL$2097,24,0)=AK119,0,1)</f>
        <v>0</v>
      </c>
      <c r="CC119" s="2">
        <f>IF(VLOOKUP(A119,'BD OFICIAL'!$A$1:$AL$2097,25,0)=X119,0,1)</f>
        <v>0</v>
      </c>
      <c r="CD119" s="2">
        <f>IF(VLOOKUP(A119,'BD OFICIAL'!$A$1:$AL$2097,26,0)=Y119,0,1)</f>
        <v>0</v>
      </c>
      <c r="CE119" s="2">
        <f>IF(VLOOKUP(A119,'BD OFICIAL'!$A$1:$AL$2097,27,0)=Z119,0,1)</f>
        <v>0</v>
      </c>
      <c r="CF119" s="2">
        <f>IF(VLOOKUP(A119,'BD OFICIAL'!$A$1:$AL$2097,28,0)=AA119,0,1)</f>
        <v>0</v>
      </c>
      <c r="CG119" s="2">
        <f>IF(VLOOKUP(A119,'BD OFICIAL'!$A$1:$AL$2097,33,0)=AF119,0,1)</f>
        <v>0</v>
      </c>
      <c r="CH119" s="2">
        <f>IF(VLOOKUP(A119,'BD OFICIAL'!$A$1:$AL$2097,35,0)=AH119,0,1)</f>
        <v>0</v>
      </c>
      <c r="CI119" s="85">
        <f>IF(VLOOKUP(A119,'BD OFICIAL'!$A$1:$AL$2097,34,0)=AL119,0,1)</f>
        <v>0</v>
      </c>
      <c r="CJ119" s="12">
        <f>VLOOKUP(A119,'BD OFICIAL'!$A$1:$AM$2097,36,0)*AM119-AP119</f>
        <v>0</v>
      </c>
      <c r="CK119" s="85" t="str">
        <f t="shared" si="41"/>
        <v>SHNOM</v>
      </c>
      <c r="CL119" s="85" t="str">
        <f t="shared" si="42"/>
        <v>SI</v>
      </c>
      <c r="CM119" s="85" t="str">
        <f t="shared" si="55"/>
        <v>NO</v>
      </c>
      <c r="CN119" s="31">
        <f t="shared" si="56"/>
        <v>0</v>
      </c>
      <c r="CO119" s="31">
        <f t="shared" si="43"/>
        <v>0</v>
      </c>
      <c r="CP119" s="31">
        <f t="shared" si="68"/>
        <v>0</v>
      </c>
      <c r="CQ119" s="31">
        <f>IF(Y119="NO",0,IF(Y119="SI",IF(VLOOKUP(A119,'BD OFICIAL'!$A:$AO,40,0)=AQ119,0,1)))</f>
        <v>0</v>
      </c>
      <c r="CR119" s="31">
        <f>IF(Z119="NO",0,IF(Z119="SI",IF(VLOOKUP(A119,'BD OFICIAL'!$A:$AO,41,0)=AS119,0,1)))</f>
        <v>0</v>
      </c>
      <c r="CS119" s="31">
        <f t="shared" si="44"/>
        <v>0</v>
      </c>
      <c r="CT119" s="31">
        <f t="shared" si="45"/>
        <v>0</v>
      </c>
      <c r="CU119" s="31">
        <f>IF(VLOOKUP(A119,'BD OFICIAL'!$A$1:$AL$1055,31,0)="SI",IF(AT119&gt;0,0,1),IF(AT119=0,0,1))</f>
        <v>0</v>
      </c>
      <c r="CV119" s="31">
        <f t="shared" si="46"/>
        <v>0</v>
      </c>
      <c r="CW119" s="31">
        <f t="shared" si="47"/>
        <v>0</v>
      </c>
      <c r="CX119" s="85" t="str">
        <f t="shared" si="57"/>
        <v>SI</v>
      </c>
      <c r="CY119" s="31">
        <f t="shared" si="58"/>
        <v>0</v>
      </c>
      <c r="CZ119" s="85" t="str">
        <f>IF(ISERROR(VLOOKUP(AI119,EXPERIENCIA!$A$1:$C$2100,1,0)),"NO","SI")</f>
        <v>NO</v>
      </c>
      <c r="DA119" s="85">
        <f>IF(CX119="no","NO APLICA",IF(AX119=0,"ERROR NOTA",IF(AND(AX119&gt;1,CZ119="NO"),"ERROR NOTA",IF(AND(CZ119="NO",AX119=1),0,IF(VLOOKUP(AI119,EXPERIENCIA!$A$1:$C$2100,3,0)=AX119,0,"ERROR NOTA")))))</f>
        <v>0</v>
      </c>
      <c r="DB119" s="85" t="str">
        <f>IF(ISERROR(VLOOKUP(AI119,COMPORTAMIENTO!$A$1:$C$2100,1,0)),"NO","SI")</f>
        <v>NO</v>
      </c>
      <c r="DC119" s="85">
        <f>IF(CX119="NO","NO APLICA",IF(AY119=0,"ERROR NOTA",IF(AND(DB119="NO",AY119=7),0,IF(VLOOKUP(AI119,COMPORTAMIENTO!$A$2:$H$2100,8,0)=AY119,0,"ERROR NOTA"))))</f>
        <v>0</v>
      </c>
      <c r="DD119" s="103">
        <f t="shared" si="59"/>
        <v>0.1</v>
      </c>
      <c r="DE119" s="103">
        <f t="shared" si="60"/>
        <v>0.70000000000000007</v>
      </c>
      <c r="DF119" s="85" t="str">
        <f t="shared" si="48"/>
        <v>SI</v>
      </c>
      <c r="DG119" s="85">
        <f t="shared" si="49"/>
        <v>0</v>
      </c>
      <c r="DH119" s="85">
        <f t="shared" si="61"/>
        <v>0</v>
      </c>
      <c r="DI119" s="85">
        <f t="shared" si="50"/>
        <v>0</v>
      </c>
      <c r="DJ119" s="7">
        <f t="shared" si="62"/>
        <v>7.0000000000000009</v>
      </c>
      <c r="DK119" s="7">
        <f t="shared" si="51"/>
        <v>7.0000000000000009</v>
      </c>
      <c r="DL119" s="12">
        <f t="shared" si="63"/>
        <v>5075</v>
      </c>
      <c r="DM119" s="12">
        <f>VLOOKUP(A119,'5 TD'!$A:$B,2,0)</f>
        <v>5075</v>
      </c>
      <c r="DN119" s="7">
        <f t="shared" si="52"/>
        <v>7</v>
      </c>
      <c r="DO119" s="85" t="str">
        <f t="shared" si="53"/>
        <v>APROBADO</v>
      </c>
      <c r="DP119" s="85" t="str">
        <f t="shared" si="69"/>
        <v>APROBADO</v>
      </c>
      <c r="DQ119" s="7">
        <f t="shared" si="70"/>
        <v>6.4</v>
      </c>
      <c r="DR119" s="85" t="str">
        <f t="shared" si="64"/>
        <v>APROBADO</v>
      </c>
      <c r="DS119" s="2">
        <f>+('3 Planilla Preadjudicación OTIC'!BO119)</f>
        <v>0</v>
      </c>
      <c r="DT119" s="2">
        <f>IF(DR119="APROBADO",VLOOKUP(A119,'5 TD'!$D$3:$E$270,2,0),"NO APLICA")</f>
        <v>7</v>
      </c>
      <c r="DU119" s="2" t="str">
        <f t="shared" si="71"/>
        <v>NO</v>
      </c>
      <c r="DV119" s="2" t="str">
        <f>IF(DU119="SI",VLOOKUP(A119,'5 TD'!$G$3:$H$270,2,0),"NO APLICA ")</f>
        <v xml:space="preserve">NO APLICA </v>
      </c>
      <c r="DW119" s="2" t="str">
        <f t="shared" si="65"/>
        <v>NO</v>
      </c>
      <c r="DX119" s="2" t="str">
        <f>IF(DW119="SI",VLOOKUP(A119,'5 TD'!$J$4:$K$472,2,0),"NO APLICA")</f>
        <v>NO APLICA</v>
      </c>
      <c r="DY119" s="2" t="str">
        <f t="shared" si="66"/>
        <v>NO</v>
      </c>
      <c r="DZ119" s="7" t="str">
        <f>IF(DY119="SI",VLOOKUP(A119,'5 TD'!$M$4:$N$350,2,0),"NO APLICA")</f>
        <v>NO APLICA</v>
      </c>
      <c r="EA119" s="2" t="str">
        <f t="shared" si="54"/>
        <v>NO APLICA</v>
      </c>
      <c r="EB119" s="12" t="str">
        <f t="shared" si="67"/>
        <v/>
      </c>
      <c r="EC119" s="12" t="str">
        <f>IF(EA119="SI",VLOOKUP(A119,'5 TD'!$V$4:$W$479,2,0),"NO APLICA")</f>
        <v>NO APLICA</v>
      </c>
      <c r="ED119" s="2" t="str">
        <f t="shared" si="72"/>
        <v>NO</v>
      </c>
      <c r="EE119" s="79" t="str">
        <f>IF(ED119="SI",VLOOKUP(AI119,COMPORTAMIENTO!$A$1:$H$2100,7,0),"NO APLICA")</f>
        <v>NO APLICA</v>
      </c>
      <c r="EF119" s="234" t="str">
        <f>IF(ED119="SI",VLOOKUP(A119,'5 TD'!$P$2:$Q$479,2,0),"NO APLICA")</f>
        <v>NO APLICA</v>
      </c>
      <c r="EG119" s="2" t="str">
        <f t="shared" si="73"/>
        <v>NO</v>
      </c>
      <c r="EH119" s="2">
        <f>IF(CZ119="no",0,VLOOKUP(AI119,EXPERIENCIA!$A$1:$C$2100,2,0))</f>
        <v>0</v>
      </c>
      <c r="EI119" s="2">
        <f>IF(CZ119="si",VLOOKUP(A119,'5 TD'!$S$3:$T$2103,2,0),0)</f>
        <v>0</v>
      </c>
      <c r="EJ119" s="2" t="str">
        <f t="shared" si="74"/>
        <v>SI</v>
      </c>
      <c r="EK119" s="2">
        <f>+('3 Planilla Preadjudicación OTIC'!BU120)</f>
        <v>0</v>
      </c>
      <c r="EL119" s="3"/>
      <c r="EM119" s="3"/>
      <c r="EN119" s="3"/>
    </row>
    <row r="120" spans="1:144" ht="15" hidden="1" customHeight="1" x14ac:dyDescent="0.3">
      <c r="A120" s="2">
        <f>+('3 Planilla Preadjudicación OTIC'!A120)</f>
        <v>14553</v>
      </c>
      <c r="B120" s="2" t="str">
        <f>+('3 Planilla Preadjudicación OTIC'!B120)</f>
        <v>53334038-5</v>
      </c>
      <c r="C120" s="4">
        <f>+('3 Planilla Preadjudicación OTIC'!E120)</f>
        <v>2025</v>
      </c>
      <c r="D120" s="4" t="str">
        <f>+('3 Planilla Preadjudicación OTIC'!F120)</f>
        <v>Fondos Regionales</v>
      </c>
      <c r="E120" s="4" t="str">
        <f>+('3 Planilla Preadjudicación OTIC'!G120)</f>
        <v>61531000-K</v>
      </c>
      <c r="F120" s="4" t="str">
        <f>+('3 Planilla Preadjudicación OTIC'!H120)</f>
        <v>SENCE</v>
      </c>
      <c r="G120" s="4"/>
      <c r="H120" s="4"/>
      <c r="I120" s="4" t="str">
        <f>+('3 Planilla Preadjudicación OTIC'!I120)</f>
        <v>LABORES DE CARPINTERÍA DE TERMINACIONES AVANZADAS</v>
      </c>
      <c r="J120" s="4" t="str">
        <f>+('3 Planilla Preadjudicación OTIC'!J120)</f>
        <v>PF1567</v>
      </c>
      <c r="K120" s="4" t="str">
        <f>+('3 Planilla Preadjudicación OTIC'!K120)</f>
        <v>TÉCNICAS PARA EL EMPRENDIMIENTO</v>
      </c>
      <c r="L120" s="4" t="str">
        <f>+('3 Planilla Preadjudicación OTIC'!L120)</f>
        <v>PF0921</v>
      </c>
      <c r="M120" s="2">
        <f>+('3 Planilla Preadjudicación OTIC'!M120)</f>
        <v>9</v>
      </c>
      <c r="N120" s="4" t="str">
        <f>+('3 Planilla Preadjudicación OTIC'!N120)</f>
        <v>DE LA ARAUCANÍA</v>
      </c>
      <c r="O120" s="4" t="str">
        <f>+('3 Planilla Preadjudicación OTIC'!O120)</f>
        <v>LOS SAUCES</v>
      </c>
      <c r="P120" s="4" t="str">
        <f>+('3 Planilla Preadjudicación OTIC'!P120)</f>
        <v>PERSONAS VULNERABLES PERTENECIENTES AL 80 % MÁS VULNERABLE</v>
      </c>
      <c r="Q120" s="4" t="str">
        <f>+('3 Planilla Preadjudicación OTIC'!Q120)</f>
        <v>PRESENCIAL</v>
      </c>
      <c r="R120" s="4" t="str">
        <f>+('3 Planilla Preadjudicación OTIC'!R120)</f>
        <v>INDEPENDIENTE</v>
      </c>
      <c r="S120" s="4" t="str">
        <f>+('3 Planilla Preadjudicación OTIC'!S120)</f>
        <v>01. LUNES - MAÑANA / 04. MARTES - MAÑANA / 07. MIÉRCOLES - MAÑANA / 10. JUEVES - MAÑANA / 13. VIERNES - MAÑANA</v>
      </c>
      <c r="T120" s="2">
        <f>+('3 Planilla Preadjudicación OTIC'!T120)</f>
        <v>20</v>
      </c>
      <c r="U120" s="2">
        <f>+('3 Planilla Preadjudicación OTIC'!U120)</f>
        <v>130</v>
      </c>
      <c r="V120" s="2">
        <f>+('3 Planilla Preadjudicación OTIC'!V120)</f>
        <v>12</v>
      </c>
      <c r="W120" s="2">
        <f>+('3 Planilla Preadjudicación OTIC'!W120)</f>
        <v>142</v>
      </c>
      <c r="X120" s="2">
        <f>+('3 Planilla Preadjudicación OTIC'!X120)</f>
        <v>4</v>
      </c>
      <c r="Y120" s="2" t="str">
        <f>+('3 Planilla Preadjudicación OTIC'!Y120)</f>
        <v>SI</v>
      </c>
      <c r="Z120" s="2" t="str">
        <f>+('3 Planilla Preadjudicación OTIC'!Z120)</f>
        <v>SI</v>
      </c>
      <c r="AA120" s="2" t="str">
        <f>+('3 Planilla Preadjudicación OTIC'!AA120)</f>
        <v>SI</v>
      </c>
      <c r="AB120" s="4">
        <f>+('3 Planilla Preadjudicación OTIC'!AB120)</f>
        <v>0</v>
      </c>
      <c r="AC120" s="4" t="str">
        <f>+('3 Planilla Preadjudicación OTIC'!AC120)</f>
        <v>EDUCACIÓN MEDIA COMPLETA, PREFERENTEMENTE</v>
      </c>
      <c r="AD120" s="2">
        <f>+('3 Planilla Preadjudicación OTIC'!AD120)</f>
        <v>0</v>
      </c>
      <c r="AE120" s="4">
        <f>+('3 Planilla Preadjudicación OTIC'!AE120)</f>
        <v>0</v>
      </c>
      <c r="AF120" s="2" t="str">
        <f>+('3 Planilla Preadjudicación OTIC'!AF120)</f>
        <v>CONVOCATORIA ABIERTA</v>
      </c>
      <c r="AG120" s="2">
        <f>+('3 Planilla Preadjudicación OTIC'!AG120)</f>
        <v>36</v>
      </c>
      <c r="AH120" s="30">
        <v>2</v>
      </c>
      <c r="AI120" s="2" t="str">
        <f>+('3 Planilla Preadjudicación OTIC'!AI120)</f>
        <v>78008177-5</v>
      </c>
      <c r="AJ120" s="135" t="str">
        <f>+('3 Planilla Preadjudicación OTIC'!AJ120)</f>
        <v>Mongetun Capacitaciones Spa</v>
      </c>
      <c r="AK120" s="4">
        <f>+('3 Planilla Preadjudicación OTIC'!AK120)</f>
        <v>142</v>
      </c>
      <c r="AL120" s="2">
        <f>+('3 Planilla Preadjudicación OTIC'!AL120)</f>
        <v>36</v>
      </c>
      <c r="AM120" s="2">
        <f>+('3 Planilla Preadjudicación OTIC'!AM120)</f>
        <v>5075</v>
      </c>
      <c r="AN120" s="12">
        <f>+('3 Planilla Preadjudicación OTIC'!AN120)</f>
        <v>275000</v>
      </c>
      <c r="AO120" s="12">
        <f>+('3 Planilla Preadjudicación OTIC'!AO120)</f>
        <v>0</v>
      </c>
      <c r="AP120" s="12">
        <f>+('3 Planilla Preadjudicación OTIC'!AP120)</f>
        <v>14413000</v>
      </c>
      <c r="AQ120" s="12">
        <f>+('3 Planilla Preadjudicación OTIC'!AQ120)</f>
        <v>2880000</v>
      </c>
      <c r="AR120" s="12">
        <f>+('3 Planilla Preadjudicación OTIC'!AR120)</f>
        <v>5500000</v>
      </c>
      <c r="AS120" s="12">
        <f>+('3 Planilla Preadjudicación OTIC'!AS120)</f>
        <v>3600000</v>
      </c>
      <c r="AT120" s="12">
        <f>+('3 Planilla Preadjudicación OTIC'!AT120)</f>
        <v>0</v>
      </c>
      <c r="AU120" s="12">
        <f>+('3 Planilla Preadjudicación OTIC'!AU120)</f>
        <v>26393000</v>
      </c>
      <c r="AV120" s="12" t="str">
        <f>+('3 Planilla Preadjudicación OTIC'!AV120)</f>
        <v>SI</v>
      </c>
      <c r="AW120" s="2">
        <f>+('3 Planilla Preadjudicación OTIC'!AW120)</f>
        <v>0</v>
      </c>
      <c r="AX120" s="4">
        <f>+('3 Planilla Preadjudicación OTIC'!AX120)</f>
        <v>1</v>
      </c>
      <c r="AY120" s="2">
        <f>+('3 Planilla Preadjudicación OTIC'!AY120)</f>
        <v>7</v>
      </c>
      <c r="AZ120" s="2" t="str">
        <f>+('3 Planilla Preadjudicación OTIC'!BA120)</f>
        <v>-</v>
      </c>
      <c r="BA120" s="2" t="str">
        <f>+('3 Planilla Preadjudicación OTIC'!BB120)</f>
        <v>-</v>
      </c>
      <c r="BB120" s="2" t="str">
        <f>+('3 Planilla Preadjudicación OTIC'!BC120)</f>
        <v>-</v>
      </c>
      <c r="BC120" s="2" t="str">
        <f>+('3 Planilla Preadjudicación OTIC'!BD120)</f>
        <v>-</v>
      </c>
      <c r="BD120" s="2" t="str">
        <f>+('3 Planilla Preadjudicación OTIC'!BE120)</f>
        <v>-</v>
      </c>
      <c r="BE120" s="2" t="str">
        <f>+('3 Planilla Preadjudicación OTIC'!BF120)</f>
        <v>-</v>
      </c>
      <c r="BF120" s="2"/>
      <c r="BG120" s="2">
        <f>+('3 Planilla Preadjudicación OTIC'!BG120)</f>
        <v>7</v>
      </c>
      <c r="BH120" s="2">
        <f>+('3 Planilla Preadjudicación OTIC'!BH120)</f>
        <v>7</v>
      </c>
      <c r="BI120" s="2">
        <f>+('3 Planilla Preadjudicación OTIC'!BI120)</f>
        <v>7</v>
      </c>
      <c r="BJ120" s="2">
        <f>+('3 Planilla Preadjudicación OTIC'!BJ120)</f>
        <v>7</v>
      </c>
      <c r="BK120" s="2">
        <f>+('3 Planilla Preadjudicación OTIC'!BK120)</f>
        <v>7</v>
      </c>
      <c r="BL120" s="199">
        <f>+('3 Planilla Preadjudicación OTIC'!BM120)</f>
        <v>7</v>
      </c>
      <c r="BM120" s="103">
        <f>ROUND(('3 Planilla Preadjudicación OTIC'!BN120),1)</f>
        <v>6.4</v>
      </c>
      <c r="BN120" s="4">
        <f>+('3 Planilla Preadjudicación OTIC'!BO120)</f>
        <v>0</v>
      </c>
      <c r="BO120" s="4">
        <f>+('3 Planilla Preadjudicación OTIC'!BP120)</f>
        <v>0</v>
      </c>
      <c r="BP120" s="4">
        <f>+('3 Planilla Preadjudicación OTIC'!BQ120)</f>
        <v>0</v>
      </c>
      <c r="BQ120" s="4">
        <f>+('3 Planilla Preadjudicación OTIC'!BR120)</f>
        <v>0</v>
      </c>
      <c r="BR120" s="4">
        <f>+('3 Planilla Preadjudicación OTIC'!BS120)</f>
        <v>0</v>
      </c>
      <c r="BS120" s="4">
        <f>+('3 Planilla Preadjudicación OTIC'!BT120)</f>
        <v>0</v>
      </c>
      <c r="BT120" s="135"/>
      <c r="BU120" s="85">
        <f>IF(VLOOKUP(A120,'BD OFICIAL'!$A$1:$AL$2097,7,0)=D120,0,1)</f>
        <v>0</v>
      </c>
      <c r="BV120" s="85">
        <f>IF(VLOOKUP(A120,'BD OFICIAL'!$A$1:$AL$2097,11,0)=J120,0,1)</f>
        <v>0</v>
      </c>
      <c r="BW120" s="85">
        <f>IF(VLOOKUP(A120,'BD OFICIAL'!$A$1:$AL$2097,13,0)=L120,0,1)</f>
        <v>0</v>
      </c>
      <c r="BX120" s="2">
        <f>IF(VLOOKUP(A120,'BD OFICIAL'!$A$1:$AL$2097,16,0)=O120,0,1)</f>
        <v>0</v>
      </c>
      <c r="BY120" s="2">
        <f>IF(VLOOKUP(A120,'BD OFICIAL'!$A$1:$AL$2097,17,0)=P120,0,1)</f>
        <v>0</v>
      </c>
      <c r="BZ120" s="2">
        <f>IF(VLOOKUP(A120,'BD OFICIAL'!$A$1:$AL$2097,19,0)=R120,0,1)</f>
        <v>0</v>
      </c>
      <c r="CA120" s="2">
        <f>IF(VLOOKUP(A120,'BD OFICIAL'!$A$1:$AL$2097,21,0)=T120,0,1)</f>
        <v>0</v>
      </c>
      <c r="CB120" s="2">
        <f>IF(VLOOKUP(A120,'BD OFICIAL'!$A$1:$AL$2097,24,0)=AK120,0,1)</f>
        <v>0</v>
      </c>
      <c r="CC120" s="2">
        <f>IF(VLOOKUP(A120,'BD OFICIAL'!$A$1:$AL$2097,25,0)=X120,0,1)</f>
        <v>0</v>
      </c>
      <c r="CD120" s="2">
        <f>IF(VLOOKUP(A120,'BD OFICIAL'!$A$1:$AL$2097,26,0)=Y120,0,1)</f>
        <v>0</v>
      </c>
      <c r="CE120" s="2">
        <f>IF(VLOOKUP(A120,'BD OFICIAL'!$A$1:$AL$2097,27,0)=Z120,0,1)</f>
        <v>0</v>
      </c>
      <c r="CF120" s="2">
        <f>IF(VLOOKUP(A120,'BD OFICIAL'!$A$1:$AL$2097,28,0)=AA120,0,1)</f>
        <v>0</v>
      </c>
      <c r="CG120" s="2">
        <f>IF(VLOOKUP(A120,'BD OFICIAL'!$A$1:$AL$2097,33,0)=AF120,0,1)</f>
        <v>0</v>
      </c>
      <c r="CH120" s="2">
        <f>IF(VLOOKUP(A120,'BD OFICIAL'!$A$1:$AL$2097,35,0)=AH120,0,1)</f>
        <v>0</v>
      </c>
      <c r="CI120" s="85">
        <f>IF(VLOOKUP(A120,'BD OFICIAL'!$A$1:$AL$2097,34,0)=AL120,0,1)</f>
        <v>0</v>
      </c>
      <c r="CJ120" s="12">
        <f>VLOOKUP(A120,'BD OFICIAL'!$A$1:$AM$2097,36,0)*AM120-AP120</f>
        <v>0</v>
      </c>
      <c r="CK120" s="85" t="str">
        <f t="shared" si="41"/>
        <v>SHNOM</v>
      </c>
      <c r="CL120" s="85" t="str">
        <f t="shared" si="42"/>
        <v>SI</v>
      </c>
      <c r="CM120" s="85" t="str">
        <f t="shared" si="55"/>
        <v>NO</v>
      </c>
      <c r="CN120" s="31">
        <f t="shared" si="56"/>
        <v>0</v>
      </c>
      <c r="CO120" s="31">
        <f t="shared" si="43"/>
        <v>0</v>
      </c>
      <c r="CP120" s="31">
        <f t="shared" si="68"/>
        <v>0</v>
      </c>
      <c r="CQ120" s="31">
        <f>IF(Y120="NO",0,IF(Y120="SI",IF(VLOOKUP(A120,'BD OFICIAL'!$A:$AO,40,0)=AQ120,0,1)))</f>
        <v>0</v>
      </c>
      <c r="CR120" s="31">
        <f>IF(Z120="NO",0,IF(Z120="SI",IF(VLOOKUP(A120,'BD OFICIAL'!$A:$AO,41,0)=AS120,0,1)))</f>
        <v>0</v>
      </c>
      <c r="CS120" s="31">
        <f t="shared" si="44"/>
        <v>0</v>
      </c>
      <c r="CT120" s="31">
        <f t="shared" si="45"/>
        <v>0</v>
      </c>
      <c r="CU120" s="31">
        <f>IF(VLOOKUP(A120,'BD OFICIAL'!$A$1:$AL$1055,31,0)="SI",IF(AT120&gt;0,0,1),IF(AT120=0,0,1))</f>
        <v>0</v>
      </c>
      <c r="CV120" s="31">
        <f t="shared" si="46"/>
        <v>0</v>
      </c>
      <c r="CW120" s="31">
        <f t="shared" si="47"/>
        <v>0</v>
      </c>
      <c r="CX120" s="85" t="str">
        <f t="shared" si="57"/>
        <v>SI</v>
      </c>
      <c r="CY120" s="31">
        <f t="shared" si="58"/>
        <v>0</v>
      </c>
      <c r="CZ120" s="85" t="str">
        <f>IF(ISERROR(VLOOKUP(AI120,EXPERIENCIA!$A$1:$C$2100,1,0)),"NO","SI")</f>
        <v>NO</v>
      </c>
      <c r="DA120" s="85">
        <f>IF(CX120="no","NO APLICA",IF(AX120=0,"ERROR NOTA",IF(AND(AX120&gt;1,CZ120="NO"),"ERROR NOTA",IF(AND(CZ120="NO",AX120=1),0,IF(VLOOKUP(AI120,EXPERIENCIA!$A$1:$C$2100,3,0)=AX120,0,"ERROR NOTA")))))</f>
        <v>0</v>
      </c>
      <c r="DB120" s="85" t="str">
        <f>IF(ISERROR(VLOOKUP(AI120,COMPORTAMIENTO!$A$1:$C$2100,1,0)),"NO","SI")</f>
        <v>NO</v>
      </c>
      <c r="DC120" s="85">
        <f>IF(CX120="NO","NO APLICA",IF(AY120=0,"ERROR NOTA",IF(AND(DB120="NO",AY120=7),0,IF(VLOOKUP(AI120,COMPORTAMIENTO!$A$2:$H$2100,8,0)=AY120,0,"ERROR NOTA"))))</f>
        <v>0</v>
      </c>
      <c r="DD120" s="103">
        <f t="shared" si="59"/>
        <v>0.1</v>
      </c>
      <c r="DE120" s="103">
        <f t="shared" si="60"/>
        <v>0.70000000000000007</v>
      </c>
      <c r="DF120" s="85" t="str">
        <f t="shared" si="48"/>
        <v>SI</v>
      </c>
      <c r="DG120" s="85">
        <f t="shared" si="49"/>
        <v>0</v>
      </c>
      <c r="DH120" s="85">
        <f t="shared" si="61"/>
        <v>0</v>
      </c>
      <c r="DI120" s="85">
        <f t="shared" si="50"/>
        <v>0</v>
      </c>
      <c r="DJ120" s="7">
        <f t="shared" si="62"/>
        <v>7.0000000000000009</v>
      </c>
      <c r="DK120" s="7">
        <f t="shared" si="51"/>
        <v>7.0000000000000009</v>
      </c>
      <c r="DL120" s="12">
        <f t="shared" si="63"/>
        <v>5075</v>
      </c>
      <c r="DM120" s="12">
        <f>VLOOKUP(A120,'5 TD'!$A:$B,2,0)</f>
        <v>5075</v>
      </c>
      <c r="DN120" s="7">
        <f t="shared" si="52"/>
        <v>7</v>
      </c>
      <c r="DO120" s="85" t="str">
        <f t="shared" si="53"/>
        <v>APROBADO</v>
      </c>
      <c r="DP120" s="85" t="str">
        <f t="shared" si="69"/>
        <v>APROBADO</v>
      </c>
      <c r="DQ120" s="7">
        <f t="shared" si="70"/>
        <v>6.4</v>
      </c>
      <c r="DR120" s="85" t="str">
        <f t="shared" si="64"/>
        <v>APROBADO</v>
      </c>
      <c r="DS120" s="2">
        <f>+('3 Planilla Preadjudicación OTIC'!BO120)</f>
        <v>0</v>
      </c>
      <c r="DT120" s="2">
        <f>IF(DR120="APROBADO",VLOOKUP(A120,'5 TD'!$D$3:$E$270,2,0),"NO APLICA")</f>
        <v>7</v>
      </c>
      <c r="DU120" s="2" t="str">
        <f t="shared" si="71"/>
        <v>NO</v>
      </c>
      <c r="DV120" s="2" t="str">
        <f>IF(DU120="SI",VLOOKUP(A120,'5 TD'!$G$3:$H$270,2,0),"NO APLICA ")</f>
        <v xml:space="preserve">NO APLICA </v>
      </c>
      <c r="DW120" s="2" t="str">
        <f t="shared" si="65"/>
        <v>NO</v>
      </c>
      <c r="DX120" s="2" t="str">
        <f>IF(DW120="SI",VLOOKUP(A120,'5 TD'!$J$4:$K$472,2,0),"NO APLICA")</f>
        <v>NO APLICA</v>
      </c>
      <c r="DY120" s="2" t="str">
        <f t="shared" si="66"/>
        <v>NO</v>
      </c>
      <c r="DZ120" s="7" t="str">
        <f>IF(DY120="SI",VLOOKUP(A120,'5 TD'!$M$4:$N$350,2,0),"NO APLICA")</f>
        <v>NO APLICA</v>
      </c>
      <c r="EA120" s="2" t="str">
        <f t="shared" si="54"/>
        <v>NO APLICA</v>
      </c>
      <c r="EB120" s="12" t="str">
        <f t="shared" si="67"/>
        <v/>
      </c>
      <c r="EC120" s="12" t="str">
        <f>IF(EA120="SI",VLOOKUP(A120,'5 TD'!$V$4:$W$479,2,0),"NO APLICA")</f>
        <v>NO APLICA</v>
      </c>
      <c r="ED120" s="2" t="str">
        <f t="shared" si="72"/>
        <v>NO</v>
      </c>
      <c r="EE120" s="79" t="str">
        <f>IF(ED120="SI",VLOOKUP(AI120,COMPORTAMIENTO!$A$1:$H$2100,7,0),"NO APLICA")</f>
        <v>NO APLICA</v>
      </c>
      <c r="EF120" s="234" t="str">
        <f>IF(ED120="SI",VLOOKUP(A120,'5 TD'!$P$2:$Q$479,2,0),"NO APLICA")</f>
        <v>NO APLICA</v>
      </c>
      <c r="EG120" s="2" t="str">
        <f t="shared" si="73"/>
        <v>NO</v>
      </c>
      <c r="EH120" s="2">
        <f>IF(CZ120="no",0,VLOOKUP(AI120,EXPERIENCIA!$A$1:$C$2100,2,0))</f>
        <v>0</v>
      </c>
      <c r="EI120" s="2">
        <f>IF(CZ120="si",VLOOKUP(A120,'5 TD'!$S$3:$T$2103,2,0),0)</f>
        <v>0</v>
      </c>
      <c r="EJ120" s="2" t="str">
        <f t="shared" si="74"/>
        <v>SI</v>
      </c>
      <c r="EK120" s="2">
        <f>+('3 Planilla Preadjudicación OTIC'!BU121)</f>
        <v>0</v>
      </c>
      <c r="EL120" s="3"/>
      <c r="EM120" s="3"/>
      <c r="EN120" s="3"/>
    </row>
    <row r="121" spans="1:144" ht="15" hidden="1" customHeight="1" x14ac:dyDescent="0.3">
      <c r="A121" s="2">
        <f>+('3 Planilla Preadjudicación OTIC'!A121)</f>
        <v>14554</v>
      </c>
      <c r="B121" s="2" t="str">
        <f>+('3 Planilla Preadjudicación OTIC'!B121)</f>
        <v>53334038-5</v>
      </c>
      <c r="C121" s="4">
        <f>+('3 Planilla Preadjudicación OTIC'!E121)</f>
        <v>2025</v>
      </c>
      <c r="D121" s="4" t="str">
        <f>+('3 Planilla Preadjudicación OTIC'!F121)</f>
        <v>Fondos Regionales</v>
      </c>
      <c r="E121" s="4" t="str">
        <f>+('3 Planilla Preadjudicación OTIC'!G121)</f>
        <v>61531000-K</v>
      </c>
      <c r="F121" s="4" t="str">
        <f>+('3 Planilla Preadjudicación OTIC'!H121)</f>
        <v>SENCE</v>
      </c>
      <c r="G121" s="4"/>
      <c r="H121" s="4"/>
      <c r="I121" s="4" t="str">
        <f>+('3 Planilla Preadjudicación OTIC'!I121)</f>
        <v>LABORES DE CARPINTERÍA DE TERMINACIONES AVANZADAS</v>
      </c>
      <c r="J121" s="4" t="str">
        <f>+('3 Planilla Preadjudicación OTIC'!J121)</f>
        <v>PF1567</v>
      </c>
      <c r="K121" s="4" t="str">
        <f>+('3 Planilla Preadjudicación OTIC'!K121)</f>
        <v>TÉCNICAS PARA EL EMPRENDIMIENTO</v>
      </c>
      <c r="L121" s="4" t="str">
        <f>+('3 Planilla Preadjudicación OTIC'!L121)</f>
        <v>PF0921</v>
      </c>
      <c r="M121" s="2">
        <f>+('3 Planilla Preadjudicación OTIC'!M121)</f>
        <v>9</v>
      </c>
      <c r="N121" s="4" t="str">
        <f>+('3 Planilla Preadjudicación OTIC'!N121)</f>
        <v>DE LA ARAUCANÍA</v>
      </c>
      <c r="O121" s="4" t="str">
        <f>+('3 Planilla Preadjudicación OTIC'!O121)</f>
        <v>CURACAUTÍN</v>
      </c>
      <c r="P121" s="4" t="str">
        <f>+('3 Planilla Preadjudicación OTIC'!P121)</f>
        <v>PERSONAS VULNERABLES PERTENECIENTES AL 80 % MÁS VULNERABLE</v>
      </c>
      <c r="Q121" s="4" t="str">
        <f>+('3 Planilla Preadjudicación OTIC'!Q121)</f>
        <v>PRESENCIAL</v>
      </c>
      <c r="R121" s="4" t="str">
        <f>+('3 Planilla Preadjudicación OTIC'!R121)</f>
        <v>INDEPENDIENTE</v>
      </c>
      <c r="S121" s="4" t="str">
        <f>+('3 Planilla Preadjudicación OTIC'!S121)</f>
        <v>01. LUNES - MAÑANA / 04. MARTES - MAÑANA / 07. MIÉRCOLES - MAÑANA / 10. JUEVES - MAÑANA / 13. VIERNES - MAÑANA</v>
      </c>
      <c r="T121" s="2">
        <f>+('3 Planilla Preadjudicación OTIC'!T121)</f>
        <v>20</v>
      </c>
      <c r="U121" s="2">
        <f>+('3 Planilla Preadjudicación OTIC'!U121)</f>
        <v>130</v>
      </c>
      <c r="V121" s="2">
        <f>+('3 Planilla Preadjudicación OTIC'!V121)</f>
        <v>12</v>
      </c>
      <c r="W121" s="2">
        <f>+('3 Planilla Preadjudicación OTIC'!W121)</f>
        <v>142</v>
      </c>
      <c r="X121" s="2">
        <f>+('3 Planilla Preadjudicación OTIC'!X121)</f>
        <v>4</v>
      </c>
      <c r="Y121" s="2" t="str">
        <f>+('3 Planilla Preadjudicación OTIC'!Y121)</f>
        <v>SI</v>
      </c>
      <c r="Z121" s="2" t="str">
        <f>+('3 Planilla Preadjudicación OTIC'!Z121)</f>
        <v>SI</v>
      </c>
      <c r="AA121" s="2" t="str">
        <f>+('3 Planilla Preadjudicación OTIC'!AA121)</f>
        <v>SI</v>
      </c>
      <c r="AB121" s="4">
        <f>+('3 Planilla Preadjudicación OTIC'!AB121)</f>
        <v>0</v>
      </c>
      <c r="AC121" s="4" t="str">
        <f>+('3 Planilla Preadjudicación OTIC'!AC121)</f>
        <v>EDUCACIÓN MEDIA COMPLETA, PREFERENTEMENTE</v>
      </c>
      <c r="AD121" s="2">
        <f>+('3 Planilla Preadjudicación OTIC'!AD121)</f>
        <v>0</v>
      </c>
      <c r="AE121" s="4">
        <f>+('3 Planilla Preadjudicación OTIC'!AE121)</f>
        <v>0</v>
      </c>
      <c r="AF121" s="2" t="str">
        <f>+('3 Planilla Preadjudicación OTIC'!AF121)</f>
        <v>CONVOCATORIA ABIERTA</v>
      </c>
      <c r="AG121" s="2">
        <f>+('3 Planilla Preadjudicación OTIC'!AG121)</f>
        <v>36</v>
      </c>
      <c r="AH121" s="30">
        <v>2</v>
      </c>
      <c r="AI121" s="2" t="str">
        <f>+('3 Planilla Preadjudicación OTIC'!AI121)</f>
        <v>78008177-5</v>
      </c>
      <c r="AJ121" s="135" t="str">
        <f>+('3 Planilla Preadjudicación OTIC'!AJ121)</f>
        <v>Mongetun Capacitaciones Spa</v>
      </c>
      <c r="AK121" s="4">
        <f>+('3 Planilla Preadjudicación OTIC'!AK121)</f>
        <v>142</v>
      </c>
      <c r="AL121" s="2">
        <f>+('3 Planilla Preadjudicación OTIC'!AL121)</f>
        <v>36</v>
      </c>
      <c r="AM121" s="2">
        <f>+('3 Planilla Preadjudicación OTIC'!AM121)</f>
        <v>5075</v>
      </c>
      <c r="AN121" s="12">
        <f>+('3 Planilla Preadjudicación OTIC'!AN121)</f>
        <v>275000</v>
      </c>
      <c r="AO121" s="12">
        <f>+('3 Planilla Preadjudicación OTIC'!AO121)</f>
        <v>0</v>
      </c>
      <c r="AP121" s="12">
        <f>+('3 Planilla Preadjudicación OTIC'!AP121)</f>
        <v>14413000</v>
      </c>
      <c r="AQ121" s="12">
        <f>+('3 Planilla Preadjudicación OTIC'!AQ121)</f>
        <v>2880000</v>
      </c>
      <c r="AR121" s="12">
        <f>+('3 Planilla Preadjudicación OTIC'!AR121)</f>
        <v>5500000</v>
      </c>
      <c r="AS121" s="12">
        <f>+('3 Planilla Preadjudicación OTIC'!AS121)</f>
        <v>3600000</v>
      </c>
      <c r="AT121" s="12">
        <f>+('3 Planilla Preadjudicación OTIC'!AT121)</f>
        <v>0</v>
      </c>
      <c r="AU121" s="12">
        <f>+('3 Planilla Preadjudicación OTIC'!AU121)</f>
        <v>26393000</v>
      </c>
      <c r="AV121" s="12" t="str">
        <f>+('3 Planilla Preadjudicación OTIC'!AV121)</f>
        <v>NO</v>
      </c>
      <c r="AW121" s="4" t="str">
        <f>+('3 Planilla Preadjudicación OTIC'!AW121)</f>
        <v>NO PRESENTA FOTOGRAFÍAS DE TODOS LOS ITEM SOLICITADOS</v>
      </c>
      <c r="AX121" s="4">
        <f>+('3 Planilla Preadjudicación OTIC'!AX121)</f>
        <v>0</v>
      </c>
      <c r="AY121" s="2">
        <f>+('3 Planilla Preadjudicación OTIC'!AY121)</f>
        <v>0</v>
      </c>
      <c r="AZ121" s="2" t="str">
        <f>+('3 Planilla Preadjudicación OTIC'!BA121)</f>
        <v>-</v>
      </c>
      <c r="BA121" s="2" t="str">
        <f>+('3 Planilla Preadjudicación OTIC'!BB121)</f>
        <v>-</v>
      </c>
      <c r="BB121" s="2" t="str">
        <f>+('3 Planilla Preadjudicación OTIC'!BC121)</f>
        <v>-</v>
      </c>
      <c r="BC121" s="2" t="str">
        <f>+('3 Planilla Preadjudicación OTIC'!BD121)</f>
        <v>-</v>
      </c>
      <c r="BD121" s="2" t="str">
        <f>+('3 Planilla Preadjudicación OTIC'!BE121)</f>
        <v>-</v>
      </c>
      <c r="BE121" s="2" t="str">
        <f>+('3 Planilla Preadjudicación OTIC'!BF121)</f>
        <v>-</v>
      </c>
      <c r="BF121" s="2"/>
      <c r="BG121" s="2">
        <f>+('3 Planilla Preadjudicación OTIC'!BG121)</f>
        <v>0</v>
      </c>
      <c r="BH121" s="2">
        <f>+('3 Planilla Preadjudicación OTIC'!BH121)</f>
        <v>0</v>
      </c>
      <c r="BI121" s="2">
        <f>+('3 Planilla Preadjudicación OTIC'!BI121)</f>
        <v>0</v>
      </c>
      <c r="BJ121" s="2">
        <f>+('3 Planilla Preadjudicación OTIC'!BJ121)</f>
        <v>0</v>
      </c>
      <c r="BK121" s="2">
        <f>+('3 Planilla Preadjudicación OTIC'!BK121)</f>
        <v>0</v>
      </c>
      <c r="BL121" s="199">
        <f>+('3 Planilla Preadjudicación OTIC'!BM121)</f>
        <v>0</v>
      </c>
      <c r="BM121" s="103">
        <f>ROUND(('3 Planilla Preadjudicación OTIC'!BN121),1)</f>
        <v>0</v>
      </c>
      <c r="BN121" s="4">
        <f>+('3 Planilla Preadjudicación OTIC'!BO121)</f>
        <v>0</v>
      </c>
      <c r="BO121" s="4">
        <f>+('3 Planilla Preadjudicación OTIC'!BP121)</f>
        <v>0</v>
      </c>
      <c r="BP121" s="4">
        <f>+('3 Planilla Preadjudicación OTIC'!BQ121)</f>
        <v>0</v>
      </c>
      <c r="BQ121" s="4">
        <f>+('3 Planilla Preadjudicación OTIC'!BR121)</f>
        <v>0</v>
      </c>
      <c r="BR121" s="4">
        <f>+('3 Planilla Preadjudicación OTIC'!BS121)</f>
        <v>0</v>
      </c>
      <c r="BS121" s="4">
        <f>+('3 Planilla Preadjudicación OTIC'!BT121)</f>
        <v>0</v>
      </c>
      <c r="BT121" s="135"/>
      <c r="BU121" s="85">
        <f>IF(VLOOKUP(A121,'BD OFICIAL'!$A$1:$AL$2097,7,0)=D121,0,1)</f>
        <v>0</v>
      </c>
      <c r="BV121" s="85">
        <f>IF(VLOOKUP(A121,'BD OFICIAL'!$A$1:$AL$2097,11,0)=J121,0,1)</f>
        <v>0</v>
      </c>
      <c r="BW121" s="85">
        <f>IF(VLOOKUP(A121,'BD OFICIAL'!$A$1:$AL$2097,13,0)=L121,0,1)</f>
        <v>0</v>
      </c>
      <c r="BX121" s="2">
        <f>IF(VLOOKUP(A121,'BD OFICIAL'!$A$1:$AL$2097,16,0)=O121,0,1)</f>
        <v>0</v>
      </c>
      <c r="BY121" s="2">
        <f>IF(VLOOKUP(A121,'BD OFICIAL'!$A$1:$AL$2097,17,0)=P121,0,1)</f>
        <v>0</v>
      </c>
      <c r="BZ121" s="2">
        <f>IF(VLOOKUP(A121,'BD OFICIAL'!$A$1:$AL$2097,19,0)=R121,0,1)</f>
        <v>0</v>
      </c>
      <c r="CA121" s="2">
        <f>IF(VLOOKUP(A121,'BD OFICIAL'!$A$1:$AL$2097,21,0)=T121,0,1)</f>
        <v>0</v>
      </c>
      <c r="CB121" s="2">
        <f>IF(VLOOKUP(A121,'BD OFICIAL'!$A$1:$AL$2097,24,0)=AK121,0,1)</f>
        <v>0</v>
      </c>
      <c r="CC121" s="2">
        <f>IF(VLOOKUP(A121,'BD OFICIAL'!$A$1:$AL$2097,25,0)=X121,0,1)</f>
        <v>0</v>
      </c>
      <c r="CD121" s="2">
        <f>IF(VLOOKUP(A121,'BD OFICIAL'!$A$1:$AL$2097,26,0)=Y121,0,1)</f>
        <v>0</v>
      </c>
      <c r="CE121" s="2">
        <f>IF(VLOOKUP(A121,'BD OFICIAL'!$A$1:$AL$2097,27,0)=Z121,0,1)</f>
        <v>0</v>
      </c>
      <c r="CF121" s="2">
        <f>IF(VLOOKUP(A121,'BD OFICIAL'!$A$1:$AL$2097,28,0)=AA121,0,1)</f>
        <v>0</v>
      </c>
      <c r="CG121" s="2">
        <f>IF(VLOOKUP(A121,'BD OFICIAL'!$A$1:$AL$2097,33,0)=AF121,0,1)</f>
        <v>0</v>
      </c>
      <c r="CH121" s="2">
        <f>IF(VLOOKUP(A121,'BD OFICIAL'!$A$1:$AL$2097,35,0)=AH121,0,1)</f>
        <v>0</v>
      </c>
      <c r="CI121" s="85">
        <f>IF(VLOOKUP(A121,'BD OFICIAL'!$A$1:$AL$2097,34,0)=AL121,0,1)</f>
        <v>0</v>
      </c>
      <c r="CJ121" s="12">
        <f>VLOOKUP(A121,'BD OFICIAL'!$A$1:$AM$2097,36,0)*AM121-AP121</f>
        <v>0</v>
      </c>
      <c r="CK121" s="85" t="str">
        <f t="shared" si="41"/>
        <v>SHNOM</v>
      </c>
      <c r="CL121" s="85" t="str">
        <f t="shared" si="42"/>
        <v>SI</v>
      </c>
      <c r="CM121" s="85" t="str">
        <f t="shared" si="55"/>
        <v>NO</v>
      </c>
      <c r="CN121" s="31">
        <f t="shared" si="56"/>
        <v>0</v>
      </c>
      <c r="CO121" s="31">
        <f t="shared" si="43"/>
        <v>0</v>
      </c>
      <c r="CP121" s="31">
        <f t="shared" si="68"/>
        <v>0</v>
      </c>
      <c r="CQ121" s="31">
        <f>IF(Y121="NO",0,IF(Y121="SI",IF(VLOOKUP(A121,'BD OFICIAL'!$A:$AO,40,0)=AQ121,0,1)))</f>
        <v>0</v>
      </c>
      <c r="CR121" s="31">
        <f>IF(Z121="NO",0,IF(Z121="SI",IF(VLOOKUP(A121,'BD OFICIAL'!$A:$AO,41,0)=AS121,0,1)))</f>
        <v>0</v>
      </c>
      <c r="CS121" s="31">
        <f t="shared" si="44"/>
        <v>0</v>
      </c>
      <c r="CT121" s="31">
        <f t="shared" si="45"/>
        <v>0</v>
      </c>
      <c r="CU121" s="31">
        <f>IF(VLOOKUP(A121,'BD OFICIAL'!$A$1:$AL$1055,31,0)="SI",IF(AT121&gt;0,0,1),IF(AT121=0,0,1))</f>
        <v>0</v>
      </c>
      <c r="CV121" s="31">
        <f t="shared" si="46"/>
        <v>0</v>
      </c>
      <c r="CW121" s="31">
        <f t="shared" si="47"/>
        <v>0</v>
      </c>
      <c r="CX121" s="85" t="str">
        <f t="shared" si="57"/>
        <v>NO</v>
      </c>
      <c r="CY121" s="31">
        <f t="shared" si="58"/>
        <v>0</v>
      </c>
      <c r="CZ121" s="85" t="str">
        <f>IF(ISERROR(VLOOKUP(AI121,EXPERIENCIA!$A$1:$C$2100,1,0)),"NO","SI")</f>
        <v>NO</v>
      </c>
      <c r="DA121" s="85" t="str">
        <f>IF(CX121="no","NO APLICA",IF(AX121=0,"ERROR NOTA",IF(AND(AX121&gt;1,CZ121="NO"),"ERROR NOTA",IF(AND(CZ121="NO",AX121=1),0,IF(VLOOKUP(AI121,EXPERIENCIA!$A$1:$C$2100,3,0)=AX121,0,"ERROR NOTA")))))</f>
        <v>NO APLICA</v>
      </c>
      <c r="DB121" s="85" t="str">
        <f>IF(ISERROR(VLOOKUP(AI121,COMPORTAMIENTO!$A$1:$C$2100,1,0)),"NO","SI")</f>
        <v>NO</v>
      </c>
      <c r="DC121" s="85" t="str">
        <f>IF(CX121="NO","NO APLICA",IF(AY121=0,"ERROR NOTA",IF(AND(DB121="NO",AY121=7),0,IF(VLOOKUP(AI121,COMPORTAMIENTO!$A$2:$H$2100,8,0)=AY121,0,"ERROR NOTA"))))</f>
        <v>NO APLICA</v>
      </c>
      <c r="DD121" s="103" t="str">
        <f t="shared" si="59"/>
        <v>NO APLICA</v>
      </c>
      <c r="DE121" s="103" t="str">
        <f t="shared" si="60"/>
        <v>NO APLICA</v>
      </c>
      <c r="DF121" s="85" t="str">
        <f t="shared" si="48"/>
        <v>SI</v>
      </c>
      <c r="DG121" s="85">
        <f t="shared" si="49"/>
        <v>0</v>
      </c>
      <c r="DH121" s="85">
        <f t="shared" si="61"/>
        <v>0</v>
      </c>
      <c r="DI121" s="85" t="str">
        <f t="shared" si="50"/>
        <v>NO APLICA</v>
      </c>
      <c r="DJ121" s="7" t="str">
        <f t="shared" si="62"/>
        <v>NO APLICA</v>
      </c>
      <c r="DK121" s="7" t="str">
        <f t="shared" si="51"/>
        <v>NO APLICA</v>
      </c>
      <c r="DL121" s="12">
        <f t="shared" si="63"/>
        <v>5075</v>
      </c>
      <c r="DM121" s="12">
        <f>VLOOKUP(A121,'5 TD'!$A:$B,2,0)</f>
        <v>5075</v>
      </c>
      <c r="DN121" s="7" t="str">
        <f t="shared" si="52"/>
        <v>NO APLICA</v>
      </c>
      <c r="DO121" s="85" t="str">
        <f t="shared" si="53"/>
        <v>NO APLICA</v>
      </c>
      <c r="DP121" s="85" t="str">
        <f t="shared" si="69"/>
        <v>NO APLICA</v>
      </c>
      <c r="DQ121" s="7" t="str">
        <f t="shared" si="70"/>
        <v>NO APLICA</v>
      </c>
      <c r="DR121" s="85" t="str">
        <f t="shared" si="64"/>
        <v>NO APLICA</v>
      </c>
      <c r="DS121" s="2" t="e">
        <f>+('3 Planilla Preadjudicación OTIC'!#REF!)</f>
        <v>#REF!</v>
      </c>
      <c r="DT121" s="2" t="str">
        <f>IF(DR121="APROBADO",VLOOKUP(A121,'5 TD'!$D$3:$E$270,2,0),"NO APLICA")</f>
        <v>NO APLICA</v>
      </c>
      <c r="DU121" s="2" t="str">
        <f t="shared" si="71"/>
        <v>NO APLICA</v>
      </c>
      <c r="DV121" s="2" t="str">
        <f>IF(DU121="SI",VLOOKUP(A121,'5 TD'!$G$3:$H$270,2,0),"NO APLICA ")</f>
        <v xml:space="preserve">NO APLICA </v>
      </c>
      <c r="DW121" s="2" t="str">
        <f t="shared" si="65"/>
        <v>NO</v>
      </c>
      <c r="DX121" s="2" t="str">
        <f>IF(DW121="SI",VLOOKUP(A121,'5 TD'!$J$4:$K$472,2,0),"NO APLICA")</f>
        <v>NO APLICA</v>
      </c>
      <c r="DY121" s="2" t="str">
        <f t="shared" si="66"/>
        <v>NO</v>
      </c>
      <c r="DZ121" s="7" t="str">
        <f>IF(DY121="SI",VLOOKUP(A121,'5 TD'!$M$4:$N$350,2,0),"NO APLICA")</f>
        <v>NO APLICA</v>
      </c>
      <c r="EA121" s="2" t="str">
        <f t="shared" si="54"/>
        <v>NO APLICA</v>
      </c>
      <c r="EB121" s="12" t="str">
        <f t="shared" si="67"/>
        <v/>
      </c>
      <c r="EC121" s="12" t="str">
        <f>IF(EA121="SI",VLOOKUP(A121,'5 TD'!$V$4:$W$479,2,0),"NO APLICA")</f>
        <v>NO APLICA</v>
      </c>
      <c r="ED121" s="2" t="str">
        <f t="shared" si="72"/>
        <v>NO</v>
      </c>
      <c r="EE121" s="79" t="str">
        <f>IF(ED121="SI",VLOOKUP(AI121,COMPORTAMIENTO!$A$1:$H$2100,7,0),"NO APLICA")</f>
        <v>NO APLICA</v>
      </c>
      <c r="EF121" s="234" t="str">
        <f>IF(ED121="SI",VLOOKUP(A121,'5 TD'!$P$2:$Q$479,2,0),"NO APLICA")</f>
        <v>NO APLICA</v>
      </c>
      <c r="EG121" s="2" t="str">
        <f t="shared" si="73"/>
        <v>NO</v>
      </c>
      <c r="EH121" s="2">
        <f>IF(CZ121="no",0,VLOOKUP(AI121,EXPERIENCIA!$A$1:$C$2100,2,0))</f>
        <v>0</v>
      </c>
      <c r="EI121" s="2">
        <f>IF(CZ121="si",VLOOKUP(A121,'5 TD'!$S$3:$T$2103,2,0),0)</f>
        <v>0</v>
      </c>
      <c r="EJ121" s="2" t="str">
        <f t="shared" si="74"/>
        <v>SI</v>
      </c>
      <c r="EK121" s="2">
        <f>+('3 Planilla Preadjudicación OTIC'!BU122)</f>
        <v>0</v>
      </c>
      <c r="EL121" s="3"/>
      <c r="EM121" s="3"/>
      <c r="EN121" s="3"/>
    </row>
    <row r="122" spans="1:144" ht="15" hidden="1" customHeight="1" x14ac:dyDescent="0.3">
      <c r="A122" s="2">
        <f>+('3 Planilla Preadjudicación OTIC'!A122)</f>
        <v>14555</v>
      </c>
      <c r="B122" s="2" t="str">
        <f>+('3 Planilla Preadjudicación OTIC'!B122)</f>
        <v>53334038-5</v>
      </c>
      <c r="C122" s="4">
        <f>+('3 Planilla Preadjudicación OTIC'!E122)</f>
        <v>2025</v>
      </c>
      <c r="D122" s="4" t="str">
        <f>+('3 Planilla Preadjudicación OTIC'!F122)</f>
        <v>Fondos Regionales</v>
      </c>
      <c r="E122" s="4" t="str">
        <f>+('3 Planilla Preadjudicación OTIC'!G122)</f>
        <v>61531000-K</v>
      </c>
      <c r="F122" s="4" t="str">
        <f>+('3 Planilla Preadjudicación OTIC'!H122)</f>
        <v>SENCE</v>
      </c>
      <c r="G122" s="4"/>
      <c r="H122" s="4"/>
      <c r="I122" s="4" t="str">
        <f>+('3 Planilla Preadjudicación OTIC'!I122)</f>
        <v>LABORES DE INSTALACIONES SANITARIAS</v>
      </c>
      <c r="J122" s="4" t="str">
        <f>+('3 Planilla Preadjudicación OTIC'!J122)</f>
        <v>PF1575</v>
      </c>
      <c r="K122" s="4" t="str">
        <f>+('3 Planilla Preadjudicación OTIC'!K122)</f>
        <v>TÉCNICAS PARA EL EMPRENDIMIENTO</v>
      </c>
      <c r="L122" s="4" t="str">
        <f>+('3 Planilla Preadjudicación OTIC'!L122)</f>
        <v>PF0921</v>
      </c>
      <c r="M122" s="2">
        <f>+('3 Planilla Preadjudicación OTIC'!M122)</f>
        <v>9</v>
      </c>
      <c r="N122" s="4" t="str">
        <f>+('3 Planilla Preadjudicación OTIC'!N122)</f>
        <v>DE LA ARAUCANÍA</v>
      </c>
      <c r="O122" s="4" t="str">
        <f>+('3 Planilla Preadjudicación OTIC'!O122)</f>
        <v>CURARREHUE</v>
      </c>
      <c r="P122" s="4" t="str">
        <f>+('3 Planilla Preadjudicación OTIC'!P122)</f>
        <v>PERSONAS VULNERABLES PERTENECIENTES AL 80 % MÁS VULNERABLE</v>
      </c>
      <c r="Q122" s="4" t="str">
        <f>+('3 Planilla Preadjudicación OTIC'!Q122)</f>
        <v>PRESENCIAL</v>
      </c>
      <c r="R122" s="4" t="str">
        <f>+('3 Planilla Preadjudicación OTIC'!R122)</f>
        <v>INDEPENDIENTE</v>
      </c>
      <c r="S122" s="4" t="str">
        <f>+('3 Planilla Preadjudicación OTIC'!S122)</f>
        <v>01. LUNES - MAÑANA / 04. MARTES - MAÑANA / 07. MIÉRCOLES - MAÑANA / 10. JUEVES - MAÑANA / 13. VIERNES - MAÑANA</v>
      </c>
      <c r="T122" s="2">
        <f>+('3 Planilla Preadjudicación OTIC'!T122)</f>
        <v>20</v>
      </c>
      <c r="U122" s="2">
        <f>+('3 Planilla Preadjudicación OTIC'!U122)</f>
        <v>145</v>
      </c>
      <c r="V122" s="2">
        <f>+('3 Planilla Preadjudicación OTIC'!V122)</f>
        <v>12</v>
      </c>
      <c r="W122" s="2">
        <f>+('3 Planilla Preadjudicación OTIC'!W122)</f>
        <v>157</v>
      </c>
      <c r="X122" s="2">
        <f>+('3 Planilla Preadjudicación OTIC'!X122)</f>
        <v>4</v>
      </c>
      <c r="Y122" s="2" t="str">
        <f>+('3 Planilla Preadjudicación OTIC'!Y122)</f>
        <v>SI</v>
      </c>
      <c r="Z122" s="2" t="str">
        <f>+('3 Planilla Preadjudicación OTIC'!Z122)</f>
        <v>SI</v>
      </c>
      <c r="AA122" s="2" t="str">
        <f>+('3 Planilla Preadjudicación OTIC'!AA122)</f>
        <v>SI</v>
      </c>
      <c r="AB122" s="4">
        <f>+('3 Planilla Preadjudicación OTIC'!AB122)</f>
        <v>0</v>
      </c>
      <c r="AC122" s="4" t="str">
        <f>+('3 Planilla Preadjudicación OTIC'!AC122)</f>
        <v>EDUCACIÓN MEDIA COMPLETA, PREFERENTEMENTE. Y HABER CURSADO EL CURSO DE “LABORES DE SOPORTE EN INSTALACIONES
SANITARIAS” O EXPERIENCIA DE DOS AÑOS COMO “AYUDANTE INSTALACIONES SANITARIAS”, DEMOSTRABLE.</v>
      </c>
      <c r="AD122" s="2">
        <f>+('3 Planilla Preadjudicación OTIC'!AD122)</f>
        <v>0</v>
      </c>
      <c r="AE122" s="4">
        <f>+('3 Planilla Preadjudicación OTIC'!AE122)</f>
        <v>0</v>
      </c>
      <c r="AF122" s="2" t="str">
        <f>+('3 Planilla Preadjudicación OTIC'!AF122)</f>
        <v>CONVOCATORIA ABIERTA</v>
      </c>
      <c r="AG122" s="2">
        <f>+('3 Planilla Preadjudicación OTIC'!AG122)</f>
        <v>40</v>
      </c>
      <c r="AH122" s="30">
        <v>2</v>
      </c>
      <c r="AI122" s="2" t="str">
        <f>+('3 Planilla Preadjudicación OTIC'!AI122)</f>
        <v>78008177-5</v>
      </c>
      <c r="AJ122" s="135" t="str">
        <f>+('3 Planilla Preadjudicación OTIC'!AJ122)</f>
        <v>Mongetun Capacitaciones Spa</v>
      </c>
      <c r="AK122" s="4">
        <f>+('3 Planilla Preadjudicación OTIC'!AK122)</f>
        <v>157</v>
      </c>
      <c r="AL122" s="2">
        <f>+('3 Planilla Preadjudicación OTIC'!AL122)</f>
        <v>40</v>
      </c>
      <c r="AM122" s="2">
        <f>+('3 Planilla Preadjudicación OTIC'!AM122)</f>
        <v>5075</v>
      </c>
      <c r="AN122" s="12">
        <f>+('3 Planilla Preadjudicación OTIC'!AN122)</f>
        <v>275000</v>
      </c>
      <c r="AO122" s="12">
        <f>+('3 Planilla Preadjudicación OTIC'!AO122)</f>
        <v>0</v>
      </c>
      <c r="AP122" s="12">
        <f>+('3 Planilla Preadjudicación OTIC'!AP122)</f>
        <v>15935500</v>
      </c>
      <c r="AQ122" s="12">
        <f>+('3 Planilla Preadjudicación OTIC'!AQ122)</f>
        <v>3200000</v>
      </c>
      <c r="AR122" s="12">
        <f>+('3 Planilla Preadjudicación OTIC'!AR122)</f>
        <v>5500000</v>
      </c>
      <c r="AS122" s="12">
        <f>+('3 Planilla Preadjudicación OTIC'!AS122)</f>
        <v>4000000</v>
      </c>
      <c r="AT122" s="12">
        <f>+('3 Planilla Preadjudicación OTIC'!AT122)</f>
        <v>0</v>
      </c>
      <c r="AU122" s="12">
        <f>+('3 Planilla Preadjudicación OTIC'!AU122)</f>
        <v>28635500</v>
      </c>
      <c r="AV122" s="12" t="str">
        <f>+('3 Planilla Preadjudicación OTIC'!AV122)</f>
        <v>SI</v>
      </c>
      <c r="AW122" s="2">
        <f>+('3 Planilla Preadjudicación OTIC'!AW122)</f>
        <v>0</v>
      </c>
      <c r="AX122" s="4">
        <f>+('3 Planilla Preadjudicación OTIC'!AX122)</f>
        <v>1</v>
      </c>
      <c r="AY122" s="2">
        <f>+('3 Planilla Preadjudicación OTIC'!AY122)</f>
        <v>7</v>
      </c>
      <c r="AZ122" s="2" t="str">
        <f>+('3 Planilla Preadjudicación OTIC'!BA122)</f>
        <v>-</v>
      </c>
      <c r="BA122" s="2" t="str">
        <f>+('3 Planilla Preadjudicación OTIC'!BB122)</f>
        <v>-</v>
      </c>
      <c r="BB122" s="2" t="str">
        <f>+('3 Planilla Preadjudicación OTIC'!BC122)</f>
        <v>-</v>
      </c>
      <c r="BC122" s="2" t="str">
        <f>+('3 Planilla Preadjudicación OTIC'!BD122)</f>
        <v>-</v>
      </c>
      <c r="BD122" s="2" t="str">
        <f>+('3 Planilla Preadjudicación OTIC'!BE122)</f>
        <v>-</v>
      </c>
      <c r="BE122" s="2" t="str">
        <f>+('3 Planilla Preadjudicación OTIC'!BF122)</f>
        <v>-</v>
      </c>
      <c r="BF122" s="2"/>
      <c r="BG122" s="2">
        <f>+('3 Planilla Preadjudicación OTIC'!BG122)</f>
        <v>6.6</v>
      </c>
      <c r="BH122" s="2">
        <f>+('3 Planilla Preadjudicación OTIC'!BH122)</f>
        <v>7</v>
      </c>
      <c r="BI122" s="2">
        <f>+('3 Planilla Preadjudicación OTIC'!BI122)</f>
        <v>7</v>
      </c>
      <c r="BJ122" s="2">
        <f>+('3 Planilla Preadjudicación OTIC'!BJ122)</f>
        <v>7</v>
      </c>
      <c r="BK122" s="2">
        <f>+('3 Planilla Preadjudicación OTIC'!BK122)</f>
        <v>7</v>
      </c>
      <c r="BL122" s="199">
        <f>+('3 Planilla Preadjudicación OTIC'!BM122)</f>
        <v>7</v>
      </c>
      <c r="BM122" s="103">
        <f>ROUND(('3 Planilla Preadjudicación OTIC'!BN122),1)</f>
        <v>6.3</v>
      </c>
      <c r="BN122" s="4">
        <f>+('3 Planilla Preadjudicación OTIC'!BO122)</f>
        <v>0</v>
      </c>
      <c r="BO122" s="4">
        <f>+('3 Planilla Preadjudicación OTIC'!BP122)</f>
        <v>0</v>
      </c>
      <c r="BP122" s="4">
        <f>+('3 Planilla Preadjudicación OTIC'!BQ122)</f>
        <v>0</v>
      </c>
      <c r="BQ122" s="4">
        <f>+('3 Planilla Preadjudicación OTIC'!BR122)</f>
        <v>0</v>
      </c>
      <c r="BR122" s="4">
        <f>+('3 Planilla Preadjudicación OTIC'!BS122)</f>
        <v>0</v>
      </c>
      <c r="BS122" s="4">
        <f>+('3 Planilla Preadjudicación OTIC'!BT122)</f>
        <v>0</v>
      </c>
      <c r="BT122" s="135"/>
      <c r="BU122" s="85">
        <f>IF(VLOOKUP(A122,'BD OFICIAL'!$A$1:$AL$2097,7,0)=D122,0,1)</f>
        <v>0</v>
      </c>
      <c r="BV122" s="85">
        <f>IF(VLOOKUP(A122,'BD OFICIAL'!$A$1:$AL$2097,11,0)=J122,0,1)</f>
        <v>0</v>
      </c>
      <c r="BW122" s="85">
        <f>IF(VLOOKUP(A122,'BD OFICIAL'!$A$1:$AL$2097,13,0)=L122,0,1)</f>
        <v>0</v>
      </c>
      <c r="BX122" s="2">
        <f>IF(VLOOKUP(A122,'BD OFICIAL'!$A$1:$AL$2097,16,0)=O122,0,1)</f>
        <v>0</v>
      </c>
      <c r="BY122" s="2">
        <f>IF(VLOOKUP(A122,'BD OFICIAL'!$A$1:$AL$2097,17,0)=P122,0,1)</f>
        <v>0</v>
      </c>
      <c r="BZ122" s="2">
        <f>IF(VLOOKUP(A122,'BD OFICIAL'!$A$1:$AL$2097,19,0)=R122,0,1)</f>
        <v>0</v>
      </c>
      <c r="CA122" s="2">
        <f>IF(VLOOKUP(A122,'BD OFICIAL'!$A$1:$AL$2097,21,0)=T122,0,1)</f>
        <v>0</v>
      </c>
      <c r="CB122" s="2">
        <f>IF(VLOOKUP(A122,'BD OFICIAL'!$A$1:$AL$2097,24,0)=AK122,0,1)</f>
        <v>0</v>
      </c>
      <c r="CC122" s="2">
        <f>IF(VLOOKUP(A122,'BD OFICIAL'!$A$1:$AL$2097,25,0)=X122,0,1)</f>
        <v>0</v>
      </c>
      <c r="CD122" s="2">
        <f>IF(VLOOKUP(A122,'BD OFICIAL'!$A$1:$AL$2097,26,0)=Y122,0,1)</f>
        <v>0</v>
      </c>
      <c r="CE122" s="2">
        <f>IF(VLOOKUP(A122,'BD OFICIAL'!$A$1:$AL$2097,27,0)=Z122,0,1)</f>
        <v>0</v>
      </c>
      <c r="CF122" s="2">
        <f>IF(VLOOKUP(A122,'BD OFICIAL'!$A$1:$AL$2097,28,0)=AA122,0,1)</f>
        <v>0</v>
      </c>
      <c r="CG122" s="2">
        <f>IF(VLOOKUP(A122,'BD OFICIAL'!$A$1:$AL$2097,33,0)=AF122,0,1)</f>
        <v>0</v>
      </c>
      <c r="CH122" s="2">
        <f>IF(VLOOKUP(A122,'BD OFICIAL'!$A$1:$AL$2097,35,0)=AH122,0,1)</f>
        <v>0</v>
      </c>
      <c r="CI122" s="85">
        <f>IF(VLOOKUP(A122,'BD OFICIAL'!$A$1:$AL$2097,34,0)=AL122,0,1)</f>
        <v>0</v>
      </c>
      <c r="CJ122" s="12">
        <f>VLOOKUP(A122,'BD OFICIAL'!$A$1:$AM$2097,36,0)*AM122-AP122</f>
        <v>0</v>
      </c>
      <c r="CK122" s="85" t="str">
        <f t="shared" si="41"/>
        <v>SHNOM</v>
      </c>
      <c r="CL122" s="85" t="str">
        <f t="shared" si="42"/>
        <v>SI</v>
      </c>
      <c r="CM122" s="85" t="str">
        <f t="shared" si="55"/>
        <v>NO</v>
      </c>
      <c r="CN122" s="31">
        <f t="shared" si="56"/>
        <v>0</v>
      </c>
      <c r="CO122" s="31">
        <f t="shared" si="43"/>
        <v>0</v>
      </c>
      <c r="CP122" s="31">
        <f t="shared" si="68"/>
        <v>0</v>
      </c>
      <c r="CQ122" s="31">
        <f>IF(Y122="NO",0,IF(Y122="SI",IF(VLOOKUP(A122,'BD OFICIAL'!$A:$AO,40,0)=AQ122,0,1)))</f>
        <v>0</v>
      </c>
      <c r="CR122" s="31">
        <f>IF(Z122="NO",0,IF(Z122="SI",IF(VLOOKUP(A122,'BD OFICIAL'!$A:$AO,41,0)=AS122,0,1)))</f>
        <v>0</v>
      </c>
      <c r="CS122" s="31">
        <f t="shared" si="44"/>
        <v>0</v>
      </c>
      <c r="CT122" s="31">
        <f t="shared" si="45"/>
        <v>0</v>
      </c>
      <c r="CU122" s="31">
        <f>IF(VLOOKUP(A122,'BD OFICIAL'!$A$1:$AL$1055,31,0)="SI",IF(AT122&gt;0,0,1),IF(AT122=0,0,1))</f>
        <v>0</v>
      </c>
      <c r="CV122" s="31">
        <f t="shared" si="46"/>
        <v>0</v>
      </c>
      <c r="CW122" s="31">
        <f t="shared" si="47"/>
        <v>0</v>
      </c>
      <c r="CX122" s="85" t="str">
        <f t="shared" si="57"/>
        <v>SI</v>
      </c>
      <c r="CY122" s="31">
        <f t="shared" si="58"/>
        <v>0</v>
      </c>
      <c r="CZ122" s="85" t="str">
        <f>IF(ISERROR(VLOOKUP(AI122,EXPERIENCIA!$A$1:$C$2100,1,0)),"NO","SI")</f>
        <v>NO</v>
      </c>
      <c r="DA122" s="85">
        <f>IF(CX122="no","NO APLICA",IF(AX122=0,"ERROR NOTA",IF(AND(AX122&gt;1,CZ122="NO"),"ERROR NOTA",IF(AND(CZ122="NO",AX122=1),0,IF(VLOOKUP(AI122,EXPERIENCIA!$A$1:$C$2100,3,0)=AX122,0,"ERROR NOTA")))))</f>
        <v>0</v>
      </c>
      <c r="DB122" s="85" t="str">
        <f>IF(ISERROR(VLOOKUP(AI122,COMPORTAMIENTO!$A$1:$C$2100,1,0)),"NO","SI")</f>
        <v>NO</v>
      </c>
      <c r="DC122" s="85">
        <f>IF(CX122="NO","NO APLICA",IF(AY122=0,"ERROR NOTA",IF(AND(DB122="NO",AY122=7),0,IF(VLOOKUP(AI122,COMPORTAMIENTO!$A$2:$H$2100,8,0)=AY122,0,"ERROR NOTA"))))</f>
        <v>0</v>
      </c>
      <c r="DD122" s="103">
        <f t="shared" si="59"/>
        <v>0.1</v>
      </c>
      <c r="DE122" s="103">
        <f t="shared" si="60"/>
        <v>0.70000000000000007</v>
      </c>
      <c r="DF122" s="85" t="str">
        <f t="shared" si="48"/>
        <v>SI</v>
      </c>
      <c r="DG122" s="85">
        <f t="shared" si="49"/>
        <v>0</v>
      </c>
      <c r="DH122" s="85">
        <f t="shared" si="61"/>
        <v>0</v>
      </c>
      <c r="DI122" s="85">
        <f t="shared" si="50"/>
        <v>0</v>
      </c>
      <c r="DJ122" s="7">
        <f t="shared" si="62"/>
        <v>6.8800000000000008</v>
      </c>
      <c r="DK122" s="7">
        <f t="shared" si="51"/>
        <v>6.8800000000000008</v>
      </c>
      <c r="DL122" s="12">
        <f t="shared" si="63"/>
        <v>5075</v>
      </c>
      <c r="DM122" s="12">
        <f>VLOOKUP(A122,'5 TD'!$A:$B,2,0)</f>
        <v>5075</v>
      </c>
      <c r="DN122" s="7">
        <f t="shared" si="52"/>
        <v>7</v>
      </c>
      <c r="DO122" s="85" t="str">
        <f t="shared" si="53"/>
        <v>APROBADO</v>
      </c>
      <c r="DP122" s="85" t="str">
        <f t="shared" si="69"/>
        <v>APROBADO</v>
      </c>
      <c r="DQ122" s="7">
        <f t="shared" si="70"/>
        <v>6.3</v>
      </c>
      <c r="DR122" s="85" t="str">
        <f t="shared" si="64"/>
        <v>APROBADO</v>
      </c>
      <c r="DS122" s="2">
        <f>+('3 Planilla Preadjudicación OTIC'!BO122)</f>
        <v>0</v>
      </c>
      <c r="DT122" s="2">
        <f>IF(DR122="APROBADO",VLOOKUP(A122,'5 TD'!$D$3:$E$270,2,0),"NO APLICA")</f>
        <v>7</v>
      </c>
      <c r="DU122" s="2" t="str">
        <f t="shared" si="71"/>
        <v>NO</v>
      </c>
      <c r="DV122" s="2" t="str">
        <f>IF(DU122="SI",VLOOKUP(A122,'5 TD'!$G$3:$H$270,2,0),"NO APLICA ")</f>
        <v xml:space="preserve">NO APLICA </v>
      </c>
      <c r="DW122" s="2" t="str">
        <f t="shared" si="65"/>
        <v>NO</v>
      </c>
      <c r="DX122" s="2" t="str">
        <f>IF(DW122="SI",VLOOKUP(A122,'5 TD'!$J$4:$K$472,2,0),"NO APLICA")</f>
        <v>NO APLICA</v>
      </c>
      <c r="DY122" s="2" t="str">
        <f t="shared" si="66"/>
        <v>NO</v>
      </c>
      <c r="DZ122" s="7" t="str">
        <f>IF(DY122="SI",VLOOKUP(A122,'5 TD'!$M$4:$N$350,2,0),"NO APLICA")</f>
        <v>NO APLICA</v>
      </c>
      <c r="EA122" s="2" t="str">
        <f t="shared" si="54"/>
        <v>NO APLICA</v>
      </c>
      <c r="EB122" s="12" t="str">
        <f t="shared" si="67"/>
        <v/>
      </c>
      <c r="EC122" s="12" t="str">
        <f>IF(EA122="SI",VLOOKUP(A122,'5 TD'!$V$4:$W$479,2,0),"NO APLICA")</f>
        <v>NO APLICA</v>
      </c>
      <c r="ED122" s="2" t="str">
        <f t="shared" si="72"/>
        <v>NO</v>
      </c>
      <c r="EE122" s="79" t="str">
        <f>IF(ED122="SI",VLOOKUP(AI122,COMPORTAMIENTO!$A$1:$H$2100,7,0),"NO APLICA")</f>
        <v>NO APLICA</v>
      </c>
      <c r="EF122" s="234" t="str">
        <f>IF(ED122="SI",VLOOKUP(A122,'5 TD'!$P$2:$Q$479,2,0),"NO APLICA")</f>
        <v>NO APLICA</v>
      </c>
      <c r="EG122" s="2" t="str">
        <f t="shared" si="73"/>
        <v>NO</v>
      </c>
      <c r="EH122" s="2">
        <f>IF(CZ122="no",0,VLOOKUP(AI122,EXPERIENCIA!$A$1:$C$2100,2,0))</f>
        <v>0</v>
      </c>
      <c r="EI122" s="2">
        <f>IF(CZ122="si",VLOOKUP(A122,'5 TD'!$S$3:$T$2103,2,0),0)</f>
        <v>0</v>
      </c>
      <c r="EJ122" s="2" t="str">
        <f t="shared" si="74"/>
        <v>SI</v>
      </c>
      <c r="EK122" s="2">
        <f>+('3 Planilla Preadjudicación OTIC'!BU123)</f>
        <v>0</v>
      </c>
      <c r="EL122" s="3"/>
      <c r="EM122" s="3"/>
      <c r="EN122" s="3"/>
    </row>
    <row r="123" spans="1:144" ht="15" hidden="1" customHeight="1" x14ac:dyDescent="0.3">
      <c r="A123" s="2">
        <f>+('3 Planilla Preadjudicación OTIC'!A123)</f>
        <v>14556</v>
      </c>
      <c r="B123" s="2" t="str">
        <f>+('3 Planilla Preadjudicación OTIC'!B123)</f>
        <v>53334038-5</v>
      </c>
      <c r="C123" s="4">
        <f>+('3 Planilla Preadjudicación OTIC'!E123)</f>
        <v>2025</v>
      </c>
      <c r="D123" s="4" t="str">
        <f>+('3 Planilla Preadjudicación OTIC'!F123)</f>
        <v>Fondos Regionales</v>
      </c>
      <c r="E123" s="4" t="str">
        <f>+('3 Planilla Preadjudicación OTIC'!G123)</f>
        <v>61531000-K</v>
      </c>
      <c r="F123" s="4" t="str">
        <f>+('3 Planilla Preadjudicación OTIC'!H123)</f>
        <v>SENCE</v>
      </c>
      <c r="G123" s="4"/>
      <c r="H123" s="4"/>
      <c r="I123" s="4" t="str">
        <f>+('3 Planilla Preadjudicación OTIC'!I123)</f>
        <v>LABORES DE INSTALACIONES SANITARIAS</v>
      </c>
      <c r="J123" s="4" t="str">
        <f>+('3 Planilla Preadjudicación OTIC'!J123)</f>
        <v>PF1575</v>
      </c>
      <c r="K123" s="4" t="str">
        <f>+('3 Planilla Preadjudicación OTIC'!K123)</f>
        <v>TÉCNICAS PARA EL EMPRENDIMIENTO</v>
      </c>
      <c r="L123" s="4" t="str">
        <f>+('3 Planilla Preadjudicación OTIC'!L123)</f>
        <v>PF0921</v>
      </c>
      <c r="M123" s="2">
        <f>+('3 Planilla Preadjudicación OTIC'!M123)</f>
        <v>9</v>
      </c>
      <c r="N123" s="4" t="str">
        <f>+('3 Planilla Preadjudicación OTIC'!N123)</f>
        <v>DE LA ARAUCANÍA</v>
      </c>
      <c r="O123" s="4" t="str">
        <f>+('3 Planilla Preadjudicación OTIC'!O123)</f>
        <v>PERQUENCO</v>
      </c>
      <c r="P123" s="4" t="str">
        <f>+('3 Planilla Preadjudicación OTIC'!P123)</f>
        <v>PERSONAS VULNERABLES PERTENECIENTES AL 80 % MÁS VULNERABLE</v>
      </c>
      <c r="Q123" s="4" t="str">
        <f>+('3 Planilla Preadjudicación OTIC'!Q123)</f>
        <v>PRESENCIAL</v>
      </c>
      <c r="R123" s="4" t="str">
        <f>+('3 Planilla Preadjudicación OTIC'!R123)</f>
        <v>INDEPENDIENTE</v>
      </c>
      <c r="S123" s="4" t="str">
        <f>+('3 Planilla Preadjudicación OTIC'!S123)</f>
        <v>01. LUNES - MAÑANA / 04. MARTES - MAÑANA / 07. MIÉRCOLES - MAÑANA / 10. JUEVES - MAÑANA / 13. VIERNES - MAÑANA</v>
      </c>
      <c r="T123" s="2">
        <f>+('3 Planilla Preadjudicación OTIC'!T123)</f>
        <v>20</v>
      </c>
      <c r="U123" s="2">
        <f>+('3 Planilla Preadjudicación OTIC'!U123)</f>
        <v>145</v>
      </c>
      <c r="V123" s="2">
        <f>+('3 Planilla Preadjudicación OTIC'!V123)</f>
        <v>12</v>
      </c>
      <c r="W123" s="2">
        <f>+('3 Planilla Preadjudicación OTIC'!W123)</f>
        <v>157</v>
      </c>
      <c r="X123" s="2">
        <f>+('3 Planilla Preadjudicación OTIC'!X123)</f>
        <v>4</v>
      </c>
      <c r="Y123" s="2" t="str">
        <f>+('3 Planilla Preadjudicación OTIC'!Y123)</f>
        <v>SI</v>
      </c>
      <c r="Z123" s="2" t="str">
        <f>+('3 Planilla Preadjudicación OTIC'!Z123)</f>
        <v>SI</v>
      </c>
      <c r="AA123" s="2" t="str">
        <f>+('3 Planilla Preadjudicación OTIC'!AA123)</f>
        <v>SI</v>
      </c>
      <c r="AB123" s="4">
        <f>+('3 Planilla Preadjudicación OTIC'!AB123)</f>
        <v>0</v>
      </c>
      <c r="AC123" s="4" t="str">
        <f>+('3 Planilla Preadjudicación OTIC'!AC123)</f>
        <v>EDUCACIÓN MEDIA COMPLETA, PREFERENTEMENTE. Y HABER CURSADO EL CURSO DE “LABORES DE SOPORTE EN INSTALACIONES
SANITARIAS” O EXPERIENCIA DE DOS AÑOS COMO “AYUDANTE INSTALACIONES SANITARIAS”, DEMOSTRABLE.</v>
      </c>
      <c r="AD123" s="2">
        <f>+('3 Planilla Preadjudicación OTIC'!AD123)</f>
        <v>0</v>
      </c>
      <c r="AE123" s="4">
        <f>+('3 Planilla Preadjudicación OTIC'!AE123)</f>
        <v>0</v>
      </c>
      <c r="AF123" s="2" t="str">
        <f>+('3 Planilla Preadjudicación OTIC'!AF123)</f>
        <v>CONVOCATORIA ABIERTA</v>
      </c>
      <c r="AG123" s="2">
        <f>+('3 Planilla Preadjudicación OTIC'!AG123)</f>
        <v>40</v>
      </c>
      <c r="AH123" s="30">
        <v>2</v>
      </c>
      <c r="AI123" s="2" t="str">
        <f>+('3 Planilla Preadjudicación OTIC'!AI123)</f>
        <v>78008177-5</v>
      </c>
      <c r="AJ123" s="135" t="str">
        <f>+('3 Planilla Preadjudicación OTIC'!AJ123)</f>
        <v>Mongetun Capacitaciones Spa</v>
      </c>
      <c r="AK123" s="4">
        <f>+('3 Planilla Preadjudicación OTIC'!AK123)</f>
        <v>157</v>
      </c>
      <c r="AL123" s="2">
        <f>+('3 Planilla Preadjudicación OTIC'!AL123)</f>
        <v>40</v>
      </c>
      <c r="AM123" s="2">
        <f>+('3 Planilla Preadjudicación OTIC'!AM123)</f>
        <v>5075</v>
      </c>
      <c r="AN123" s="12">
        <f>+('3 Planilla Preadjudicación OTIC'!AN123)</f>
        <v>275000</v>
      </c>
      <c r="AO123" s="12">
        <f>+('3 Planilla Preadjudicación OTIC'!AO123)</f>
        <v>0</v>
      </c>
      <c r="AP123" s="12">
        <f>+('3 Planilla Preadjudicación OTIC'!AP123)</f>
        <v>15935500</v>
      </c>
      <c r="AQ123" s="12">
        <f>+('3 Planilla Preadjudicación OTIC'!AQ123)</f>
        <v>3200000</v>
      </c>
      <c r="AR123" s="12">
        <f>+('3 Planilla Preadjudicación OTIC'!AR123)</f>
        <v>5500000</v>
      </c>
      <c r="AS123" s="12">
        <f>+('3 Planilla Preadjudicación OTIC'!AS123)</f>
        <v>4000000</v>
      </c>
      <c r="AT123" s="12">
        <f>+('3 Planilla Preadjudicación OTIC'!AT123)</f>
        <v>0</v>
      </c>
      <c r="AU123" s="12">
        <f>+('3 Planilla Preadjudicación OTIC'!AU123)</f>
        <v>28635500</v>
      </c>
      <c r="AV123" s="12" t="str">
        <f>+('3 Planilla Preadjudicación OTIC'!AV123)</f>
        <v>SI</v>
      </c>
      <c r="AW123" s="2">
        <f>+('3 Planilla Preadjudicación OTIC'!AW123)</f>
        <v>0</v>
      </c>
      <c r="AX123" s="4">
        <f>+('3 Planilla Preadjudicación OTIC'!AX123)</f>
        <v>1</v>
      </c>
      <c r="AY123" s="2">
        <f>+('3 Planilla Preadjudicación OTIC'!AY123)</f>
        <v>7</v>
      </c>
      <c r="AZ123" s="2" t="str">
        <f>+('3 Planilla Preadjudicación OTIC'!BA123)</f>
        <v>-</v>
      </c>
      <c r="BA123" s="2" t="str">
        <f>+('3 Planilla Preadjudicación OTIC'!BB123)</f>
        <v>-</v>
      </c>
      <c r="BB123" s="2" t="str">
        <f>+('3 Planilla Preadjudicación OTIC'!BC123)</f>
        <v>-</v>
      </c>
      <c r="BC123" s="2" t="str">
        <f>+('3 Planilla Preadjudicación OTIC'!BD123)</f>
        <v>-</v>
      </c>
      <c r="BD123" s="2" t="str">
        <f>+('3 Planilla Preadjudicación OTIC'!BE123)</f>
        <v>-</v>
      </c>
      <c r="BE123" s="2" t="str">
        <f>+('3 Planilla Preadjudicación OTIC'!BF123)</f>
        <v>-</v>
      </c>
      <c r="BF123" s="2"/>
      <c r="BG123" s="2">
        <f>+('3 Planilla Preadjudicación OTIC'!BG123)</f>
        <v>6.6</v>
      </c>
      <c r="BH123" s="2">
        <f>+('3 Planilla Preadjudicación OTIC'!BH123)</f>
        <v>7</v>
      </c>
      <c r="BI123" s="2">
        <f>+('3 Planilla Preadjudicación OTIC'!BI123)</f>
        <v>7</v>
      </c>
      <c r="BJ123" s="2">
        <f>+('3 Planilla Preadjudicación OTIC'!BJ123)</f>
        <v>7</v>
      </c>
      <c r="BK123" s="2">
        <f>+('3 Planilla Preadjudicación OTIC'!BK123)</f>
        <v>7</v>
      </c>
      <c r="BL123" s="199">
        <f>+('3 Planilla Preadjudicación OTIC'!BM123)</f>
        <v>7</v>
      </c>
      <c r="BM123" s="103">
        <f>ROUND(('3 Planilla Preadjudicación OTIC'!BN123),1)</f>
        <v>6.3</v>
      </c>
      <c r="BN123" s="4">
        <f>+('3 Planilla Preadjudicación OTIC'!BO123)</f>
        <v>0</v>
      </c>
      <c r="BO123" s="4">
        <f>+('3 Planilla Preadjudicación OTIC'!BP123)</f>
        <v>0</v>
      </c>
      <c r="BP123" s="4">
        <f>+('3 Planilla Preadjudicación OTIC'!BQ123)</f>
        <v>0</v>
      </c>
      <c r="BQ123" s="4">
        <f>+('3 Planilla Preadjudicación OTIC'!BR123)</f>
        <v>0</v>
      </c>
      <c r="BR123" s="4">
        <f>+('3 Planilla Preadjudicación OTIC'!BS123)</f>
        <v>0</v>
      </c>
      <c r="BS123" s="4">
        <f>+('3 Planilla Preadjudicación OTIC'!BT123)</f>
        <v>0</v>
      </c>
      <c r="BT123" s="135"/>
      <c r="BU123" s="85">
        <f>IF(VLOOKUP(A123,'BD OFICIAL'!$A$1:$AL$2097,7,0)=D123,0,1)</f>
        <v>0</v>
      </c>
      <c r="BV123" s="85">
        <f>IF(VLOOKUP(A123,'BD OFICIAL'!$A$1:$AL$2097,11,0)=J123,0,1)</f>
        <v>0</v>
      </c>
      <c r="BW123" s="85">
        <f>IF(VLOOKUP(A123,'BD OFICIAL'!$A$1:$AL$2097,13,0)=L123,0,1)</f>
        <v>0</v>
      </c>
      <c r="BX123" s="2">
        <f>IF(VLOOKUP(A123,'BD OFICIAL'!$A$1:$AL$2097,16,0)=O123,0,1)</f>
        <v>0</v>
      </c>
      <c r="BY123" s="2">
        <f>IF(VLOOKUP(A123,'BD OFICIAL'!$A$1:$AL$2097,17,0)=P123,0,1)</f>
        <v>0</v>
      </c>
      <c r="BZ123" s="2">
        <f>IF(VLOOKUP(A123,'BD OFICIAL'!$A$1:$AL$2097,19,0)=R123,0,1)</f>
        <v>0</v>
      </c>
      <c r="CA123" s="2">
        <f>IF(VLOOKUP(A123,'BD OFICIAL'!$A$1:$AL$2097,21,0)=T123,0,1)</f>
        <v>0</v>
      </c>
      <c r="CB123" s="2">
        <f>IF(VLOOKUP(A123,'BD OFICIAL'!$A$1:$AL$2097,24,0)=AK123,0,1)</f>
        <v>0</v>
      </c>
      <c r="CC123" s="2">
        <f>IF(VLOOKUP(A123,'BD OFICIAL'!$A$1:$AL$2097,25,0)=X123,0,1)</f>
        <v>0</v>
      </c>
      <c r="CD123" s="2">
        <f>IF(VLOOKUP(A123,'BD OFICIAL'!$A$1:$AL$2097,26,0)=Y123,0,1)</f>
        <v>0</v>
      </c>
      <c r="CE123" s="2">
        <f>IF(VLOOKUP(A123,'BD OFICIAL'!$A$1:$AL$2097,27,0)=Z123,0,1)</f>
        <v>0</v>
      </c>
      <c r="CF123" s="2">
        <f>IF(VLOOKUP(A123,'BD OFICIAL'!$A$1:$AL$2097,28,0)=AA123,0,1)</f>
        <v>0</v>
      </c>
      <c r="CG123" s="2">
        <f>IF(VLOOKUP(A123,'BD OFICIAL'!$A$1:$AL$2097,33,0)=AF123,0,1)</f>
        <v>0</v>
      </c>
      <c r="CH123" s="2">
        <f>IF(VLOOKUP(A123,'BD OFICIAL'!$A$1:$AL$2097,35,0)=AH123,0,1)</f>
        <v>0</v>
      </c>
      <c r="CI123" s="85">
        <f>IF(VLOOKUP(A123,'BD OFICIAL'!$A$1:$AL$2097,34,0)=AL123,0,1)</f>
        <v>0</v>
      </c>
      <c r="CJ123" s="12">
        <f>VLOOKUP(A123,'BD OFICIAL'!$A$1:$AM$2097,36,0)*AM123-AP123</f>
        <v>0</v>
      </c>
      <c r="CK123" s="85" t="str">
        <f t="shared" si="41"/>
        <v>SHNOM</v>
      </c>
      <c r="CL123" s="85" t="str">
        <f t="shared" si="42"/>
        <v>SI</v>
      </c>
      <c r="CM123" s="85" t="str">
        <f t="shared" si="55"/>
        <v>NO</v>
      </c>
      <c r="CN123" s="31">
        <f t="shared" si="56"/>
        <v>0</v>
      </c>
      <c r="CO123" s="31">
        <f t="shared" si="43"/>
        <v>0</v>
      </c>
      <c r="CP123" s="31">
        <f t="shared" si="68"/>
        <v>0</v>
      </c>
      <c r="CQ123" s="31">
        <f>IF(Y123="NO",0,IF(Y123="SI",IF(VLOOKUP(A123,'BD OFICIAL'!$A:$AO,40,0)=AQ123,0,1)))</f>
        <v>0</v>
      </c>
      <c r="CR123" s="31">
        <f>IF(Z123="NO",0,IF(Z123="SI",IF(VLOOKUP(A123,'BD OFICIAL'!$A:$AO,41,0)=AS123,0,1)))</f>
        <v>0</v>
      </c>
      <c r="CS123" s="31">
        <f t="shared" si="44"/>
        <v>0</v>
      </c>
      <c r="CT123" s="31">
        <f t="shared" si="45"/>
        <v>0</v>
      </c>
      <c r="CU123" s="31">
        <f>IF(VLOOKUP(A123,'BD OFICIAL'!$A$1:$AL$1055,31,0)="SI",IF(AT123&gt;0,0,1),IF(AT123=0,0,1))</f>
        <v>0</v>
      </c>
      <c r="CV123" s="31">
        <f t="shared" si="46"/>
        <v>0</v>
      </c>
      <c r="CW123" s="31">
        <f t="shared" si="47"/>
        <v>0</v>
      </c>
      <c r="CX123" s="85" t="str">
        <f t="shared" si="57"/>
        <v>SI</v>
      </c>
      <c r="CY123" s="31">
        <f t="shared" si="58"/>
        <v>0</v>
      </c>
      <c r="CZ123" s="85" t="str">
        <f>IF(ISERROR(VLOOKUP(AI123,EXPERIENCIA!$A$1:$C$2100,1,0)),"NO","SI")</f>
        <v>NO</v>
      </c>
      <c r="DA123" s="85">
        <f>IF(CX123="no","NO APLICA",IF(AX123=0,"ERROR NOTA",IF(AND(AX123&gt;1,CZ123="NO"),"ERROR NOTA",IF(AND(CZ123="NO",AX123=1),0,IF(VLOOKUP(AI123,EXPERIENCIA!$A$1:$C$2100,3,0)=AX123,0,"ERROR NOTA")))))</f>
        <v>0</v>
      </c>
      <c r="DB123" s="85" t="str">
        <f>IF(ISERROR(VLOOKUP(AI123,COMPORTAMIENTO!$A$1:$C$2100,1,0)),"NO","SI")</f>
        <v>NO</v>
      </c>
      <c r="DC123" s="85">
        <f>IF(CX123="NO","NO APLICA",IF(AY123=0,"ERROR NOTA",IF(AND(DB123="NO",AY123=7),0,IF(VLOOKUP(AI123,COMPORTAMIENTO!$A$2:$H$2100,8,0)=AY123,0,"ERROR NOTA"))))</f>
        <v>0</v>
      </c>
      <c r="DD123" s="103">
        <f t="shared" si="59"/>
        <v>0.1</v>
      </c>
      <c r="DE123" s="103">
        <f t="shared" si="60"/>
        <v>0.70000000000000007</v>
      </c>
      <c r="DF123" s="85" t="str">
        <f t="shared" si="48"/>
        <v>SI</v>
      </c>
      <c r="DG123" s="85">
        <f t="shared" si="49"/>
        <v>0</v>
      </c>
      <c r="DH123" s="85">
        <f t="shared" si="61"/>
        <v>0</v>
      </c>
      <c r="DI123" s="85">
        <f t="shared" si="50"/>
        <v>0</v>
      </c>
      <c r="DJ123" s="7">
        <f t="shared" si="62"/>
        <v>6.8800000000000008</v>
      </c>
      <c r="DK123" s="7">
        <f t="shared" si="51"/>
        <v>6.8800000000000008</v>
      </c>
      <c r="DL123" s="12">
        <f t="shared" si="63"/>
        <v>5075</v>
      </c>
      <c r="DM123" s="12">
        <f>VLOOKUP(A123,'5 TD'!$A:$B,2,0)</f>
        <v>5075</v>
      </c>
      <c r="DN123" s="7">
        <f t="shared" si="52"/>
        <v>7</v>
      </c>
      <c r="DO123" s="85" t="str">
        <f t="shared" si="53"/>
        <v>APROBADO</v>
      </c>
      <c r="DP123" s="85" t="str">
        <f t="shared" si="69"/>
        <v>APROBADO</v>
      </c>
      <c r="DQ123" s="7">
        <f t="shared" si="70"/>
        <v>6.3</v>
      </c>
      <c r="DR123" s="85" t="str">
        <f t="shared" si="64"/>
        <v>APROBADO</v>
      </c>
      <c r="DS123" s="2">
        <f>+('3 Planilla Preadjudicación OTIC'!BO123)</f>
        <v>0</v>
      </c>
      <c r="DT123" s="2">
        <f>IF(DR123="APROBADO",VLOOKUP(A123,'5 TD'!$D$3:$E$270,2,0),"NO APLICA")</f>
        <v>7</v>
      </c>
      <c r="DU123" s="2" t="str">
        <f t="shared" si="71"/>
        <v>NO</v>
      </c>
      <c r="DV123" s="2" t="str">
        <f>IF(DU123="SI",VLOOKUP(A123,'5 TD'!$G$3:$H$270,2,0),"NO APLICA ")</f>
        <v xml:space="preserve">NO APLICA </v>
      </c>
      <c r="DW123" s="2" t="str">
        <f t="shared" si="65"/>
        <v>NO</v>
      </c>
      <c r="DX123" s="2" t="str">
        <f>IF(DW123="SI",VLOOKUP(A123,'5 TD'!$J$4:$K$472,2,0),"NO APLICA")</f>
        <v>NO APLICA</v>
      </c>
      <c r="DY123" s="2" t="str">
        <f t="shared" si="66"/>
        <v>NO</v>
      </c>
      <c r="DZ123" s="7" t="str">
        <f>IF(DY123="SI",VLOOKUP(A123,'5 TD'!$M$4:$N$350,2,0),"NO APLICA")</f>
        <v>NO APLICA</v>
      </c>
      <c r="EA123" s="2" t="str">
        <f t="shared" si="54"/>
        <v>NO APLICA</v>
      </c>
      <c r="EB123" s="12" t="str">
        <f t="shared" si="67"/>
        <v/>
      </c>
      <c r="EC123" s="12" t="str">
        <f>IF(EA123="SI",VLOOKUP(A123,'5 TD'!$V$4:$W$479,2,0),"NO APLICA")</f>
        <v>NO APLICA</v>
      </c>
      <c r="ED123" s="2" t="str">
        <f t="shared" si="72"/>
        <v>NO</v>
      </c>
      <c r="EE123" s="79" t="str">
        <f>IF(ED123="SI",VLOOKUP(AI123,COMPORTAMIENTO!$A$1:$H$2100,7,0),"NO APLICA")</f>
        <v>NO APLICA</v>
      </c>
      <c r="EF123" s="234" t="str">
        <f>IF(ED123="SI",VLOOKUP(A123,'5 TD'!$P$2:$Q$479,2,0),"NO APLICA")</f>
        <v>NO APLICA</v>
      </c>
      <c r="EG123" s="2" t="str">
        <f t="shared" si="73"/>
        <v>NO</v>
      </c>
      <c r="EH123" s="2">
        <f>IF(CZ123="no",0,VLOOKUP(AI123,EXPERIENCIA!$A$1:$C$2100,2,0))</f>
        <v>0</v>
      </c>
      <c r="EI123" s="2">
        <f>IF(CZ123="si",VLOOKUP(A123,'5 TD'!$S$3:$T$2103,2,0),0)</f>
        <v>0</v>
      </c>
      <c r="EJ123" s="2" t="str">
        <f t="shared" si="74"/>
        <v>SI</v>
      </c>
      <c r="EK123" s="2">
        <f>+('3 Planilla Preadjudicación OTIC'!BU124)</f>
        <v>0</v>
      </c>
      <c r="EL123" s="3"/>
      <c r="EM123" s="3"/>
      <c r="EN123" s="3"/>
    </row>
    <row r="124" spans="1:144" ht="15" hidden="1" customHeight="1" x14ac:dyDescent="0.3">
      <c r="A124" s="2">
        <f>+('3 Planilla Preadjudicación OTIC'!A124)</f>
        <v>14557</v>
      </c>
      <c r="B124" s="2" t="str">
        <f>+('3 Planilla Preadjudicación OTIC'!B124)</f>
        <v>53334038-5</v>
      </c>
      <c r="C124" s="4">
        <f>+('3 Planilla Preadjudicación OTIC'!E124)</f>
        <v>2025</v>
      </c>
      <c r="D124" s="4" t="str">
        <f>+('3 Planilla Preadjudicación OTIC'!F124)</f>
        <v>Fondos Regionales</v>
      </c>
      <c r="E124" s="4" t="str">
        <f>+('3 Planilla Preadjudicación OTIC'!G124)</f>
        <v>61531000-K</v>
      </c>
      <c r="F124" s="4" t="str">
        <f>+('3 Planilla Preadjudicación OTIC'!H124)</f>
        <v>SENCE</v>
      </c>
      <c r="G124" s="4"/>
      <c r="H124" s="4"/>
      <c r="I124" s="4" t="str">
        <f>+('3 Planilla Preadjudicación OTIC'!I124)</f>
        <v>LABORES DE INSTALACIONES SANITARIAS</v>
      </c>
      <c r="J124" s="4" t="str">
        <f>+('3 Planilla Preadjudicación OTIC'!J124)</f>
        <v>PF1575</v>
      </c>
      <c r="K124" s="4" t="str">
        <f>+('3 Planilla Preadjudicación OTIC'!K124)</f>
        <v>TÉCNICAS PARA EL EMPRENDIMIENTO</v>
      </c>
      <c r="L124" s="4" t="str">
        <f>+('3 Planilla Preadjudicación OTIC'!L124)</f>
        <v>PF0921</v>
      </c>
      <c r="M124" s="2">
        <f>+('3 Planilla Preadjudicación OTIC'!M124)</f>
        <v>9</v>
      </c>
      <c r="N124" s="4" t="str">
        <f>+('3 Planilla Preadjudicación OTIC'!N124)</f>
        <v>DE LA ARAUCANÍA</v>
      </c>
      <c r="O124" s="4" t="str">
        <f>+('3 Planilla Preadjudicación OTIC'!O124)</f>
        <v>LUMACO</v>
      </c>
      <c r="P124" s="4" t="str">
        <f>+('3 Planilla Preadjudicación OTIC'!P124)</f>
        <v>PERSONAS VULNERABLES PERTENECIENTES AL 80 % MÁS VULNERABLE</v>
      </c>
      <c r="Q124" s="4" t="str">
        <f>+('3 Planilla Preadjudicación OTIC'!Q124)</f>
        <v>PRESENCIAL</v>
      </c>
      <c r="R124" s="4" t="str">
        <f>+('3 Planilla Preadjudicación OTIC'!R124)</f>
        <v>INDEPENDIENTE</v>
      </c>
      <c r="S124" s="4" t="str">
        <f>+('3 Planilla Preadjudicación OTIC'!S124)</f>
        <v>01. LUNES - MAÑANA / 04. MARTES - MAÑANA / 07. MIÉRCOLES - MAÑANA / 10. JUEVES - MAÑANA / 13. VIERNES - MAÑANA</v>
      </c>
      <c r="T124" s="2">
        <f>+('3 Planilla Preadjudicación OTIC'!T124)</f>
        <v>20</v>
      </c>
      <c r="U124" s="2">
        <f>+('3 Planilla Preadjudicación OTIC'!U124)</f>
        <v>145</v>
      </c>
      <c r="V124" s="2">
        <f>+('3 Planilla Preadjudicación OTIC'!V124)</f>
        <v>12</v>
      </c>
      <c r="W124" s="2">
        <f>+('3 Planilla Preadjudicación OTIC'!W124)</f>
        <v>157</v>
      </c>
      <c r="X124" s="2">
        <f>+('3 Planilla Preadjudicación OTIC'!X124)</f>
        <v>4</v>
      </c>
      <c r="Y124" s="2" t="str">
        <f>+('3 Planilla Preadjudicación OTIC'!Y124)</f>
        <v>SI</v>
      </c>
      <c r="Z124" s="2" t="str">
        <f>+('3 Planilla Preadjudicación OTIC'!Z124)</f>
        <v>SI</v>
      </c>
      <c r="AA124" s="2" t="str">
        <f>+('3 Planilla Preadjudicación OTIC'!AA124)</f>
        <v>SI</v>
      </c>
      <c r="AB124" s="4">
        <f>+('3 Planilla Preadjudicación OTIC'!AB124)</f>
        <v>0</v>
      </c>
      <c r="AC124" s="4" t="str">
        <f>+('3 Planilla Preadjudicación OTIC'!AC124)</f>
        <v>EDUCACIÓN MEDIA COMPLETA, PREFERENTEMENTE. Y HABER CURSADO EL CURSO DE “LABORES DE SOPORTE EN INSTALACIONES
SANITARIAS” O EXPERIENCIA DE DOS AÑOS COMO “AYUDANTE INSTALACIONES SANITARIAS”, DEMOSTRABLE.</v>
      </c>
      <c r="AD124" s="2">
        <f>+('3 Planilla Preadjudicación OTIC'!AD124)</f>
        <v>0</v>
      </c>
      <c r="AE124" s="4">
        <f>+('3 Planilla Preadjudicación OTIC'!AE124)</f>
        <v>0</v>
      </c>
      <c r="AF124" s="2" t="str">
        <f>+('3 Planilla Preadjudicación OTIC'!AF124)</f>
        <v>CONVOCATORIA ABIERTA</v>
      </c>
      <c r="AG124" s="2">
        <f>+('3 Planilla Preadjudicación OTIC'!AG124)</f>
        <v>40</v>
      </c>
      <c r="AH124" s="30">
        <v>2</v>
      </c>
      <c r="AI124" s="2" t="str">
        <f>+('3 Planilla Preadjudicación OTIC'!AI124)</f>
        <v>78008177-5</v>
      </c>
      <c r="AJ124" s="135" t="str">
        <f>+('3 Planilla Preadjudicación OTIC'!AJ124)</f>
        <v>Mongetun Capacitaciones Spa</v>
      </c>
      <c r="AK124" s="4">
        <f>+('3 Planilla Preadjudicación OTIC'!AK124)</f>
        <v>157</v>
      </c>
      <c r="AL124" s="2">
        <f>+('3 Planilla Preadjudicación OTIC'!AL124)</f>
        <v>40</v>
      </c>
      <c r="AM124" s="2">
        <f>+('3 Planilla Preadjudicación OTIC'!AM124)</f>
        <v>5075</v>
      </c>
      <c r="AN124" s="12">
        <f>+('3 Planilla Preadjudicación OTIC'!AN124)</f>
        <v>275000</v>
      </c>
      <c r="AO124" s="12">
        <f>+('3 Planilla Preadjudicación OTIC'!AO124)</f>
        <v>0</v>
      </c>
      <c r="AP124" s="12">
        <f>+('3 Planilla Preadjudicación OTIC'!AP124)</f>
        <v>15935500</v>
      </c>
      <c r="AQ124" s="12">
        <f>+('3 Planilla Preadjudicación OTIC'!AQ124)</f>
        <v>3200000</v>
      </c>
      <c r="AR124" s="12">
        <f>+('3 Planilla Preadjudicación OTIC'!AR124)</f>
        <v>5500000</v>
      </c>
      <c r="AS124" s="12">
        <f>+('3 Planilla Preadjudicación OTIC'!AS124)</f>
        <v>4000000</v>
      </c>
      <c r="AT124" s="12">
        <f>+('3 Planilla Preadjudicación OTIC'!AT124)</f>
        <v>0</v>
      </c>
      <c r="AU124" s="12">
        <f>+('3 Planilla Preadjudicación OTIC'!AU124)</f>
        <v>28635500</v>
      </c>
      <c r="AV124" s="12" t="str">
        <f>+('3 Planilla Preadjudicación OTIC'!AV124)</f>
        <v>SI</v>
      </c>
      <c r="AW124" s="2">
        <f>+('3 Planilla Preadjudicación OTIC'!AW124)</f>
        <v>0</v>
      </c>
      <c r="AX124" s="4">
        <f>+('3 Planilla Preadjudicación OTIC'!AX124)</f>
        <v>1</v>
      </c>
      <c r="AY124" s="2">
        <f>+('3 Planilla Preadjudicación OTIC'!AY124)</f>
        <v>7</v>
      </c>
      <c r="AZ124" s="2" t="str">
        <f>+('3 Planilla Preadjudicación OTIC'!BA124)</f>
        <v>-</v>
      </c>
      <c r="BA124" s="2" t="str">
        <f>+('3 Planilla Preadjudicación OTIC'!BB124)</f>
        <v>-</v>
      </c>
      <c r="BB124" s="2" t="str">
        <f>+('3 Planilla Preadjudicación OTIC'!BC124)</f>
        <v>-</v>
      </c>
      <c r="BC124" s="2" t="str">
        <f>+('3 Planilla Preadjudicación OTIC'!BD124)</f>
        <v>-</v>
      </c>
      <c r="BD124" s="2" t="str">
        <f>+('3 Planilla Preadjudicación OTIC'!BE124)</f>
        <v>-</v>
      </c>
      <c r="BE124" s="2" t="str">
        <f>+('3 Planilla Preadjudicación OTIC'!BF124)</f>
        <v>-</v>
      </c>
      <c r="BF124" s="2"/>
      <c r="BG124" s="2">
        <f>+('3 Planilla Preadjudicación OTIC'!BG124)</f>
        <v>6.6</v>
      </c>
      <c r="BH124" s="2">
        <f>+('3 Planilla Preadjudicación OTIC'!BH124)</f>
        <v>7</v>
      </c>
      <c r="BI124" s="2">
        <f>+('3 Planilla Preadjudicación OTIC'!BI124)</f>
        <v>7</v>
      </c>
      <c r="BJ124" s="2">
        <f>+('3 Planilla Preadjudicación OTIC'!BJ124)</f>
        <v>7</v>
      </c>
      <c r="BK124" s="2">
        <f>+('3 Planilla Preadjudicación OTIC'!BK124)</f>
        <v>7</v>
      </c>
      <c r="BL124" s="199">
        <f>+('3 Planilla Preadjudicación OTIC'!BM124)</f>
        <v>7</v>
      </c>
      <c r="BM124" s="103">
        <f>ROUND(('3 Planilla Preadjudicación OTIC'!BN124),1)</f>
        <v>6.3</v>
      </c>
      <c r="BN124" s="4">
        <f>+('3 Planilla Preadjudicación OTIC'!BO124)</f>
        <v>0</v>
      </c>
      <c r="BO124" s="4">
        <f>+('3 Planilla Preadjudicación OTIC'!BP124)</f>
        <v>0</v>
      </c>
      <c r="BP124" s="4">
        <f>+('3 Planilla Preadjudicación OTIC'!BQ124)</f>
        <v>0</v>
      </c>
      <c r="BQ124" s="4">
        <f>+('3 Planilla Preadjudicación OTIC'!BR124)</f>
        <v>0</v>
      </c>
      <c r="BR124" s="4">
        <f>+('3 Planilla Preadjudicación OTIC'!BS124)</f>
        <v>0</v>
      </c>
      <c r="BS124" s="4">
        <f>+('3 Planilla Preadjudicación OTIC'!BT124)</f>
        <v>0</v>
      </c>
      <c r="BT124" s="135"/>
      <c r="BU124" s="85">
        <f>IF(VLOOKUP(A124,'BD OFICIAL'!$A$1:$AL$2097,7,0)=D124,0,1)</f>
        <v>0</v>
      </c>
      <c r="BV124" s="85">
        <f>IF(VLOOKUP(A124,'BD OFICIAL'!$A$1:$AL$2097,11,0)=J124,0,1)</f>
        <v>0</v>
      </c>
      <c r="BW124" s="85">
        <f>IF(VLOOKUP(A124,'BD OFICIAL'!$A$1:$AL$2097,13,0)=L124,0,1)</f>
        <v>0</v>
      </c>
      <c r="BX124" s="2">
        <f>IF(VLOOKUP(A124,'BD OFICIAL'!$A$1:$AL$2097,16,0)=O124,0,1)</f>
        <v>0</v>
      </c>
      <c r="BY124" s="2">
        <f>IF(VLOOKUP(A124,'BD OFICIAL'!$A$1:$AL$2097,17,0)=P124,0,1)</f>
        <v>0</v>
      </c>
      <c r="BZ124" s="2">
        <f>IF(VLOOKUP(A124,'BD OFICIAL'!$A$1:$AL$2097,19,0)=R124,0,1)</f>
        <v>0</v>
      </c>
      <c r="CA124" s="2">
        <f>IF(VLOOKUP(A124,'BD OFICIAL'!$A$1:$AL$2097,21,0)=T124,0,1)</f>
        <v>0</v>
      </c>
      <c r="CB124" s="2">
        <f>IF(VLOOKUP(A124,'BD OFICIAL'!$A$1:$AL$2097,24,0)=AK124,0,1)</f>
        <v>0</v>
      </c>
      <c r="CC124" s="2">
        <f>IF(VLOOKUP(A124,'BD OFICIAL'!$A$1:$AL$2097,25,0)=X124,0,1)</f>
        <v>0</v>
      </c>
      <c r="CD124" s="2">
        <f>IF(VLOOKUP(A124,'BD OFICIAL'!$A$1:$AL$2097,26,0)=Y124,0,1)</f>
        <v>0</v>
      </c>
      <c r="CE124" s="2">
        <f>IF(VLOOKUP(A124,'BD OFICIAL'!$A$1:$AL$2097,27,0)=Z124,0,1)</f>
        <v>0</v>
      </c>
      <c r="CF124" s="2">
        <f>IF(VLOOKUP(A124,'BD OFICIAL'!$A$1:$AL$2097,28,0)=AA124,0,1)</f>
        <v>0</v>
      </c>
      <c r="CG124" s="2">
        <f>IF(VLOOKUP(A124,'BD OFICIAL'!$A$1:$AL$2097,33,0)=AF124,0,1)</f>
        <v>0</v>
      </c>
      <c r="CH124" s="2">
        <f>IF(VLOOKUP(A124,'BD OFICIAL'!$A$1:$AL$2097,35,0)=AH124,0,1)</f>
        <v>0</v>
      </c>
      <c r="CI124" s="85">
        <f>IF(VLOOKUP(A124,'BD OFICIAL'!$A$1:$AL$2097,34,0)=AL124,0,1)</f>
        <v>0</v>
      </c>
      <c r="CJ124" s="12">
        <f>VLOOKUP(A124,'BD OFICIAL'!$A$1:$AM$2097,36,0)*AM124-AP124</f>
        <v>0</v>
      </c>
      <c r="CK124" s="85" t="str">
        <f t="shared" si="41"/>
        <v>SHNOM</v>
      </c>
      <c r="CL124" s="85" t="str">
        <f t="shared" si="42"/>
        <v>SI</v>
      </c>
      <c r="CM124" s="85" t="str">
        <f t="shared" si="55"/>
        <v>NO</v>
      </c>
      <c r="CN124" s="31">
        <f t="shared" si="56"/>
        <v>0</v>
      </c>
      <c r="CO124" s="31">
        <f t="shared" si="43"/>
        <v>0</v>
      </c>
      <c r="CP124" s="31">
        <f t="shared" si="68"/>
        <v>0</v>
      </c>
      <c r="CQ124" s="31">
        <f>IF(Y124="NO",0,IF(Y124="SI",IF(VLOOKUP(A124,'BD OFICIAL'!$A:$AO,40,0)=AQ124,0,1)))</f>
        <v>0</v>
      </c>
      <c r="CR124" s="31">
        <f>IF(Z124="NO",0,IF(Z124="SI",IF(VLOOKUP(A124,'BD OFICIAL'!$A:$AO,41,0)=AS124,0,1)))</f>
        <v>0</v>
      </c>
      <c r="CS124" s="31">
        <f t="shared" si="44"/>
        <v>0</v>
      </c>
      <c r="CT124" s="31">
        <f t="shared" si="45"/>
        <v>0</v>
      </c>
      <c r="CU124" s="31">
        <f>IF(VLOOKUP(A124,'BD OFICIAL'!$A$1:$AL$1055,31,0)="SI",IF(AT124&gt;0,0,1),IF(AT124=0,0,1))</f>
        <v>0</v>
      </c>
      <c r="CV124" s="31">
        <f t="shared" si="46"/>
        <v>0</v>
      </c>
      <c r="CW124" s="31">
        <f t="shared" si="47"/>
        <v>0</v>
      </c>
      <c r="CX124" s="85" t="str">
        <f t="shared" si="57"/>
        <v>SI</v>
      </c>
      <c r="CY124" s="31">
        <f t="shared" si="58"/>
        <v>0</v>
      </c>
      <c r="CZ124" s="85" t="str">
        <f>IF(ISERROR(VLOOKUP(AI124,EXPERIENCIA!$A$1:$C$2100,1,0)),"NO","SI")</f>
        <v>NO</v>
      </c>
      <c r="DA124" s="85">
        <f>IF(CX124="no","NO APLICA",IF(AX124=0,"ERROR NOTA",IF(AND(AX124&gt;1,CZ124="NO"),"ERROR NOTA",IF(AND(CZ124="NO",AX124=1),0,IF(VLOOKUP(AI124,EXPERIENCIA!$A$1:$C$2100,3,0)=AX124,0,"ERROR NOTA")))))</f>
        <v>0</v>
      </c>
      <c r="DB124" s="85" t="str">
        <f>IF(ISERROR(VLOOKUP(AI124,COMPORTAMIENTO!$A$1:$C$2100,1,0)),"NO","SI")</f>
        <v>NO</v>
      </c>
      <c r="DC124" s="85">
        <f>IF(CX124="NO","NO APLICA",IF(AY124=0,"ERROR NOTA",IF(AND(DB124="NO",AY124=7),0,IF(VLOOKUP(AI124,COMPORTAMIENTO!$A$2:$H$2100,8,0)=AY124,0,"ERROR NOTA"))))</f>
        <v>0</v>
      </c>
      <c r="DD124" s="103">
        <f t="shared" si="59"/>
        <v>0.1</v>
      </c>
      <c r="DE124" s="103">
        <f t="shared" si="60"/>
        <v>0.70000000000000007</v>
      </c>
      <c r="DF124" s="85" t="str">
        <f t="shared" si="48"/>
        <v>SI</v>
      </c>
      <c r="DG124" s="85">
        <f t="shared" si="49"/>
        <v>0</v>
      </c>
      <c r="DH124" s="85">
        <f t="shared" si="61"/>
        <v>0</v>
      </c>
      <c r="DI124" s="85">
        <f t="shared" si="50"/>
        <v>0</v>
      </c>
      <c r="DJ124" s="7">
        <f t="shared" si="62"/>
        <v>6.8800000000000008</v>
      </c>
      <c r="DK124" s="7">
        <f t="shared" si="51"/>
        <v>6.8800000000000008</v>
      </c>
      <c r="DL124" s="12">
        <f t="shared" si="63"/>
        <v>5075</v>
      </c>
      <c r="DM124" s="12">
        <f>VLOOKUP(A124,'5 TD'!$A:$B,2,0)</f>
        <v>5075</v>
      </c>
      <c r="DN124" s="7">
        <f t="shared" si="52"/>
        <v>7</v>
      </c>
      <c r="DO124" s="85" t="str">
        <f t="shared" si="53"/>
        <v>APROBADO</v>
      </c>
      <c r="DP124" s="85" t="str">
        <f t="shared" si="69"/>
        <v>APROBADO</v>
      </c>
      <c r="DQ124" s="7">
        <f t="shared" si="70"/>
        <v>6.3</v>
      </c>
      <c r="DR124" s="85" t="str">
        <f t="shared" si="64"/>
        <v>APROBADO</v>
      </c>
      <c r="DS124" s="2">
        <f>+('3 Planilla Preadjudicación OTIC'!BO124)</f>
        <v>0</v>
      </c>
      <c r="DT124" s="2">
        <f>IF(DR124="APROBADO",VLOOKUP(A124,'5 TD'!$D$3:$E$270,2,0),"NO APLICA")</f>
        <v>7</v>
      </c>
      <c r="DU124" s="2" t="str">
        <f t="shared" si="71"/>
        <v>NO</v>
      </c>
      <c r="DV124" s="2" t="str">
        <f>IF(DU124="SI",VLOOKUP(A124,'5 TD'!$G$3:$H$270,2,0),"NO APLICA ")</f>
        <v xml:space="preserve">NO APLICA </v>
      </c>
      <c r="DW124" s="2" t="str">
        <f t="shared" si="65"/>
        <v>NO</v>
      </c>
      <c r="DX124" s="2" t="str">
        <f>IF(DW124="SI",VLOOKUP(A124,'5 TD'!$J$4:$K$472,2,0),"NO APLICA")</f>
        <v>NO APLICA</v>
      </c>
      <c r="DY124" s="2" t="str">
        <f t="shared" si="66"/>
        <v>NO</v>
      </c>
      <c r="DZ124" s="7" t="str">
        <f>IF(DY124="SI",VLOOKUP(A124,'5 TD'!$M$4:$N$350,2,0),"NO APLICA")</f>
        <v>NO APLICA</v>
      </c>
      <c r="EA124" s="2" t="str">
        <f t="shared" si="54"/>
        <v>NO APLICA</v>
      </c>
      <c r="EB124" s="12" t="str">
        <f t="shared" si="67"/>
        <v/>
      </c>
      <c r="EC124" s="12" t="str">
        <f>IF(EA124="SI",VLOOKUP(A124,'5 TD'!$V$4:$W$479,2,0),"NO APLICA")</f>
        <v>NO APLICA</v>
      </c>
      <c r="ED124" s="2" t="str">
        <f t="shared" si="72"/>
        <v>NO</v>
      </c>
      <c r="EE124" s="79" t="str">
        <f>IF(ED124="SI",VLOOKUP(AI124,COMPORTAMIENTO!$A$1:$H$2100,7,0),"NO APLICA")</f>
        <v>NO APLICA</v>
      </c>
      <c r="EF124" s="234" t="str">
        <f>IF(ED124="SI",VLOOKUP(A124,'5 TD'!$P$2:$Q$479,2,0),"NO APLICA")</f>
        <v>NO APLICA</v>
      </c>
      <c r="EG124" s="2" t="str">
        <f t="shared" si="73"/>
        <v>NO</v>
      </c>
      <c r="EH124" s="2">
        <f>IF(CZ124="no",0,VLOOKUP(AI124,EXPERIENCIA!$A$1:$C$2100,2,0))</f>
        <v>0</v>
      </c>
      <c r="EI124" s="2">
        <f>IF(CZ124="si",VLOOKUP(A124,'5 TD'!$S$3:$T$2103,2,0),0)</f>
        <v>0</v>
      </c>
      <c r="EJ124" s="2" t="str">
        <f t="shared" si="74"/>
        <v>SI</v>
      </c>
      <c r="EK124" s="2">
        <f>+('3 Planilla Preadjudicación OTIC'!BU125)</f>
        <v>0</v>
      </c>
      <c r="EL124" s="3"/>
      <c r="EM124" s="3"/>
      <c r="EN124" s="3"/>
    </row>
    <row r="125" spans="1:144" ht="15" hidden="1" customHeight="1" x14ac:dyDescent="0.3">
      <c r="A125" s="2">
        <f>+('3 Planilla Preadjudicación OTIC'!A125)</f>
        <v>14536</v>
      </c>
      <c r="B125" s="2" t="str">
        <f>+('3 Planilla Preadjudicación OTIC'!B125)</f>
        <v>53334038-5</v>
      </c>
      <c r="C125" s="4">
        <f>+('3 Planilla Preadjudicación OTIC'!E125)</f>
        <v>2025</v>
      </c>
      <c r="D125" s="4" t="str">
        <f>+('3 Planilla Preadjudicación OTIC'!F125)</f>
        <v>Fondos Regionales</v>
      </c>
      <c r="E125" s="4" t="str">
        <f>+('3 Planilla Preadjudicación OTIC'!G125)</f>
        <v>61531000-K</v>
      </c>
      <c r="F125" s="4" t="str">
        <f>+('3 Planilla Preadjudicación OTIC'!H125)</f>
        <v>SENCE</v>
      </c>
      <c r="G125" s="4"/>
      <c r="H125" s="4"/>
      <c r="I125" s="4" t="str">
        <f>+('3 Planilla Preadjudicación OTIC'!I125)</f>
        <v>GESTIONANDO Y FORMALIZANDO MI EMPRENDIMIENTO</v>
      </c>
      <c r="J125" s="4" t="str">
        <f>+('3 Planilla Preadjudicación OTIC'!J125)</f>
        <v>PF1199</v>
      </c>
      <c r="K125" s="4" t="str">
        <f>+('3 Planilla Preadjudicación OTIC'!K125)</f>
        <v>TÉCNICAS PARA EL EMPRENDIMIENTO</v>
      </c>
      <c r="L125" s="4" t="str">
        <f>+('3 Planilla Preadjudicación OTIC'!L125)</f>
        <v>PF0921</v>
      </c>
      <c r="M125" s="2">
        <f>+('3 Planilla Preadjudicación OTIC'!M125)</f>
        <v>9</v>
      </c>
      <c r="N125" s="4" t="str">
        <f>+('3 Planilla Preadjudicación OTIC'!N125)</f>
        <v>DE LA ARAUCANÍA</v>
      </c>
      <c r="O125" s="4" t="str">
        <f>+('3 Planilla Preadjudicación OTIC'!O125)</f>
        <v>CHOLCHOL</v>
      </c>
      <c r="P125" s="4" t="str">
        <f>+('3 Planilla Preadjudicación OTIC'!P125)</f>
        <v>PERSONAS VULNERABLES PERTENECIENTES AL 80 % MÁS VULNERABLE</v>
      </c>
      <c r="Q125" s="4" t="str">
        <f>+('3 Planilla Preadjudicación OTIC'!Q125)</f>
        <v>PRESENCIAL</v>
      </c>
      <c r="R125" s="4" t="str">
        <f>+('3 Planilla Preadjudicación OTIC'!R125)</f>
        <v>INDEPENDIENTE</v>
      </c>
      <c r="S125" s="4" t="str">
        <f>+('3 Planilla Preadjudicación OTIC'!S125)</f>
        <v>01. LUNES - MAÑANA / 04. MARTES - MAÑANA / 07. MIÉRCOLES - MAÑANA / 10. JUEVES - MAÑANA / 13. VIERNES - MAÑANA</v>
      </c>
      <c r="T125" s="2">
        <f>+('3 Planilla Preadjudicación OTIC'!T125)</f>
        <v>20</v>
      </c>
      <c r="U125" s="2">
        <f>+('3 Planilla Preadjudicación OTIC'!U125)</f>
        <v>100</v>
      </c>
      <c r="V125" s="2">
        <f>+('3 Planilla Preadjudicación OTIC'!V125)</f>
        <v>12</v>
      </c>
      <c r="W125" s="2">
        <f>+('3 Planilla Preadjudicación OTIC'!W125)</f>
        <v>112</v>
      </c>
      <c r="X125" s="2">
        <f>+('3 Planilla Preadjudicación OTIC'!X125)</f>
        <v>4</v>
      </c>
      <c r="Y125" s="2" t="str">
        <f>+('3 Planilla Preadjudicación OTIC'!Y125)</f>
        <v>SI</v>
      </c>
      <c r="Z125" s="2" t="str">
        <f>+('3 Planilla Preadjudicación OTIC'!Z125)</f>
        <v>SI</v>
      </c>
      <c r="AA125" s="2" t="str">
        <f>+('3 Planilla Preadjudicación OTIC'!AA125)</f>
        <v>SI</v>
      </c>
      <c r="AB125" s="4">
        <f>+('3 Planilla Preadjudicación OTIC'!AB125)</f>
        <v>0</v>
      </c>
      <c r="AC125" s="4" t="str">
        <f>+('3 Planilla Preadjudicación OTIC'!AC125)</f>
        <v>EDUCACIÓN BÁSICA COMPLETA, PREFERENTEMENTE; NIVEL DE MANEJO COMPUTACIONAL BÁSICO (O NIVEL USUARIO),
PREFERENTEMENTE.</v>
      </c>
      <c r="AD125" s="2">
        <f>+('3 Planilla Preadjudicación OTIC'!AD125)</f>
        <v>0</v>
      </c>
      <c r="AE125" s="4">
        <f>+('3 Planilla Preadjudicación OTIC'!AE125)</f>
        <v>0</v>
      </c>
      <c r="AF125" s="2" t="str">
        <f>+('3 Planilla Preadjudicación OTIC'!AF125)</f>
        <v>CONVOCATORIA ABIERTA</v>
      </c>
      <c r="AG125" s="2">
        <f>+('3 Planilla Preadjudicación OTIC'!AG125)</f>
        <v>28</v>
      </c>
      <c r="AH125" s="30">
        <v>2</v>
      </c>
      <c r="AI125" s="2" t="str">
        <f>+('3 Planilla Preadjudicación OTIC'!AI125)</f>
        <v>76606610-0</v>
      </c>
      <c r="AJ125" s="135" t="str">
        <f>+('3 Planilla Preadjudicación OTIC'!AJ125)</f>
        <v>Centro de Capacitación Inforcap Spa</v>
      </c>
      <c r="AK125" s="4">
        <f>+('3 Planilla Preadjudicación OTIC'!AK125)</f>
        <v>112</v>
      </c>
      <c r="AL125" s="2">
        <f>+('3 Planilla Preadjudicación OTIC'!AL125)</f>
        <v>28</v>
      </c>
      <c r="AM125" s="2">
        <f>+('3 Planilla Preadjudicación OTIC'!AM125)</f>
        <v>5075</v>
      </c>
      <c r="AN125" s="12">
        <f>+('3 Planilla Preadjudicación OTIC'!AN125)</f>
        <v>275000</v>
      </c>
      <c r="AO125" s="12">
        <f>+('3 Planilla Preadjudicación OTIC'!AO125)</f>
        <v>0</v>
      </c>
      <c r="AP125" s="12">
        <f>+('3 Planilla Preadjudicación OTIC'!AP125)</f>
        <v>11368000</v>
      </c>
      <c r="AQ125" s="12">
        <f>+('3 Planilla Preadjudicación OTIC'!AQ125)</f>
        <v>2240000</v>
      </c>
      <c r="AR125" s="12">
        <f>+('3 Planilla Preadjudicación OTIC'!AR125)</f>
        <v>5500000</v>
      </c>
      <c r="AS125" s="12">
        <f>+('3 Planilla Preadjudicación OTIC'!AS125)</f>
        <v>2800000</v>
      </c>
      <c r="AT125" s="12">
        <f>+('3 Planilla Preadjudicación OTIC'!AT125)</f>
        <v>0</v>
      </c>
      <c r="AU125" s="12">
        <f>+('3 Planilla Preadjudicación OTIC'!AU125)</f>
        <v>21908000</v>
      </c>
      <c r="AV125" s="12" t="str">
        <f>+('3 Planilla Preadjudicación OTIC'!AV125)</f>
        <v>si</v>
      </c>
      <c r="AW125" s="2">
        <f>+('3 Planilla Preadjudicación OTIC'!AW125)</f>
        <v>0</v>
      </c>
      <c r="AX125" s="4">
        <f>+('3 Planilla Preadjudicación OTIC'!AX125)</f>
        <v>7</v>
      </c>
      <c r="AY125" s="2">
        <f>+('3 Planilla Preadjudicación OTIC'!AY125)</f>
        <v>7</v>
      </c>
      <c r="AZ125" s="2" t="str">
        <f>+('3 Planilla Preadjudicación OTIC'!BA125)</f>
        <v>-</v>
      </c>
      <c r="BA125" s="2" t="str">
        <f>+('3 Planilla Preadjudicación OTIC'!BB125)</f>
        <v>-</v>
      </c>
      <c r="BB125" s="2" t="str">
        <f>+('3 Planilla Preadjudicación OTIC'!BC125)</f>
        <v>-</v>
      </c>
      <c r="BC125" s="2" t="str">
        <f>+('3 Planilla Preadjudicación OTIC'!BD125)</f>
        <v>-</v>
      </c>
      <c r="BD125" s="2" t="str">
        <f>+('3 Planilla Preadjudicación OTIC'!BE125)</f>
        <v>-</v>
      </c>
      <c r="BE125" s="2" t="str">
        <f>+('3 Planilla Preadjudicación OTIC'!BF125)</f>
        <v>-</v>
      </c>
      <c r="BF125" s="2"/>
      <c r="BG125" s="2">
        <f>+('3 Planilla Preadjudicación OTIC'!BG125)</f>
        <v>7</v>
      </c>
      <c r="BH125" s="2">
        <f>+('3 Planilla Preadjudicación OTIC'!BH125)</f>
        <v>7</v>
      </c>
      <c r="BI125" s="2">
        <f>+('3 Planilla Preadjudicación OTIC'!BI125)</f>
        <v>7</v>
      </c>
      <c r="BJ125" s="2">
        <f>+('3 Planilla Preadjudicación OTIC'!BJ125)</f>
        <v>7</v>
      </c>
      <c r="BK125" s="2">
        <f>+('3 Planilla Preadjudicación OTIC'!BK125)</f>
        <v>7</v>
      </c>
      <c r="BL125" s="199">
        <f>+('3 Planilla Preadjudicación OTIC'!BM125)</f>
        <v>7</v>
      </c>
      <c r="BM125" s="103">
        <f>ROUND(('3 Planilla Preadjudicación OTIC'!BN125),1)</f>
        <v>7</v>
      </c>
      <c r="BN125" s="4">
        <f>+('3 Planilla Preadjudicación OTIC'!BO125)</f>
        <v>0</v>
      </c>
      <c r="BO125" s="4">
        <f>+('3 Planilla Preadjudicación OTIC'!BP125)</f>
        <v>0</v>
      </c>
      <c r="BP125" s="4">
        <f>+('3 Planilla Preadjudicación OTIC'!BQ125)</f>
        <v>0</v>
      </c>
      <c r="BQ125" s="4">
        <f>+('3 Planilla Preadjudicación OTIC'!BR125)</f>
        <v>0</v>
      </c>
      <c r="BR125" s="4">
        <f>+('3 Planilla Preadjudicación OTIC'!BS125)</f>
        <v>0</v>
      </c>
      <c r="BS125" s="4">
        <f>+('3 Planilla Preadjudicación OTIC'!BT125)</f>
        <v>0</v>
      </c>
      <c r="BT125" s="135"/>
      <c r="BU125" s="85">
        <f>IF(VLOOKUP(A125,'BD OFICIAL'!$A$1:$AL$2097,7,0)=D125,0,1)</f>
        <v>0</v>
      </c>
      <c r="BV125" s="85">
        <f>IF(VLOOKUP(A125,'BD OFICIAL'!$A$1:$AL$2097,11,0)=J125,0,1)</f>
        <v>0</v>
      </c>
      <c r="BW125" s="85">
        <f>IF(VLOOKUP(A125,'BD OFICIAL'!$A$1:$AL$2097,13,0)=L125,0,1)</f>
        <v>0</v>
      </c>
      <c r="BX125" s="2">
        <f>IF(VLOOKUP(A125,'BD OFICIAL'!$A$1:$AL$2097,16,0)=O125,0,1)</f>
        <v>0</v>
      </c>
      <c r="BY125" s="2">
        <f>IF(VLOOKUP(A125,'BD OFICIAL'!$A$1:$AL$2097,17,0)=P125,0,1)</f>
        <v>0</v>
      </c>
      <c r="BZ125" s="2">
        <f>IF(VLOOKUP(A125,'BD OFICIAL'!$A$1:$AL$2097,19,0)=R125,0,1)</f>
        <v>0</v>
      </c>
      <c r="CA125" s="2">
        <f>IF(VLOOKUP(A125,'BD OFICIAL'!$A$1:$AL$2097,21,0)=T125,0,1)</f>
        <v>0</v>
      </c>
      <c r="CB125" s="2">
        <f>IF(VLOOKUP(A125,'BD OFICIAL'!$A$1:$AL$2097,24,0)=AK125,0,1)</f>
        <v>0</v>
      </c>
      <c r="CC125" s="2">
        <f>IF(VLOOKUP(A125,'BD OFICIAL'!$A$1:$AL$2097,25,0)=X125,0,1)</f>
        <v>0</v>
      </c>
      <c r="CD125" s="2">
        <f>IF(VLOOKUP(A125,'BD OFICIAL'!$A$1:$AL$2097,26,0)=Y125,0,1)</f>
        <v>0</v>
      </c>
      <c r="CE125" s="2">
        <f>IF(VLOOKUP(A125,'BD OFICIAL'!$A$1:$AL$2097,27,0)=Z125,0,1)</f>
        <v>0</v>
      </c>
      <c r="CF125" s="2">
        <f>IF(VLOOKUP(A125,'BD OFICIAL'!$A$1:$AL$2097,28,0)=AA125,0,1)</f>
        <v>0</v>
      </c>
      <c r="CG125" s="2">
        <f>IF(VLOOKUP(A125,'BD OFICIAL'!$A$1:$AL$2097,33,0)=AF125,0,1)</f>
        <v>0</v>
      </c>
      <c r="CH125" s="2">
        <f>IF(VLOOKUP(A125,'BD OFICIAL'!$A$1:$AL$2097,35,0)=AH125,0,1)</f>
        <v>0</v>
      </c>
      <c r="CI125" s="85">
        <f>IF(VLOOKUP(A125,'BD OFICIAL'!$A$1:$AL$2097,34,0)=AL125,0,1)</f>
        <v>0</v>
      </c>
      <c r="CJ125" s="12">
        <f>VLOOKUP(A125,'BD OFICIAL'!$A$1:$AM$2097,36,0)*AM125-AP125</f>
        <v>0</v>
      </c>
      <c r="CK125" s="85" t="str">
        <f t="shared" si="41"/>
        <v>SHNOM</v>
      </c>
      <c r="CL125" s="85" t="str">
        <f t="shared" si="42"/>
        <v>SI</v>
      </c>
      <c r="CM125" s="85" t="str">
        <f t="shared" si="55"/>
        <v>NO</v>
      </c>
      <c r="CN125" s="31">
        <f t="shared" si="56"/>
        <v>0</v>
      </c>
      <c r="CO125" s="31">
        <f t="shared" si="43"/>
        <v>0</v>
      </c>
      <c r="CP125" s="31">
        <f t="shared" si="68"/>
        <v>0</v>
      </c>
      <c r="CQ125" s="31">
        <f>IF(Y125="NO",0,IF(Y125="SI",IF(VLOOKUP(A125,'BD OFICIAL'!$A:$AO,40,0)=AQ125,0,1)))</f>
        <v>0</v>
      </c>
      <c r="CR125" s="31">
        <f>IF(Z125="NO",0,IF(Z125="SI",IF(VLOOKUP(A125,'BD OFICIAL'!$A:$AO,41,0)=AS125,0,1)))</f>
        <v>0</v>
      </c>
      <c r="CS125" s="31">
        <f t="shared" si="44"/>
        <v>0</v>
      </c>
      <c r="CT125" s="31">
        <f t="shared" si="45"/>
        <v>0</v>
      </c>
      <c r="CU125" s="31">
        <f>IF(VLOOKUP(A125,'BD OFICIAL'!$A$1:$AL$1055,31,0)="SI",IF(AT125&gt;0,0,1),IF(AT125=0,0,1))</f>
        <v>0</v>
      </c>
      <c r="CV125" s="31">
        <f t="shared" si="46"/>
        <v>0</v>
      </c>
      <c r="CW125" s="31">
        <f t="shared" si="47"/>
        <v>0</v>
      </c>
      <c r="CX125" s="85" t="str">
        <f t="shared" si="57"/>
        <v>SI</v>
      </c>
      <c r="CY125" s="31">
        <f t="shared" si="58"/>
        <v>0</v>
      </c>
      <c r="CZ125" s="85" t="str">
        <f>IF(ISERROR(VLOOKUP(AI125,EXPERIENCIA!$A$1:$C$2100,1,0)),"NO","SI")</f>
        <v>SI</v>
      </c>
      <c r="DA125" s="85">
        <f>IF(CX125="no","NO APLICA",IF(AX125=0,"ERROR NOTA",IF(AND(AX125&gt;1,CZ125="NO"),"ERROR NOTA",IF(AND(CZ125="NO",AX125=1),0,IF(VLOOKUP(AI125,EXPERIENCIA!$A$1:$C$2100,3,0)=AX125,0,"ERROR NOTA")))))</f>
        <v>0</v>
      </c>
      <c r="DB125" s="85" t="str">
        <f>IF(ISERROR(VLOOKUP(AI125,COMPORTAMIENTO!$A$1:$C$2100,1,0)),"NO","SI")</f>
        <v>SI</v>
      </c>
      <c r="DC125" s="85">
        <f>IF(CX125="NO","NO APLICA",IF(AY125=0,"ERROR NOTA",IF(AND(DB125="NO",AY125=7),0,IF(VLOOKUP(AI125,COMPORTAMIENTO!$A$2:$H$2100,8,0)=AY125,0,"ERROR NOTA"))))</f>
        <v>0</v>
      </c>
      <c r="DD125" s="103">
        <f t="shared" si="59"/>
        <v>0.70000000000000007</v>
      </c>
      <c r="DE125" s="103">
        <f t="shared" si="60"/>
        <v>0.70000000000000007</v>
      </c>
      <c r="DF125" s="85" t="str">
        <f t="shared" si="48"/>
        <v>SI</v>
      </c>
      <c r="DG125" s="85">
        <f t="shared" si="49"/>
        <v>0</v>
      </c>
      <c r="DH125" s="85">
        <f t="shared" si="61"/>
        <v>0</v>
      </c>
      <c r="DI125" s="85">
        <f t="shared" si="50"/>
        <v>0</v>
      </c>
      <c r="DJ125" s="7">
        <f t="shared" si="62"/>
        <v>7.0000000000000009</v>
      </c>
      <c r="DK125" s="7">
        <f t="shared" si="51"/>
        <v>7.0000000000000009</v>
      </c>
      <c r="DL125" s="12">
        <f t="shared" si="63"/>
        <v>5075</v>
      </c>
      <c r="DM125" s="12">
        <f>VLOOKUP(A125,'5 TD'!$A:$B,2,0)</f>
        <v>5075</v>
      </c>
      <c r="DN125" s="7">
        <f t="shared" si="52"/>
        <v>7</v>
      </c>
      <c r="DO125" s="85" t="str">
        <f t="shared" si="53"/>
        <v>APROBADO</v>
      </c>
      <c r="DP125" s="85" t="str">
        <f t="shared" si="69"/>
        <v>APROBADO</v>
      </c>
      <c r="DQ125" s="7">
        <f t="shared" si="70"/>
        <v>7</v>
      </c>
      <c r="DR125" s="85" t="str">
        <f t="shared" si="64"/>
        <v>APROBADO</v>
      </c>
      <c r="DS125" s="2">
        <f>+('3 Planilla Preadjudicación OTIC'!BO125)</f>
        <v>0</v>
      </c>
      <c r="DT125" s="2">
        <f>IF(DR125="APROBADO",VLOOKUP(A125,'5 TD'!$D$3:$E$270,2,0),"NO APLICA")</f>
        <v>7</v>
      </c>
      <c r="DU125" s="2" t="str">
        <f t="shared" si="71"/>
        <v>SI</v>
      </c>
      <c r="DV125" s="2">
        <f>IF(DU125="SI",VLOOKUP(A125,'5 TD'!$G$3:$H$270,2,0),"NO APLICA ")</f>
        <v>7.0000000000000009</v>
      </c>
      <c r="DW125" s="2" t="str">
        <f t="shared" si="65"/>
        <v>SI</v>
      </c>
      <c r="DX125" s="2">
        <f>IF(DW125="SI",VLOOKUP(A125,'5 TD'!$J$4:$K$472,2,0),"NO APLICA")</f>
        <v>7</v>
      </c>
      <c r="DY125" s="2" t="str">
        <f t="shared" si="66"/>
        <v>SI</v>
      </c>
      <c r="DZ125" s="7">
        <f>IF(DY125="SI",VLOOKUP(A125,'5 TD'!$M$4:$N$350,2,0),"NO APLICA")</f>
        <v>7</v>
      </c>
      <c r="EA125" s="2" t="str">
        <f t="shared" si="54"/>
        <v>SI</v>
      </c>
      <c r="EB125" s="12">
        <f t="shared" si="67"/>
        <v>5075</v>
      </c>
      <c r="EC125" s="12">
        <f>IF(EA125="SI",VLOOKUP(A125,'5 TD'!$V$4:$W$479,2,0),"NO APLICA")</f>
        <v>5075</v>
      </c>
      <c r="ED125" s="2" t="str">
        <f t="shared" si="72"/>
        <v>SI</v>
      </c>
      <c r="EE125" s="79">
        <f>IF(ED125="SI",VLOOKUP(AI125,COMPORTAMIENTO!$A$1:$H$2100,7,0),"NO APLICA")</f>
        <v>0.59701492537313439</v>
      </c>
      <c r="EF125" s="234">
        <f>IF(ED125="SI",VLOOKUP(A125,'5 TD'!$P$2:$Q$479,2,0),"NO APLICA")</f>
        <v>0</v>
      </c>
      <c r="EG125" s="2" t="str">
        <f t="shared" si="73"/>
        <v>NO</v>
      </c>
      <c r="EH125" s="2">
        <f>IF(CZ125="no",0,VLOOKUP(AI125,EXPERIENCIA!$A$1:$C$2100,2,0))</f>
        <v>67</v>
      </c>
      <c r="EI125" s="2">
        <f>IF(CZ125="si",VLOOKUP(A125,'5 TD'!$S$3:$T$2103,2,0),0)</f>
        <v>181</v>
      </c>
      <c r="EJ125" s="2" t="str">
        <f t="shared" si="74"/>
        <v>NO</v>
      </c>
      <c r="EK125" s="2">
        <f>+('3 Planilla Preadjudicación OTIC'!BU126)</f>
        <v>0</v>
      </c>
      <c r="EL125" s="3"/>
      <c r="EM125" s="3"/>
      <c r="EN125" s="3"/>
    </row>
    <row r="126" spans="1:144" ht="15" hidden="1" customHeight="1" x14ac:dyDescent="0.3">
      <c r="A126" s="2">
        <f>+('3 Planilla Preadjudicación OTIC'!A126)</f>
        <v>14541</v>
      </c>
      <c r="B126" s="2" t="str">
        <f>+('3 Planilla Preadjudicación OTIC'!B126)</f>
        <v>53334038-5</v>
      </c>
      <c r="C126" s="4">
        <f>+('3 Planilla Preadjudicación OTIC'!E126)</f>
        <v>2025</v>
      </c>
      <c r="D126" s="4" t="str">
        <f>+('3 Planilla Preadjudicación OTIC'!F126)</f>
        <v>Fondos Regionales</v>
      </c>
      <c r="E126" s="4" t="str">
        <f>+('3 Planilla Preadjudicación OTIC'!G126)</f>
        <v>61531000-K</v>
      </c>
      <c r="F126" s="4" t="str">
        <f>+('3 Planilla Preadjudicación OTIC'!H126)</f>
        <v>SENCE</v>
      </c>
      <c r="G126" s="4"/>
      <c r="H126" s="4"/>
      <c r="I126" s="4" t="str">
        <f>+('3 Planilla Preadjudicación OTIC'!I126)</f>
        <v>GESTIONANDO Y FORMALIZANDO MI EMPRENDIMIENTO</v>
      </c>
      <c r="J126" s="4" t="str">
        <f>+('3 Planilla Preadjudicación OTIC'!J126)</f>
        <v>PF1199</v>
      </c>
      <c r="K126" s="4" t="str">
        <f>+('3 Planilla Preadjudicación OTIC'!K126)</f>
        <v>TÉCNICAS PARA EL EMPRENDIMIENTO</v>
      </c>
      <c r="L126" s="4" t="str">
        <f>+('3 Planilla Preadjudicación OTIC'!L126)</f>
        <v>PF0921</v>
      </c>
      <c r="M126" s="2">
        <f>+('3 Planilla Preadjudicación OTIC'!M126)</f>
        <v>9</v>
      </c>
      <c r="N126" s="4" t="str">
        <f>+('3 Planilla Preadjudicación OTIC'!N126)</f>
        <v>DE LA ARAUCANÍA</v>
      </c>
      <c r="O126" s="4" t="str">
        <f>+('3 Planilla Preadjudicación OTIC'!O126)</f>
        <v>GALVARINO</v>
      </c>
      <c r="P126" s="4" t="str">
        <f>+('3 Planilla Preadjudicación OTIC'!P126)</f>
        <v>PERSONAS VULNERABLES PERTENECIENTES AL 80 % MÁS VULNERABLE</v>
      </c>
      <c r="Q126" s="4" t="str">
        <f>+('3 Planilla Preadjudicación OTIC'!Q126)</f>
        <v>PRESENCIAL</v>
      </c>
      <c r="R126" s="4" t="str">
        <f>+('3 Planilla Preadjudicación OTIC'!R126)</f>
        <v>INDEPENDIENTE</v>
      </c>
      <c r="S126" s="4" t="str">
        <f>+('3 Planilla Preadjudicación OTIC'!S126)</f>
        <v>01. LUNES - MAÑANA / 04. MARTES - MAÑANA / 07. MIÉRCOLES - MAÑANA / 10. JUEVES - MAÑANA / 13. VIERNES - MAÑANA</v>
      </c>
      <c r="T126" s="2">
        <f>+('3 Planilla Preadjudicación OTIC'!T126)</f>
        <v>20</v>
      </c>
      <c r="U126" s="2">
        <f>+('3 Planilla Preadjudicación OTIC'!U126)</f>
        <v>100</v>
      </c>
      <c r="V126" s="2">
        <f>+('3 Planilla Preadjudicación OTIC'!V126)</f>
        <v>12</v>
      </c>
      <c r="W126" s="2">
        <f>+('3 Planilla Preadjudicación OTIC'!W126)</f>
        <v>112</v>
      </c>
      <c r="X126" s="2">
        <f>+('3 Planilla Preadjudicación OTIC'!X126)</f>
        <v>4</v>
      </c>
      <c r="Y126" s="2" t="str">
        <f>+('3 Planilla Preadjudicación OTIC'!Y126)</f>
        <v>SI</v>
      </c>
      <c r="Z126" s="2" t="str">
        <f>+('3 Planilla Preadjudicación OTIC'!Z126)</f>
        <v>SI</v>
      </c>
      <c r="AA126" s="2" t="str">
        <f>+('3 Planilla Preadjudicación OTIC'!AA126)</f>
        <v>SI</v>
      </c>
      <c r="AB126" s="4">
        <f>+('3 Planilla Preadjudicación OTIC'!AB126)</f>
        <v>0</v>
      </c>
      <c r="AC126" s="4" t="str">
        <f>+('3 Planilla Preadjudicación OTIC'!AC126)</f>
        <v>EDUCACIÓN BÁSICA COMPLETA, PREFERENTEMENTE; NIVEL DE MANEJO COMPUTACIONAL BÁSICO (O NIVEL USUARIO),
PREFERENTEMENTE.</v>
      </c>
      <c r="AD126" s="2">
        <f>+('3 Planilla Preadjudicación OTIC'!AD126)</f>
        <v>0</v>
      </c>
      <c r="AE126" s="4">
        <f>+('3 Planilla Preadjudicación OTIC'!AE126)</f>
        <v>0</v>
      </c>
      <c r="AF126" s="2" t="str">
        <f>+('3 Planilla Preadjudicación OTIC'!AF126)</f>
        <v>CONVOCATORIA ABIERTA</v>
      </c>
      <c r="AG126" s="2">
        <f>+('3 Planilla Preadjudicación OTIC'!AG126)</f>
        <v>28</v>
      </c>
      <c r="AH126" s="30">
        <v>2</v>
      </c>
      <c r="AI126" s="2" t="str">
        <f>+('3 Planilla Preadjudicación OTIC'!AI126)</f>
        <v>76606610-0</v>
      </c>
      <c r="AJ126" s="135" t="str">
        <f>+('3 Planilla Preadjudicación OTIC'!AJ126)</f>
        <v>Centro de Capacitación Inforcap Spa</v>
      </c>
      <c r="AK126" s="4">
        <f>+('3 Planilla Preadjudicación OTIC'!AK126)</f>
        <v>112</v>
      </c>
      <c r="AL126" s="2">
        <f>+('3 Planilla Preadjudicación OTIC'!AL126)</f>
        <v>28</v>
      </c>
      <c r="AM126" s="2">
        <f>+('3 Planilla Preadjudicación OTIC'!AM126)</f>
        <v>5075</v>
      </c>
      <c r="AN126" s="12">
        <f>+('3 Planilla Preadjudicación OTIC'!AN126)</f>
        <v>275000</v>
      </c>
      <c r="AO126" s="12">
        <f>+('3 Planilla Preadjudicación OTIC'!AO126)</f>
        <v>0</v>
      </c>
      <c r="AP126" s="12">
        <f>+('3 Planilla Preadjudicación OTIC'!AP126)</f>
        <v>11368000</v>
      </c>
      <c r="AQ126" s="12">
        <f>+('3 Planilla Preadjudicación OTIC'!AQ126)</f>
        <v>2240000</v>
      </c>
      <c r="AR126" s="12">
        <f>+('3 Planilla Preadjudicación OTIC'!AR126)</f>
        <v>5500000</v>
      </c>
      <c r="AS126" s="12">
        <f>+('3 Planilla Preadjudicación OTIC'!AS126)</f>
        <v>2800000</v>
      </c>
      <c r="AT126" s="12">
        <f>+('3 Planilla Preadjudicación OTIC'!AT126)</f>
        <v>0</v>
      </c>
      <c r="AU126" s="12">
        <f>+('3 Planilla Preadjudicación OTIC'!AU126)</f>
        <v>21908000</v>
      </c>
      <c r="AV126" s="12" t="str">
        <f>+('3 Planilla Preadjudicación OTIC'!AV126)</f>
        <v>si</v>
      </c>
      <c r="AW126" s="2">
        <f>+('3 Planilla Preadjudicación OTIC'!AW126)</f>
        <v>0</v>
      </c>
      <c r="AX126" s="4">
        <f>+('3 Planilla Preadjudicación OTIC'!AX126)</f>
        <v>7</v>
      </c>
      <c r="AY126" s="2">
        <f>+('3 Planilla Preadjudicación OTIC'!AY126)</f>
        <v>7</v>
      </c>
      <c r="AZ126" s="2" t="str">
        <f>+('3 Planilla Preadjudicación OTIC'!BA126)</f>
        <v>-</v>
      </c>
      <c r="BA126" s="2" t="str">
        <f>+('3 Planilla Preadjudicación OTIC'!BB126)</f>
        <v>-</v>
      </c>
      <c r="BB126" s="2" t="str">
        <f>+('3 Planilla Preadjudicación OTIC'!BC126)</f>
        <v>-</v>
      </c>
      <c r="BC126" s="2" t="str">
        <f>+('3 Planilla Preadjudicación OTIC'!BD126)</f>
        <v>-</v>
      </c>
      <c r="BD126" s="2" t="str">
        <f>+('3 Planilla Preadjudicación OTIC'!BE126)</f>
        <v>-</v>
      </c>
      <c r="BE126" s="2" t="str">
        <f>+('3 Planilla Preadjudicación OTIC'!BF126)</f>
        <v>-</v>
      </c>
      <c r="BF126" s="2"/>
      <c r="BG126" s="2">
        <f>+('3 Planilla Preadjudicación OTIC'!BG126)</f>
        <v>7</v>
      </c>
      <c r="BH126" s="2">
        <f>+('3 Planilla Preadjudicación OTIC'!BH126)</f>
        <v>7</v>
      </c>
      <c r="BI126" s="2">
        <f>+('3 Planilla Preadjudicación OTIC'!BI126)</f>
        <v>7</v>
      </c>
      <c r="BJ126" s="2">
        <f>+('3 Planilla Preadjudicación OTIC'!BJ126)</f>
        <v>7</v>
      </c>
      <c r="BK126" s="2">
        <f>+('3 Planilla Preadjudicación OTIC'!BK126)</f>
        <v>7</v>
      </c>
      <c r="BL126" s="199">
        <f>+('3 Planilla Preadjudicación OTIC'!BM126)</f>
        <v>7</v>
      </c>
      <c r="BM126" s="103">
        <f>ROUND(('3 Planilla Preadjudicación OTIC'!BN126),1)</f>
        <v>7</v>
      </c>
      <c r="BN126" s="4">
        <f>+('3 Planilla Preadjudicación OTIC'!BO126)</f>
        <v>0</v>
      </c>
      <c r="BO126" s="4">
        <f>+('3 Planilla Preadjudicación OTIC'!BP126)</f>
        <v>0</v>
      </c>
      <c r="BP126" s="4">
        <f>+('3 Planilla Preadjudicación OTIC'!BQ126)</f>
        <v>0</v>
      </c>
      <c r="BQ126" s="4">
        <f>+('3 Planilla Preadjudicación OTIC'!BR126)</f>
        <v>0</v>
      </c>
      <c r="BR126" s="4">
        <f>+('3 Planilla Preadjudicación OTIC'!BS126)</f>
        <v>0</v>
      </c>
      <c r="BS126" s="4">
        <f>+('3 Planilla Preadjudicación OTIC'!BT126)</f>
        <v>0</v>
      </c>
      <c r="BT126" s="135"/>
      <c r="BU126" s="85">
        <f>IF(VLOOKUP(A126,'BD OFICIAL'!$A$1:$AL$2097,7,0)=D126,0,1)</f>
        <v>0</v>
      </c>
      <c r="BV126" s="85">
        <f>IF(VLOOKUP(A126,'BD OFICIAL'!$A$1:$AL$2097,11,0)=J126,0,1)</f>
        <v>0</v>
      </c>
      <c r="BW126" s="85">
        <f>IF(VLOOKUP(A126,'BD OFICIAL'!$A$1:$AL$2097,13,0)=L126,0,1)</f>
        <v>0</v>
      </c>
      <c r="BX126" s="2">
        <f>IF(VLOOKUP(A126,'BD OFICIAL'!$A$1:$AL$2097,16,0)=O126,0,1)</f>
        <v>0</v>
      </c>
      <c r="BY126" s="2">
        <f>IF(VLOOKUP(A126,'BD OFICIAL'!$A$1:$AL$2097,17,0)=P126,0,1)</f>
        <v>0</v>
      </c>
      <c r="BZ126" s="2">
        <f>IF(VLOOKUP(A126,'BD OFICIAL'!$A$1:$AL$2097,19,0)=R126,0,1)</f>
        <v>0</v>
      </c>
      <c r="CA126" s="2">
        <f>IF(VLOOKUP(A126,'BD OFICIAL'!$A$1:$AL$2097,21,0)=T126,0,1)</f>
        <v>0</v>
      </c>
      <c r="CB126" s="2">
        <f>IF(VLOOKUP(A126,'BD OFICIAL'!$A$1:$AL$2097,24,0)=AK126,0,1)</f>
        <v>0</v>
      </c>
      <c r="CC126" s="2">
        <f>IF(VLOOKUP(A126,'BD OFICIAL'!$A$1:$AL$2097,25,0)=X126,0,1)</f>
        <v>0</v>
      </c>
      <c r="CD126" s="2">
        <f>IF(VLOOKUP(A126,'BD OFICIAL'!$A$1:$AL$2097,26,0)=Y126,0,1)</f>
        <v>0</v>
      </c>
      <c r="CE126" s="2">
        <f>IF(VLOOKUP(A126,'BD OFICIAL'!$A$1:$AL$2097,27,0)=Z126,0,1)</f>
        <v>0</v>
      </c>
      <c r="CF126" s="2">
        <f>IF(VLOOKUP(A126,'BD OFICIAL'!$A$1:$AL$2097,28,0)=AA126,0,1)</f>
        <v>0</v>
      </c>
      <c r="CG126" s="2">
        <f>IF(VLOOKUP(A126,'BD OFICIAL'!$A$1:$AL$2097,33,0)=AF126,0,1)</f>
        <v>0</v>
      </c>
      <c r="CH126" s="2">
        <f>IF(VLOOKUP(A126,'BD OFICIAL'!$A$1:$AL$2097,35,0)=AH126,0,1)</f>
        <v>0</v>
      </c>
      <c r="CI126" s="85">
        <f>IF(VLOOKUP(A126,'BD OFICIAL'!$A$1:$AL$2097,34,0)=AL126,0,1)</f>
        <v>0</v>
      </c>
      <c r="CJ126" s="12">
        <f>VLOOKUP(A126,'BD OFICIAL'!$A$1:$AM$2097,36,0)*AM126-AP126</f>
        <v>0</v>
      </c>
      <c r="CK126" s="85" t="str">
        <f t="shared" si="41"/>
        <v>SHNOM</v>
      </c>
      <c r="CL126" s="85" t="str">
        <f t="shared" si="42"/>
        <v>SI</v>
      </c>
      <c r="CM126" s="85" t="str">
        <f t="shared" si="55"/>
        <v>NO</v>
      </c>
      <c r="CN126" s="31">
        <f t="shared" si="56"/>
        <v>0</v>
      </c>
      <c r="CO126" s="31">
        <f t="shared" si="43"/>
        <v>0</v>
      </c>
      <c r="CP126" s="31">
        <f t="shared" si="68"/>
        <v>0</v>
      </c>
      <c r="CQ126" s="31">
        <f>IF(Y126="NO",0,IF(Y126="SI",IF(VLOOKUP(A126,'BD OFICIAL'!$A:$AO,40,0)=AQ126,0,1)))</f>
        <v>0</v>
      </c>
      <c r="CR126" s="31">
        <f>IF(Z126="NO",0,IF(Z126="SI",IF(VLOOKUP(A126,'BD OFICIAL'!$A:$AO,41,0)=AS126,0,1)))</f>
        <v>0</v>
      </c>
      <c r="CS126" s="31">
        <f t="shared" si="44"/>
        <v>0</v>
      </c>
      <c r="CT126" s="31">
        <f t="shared" si="45"/>
        <v>0</v>
      </c>
      <c r="CU126" s="31">
        <f>IF(VLOOKUP(A126,'BD OFICIAL'!$A$1:$AL$1055,31,0)="SI",IF(AT126&gt;0,0,1),IF(AT126=0,0,1))</f>
        <v>0</v>
      </c>
      <c r="CV126" s="31">
        <f t="shared" si="46"/>
        <v>0</v>
      </c>
      <c r="CW126" s="31">
        <f t="shared" si="47"/>
        <v>0</v>
      </c>
      <c r="CX126" s="85" t="str">
        <f t="shared" si="57"/>
        <v>SI</v>
      </c>
      <c r="CY126" s="31">
        <f t="shared" si="58"/>
        <v>0</v>
      </c>
      <c r="CZ126" s="85" t="str">
        <f>IF(ISERROR(VLOOKUP(AI126,EXPERIENCIA!$A$1:$C$2100,1,0)),"NO","SI")</f>
        <v>SI</v>
      </c>
      <c r="DA126" s="85">
        <f>IF(CX126="no","NO APLICA",IF(AX126=0,"ERROR NOTA",IF(AND(AX126&gt;1,CZ126="NO"),"ERROR NOTA",IF(AND(CZ126="NO",AX126=1),0,IF(VLOOKUP(AI126,EXPERIENCIA!$A$1:$C$2100,3,0)=AX126,0,"ERROR NOTA")))))</f>
        <v>0</v>
      </c>
      <c r="DB126" s="85" t="str">
        <f>IF(ISERROR(VLOOKUP(AI126,COMPORTAMIENTO!$A$1:$C$2100,1,0)),"NO","SI")</f>
        <v>SI</v>
      </c>
      <c r="DC126" s="85">
        <f>IF(CX126="NO","NO APLICA",IF(AY126=0,"ERROR NOTA",IF(AND(DB126="NO",AY126=7),0,IF(VLOOKUP(AI126,COMPORTAMIENTO!$A$2:$H$2100,8,0)=AY126,0,"ERROR NOTA"))))</f>
        <v>0</v>
      </c>
      <c r="DD126" s="103">
        <f t="shared" si="59"/>
        <v>0.70000000000000007</v>
      </c>
      <c r="DE126" s="103">
        <f t="shared" si="60"/>
        <v>0.70000000000000007</v>
      </c>
      <c r="DF126" s="85" t="str">
        <f t="shared" si="48"/>
        <v>SI</v>
      </c>
      <c r="DG126" s="85">
        <f t="shared" si="49"/>
        <v>0</v>
      </c>
      <c r="DH126" s="85">
        <f t="shared" si="61"/>
        <v>0</v>
      </c>
      <c r="DI126" s="85">
        <f t="shared" si="50"/>
        <v>0</v>
      </c>
      <c r="DJ126" s="7">
        <f t="shared" si="62"/>
        <v>7.0000000000000009</v>
      </c>
      <c r="DK126" s="7">
        <f t="shared" si="51"/>
        <v>7.0000000000000009</v>
      </c>
      <c r="DL126" s="12">
        <f t="shared" si="63"/>
        <v>5075</v>
      </c>
      <c r="DM126" s="12">
        <f>VLOOKUP(A126,'5 TD'!$A:$B,2,0)</f>
        <v>5075</v>
      </c>
      <c r="DN126" s="7">
        <f t="shared" si="52"/>
        <v>7</v>
      </c>
      <c r="DO126" s="85" t="str">
        <f t="shared" si="53"/>
        <v>APROBADO</v>
      </c>
      <c r="DP126" s="85" t="str">
        <f t="shared" si="69"/>
        <v>APROBADO</v>
      </c>
      <c r="DQ126" s="7">
        <f t="shared" si="70"/>
        <v>7</v>
      </c>
      <c r="DR126" s="85" t="str">
        <f t="shared" si="64"/>
        <v>APROBADO</v>
      </c>
      <c r="DS126" s="2">
        <f>+('3 Planilla Preadjudicación OTIC'!BO126)</f>
        <v>0</v>
      </c>
      <c r="DT126" s="2">
        <f>IF(DR126="APROBADO",VLOOKUP(A126,'5 TD'!$D$3:$E$270,2,0),"NO APLICA")</f>
        <v>7</v>
      </c>
      <c r="DU126" s="2" t="str">
        <f t="shared" si="71"/>
        <v>SI</v>
      </c>
      <c r="DV126" s="2">
        <f>IF(DU126="SI",VLOOKUP(A126,'5 TD'!$G$3:$H$270,2,0),"NO APLICA ")</f>
        <v>7.0000000000000009</v>
      </c>
      <c r="DW126" s="2" t="str">
        <f t="shared" si="65"/>
        <v>SI</v>
      </c>
      <c r="DX126" s="2">
        <f>IF(DW126="SI",VLOOKUP(A126,'5 TD'!$J$4:$K$472,2,0),"NO APLICA")</f>
        <v>7</v>
      </c>
      <c r="DY126" s="2" t="str">
        <f t="shared" si="66"/>
        <v>SI</v>
      </c>
      <c r="DZ126" s="7">
        <f>IF(DY126="SI",VLOOKUP(A126,'5 TD'!$M$4:$N$350,2,0),"NO APLICA")</f>
        <v>7</v>
      </c>
      <c r="EA126" s="2" t="str">
        <f t="shared" si="54"/>
        <v>SI</v>
      </c>
      <c r="EB126" s="12">
        <f t="shared" si="67"/>
        <v>5075</v>
      </c>
      <c r="EC126" s="12">
        <f>IF(EA126="SI",VLOOKUP(A126,'5 TD'!$V$4:$W$479,2,0),"NO APLICA")</f>
        <v>5075</v>
      </c>
      <c r="ED126" s="2" t="str">
        <f t="shared" si="72"/>
        <v>SI</v>
      </c>
      <c r="EE126" s="79">
        <f>IF(ED126="SI",VLOOKUP(AI126,COMPORTAMIENTO!$A$1:$H$2100,7,0),"NO APLICA")</f>
        <v>0.59701492537313439</v>
      </c>
      <c r="EF126" s="234">
        <f>IF(ED126="SI",VLOOKUP(A126,'5 TD'!$P$2:$Q$479,2,0),"NO APLICA")</f>
        <v>0</v>
      </c>
      <c r="EG126" s="2" t="str">
        <f t="shared" si="73"/>
        <v>NO</v>
      </c>
      <c r="EH126" s="2">
        <f>IF(CZ126="no",0,VLOOKUP(AI126,EXPERIENCIA!$A$1:$C$2100,2,0))</f>
        <v>67</v>
      </c>
      <c r="EI126" s="2">
        <f>IF(CZ126="si",VLOOKUP(A126,'5 TD'!$S$3:$T$2103,2,0),0)</f>
        <v>181</v>
      </c>
      <c r="EJ126" s="2" t="str">
        <f t="shared" si="74"/>
        <v>NO</v>
      </c>
      <c r="EK126" s="2">
        <f>+('3 Planilla Preadjudicación OTIC'!BU127)</f>
        <v>0</v>
      </c>
      <c r="EL126" s="3"/>
      <c r="EM126" s="3"/>
      <c r="EN126" s="3"/>
    </row>
    <row r="127" spans="1:144" s="3" customFormat="1" ht="15" hidden="1" customHeight="1" x14ac:dyDescent="0.3">
      <c r="A127" s="2">
        <f>+('3 Planilla Preadjudicación OTIC'!A127)</f>
        <v>14542</v>
      </c>
      <c r="B127" s="2" t="str">
        <f>+('3 Planilla Preadjudicación OTIC'!B127)</f>
        <v>53334038-5</v>
      </c>
      <c r="C127" s="4">
        <f>+('3 Planilla Preadjudicación OTIC'!E127)</f>
        <v>2025</v>
      </c>
      <c r="D127" s="4" t="str">
        <f>+('3 Planilla Preadjudicación OTIC'!F127)</f>
        <v>Fondos Regionales</v>
      </c>
      <c r="E127" s="4" t="str">
        <f>+('3 Planilla Preadjudicación OTIC'!G127)</f>
        <v>61531000-K</v>
      </c>
      <c r="F127" s="4" t="str">
        <f>+('3 Planilla Preadjudicación OTIC'!H127)</f>
        <v>SENCE</v>
      </c>
      <c r="G127" s="4"/>
      <c r="H127" s="4"/>
      <c r="I127" s="4" t="str">
        <f>+('3 Planilla Preadjudicación OTIC'!I127)</f>
        <v>INSTALACIONES ELÉCTRICAS TIPO F Y G</v>
      </c>
      <c r="J127" s="4" t="str">
        <f>+('3 Planilla Preadjudicación OTIC'!J127)</f>
        <v>PF0679</v>
      </c>
      <c r="K127" s="4" t="str">
        <f>+('3 Planilla Preadjudicación OTIC'!K127)</f>
        <v>TÉCNICAS PARA EL EMPRENDIMIENTO</v>
      </c>
      <c r="L127" s="4" t="str">
        <f>+('3 Planilla Preadjudicación OTIC'!L127)</f>
        <v>PF0921</v>
      </c>
      <c r="M127" s="2">
        <f>+('3 Planilla Preadjudicación OTIC'!M127)</f>
        <v>9</v>
      </c>
      <c r="N127" s="4" t="str">
        <f>+('3 Planilla Preadjudicación OTIC'!N127)</f>
        <v>DE LA ARAUCANÍA</v>
      </c>
      <c r="O127" s="4" t="str">
        <f>+('3 Planilla Preadjudicación OTIC'!O127)</f>
        <v>NUEVA IMPERIAL</v>
      </c>
      <c r="P127" s="4" t="str">
        <f>+('3 Planilla Preadjudicación OTIC'!P127)</f>
        <v>PERSONAS VULNERABLES PERTENECIENTES AL 80 % MÁS VULNERABLE</v>
      </c>
      <c r="Q127" s="4" t="str">
        <f>+('3 Planilla Preadjudicación OTIC'!Q127)</f>
        <v>PRESENCIAL</v>
      </c>
      <c r="R127" s="4" t="str">
        <f>+('3 Planilla Preadjudicación OTIC'!R127)</f>
        <v>INDEPENDIENTE</v>
      </c>
      <c r="S127" s="4" t="str">
        <f>+('3 Planilla Preadjudicación OTIC'!S127)</f>
        <v>01. LUNES - MAÑANA / 04. MARTES - MAÑANA / 07. MIÉRCOLES - MAÑANA / 10. JUEVES - MAÑANA / 13. VIERNES - MAÑANA</v>
      </c>
      <c r="T127" s="2">
        <f>+('3 Planilla Preadjudicación OTIC'!T127)</f>
        <v>20</v>
      </c>
      <c r="U127" s="2">
        <f>+('3 Planilla Preadjudicación OTIC'!U127)</f>
        <v>260</v>
      </c>
      <c r="V127" s="2">
        <f>+('3 Planilla Preadjudicación OTIC'!V127)</f>
        <v>12</v>
      </c>
      <c r="W127" s="2">
        <f>+('3 Planilla Preadjudicación OTIC'!W127)</f>
        <v>272</v>
      </c>
      <c r="X127" s="2">
        <f>+('3 Planilla Preadjudicación OTIC'!X127)</f>
        <v>4</v>
      </c>
      <c r="Y127" s="2" t="str">
        <f>+('3 Planilla Preadjudicación OTIC'!Y127)</f>
        <v>SI</v>
      </c>
      <c r="Z127" s="2" t="str">
        <f>+('3 Planilla Preadjudicación OTIC'!Z127)</f>
        <v>SI</v>
      </c>
      <c r="AA127" s="2" t="str">
        <f>+('3 Planilla Preadjudicación OTIC'!AA127)</f>
        <v>SI</v>
      </c>
      <c r="AB127" s="4">
        <f>+('3 Planilla Preadjudicación OTIC'!AB127)</f>
        <v>0</v>
      </c>
      <c r="AC127" s="4" t="str">
        <f>+('3 Planilla Preadjudicación OTIC'!AC127)</f>
        <v>EDUCACIÓN MEDIA COMPLETA CIENTÍFICO HUMANISTA O ALUMNOS DE LICEOS DE EDUCACIÓN TÉCNICO PROFESIONAL
EGRESADOS O CURSANDO ÚLTIMO AÑO DE LA ESPECIALIDAD DE ELECTRICIDAD, ACREDITABLE;</v>
      </c>
      <c r="AD127" s="2" t="str">
        <f>+('3 Planilla Preadjudicación OTIC'!AD127)</f>
        <v>SI</v>
      </c>
      <c r="AE127" s="4" t="str">
        <f>+('3 Planilla Preadjudicación OTIC'!AE127)</f>
        <v>LICENCIA SEC</v>
      </c>
      <c r="AF127" s="2" t="str">
        <f>+('3 Planilla Preadjudicación OTIC'!AF127)</f>
        <v>CONVOCATORIA ABIERTA</v>
      </c>
      <c r="AG127" s="2">
        <f>+('3 Planilla Preadjudicación OTIC'!AG127)</f>
        <v>68</v>
      </c>
      <c r="AH127" s="30">
        <v>2</v>
      </c>
      <c r="AI127" s="2" t="str">
        <f>+('3 Planilla Preadjudicación OTIC'!AI127)</f>
        <v>76606610-0</v>
      </c>
      <c r="AJ127" s="135" t="str">
        <f>+('3 Planilla Preadjudicación OTIC'!AJ127)</f>
        <v>Centro de Capacitación Inforcap Spa</v>
      </c>
      <c r="AK127" s="4">
        <f>+('3 Planilla Preadjudicación OTIC'!AK127)</f>
        <v>272</v>
      </c>
      <c r="AL127" s="2">
        <f>+('3 Planilla Preadjudicación OTIC'!AL127)</f>
        <v>68</v>
      </c>
      <c r="AM127" s="2">
        <f>+('3 Planilla Preadjudicación OTIC'!AM127)</f>
        <v>5075</v>
      </c>
      <c r="AN127" s="12">
        <f>+('3 Planilla Preadjudicación OTIC'!AN127)</f>
        <v>275000</v>
      </c>
      <c r="AO127" s="12">
        <f>+('3 Planilla Preadjudicación OTIC'!AO127)</f>
        <v>250000</v>
      </c>
      <c r="AP127" s="12">
        <f>+('3 Planilla Preadjudicación OTIC'!AP127)</f>
        <v>27608000</v>
      </c>
      <c r="AQ127" s="12">
        <f>+('3 Planilla Preadjudicación OTIC'!AQ127)</f>
        <v>5440000</v>
      </c>
      <c r="AR127" s="12">
        <f>+('3 Planilla Preadjudicación OTIC'!AR127)</f>
        <v>5500000</v>
      </c>
      <c r="AS127" s="12">
        <f>+('3 Planilla Preadjudicación OTIC'!AS127)</f>
        <v>6800000</v>
      </c>
      <c r="AT127" s="12">
        <f>+('3 Planilla Preadjudicación OTIC'!AT127)</f>
        <v>5000000</v>
      </c>
      <c r="AU127" s="12">
        <f>+('3 Planilla Preadjudicación OTIC'!AU127)</f>
        <v>50348000</v>
      </c>
      <c r="AV127" s="12" t="str">
        <f>+('3 Planilla Preadjudicación OTIC'!AV127)</f>
        <v>si</v>
      </c>
      <c r="AW127" s="2">
        <f>+('3 Planilla Preadjudicación OTIC'!AW127)</f>
        <v>0</v>
      </c>
      <c r="AX127" s="4">
        <f>+('3 Planilla Preadjudicación OTIC'!AX127)</f>
        <v>7</v>
      </c>
      <c r="AY127" s="2">
        <f>+('3 Planilla Preadjudicación OTIC'!AY127)</f>
        <v>7</v>
      </c>
      <c r="AZ127" s="2" t="str">
        <f>+('3 Planilla Preadjudicación OTIC'!BA127)</f>
        <v>-</v>
      </c>
      <c r="BA127" s="2" t="str">
        <f>+('3 Planilla Preadjudicación OTIC'!BB127)</f>
        <v>-</v>
      </c>
      <c r="BB127" s="2" t="str">
        <f>+('3 Planilla Preadjudicación OTIC'!BC127)</f>
        <v>-</v>
      </c>
      <c r="BC127" s="2" t="str">
        <f>+('3 Planilla Preadjudicación OTIC'!BD127)</f>
        <v>-</v>
      </c>
      <c r="BD127" s="2" t="str">
        <f>+('3 Planilla Preadjudicación OTIC'!BE127)</f>
        <v>-</v>
      </c>
      <c r="BE127" s="2" t="str">
        <f>+('3 Planilla Preadjudicación OTIC'!BF127)</f>
        <v>-</v>
      </c>
      <c r="BG127" s="2">
        <f>+('3 Planilla Preadjudicación OTIC'!BG127)</f>
        <v>7</v>
      </c>
      <c r="BH127" s="2">
        <f>+('3 Planilla Preadjudicación OTIC'!BH127)</f>
        <v>6</v>
      </c>
      <c r="BI127" s="2">
        <f>+('3 Planilla Preadjudicación OTIC'!BI127)</f>
        <v>6.6</v>
      </c>
      <c r="BJ127" s="2">
        <f>+('3 Planilla Preadjudicación OTIC'!BJ127)</f>
        <v>6.2</v>
      </c>
      <c r="BK127" s="2">
        <f>+('3 Planilla Preadjudicación OTIC'!BK127)</f>
        <v>6</v>
      </c>
      <c r="BL127" s="199">
        <f>+('3 Planilla Preadjudicación OTIC'!BM127)</f>
        <v>7</v>
      </c>
      <c r="BM127" s="103">
        <f>ROUND(('3 Planilla Preadjudicación OTIC'!BN127),1)</f>
        <v>6.6</v>
      </c>
      <c r="BN127" s="4">
        <f>+('3 Planilla Preadjudicación OTIC'!BO127)</f>
        <v>0</v>
      </c>
      <c r="BO127" s="4">
        <f>+('3 Planilla Preadjudicación OTIC'!BP127)</f>
        <v>0</v>
      </c>
      <c r="BP127" s="4">
        <f>+('3 Planilla Preadjudicación OTIC'!BQ127)</f>
        <v>0</v>
      </c>
      <c r="BQ127" s="4">
        <f>+('3 Planilla Preadjudicación OTIC'!BR127)</f>
        <v>0</v>
      </c>
      <c r="BR127" s="4">
        <f>+('3 Planilla Preadjudicación OTIC'!BS127)</f>
        <v>0</v>
      </c>
      <c r="BS127" s="4">
        <f>+('3 Planilla Preadjudicación OTIC'!BT127)</f>
        <v>0</v>
      </c>
      <c r="BU127" s="85">
        <f>IF(VLOOKUP(A127,'BD OFICIAL'!$A$1:$AL$2097,7,0)=D127,0,1)</f>
        <v>0</v>
      </c>
      <c r="BV127" s="85">
        <f>IF(VLOOKUP(A127,'BD OFICIAL'!$A$1:$AL$2097,11,0)=J127,0,1)</f>
        <v>0</v>
      </c>
      <c r="BW127" s="85">
        <f>IF(VLOOKUP(A127,'BD OFICIAL'!$A$1:$AL$2097,13,0)=L127,0,1)</f>
        <v>0</v>
      </c>
      <c r="BX127" s="2">
        <f>IF(VLOOKUP(A127,'BD OFICIAL'!$A$1:$AL$2097,16,0)=O127,0,1)</f>
        <v>0</v>
      </c>
      <c r="BY127" s="2">
        <f>IF(VLOOKUP(A127,'BD OFICIAL'!$A$1:$AL$2097,17,0)=P127,0,1)</f>
        <v>0</v>
      </c>
      <c r="BZ127" s="2">
        <f>IF(VLOOKUP(A127,'BD OFICIAL'!$A$1:$AL$2097,19,0)=R127,0,1)</f>
        <v>0</v>
      </c>
      <c r="CA127" s="2">
        <f>IF(VLOOKUP(A127,'BD OFICIAL'!$A$1:$AL$2097,21,0)=T127,0,1)</f>
        <v>0</v>
      </c>
      <c r="CB127" s="2">
        <f>IF(VLOOKUP(A127,'BD OFICIAL'!$A$1:$AL$2097,24,0)=AK127,0,1)</f>
        <v>0</v>
      </c>
      <c r="CC127" s="2">
        <f>IF(VLOOKUP(A127,'BD OFICIAL'!$A$1:$AL$2097,25,0)=X127,0,1)</f>
        <v>0</v>
      </c>
      <c r="CD127" s="2">
        <f>IF(VLOOKUP(A127,'BD OFICIAL'!$A$1:$AL$2097,26,0)=Y127,0,1)</f>
        <v>0</v>
      </c>
      <c r="CE127" s="2">
        <f>IF(VLOOKUP(A127,'BD OFICIAL'!$A$1:$AL$2097,27,0)=Z127,0,1)</f>
        <v>0</v>
      </c>
      <c r="CF127" s="2">
        <f>IF(VLOOKUP(A127,'BD OFICIAL'!$A$1:$AL$2097,28,0)=AA127,0,1)</f>
        <v>0</v>
      </c>
      <c r="CG127" s="2">
        <f>IF(VLOOKUP(A127,'BD OFICIAL'!$A$1:$AL$2097,33,0)=AF127,0,1)</f>
        <v>0</v>
      </c>
      <c r="CH127" s="2">
        <f>IF(VLOOKUP(A127,'BD OFICIAL'!$A$1:$AL$2097,35,0)=AH127,0,1)</f>
        <v>0</v>
      </c>
      <c r="CI127" s="85">
        <f>IF(VLOOKUP(A127,'BD OFICIAL'!$A$1:$AL$2097,34,0)=AL127,0,1)</f>
        <v>0</v>
      </c>
      <c r="CJ127" s="12">
        <f>VLOOKUP(A127,'BD OFICIAL'!$A$1:$AM$2097,36,0)*AM127-AP127</f>
        <v>0</v>
      </c>
      <c r="CK127" s="85" t="str">
        <f t="shared" si="41"/>
        <v>SHNOM</v>
      </c>
      <c r="CL127" s="85" t="str">
        <f t="shared" si="42"/>
        <v>SI</v>
      </c>
      <c r="CM127" s="85" t="str">
        <f t="shared" si="55"/>
        <v>NO</v>
      </c>
      <c r="CN127" s="31">
        <f t="shared" si="56"/>
        <v>0</v>
      </c>
      <c r="CO127" s="31">
        <f t="shared" si="43"/>
        <v>0</v>
      </c>
      <c r="CP127" s="31">
        <f t="shared" si="68"/>
        <v>0</v>
      </c>
      <c r="CQ127" s="31">
        <f>IF(Y127="NO",0,IF(Y127="SI",IF(VLOOKUP(A127,'BD OFICIAL'!$A:$AO,40,0)=AQ127,0,1)))</f>
        <v>0</v>
      </c>
      <c r="CR127" s="31">
        <f>IF(Z127="NO",0,IF(Z127="SI",IF(VLOOKUP(A127,'BD OFICIAL'!$A:$AO,41,0)=AS127,0,1)))</f>
        <v>0</v>
      </c>
      <c r="CS127" s="31">
        <f t="shared" si="44"/>
        <v>0</v>
      </c>
      <c r="CT127" s="31">
        <f t="shared" si="45"/>
        <v>0</v>
      </c>
      <c r="CU127" s="31">
        <f>IF(VLOOKUP(A127,'BD OFICIAL'!$A$1:$AL$1055,31,0)="SI",IF(AT127&gt;0,0,1),IF(AT127=0,0,1))</f>
        <v>0</v>
      </c>
      <c r="CV127" s="31">
        <f t="shared" si="46"/>
        <v>0</v>
      </c>
      <c r="CW127" s="31">
        <f t="shared" si="47"/>
        <v>0</v>
      </c>
      <c r="CX127" s="85" t="str">
        <f t="shared" si="57"/>
        <v>SI</v>
      </c>
      <c r="CY127" s="31">
        <f t="shared" si="58"/>
        <v>0</v>
      </c>
      <c r="CZ127" s="85" t="str">
        <f>IF(ISERROR(VLOOKUP(AI127,EXPERIENCIA!$A$1:$C$2100,1,0)),"NO","SI")</f>
        <v>SI</v>
      </c>
      <c r="DA127" s="85">
        <f>IF(CX127="no","NO APLICA",IF(AX127=0,"ERROR NOTA",IF(AND(AX127&gt;1,CZ127="NO"),"ERROR NOTA",IF(AND(CZ127="NO",AX127=1),0,IF(VLOOKUP(AI127,EXPERIENCIA!$A$1:$C$2100,3,0)=AX127,0,"ERROR NOTA")))))</f>
        <v>0</v>
      </c>
      <c r="DB127" s="85" t="str">
        <f>IF(ISERROR(VLOOKUP(AI127,COMPORTAMIENTO!$A$1:$C$2100,1,0)),"NO","SI")</f>
        <v>SI</v>
      </c>
      <c r="DC127" s="85">
        <f>IF(CX127="NO","NO APLICA",IF(AY127=0,"ERROR NOTA",IF(AND(DB127="NO",AY127=7),0,IF(VLOOKUP(AI127,COMPORTAMIENTO!$A$2:$H$2100,8,0)=AY127,0,"ERROR NOTA"))))</f>
        <v>0</v>
      </c>
      <c r="DD127" s="103">
        <f t="shared" si="59"/>
        <v>0.70000000000000007</v>
      </c>
      <c r="DE127" s="103">
        <f t="shared" si="60"/>
        <v>0.70000000000000007</v>
      </c>
      <c r="DF127" s="85" t="str">
        <f t="shared" si="48"/>
        <v>SI</v>
      </c>
      <c r="DG127" s="85">
        <f t="shared" si="49"/>
        <v>0</v>
      </c>
      <c r="DH127" s="85">
        <f t="shared" si="61"/>
        <v>0</v>
      </c>
      <c r="DI127" s="85">
        <f t="shared" si="50"/>
        <v>0</v>
      </c>
      <c r="DJ127" s="7">
        <f t="shared" si="62"/>
        <v>6.4399999999999995</v>
      </c>
      <c r="DK127" s="7">
        <f t="shared" si="51"/>
        <v>6.4399999999999995</v>
      </c>
      <c r="DL127" s="12">
        <f t="shared" si="63"/>
        <v>5075</v>
      </c>
      <c r="DM127" s="12">
        <f>VLOOKUP(A127,'5 TD'!$A:$B,2,0)</f>
        <v>5075</v>
      </c>
      <c r="DN127" s="7">
        <f t="shared" si="52"/>
        <v>7</v>
      </c>
      <c r="DO127" s="85" t="str">
        <f t="shared" si="53"/>
        <v>APROBADO</v>
      </c>
      <c r="DP127" s="85" t="str">
        <f t="shared" si="69"/>
        <v>APROBADO</v>
      </c>
      <c r="DQ127" s="7">
        <f t="shared" si="70"/>
        <v>6.6</v>
      </c>
      <c r="DR127" s="85" t="str">
        <f t="shared" si="64"/>
        <v>APROBADO</v>
      </c>
      <c r="DS127" s="2">
        <f>+('3 Planilla Preadjudicación OTIC'!BO127)</f>
        <v>0</v>
      </c>
      <c r="DT127" s="2">
        <f>IF(DR127="APROBADO",VLOOKUP(A127,'5 TD'!$D$3:$E$270,2,0),"NO APLICA")</f>
        <v>7</v>
      </c>
      <c r="DU127" s="2" t="str">
        <f t="shared" si="71"/>
        <v>NO</v>
      </c>
      <c r="DV127" s="2" t="str">
        <f>IF(DU127="SI",VLOOKUP(A127,'5 TD'!$G$3:$H$270,2,0),"NO APLICA ")</f>
        <v xml:space="preserve">NO APLICA </v>
      </c>
      <c r="DW127" s="2" t="str">
        <f t="shared" si="65"/>
        <v>NO</v>
      </c>
      <c r="DX127" s="2" t="str">
        <f>IF(DW127="SI",VLOOKUP(A127,'5 TD'!$J$4:$K$472,2,0),"NO APLICA")</f>
        <v>NO APLICA</v>
      </c>
      <c r="DY127" s="2" t="str">
        <f t="shared" si="66"/>
        <v>NO</v>
      </c>
      <c r="DZ127" s="7" t="str">
        <f>IF(DY127="SI",VLOOKUP(A127,'5 TD'!$M$4:$N$350,2,0),"NO APLICA")</f>
        <v>NO APLICA</v>
      </c>
      <c r="EA127" s="2" t="str">
        <f t="shared" si="54"/>
        <v>NO APLICA</v>
      </c>
      <c r="EB127" s="12" t="str">
        <f t="shared" si="67"/>
        <v/>
      </c>
      <c r="EC127" s="12" t="str">
        <f>IF(EA127="SI",VLOOKUP(A127,'5 TD'!$V$4:$W$479,2,0),"NO APLICA")</f>
        <v>NO APLICA</v>
      </c>
      <c r="ED127" s="2" t="str">
        <f t="shared" si="72"/>
        <v>NO</v>
      </c>
      <c r="EE127" s="79" t="str">
        <f>IF(ED127="SI",VLOOKUP(AI127,COMPORTAMIENTO!$A$1:$H$2100,7,0),"NO APLICA")</f>
        <v>NO APLICA</v>
      </c>
      <c r="EF127" s="234" t="str">
        <f>IF(ED127="SI",VLOOKUP(A127,'5 TD'!$P$2:$Q$479,2,0),"NO APLICA")</f>
        <v>NO APLICA</v>
      </c>
      <c r="EG127" s="2" t="str">
        <f t="shared" si="73"/>
        <v>NO</v>
      </c>
      <c r="EH127" s="2">
        <f>IF(CZ127="no",0,VLOOKUP(AI127,EXPERIENCIA!$A$1:$C$2100,2,0))</f>
        <v>67</v>
      </c>
      <c r="EI127" s="2">
        <f>IF(CZ127="si",VLOOKUP(A127,'5 TD'!$S$3:$T$2103,2,0),0)</f>
        <v>181</v>
      </c>
      <c r="EJ127" s="2" t="str">
        <f t="shared" si="74"/>
        <v>NO</v>
      </c>
      <c r="EK127" s="2">
        <f>+('3 Planilla Preadjudicación OTIC'!BU128)</f>
        <v>0</v>
      </c>
    </row>
    <row r="128" spans="1:144" s="3" customFormat="1" ht="15" hidden="1" customHeight="1" x14ac:dyDescent="0.3">
      <c r="A128" s="2">
        <f>+('3 Planilla Preadjudicación OTIC'!A128)</f>
        <v>14543</v>
      </c>
      <c r="B128" s="2" t="str">
        <f>+('3 Planilla Preadjudicación OTIC'!B128)</f>
        <v>53334038-5</v>
      </c>
      <c r="C128" s="4">
        <f>+('3 Planilla Preadjudicación OTIC'!E128)</f>
        <v>2025</v>
      </c>
      <c r="D128" s="4" t="str">
        <f>+('3 Planilla Preadjudicación OTIC'!F128)</f>
        <v>Fondos Regionales</v>
      </c>
      <c r="E128" s="4" t="str">
        <f>+('3 Planilla Preadjudicación OTIC'!G128)</f>
        <v>61531000-K</v>
      </c>
      <c r="F128" s="4" t="str">
        <f>+('3 Planilla Preadjudicación OTIC'!H128)</f>
        <v>SENCE</v>
      </c>
      <c r="G128" s="4"/>
      <c r="H128" s="4"/>
      <c r="I128" s="4" t="str">
        <f>+('3 Planilla Preadjudicación OTIC'!I128)</f>
        <v>INSTALACIONES ELÉCTRICAS TIPO F Y G</v>
      </c>
      <c r="J128" s="4" t="str">
        <f>+('3 Planilla Preadjudicación OTIC'!J128)</f>
        <v>PF0679</v>
      </c>
      <c r="K128" s="4" t="str">
        <f>+('3 Planilla Preadjudicación OTIC'!K128)</f>
        <v>TÉCNICAS PARA EL EMPRENDIMIENTO</v>
      </c>
      <c r="L128" s="4" t="str">
        <f>+('3 Planilla Preadjudicación OTIC'!L128)</f>
        <v>PF0921</v>
      </c>
      <c r="M128" s="2">
        <f>+('3 Planilla Preadjudicación OTIC'!M128)</f>
        <v>9</v>
      </c>
      <c r="N128" s="4" t="str">
        <f>+('3 Planilla Preadjudicación OTIC'!N128)</f>
        <v>DE LA ARAUCANÍA</v>
      </c>
      <c r="O128" s="4" t="str">
        <f>+('3 Planilla Preadjudicación OTIC'!O128)</f>
        <v>ERCILLA</v>
      </c>
      <c r="P128" s="4" t="str">
        <f>+('3 Planilla Preadjudicación OTIC'!P128)</f>
        <v>PERSONAS VULNERABLES PERTENECIENTES AL 80 % MÁS VULNERABLE</v>
      </c>
      <c r="Q128" s="4" t="str">
        <f>+('3 Planilla Preadjudicación OTIC'!Q128)</f>
        <v>PRESENCIAL</v>
      </c>
      <c r="R128" s="4" t="str">
        <f>+('3 Planilla Preadjudicación OTIC'!R128)</f>
        <v>INDEPENDIENTE</v>
      </c>
      <c r="S128" s="4" t="str">
        <f>+('3 Planilla Preadjudicación OTIC'!S128)</f>
        <v>01. LUNES - MAÑANA / 04. MARTES - MAÑANA / 07. MIÉRCOLES - MAÑANA / 10. JUEVES - MAÑANA / 13. VIERNES - MAÑANA</v>
      </c>
      <c r="T128" s="2">
        <f>+('3 Planilla Preadjudicación OTIC'!T128)</f>
        <v>20</v>
      </c>
      <c r="U128" s="2">
        <f>+('3 Planilla Preadjudicación OTIC'!U128)</f>
        <v>260</v>
      </c>
      <c r="V128" s="2">
        <f>+('3 Planilla Preadjudicación OTIC'!V128)</f>
        <v>12</v>
      </c>
      <c r="W128" s="2">
        <f>+('3 Planilla Preadjudicación OTIC'!W128)</f>
        <v>272</v>
      </c>
      <c r="X128" s="2">
        <f>+('3 Planilla Preadjudicación OTIC'!X128)</f>
        <v>4</v>
      </c>
      <c r="Y128" s="2" t="str">
        <f>+('3 Planilla Preadjudicación OTIC'!Y128)</f>
        <v>SI</v>
      </c>
      <c r="Z128" s="2" t="str">
        <f>+('3 Planilla Preadjudicación OTIC'!Z128)</f>
        <v>SI</v>
      </c>
      <c r="AA128" s="2" t="str">
        <f>+('3 Planilla Preadjudicación OTIC'!AA128)</f>
        <v>SI</v>
      </c>
      <c r="AB128" s="4">
        <f>+('3 Planilla Preadjudicación OTIC'!AB128)</f>
        <v>0</v>
      </c>
      <c r="AC128" s="4" t="str">
        <f>+('3 Planilla Preadjudicación OTIC'!AC128)</f>
        <v>EDUCACIÓN MEDIA COMPLETA CIENTÍFICO HUMANISTA O ALUMNOS DE LICEOS DE EDUCACIÓN TÉCNICO PROFESIONAL
EGRESADOS O CURSANDO ÚLTIMO AÑO DE LA ESPECIALIDAD DE ELECTRICIDAD, ACREDITABLE;</v>
      </c>
      <c r="AD128" s="2" t="str">
        <f>+('3 Planilla Preadjudicación OTIC'!AD128)</f>
        <v>SI</v>
      </c>
      <c r="AE128" s="4" t="str">
        <f>+('3 Planilla Preadjudicación OTIC'!AE128)</f>
        <v>LICENCIA SEC</v>
      </c>
      <c r="AF128" s="2" t="str">
        <f>+('3 Planilla Preadjudicación OTIC'!AF128)</f>
        <v>CONVOCATORIA ABIERTA</v>
      </c>
      <c r="AG128" s="2">
        <f>+('3 Planilla Preadjudicación OTIC'!AG128)</f>
        <v>68</v>
      </c>
      <c r="AH128" s="30">
        <v>2</v>
      </c>
      <c r="AI128" s="2" t="str">
        <f>+('3 Planilla Preadjudicación OTIC'!AI128)</f>
        <v>76606610-0</v>
      </c>
      <c r="AJ128" s="135" t="str">
        <f>+('3 Planilla Preadjudicación OTIC'!AJ128)</f>
        <v>Centro de Capacitación Inforcap Spa</v>
      </c>
      <c r="AK128" s="4">
        <f>+('3 Planilla Preadjudicación OTIC'!AK128)</f>
        <v>272</v>
      </c>
      <c r="AL128" s="2">
        <f>+('3 Planilla Preadjudicación OTIC'!AL128)</f>
        <v>68</v>
      </c>
      <c r="AM128" s="2">
        <f>+('3 Planilla Preadjudicación OTIC'!AM128)</f>
        <v>5075</v>
      </c>
      <c r="AN128" s="12">
        <f>+('3 Planilla Preadjudicación OTIC'!AN128)</f>
        <v>275000</v>
      </c>
      <c r="AO128" s="12">
        <f>+('3 Planilla Preadjudicación OTIC'!AO128)</f>
        <v>250000</v>
      </c>
      <c r="AP128" s="12">
        <f>+('3 Planilla Preadjudicación OTIC'!AP128)</f>
        <v>27608000</v>
      </c>
      <c r="AQ128" s="12">
        <f>+('3 Planilla Preadjudicación OTIC'!AQ128)</f>
        <v>5440000</v>
      </c>
      <c r="AR128" s="12">
        <f>+('3 Planilla Preadjudicación OTIC'!AR128)</f>
        <v>5500000</v>
      </c>
      <c r="AS128" s="12">
        <f>+('3 Planilla Preadjudicación OTIC'!AS128)</f>
        <v>6800000</v>
      </c>
      <c r="AT128" s="12">
        <f>+('3 Planilla Preadjudicación OTIC'!AT128)</f>
        <v>5000000</v>
      </c>
      <c r="AU128" s="12">
        <f>+('3 Planilla Preadjudicación OTIC'!AU128)</f>
        <v>50348000</v>
      </c>
      <c r="AV128" s="12" t="str">
        <f>+('3 Planilla Preadjudicación OTIC'!AV128)</f>
        <v>si</v>
      </c>
      <c r="AW128" s="2">
        <f>+('3 Planilla Preadjudicación OTIC'!AW128)</f>
        <v>0</v>
      </c>
      <c r="AX128" s="4">
        <f>+('3 Planilla Preadjudicación OTIC'!AX128)</f>
        <v>7</v>
      </c>
      <c r="AY128" s="2">
        <f>+('3 Planilla Preadjudicación OTIC'!AY128)</f>
        <v>7</v>
      </c>
      <c r="AZ128" s="2" t="str">
        <f>+('3 Planilla Preadjudicación OTIC'!BA128)</f>
        <v>-</v>
      </c>
      <c r="BA128" s="2" t="str">
        <f>+('3 Planilla Preadjudicación OTIC'!BB128)</f>
        <v>-</v>
      </c>
      <c r="BB128" s="2" t="str">
        <f>+('3 Planilla Preadjudicación OTIC'!BC128)</f>
        <v>-</v>
      </c>
      <c r="BC128" s="2" t="str">
        <f>+('3 Planilla Preadjudicación OTIC'!BD128)</f>
        <v>-</v>
      </c>
      <c r="BD128" s="2" t="str">
        <f>+('3 Planilla Preadjudicación OTIC'!BE128)</f>
        <v>-</v>
      </c>
      <c r="BE128" s="2" t="str">
        <f>+('3 Planilla Preadjudicación OTIC'!BF128)</f>
        <v>-</v>
      </c>
      <c r="BG128" s="2">
        <f>+('3 Planilla Preadjudicación OTIC'!BG128)</f>
        <v>7</v>
      </c>
      <c r="BH128" s="2">
        <f>+('3 Planilla Preadjudicación OTIC'!BH128)</f>
        <v>6</v>
      </c>
      <c r="BI128" s="2" t="str">
        <f>+('3 Planilla Preadjudicación OTIC'!BI128)</f>
        <v>6,6</v>
      </c>
      <c r="BJ128" s="2">
        <f>+('3 Planilla Preadjudicación OTIC'!BJ128)</f>
        <v>6.2</v>
      </c>
      <c r="BK128" s="2">
        <f>+('3 Planilla Preadjudicación OTIC'!BK128)</f>
        <v>6</v>
      </c>
      <c r="BL128" s="199">
        <f>+('3 Planilla Preadjudicación OTIC'!BM128)</f>
        <v>7</v>
      </c>
      <c r="BM128" s="103">
        <f>ROUND(('3 Planilla Preadjudicación OTIC'!BN128),1)</f>
        <v>6.6</v>
      </c>
      <c r="BN128" s="4">
        <f>+('3 Planilla Preadjudicación OTIC'!BO128)</f>
        <v>0</v>
      </c>
      <c r="BO128" s="4">
        <f>+('3 Planilla Preadjudicación OTIC'!BP128)</f>
        <v>0</v>
      </c>
      <c r="BP128" s="4">
        <f>+('3 Planilla Preadjudicación OTIC'!BQ128)</f>
        <v>0</v>
      </c>
      <c r="BQ128" s="4">
        <f>+('3 Planilla Preadjudicación OTIC'!BR128)</f>
        <v>0</v>
      </c>
      <c r="BR128" s="4">
        <f>+('3 Planilla Preadjudicación OTIC'!BS128)</f>
        <v>0</v>
      </c>
      <c r="BS128" s="4">
        <f>+('3 Planilla Preadjudicación OTIC'!BT128)</f>
        <v>0</v>
      </c>
      <c r="BU128" s="85">
        <f>IF(VLOOKUP(A128,'BD OFICIAL'!$A$1:$AL$2097,7,0)=D128,0,1)</f>
        <v>0</v>
      </c>
      <c r="BV128" s="85">
        <f>IF(VLOOKUP(A128,'BD OFICIAL'!$A$1:$AL$2097,11,0)=J128,0,1)</f>
        <v>0</v>
      </c>
      <c r="BW128" s="85">
        <f>IF(VLOOKUP(A128,'BD OFICIAL'!$A$1:$AL$2097,13,0)=L128,0,1)</f>
        <v>0</v>
      </c>
      <c r="BX128" s="2">
        <f>IF(VLOOKUP(A128,'BD OFICIAL'!$A$1:$AL$2097,16,0)=O128,0,1)</f>
        <v>0</v>
      </c>
      <c r="BY128" s="2">
        <f>IF(VLOOKUP(A128,'BD OFICIAL'!$A$1:$AL$2097,17,0)=P128,0,1)</f>
        <v>0</v>
      </c>
      <c r="BZ128" s="2">
        <f>IF(VLOOKUP(A128,'BD OFICIAL'!$A$1:$AL$2097,19,0)=R128,0,1)</f>
        <v>0</v>
      </c>
      <c r="CA128" s="2">
        <f>IF(VLOOKUP(A128,'BD OFICIAL'!$A$1:$AL$2097,21,0)=T128,0,1)</f>
        <v>0</v>
      </c>
      <c r="CB128" s="2">
        <f>IF(VLOOKUP(A128,'BD OFICIAL'!$A$1:$AL$2097,24,0)=AK128,0,1)</f>
        <v>0</v>
      </c>
      <c r="CC128" s="2">
        <f>IF(VLOOKUP(A128,'BD OFICIAL'!$A$1:$AL$2097,25,0)=X128,0,1)</f>
        <v>0</v>
      </c>
      <c r="CD128" s="2">
        <f>IF(VLOOKUP(A128,'BD OFICIAL'!$A$1:$AL$2097,26,0)=Y128,0,1)</f>
        <v>0</v>
      </c>
      <c r="CE128" s="2">
        <f>IF(VLOOKUP(A128,'BD OFICIAL'!$A$1:$AL$2097,27,0)=Z128,0,1)</f>
        <v>0</v>
      </c>
      <c r="CF128" s="2">
        <f>IF(VLOOKUP(A128,'BD OFICIAL'!$A$1:$AL$2097,28,0)=AA128,0,1)</f>
        <v>0</v>
      </c>
      <c r="CG128" s="2">
        <f>IF(VLOOKUP(A128,'BD OFICIAL'!$A$1:$AL$2097,33,0)=AF128,0,1)</f>
        <v>0</v>
      </c>
      <c r="CH128" s="2">
        <f>IF(VLOOKUP(A128,'BD OFICIAL'!$A$1:$AL$2097,35,0)=AH128,0,1)</f>
        <v>0</v>
      </c>
      <c r="CI128" s="85">
        <f>IF(VLOOKUP(A128,'BD OFICIAL'!$A$1:$AL$2097,34,0)=AL128,0,1)</f>
        <v>0</v>
      </c>
      <c r="CJ128" s="12">
        <f>VLOOKUP(A128,'BD OFICIAL'!$A$1:$AM$2097,36,0)*AM128-AP128</f>
        <v>0</v>
      </c>
      <c r="CK128" s="85" t="str">
        <f t="shared" si="41"/>
        <v>SHNOM</v>
      </c>
      <c r="CL128" s="85" t="str">
        <f t="shared" si="42"/>
        <v>SI</v>
      </c>
      <c r="CM128" s="85" t="str">
        <f t="shared" si="55"/>
        <v>NO</v>
      </c>
      <c r="CN128" s="31">
        <f t="shared" si="56"/>
        <v>0</v>
      </c>
      <c r="CO128" s="31">
        <f t="shared" si="43"/>
        <v>0</v>
      </c>
      <c r="CP128" s="31">
        <f t="shared" si="68"/>
        <v>0</v>
      </c>
      <c r="CQ128" s="31">
        <f>IF(Y128="NO",0,IF(Y128="SI",IF(VLOOKUP(A128,'BD OFICIAL'!$A:$AO,40,0)=AQ128,0,1)))</f>
        <v>0</v>
      </c>
      <c r="CR128" s="31">
        <f>IF(Z128="NO",0,IF(Z128="SI",IF(VLOOKUP(A128,'BD OFICIAL'!$A:$AO,41,0)=AS128,0,1)))</f>
        <v>0</v>
      </c>
      <c r="CS128" s="31">
        <f t="shared" si="44"/>
        <v>0</v>
      </c>
      <c r="CT128" s="31">
        <f t="shared" si="45"/>
        <v>0</v>
      </c>
      <c r="CU128" s="31">
        <f>IF(VLOOKUP(A128,'BD OFICIAL'!$A$1:$AL$1055,31,0)="SI",IF(AT128&gt;0,0,1),IF(AT128=0,0,1))</f>
        <v>0</v>
      </c>
      <c r="CV128" s="31">
        <f t="shared" si="46"/>
        <v>0</v>
      </c>
      <c r="CW128" s="31">
        <f t="shared" si="47"/>
        <v>0</v>
      </c>
      <c r="CX128" s="85" t="str">
        <f t="shared" si="57"/>
        <v>SI</v>
      </c>
      <c r="CY128" s="31">
        <f t="shared" si="58"/>
        <v>0</v>
      </c>
      <c r="CZ128" s="85" t="str">
        <f>IF(ISERROR(VLOOKUP(AI128,EXPERIENCIA!$A$1:$C$2100,1,0)),"NO","SI")</f>
        <v>SI</v>
      </c>
      <c r="DA128" s="85">
        <f>IF(CX128="no","NO APLICA",IF(AX128=0,"ERROR NOTA",IF(AND(AX128&gt;1,CZ128="NO"),"ERROR NOTA",IF(AND(CZ128="NO",AX128=1),0,IF(VLOOKUP(AI128,EXPERIENCIA!$A$1:$C$2100,3,0)=AX128,0,"ERROR NOTA")))))</f>
        <v>0</v>
      </c>
      <c r="DB128" s="85" t="str">
        <f>IF(ISERROR(VLOOKUP(AI128,COMPORTAMIENTO!$A$1:$C$2100,1,0)),"NO","SI")</f>
        <v>SI</v>
      </c>
      <c r="DC128" s="85">
        <f>IF(CX128="NO","NO APLICA",IF(AY128=0,"ERROR NOTA",IF(AND(DB128="NO",AY128=7),0,IF(VLOOKUP(AI128,COMPORTAMIENTO!$A$2:$H$2100,8,0)=AY128,0,"ERROR NOTA"))))</f>
        <v>0</v>
      </c>
      <c r="DD128" s="103">
        <f t="shared" si="59"/>
        <v>0.70000000000000007</v>
      </c>
      <c r="DE128" s="103">
        <f t="shared" si="60"/>
        <v>0.70000000000000007</v>
      </c>
      <c r="DF128" s="85" t="str">
        <f t="shared" si="48"/>
        <v>SI</v>
      </c>
      <c r="DG128" s="85">
        <f t="shared" si="49"/>
        <v>0</v>
      </c>
      <c r="DH128" s="85">
        <f t="shared" si="61"/>
        <v>0</v>
      </c>
      <c r="DI128" s="85">
        <f t="shared" si="50"/>
        <v>0</v>
      </c>
      <c r="DJ128" s="7">
        <f t="shared" si="62"/>
        <v>6.4399999999999995</v>
      </c>
      <c r="DK128" s="7">
        <f t="shared" si="51"/>
        <v>6.4399999999999995</v>
      </c>
      <c r="DL128" s="12">
        <f t="shared" si="63"/>
        <v>5075</v>
      </c>
      <c r="DM128" s="12">
        <f>VLOOKUP(A128,'5 TD'!$A:$B,2,0)</f>
        <v>5075</v>
      </c>
      <c r="DN128" s="7">
        <f t="shared" si="52"/>
        <v>7</v>
      </c>
      <c r="DO128" s="85" t="str">
        <f t="shared" si="53"/>
        <v>APROBADO</v>
      </c>
      <c r="DP128" s="85" t="str">
        <f t="shared" si="69"/>
        <v>APROBADO</v>
      </c>
      <c r="DQ128" s="7">
        <f t="shared" si="70"/>
        <v>6.6</v>
      </c>
      <c r="DR128" s="85" t="str">
        <f t="shared" si="64"/>
        <v>APROBADO</v>
      </c>
      <c r="DS128" s="2">
        <f>+('3 Planilla Preadjudicación OTIC'!BO128)</f>
        <v>0</v>
      </c>
      <c r="DT128" s="2">
        <f>IF(DR128="APROBADO",VLOOKUP(A128,'5 TD'!$D$3:$E$270,2,0),"NO APLICA")</f>
        <v>7</v>
      </c>
      <c r="DU128" s="2" t="str">
        <f t="shared" si="71"/>
        <v>NO</v>
      </c>
      <c r="DV128" s="2" t="str">
        <f>IF(DU128="SI",VLOOKUP(A128,'5 TD'!$G$3:$H$270,2,0),"NO APLICA ")</f>
        <v xml:space="preserve">NO APLICA </v>
      </c>
      <c r="DW128" s="2" t="str">
        <f t="shared" si="65"/>
        <v>NO</v>
      </c>
      <c r="DX128" s="2" t="str">
        <f>IF(DW128="SI",VLOOKUP(A128,'5 TD'!$J$4:$K$472,2,0),"NO APLICA")</f>
        <v>NO APLICA</v>
      </c>
      <c r="DY128" s="2" t="str">
        <f t="shared" si="66"/>
        <v>NO</v>
      </c>
      <c r="DZ128" s="7" t="str">
        <f>IF(DY128="SI",VLOOKUP(A128,'5 TD'!$M$4:$N$350,2,0),"NO APLICA")</f>
        <v>NO APLICA</v>
      </c>
      <c r="EA128" s="2" t="str">
        <f t="shared" si="54"/>
        <v>NO APLICA</v>
      </c>
      <c r="EB128" s="12" t="str">
        <f t="shared" si="67"/>
        <v/>
      </c>
      <c r="EC128" s="12" t="str">
        <f>IF(EA128="SI",VLOOKUP(A128,'5 TD'!$V$4:$W$479,2,0),"NO APLICA")</f>
        <v>NO APLICA</v>
      </c>
      <c r="ED128" s="2" t="str">
        <f t="shared" si="72"/>
        <v>NO</v>
      </c>
      <c r="EE128" s="79" t="str">
        <f>IF(ED128="SI",VLOOKUP(AI128,COMPORTAMIENTO!$A$1:$H$2100,7,0),"NO APLICA")</f>
        <v>NO APLICA</v>
      </c>
      <c r="EF128" s="234" t="str">
        <f>IF(ED128="SI",VLOOKUP(A128,'5 TD'!$P$2:$Q$479,2,0),"NO APLICA")</f>
        <v>NO APLICA</v>
      </c>
      <c r="EG128" s="2" t="str">
        <f t="shared" si="73"/>
        <v>NO</v>
      </c>
      <c r="EH128" s="2">
        <f>IF(CZ128="no",0,VLOOKUP(AI128,EXPERIENCIA!$A$1:$C$2100,2,0))</f>
        <v>67</v>
      </c>
      <c r="EI128" s="2">
        <f>IF(CZ128="si",VLOOKUP(A128,'5 TD'!$S$3:$T$2103,2,0),0)</f>
        <v>146</v>
      </c>
      <c r="EJ128" s="2" t="str">
        <f t="shared" si="74"/>
        <v>NO</v>
      </c>
      <c r="EK128" s="2" t="str">
        <f>+('3 Planilla Preadjudicación OTIC'!BU129)</f>
        <v>LA OCUPACIÓN SE ORIENTA A TRASLADAR PRODUCTOS Y UNIDADES, DESDE UN PUNTO DE INICIO A UNO DE DESTINO, APOYADO CON EQUIPOS MECÁNICOS O ELÉCTRICOS DE CARGA Y DESCARGA, SEGÚN PROCEDIMIENTOS, ACUERDOS COMERCIALES CON
LOS CLIENTES Y LEGISLACIÓN VIGENTE. SU CAMPO LABORAL ESTÁ EN EMPRESAS PROVEEDORAS DE SERVICIOS LOGÍSTICOS,
EMPRESAS DE TRANSPORTE, EMPRESAS MANUFACTURERAS E INDUSTRIALES, DEPÓSITOS DE CONTENEDORES, ALMACENES
EXTRAPORTUARIOS Y EMPRESAS DE RETAIL.
ESTA FUNCIÓN REQUIERE LICENCIA DE CONDUCIR CLASE D.</v>
      </c>
    </row>
    <row r="129" spans="1:144" s="238" customFormat="1" ht="15" hidden="1" customHeight="1" x14ac:dyDescent="0.3">
      <c r="A129" s="236">
        <f>+('3 Planilla Preadjudicación OTIC'!A129)</f>
        <v>14544</v>
      </c>
      <c r="B129" s="2" t="str">
        <f>+('3 Planilla Preadjudicación OTIC'!B129)</f>
        <v>53334038-5</v>
      </c>
      <c r="C129" s="4">
        <f>+('3 Planilla Preadjudicación OTIC'!E129)</f>
        <v>2025</v>
      </c>
      <c r="D129" s="4" t="str">
        <f>+('3 Planilla Preadjudicación OTIC'!F129)</f>
        <v>Fondos Regionales</v>
      </c>
      <c r="E129" s="4" t="str">
        <f>+('3 Planilla Preadjudicación OTIC'!G129)</f>
        <v>61531000-K</v>
      </c>
      <c r="F129" s="4" t="str">
        <f>+('3 Planilla Preadjudicación OTIC'!H129)</f>
        <v>SENCE</v>
      </c>
      <c r="G129" s="4"/>
      <c r="H129" s="4"/>
      <c r="I129" s="4" t="str">
        <f>+('3 Planilla Preadjudicación OTIC'!I129)</f>
        <v>OPERACIÓN DE GRÚA HORQUILLA</v>
      </c>
      <c r="J129" s="4" t="str">
        <f>+('3 Planilla Preadjudicación OTIC'!J129)</f>
        <v>PF1257</v>
      </c>
      <c r="K129" s="4">
        <f>+('3 Planilla Preadjudicación OTIC'!K129)</f>
        <v>0</v>
      </c>
      <c r="L129" s="4" t="str">
        <f>+('3 Planilla Preadjudicación OTIC'!L129)</f>
        <v/>
      </c>
      <c r="M129" s="2">
        <f>+('3 Planilla Preadjudicación OTIC'!M129)</f>
        <v>9</v>
      </c>
      <c r="N129" s="4" t="str">
        <f>+('3 Planilla Preadjudicación OTIC'!N129)</f>
        <v>DE LA ARAUCANÍA</v>
      </c>
      <c r="O129" s="4" t="str">
        <f>+('3 Planilla Preadjudicación OTIC'!O129)</f>
        <v>PITRUFQUÉN</v>
      </c>
      <c r="P129" s="4" t="str">
        <f>+('3 Planilla Preadjudicación OTIC'!P129)</f>
        <v>PERSONAS VULNERABLES PERTENECIENTES AL 80 % MÁS VULNERABLE</v>
      </c>
      <c r="Q129" s="4" t="str">
        <f>+('3 Planilla Preadjudicación OTIC'!Q129)</f>
        <v>PRESENCIAL</v>
      </c>
      <c r="R129" s="4" t="str">
        <f>+('3 Planilla Preadjudicación OTIC'!R129)</f>
        <v>DEPENDIENTE</v>
      </c>
      <c r="S129" s="4" t="str">
        <f>+('3 Planilla Preadjudicación OTIC'!S129)</f>
        <v>01. LUNES - MAÑANA / 04. MARTES - MAÑANA / 07. MIÉRCOLES - MAÑANA / 10. JUEVES - MAÑANA / 13. VIERNES - MAÑANA</v>
      </c>
      <c r="T129" s="2">
        <f>+('3 Planilla Preadjudicación OTIC'!T129)</f>
        <v>20</v>
      </c>
      <c r="U129" s="2">
        <f>+('3 Planilla Preadjudicación OTIC'!U129)</f>
        <v>160</v>
      </c>
      <c r="V129" s="2" t="str">
        <f>+('3 Planilla Preadjudicación OTIC'!V129)</f>
        <v/>
      </c>
      <c r="W129" s="2">
        <f>+('3 Planilla Preadjudicación OTIC'!W129)</f>
        <v>160</v>
      </c>
      <c r="X129" s="2">
        <f>+('3 Planilla Preadjudicación OTIC'!X129)</f>
        <v>4</v>
      </c>
      <c r="Y129" s="2" t="str">
        <f>+('3 Planilla Preadjudicación OTIC'!Y129)</f>
        <v>SI</v>
      </c>
      <c r="Z129" s="2" t="str">
        <f>+('3 Planilla Preadjudicación OTIC'!Z129)</f>
        <v>SI</v>
      </c>
      <c r="AA129" s="2" t="str">
        <f>+('3 Planilla Preadjudicación OTIC'!AA129)</f>
        <v>NO</v>
      </c>
      <c r="AB129" s="4">
        <f>+('3 Planilla Preadjudicación OTIC'!AB129)</f>
        <v>0</v>
      </c>
      <c r="AC129" s="4" t="str">
        <f>+('3 Planilla Preadjudicación OTIC'!AC129)</f>
        <v>EDUCACIÓN MEDIA COMPLETA, PREFERENTEMENTE</v>
      </c>
      <c r="AD129" s="2" t="str">
        <f>+('3 Planilla Preadjudicación OTIC'!AD129)</f>
        <v>SI</v>
      </c>
      <c r="AE129" s="4" t="str">
        <f>+('3 Planilla Preadjudicación OTIC'!AE129)</f>
        <v>LICENCIA DE CONDUCIR CLASE D</v>
      </c>
      <c r="AF129" s="2" t="str">
        <f>+('3 Planilla Preadjudicación OTIC'!AF129)</f>
        <v>CONVOCATORIA ABIERTA</v>
      </c>
      <c r="AG129" s="2">
        <f>+('3 Planilla Preadjudicación OTIC'!AG129)</f>
        <v>40</v>
      </c>
      <c r="AH129" s="30">
        <v>2</v>
      </c>
      <c r="AI129" s="2" t="str">
        <f>+('3 Planilla Preadjudicación OTIC'!AI129)</f>
        <v>76606610-0</v>
      </c>
      <c r="AJ129" s="135" t="str">
        <f>+('3 Planilla Preadjudicación OTIC'!AJ129)</f>
        <v>Centro de Capacitación Inforcap Spa</v>
      </c>
      <c r="AK129" s="4">
        <f>+('3 Planilla Preadjudicación OTIC'!AK129)</f>
        <v>160</v>
      </c>
      <c r="AL129" s="2">
        <f>+('3 Planilla Preadjudicación OTIC'!AL129)</f>
        <v>40</v>
      </c>
      <c r="AM129" s="2">
        <f>+('3 Planilla Preadjudicación OTIC'!AM129)</f>
        <v>5075</v>
      </c>
      <c r="AN129" s="12">
        <f>+('3 Planilla Preadjudicación OTIC'!AN129)</f>
        <v>0</v>
      </c>
      <c r="AO129" s="12">
        <f>+('3 Planilla Preadjudicación OTIC'!AO129)</f>
        <v>50000</v>
      </c>
      <c r="AP129" s="12">
        <f>+('3 Planilla Preadjudicación OTIC'!AP129)</f>
        <v>16240000</v>
      </c>
      <c r="AQ129" s="12">
        <f>+('3 Planilla Preadjudicación OTIC'!AQ129)</f>
        <v>3200000</v>
      </c>
      <c r="AR129" s="12">
        <f>+('3 Planilla Preadjudicación OTIC'!AR129)</f>
        <v>0</v>
      </c>
      <c r="AS129" s="12">
        <f>+('3 Planilla Preadjudicación OTIC'!AS129)</f>
        <v>4000000</v>
      </c>
      <c r="AT129" s="12">
        <f>+('3 Planilla Preadjudicación OTIC'!AT129)</f>
        <v>1000000</v>
      </c>
      <c r="AU129" s="12">
        <f>+('3 Planilla Preadjudicación OTIC'!AU129)</f>
        <v>24440000</v>
      </c>
      <c r="AV129" s="12" t="str">
        <f>+('3 Planilla Preadjudicación OTIC'!AV129)</f>
        <v>SI</v>
      </c>
      <c r="AW129" s="2">
        <f>+('3 Planilla Preadjudicación OTIC'!AW129)</f>
        <v>0</v>
      </c>
      <c r="AX129" s="4">
        <f>+('3 Planilla Preadjudicación OTIC'!AX129)</f>
        <v>7</v>
      </c>
      <c r="AY129" s="2">
        <f>+('3 Planilla Preadjudicación OTIC'!AY129)</f>
        <v>7</v>
      </c>
      <c r="AZ129" s="2" t="str">
        <f>+('3 Planilla Preadjudicación OTIC'!BA129)</f>
        <v>-</v>
      </c>
      <c r="BA129" s="2" t="str">
        <f>+('3 Planilla Preadjudicación OTIC'!BB129)</f>
        <v>-</v>
      </c>
      <c r="BB129" s="2" t="str">
        <f>+('3 Planilla Preadjudicación OTIC'!BC129)</f>
        <v>-</v>
      </c>
      <c r="BC129" s="2" t="str">
        <f>+('3 Planilla Preadjudicación OTIC'!BD129)</f>
        <v>-</v>
      </c>
      <c r="BD129" s="2" t="str">
        <f>+('3 Planilla Preadjudicación OTIC'!BE129)</f>
        <v>-</v>
      </c>
      <c r="BE129" s="2" t="str">
        <f>+('3 Planilla Preadjudicación OTIC'!BF129)</f>
        <v>-</v>
      </c>
      <c r="BF129" s="2"/>
      <c r="BG129" s="2">
        <f>+('3 Planilla Preadjudicación OTIC'!BG129)</f>
        <v>7</v>
      </c>
      <c r="BH129" s="2">
        <f>+('3 Planilla Preadjudicación OTIC'!BH129)</f>
        <v>7</v>
      </c>
      <c r="BI129" s="2">
        <f>+('3 Planilla Preadjudicación OTIC'!BI129)</f>
        <v>6.8</v>
      </c>
      <c r="BJ129" s="2">
        <f>+('3 Planilla Preadjudicación OTIC'!BJ129)</f>
        <v>7</v>
      </c>
      <c r="BK129" s="2">
        <f>+('3 Planilla Preadjudicación OTIC'!BK129)</f>
        <v>7</v>
      </c>
      <c r="BL129" s="199">
        <f>+('3 Planilla Preadjudicación OTIC'!BM129)</f>
        <v>7</v>
      </c>
      <c r="BM129" s="103">
        <f>ROUND(('3 Planilla Preadjudicación OTIC'!BN129),1)</f>
        <v>7</v>
      </c>
      <c r="BN129" s="4" t="str">
        <f>+('3 Planilla Preadjudicación OTIC'!BO129)</f>
        <v>Si</v>
      </c>
      <c r="BO129" s="4" t="str">
        <f>+('3 Planilla Preadjudicación OTIC'!BP129)</f>
        <v>Pía Fuentes Corcorán</v>
      </c>
      <c r="BP129" s="4" t="str">
        <f>+('3 Planilla Preadjudicación OTIC'!BQ129)</f>
        <v>director@inforcap.cl</v>
      </c>
      <c r="BQ129" s="4" t="str">
        <f>+('3 Planilla Preadjudicación OTIC'!BR129)</f>
        <v>+56 9 9219 6137</v>
      </c>
      <c r="BR129" s="4" t="str">
        <f>+('3 Planilla Preadjudicación OTIC'!BS129)</f>
        <v>CAMINO TOLTEN KM 3,</v>
      </c>
      <c r="BS129" s="4" t="str">
        <f>+('3 Planilla Preadjudicación OTIC'!BT129)</f>
        <v>OPERAR GRÚA HORQUILLA TRADICIONAL O ELÉCTRICA PARA EL TRASLADO DE PRODUCTOS LOGÍSTICOS DE ACUERDO A
PROTOCOLOS ESTABLECIDOS Y NORMATIVAS ASOCIADAS.</v>
      </c>
      <c r="BT129" s="135"/>
      <c r="BU129" s="85">
        <f>IF(VLOOKUP(A129,'BD OFICIAL'!$A$1:$AL$2097,7,0)=D129,0,1)</f>
        <v>0</v>
      </c>
      <c r="BV129" s="85">
        <f>IF(VLOOKUP(A129,'BD OFICIAL'!$A$1:$AL$2097,11,0)=J129,0,1)</f>
        <v>0</v>
      </c>
      <c r="BW129" s="85">
        <f>IF(VLOOKUP(A129,'BD OFICIAL'!$A$1:$AL$2097,13,0)=L129,0,1)</f>
        <v>0</v>
      </c>
      <c r="BX129" s="2">
        <f>IF(VLOOKUP(A129,'BD OFICIAL'!$A$1:$AL$2097,16,0)=O129,0,1)</f>
        <v>0</v>
      </c>
      <c r="BY129" s="2">
        <f>IF(VLOOKUP(A129,'BD OFICIAL'!$A$1:$AL$2097,17,0)=P129,0,1)</f>
        <v>0</v>
      </c>
      <c r="BZ129" s="2">
        <f>IF(VLOOKUP(A129,'BD OFICIAL'!$A$1:$AL$2097,19,0)=R129,0,1)</f>
        <v>0</v>
      </c>
      <c r="CA129" s="2">
        <f>IF(VLOOKUP(A129,'BD OFICIAL'!$A$1:$AL$2097,21,0)=T129,0,1)</f>
        <v>0</v>
      </c>
      <c r="CB129" s="2">
        <f>IF(VLOOKUP(A129,'BD OFICIAL'!$A$1:$AL$2097,24,0)=AK129,0,1)</f>
        <v>0</v>
      </c>
      <c r="CC129" s="2">
        <f>IF(VLOOKUP(A129,'BD OFICIAL'!$A$1:$AL$2097,25,0)=X129,0,1)</f>
        <v>0</v>
      </c>
      <c r="CD129" s="2">
        <f>IF(VLOOKUP(A129,'BD OFICIAL'!$A$1:$AL$2097,26,0)=Y129,0,1)</f>
        <v>0</v>
      </c>
      <c r="CE129" s="2">
        <f>IF(VLOOKUP(A129,'BD OFICIAL'!$A$1:$AL$2097,27,0)=Z129,0,1)</f>
        <v>0</v>
      </c>
      <c r="CF129" s="2">
        <f>IF(VLOOKUP(A129,'BD OFICIAL'!$A$1:$AL$2097,28,0)=AA129,0,1)</f>
        <v>0</v>
      </c>
      <c r="CG129" s="2">
        <f>IF(VLOOKUP(A129,'BD OFICIAL'!$A$1:$AL$2097,33,0)=AF129,0,1)</f>
        <v>0</v>
      </c>
      <c r="CH129" s="2">
        <f>IF(VLOOKUP(A129,'BD OFICIAL'!$A$1:$AL$2097,35,0)=AH129,0,1)</f>
        <v>0</v>
      </c>
      <c r="CI129" s="85">
        <f>IF(VLOOKUP(A129,'BD OFICIAL'!$A$1:$AL$2097,34,0)=AL129,0,1)</f>
        <v>0</v>
      </c>
      <c r="CJ129" s="12">
        <f>VLOOKUP(A129,'BD OFICIAL'!$A$1:$AM$2097,36,0)*AM129-AP129</f>
        <v>0</v>
      </c>
      <c r="CK129" s="85" t="str">
        <f t="shared" si="41"/>
        <v>SSH</v>
      </c>
      <c r="CL129" s="85" t="str">
        <f t="shared" si="42"/>
        <v>SI</v>
      </c>
      <c r="CM129" s="85" t="str">
        <f t="shared" si="55"/>
        <v>NO</v>
      </c>
      <c r="CN129" s="31">
        <f t="shared" si="56"/>
        <v>0</v>
      </c>
      <c r="CO129" s="31">
        <f t="shared" si="43"/>
        <v>0</v>
      </c>
      <c r="CP129" s="31">
        <f t="shared" si="68"/>
        <v>0</v>
      </c>
      <c r="CQ129" s="31">
        <f>IF(Y129="NO",0,IF(Y129="SI",IF(VLOOKUP(A129,'BD OFICIAL'!$A:$AO,40,0)=AQ129,0,1)))</f>
        <v>0</v>
      </c>
      <c r="CR129" s="31">
        <f>IF(Z129="NO",0,IF(Z129="SI",IF(VLOOKUP(A129,'BD OFICIAL'!$A:$AO,41,0)=AS129,0,1)))</f>
        <v>0</v>
      </c>
      <c r="CS129" s="31">
        <f t="shared" si="44"/>
        <v>0</v>
      </c>
      <c r="CT129" s="31">
        <f t="shared" si="45"/>
        <v>0</v>
      </c>
      <c r="CU129" s="31">
        <f>IF(VLOOKUP(A129,'BD OFICIAL'!$A$1:$AL$1055,31,0)="SI",IF(AT129&gt;0,0,1),IF(AT129=0,0,1))</f>
        <v>0</v>
      </c>
      <c r="CV129" s="31">
        <f t="shared" si="46"/>
        <v>0</v>
      </c>
      <c r="CW129" s="31">
        <f t="shared" si="47"/>
        <v>0</v>
      </c>
      <c r="CX129" s="85" t="str">
        <f t="shared" si="57"/>
        <v>SI</v>
      </c>
      <c r="CY129" s="31">
        <f t="shared" si="58"/>
        <v>0</v>
      </c>
      <c r="CZ129" s="85" t="str">
        <f>IF(ISERROR(VLOOKUP(AI129,EXPERIENCIA!$A$1:$C$2100,1,0)),"NO","SI")</f>
        <v>SI</v>
      </c>
      <c r="DA129" s="85">
        <f>IF(CX129="no","NO APLICA",IF(AX129=0,"ERROR NOTA",IF(AND(AX129&gt;1,CZ129="NO"),"ERROR NOTA",IF(AND(CZ129="NO",AX129=1),0,IF(VLOOKUP(AI129,EXPERIENCIA!$A$1:$C$2100,3,0)=AX129,0,"ERROR NOTA")))))</f>
        <v>0</v>
      </c>
      <c r="DB129" s="85" t="str">
        <f>IF(ISERROR(VLOOKUP(AI129,COMPORTAMIENTO!$A$1:$C$2100,1,0)),"NO","SI")</f>
        <v>SI</v>
      </c>
      <c r="DC129" s="85">
        <f>IF(CX129="NO","NO APLICA",IF(AY129=0,"ERROR NOTA",IF(AND(DB129="NO",AY129=7),0,IF(VLOOKUP(AI129,COMPORTAMIENTO!$A$2:$H$2100,8,0)=AY129,0,"ERROR NOTA"))))</f>
        <v>0</v>
      </c>
      <c r="DD129" s="103">
        <f t="shared" si="59"/>
        <v>0.70000000000000007</v>
      </c>
      <c r="DE129" s="103">
        <f t="shared" si="60"/>
        <v>0.70000000000000007</v>
      </c>
      <c r="DF129" s="85" t="str">
        <f t="shared" si="48"/>
        <v>SI</v>
      </c>
      <c r="DG129" s="85">
        <f t="shared" si="49"/>
        <v>0</v>
      </c>
      <c r="DH129" s="85">
        <f t="shared" si="61"/>
        <v>0</v>
      </c>
      <c r="DI129" s="85">
        <f t="shared" si="50"/>
        <v>0</v>
      </c>
      <c r="DJ129" s="7">
        <f t="shared" si="62"/>
        <v>6.9600000000000009</v>
      </c>
      <c r="DK129" s="7">
        <f t="shared" si="51"/>
        <v>6.9600000000000009</v>
      </c>
      <c r="DL129" s="12">
        <f t="shared" si="63"/>
        <v>5075</v>
      </c>
      <c r="DM129" s="12">
        <f>VLOOKUP(A129,'5 TD'!$A:$B,2,0)</f>
        <v>5075</v>
      </c>
      <c r="DN129" s="7">
        <f t="shared" si="52"/>
        <v>7</v>
      </c>
      <c r="DO129" s="85" t="str">
        <f t="shared" si="53"/>
        <v>APROBADO</v>
      </c>
      <c r="DP129" s="85" t="str">
        <f t="shared" si="69"/>
        <v>APROBADO</v>
      </c>
      <c r="DQ129" s="7">
        <f t="shared" si="70"/>
        <v>7</v>
      </c>
      <c r="DR129" s="85" t="str">
        <f t="shared" si="64"/>
        <v>APROBADO</v>
      </c>
      <c r="DS129" s="2" t="str">
        <f>+('3 Planilla Preadjudicación OTIC'!BO129)</f>
        <v>Si</v>
      </c>
      <c r="DT129" s="2">
        <f>IF(DR129="APROBADO",VLOOKUP(A129,'5 TD'!$D$3:$E$270,2,0),"NO APLICA")</f>
        <v>7</v>
      </c>
      <c r="DU129" s="2" t="str">
        <f t="shared" si="71"/>
        <v>SI</v>
      </c>
      <c r="DV129" s="2">
        <f>IF(DU129="SI",VLOOKUP(A129,'5 TD'!$G$3:$H$270,2,0),"NO APLICA ")</f>
        <v>7.0000000000000009</v>
      </c>
      <c r="DW129" s="2" t="str">
        <f t="shared" si="65"/>
        <v>NO</v>
      </c>
      <c r="DX129" s="2" t="str">
        <f>IF(DW129="SI",VLOOKUP(A129,'5 TD'!$J$4:$K$472,2,0),"NO APLICA")</f>
        <v>NO APLICA</v>
      </c>
      <c r="DY129" s="2" t="str">
        <f t="shared" si="66"/>
        <v>NO</v>
      </c>
      <c r="DZ129" s="7" t="str">
        <f>IF(DY129="SI",VLOOKUP(A129,'5 TD'!$M$4:$N$350,2,0),"NO APLICA")</f>
        <v>NO APLICA</v>
      </c>
      <c r="EA129" s="2" t="str">
        <f t="shared" si="54"/>
        <v>NO APLICA</v>
      </c>
      <c r="EB129" s="12" t="str">
        <f t="shared" si="67"/>
        <v/>
      </c>
      <c r="EC129" s="12" t="str">
        <f>IF(EA129="SI",VLOOKUP(A129,'5 TD'!$V$4:$W$479,2,0),"NO APLICA")</f>
        <v>NO APLICA</v>
      </c>
      <c r="ED129" s="2" t="str">
        <f t="shared" si="72"/>
        <v>NO</v>
      </c>
      <c r="EE129" s="79" t="str">
        <f>IF(ED129="SI",VLOOKUP(AI129,COMPORTAMIENTO!$A$1:$H$2100,7,0),"NO APLICA")</f>
        <v>NO APLICA</v>
      </c>
      <c r="EF129" s="234" t="str">
        <f>IF(ED129="SI",VLOOKUP(A129,'5 TD'!$P$2:$Q$479,2,0),"NO APLICA")</f>
        <v>NO APLICA</v>
      </c>
      <c r="EG129" s="2" t="str">
        <f t="shared" si="73"/>
        <v>NO</v>
      </c>
      <c r="EH129" s="2">
        <f>IF(CZ129="no",0,VLOOKUP(AI129,EXPERIENCIA!$A$1:$C$2100,2,0))</f>
        <v>67</v>
      </c>
      <c r="EI129" s="2">
        <f>IF(CZ129="si",VLOOKUP(A129,'5 TD'!$S$3:$T$2103,2,0),0)</f>
        <v>146</v>
      </c>
      <c r="EJ129" s="2" t="str">
        <f t="shared" si="74"/>
        <v>NO</v>
      </c>
      <c r="EK129" s="2">
        <f>+('3 Planilla Preadjudicación OTIC'!BU130)</f>
        <v>0</v>
      </c>
      <c r="EL129" s="3"/>
      <c r="EM129" s="237"/>
      <c r="EN129" s="237"/>
    </row>
    <row r="130" spans="1:144" s="209" customFormat="1" ht="15" hidden="1" customHeight="1" x14ac:dyDescent="0.3">
      <c r="A130" s="301">
        <f>+('3 Planilla Preadjudicación OTIC'!A130)</f>
        <v>14546</v>
      </c>
      <c r="B130" s="301" t="str">
        <f>+('3 Planilla Preadjudicación OTIC'!B130)</f>
        <v>53334038-5</v>
      </c>
      <c r="C130" s="302">
        <f>+('3 Planilla Preadjudicación OTIC'!E130)</f>
        <v>2025</v>
      </c>
      <c r="D130" s="302" t="str">
        <f>+('3 Planilla Preadjudicación OTIC'!F130)</f>
        <v>Fondos Regionales</v>
      </c>
      <c r="E130" s="302" t="str">
        <f>+('3 Planilla Preadjudicación OTIC'!G130)</f>
        <v>61531000-K</v>
      </c>
      <c r="F130" s="302" t="str">
        <f>+('3 Planilla Preadjudicación OTIC'!H130)</f>
        <v>SENCE</v>
      </c>
      <c r="G130" s="302"/>
      <c r="H130" s="302"/>
      <c r="I130" s="302" t="str">
        <f>+('3 Planilla Preadjudicación OTIC'!I130)</f>
        <v>TÉCNICAS DE SOLDADURA POR OXIGÁS, ARCO VOLTAICO, TIG Y MIG</v>
      </c>
      <c r="J130" s="302" t="str">
        <f>+('3 Planilla Preadjudicación OTIC'!J130)</f>
        <v>PF0622</v>
      </c>
      <c r="K130" s="302" t="str">
        <f>+('3 Planilla Preadjudicación OTIC'!K130)</f>
        <v>TÉCNICAS PARA EL EMPRENDIMIENTO</v>
      </c>
      <c r="L130" s="302" t="str">
        <f>+('3 Planilla Preadjudicación OTIC'!L130)</f>
        <v>PF0921</v>
      </c>
      <c r="M130" s="301">
        <f>+('3 Planilla Preadjudicación OTIC'!M130)</f>
        <v>9</v>
      </c>
      <c r="N130" s="302" t="str">
        <f>+('3 Planilla Preadjudicación OTIC'!N130)</f>
        <v>DE LA ARAUCANÍA</v>
      </c>
      <c r="O130" s="302" t="str">
        <f>+('3 Planilla Preadjudicación OTIC'!O130)</f>
        <v>MELIPEUCO</v>
      </c>
      <c r="P130" s="302" t="str">
        <f>+('3 Planilla Preadjudicación OTIC'!P130)</f>
        <v>PERSONAS VULNERABLES PERTENECIENTES AL 80 % MÁS VULNERABLE</v>
      </c>
      <c r="Q130" s="302" t="str">
        <f>+('3 Planilla Preadjudicación OTIC'!Q130)</f>
        <v>PRESENCIAL</v>
      </c>
      <c r="R130" s="302" t="str">
        <f>+('3 Planilla Preadjudicación OTIC'!R130)</f>
        <v>INDEPENDIENTE</v>
      </c>
      <c r="S130" s="302" t="str">
        <f>+('3 Planilla Preadjudicación OTIC'!S130)</f>
        <v>01. LUNES - MAÑANA / 04. MARTES - MAÑANA / 07. MIÉRCOLES - MAÑANA / 10. JUEVES - MAÑANA / 13. VIERNES - MAÑANA</v>
      </c>
      <c r="T130" s="301">
        <f>+('3 Planilla Preadjudicación OTIC'!T130)</f>
        <v>20</v>
      </c>
      <c r="U130" s="301">
        <f>+('3 Planilla Preadjudicación OTIC'!U130)</f>
        <v>260</v>
      </c>
      <c r="V130" s="301">
        <f>+('3 Planilla Preadjudicación OTIC'!V130)</f>
        <v>12</v>
      </c>
      <c r="W130" s="301">
        <f>+('3 Planilla Preadjudicación OTIC'!W130)</f>
        <v>272</v>
      </c>
      <c r="X130" s="301">
        <f>+('3 Planilla Preadjudicación OTIC'!X130)</f>
        <v>4</v>
      </c>
      <c r="Y130" s="301" t="str">
        <f>+('3 Planilla Preadjudicación OTIC'!Y130)</f>
        <v>SI</v>
      </c>
      <c r="Z130" s="301" t="str">
        <f>+('3 Planilla Preadjudicación OTIC'!Z130)</f>
        <v>SI</v>
      </c>
      <c r="AA130" s="301" t="str">
        <f>+('3 Planilla Preadjudicación OTIC'!AA130)</f>
        <v>SI</v>
      </c>
      <c r="AB130" s="302">
        <f>+('3 Planilla Preadjudicación OTIC'!AB130)</f>
        <v>0</v>
      </c>
      <c r="AC130" s="302" t="str">
        <f>+('3 Planilla Preadjudicación OTIC'!AC130)</f>
        <v>EDUCACIÓN BÁSICA COMPLETA, DE PREFERENCIA; NOCIONES BÁSICAS DE OPERACIONES MATEMÁTICAS (SUMA, RESTA,
MULTIPLICACIÓN, DIVISIÓN).</v>
      </c>
      <c r="AD130" s="301" t="str">
        <f>+('3 Planilla Preadjudicación OTIC'!AD130)</f>
        <v>SI</v>
      </c>
      <c r="AE130" s="302" t="str">
        <f>+('3 Planilla Preadjudicación OTIC'!AE130)</f>
        <v>CERTIFICACIÓN COMO SOLDADOR.</v>
      </c>
      <c r="AF130" s="301" t="str">
        <f>+('3 Planilla Preadjudicación OTIC'!AF130)</f>
        <v>CONVOCATORIA ABIERTA</v>
      </c>
      <c r="AG130" s="301">
        <f>+('3 Planilla Preadjudicación OTIC'!AG130)</f>
        <v>68</v>
      </c>
      <c r="AH130" s="303">
        <v>2</v>
      </c>
      <c r="AI130" s="301" t="str">
        <f>+('3 Planilla Preadjudicación OTIC'!AI130)</f>
        <v>76606610-0</v>
      </c>
      <c r="AJ130" s="304" t="str">
        <f>+('3 Planilla Preadjudicación OTIC'!AJ130)</f>
        <v>Centro de Capacitación Inforcap Spa</v>
      </c>
      <c r="AK130" s="302">
        <f>+('3 Planilla Preadjudicación OTIC'!AK130)</f>
        <v>272</v>
      </c>
      <c r="AL130" s="301">
        <f>+('3 Planilla Preadjudicación OTIC'!AL130)</f>
        <v>68</v>
      </c>
      <c r="AM130" s="301">
        <f>+('3 Planilla Preadjudicación OTIC'!AM130)</f>
        <v>5075</v>
      </c>
      <c r="AN130" s="305">
        <f>+('3 Planilla Preadjudicación OTIC'!AN130)</f>
        <v>275000</v>
      </c>
      <c r="AO130" s="305">
        <f>+('3 Planilla Preadjudicación OTIC'!AO130)</f>
        <v>250000</v>
      </c>
      <c r="AP130" s="305">
        <f>+('3 Planilla Preadjudicación OTIC'!AP130)</f>
        <v>27608000</v>
      </c>
      <c r="AQ130" s="305">
        <f>+('3 Planilla Preadjudicación OTIC'!AQ130)</f>
        <v>5440000</v>
      </c>
      <c r="AR130" s="305">
        <f>+('3 Planilla Preadjudicación OTIC'!AR130)</f>
        <v>5500000</v>
      </c>
      <c r="AS130" s="305">
        <f>+('3 Planilla Preadjudicación OTIC'!AS130)</f>
        <v>6800000</v>
      </c>
      <c r="AT130" s="305">
        <f>+('3 Planilla Preadjudicación OTIC'!AT130)</f>
        <v>5000000</v>
      </c>
      <c r="AU130" s="305">
        <f>+('3 Planilla Preadjudicación OTIC'!AU130)</f>
        <v>50348000</v>
      </c>
      <c r="AV130" s="305" t="str">
        <f>+('3 Planilla Preadjudicación OTIC'!AV130)</f>
        <v>SI</v>
      </c>
      <c r="AW130" s="302">
        <f>+('3 Planilla Preadjudicación OTIC'!AW130)</f>
        <v>0</v>
      </c>
      <c r="AX130" s="302">
        <f>+('3 Planilla Preadjudicación OTIC'!AX130)</f>
        <v>7</v>
      </c>
      <c r="AY130" s="301">
        <f>+('3 Planilla Preadjudicación OTIC'!AY130)</f>
        <v>7</v>
      </c>
      <c r="AZ130" s="301" t="str">
        <f>+('3 Planilla Preadjudicación OTIC'!BA130)</f>
        <v>-</v>
      </c>
      <c r="BA130" s="301" t="str">
        <f>+('3 Planilla Preadjudicación OTIC'!BB130)</f>
        <v>-</v>
      </c>
      <c r="BB130" s="301" t="str">
        <f>+('3 Planilla Preadjudicación OTIC'!BC130)</f>
        <v>-</v>
      </c>
      <c r="BC130" s="301" t="str">
        <f>+('3 Planilla Preadjudicación OTIC'!BD130)</f>
        <v>-</v>
      </c>
      <c r="BD130" s="301" t="str">
        <f>+('3 Planilla Preadjudicación OTIC'!BE130)</f>
        <v>-</v>
      </c>
      <c r="BE130" s="301" t="str">
        <f>+('3 Planilla Preadjudicación OTIC'!BF130)</f>
        <v>-</v>
      </c>
      <c r="BF130" s="301"/>
      <c r="BG130" s="301">
        <f>+('3 Planilla Preadjudicación OTIC'!BG130)</f>
        <v>7</v>
      </c>
      <c r="BH130" s="301">
        <f>+('3 Planilla Preadjudicación OTIC'!BH130)</f>
        <v>7</v>
      </c>
      <c r="BI130" s="301">
        <f>+('3 Planilla Preadjudicación OTIC'!BI130)</f>
        <v>7</v>
      </c>
      <c r="BJ130" s="301">
        <f>+('3 Planilla Preadjudicación OTIC'!BJ130)</f>
        <v>7</v>
      </c>
      <c r="BK130" s="301">
        <f>+('3 Planilla Preadjudicación OTIC'!BK130)</f>
        <v>7</v>
      </c>
      <c r="BL130" s="306">
        <f>+('3 Planilla Preadjudicación OTIC'!BM130)</f>
        <v>7</v>
      </c>
      <c r="BM130" s="307">
        <f>ROUND(('3 Planilla Preadjudicación OTIC'!BN130),1)</f>
        <v>7</v>
      </c>
      <c r="BN130" s="302">
        <f>+('3 Planilla Preadjudicación OTIC'!BO130)</f>
        <v>0</v>
      </c>
      <c r="BO130" s="302">
        <f>+('3 Planilla Preadjudicación OTIC'!BP130)</f>
        <v>0</v>
      </c>
      <c r="BP130" s="302">
        <f>+('3 Planilla Preadjudicación OTIC'!BQ130)</f>
        <v>0</v>
      </c>
      <c r="BQ130" s="302">
        <f>+('3 Planilla Preadjudicación OTIC'!BR130)</f>
        <v>0</v>
      </c>
      <c r="BR130" s="302">
        <f>+('3 Planilla Preadjudicación OTIC'!BS130)</f>
        <v>0</v>
      </c>
      <c r="BS130" s="302">
        <f>+('3 Planilla Preadjudicación OTIC'!BT130)</f>
        <v>0</v>
      </c>
      <c r="BT130" s="304"/>
      <c r="BU130" s="308">
        <f>IF(VLOOKUP(A130,'BD OFICIAL'!$A$1:$AL$2097,7,0)=D130,0,1)</f>
        <v>0</v>
      </c>
      <c r="BV130" s="308">
        <f>IF(VLOOKUP(A130,'BD OFICIAL'!$A$1:$AL$2097,11,0)=J130,0,1)</f>
        <v>0</v>
      </c>
      <c r="BW130" s="308">
        <f>IF(VLOOKUP(A130,'BD OFICIAL'!$A$1:$AL$2097,13,0)=L130,0,1)</f>
        <v>0</v>
      </c>
      <c r="BX130" s="301">
        <f>IF(VLOOKUP(A130,'BD OFICIAL'!$A$1:$AL$2097,16,0)=O130,0,1)</f>
        <v>0</v>
      </c>
      <c r="BY130" s="301">
        <f>IF(VLOOKUP(A130,'BD OFICIAL'!$A$1:$AL$2097,17,0)=P130,0,1)</f>
        <v>0</v>
      </c>
      <c r="BZ130" s="301">
        <f>IF(VLOOKUP(A130,'BD OFICIAL'!$A$1:$AL$2097,19,0)=R130,0,1)</f>
        <v>0</v>
      </c>
      <c r="CA130" s="301">
        <f>IF(VLOOKUP(A130,'BD OFICIAL'!$A$1:$AL$2097,21,0)=T130,0,1)</f>
        <v>0</v>
      </c>
      <c r="CB130" s="301">
        <f>IF(VLOOKUP(A130,'BD OFICIAL'!$A$1:$AL$2097,24,0)=AK130,0,1)</f>
        <v>0</v>
      </c>
      <c r="CC130" s="301">
        <f>IF(VLOOKUP(A130,'BD OFICIAL'!$A$1:$AL$2097,25,0)=X130,0,1)</f>
        <v>0</v>
      </c>
      <c r="CD130" s="301">
        <f>IF(VLOOKUP(A130,'BD OFICIAL'!$A$1:$AL$2097,26,0)=Y130,0,1)</f>
        <v>0</v>
      </c>
      <c r="CE130" s="301">
        <f>IF(VLOOKUP(A130,'BD OFICIAL'!$A$1:$AL$2097,27,0)=Z130,0,1)</f>
        <v>0</v>
      </c>
      <c r="CF130" s="301">
        <f>IF(VLOOKUP(A130,'BD OFICIAL'!$A$1:$AL$2097,28,0)=AA130,0,1)</f>
        <v>0</v>
      </c>
      <c r="CG130" s="301">
        <f>IF(VLOOKUP(A130,'BD OFICIAL'!$A$1:$AL$2097,33,0)=AF130,0,1)</f>
        <v>0</v>
      </c>
      <c r="CH130" s="301">
        <f>IF(VLOOKUP(A130,'BD OFICIAL'!$A$1:$AL$2097,35,0)=AH130,0,1)</f>
        <v>0</v>
      </c>
      <c r="CI130" s="308">
        <f>IF(VLOOKUP(A130,'BD OFICIAL'!$A$1:$AL$2097,34,0)=AL130,0,1)</f>
        <v>0</v>
      </c>
      <c r="CJ130" s="305">
        <f>VLOOKUP(A130,'BD OFICIAL'!$A$1:$AM$2097,36,0)*AM130-AP130</f>
        <v>0</v>
      </c>
      <c r="CK130" s="308" t="str">
        <f t="shared" ref="CK130:CK193" si="75">IF(AND(AA130="SI",D130="EMERGENCIA"),"SHNOM",IF(AND(AA130="SI",D130="FONDOS REGIONALES"),"SHNOM",IF(AND(AA130="SI",D130="FONDOS CONCURSABLES"),"SHNOM",IF(AND(AA130="SI",D130="Mandato"),"SHMAN","SSH"))))</f>
        <v>SHNOM</v>
      </c>
      <c r="CL130" s="308" t="str">
        <f t="shared" ref="CL130:CL193" si="76">IF(J130="SIN PLAN FORMATIVO","NO","SI")</f>
        <v>SI</v>
      </c>
      <c r="CM130" s="308" t="str">
        <f t="shared" si="55"/>
        <v>NO</v>
      </c>
      <c r="CN130" s="309">
        <f t="shared" si="56"/>
        <v>0</v>
      </c>
      <c r="CO130" s="309">
        <f t="shared" ref="CO130:CO193" si="77">IF(AND(AH130=1,AND(AM130&gt;=4130,AM130&lt;=5074)),0,IF(AND(AH130=2,AND(AM130&gt;=5075,AM130&lt;=6372)),0,IF(AND(AH130=3,AND(AM130&gt;=6373,AM130&lt;=7434)),0,1)))</f>
        <v>0</v>
      </c>
      <c r="CP130" s="309">
        <f t="shared" si="68"/>
        <v>0</v>
      </c>
      <c r="CQ130" s="309">
        <f>IF(Y130="NO",0,IF(Y130="SI",IF(VLOOKUP(A130,'BD OFICIAL'!$A:$AO,40,0)=AQ130,0,1)))</f>
        <v>0</v>
      </c>
      <c r="CR130" s="309">
        <f>IF(Z130="NO",0,IF(Z130="SI",IF(VLOOKUP(A130,'BD OFICIAL'!$A:$AO,41,0)=AS130,0,1)))</f>
        <v>0</v>
      </c>
      <c r="CS130" s="309">
        <f t="shared" ref="CS130:CS193" si="78">IF(AND(CK130="SHNOM",AN130=275000),0,IF(AND(CK130="SHMAN",AN130&lt;=275000),0,IF(AND(CK130="SSH",AN130=0),0,1)))</f>
        <v>0</v>
      </c>
      <c r="CT130" s="309">
        <f t="shared" ref="CT130:CT193" si="79">IF(T130*AN130=AR130,0,1)</f>
        <v>0</v>
      </c>
      <c r="CU130" s="309">
        <f>IF(VLOOKUP(A130,'BD OFICIAL'!$A$1:$AL$1055,31,0)="SI",IF(AT130&gt;0,0,1),IF(AT130=0,0,1))</f>
        <v>0</v>
      </c>
      <c r="CV130" s="309">
        <f t="shared" ref="CV130:CV193" si="80">IF(AO130*T130-AT130=0,0,1)</f>
        <v>0</v>
      </c>
      <c r="CW130" s="309">
        <f t="shared" ref="CW130:CW193" si="81">IF((AP130+AQ130+AR130+AS130+AT130-AU130=0),0,1)</f>
        <v>0</v>
      </c>
      <c r="CX130" s="308" t="str">
        <f t="shared" si="57"/>
        <v>SI</v>
      </c>
      <c r="CY130" s="309">
        <f t="shared" si="58"/>
        <v>0</v>
      </c>
      <c r="CZ130" s="308" t="str">
        <f>IF(ISERROR(VLOOKUP(AI130,EXPERIENCIA!$A$1:$C$2100,1,0)),"NO","SI")</f>
        <v>SI</v>
      </c>
      <c r="DA130" s="308">
        <f>IF(CX130="no","NO APLICA",IF(AX130=0,"ERROR NOTA",IF(AND(AX130&gt;1,CZ130="NO"),"ERROR NOTA",IF(AND(CZ130="NO",AX130=1),0,IF(VLOOKUP(AI130,EXPERIENCIA!$A$1:$C$2100,3,0)=AX130,0,"ERROR NOTA")))))</f>
        <v>0</v>
      </c>
      <c r="DB130" s="308" t="str">
        <f>IF(ISERROR(VLOOKUP(AI130,COMPORTAMIENTO!$A$1:$C$2100,1,0)),"NO","SI")</f>
        <v>SI</v>
      </c>
      <c r="DC130" s="308">
        <f>IF(CX130="NO","NO APLICA",IF(AY130=0,"ERROR NOTA",IF(AND(DB130="NO",AY130=7),0,IF(VLOOKUP(AI130,COMPORTAMIENTO!$A$2:$H$2100,8,0)=AY130,0,"ERROR NOTA"))))</f>
        <v>0</v>
      </c>
      <c r="DD130" s="307">
        <f t="shared" si="59"/>
        <v>0.70000000000000007</v>
      </c>
      <c r="DE130" s="307">
        <f t="shared" si="60"/>
        <v>0.70000000000000007</v>
      </c>
      <c r="DF130" s="308" t="str">
        <f t="shared" ref="DF130:DF193" si="82">IF(J130="","NO",IF(J130="SIN PLAN FORMATIVO","NO",IF(J130=0,"NO","SI")))</f>
        <v>SI</v>
      </c>
      <c r="DG130" s="308">
        <f t="shared" ref="DG130:DG193" si="83">IF(OR(CX130="NO",DF130="SI"),0,(AZ130*0.5+BA130*0.5))</f>
        <v>0</v>
      </c>
      <c r="DH130" s="308">
        <f t="shared" si="61"/>
        <v>0</v>
      </c>
      <c r="DI130" s="308">
        <f t="shared" ref="DI130:DI193" si="84">IF(CX130="NO","NO APLICA",(DG130*0.35+DH130*0.65))</f>
        <v>0</v>
      </c>
      <c r="DJ130" s="310">
        <f t="shared" si="62"/>
        <v>7.0000000000000009</v>
      </c>
      <c r="DK130" s="310">
        <f t="shared" ref="DK130:DK193" si="85">IF(CX130="NO","NO APLICA",IF(DF130="NO",DI130*0.45+DJ130*0.55,DJ130))</f>
        <v>7.0000000000000009</v>
      </c>
      <c r="DL130" s="305">
        <f t="shared" si="63"/>
        <v>5075</v>
      </c>
      <c r="DM130" s="305">
        <f>VLOOKUP(A130,'5 TD'!$A:$B,2,0)</f>
        <v>5075</v>
      </c>
      <c r="DN130" s="310">
        <f t="shared" ref="DN130:DN193" si="86">IF(CX130="SI",ROUND((DM130/AM130)*7,1),"NO APLICA")</f>
        <v>7</v>
      </c>
      <c r="DO130" s="308" t="str">
        <f t="shared" ref="DO130:DO193" si="87">IF(DN130="NO APLICA","NO APLICA",IF(AND(DN130=BL130),"APROBADO","ERROR NOTA"))</f>
        <v>APROBADO</v>
      </c>
      <c r="DP130" s="308" t="str">
        <f t="shared" si="69"/>
        <v>APROBADO</v>
      </c>
      <c r="DQ130" s="310">
        <f t="shared" si="70"/>
        <v>7</v>
      </c>
      <c r="DR130" s="308" t="str">
        <f t="shared" si="64"/>
        <v>APROBADO</v>
      </c>
      <c r="DS130" s="301">
        <f>+('3 Planilla Preadjudicación OTIC'!BO130)</f>
        <v>0</v>
      </c>
      <c r="DT130" s="301">
        <f>IF(DR130="APROBADO",VLOOKUP(A130,'5 TD'!$D$3:$E$270,2,0),"NO APLICA")</f>
        <v>7</v>
      </c>
      <c r="DU130" s="301" t="str">
        <f t="shared" si="71"/>
        <v>SI</v>
      </c>
      <c r="DV130" s="301">
        <f>IF(DU130="SI",VLOOKUP(A130,'5 TD'!$G$3:$H$270,2,0),"NO APLICA ")</f>
        <v>7.0000000000000009</v>
      </c>
      <c r="DW130" s="301" t="str">
        <f t="shared" si="65"/>
        <v>SI</v>
      </c>
      <c r="DX130" s="301">
        <f>IF(DW130="SI",VLOOKUP(A130,'5 TD'!$J$4:$K$472,2,0),"NO APLICA")</f>
        <v>7</v>
      </c>
      <c r="DY130" s="301" t="str">
        <f t="shared" si="66"/>
        <v>SI</v>
      </c>
      <c r="DZ130" s="310">
        <f>IF(DY130="SI",VLOOKUP(A130,'5 TD'!$M$4:$N$350,2,0),"NO APLICA")</f>
        <v>7</v>
      </c>
      <c r="EA130" s="301" t="str">
        <f t="shared" ref="EA130:EA193" si="88">IF(DZ130="NO APLICA","NO APLICA",IF(DZ130=AY130,"SI","NO"))</f>
        <v>SI</v>
      </c>
      <c r="EB130" s="305">
        <f t="shared" si="67"/>
        <v>5075</v>
      </c>
      <c r="EC130" s="305">
        <f>IF(EA130="SI",VLOOKUP(A130,'5 TD'!$V$4:$W$479,2,0),"NO APLICA")</f>
        <v>5075</v>
      </c>
      <c r="ED130" s="301" t="str">
        <f t="shared" si="72"/>
        <v>SI</v>
      </c>
      <c r="EE130" s="311">
        <f>IF(ED130="SI",VLOOKUP(AI130,COMPORTAMIENTO!$A$1:$H$2100,7,0),"NO APLICA")</f>
        <v>0.59701492537313439</v>
      </c>
      <c r="EF130" s="312">
        <f>IF(ED130="SI",VLOOKUP(A130,'5 TD'!$P$2:$Q$479,2,0),"NO APLICA")</f>
        <v>0.16245487364620939</v>
      </c>
      <c r="EG130" s="301" t="str">
        <f t="shared" si="73"/>
        <v>NO</v>
      </c>
      <c r="EH130" s="301">
        <f>IF(CZ130="no",0,VLOOKUP(AI130,EXPERIENCIA!$A$1:$C$2100,2,0))</f>
        <v>67</v>
      </c>
      <c r="EI130" s="301">
        <f>IF(CZ130="si",VLOOKUP(A130,'5 TD'!$S$3:$T$2103,2,0),0)</f>
        <v>146</v>
      </c>
      <c r="EJ130" s="301" t="str">
        <f t="shared" si="74"/>
        <v>NO</v>
      </c>
      <c r="EK130" s="301">
        <f>+('3 Planilla Preadjudicación OTIC'!BU131)</f>
        <v>0</v>
      </c>
      <c r="EL130" s="200"/>
      <c r="EM130" s="200"/>
      <c r="EN130" s="200"/>
    </row>
    <row r="131" spans="1:144" s="209" customFormat="1" ht="15" hidden="1" customHeight="1" x14ac:dyDescent="0.3">
      <c r="A131" s="301">
        <f>+('3 Planilla Preadjudicación OTIC'!A131)</f>
        <v>14547</v>
      </c>
      <c r="B131" s="301" t="str">
        <f>+('3 Planilla Preadjudicación OTIC'!B131)</f>
        <v>53334038-5</v>
      </c>
      <c r="C131" s="302">
        <f>+('3 Planilla Preadjudicación OTIC'!E131)</f>
        <v>2025</v>
      </c>
      <c r="D131" s="302" t="str">
        <f>+('3 Planilla Preadjudicación OTIC'!F131)</f>
        <v>Fondos Regionales</v>
      </c>
      <c r="E131" s="302" t="str">
        <f>+('3 Planilla Preadjudicación OTIC'!G131)</f>
        <v>61531000-K</v>
      </c>
      <c r="F131" s="302" t="str">
        <f>+('3 Planilla Preadjudicación OTIC'!H131)</f>
        <v>SENCE</v>
      </c>
      <c r="G131" s="302"/>
      <c r="H131" s="302"/>
      <c r="I131" s="302" t="str">
        <f>+('3 Planilla Preadjudicación OTIC'!I131)</f>
        <v>TÉCNICAS DE SOLDADURA POR OXIGÁS, ARCO VOLTAICO, TIG Y MIG</v>
      </c>
      <c r="J131" s="302" t="str">
        <f>+('3 Planilla Preadjudicación OTIC'!J131)</f>
        <v>PF0622</v>
      </c>
      <c r="K131" s="302" t="str">
        <f>+('3 Planilla Preadjudicación OTIC'!K131)</f>
        <v>TÉCNICAS PARA EL EMPRENDIMIENTO</v>
      </c>
      <c r="L131" s="302" t="str">
        <f>+('3 Planilla Preadjudicación OTIC'!L131)</f>
        <v>PF0921</v>
      </c>
      <c r="M131" s="301">
        <f>+('3 Planilla Preadjudicación OTIC'!M131)</f>
        <v>9</v>
      </c>
      <c r="N131" s="302" t="str">
        <f>+('3 Planilla Preadjudicación OTIC'!N131)</f>
        <v>DE LA ARAUCANÍA</v>
      </c>
      <c r="O131" s="302" t="str">
        <f>+('3 Planilla Preadjudicación OTIC'!O131)</f>
        <v>VICTORIA</v>
      </c>
      <c r="P131" s="302" t="str">
        <f>+('3 Planilla Preadjudicación OTIC'!P131)</f>
        <v>PERSONAS VULNERABLES PERTENECIENTES AL 80 % MÁS VULNERABLE</v>
      </c>
      <c r="Q131" s="302" t="str">
        <f>+('3 Planilla Preadjudicación OTIC'!Q131)</f>
        <v>PRESENCIAL</v>
      </c>
      <c r="R131" s="302" t="str">
        <f>+('3 Planilla Preadjudicación OTIC'!R131)</f>
        <v>INDEPENDIENTE</v>
      </c>
      <c r="S131" s="302" t="str">
        <f>+('3 Planilla Preadjudicación OTIC'!S131)</f>
        <v>01. LUNES - MAÑANA / 04. MARTES - MAÑANA / 07. MIÉRCOLES - MAÑANA / 10. JUEVES - MAÑANA / 13. VIERNES - MAÑANA</v>
      </c>
      <c r="T131" s="301">
        <f>+('3 Planilla Preadjudicación OTIC'!T131)</f>
        <v>20</v>
      </c>
      <c r="U131" s="301">
        <f>+('3 Planilla Preadjudicación OTIC'!U131)</f>
        <v>260</v>
      </c>
      <c r="V131" s="301">
        <f>+('3 Planilla Preadjudicación OTIC'!V131)</f>
        <v>12</v>
      </c>
      <c r="W131" s="301">
        <f>+('3 Planilla Preadjudicación OTIC'!W131)</f>
        <v>272</v>
      </c>
      <c r="X131" s="301">
        <f>+('3 Planilla Preadjudicación OTIC'!X131)</f>
        <v>4</v>
      </c>
      <c r="Y131" s="301" t="str">
        <f>+('3 Planilla Preadjudicación OTIC'!Y131)</f>
        <v>SI</v>
      </c>
      <c r="Z131" s="301" t="str">
        <f>+('3 Planilla Preadjudicación OTIC'!Z131)</f>
        <v>SI</v>
      </c>
      <c r="AA131" s="301" t="str">
        <f>+('3 Planilla Preadjudicación OTIC'!AA131)</f>
        <v>SI</v>
      </c>
      <c r="AB131" s="302">
        <f>+('3 Planilla Preadjudicación OTIC'!AB131)</f>
        <v>0</v>
      </c>
      <c r="AC131" s="302" t="str">
        <f>+('3 Planilla Preadjudicación OTIC'!AC131)</f>
        <v>EDUCACIÓN BÁSICA COMPLETA, DE PREFERENCIA; NOCIONES BÁSICAS DE OPERACIONES MATEMÁTICAS (SUMA, RESTA,
MULTIPLICACIÓN, DIVISIÓN).</v>
      </c>
      <c r="AD131" s="301" t="str">
        <f>+('3 Planilla Preadjudicación OTIC'!AD131)</f>
        <v>SI</v>
      </c>
      <c r="AE131" s="302" t="str">
        <f>+('3 Planilla Preadjudicación OTIC'!AE131)</f>
        <v>CERTIFICACIÓN COMO SOLDADOR.</v>
      </c>
      <c r="AF131" s="301" t="str">
        <f>+('3 Planilla Preadjudicación OTIC'!AF131)</f>
        <v>CONVOCATORIA ABIERTA</v>
      </c>
      <c r="AG131" s="301">
        <f>+('3 Planilla Preadjudicación OTIC'!AG131)</f>
        <v>68</v>
      </c>
      <c r="AH131" s="303">
        <v>2</v>
      </c>
      <c r="AI131" s="301" t="str">
        <f>+('3 Planilla Preadjudicación OTIC'!AI131)</f>
        <v>76606610-0</v>
      </c>
      <c r="AJ131" s="304" t="str">
        <f>+('3 Planilla Preadjudicación OTIC'!AJ131)</f>
        <v>Centro de Capacitación Inforcap Spa</v>
      </c>
      <c r="AK131" s="302">
        <f>+('3 Planilla Preadjudicación OTIC'!AK131)</f>
        <v>272</v>
      </c>
      <c r="AL131" s="301">
        <f>+('3 Planilla Preadjudicación OTIC'!AL131)</f>
        <v>68</v>
      </c>
      <c r="AM131" s="301">
        <f>+('3 Planilla Preadjudicación OTIC'!AM131)</f>
        <v>5075</v>
      </c>
      <c r="AN131" s="305">
        <f>+('3 Planilla Preadjudicación OTIC'!AN131)</f>
        <v>275000</v>
      </c>
      <c r="AO131" s="305">
        <f>+('3 Planilla Preadjudicación OTIC'!AO131)</f>
        <v>250000</v>
      </c>
      <c r="AP131" s="305">
        <f>+('3 Planilla Preadjudicación OTIC'!AP131)</f>
        <v>27608000</v>
      </c>
      <c r="AQ131" s="305">
        <f>+('3 Planilla Preadjudicación OTIC'!AQ131)</f>
        <v>5440000</v>
      </c>
      <c r="AR131" s="305">
        <f>+('3 Planilla Preadjudicación OTIC'!AR131)</f>
        <v>5500000</v>
      </c>
      <c r="AS131" s="305">
        <f>+('3 Planilla Preadjudicación OTIC'!AS131)</f>
        <v>6800000</v>
      </c>
      <c r="AT131" s="305">
        <f>+('3 Planilla Preadjudicación OTIC'!AT131)</f>
        <v>5000000</v>
      </c>
      <c r="AU131" s="305">
        <f>+('3 Planilla Preadjudicación OTIC'!AU131)</f>
        <v>50348000</v>
      </c>
      <c r="AV131" s="305" t="str">
        <f>+('3 Planilla Preadjudicación OTIC'!AV131)</f>
        <v>SI</v>
      </c>
      <c r="AW131" s="302">
        <f>+('3 Planilla Preadjudicación OTIC'!AW131)</f>
        <v>0</v>
      </c>
      <c r="AX131" s="302">
        <f>+('3 Planilla Preadjudicación OTIC'!AX131)</f>
        <v>7</v>
      </c>
      <c r="AY131" s="301">
        <f>+('3 Planilla Preadjudicación OTIC'!AY131)</f>
        <v>7</v>
      </c>
      <c r="AZ131" s="301" t="str">
        <f>+('3 Planilla Preadjudicación OTIC'!BA131)</f>
        <v>-</v>
      </c>
      <c r="BA131" s="301" t="str">
        <f>+('3 Planilla Preadjudicación OTIC'!BB131)</f>
        <v>-</v>
      </c>
      <c r="BB131" s="301" t="str">
        <f>+('3 Planilla Preadjudicación OTIC'!BC131)</f>
        <v>-</v>
      </c>
      <c r="BC131" s="301" t="str">
        <f>+('3 Planilla Preadjudicación OTIC'!BD131)</f>
        <v>-</v>
      </c>
      <c r="BD131" s="301" t="str">
        <f>+('3 Planilla Preadjudicación OTIC'!BE131)</f>
        <v>-</v>
      </c>
      <c r="BE131" s="301" t="str">
        <f>+('3 Planilla Preadjudicación OTIC'!BF131)</f>
        <v>-</v>
      </c>
      <c r="BF131" s="301"/>
      <c r="BG131" s="301">
        <f>+('3 Planilla Preadjudicación OTIC'!BG131)</f>
        <v>7</v>
      </c>
      <c r="BH131" s="301">
        <f>+('3 Planilla Preadjudicación OTIC'!BH131)</f>
        <v>7</v>
      </c>
      <c r="BI131" s="301">
        <f>+('3 Planilla Preadjudicación OTIC'!BI131)</f>
        <v>7</v>
      </c>
      <c r="BJ131" s="301">
        <f>+('3 Planilla Preadjudicación OTIC'!BJ131)</f>
        <v>7</v>
      </c>
      <c r="BK131" s="301">
        <f>+('3 Planilla Preadjudicación OTIC'!BK131)</f>
        <v>7</v>
      </c>
      <c r="BL131" s="306">
        <f>+('3 Planilla Preadjudicación OTIC'!BM131)</f>
        <v>7</v>
      </c>
      <c r="BM131" s="307">
        <f>ROUND(('3 Planilla Preadjudicación OTIC'!BN131),1)</f>
        <v>7</v>
      </c>
      <c r="BN131" s="302">
        <f>+('3 Planilla Preadjudicación OTIC'!BO131)</f>
        <v>0</v>
      </c>
      <c r="BO131" s="302">
        <f>+('3 Planilla Preadjudicación OTIC'!BP131)</f>
        <v>0</v>
      </c>
      <c r="BP131" s="302">
        <f>+('3 Planilla Preadjudicación OTIC'!BQ131)</f>
        <v>0</v>
      </c>
      <c r="BQ131" s="302">
        <f>+('3 Planilla Preadjudicación OTIC'!BR131)</f>
        <v>0</v>
      </c>
      <c r="BR131" s="302">
        <f>+('3 Planilla Preadjudicación OTIC'!BS131)</f>
        <v>0</v>
      </c>
      <c r="BS131" s="302">
        <f>+('3 Planilla Preadjudicación OTIC'!BT131)</f>
        <v>0</v>
      </c>
      <c r="BT131" s="304"/>
      <c r="BU131" s="308">
        <f>IF(VLOOKUP(A131,'BD OFICIAL'!$A$1:$AL$2097,7,0)=D131,0,1)</f>
        <v>0</v>
      </c>
      <c r="BV131" s="308">
        <f>IF(VLOOKUP(A131,'BD OFICIAL'!$A$1:$AL$2097,11,0)=J131,0,1)</f>
        <v>0</v>
      </c>
      <c r="BW131" s="308">
        <f>IF(VLOOKUP(A131,'BD OFICIAL'!$A$1:$AL$2097,13,0)=L131,0,1)</f>
        <v>0</v>
      </c>
      <c r="BX131" s="301">
        <f>IF(VLOOKUP(A131,'BD OFICIAL'!$A$1:$AL$2097,16,0)=O131,0,1)</f>
        <v>0</v>
      </c>
      <c r="BY131" s="301">
        <f>IF(VLOOKUP(A131,'BD OFICIAL'!$A$1:$AL$2097,17,0)=P131,0,1)</f>
        <v>0</v>
      </c>
      <c r="BZ131" s="301">
        <f>IF(VLOOKUP(A131,'BD OFICIAL'!$A$1:$AL$2097,19,0)=R131,0,1)</f>
        <v>0</v>
      </c>
      <c r="CA131" s="301">
        <f>IF(VLOOKUP(A131,'BD OFICIAL'!$A$1:$AL$2097,21,0)=T131,0,1)</f>
        <v>0</v>
      </c>
      <c r="CB131" s="301">
        <f>IF(VLOOKUP(A131,'BD OFICIAL'!$A$1:$AL$2097,24,0)=AK131,0,1)</f>
        <v>0</v>
      </c>
      <c r="CC131" s="301">
        <f>IF(VLOOKUP(A131,'BD OFICIAL'!$A$1:$AL$2097,25,0)=X131,0,1)</f>
        <v>0</v>
      </c>
      <c r="CD131" s="301">
        <f>IF(VLOOKUP(A131,'BD OFICIAL'!$A$1:$AL$2097,26,0)=Y131,0,1)</f>
        <v>0</v>
      </c>
      <c r="CE131" s="301">
        <f>IF(VLOOKUP(A131,'BD OFICIAL'!$A$1:$AL$2097,27,0)=Z131,0,1)</f>
        <v>0</v>
      </c>
      <c r="CF131" s="301">
        <f>IF(VLOOKUP(A131,'BD OFICIAL'!$A$1:$AL$2097,28,0)=AA131,0,1)</f>
        <v>0</v>
      </c>
      <c r="CG131" s="301">
        <f>IF(VLOOKUP(A131,'BD OFICIAL'!$A$1:$AL$2097,33,0)=AF131,0,1)</f>
        <v>0</v>
      </c>
      <c r="CH131" s="301">
        <f>IF(VLOOKUP(A131,'BD OFICIAL'!$A$1:$AL$2097,35,0)=AH131,0,1)</f>
        <v>0</v>
      </c>
      <c r="CI131" s="308">
        <f>IF(VLOOKUP(A131,'BD OFICIAL'!$A$1:$AL$2097,34,0)=AL131,0,1)</f>
        <v>0</v>
      </c>
      <c r="CJ131" s="305">
        <f>VLOOKUP(A131,'BD OFICIAL'!$A$1:$AM$2097,36,0)*AM131-AP131</f>
        <v>0</v>
      </c>
      <c r="CK131" s="308" t="str">
        <f t="shared" si="75"/>
        <v>SHNOM</v>
      </c>
      <c r="CL131" s="308" t="str">
        <f t="shared" si="76"/>
        <v>SI</v>
      </c>
      <c r="CM131" s="308" t="str">
        <f t="shared" ref="CM131:CM194" si="89">IF(SUM(AZ131:BF131)&gt;0,"SI","NO")</f>
        <v>NO</v>
      </c>
      <c r="CN131" s="309">
        <f t="shared" ref="CN131:CN194" si="90">IF(AND(AV131="NO",CM131="NO"),0,1)*IF(AND(AV131="SI",CL131="SI",CM131="NO"),0,1)*IF(AND(AV131="SI",CL131="NO",CM131="SI"),0,1)</f>
        <v>0</v>
      </c>
      <c r="CO131" s="309">
        <f t="shared" si="77"/>
        <v>0</v>
      </c>
      <c r="CP131" s="309">
        <f t="shared" si="68"/>
        <v>0</v>
      </c>
      <c r="CQ131" s="309">
        <f>IF(Y131="NO",0,IF(Y131="SI",IF(VLOOKUP(A131,'BD OFICIAL'!$A:$AO,40,0)=AQ131,0,1)))</f>
        <v>0</v>
      </c>
      <c r="CR131" s="309">
        <f>IF(Z131="NO",0,IF(Z131="SI",IF(VLOOKUP(A131,'BD OFICIAL'!$A:$AO,41,0)=AS131,0,1)))</f>
        <v>0</v>
      </c>
      <c r="CS131" s="309">
        <f t="shared" si="78"/>
        <v>0</v>
      </c>
      <c r="CT131" s="309">
        <f t="shared" si="79"/>
        <v>0</v>
      </c>
      <c r="CU131" s="309">
        <f>IF(VLOOKUP(A131,'BD OFICIAL'!$A$1:$AL$1055,31,0)="SI",IF(AT131&gt;0,0,1),IF(AT131=0,0,1))</f>
        <v>0</v>
      </c>
      <c r="CV131" s="309">
        <f t="shared" si="80"/>
        <v>0</v>
      </c>
      <c r="CW131" s="309">
        <f t="shared" si="81"/>
        <v>0</v>
      </c>
      <c r="CX131" s="308" t="str">
        <f t="shared" ref="CX131:CX194" si="91">IF(AND(AV131="SI",SUM(BU131+BV131+BW131+BX131+BY131+BZ131+CA131+CB131+CC131+CD131+CE131+CF131+CG131+CH131+CI131+CJ131+CN131+CO131+CP131+CQ131+CR131+CS131+CT131+CU131+CV131+CW131)=0),"SI","NO")</f>
        <v>SI</v>
      </c>
      <c r="CY131" s="309">
        <f t="shared" ref="CY131:CY194" si="92">IF(AV131=CX131,0,1)</f>
        <v>0</v>
      </c>
      <c r="CZ131" s="308" t="str">
        <f>IF(ISERROR(VLOOKUP(AI131,EXPERIENCIA!$A$1:$C$2100,1,0)),"NO","SI")</f>
        <v>SI</v>
      </c>
      <c r="DA131" s="308">
        <f>IF(CX131="no","NO APLICA",IF(AX131=0,"ERROR NOTA",IF(AND(AX131&gt;1,CZ131="NO"),"ERROR NOTA",IF(AND(CZ131="NO",AX131=1),0,IF(VLOOKUP(AI131,EXPERIENCIA!$A$1:$C$2100,3,0)=AX131,0,"ERROR NOTA")))))</f>
        <v>0</v>
      </c>
      <c r="DB131" s="308" t="str">
        <f>IF(ISERROR(VLOOKUP(AI131,COMPORTAMIENTO!$A$1:$C$2100,1,0)),"NO","SI")</f>
        <v>SI</v>
      </c>
      <c r="DC131" s="308">
        <f>IF(CX131="NO","NO APLICA",IF(AY131=0,"ERROR NOTA",IF(AND(DB131="NO",AY131=7),0,IF(VLOOKUP(AI131,COMPORTAMIENTO!$A$2:$H$2100,8,0)=AY131,0,"ERROR NOTA"))))</f>
        <v>0</v>
      </c>
      <c r="DD131" s="307">
        <f t="shared" ref="DD131:DD194" si="93">IF(CX131="no","NO APLICA",IF(DA131=0,(AX131*0.1),"ERROR NOTA"))</f>
        <v>0.70000000000000007</v>
      </c>
      <c r="DE131" s="307">
        <f t="shared" ref="DE131:DE194" si="94">IF(CX131="no","NO APLICA",IF(DC131=0,(AY131*0.1),"ERROR NOTA"))</f>
        <v>0.70000000000000007</v>
      </c>
      <c r="DF131" s="308" t="str">
        <f t="shared" si="82"/>
        <v>SI</v>
      </c>
      <c r="DG131" s="308">
        <f t="shared" si="83"/>
        <v>0</v>
      </c>
      <c r="DH131" s="308">
        <f t="shared" ref="DH131:DH194" si="95">IF(OR(CX131="NO",DF131="SI"),0,(BB131*0.15+BC131*0.25+BD131*0.2+BE131*0.25+BG131*0.15))</f>
        <v>0</v>
      </c>
      <c r="DI131" s="308">
        <f t="shared" si="84"/>
        <v>0</v>
      </c>
      <c r="DJ131" s="310">
        <f t="shared" ref="DJ131:DJ194" si="96">IF(CX131="NO","NO APLICA",(BG131*0.3+BH131*0.3+BI131*0.2+BJ131*0.1+BK131*0.1))</f>
        <v>7.0000000000000009</v>
      </c>
      <c r="DK131" s="310">
        <f t="shared" si="85"/>
        <v>7.0000000000000009</v>
      </c>
      <c r="DL131" s="305">
        <f t="shared" ref="DL131:DL194" si="97">+(AM131)</f>
        <v>5075</v>
      </c>
      <c r="DM131" s="305">
        <f>VLOOKUP(A131,'5 TD'!$A:$B,2,0)</f>
        <v>5075</v>
      </c>
      <c r="DN131" s="310">
        <f t="shared" si="86"/>
        <v>7</v>
      </c>
      <c r="DO131" s="308" t="str">
        <f t="shared" si="87"/>
        <v>APROBADO</v>
      </c>
      <c r="DP131" s="308" t="str">
        <f t="shared" si="69"/>
        <v>APROBADO</v>
      </c>
      <c r="DQ131" s="310">
        <f t="shared" si="70"/>
        <v>7</v>
      </c>
      <c r="DR131" s="308" t="str">
        <f t="shared" ref="DR131:DR194" si="98">IF(DP131="NO APLICA","NO APLICA",IF(AND(DP131="APROBADO",DQ131=BM131),"APROBADO",IF(AND(DP131="APROBADO",DQ131&lt;&gt;BM131),"ERROR NOTA","NO APLICA")))</f>
        <v>APROBADO</v>
      </c>
      <c r="DS131" s="301">
        <f>+('3 Planilla Preadjudicación OTIC'!BO131)</f>
        <v>0</v>
      </c>
      <c r="DT131" s="301">
        <f>IF(DR131="APROBADO",VLOOKUP(A131,'5 TD'!$D$3:$E$270,2,0),"NO APLICA")</f>
        <v>7</v>
      </c>
      <c r="DU131" s="301" t="str">
        <f t="shared" si="71"/>
        <v>SI</v>
      </c>
      <c r="DV131" s="301">
        <f>IF(DU131="SI",VLOOKUP(A131,'5 TD'!$G$3:$H$270,2,0),"NO APLICA ")</f>
        <v>7.0000000000000009</v>
      </c>
      <c r="DW131" s="301" t="str">
        <f t="shared" ref="DW131:DW194" si="99">IF(DV131="NO APLICA","NO",IF(DV131=DK131,"SI","NO"))</f>
        <v>SI</v>
      </c>
      <c r="DX131" s="301">
        <f>IF(DW131="SI",VLOOKUP(A131,'5 TD'!$J$4:$K$472,2,0),"NO APLICA")</f>
        <v>7</v>
      </c>
      <c r="DY131" s="301" t="str">
        <f t="shared" ref="DY131:DY194" si="100">IF(DX131="NO APLICA","NO",IF(DX131=AY131,"SI","NO"))</f>
        <v>SI</v>
      </c>
      <c r="DZ131" s="310">
        <f>IF(DY131="SI",VLOOKUP(A131,'5 TD'!$M$4:$N$350,2,0),"NO APLICA")</f>
        <v>7</v>
      </c>
      <c r="EA131" s="301" t="str">
        <f t="shared" si="88"/>
        <v>SI</v>
      </c>
      <c r="EB131" s="305">
        <f t="shared" ref="EB131:EB194" si="101">IF(EA131="SI",AM131,"")</f>
        <v>5075</v>
      </c>
      <c r="EC131" s="305">
        <f>IF(EA131="SI",VLOOKUP(A131,'5 TD'!$V$4:$W$479,2,0),"NO APLICA")</f>
        <v>5075</v>
      </c>
      <c r="ED131" s="301" t="str">
        <f t="shared" si="72"/>
        <v>SI</v>
      </c>
      <c r="EE131" s="311">
        <f>IF(ED131="SI",VLOOKUP(AI131,COMPORTAMIENTO!$A$1:$H$2100,7,0),"NO APLICA")</f>
        <v>0.59701492537313439</v>
      </c>
      <c r="EF131" s="312" t="e">
        <f>IF(ED131="SI",VLOOKUP(A131,'5 TD'!$P$2:$Q$479,2,0),"NO APLICA")</f>
        <v>#REF!</v>
      </c>
      <c r="EG131" s="301" t="e">
        <f t="shared" si="73"/>
        <v>#REF!</v>
      </c>
      <c r="EH131" s="301">
        <f>IF(CZ131="no",0,VLOOKUP(AI131,EXPERIENCIA!$A$1:$C$2100,2,0))</f>
        <v>67</v>
      </c>
      <c r="EI131" s="301">
        <f>IF(CZ131="si",VLOOKUP(A131,'5 TD'!$S$3:$T$2103,2,0),0)</f>
        <v>146</v>
      </c>
      <c r="EJ131" s="301" t="str">
        <f t="shared" si="74"/>
        <v>NO</v>
      </c>
      <c r="EK131" s="301">
        <f>+('3 Planilla Preadjudicación OTIC'!BU132)</f>
        <v>0</v>
      </c>
      <c r="EL131" s="200"/>
      <c r="EM131" s="200"/>
      <c r="EN131" s="200"/>
    </row>
    <row r="132" spans="1:144" s="209" customFormat="1" ht="15" hidden="1" customHeight="1" x14ac:dyDescent="0.3">
      <c r="A132" s="301">
        <f>+('3 Planilla Preadjudicación OTIC'!A132)</f>
        <v>14548</v>
      </c>
      <c r="B132" s="301" t="str">
        <f>+('3 Planilla Preadjudicación OTIC'!B132)</f>
        <v>53334038-5</v>
      </c>
      <c r="C132" s="302">
        <f>+('3 Planilla Preadjudicación OTIC'!E132)</f>
        <v>2025</v>
      </c>
      <c r="D132" s="302" t="str">
        <f>+('3 Planilla Preadjudicación OTIC'!F132)</f>
        <v>Fondos Regionales</v>
      </c>
      <c r="E132" s="302" t="str">
        <f>+('3 Planilla Preadjudicación OTIC'!G132)</f>
        <v>61531000-K</v>
      </c>
      <c r="F132" s="302" t="str">
        <f>+('3 Planilla Preadjudicación OTIC'!H132)</f>
        <v>SENCE</v>
      </c>
      <c r="G132" s="302"/>
      <c r="H132" s="302"/>
      <c r="I132" s="302" t="str">
        <f>+('3 Planilla Preadjudicación OTIC'!I132)</f>
        <v>TÉCNICAS DE SOLDADURA POR OXIGÁS, ARCO VOLTAICO, TIG Y MIG</v>
      </c>
      <c r="J132" s="302" t="str">
        <f>+('3 Planilla Preadjudicación OTIC'!J132)</f>
        <v>PF0622</v>
      </c>
      <c r="K132" s="302" t="str">
        <f>+('3 Planilla Preadjudicación OTIC'!K132)</f>
        <v>TÉCNICAS PARA EL EMPRENDIMIENTO</v>
      </c>
      <c r="L132" s="302" t="str">
        <f>+('3 Planilla Preadjudicación OTIC'!L132)</f>
        <v>PF0921</v>
      </c>
      <c r="M132" s="301">
        <f>+('3 Planilla Preadjudicación OTIC'!M132)</f>
        <v>9</v>
      </c>
      <c r="N132" s="302" t="str">
        <f>+('3 Planilla Preadjudicación OTIC'!N132)</f>
        <v>DE LA ARAUCANÍA</v>
      </c>
      <c r="O132" s="302" t="str">
        <f>+('3 Planilla Preadjudicación OTIC'!O132)</f>
        <v>RENAICO</v>
      </c>
      <c r="P132" s="302" t="str">
        <f>+('3 Planilla Preadjudicación OTIC'!P132)</f>
        <v>PERSONAS VULNERABLES PERTENECIENTES AL 80 % MÁS VULNERABLE</v>
      </c>
      <c r="Q132" s="302" t="str">
        <f>+('3 Planilla Preadjudicación OTIC'!Q132)</f>
        <v>PRESENCIAL</v>
      </c>
      <c r="R132" s="302" t="str">
        <f>+('3 Planilla Preadjudicación OTIC'!R132)</f>
        <v>INDEPENDIENTE</v>
      </c>
      <c r="S132" s="302" t="str">
        <f>+('3 Planilla Preadjudicación OTIC'!S132)</f>
        <v>01. LUNES - MAÑANA / 04. MARTES - MAÑANA / 07. MIÉRCOLES - MAÑANA / 10. JUEVES - MAÑANA / 13. VIERNES - MAÑANA</v>
      </c>
      <c r="T132" s="301">
        <f>+('3 Planilla Preadjudicación OTIC'!T132)</f>
        <v>20</v>
      </c>
      <c r="U132" s="301">
        <f>+('3 Planilla Preadjudicación OTIC'!U132)</f>
        <v>260</v>
      </c>
      <c r="V132" s="301">
        <f>+('3 Planilla Preadjudicación OTIC'!V132)</f>
        <v>12</v>
      </c>
      <c r="W132" s="301">
        <f>+('3 Planilla Preadjudicación OTIC'!W132)</f>
        <v>272</v>
      </c>
      <c r="X132" s="301">
        <f>+('3 Planilla Preadjudicación OTIC'!X132)</f>
        <v>4</v>
      </c>
      <c r="Y132" s="301" t="str">
        <f>+('3 Planilla Preadjudicación OTIC'!Y132)</f>
        <v>SI</v>
      </c>
      <c r="Z132" s="301" t="str">
        <f>+('3 Planilla Preadjudicación OTIC'!Z132)</f>
        <v>SI</v>
      </c>
      <c r="AA132" s="301" t="str">
        <f>+('3 Planilla Preadjudicación OTIC'!AA132)</f>
        <v>SI</v>
      </c>
      <c r="AB132" s="302">
        <f>+('3 Planilla Preadjudicación OTIC'!AB132)</f>
        <v>0</v>
      </c>
      <c r="AC132" s="302" t="str">
        <f>+('3 Planilla Preadjudicación OTIC'!AC132)</f>
        <v>EDUCACIÓN BÁSICA COMPLETA, DE PREFERENCIA; NOCIONES BÁSICAS DE OPERACIONES MATEMÁTICAS (SUMA, RESTA,
MULTIPLICACIÓN, DIVISIÓN).</v>
      </c>
      <c r="AD132" s="301" t="str">
        <f>+('3 Planilla Preadjudicación OTIC'!AD132)</f>
        <v>SI</v>
      </c>
      <c r="AE132" s="302" t="str">
        <f>+('3 Planilla Preadjudicación OTIC'!AE132)</f>
        <v>CERTIFICACIÓN COMO SOLDADOR.</v>
      </c>
      <c r="AF132" s="301" t="str">
        <f>+('3 Planilla Preadjudicación OTIC'!AF132)</f>
        <v>CONVOCATORIA ABIERTA</v>
      </c>
      <c r="AG132" s="301">
        <f>+('3 Planilla Preadjudicación OTIC'!AG132)</f>
        <v>68</v>
      </c>
      <c r="AH132" s="303">
        <v>2</v>
      </c>
      <c r="AI132" s="301" t="str">
        <f>+('3 Planilla Preadjudicación OTIC'!AI132)</f>
        <v>76606610-0</v>
      </c>
      <c r="AJ132" s="304" t="str">
        <f>+('3 Planilla Preadjudicación OTIC'!AJ132)</f>
        <v>Centro de Capacitación Inforcap Spa</v>
      </c>
      <c r="AK132" s="302">
        <f>+('3 Planilla Preadjudicación OTIC'!AK132)</f>
        <v>272</v>
      </c>
      <c r="AL132" s="301">
        <f>+('3 Planilla Preadjudicación OTIC'!AL132)</f>
        <v>68</v>
      </c>
      <c r="AM132" s="301">
        <f>+('3 Planilla Preadjudicación OTIC'!AM132)</f>
        <v>5075</v>
      </c>
      <c r="AN132" s="305">
        <f>+('3 Planilla Preadjudicación OTIC'!AN132)</f>
        <v>275000</v>
      </c>
      <c r="AO132" s="305">
        <f>+('3 Planilla Preadjudicación OTIC'!AO132)</f>
        <v>250000</v>
      </c>
      <c r="AP132" s="305">
        <f>+('3 Planilla Preadjudicación OTIC'!AP132)</f>
        <v>27608000</v>
      </c>
      <c r="AQ132" s="305">
        <f>+('3 Planilla Preadjudicación OTIC'!AQ132)</f>
        <v>5440000</v>
      </c>
      <c r="AR132" s="305">
        <f>+('3 Planilla Preadjudicación OTIC'!AR132)</f>
        <v>5500000</v>
      </c>
      <c r="AS132" s="305">
        <f>+('3 Planilla Preadjudicación OTIC'!AS132)</f>
        <v>6800000</v>
      </c>
      <c r="AT132" s="305">
        <f>+('3 Planilla Preadjudicación OTIC'!AT132)</f>
        <v>5000000</v>
      </c>
      <c r="AU132" s="305">
        <f>+('3 Planilla Preadjudicación OTIC'!AU132)</f>
        <v>50348000</v>
      </c>
      <c r="AV132" s="305" t="str">
        <f>+('3 Planilla Preadjudicación OTIC'!AV132)</f>
        <v>SI</v>
      </c>
      <c r="AW132" s="302">
        <f>+('3 Planilla Preadjudicación OTIC'!AW132)</f>
        <v>0</v>
      </c>
      <c r="AX132" s="302">
        <f>+('3 Planilla Preadjudicación OTIC'!AX132)</f>
        <v>7</v>
      </c>
      <c r="AY132" s="301">
        <f>+('3 Planilla Preadjudicación OTIC'!AY132)</f>
        <v>7</v>
      </c>
      <c r="AZ132" s="301" t="str">
        <f>+('3 Planilla Preadjudicación OTIC'!BA132)</f>
        <v>-</v>
      </c>
      <c r="BA132" s="301" t="str">
        <f>+('3 Planilla Preadjudicación OTIC'!BB132)</f>
        <v>-</v>
      </c>
      <c r="BB132" s="301" t="str">
        <f>+('3 Planilla Preadjudicación OTIC'!BC132)</f>
        <v>-</v>
      </c>
      <c r="BC132" s="301" t="str">
        <f>+('3 Planilla Preadjudicación OTIC'!BD132)</f>
        <v>-</v>
      </c>
      <c r="BD132" s="301" t="str">
        <f>+('3 Planilla Preadjudicación OTIC'!BE132)</f>
        <v>-</v>
      </c>
      <c r="BE132" s="301" t="str">
        <f>+('3 Planilla Preadjudicación OTIC'!BF132)</f>
        <v>-</v>
      </c>
      <c r="BF132" s="301"/>
      <c r="BG132" s="301">
        <f>+('3 Planilla Preadjudicación OTIC'!BG132)</f>
        <v>7</v>
      </c>
      <c r="BH132" s="301">
        <f>+('3 Planilla Preadjudicación OTIC'!BH132)</f>
        <v>7</v>
      </c>
      <c r="BI132" s="301">
        <f>+('3 Planilla Preadjudicación OTIC'!BI132)</f>
        <v>7</v>
      </c>
      <c r="BJ132" s="301">
        <f>+('3 Planilla Preadjudicación OTIC'!BJ132)</f>
        <v>7</v>
      </c>
      <c r="BK132" s="301">
        <f>+('3 Planilla Preadjudicación OTIC'!BK132)</f>
        <v>7</v>
      </c>
      <c r="BL132" s="306">
        <f>+('3 Planilla Preadjudicación OTIC'!BM132)</f>
        <v>7</v>
      </c>
      <c r="BM132" s="307">
        <f>ROUND(('3 Planilla Preadjudicación OTIC'!BN132),1)</f>
        <v>7</v>
      </c>
      <c r="BN132" s="302">
        <f>+('3 Planilla Preadjudicación OTIC'!BO132)</f>
        <v>0</v>
      </c>
      <c r="BO132" s="302">
        <f>+('3 Planilla Preadjudicación OTIC'!BP132)</f>
        <v>0</v>
      </c>
      <c r="BP132" s="302">
        <f>+('3 Planilla Preadjudicación OTIC'!BQ132)</f>
        <v>0</v>
      </c>
      <c r="BQ132" s="302">
        <f>+('3 Planilla Preadjudicación OTIC'!BR132)</f>
        <v>0</v>
      </c>
      <c r="BR132" s="302">
        <f>+('3 Planilla Preadjudicación OTIC'!BS132)</f>
        <v>0</v>
      </c>
      <c r="BS132" s="302">
        <f>+('3 Planilla Preadjudicación OTIC'!BT132)</f>
        <v>0</v>
      </c>
      <c r="BT132" s="304"/>
      <c r="BU132" s="308">
        <f>IF(VLOOKUP(A132,'BD OFICIAL'!$A$1:$AL$2097,7,0)=D132,0,1)</f>
        <v>0</v>
      </c>
      <c r="BV132" s="308">
        <f>IF(VLOOKUP(A132,'BD OFICIAL'!$A$1:$AL$2097,11,0)=J132,0,1)</f>
        <v>0</v>
      </c>
      <c r="BW132" s="308">
        <f>IF(VLOOKUP(A132,'BD OFICIAL'!$A$1:$AL$2097,13,0)=L132,0,1)</f>
        <v>0</v>
      </c>
      <c r="BX132" s="301">
        <f>IF(VLOOKUP(A132,'BD OFICIAL'!$A$1:$AL$2097,16,0)=O132,0,1)</f>
        <v>0</v>
      </c>
      <c r="BY132" s="301">
        <f>IF(VLOOKUP(A132,'BD OFICIAL'!$A$1:$AL$2097,17,0)=P132,0,1)</f>
        <v>0</v>
      </c>
      <c r="BZ132" s="301">
        <f>IF(VLOOKUP(A132,'BD OFICIAL'!$A$1:$AL$2097,19,0)=R132,0,1)</f>
        <v>0</v>
      </c>
      <c r="CA132" s="301">
        <f>IF(VLOOKUP(A132,'BD OFICIAL'!$A$1:$AL$2097,21,0)=T132,0,1)</f>
        <v>0</v>
      </c>
      <c r="CB132" s="301">
        <f>IF(VLOOKUP(A132,'BD OFICIAL'!$A$1:$AL$2097,24,0)=AK132,0,1)</f>
        <v>0</v>
      </c>
      <c r="CC132" s="301">
        <f>IF(VLOOKUP(A132,'BD OFICIAL'!$A$1:$AL$2097,25,0)=X132,0,1)</f>
        <v>0</v>
      </c>
      <c r="CD132" s="301">
        <f>IF(VLOOKUP(A132,'BD OFICIAL'!$A$1:$AL$2097,26,0)=Y132,0,1)</f>
        <v>0</v>
      </c>
      <c r="CE132" s="301">
        <f>IF(VLOOKUP(A132,'BD OFICIAL'!$A$1:$AL$2097,27,0)=Z132,0,1)</f>
        <v>0</v>
      </c>
      <c r="CF132" s="301">
        <f>IF(VLOOKUP(A132,'BD OFICIAL'!$A$1:$AL$2097,28,0)=AA132,0,1)</f>
        <v>0</v>
      </c>
      <c r="CG132" s="301">
        <f>IF(VLOOKUP(A132,'BD OFICIAL'!$A$1:$AL$2097,33,0)=AF132,0,1)</f>
        <v>0</v>
      </c>
      <c r="CH132" s="301">
        <f>IF(VLOOKUP(A132,'BD OFICIAL'!$A$1:$AL$2097,35,0)=AH132,0,1)</f>
        <v>0</v>
      </c>
      <c r="CI132" s="308">
        <f>IF(VLOOKUP(A132,'BD OFICIAL'!$A$1:$AL$2097,34,0)=AL132,0,1)</f>
        <v>0</v>
      </c>
      <c r="CJ132" s="305">
        <f>VLOOKUP(A132,'BD OFICIAL'!$A$1:$AM$2097,36,0)*AM132-AP132</f>
        <v>0</v>
      </c>
      <c r="CK132" s="308" t="str">
        <f t="shared" si="75"/>
        <v>SHNOM</v>
      </c>
      <c r="CL132" s="308" t="str">
        <f t="shared" si="76"/>
        <v>SI</v>
      </c>
      <c r="CM132" s="308" t="str">
        <f t="shared" si="89"/>
        <v>NO</v>
      </c>
      <c r="CN132" s="309">
        <f t="shared" si="90"/>
        <v>0</v>
      </c>
      <c r="CO132" s="309">
        <f t="shared" si="77"/>
        <v>0</v>
      </c>
      <c r="CP132" s="309">
        <f t="shared" si="68"/>
        <v>0</v>
      </c>
      <c r="CQ132" s="309">
        <f>IF(Y132="NO",0,IF(Y132="SI",IF(VLOOKUP(A132,'BD OFICIAL'!$A:$AO,40,0)=AQ132,0,1)))</f>
        <v>0</v>
      </c>
      <c r="CR132" s="309">
        <f>IF(Z132="NO",0,IF(Z132="SI",IF(VLOOKUP(A132,'BD OFICIAL'!$A:$AO,41,0)=AS132,0,1)))</f>
        <v>0</v>
      </c>
      <c r="CS132" s="309">
        <f t="shared" si="78"/>
        <v>0</v>
      </c>
      <c r="CT132" s="309">
        <f t="shared" si="79"/>
        <v>0</v>
      </c>
      <c r="CU132" s="309">
        <f>IF(VLOOKUP(A132,'BD OFICIAL'!$A$1:$AL$1055,31,0)="SI",IF(AT132&gt;0,0,1),IF(AT132=0,0,1))</f>
        <v>0</v>
      </c>
      <c r="CV132" s="309">
        <f t="shared" si="80"/>
        <v>0</v>
      </c>
      <c r="CW132" s="309">
        <f t="shared" si="81"/>
        <v>0</v>
      </c>
      <c r="CX132" s="308" t="str">
        <f t="shared" si="91"/>
        <v>SI</v>
      </c>
      <c r="CY132" s="309">
        <f t="shared" si="92"/>
        <v>0</v>
      </c>
      <c r="CZ132" s="308" t="str">
        <f>IF(ISERROR(VLOOKUP(AI132,EXPERIENCIA!$A$1:$C$2100,1,0)),"NO","SI")</f>
        <v>SI</v>
      </c>
      <c r="DA132" s="308">
        <f>IF(CX132="no","NO APLICA",IF(AX132=0,"ERROR NOTA",IF(AND(AX132&gt;1,CZ132="NO"),"ERROR NOTA",IF(AND(CZ132="NO",AX132=1),0,IF(VLOOKUP(AI132,EXPERIENCIA!$A$1:$C$2100,3,0)=AX132,0,"ERROR NOTA")))))</f>
        <v>0</v>
      </c>
      <c r="DB132" s="308" t="str">
        <f>IF(ISERROR(VLOOKUP(AI132,COMPORTAMIENTO!$A$1:$C$2100,1,0)),"NO","SI")</f>
        <v>SI</v>
      </c>
      <c r="DC132" s="308">
        <f>IF(CX132="NO","NO APLICA",IF(AY132=0,"ERROR NOTA",IF(AND(DB132="NO",AY132=7),0,IF(VLOOKUP(AI132,COMPORTAMIENTO!$A$2:$H$2100,8,0)=AY132,0,"ERROR NOTA"))))</f>
        <v>0</v>
      </c>
      <c r="DD132" s="307">
        <f t="shared" si="93"/>
        <v>0.70000000000000007</v>
      </c>
      <c r="DE132" s="307">
        <f t="shared" si="94"/>
        <v>0.70000000000000007</v>
      </c>
      <c r="DF132" s="308" t="str">
        <f t="shared" si="82"/>
        <v>SI</v>
      </c>
      <c r="DG132" s="308">
        <f t="shared" si="83"/>
        <v>0</v>
      </c>
      <c r="DH132" s="308">
        <f t="shared" si="95"/>
        <v>0</v>
      </c>
      <c r="DI132" s="308">
        <f t="shared" si="84"/>
        <v>0</v>
      </c>
      <c r="DJ132" s="310">
        <f t="shared" si="96"/>
        <v>7.0000000000000009</v>
      </c>
      <c r="DK132" s="310">
        <f t="shared" si="85"/>
        <v>7.0000000000000009</v>
      </c>
      <c r="DL132" s="305">
        <f t="shared" si="97"/>
        <v>5075</v>
      </c>
      <c r="DM132" s="305">
        <f>VLOOKUP(A132,'5 TD'!$A:$B,2,0)</f>
        <v>5075</v>
      </c>
      <c r="DN132" s="310">
        <f t="shared" si="86"/>
        <v>7</v>
      </c>
      <c r="DO132" s="308" t="str">
        <f t="shared" si="87"/>
        <v>APROBADO</v>
      </c>
      <c r="DP132" s="308" t="str">
        <f t="shared" si="69"/>
        <v>APROBADO</v>
      </c>
      <c r="DQ132" s="310">
        <f t="shared" si="70"/>
        <v>7</v>
      </c>
      <c r="DR132" s="308" t="str">
        <f t="shared" si="98"/>
        <v>APROBADO</v>
      </c>
      <c r="DS132" s="301">
        <f>+('3 Planilla Preadjudicación OTIC'!BO132)</f>
        <v>0</v>
      </c>
      <c r="DT132" s="301">
        <f>IF(DR132="APROBADO",VLOOKUP(A132,'5 TD'!$D$3:$E$270,2,0),"NO APLICA")</f>
        <v>7</v>
      </c>
      <c r="DU132" s="301" t="str">
        <f t="shared" si="71"/>
        <v>SI</v>
      </c>
      <c r="DV132" s="301">
        <f>IF(DU132="SI",VLOOKUP(A132,'5 TD'!$G$3:$H$270,2,0),"NO APLICA ")</f>
        <v>7.0000000000000009</v>
      </c>
      <c r="DW132" s="301" t="str">
        <f t="shared" si="99"/>
        <v>SI</v>
      </c>
      <c r="DX132" s="301">
        <f>IF(DW132="SI",VLOOKUP(A132,'5 TD'!$J$4:$K$472,2,0),"NO APLICA")</f>
        <v>7</v>
      </c>
      <c r="DY132" s="301" t="str">
        <f t="shared" si="100"/>
        <v>SI</v>
      </c>
      <c r="DZ132" s="310">
        <f>IF(DY132="SI",VLOOKUP(A132,'5 TD'!$M$4:$N$350,2,0),"NO APLICA")</f>
        <v>7</v>
      </c>
      <c r="EA132" s="301" t="str">
        <f t="shared" si="88"/>
        <v>SI</v>
      </c>
      <c r="EB132" s="305">
        <f t="shared" si="101"/>
        <v>5075</v>
      </c>
      <c r="EC132" s="305">
        <f>IF(EA132="SI",VLOOKUP(A132,'5 TD'!$V$4:$W$479,2,0),"NO APLICA")</f>
        <v>5075</v>
      </c>
      <c r="ED132" s="301" t="str">
        <f t="shared" si="72"/>
        <v>SI</v>
      </c>
      <c r="EE132" s="311">
        <f>IF(ED132="SI",VLOOKUP(AI132,COMPORTAMIENTO!$A$1:$H$2100,7,0),"NO APLICA")</f>
        <v>0.59701492537313439</v>
      </c>
      <c r="EF132" s="312">
        <f>IF(ED132="SI",VLOOKUP(A132,'5 TD'!$P$2:$Q$479,2,0),"NO APLICA")</f>
        <v>0.16245487364620939</v>
      </c>
      <c r="EG132" s="301" t="str">
        <f t="shared" si="73"/>
        <v>NO</v>
      </c>
      <c r="EH132" s="301">
        <f>IF(CZ132="no",0,VLOOKUP(AI132,EXPERIENCIA!$A$1:$C$2100,2,0))</f>
        <v>67</v>
      </c>
      <c r="EI132" s="301">
        <f>IF(CZ132="si",VLOOKUP(A132,'5 TD'!$S$3:$T$2103,2,0),0)</f>
        <v>146</v>
      </c>
      <c r="EJ132" s="301" t="str">
        <f t="shared" si="74"/>
        <v>NO</v>
      </c>
      <c r="EK132" s="301" t="str">
        <f>+('3 Planilla Preadjudicación OTIC'!BU133)</f>
        <v>EXTRAPORTUARIOS Y EMPRESAS DE RETAIL.</v>
      </c>
      <c r="EL132" s="200"/>
      <c r="EM132" s="200"/>
      <c r="EN132" s="200"/>
    </row>
    <row r="133" spans="1:144" ht="15" hidden="1" customHeight="1" x14ac:dyDescent="0.3">
      <c r="A133" s="2">
        <f>+('3 Planilla Preadjudicación OTIC'!A133)</f>
        <v>14549</v>
      </c>
      <c r="B133" s="2" t="str">
        <f>+('3 Planilla Preadjudicación OTIC'!B133)</f>
        <v>53334038-5</v>
      </c>
      <c r="C133" s="4">
        <f>+('3 Planilla Preadjudicación OTIC'!E133)</f>
        <v>2025</v>
      </c>
      <c r="D133" s="4" t="str">
        <f>+('3 Planilla Preadjudicación OTIC'!F133)</f>
        <v>Fondos Regionales</v>
      </c>
      <c r="E133" s="4" t="str">
        <f>+('3 Planilla Preadjudicación OTIC'!G133)</f>
        <v>61531000-K</v>
      </c>
      <c r="F133" s="4" t="str">
        <f>+('3 Planilla Preadjudicación OTIC'!H133)</f>
        <v>SENCE</v>
      </c>
      <c r="G133" s="4"/>
      <c r="H133" s="4"/>
      <c r="I133" s="4" t="str">
        <f>+('3 Planilla Preadjudicación OTIC'!I133)</f>
        <v>LABORES DE CARPINTERÍA DE OBRA GRUESA BÁSICA</v>
      </c>
      <c r="J133" s="4" t="str">
        <f>+('3 Planilla Preadjudicación OTIC'!J133)</f>
        <v>PF1566</v>
      </c>
      <c r="K133" s="4" t="str">
        <f>+('3 Planilla Preadjudicación OTIC'!K133)</f>
        <v>TÉCNICAS PARA EL EMPRENDIMIENTO</v>
      </c>
      <c r="L133" s="4" t="str">
        <f>+('3 Planilla Preadjudicación OTIC'!L133)</f>
        <v>PF0921</v>
      </c>
      <c r="M133" s="2">
        <f>+('3 Planilla Preadjudicación OTIC'!M133)</f>
        <v>9</v>
      </c>
      <c r="N133" s="4" t="str">
        <f>+('3 Planilla Preadjudicación OTIC'!N133)</f>
        <v>DE LA ARAUCANÍA</v>
      </c>
      <c r="O133" s="4" t="str">
        <f>+('3 Planilla Preadjudicación OTIC'!O133)</f>
        <v>TOLTÉN</v>
      </c>
      <c r="P133" s="4" t="str">
        <f>+('3 Planilla Preadjudicación OTIC'!P133)</f>
        <v>PERSONAS VULNERABLES PERTENECIENTES AL 80 % MÁS VULNERABLE</v>
      </c>
      <c r="Q133" s="4" t="str">
        <f>+('3 Planilla Preadjudicación OTIC'!Q133)</f>
        <v>PRESENCIAL</v>
      </c>
      <c r="R133" s="4" t="str">
        <f>+('3 Planilla Preadjudicación OTIC'!R133)</f>
        <v>INDEPENDIENTE</v>
      </c>
      <c r="S133" s="4" t="str">
        <f>+('3 Planilla Preadjudicación OTIC'!S133)</f>
        <v>01. LUNES - MAÑANA / 04. MARTES - MAÑANA / 07. MIÉRCOLES - MAÑANA / 10. JUEVES - MAÑANA / 13. VIERNES - MAÑANA</v>
      </c>
      <c r="T133" s="2">
        <f>+('3 Planilla Preadjudicación OTIC'!T133)</f>
        <v>20</v>
      </c>
      <c r="U133" s="2">
        <f>+('3 Planilla Preadjudicación OTIC'!U133)</f>
        <v>170</v>
      </c>
      <c r="V133" s="2">
        <f>+('3 Planilla Preadjudicación OTIC'!V133)</f>
        <v>12</v>
      </c>
      <c r="W133" s="2">
        <f>+('3 Planilla Preadjudicación OTIC'!W133)</f>
        <v>182</v>
      </c>
      <c r="X133" s="2">
        <f>+('3 Planilla Preadjudicación OTIC'!X133)</f>
        <v>4</v>
      </c>
      <c r="Y133" s="2" t="str">
        <f>+('3 Planilla Preadjudicación OTIC'!Y133)</f>
        <v>SI</v>
      </c>
      <c r="Z133" s="2" t="str">
        <f>+('3 Planilla Preadjudicación OTIC'!Z133)</f>
        <v>SI</v>
      </c>
      <c r="AA133" s="2" t="str">
        <f>+('3 Planilla Preadjudicación OTIC'!AA133)</f>
        <v>SI</v>
      </c>
      <c r="AB133" s="4">
        <f>+('3 Planilla Preadjudicación OTIC'!AB133)</f>
        <v>0</v>
      </c>
      <c r="AC133" s="4" t="str">
        <f>+('3 Planilla Preadjudicación OTIC'!AC133)</f>
        <v>EDUCACIÓN MEDIA COMPLETA, PREFERENTEMENTE</v>
      </c>
      <c r="AD133" s="2">
        <f>+('3 Planilla Preadjudicación OTIC'!AD133)</f>
        <v>0</v>
      </c>
      <c r="AE133" s="4">
        <f>+('3 Planilla Preadjudicación OTIC'!AE133)</f>
        <v>0</v>
      </c>
      <c r="AF133" s="2" t="str">
        <f>+('3 Planilla Preadjudicación OTIC'!AF133)</f>
        <v>CONVOCATORIA ABIERTA</v>
      </c>
      <c r="AG133" s="2">
        <f>+('3 Planilla Preadjudicación OTIC'!AG133)</f>
        <v>46</v>
      </c>
      <c r="AH133" s="30">
        <v>2</v>
      </c>
      <c r="AI133" s="2" t="str">
        <f>+('3 Planilla Preadjudicación OTIC'!AI133)</f>
        <v>76606610-0</v>
      </c>
      <c r="AJ133" s="135" t="str">
        <f>+('3 Planilla Preadjudicación OTIC'!AJ133)</f>
        <v>Centro de Capacitación Inforcap Spa</v>
      </c>
      <c r="AK133" s="4">
        <f>+('3 Planilla Preadjudicación OTIC'!AK133)</f>
        <v>182</v>
      </c>
      <c r="AL133" s="2">
        <f>+('3 Planilla Preadjudicación OTIC'!AL133)</f>
        <v>46</v>
      </c>
      <c r="AM133" s="2">
        <f>+('3 Planilla Preadjudicación OTIC'!AM133)</f>
        <v>5075</v>
      </c>
      <c r="AN133" s="12">
        <f>+('3 Planilla Preadjudicación OTIC'!AN133)</f>
        <v>275000</v>
      </c>
      <c r="AO133" s="12">
        <f>+('3 Planilla Preadjudicación OTIC'!AO133)</f>
        <v>0</v>
      </c>
      <c r="AP133" s="12">
        <f>+('3 Planilla Preadjudicación OTIC'!AP133)</f>
        <v>18473000</v>
      </c>
      <c r="AQ133" s="12">
        <f>+('3 Planilla Preadjudicación OTIC'!AQ133)</f>
        <v>3680000</v>
      </c>
      <c r="AR133" s="12">
        <f>+('3 Planilla Preadjudicación OTIC'!AR133)</f>
        <v>5500000</v>
      </c>
      <c r="AS133" s="12">
        <f>+('3 Planilla Preadjudicación OTIC'!AS133)</f>
        <v>4600000</v>
      </c>
      <c r="AT133" s="12">
        <f>+('3 Planilla Preadjudicación OTIC'!AT133)</f>
        <v>0</v>
      </c>
      <c r="AU133" s="12">
        <f>+('3 Planilla Preadjudicación OTIC'!AU133)</f>
        <v>32253000</v>
      </c>
      <c r="AV133" s="12" t="str">
        <f>+('3 Planilla Preadjudicación OTIC'!AV133)</f>
        <v>SI</v>
      </c>
      <c r="AW133" s="2">
        <f>+('3 Planilla Preadjudicación OTIC'!AW133)</f>
        <v>0</v>
      </c>
      <c r="AX133" s="4">
        <f>+('3 Planilla Preadjudicación OTIC'!AX133)</f>
        <v>7</v>
      </c>
      <c r="AY133" s="2">
        <f>+('3 Planilla Preadjudicación OTIC'!AY133)</f>
        <v>7</v>
      </c>
      <c r="AZ133" s="2" t="str">
        <f>+('3 Planilla Preadjudicación OTIC'!BA133)</f>
        <v>-</v>
      </c>
      <c r="BA133" s="2" t="str">
        <f>+('3 Planilla Preadjudicación OTIC'!BB133)</f>
        <v>-</v>
      </c>
      <c r="BB133" s="2" t="str">
        <f>+('3 Planilla Preadjudicación OTIC'!BC133)</f>
        <v>-</v>
      </c>
      <c r="BC133" s="2" t="str">
        <f>+('3 Planilla Preadjudicación OTIC'!BD133)</f>
        <v>-</v>
      </c>
      <c r="BD133" s="2" t="str">
        <f>+('3 Planilla Preadjudicación OTIC'!BE133)</f>
        <v>-</v>
      </c>
      <c r="BE133" s="2" t="str">
        <f>+('3 Planilla Preadjudicación OTIC'!BF133)</f>
        <v>-</v>
      </c>
      <c r="BF133" s="2"/>
      <c r="BG133" s="2">
        <f>+('3 Planilla Preadjudicación OTIC'!BG133)</f>
        <v>7</v>
      </c>
      <c r="BH133" s="2">
        <f>+('3 Planilla Preadjudicación OTIC'!BH133)</f>
        <v>7</v>
      </c>
      <c r="BI133" s="2">
        <f>+('3 Planilla Preadjudicación OTIC'!BI133)</f>
        <v>7</v>
      </c>
      <c r="BJ133" s="2">
        <f>+('3 Planilla Preadjudicación OTIC'!BJ133)</f>
        <v>7</v>
      </c>
      <c r="BK133" s="2">
        <f>+('3 Planilla Preadjudicación OTIC'!BK133)</f>
        <v>7</v>
      </c>
      <c r="BL133" s="199">
        <f>+('3 Planilla Preadjudicación OTIC'!BM133)</f>
        <v>7</v>
      </c>
      <c r="BM133" s="103">
        <f>ROUND(('3 Planilla Preadjudicación OTIC'!BN133),1)</f>
        <v>7</v>
      </c>
      <c r="BN133" s="4">
        <f>+('3 Planilla Preadjudicación OTIC'!BO133)</f>
        <v>0</v>
      </c>
      <c r="BO133" s="4">
        <f>+('3 Planilla Preadjudicación OTIC'!BP133)</f>
        <v>0</v>
      </c>
      <c r="BP133" s="4">
        <f>+('3 Planilla Preadjudicación OTIC'!BQ133)</f>
        <v>0</v>
      </c>
      <c r="BQ133" s="4">
        <f>+('3 Planilla Preadjudicación OTIC'!BR133)</f>
        <v>0</v>
      </c>
      <c r="BR133" s="4">
        <f>+('3 Planilla Preadjudicación OTIC'!BS133)</f>
        <v>0</v>
      </c>
      <c r="BS133" s="4">
        <f>+('3 Planilla Preadjudicación OTIC'!BT133)</f>
        <v>0</v>
      </c>
      <c r="BT133" s="135"/>
      <c r="BU133" s="85">
        <f>IF(VLOOKUP(A133,'BD OFICIAL'!$A$1:$AL$2097,7,0)=D133,0,1)</f>
        <v>0</v>
      </c>
      <c r="BV133" s="85">
        <f>IF(VLOOKUP(A133,'BD OFICIAL'!$A$1:$AL$2097,11,0)=J133,0,1)</f>
        <v>0</v>
      </c>
      <c r="BW133" s="85">
        <f>IF(VLOOKUP(A133,'BD OFICIAL'!$A$1:$AL$2097,13,0)=L133,0,1)</f>
        <v>0</v>
      </c>
      <c r="BX133" s="2">
        <f>IF(VLOOKUP(A133,'BD OFICIAL'!$A$1:$AL$2097,16,0)=O133,0,1)</f>
        <v>0</v>
      </c>
      <c r="BY133" s="2">
        <f>IF(VLOOKUP(A133,'BD OFICIAL'!$A$1:$AL$2097,17,0)=P133,0,1)</f>
        <v>0</v>
      </c>
      <c r="BZ133" s="2">
        <f>IF(VLOOKUP(A133,'BD OFICIAL'!$A$1:$AL$2097,19,0)=R133,0,1)</f>
        <v>0</v>
      </c>
      <c r="CA133" s="2">
        <f>IF(VLOOKUP(A133,'BD OFICIAL'!$A$1:$AL$2097,21,0)=T133,0,1)</f>
        <v>0</v>
      </c>
      <c r="CB133" s="2">
        <f>IF(VLOOKUP(A133,'BD OFICIAL'!$A$1:$AL$2097,24,0)=AK133,0,1)</f>
        <v>0</v>
      </c>
      <c r="CC133" s="2">
        <f>IF(VLOOKUP(A133,'BD OFICIAL'!$A$1:$AL$2097,25,0)=X133,0,1)</f>
        <v>0</v>
      </c>
      <c r="CD133" s="2">
        <f>IF(VLOOKUP(A133,'BD OFICIAL'!$A$1:$AL$2097,26,0)=Y133,0,1)</f>
        <v>0</v>
      </c>
      <c r="CE133" s="2">
        <f>IF(VLOOKUP(A133,'BD OFICIAL'!$A$1:$AL$2097,27,0)=Z133,0,1)</f>
        <v>0</v>
      </c>
      <c r="CF133" s="2">
        <f>IF(VLOOKUP(A133,'BD OFICIAL'!$A$1:$AL$2097,28,0)=AA133,0,1)</f>
        <v>0</v>
      </c>
      <c r="CG133" s="2">
        <f>IF(VLOOKUP(A133,'BD OFICIAL'!$A$1:$AL$2097,33,0)=AF133,0,1)</f>
        <v>0</v>
      </c>
      <c r="CH133" s="2">
        <f>IF(VLOOKUP(A133,'BD OFICIAL'!$A$1:$AL$2097,35,0)=AH133,0,1)</f>
        <v>0</v>
      </c>
      <c r="CI133" s="85">
        <f>IF(VLOOKUP(A133,'BD OFICIAL'!$A$1:$AL$2097,34,0)=AL133,0,1)</f>
        <v>0</v>
      </c>
      <c r="CJ133" s="12">
        <f>VLOOKUP(A133,'BD OFICIAL'!$A$1:$AM$2097,36,0)*AM133-AP133</f>
        <v>0</v>
      </c>
      <c r="CK133" s="85" t="str">
        <f t="shared" si="75"/>
        <v>SHNOM</v>
      </c>
      <c r="CL133" s="85" t="str">
        <f t="shared" si="76"/>
        <v>SI</v>
      </c>
      <c r="CM133" s="85" t="str">
        <f t="shared" si="89"/>
        <v>NO</v>
      </c>
      <c r="CN133" s="31">
        <f t="shared" si="90"/>
        <v>0</v>
      </c>
      <c r="CO133" s="31">
        <f t="shared" si="77"/>
        <v>0</v>
      </c>
      <c r="CP133" s="31">
        <f t="shared" si="68"/>
        <v>0</v>
      </c>
      <c r="CQ133" s="31">
        <f>IF(Y133="NO",0,IF(Y133="SI",IF(VLOOKUP(A133,'BD OFICIAL'!$A:$AO,40,0)=AQ133,0,1)))</f>
        <v>0</v>
      </c>
      <c r="CR133" s="31">
        <f>IF(Z133="NO",0,IF(Z133="SI",IF(VLOOKUP(A133,'BD OFICIAL'!$A:$AO,41,0)=AS133,0,1)))</f>
        <v>0</v>
      </c>
      <c r="CS133" s="31">
        <f t="shared" si="78"/>
        <v>0</v>
      </c>
      <c r="CT133" s="31">
        <f t="shared" si="79"/>
        <v>0</v>
      </c>
      <c r="CU133" s="31">
        <f>IF(VLOOKUP(A133,'BD OFICIAL'!$A$1:$AL$1055,31,0)="SI",IF(AT133&gt;0,0,1),IF(AT133=0,0,1))</f>
        <v>0</v>
      </c>
      <c r="CV133" s="31">
        <f t="shared" si="80"/>
        <v>0</v>
      </c>
      <c r="CW133" s="31">
        <f t="shared" si="81"/>
        <v>0</v>
      </c>
      <c r="CX133" s="85" t="str">
        <f t="shared" si="91"/>
        <v>SI</v>
      </c>
      <c r="CY133" s="31">
        <f t="shared" si="92"/>
        <v>0</v>
      </c>
      <c r="CZ133" s="85" t="str">
        <f>IF(ISERROR(VLOOKUP(AI133,EXPERIENCIA!$A$1:$C$2100,1,0)),"NO","SI")</f>
        <v>SI</v>
      </c>
      <c r="DA133" s="85">
        <f>IF(CX133="no","NO APLICA",IF(AX133=0,"ERROR NOTA",IF(AND(AX133&gt;1,CZ133="NO"),"ERROR NOTA",IF(AND(CZ133="NO",AX133=1),0,IF(VLOOKUP(AI133,EXPERIENCIA!$A$1:$C$2100,3,0)=AX133,0,"ERROR NOTA")))))</f>
        <v>0</v>
      </c>
      <c r="DB133" s="85" t="str">
        <f>IF(ISERROR(VLOOKUP(AI133,COMPORTAMIENTO!$A$1:$C$2100,1,0)),"NO","SI")</f>
        <v>SI</v>
      </c>
      <c r="DC133" s="85">
        <f>IF(CX133="NO","NO APLICA",IF(AY133=0,"ERROR NOTA",IF(AND(DB133="NO",AY133=7),0,IF(VLOOKUP(AI133,COMPORTAMIENTO!$A$2:$H$2100,8,0)=AY133,0,"ERROR NOTA"))))</f>
        <v>0</v>
      </c>
      <c r="DD133" s="103">
        <f t="shared" si="93"/>
        <v>0.70000000000000007</v>
      </c>
      <c r="DE133" s="103">
        <f t="shared" si="94"/>
        <v>0.70000000000000007</v>
      </c>
      <c r="DF133" s="85" t="str">
        <f t="shared" si="82"/>
        <v>SI</v>
      </c>
      <c r="DG133" s="85">
        <f t="shared" si="83"/>
        <v>0</v>
      </c>
      <c r="DH133" s="85">
        <f t="shared" si="95"/>
        <v>0</v>
      </c>
      <c r="DI133" s="85">
        <f t="shared" si="84"/>
        <v>0</v>
      </c>
      <c r="DJ133" s="7">
        <f t="shared" si="96"/>
        <v>7.0000000000000009</v>
      </c>
      <c r="DK133" s="7">
        <f t="shared" si="85"/>
        <v>7.0000000000000009</v>
      </c>
      <c r="DL133" s="12">
        <f t="shared" si="97"/>
        <v>5075</v>
      </c>
      <c r="DM133" s="12">
        <f>VLOOKUP(A133,'5 TD'!$A:$B,2,0)</f>
        <v>5075</v>
      </c>
      <c r="DN133" s="7">
        <f t="shared" si="86"/>
        <v>7</v>
      </c>
      <c r="DO133" s="85" t="str">
        <f t="shared" si="87"/>
        <v>APROBADO</v>
      </c>
      <c r="DP133" s="85" t="str">
        <f t="shared" si="69"/>
        <v>APROBADO</v>
      </c>
      <c r="DQ133" s="7">
        <f t="shared" si="70"/>
        <v>7</v>
      </c>
      <c r="DR133" s="85" t="str">
        <f t="shared" si="98"/>
        <v>APROBADO</v>
      </c>
      <c r="DS133" s="2">
        <f>+('3 Planilla Preadjudicación OTIC'!BO133)</f>
        <v>0</v>
      </c>
      <c r="DT133" s="2">
        <f>IF(DR133="APROBADO",VLOOKUP(A133,'5 TD'!$D$3:$E$270,2,0),"NO APLICA")</f>
        <v>7</v>
      </c>
      <c r="DU133" s="2" t="str">
        <f t="shared" si="71"/>
        <v>SI</v>
      </c>
      <c r="DV133" s="2">
        <f>IF(DU133="SI",VLOOKUP(A133,'5 TD'!$G$3:$H$270,2,0),"NO APLICA ")</f>
        <v>7.0000000000000009</v>
      </c>
      <c r="DW133" s="2" t="str">
        <f t="shared" si="99"/>
        <v>SI</v>
      </c>
      <c r="DX133" s="2">
        <f>IF(DW133="SI",VLOOKUP(A133,'5 TD'!$J$4:$K$472,2,0),"NO APLICA")</f>
        <v>7</v>
      </c>
      <c r="DY133" s="2" t="str">
        <f t="shared" si="100"/>
        <v>SI</v>
      </c>
      <c r="DZ133" s="7">
        <f>IF(DY133="SI",VLOOKUP(A133,'5 TD'!$M$4:$N$350,2,0),"NO APLICA")</f>
        <v>7</v>
      </c>
      <c r="EA133" s="2" t="str">
        <f t="shared" si="88"/>
        <v>SI</v>
      </c>
      <c r="EB133" s="12">
        <f t="shared" si="101"/>
        <v>5075</v>
      </c>
      <c r="EC133" s="12">
        <f>IF(EA133="SI",VLOOKUP(A133,'5 TD'!$V$4:$W$479,2,0),"NO APLICA")</f>
        <v>5075</v>
      </c>
      <c r="ED133" s="2" t="str">
        <f t="shared" si="72"/>
        <v>SI</v>
      </c>
      <c r="EE133" s="79">
        <f>IF(ED133="SI",VLOOKUP(AI133,COMPORTAMIENTO!$A$1:$H$2100,7,0),"NO APLICA")</f>
        <v>0.59701492537313439</v>
      </c>
      <c r="EF133" s="234">
        <f>IF(ED133="SI",VLOOKUP(A133,'5 TD'!$P$2:$Q$479,2,0),"NO APLICA")</f>
        <v>0</v>
      </c>
      <c r="EG133" s="2" t="str">
        <f t="shared" si="73"/>
        <v>NO</v>
      </c>
      <c r="EH133" s="2">
        <f>IF(CZ133="no",0,VLOOKUP(AI133,EXPERIENCIA!$A$1:$C$2100,2,0))</f>
        <v>67</v>
      </c>
      <c r="EI133" s="2">
        <f>IF(CZ133="si",VLOOKUP(A133,'5 TD'!$S$3:$T$2103,2,0),0)</f>
        <v>181</v>
      </c>
      <c r="EJ133" s="2" t="str">
        <f t="shared" si="74"/>
        <v>NO</v>
      </c>
      <c r="EK133" s="2" t="str">
        <f>+('3 Planilla Preadjudicación OTIC'!BU134)</f>
        <v>ESTA FUNCIÓN REQUIERE LICENCIA DE CONDUCIR CLASE D.</v>
      </c>
      <c r="EL133" s="3"/>
      <c r="EM133" s="3"/>
      <c r="EN133" s="3"/>
    </row>
    <row r="134" spans="1:144" ht="15" hidden="1" customHeight="1" x14ac:dyDescent="0.3">
      <c r="A134" s="2">
        <f>+('3 Planilla Preadjudicación OTIC'!A134)</f>
        <v>14550</v>
      </c>
      <c r="B134" s="2" t="str">
        <f>+('3 Planilla Preadjudicación OTIC'!B134)</f>
        <v>53334038-5</v>
      </c>
      <c r="C134" s="4">
        <f>+('3 Planilla Preadjudicación OTIC'!E134)</f>
        <v>2025</v>
      </c>
      <c r="D134" s="4" t="str">
        <f>+('3 Planilla Preadjudicación OTIC'!F134)</f>
        <v>Fondos Regionales</v>
      </c>
      <c r="E134" s="4" t="str">
        <f>+('3 Planilla Preadjudicación OTIC'!G134)</f>
        <v>61531000-K</v>
      </c>
      <c r="F134" s="4" t="str">
        <f>+('3 Planilla Preadjudicación OTIC'!H134)</f>
        <v>SENCE</v>
      </c>
      <c r="G134" s="4"/>
      <c r="H134" s="4"/>
      <c r="I134" s="4" t="str">
        <f>+('3 Planilla Preadjudicación OTIC'!I134)</f>
        <v>LABORES DE CARPINTERÍA DE OBRA GRUESA BÁSICA</v>
      </c>
      <c r="J134" s="4" t="str">
        <f>+('3 Planilla Preadjudicación OTIC'!J134)</f>
        <v>PF1566</v>
      </c>
      <c r="K134" s="4" t="str">
        <f>+('3 Planilla Preadjudicación OTIC'!K134)</f>
        <v>TÉCNICAS PARA EL EMPRENDIMIENTO</v>
      </c>
      <c r="L134" s="4" t="str">
        <f>+('3 Planilla Preadjudicación OTIC'!L134)</f>
        <v>PF0921</v>
      </c>
      <c r="M134" s="2">
        <f>+('3 Planilla Preadjudicación OTIC'!M134)</f>
        <v>9</v>
      </c>
      <c r="N134" s="4" t="str">
        <f>+('3 Planilla Preadjudicación OTIC'!N134)</f>
        <v>DE LA ARAUCANÍA</v>
      </c>
      <c r="O134" s="4" t="str">
        <f>+('3 Planilla Preadjudicación OTIC'!O134)</f>
        <v>CARAHUE</v>
      </c>
      <c r="P134" s="4" t="str">
        <f>+('3 Planilla Preadjudicación OTIC'!P134)</f>
        <v>PERSONAS VULNERABLES PERTENECIENTES AL 80 % MÁS VULNERABLE</v>
      </c>
      <c r="Q134" s="4" t="str">
        <f>+('3 Planilla Preadjudicación OTIC'!Q134)</f>
        <v>PRESENCIAL</v>
      </c>
      <c r="R134" s="4" t="str">
        <f>+('3 Planilla Preadjudicación OTIC'!R134)</f>
        <v>INDEPENDIENTE</v>
      </c>
      <c r="S134" s="4" t="str">
        <f>+('3 Planilla Preadjudicación OTIC'!S134)</f>
        <v>01. LUNES - MAÑANA / 04. MARTES - MAÑANA / 07. MIÉRCOLES - MAÑANA / 10. JUEVES - MAÑANA / 13. VIERNES - MAÑANA</v>
      </c>
      <c r="T134" s="2">
        <f>+('3 Planilla Preadjudicación OTIC'!T134)</f>
        <v>20</v>
      </c>
      <c r="U134" s="2">
        <f>+('3 Planilla Preadjudicación OTIC'!U134)</f>
        <v>170</v>
      </c>
      <c r="V134" s="2">
        <f>+('3 Planilla Preadjudicación OTIC'!V134)</f>
        <v>12</v>
      </c>
      <c r="W134" s="2">
        <f>+('3 Planilla Preadjudicación OTIC'!W134)</f>
        <v>182</v>
      </c>
      <c r="X134" s="2">
        <f>+('3 Planilla Preadjudicación OTIC'!X134)</f>
        <v>4</v>
      </c>
      <c r="Y134" s="2" t="str">
        <f>+('3 Planilla Preadjudicación OTIC'!Y134)</f>
        <v>SI</v>
      </c>
      <c r="Z134" s="2" t="str">
        <f>+('3 Planilla Preadjudicación OTIC'!Z134)</f>
        <v>SI</v>
      </c>
      <c r="AA134" s="2" t="str">
        <f>+('3 Planilla Preadjudicación OTIC'!AA134)</f>
        <v>SI</v>
      </c>
      <c r="AB134" s="4">
        <f>+('3 Planilla Preadjudicación OTIC'!AB134)</f>
        <v>0</v>
      </c>
      <c r="AC134" s="4" t="str">
        <f>+('3 Planilla Preadjudicación OTIC'!AC134)</f>
        <v>EDUCACIÓN MEDIA COMPLETA, PREFERENTEMENTE</v>
      </c>
      <c r="AD134" s="2">
        <f>+('3 Planilla Preadjudicación OTIC'!AD134)</f>
        <v>0</v>
      </c>
      <c r="AE134" s="4">
        <f>+('3 Planilla Preadjudicación OTIC'!AE134)</f>
        <v>0</v>
      </c>
      <c r="AF134" s="2" t="str">
        <f>+('3 Planilla Preadjudicación OTIC'!AF134)</f>
        <v>CONVOCATORIA ABIERTA</v>
      </c>
      <c r="AG134" s="2">
        <f>+('3 Planilla Preadjudicación OTIC'!AG134)</f>
        <v>46</v>
      </c>
      <c r="AH134" s="30">
        <v>2</v>
      </c>
      <c r="AI134" s="2" t="str">
        <f>+('3 Planilla Preadjudicación OTIC'!AI134)</f>
        <v>76606610-0</v>
      </c>
      <c r="AJ134" s="135" t="str">
        <f>+('3 Planilla Preadjudicación OTIC'!AJ134)</f>
        <v>Centro de Capacitación Inforcap Spa</v>
      </c>
      <c r="AK134" s="4">
        <f>+('3 Planilla Preadjudicación OTIC'!AK134)</f>
        <v>182</v>
      </c>
      <c r="AL134" s="2">
        <f>+('3 Planilla Preadjudicación OTIC'!AL134)</f>
        <v>46</v>
      </c>
      <c r="AM134" s="2">
        <f>+('3 Planilla Preadjudicación OTIC'!AM134)</f>
        <v>5075</v>
      </c>
      <c r="AN134" s="12">
        <f>+('3 Planilla Preadjudicación OTIC'!AN134)</f>
        <v>275000</v>
      </c>
      <c r="AO134" s="12">
        <f>+('3 Planilla Preadjudicación OTIC'!AO134)</f>
        <v>0</v>
      </c>
      <c r="AP134" s="12">
        <f>+('3 Planilla Preadjudicación OTIC'!AP134)</f>
        <v>18473000</v>
      </c>
      <c r="AQ134" s="12">
        <f>+('3 Planilla Preadjudicación OTIC'!AQ134)</f>
        <v>3680000</v>
      </c>
      <c r="AR134" s="12">
        <f>+('3 Planilla Preadjudicación OTIC'!AR134)</f>
        <v>5500000</v>
      </c>
      <c r="AS134" s="12">
        <f>+('3 Planilla Preadjudicación OTIC'!AS134)</f>
        <v>4600000</v>
      </c>
      <c r="AT134" s="12">
        <f>+('3 Planilla Preadjudicación OTIC'!AT134)</f>
        <v>0</v>
      </c>
      <c r="AU134" s="12">
        <f>+('3 Planilla Preadjudicación OTIC'!AU134)</f>
        <v>32253000</v>
      </c>
      <c r="AV134" s="12" t="str">
        <f>+('3 Planilla Preadjudicación OTIC'!AV134)</f>
        <v>SI</v>
      </c>
      <c r="AW134" s="2">
        <f>+('3 Planilla Preadjudicación OTIC'!AW134)</f>
        <v>0</v>
      </c>
      <c r="AX134" s="4">
        <f>+('3 Planilla Preadjudicación OTIC'!AX134)</f>
        <v>7</v>
      </c>
      <c r="AY134" s="2">
        <f>+('3 Planilla Preadjudicación OTIC'!AY134)</f>
        <v>7</v>
      </c>
      <c r="AZ134" s="2" t="str">
        <f>+('3 Planilla Preadjudicación OTIC'!BA134)</f>
        <v>-</v>
      </c>
      <c r="BA134" s="2" t="str">
        <f>+('3 Planilla Preadjudicación OTIC'!BB134)</f>
        <v>-</v>
      </c>
      <c r="BB134" s="2" t="str">
        <f>+('3 Planilla Preadjudicación OTIC'!BC134)</f>
        <v>-</v>
      </c>
      <c r="BC134" s="2" t="str">
        <f>+('3 Planilla Preadjudicación OTIC'!BD134)</f>
        <v>-</v>
      </c>
      <c r="BD134" s="2" t="str">
        <f>+('3 Planilla Preadjudicación OTIC'!BE134)</f>
        <v>-</v>
      </c>
      <c r="BE134" s="2" t="str">
        <f>+('3 Planilla Preadjudicación OTIC'!BF134)</f>
        <v>-</v>
      </c>
      <c r="BF134" s="2"/>
      <c r="BG134" s="2">
        <f>+('3 Planilla Preadjudicación OTIC'!BG134)</f>
        <v>7</v>
      </c>
      <c r="BH134" s="2">
        <f>+('3 Planilla Preadjudicación OTIC'!BH134)</f>
        <v>7</v>
      </c>
      <c r="BI134" s="2">
        <f>+('3 Planilla Preadjudicación OTIC'!BI134)</f>
        <v>7</v>
      </c>
      <c r="BJ134" s="2">
        <f>+('3 Planilla Preadjudicación OTIC'!BJ134)</f>
        <v>7</v>
      </c>
      <c r="BK134" s="2">
        <f>+('3 Planilla Preadjudicación OTIC'!BK134)</f>
        <v>7</v>
      </c>
      <c r="BL134" s="199">
        <f>+('3 Planilla Preadjudicación OTIC'!BM134)</f>
        <v>7</v>
      </c>
      <c r="BM134" s="103">
        <f>ROUND(('3 Planilla Preadjudicación OTIC'!BN134),1)</f>
        <v>7</v>
      </c>
      <c r="BN134" s="4">
        <f>+('3 Planilla Preadjudicación OTIC'!BO134)</f>
        <v>0</v>
      </c>
      <c r="BO134" s="4">
        <f>+('3 Planilla Preadjudicación OTIC'!BP134)</f>
        <v>0</v>
      </c>
      <c r="BP134" s="4">
        <f>+('3 Planilla Preadjudicación OTIC'!BQ134)</f>
        <v>0</v>
      </c>
      <c r="BQ134" s="4">
        <f>+('3 Planilla Preadjudicación OTIC'!BR134)</f>
        <v>0</v>
      </c>
      <c r="BR134" s="4">
        <f>+('3 Planilla Preadjudicación OTIC'!BS134)</f>
        <v>0</v>
      </c>
      <c r="BS134" s="4">
        <f>+('3 Planilla Preadjudicación OTIC'!BT134)</f>
        <v>0</v>
      </c>
      <c r="BT134" s="135"/>
      <c r="BU134" s="85">
        <f>IF(VLOOKUP(A134,'BD OFICIAL'!$A$1:$AL$2097,7,0)=D134,0,1)</f>
        <v>0</v>
      </c>
      <c r="BV134" s="85">
        <f>IF(VLOOKUP(A134,'BD OFICIAL'!$A$1:$AL$2097,11,0)=J134,0,1)</f>
        <v>0</v>
      </c>
      <c r="BW134" s="85">
        <f>IF(VLOOKUP(A134,'BD OFICIAL'!$A$1:$AL$2097,13,0)=L134,0,1)</f>
        <v>0</v>
      </c>
      <c r="BX134" s="2">
        <f>IF(VLOOKUP(A134,'BD OFICIAL'!$A$1:$AL$2097,16,0)=O134,0,1)</f>
        <v>0</v>
      </c>
      <c r="BY134" s="2">
        <f>IF(VLOOKUP(A134,'BD OFICIAL'!$A$1:$AL$2097,17,0)=P134,0,1)</f>
        <v>0</v>
      </c>
      <c r="BZ134" s="2">
        <f>IF(VLOOKUP(A134,'BD OFICIAL'!$A$1:$AL$2097,19,0)=R134,0,1)</f>
        <v>0</v>
      </c>
      <c r="CA134" s="2">
        <f>IF(VLOOKUP(A134,'BD OFICIAL'!$A$1:$AL$2097,21,0)=T134,0,1)</f>
        <v>0</v>
      </c>
      <c r="CB134" s="2">
        <f>IF(VLOOKUP(A134,'BD OFICIAL'!$A$1:$AL$2097,24,0)=AK134,0,1)</f>
        <v>0</v>
      </c>
      <c r="CC134" s="2">
        <f>IF(VLOOKUP(A134,'BD OFICIAL'!$A$1:$AL$2097,25,0)=X134,0,1)</f>
        <v>0</v>
      </c>
      <c r="CD134" s="2">
        <f>IF(VLOOKUP(A134,'BD OFICIAL'!$A$1:$AL$2097,26,0)=Y134,0,1)</f>
        <v>0</v>
      </c>
      <c r="CE134" s="2">
        <f>IF(VLOOKUP(A134,'BD OFICIAL'!$A$1:$AL$2097,27,0)=Z134,0,1)</f>
        <v>0</v>
      </c>
      <c r="CF134" s="2">
        <f>IF(VLOOKUP(A134,'BD OFICIAL'!$A$1:$AL$2097,28,0)=AA134,0,1)</f>
        <v>0</v>
      </c>
      <c r="CG134" s="2">
        <f>IF(VLOOKUP(A134,'BD OFICIAL'!$A$1:$AL$2097,33,0)=AF134,0,1)</f>
        <v>0</v>
      </c>
      <c r="CH134" s="2">
        <f>IF(VLOOKUP(A134,'BD OFICIAL'!$A$1:$AL$2097,35,0)=AH134,0,1)</f>
        <v>0</v>
      </c>
      <c r="CI134" s="85">
        <f>IF(VLOOKUP(A134,'BD OFICIAL'!$A$1:$AL$2097,34,0)=AL134,0,1)</f>
        <v>0</v>
      </c>
      <c r="CJ134" s="12">
        <f>VLOOKUP(A134,'BD OFICIAL'!$A$1:$AM$2097,36,0)*AM134-AP134</f>
        <v>0</v>
      </c>
      <c r="CK134" s="85" t="str">
        <f t="shared" si="75"/>
        <v>SHNOM</v>
      </c>
      <c r="CL134" s="85" t="str">
        <f t="shared" si="76"/>
        <v>SI</v>
      </c>
      <c r="CM134" s="85" t="str">
        <f t="shared" si="89"/>
        <v>NO</v>
      </c>
      <c r="CN134" s="31">
        <f t="shared" si="90"/>
        <v>0</v>
      </c>
      <c r="CO134" s="31">
        <f t="shared" si="77"/>
        <v>0</v>
      </c>
      <c r="CP134" s="31">
        <f t="shared" si="68"/>
        <v>0</v>
      </c>
      <c r="CQ134" s="31">
        <f>IF(Y134="NO",0,IF(Y134="SI",IF(VLOOKUP(A134,'BD OFICIAL'!$A:$AO,40,0)=AQ134,0,1)))</f>
        <v>0</v>
      </c>
      <c r="CR134" s="31">
        <f>IF(Z134="NO",0,IF(Z134="SI",IF(VLOOKUP(A134,'BD OFICIAL'!$A:$AO,41,0)=AS134,0,1)))</f>
        <v>0</v>
      </c>
      <c r="CS134" s="31">
        <f t="shared" si="78"/>
        <v>0</v>
      </c>
      <c r="CT134" s="31">
        <f t="shared" si="79"/>
        <v>0</v>
      </c>
      <c r="CU134" s="31">
        <f>IF(VLOOKUP(A134,'BD OFICIAL'!$A$1:$AL$1055,31,0)="SI",IF(AT134&gt;0,0,1),IF(AT134=0,0,1))</f>
        <v>0</v>
      </c>
      <c r="CV134" s="31">
        <f t="shared" si="80"/>
        <v>0</v>
      </c>
      <c r="CW134" s="31">
        <f t="shared" si="81"/>
        <v>0</v>
      </c>
      <c r="CX134" s="85" t="str">
        <f t="shared" si="91"/>
        <v>SI</v>
      </c>
      <c r="CY134" s="31">
        <f t="shared" si="92"/>
        <v>0</v>
      </c>
      <c r="CZ134" s="85" t="str">
        <f>IF(ISERROR(VLOOKUP(AI134,EXPERIENCIA!$A$1:$C$2100,1,0)),"NO","SI")</f>
        <v>SI</v>
      </c>
      <c r="DA134" s="85">
        <f>IF(CX134="no","NO APLICA",IF(AX134=0,"ERROR NOTA",IF(AND(AX134&gt;1,CZ134="NO"),"ERROR NOTA",IF(AND(CZ134="NO",AX134=1),0,IF(VLOOKUP(AI134,EXPERIENCIA!$A$1:$C$2100,3,0)=AX134,0,"ERROR NOTA")))))</f>
        <v>0</v>
      </c>
      <c r="DB134" s="85" t="str">
        <f>IF(ISERROR(VLOOKUP(AI134,COMPORTAMIENTO!$A$1:$C$2100,1,0)),"NO","SI")</f>
        <v>SI</v>
      </c>
      <c r="DC134" s="85">
        <f>IF(CX134="NO","NO APLICA",IF(AY134=0,"ERROR NOTA",IF(AND(DB134="NO",AY134=7),0,IF(VLOOKUP(AI134,COMPORTAMIENTO!$A$2:$H$2100,8,0)=AY134,0,"ERROR NOTA"))))</f>
        <v>0</v>
      </c>
      <c r="DD134" s="103">
        <f t="shared" si="93"/>
        <v>0.70000000000000007</v>
      </c>
      <c r="DE134" s="103">
        <f t="shared" si="94"/>
        <v>0.70000000000000007</v>
      </c>
      <c r="DF134" s="85" t="str">
        <f t="shared" si="82"/>
        <v>SI</v>
      </c>
      <c r="DG134" s="85">
        <f t="shared" si="83"/>
        <v>0</v>
      </c>
      <c r="DH134" s="85">
        <f t="shared" si="95"/>
        <v>0</v>
      </c>
      <c r="DI134" s="85">
        <f t="shared" si="84"/>
        <v>0</v>
      </c>
      <c r="DJ134" s="7">
        <f t="shared" si="96"/>
        <v>7.0000000000000009</v>
      </c>
      <c r="DK134" s="7">
        <f t="shared" si="85"/>
        <v>7.0000000000000009</v>
      </c>
      <c r="DL134" s="12">
        <f t="shared" si="97"/>
        <v>5075</v>
      </c>
      <c r="DM134" s="12">
        <f>VLOOKUP(A134,'5 TD'!$A:$B,2,0)</f>
        <v>5075</v>
      </c>
      <c r="DN134" s="7">
        <f t="shared" si="86"/>
        <v>7</v>
      </c>
      <c r="DO134" s="85" t="str">
        <f t="shared" si="87"/>
        <v>APROBADO</v>
      </c>
      <c r="DP134" s="85" t="str">
        <f t="shared" si="69"/>
        <v>APROBADO</v>
      </c>
      <c r="DQ134" s="7">
        <f t="shared" si="70"/>
        <v>7</v>
      </c>
      <c r="DR134" s="85" t="str">
        <f t="shared" si="98"/>
        <v>APROBADO</v>
      </c>
      <c r="DS134" s="2">
        <f>+('3 Planilla Preadjudicación OTIC'!BO134)</f>
        <v>0</v>
      </c>
      <c r="DT134" s="2">
        <f>IF(DR134="APROBADO",VLOOKUP(A134,'5 TD'!$D$3:$E$270,2,0),"NO APLICA")</f>
        <v>7</v>
      </c>
      <c r="DU134" s="2" t="str">
        <f t="shared" si="71"/>
        <v>SI</v>
      </c>
      <c r="DV134" s="2">
        <f>IF(DU134="SI",VLOOKUP(A134,'5 TD'!$G$3:$H$270,2,0),"NO APLICA ")</f>
        <v>7.0000000000000009</v>
      </c>
      <c r="DW134" s="2" t="str">
        <f t="shared" si="99"/>
        <v>SI</v>
      </c>
      <c r="DX134" s="2">
        <f>IF(DW134="SI",VLOOKUP(A134,'5 TD'!$J$4:$K$472,2,0),"NO APLICA")</f>
        <v>7</v>
      </c>
      <c r="DY134" s="2" t="str">
        <f t="shared" si="100"/>
        <v>SI</v>
      </c>
      <c r="DZ134" s="7">
        <f>IF(DY134="SI",VLOOKUP(A134,'5 TD'!$M$4:$N$350,2,0),"NO APLICA")</f>
        <v>7</v>
      </c>
      <c r="EA134" s="2" t="str">
        <f t="shared" si="88"/>
        <v>SI</v>
      </c>
      <c r="EB134" s="12">
        <f t="shared" si="101"/>
        <v>5075</v>
      </c>
      <c r="EC134" s="12">
        <f>IF(EA134="SI",VLOOKUP(A134,'5 TD'!$V$4:$W$479,2,0),"NO APLICA")</f>
        <v>5075</v>
      </c>
      <c r="ED134" s="2" t="str">
        <f t="shared" si="72"/>
        <v>SI</v>
      </c>
      <c r="EE134" s="79">
        <f>IF(ED134="SI",VLOOKUP(AI134,COMPORTAMIENTO!$A$1:$H$2100,7,0),"NO APLICA")</f>
        <v>0.59701492537313439</v>
      </c>
      <c r="EF134" s="234">
        <f>IF(ED134="SI",VLOOKUP(A134,'5 TD'!$P$2:$Q$479,2,0),"NO APLICA")</f>
        <v>0.12121212121212122</v>
      </c>
      <c r="EG134" s="2" t="str">
        <f t="shared" si="73"/>
        <v>NO</v>
      </c>
      <c r="EH134" s="2">
        <f>IF(CZ134="no",0,VLOOKUP(AI134,EXPERIENCIA!$A$1:$C$2100,2,0))</f>
        <v>67</v>
      </c>
      <c r="EI134" s="2">
        <f>IF(CZ134="si",VLOOKUP(A134,'5 TD'!$S$3:$T$2103,2,0),0)</f>
        <v>181</v>
      </c>
      <c r="EJ134" s="2" t="str">
        <f t="shared" si="74"/>
        <v>NO</v>
      </c>
      <c r="EK134" s="2">
        <f>+('3 Planilla Preadjudicación OTIC'!BU135)</f>
        <v>0</v>
      </c>
      <c r="EL134" s="3"/>
      <c r="EM134" s="3"/>
      <c r="EN134" s="3"/>
    </row>
    <row r="135" spans="1:144" ht="15" hidden="1" customHeight="1" x14ac:dyDescent="0.3">
      <c r="A135" s="2">
        <f>+('3 Planilla Preadjudicación OTIC'!A135)</f>
        <v>14551</v>
      </c>
      <c r="B135" s="2" t="str">
        <f>+('3 Planilla Preadjudicación OTIC'!B135)</f>
        <v>53334038-5</v>
      </c>
      <c r="C135" s="4">
        <f>+('3 Planilla Preadjudicación OTIC'!E135)</f>
        <v>2025</v>
      </c>
      <c r="D135" s="4" t="str">
        <f>+('3 Planilla Preadjudicación OTIC'!F135)</f>
        <v>Fondos Regionales</v>
      </c>
      <c r="E135" s="4" t="str">
        <f>+('3 Planilla Preadjudicación OTIC'!G135)</f>
        <v>61531000-K</v>
      </c>
      <c r="F135" s="4" t="str">
        <f>+('3 Planilla Preadjudicación OTIC'!H135)</f>
        <v>SENCE</v>
      </c>
      <c r="G135" s="4"/>
      <c r="H135" s="4"/>
      <c r="I135" s="4" t="str">
        <f>+('3 Planilla Preadjudicación OTIC'!I135)</f>
        <v>LABORES DE CARPINTERÍA DE OBRA GRUESA BÁSICA</v>
      </c>
      <c r="J135" s="4" t="str">
        <f>+('3 Planilla Preadjudicación OTIC'!J135)</f>
        <v>PF1566</v>
      </c>
      <c r="K135" s="4" t="str">
        <f>+('3 Planilla Preadjudicación OTIC'!K135)</f>
        <v>TÉCNICAS PARA EL EMPRENDIMIENTO</v>
      </c>
      <c r="L135" s="4" t="str">
        <f>+('3 Planilla Preadjudicación OTIC'!L135)</f>
        <v>PF0921</v>
      </c>
      <c r="M135" s="2">
        <f>+('3 Planilla Preadjudicación OTIC'!M135)</f>
        <v>9</v>
      </c>
      <c r="N135" s="4" t="str">
        <f>+('3 Planilla Preadjudicación OTIC'!N135)</f>
        <v>DE LA ARAUCANÍA</v>
      </c>
      <c r="O135" s="4" t="str">
        <f>+('3 Planilla Preadjudicación OTIC'!O135)</f>
        <v>LONQUIMAY</v>
      </c>
      <c r="P135" s="4" t="str">
        <f>+('3 Planilla Preadjudicación OTIC'!P135)</f>
        <v>PERSONAS VULNERABLES PERTENECIENTES AL 80 % MÁS VULNERABLE</v>
      </c>
      <c r="Q135" s="4" t="str">
        <f>+('3 Planilla Preadjudicación OTIC'!Q135)</f>
        <v>PRESENCIAL</v>
      </c>
      <c r="R135" s="4" t="str">
        <f>+('3 Planilla Preadjudicación OTIC'!R135)</f>
        <v>INDEPENDIENTE</v>
      </c>
      <c r="S135" s="4" t="str">
        <f>+('3 Planilla Preadjudicación OTIC'!S135)</f>
        <v>01. LUNES - MAÑANA / 04. MARTES - MAÑANA / 07. MIÉRCOLES - MAÑANA / 10. JUEVES - MAÑANA / 13. VIERNES - MAÑANA</v>
      </c>
      <c r="T135" s="2">
        <f>+('3 Planilla Preadjudicación OTIC'!T135)</f>
        <v>20</v>
      </c>
      <c r="U135" s="2">
        <f>+('3 Planilla Preadjudicación OTIC'!U135)</f>
        <v>170</v>
      </c>
      <c r="V135" s="2">
        <f>+('3 Planilla Preadjudicación OTIC'!V135)</f>
        <v>12</v>
      </c>
      <c r="W135" s="2">
        <f>+('3 Planilla Preadjudicación OTIC'!W135)</f>
        <v>182</v>
      </c>
      <c r="X135" s="2">
        <f>+('3 Planilla Preadjudicación OTIC'!X135)</f>
        <v>4</v>
      </c>
      <c r="Y135" s="2" t="str">
        <f>+('3 Planilla Preadjudicación OTIC'!Y135)</f>
        <v>SI</v>
      </c>
      <c r="Z135" s="2" t="str">
        <f>+('3 Planilla Preadjudicación OTIC'!Z135)</f>
        <v>SI</v>
      </c>
      <c r="AA135" s="2" t="str">
        <f>+('3 Planilla Preadjudicación OTIC'!AA135)</f>
        <v>SI</v>
      </c>
      <c r="AB135" s="4">
        <f>+('3 Planilla Preadjudicación OTIC'!AB135)</f>
        <v>0</v>
      </c>
      <c r="AC135" s="4" t="str">
        <f>+('3 Planilla Preadjudicación OTIC'!AC135)</f>
        <v>EDUCACIÓN MEDIA COMPLETA, PREFERENTEMENTE</v>
      </c>
      <c r="AD135" s="2">
        <f>+('3 Planilla Preadjudicación OTIC'!AD135)</f>
        <v>0</v>
      </c>
      <c r="AE135" s="4">
        <f>+('3 Planilla Preadjudicación OTIC'!AE135)</f>
        <v>0</v>
      </c>
      <c r="AF135" s="2" t="str">
        <f>+('3 Planilla Preadjudicación OTIC'!AF135)</f>
        <v>CONVOCATORIA ABIERTA</v>
      </c>
      <c r="AG135" s="2">
        <f>+('3 Planilla Preadjudicación OTIC'!AG135)</f>
        <v>46</v>
      </c>
      <c r="AH135" s="30">
        <v>2</v>
      </c>
      <c r="AI135" s="2" t="str">
        <f>+('3 Planilla Preadjudicación OTIC'!AI135)</f>
        <v>76606610-0</v>
      </c>
      <c r="AJ135" s="135" t="str">
        <f>+('3 Planilla Preadjudicación OTIC'!AJ135)</f>
        <v>Centro de Capacitación Inforcap Spa</v>
      </c>
      <c r="AK135" s="4">
        <f>+('3 Planilla Preadjudicación OTIC'!AK135)</f>
        <v>182</v>
      </c>
      <c r="AL135" s="2">
        <f>+('3 Planilla Preadjudicación OTIC'!AL135)</f>
        <v>46</v>
      </c>
      <c r="AM135" s="2">
        <f>+('3 Planilla Preadjudicación OTIC'!AM135)</f>
        <v>5075</v>
      </c>
      <c r="AN135" s="12">
        <f>+('3 Planilla Preadjudicación OTIC'!AN135)</f>
        <v>275000</v>
      </c>
      <c r="AO135" s="12">
        <f>+('3 Planilla Preadjudicación OTIC'!AO135)</f>
        <v>0</v>
      </c>
      <c r="AP135" s="12">
        <f>+('3 Planilla Preadjudicación OTIC'!AP135)</f>
        <v>18473000</v>
      </c>
      <c r="AQ135" s="12">
        <f>+('3 Planilla Preadjudicación OTIC'!AQ135)</f>
        <v>3680000</v>
      </c>
      <c r="AR135" s="12">
        <f>+('3 Planilla Preadjudicación OTIC'!AR135)</f>
        <v>5500000</v>
      </c>
      <c r="AS135" s="12">
        <f>+('3 Planilla Preadjudicación OTIC'!AS135)</f>
        <v>4600000</v>
      </c>
      <c r="AT135" s="12">
        <f>+('3 Planilla Preadjudicación OTIC'!AT135)</f>
        <v>0</v>
      </c>
      <c r="AU135" s="12">
        <f>+('3 Planilla Preadjudicación OTIC'!AU135)</f>
        <v>32253000</v>
      </c>
      <c r="AV135" s="12" t="str">
        <f>+('3 Planilla Preadjudicación OTIC'!AV135)</f>
        <v>Si</v>
      </c>
      <c r="AW135" s="2">
        <f>+('3 Planilla Preadjudicación OTIC'!AW135)</f>
        <v>0</v>
      </c>
      <c r="AX135" s="4">
        <f>+('3 Planilla Preadjudicación OTIC'!AX135)</f>
        <v>7</v>
      </c>
      <c r="AY135" s="2">
        <f>+('3 Planilla Preadjudicación OTIC'!AY135)</f>
        <v>7</v>
      </c>
      <c r="AZ135" s="2" t="str">
        <f>+('3 Planilla Preadjudicación OTIC'!BA135)</f>
        <v>-</v>
      </c>
      <c r="BA135" s="2" t="str">
        <f>+('3 Planilla Preadjudicación OTIC'!BB135)</f>
        <v>-</v>
      </c>
      <c r="BB135" s="2" t="str">
        <f>+('3 Planilla Preadjudicación OTIC'!BC135)</f>
        <v>-</v>
      </c>
      <c r="BC135" s="2" t="str">
        <f>+('3 Planilla Preadjudicación OTIC'!BD135)</f>
        <v>-</v>
      </c>
      <c r="BD135" s="2" t="str">
        <f>+('3 Planilla Preadjudicación OTIC'!BE135)</f>
        <v>-</v>
      </c>
      <c r="BE135" s="2" t="str">
        <f>+('3 Planilla Preadjudicación OTIC'!BF135)</f>
        <v>-</v>
      </c>
      <c r="BF135" s="2"/>
      <c r="BG135" s="2">
        <f>+('3 Planilla Preadjudicación OTIC'!BG135)</f>
        <v>7</v>
      </c>
      <c r="BH135" s="2">
        <f>+('3 Planilla Preadjudicación OTIC'!BH135)</f>
        <v>7</v>
      </c>
      <c r="BI135" s="2">
        <f>+('3 Planilla Preadjudicación OTIC'!BI135)</f>
        <v>7</v>
      </c>
      <c r="BJ135" s="2">
        <f>+('3 Planilla Preadjudicación OTIC'!BJ135)</f>
        <v>7</v>
      </c>
      <c r="BK135" s="2">
        <f>+('3 Planilla Preadjudicación OTIC'!BK135)</f>
        <v>7</v>
      </c>
      <c r="BL135" s="199">
        <f>+('3 Planilla Preadjudicación OTIC'!BM135)</f>
        <v>7</v>
      </c>
      <c r="BM135" s="103">
        <f>ROUND(('3 Planilla Preadjudicación OTIC'!BN135),1)</f>
        <v>7</v>
      </c>
      <c r="BN135" s="4">
        <f>+('3 Planilla Preadjudicación OTIC'!BO135)</f>
        <v>0</v>
      </c>
      <c r="BO135" s="4">
        <f>+('3 Planilla Preadjudicación OTIC'!BP135)</f>
        <v>0</v>
      </c>
      <c r="BP135" s="4">
        <f>+('3 Planilla Preadjudicación OTIC'!BQ135)</f>
        <v>0</v>
      </c>
      <c r="BQ135" s="4">
        <f>+('3 Planilla Preadjudicación OTIC'!BR135)</f>
        <v>0</v>
      </c>
      <c r="BR135" s="4">
        <f>+('3 Planilla Preadjudicación OTIC'!BS135)</f>
        <v>0</v>
      </c>
      <c r="BS135" s="4">
        <f>+('3 Planilla Preadjudicación OTIC'!BT135)</f>
        <v>0</v>
      </c>
      <c r="BT135" s="135"/>
      <c r="BU135" s="85">
        <f>IF(VLOOKUP(A135,'BD OFICIAL'!$A$1:$AL$2097,7,0)=D135,0,1)</f>
        <v>0</v>
      </c>
      <c r="BV135" s="85">
        <f>IF(VLOOKUP(A135,'BD OFICIAL'!$A$1:$AL$2097,11,0)=J135,0,1)</f>
        <v>0</v>
      </c>
      <c r="BW135" s="85">
        <f>IF(VLOOKUP(A135,'BD OFICIAL'!$A$1:$AL$2097,13,0)=L135,0,1)</f>
        <v>0</v>
      </c>
      <c r="BX135" s="2">
        <f>IF(VLOOKUP(A135,'BD OFICIAL'!$A$1:$AL$2097,16,0)=O135,0,1)</f>
        <v>0</v>
      </c>
      <c r="BY135" s="2">
        <f>IF(VLOOKUP(A135,'BD OFICIAL'!$A$1:$AL$2097,17,0)=P135,0,1)</f>
        <v>0</v>
      </c>
      <c r="BZ135" s="2">
        <f>IF(VLOOKUP(A135,'BD OFICIAL'!$A$1:$AL$2097,19,0)=R135,0,1)</f>
        <v>0</v>
      </c>
      <c r="CA135" s="2">
        <f>IF(VLOOKUP(A135,'BD OFICIAL'!$A$1:$AL$2097,21,0)=T135,0,1)</f>
        <v>0</v>
      </c>
      <c r="CB135" s="2">
        <f>IF(VLOOKUP(A135,'BD OFICIAL'!$A$1:$AL$2097,24,0)=AK135,0,1)</f>
        <v>0</v>
      </c>
      <c r="CC135" s="2">
        <f>IF(VLOOKUP(A135,'BD OFICIAL'!$A$1:$AL$2097,25,0)=X135,0,1)</f>
        <v>0</v>
      </c>
      <c r="CD135" s="2">
        <f>IF(VLOOKUP(A135,'BD OFICIAL'!$A$1:$AL$2097,26,0)=Y135,0,1)</f>
        <v>0</v>
      </c>
      <c r="CE135" s="2">
        <f>IF(VLOOKUP(A135,'BD OFICIAL'!$A$1:$AL$2097,27,0)=Z135,0,1)</f>
        <v>0</v>
      </c>
      <c r="CF135" s="2">
        <f>IF(VLOOKUP(A135,'BD OFICIAL'!$A$1:$AL$2097,28,0)=AA135,0,1)</f>
        <v>0</v>
      </c>
      <c r="CG135" s="2">
        <f>IF(VLOOKUP(A135,'BD OFICIAL'!$A$1:$AL$2097,33,0)=AF135,0,1)</f>
        <v>0</v>
      </c>
      <c r="CH135" s="2">
        <f>IF(VLOOKUP(A135,'BD OFICIAL'!$A$1:$AL$2097,35,0)=AH135,0,1)</f>
        <v>0</v>
      </c>
      <c r="CI135" s="85">
        <f>IF(VLOOKUP(A135,'BD OFICIAL'!$A$1:$AL$2097,34,0)=AL135,0,1)</f>
        <v>0</v>
      </c>
      <c r="CJ135" s="12">
        <f>VLOOKUP(A135,'BD OFICIAL'!$A$1:$AM$2097,36,0)*AM135-AP135</f>
        <v>0</v>
      </c>
      <c r="CK135" s="85" t="str">
        <f t="shared" si="75"/>
        <v>SHNOM</v>
      </c>
      <c r="CL135" s="85" t="str">
        <f t="shared" si="76"/>
        <v>SI</v>
      </c>
      <c r="CM135" s="85" t="str">
        <f t="shared" si="89"/>
        <v>NO</v>
      </c>
      <c r="CN135" s="31">
        <f t="shared" si="90"/>
        <v>0</v>
      </c>
      <c r="CO135" s="31">
        <f t="shared" si="77"/>
        <v>0</v>
      </c>
      <c r="CP135" s="31">
        <f t="shared" si="68"/>
        <v>0</v>
      </c>
      <c r="CQ135" s="31">
        <f>IF(Y135="NO",0,IF(Y135="SI",IF(VLOOKUP(A135,'BD OFICIAL'!$A:$AO,40,0)=AQ135,0,1)))</f>
        <v>0</v>
      </c>
      <c r="CR135" s="31">
        <f>IF(Z135="NO",0,IF(Z135="SI",IF(VLOOKUP(A135,'BD OFICIAL'!$A:$AO,41,0)=AS135,0,1)))</f>
        <v>0</v>
      </c>
      <c r="CS135" s="31">
        <f t="shared" si="78"/>
        <v>0</v>
      </c>
      <c r="CT135" s="31">
        <f t="shared" si="79"/>
        <v>0</v>
      </c>
      <c r="CU135" s="31">
        <f>IF(VLOOKUP(A135,'BD OFICIAL'!$A$1:$AL$1055,31,0)="SI",IF(AT135&gt;0,0,1),IF(AT135=0,0,1))</f>
        <v>0</v>
      </c>
      <c r="CV135" s="31">
        <f t="shared" si="80"/>
        <v>0</v>
      </c>
      <c r="CW135" s="31">
        <f t="shared" si="81"/>
        <v>0</v>
      </c>
      <c r="CX135" s="85" t="str">
        <f t="shared" si="91"/>
        <v>SI</v>
      </c>
      <c r="CY135" s="31">
        <f t="shared" si="92"/>
        <v>0</v>
      </c>
      <c r="CZ135" s="85" t="str">
        <f>IF(ISERROR(VLOOKUP(AI135,EXPERIENCIA!$A$1:$C$2100,1,0)),"NO","SI")</f>
        <v>SI</v>
      </c>
      <c r="DA135" s="85">
        <f>IF(CX135="no","NO APLICA",IF(AX135=0,"ERROR NOTA",IF(AND(AX135&gt;1,CZ135="NO"),"ERROR NOTA",IF(AND(CZ135="NO",AX135=1),0,IF(VLOOKUP(AI135,EXPERIENCIA!$A$1:$C$2100,3,0)=AX135,0,"ERROR NOTA")))))</f>
        <v>0</v>
      </c>
      <c r="DB135" s="85" t="str">
        <f>IF(ISERROR(VLOOKUP(AI135,COMPORTAMIENTO!$A$1:$C$2100,1,0)),"NO","SI")</f>
        <v>SI</v>
      </c>
      <c r="DC135" s="85">
        <f>IF(CX135="NO","NO APLICA",IF(AY135=0,"ERROR NOTA",IF(AND(DB135="NO",AY135=7),0,IF(VLOOKUP(AI135,COMPORTAMIENTO!$A$2:$H$2100,8,0)=AY135,0,"ERROR NOTA"))))</f>
        <v>0</v>
      </c>
      <c r="DD135" s="103">
        <f t="shared" si="93"/>
        <v>0.70000000000000007</v>
      </c>
      <c r="DE135" s="103">
        <f t="shared" si="94"/>
        <v>0.70000000000000007</v>
      </c>
      <c r="DF135" s="85" t="str">
        <f t="shared" si="82"/>
        <v>SI</v>
      </c>
      <c r="DG135" s="85">
        <f t="shared" si="83"/>
        <v>0</v>
      </c>
      <c r="DH135" s="85">
        <f t="shared" si="95"/>
        <v>0</v>
      </c>
      <c r="DI135" s="85">
        <f t="shared" si="84"/>
        <v>0</v>
      </c>
      <c r="DJ135" s="7">
        <f t="shared" si="96"/>
        <v>7.0000000000000009</v>
      </c>
      <c r="DK135" s="7">
        <f t="shared" si="85"/>
        <v>7.0000000000000009</v>
      </c>
      <c r="DL135" s="12">
        <f t="shared" si="97"/>
        <v>5075</v>
      </c>
      <c r="DM135" s="12">
        <f>VLOOKUP(A135,'5 TD'!$A:$B,2,0)</f>
        <v>5075</v>
      </c>
      <c r="DN135" s="7">
        <f t="shared" si="86"/>
        <v>7</v>
      </c>
      <c r="DO135" s="85" t="str">
        <f t="shared" si="87"/>
        <v>APROBADO</v>
      </c>
      <c r="DP135" s="85" t="str">
        <f t="shared" si="69"/>
        <v>APROBADO</v>
      </c>
      <c r="DQ135" s="7">
        <f t="shared" si="70"/>
        <v>7</v>
      </c>
      <c r="DR135" s="85" t="str">
        <f t="shared" si="98"/>
        <v>APROBADO</v>
      </c>
      <c r="DS135" s="2">
        <f>+('3 Planilla Preadjudicación OTIC'!BO135)</f>
        <v>0</v>
      </c>
      <c r="DT135" s="2">
        <f>IF(DR135="APROBADO",VLOOKUP(A135,'5 TD'!$D$3:$E$270,2,0),"NO APLICA")</f>
        <v>7</v>
      </c>
      <c r="DU135" s="2" t="str">
        <f t="shared" si="71"/>
        <v>SI</v>
      </c>
      <c r="DV135" s="2">
        <f>IF(DU135="SI",VLOOKUP(A135,'5 TD'!$G$3:$H$270,2,0),"NO APLICA ")</f>
        <v>7.0000000000000009</v>
      </c>
      <c r="DW135" s="2" t="str">
        <f t="shared" si="99"/>
        <v>SI</v>
      </c>
      <c r="DX135" s="2">
        <f>IF(DW135="SI",VLOOKUP(A135,'5 TD'!$J$4:$K$472,2,0),"NO APLICA")</f>
        <v>7</v>
      </c>
      <c r="DY135" s="2" t="str">
        <f t="shared" si="100"/>
        <v>SI</v>
      </c>
      <c r="DZ135" s="7">
        <f>IF(DY135="SI",VLOOKUP(A135,'5 TD'!$M$4:$N$350,2,0),"NO APLICA")</f>
        <v>7</v>
      </c>
      <c r="EA135" s="2" t="str">
        <f t="shared" si="88"/>
        <v>SI</v>
      </c>
      <c r="EB135" s="12">
        <f t="shared" si="101"/>
        <v>5075</v>
      </c>
      <c r="EC135" s="12">
        <f>IF(EA135="SI",VLOOKUP(A135,'5 TD'!$V$4:$W$479,2,0),"NO APLICA")</f>
        <v>5075</v>
      </c>
      <c r="ED135" s="2" t="str">
        <f t="shared" si="72"/>
        <v>SI</v>
      </c>
      <c r="EE135" s="79">
        <f>IF(ED135="SI",VLOOKUP(AI135,COMPORTAMIENTO!$A$1:$H$2100,7,0),"NO APLICA")</f>
        <v>0.59701492537313439</v>
      </c>
      <c r="EF135" s="234">
        <f>IF(ED135="SI",VLOOKUP(A135,'5 TD'!$P$2:$Q$479,2,0),"NO APLICA")</f>
        <v>0.16245487364620939</v>
      </c>
      <c r="EG135" s="2" t="str">
        <f t="shared" si="73"/>
        <v>NO</v>
      </c>
      <c r="EH135" s="2">
        <f>IF(CZ135="no",0,VLOOKUP(AI135,EXPERIENCIA!$A$1:$C$2100,2,0))</f>
        <v>67</v>
      </c>
      <c r="EI135" s="2">
        <f>IF(CZ135="si",VLOOKUP(A135,'5 TD'!$S$3:$T$2103,2,0),0)</f>
        <v>146</v>
      </c>
      <c r="EJ135" s="2" t="str">
        <f t="shared" si="74"/>
        <v>NO</v>
      </c>
      <c r="EK135" s="2">
        <f>+('3 Planilla Preadjudicación OTIC'!BU136)</f>
        <v>0</v>
      </c>
      <c r="EL135" s="3"/>
      <c r="EM135" s="3"/>
      <c r="EN135" s="3"/>
    </row>
    <row r="136" spans="1:144" ht="15" hidden="1" customHeight="1" x14ac:dyDescent="0.3">
      <c r="A136" s="2">
        <f>+('3 Planilla Preadjudicación OTIC'!A136)</f>
        <v>14552</v>
      </c>
      <c r="B136" s="2" t="str">
        <f>+('3 Planilla Preadjudicación OTIC'!B136)</f>
        <v>53334038-5</v>
      </c>
      <c r="C136" s="4">
        <f>+('3 Planilla Preadjudicación OTIC'!E136)</f>
        <v>2025</v>
      </c>
      <c r="D136" s="4" t="str">
        <f>+('3 Planilla Preadjudicación OTIC'!F136)</f>
        <v>Fondos Regionales</v>
      </c>
      <c r="E136" s="4" t="str">
        <f>+('3 Planilla Preadjudicación OTIC'!G136)</f>
        <v>61531000-K</v>
      </c>
      <c r="F136" s="4" t="str">
        <f>+('3 Planilla Preadjudicación OTIC'!H136)</f>
        <v>SENCE</v>
      </c>
      <c r="G136" s="4"/>
      <c r="H136" s="4"/>
      <c r="I136" s="4" t="str">
        <f>+('3 Planilla Preadjudicación OTIC'!I136)</f>
        <v>LABORES DE CARPINTERÍA DE TERMINACIONES AVANZADAS</v>
      </c>
      <c r="J136" s="4" t="str">
        <f>+('3 Planilla Preadjudicación OTIC'!J136)</f>
        <v>PF1567</v>
      </c>
      <c r="K136" s="4" t="str">
        <f>+('3 Planilla Preadjudicación OTIC'!K136)</f>
        <v>TÉCNICAS PARA EL EMPRENDIMIENTO</v>
      </c>
      <c r="L136" s="4" t="str">
        <f>+('3 Planilla Preadjudicación OTIC'!L136)</f>
        <v>PF0921</v>
      </c>
      <c r="M136" s="2">
        <f>+('3 Planilla Preadjudicación OTIC'!M136)</f>
        <v>9</v>
      </c>
      <c r="N136" s="4" t="str">
        <f>+('3 Planilla Preadjudicación OTIC'!N136)</f>
        <v>DE LA ARAUCANÍA</v>
      </c>
      <c r="O136" s="4" t="str">
        <f>+('3 Planilla Preadjudicación OTIC'!O136)</f>
        <v>SAAVEDRA</v>
      </c>
      <c r="P136" s="4" t="str">
        <f>+('3 Planilla Preadjudicación OTIC'!P136)</f>
        <v>PERSONAS VULNERABLES PERTENECIENTES AL 80 % MÁS VULNERABLE</v>
      </c>
      <c r="Q136" s="4" t="str">
        <f>+('3 Planilla Preadjudicación OTIC'!Q136)</f>
        <v>PRESENCIAL</v>
      </c>
      <c r="R136" s="4" t="str">
        <f>+('3 Planilla Preadjudicación OTIC'!R136)</f>
        <v>INDEPENDIENTE</v>
      </c>
      <c r="S136" s="4" t="str">
        <f>+('3 Planilla Preadjudicación OTIC'!S136)</f>
        <v>01. LUNES - MAÑANA / 04. MARTES - MAÑANA / 07. MIÉRCOLES - MAÑANA / 10. JUEVES - MAÑANA / 13. VIERNES - MAÑANA</v>
      </c>
      <c r="T136" s="2">
        <f>+('3 Planilla Preadjudicación OTIC'!T136)</f>
        <v>20</v>
      </c>
      <c r="U136" s="2">
        <f>+('3 Planilla Preadjudicación OTIC'!U136)</f>
        <v>130</v>
      </c>
      <c r="V136" s="2">
        <f>+('3 Planilla Preadjudicación OTIC'!V136)</f>
        <v>12</v>
      </c>
      <c r="W136" s="2">
        <f>+('3 Planilla Preadjudicación OTIC'!W136)</f>
        <v>142</v>
      </c>
      <c r="X136" s="2">
        <f>+('3 Planilla Preadjudicación OTIC'!X136)</f>
        <v>4</v>
      </c>
      <c r="Y136" s="2" t="str">
        <f>+('3 Planilla Preadjudicación OTIC'!Y136)</f>
        <v>SI</v>
      </c>
      <c r="Z136" s="2" t="str">
        <f>+('3 Planilla Preadjudicación OTIC'!Z136)</f>
        <v>SI</v>
      </c>
      <c r="AA136" s="2" t="str">
        <f>+('3 Planilla Preadjudicación OTIC'!AA136)</f>
        <v>SI</v>
      </c>
      <c r="AB136" s="4">
        <f>+('3 Planilla Preadjudicación OTIC'!AB136)</f>
        <v>0</v>
      </c>
      <c r="AC136" s="4" t="str">
        <f>+('3 Planilla Preadjudicación OTIC'!AC136)</f>
        <v>EDUCACIÓN MEDIA COMPLETA, PREFERENTEMENTE</v>
      </c>
      <c r="AD136" s="2">
        <f>+('3 Planilla Preadjudicación OTIC'!AD136)</f>
        <v>0</v>
      </c>
      <c r="AE136" s="4">
        <f>+('3 Planilla Preadjudicación OTIC'!AE136)</f>
        <v>0</v>
      </c>
      <c r="AF136" s="2" t="str">
        <f>+('3 Planilla Preadjudicación OTIC'!AF136)</f>
        <v>CONVOCATORIA ABIERTA</v>
      </c>
      <c r="AG136" s="2">
        <f>+('3 Planilla Preadjudicación OTIC'!AG136)</f>
        <v>36</v>
      </c>
      <c r="AH136" s="30">
        <v>2</v>
      </c>
      <c r="AI136" s="2" t="str">
        <f>+('3 Planilla Preadjudicación OTIC'!AI136)</f>
        <v>76606610-0</v>
      </c>
      <c r="AJ136" s="135" t="str">
        <f>+('3 Planilla Preadjudicación OTIC'!AJ136)</f>
        <v>Centro de Capacitación Inforcap Spa</v>
      </c>
      <c r="AK136" s="4">
        <f>+('3 Planilla Preadjudicación OTIC'!AK136)</f>
        <v>142</v>
      </c>
      <c r="AL136" s="2">
        <f>+('3 Planilla Preadjudicación OTIC'!AL136)</f>
        <v>36</v>
      </c>
      <c r="AM136" s="2">
        <f>+('3 Planilla Preadjudicación OTIC'!AM136)</f>
        <v>5075</v>
      </c>
      <c r="AN136" s="12">
        <f>+('3 Planilla Preadjudicación OTIC'!AN136)</f>
        <v>275000</v>
      </c>
      <c r="AO136" s="12">
        <f>+('3 Planilla Preadjudicación OTIC'!AO136)</f>
        <v>0</v>
      </c>
      <c r="AP136" s="12">
        <f>+('3 Planilla Preadjudicación OTIC'!AP136)</f>
        <v>14413000</v>
      </c>
      <c r="AQ136" s="12">
        <f>+('3 Planilla Preadjudicación OTIC'!AQ136)</f>
        <v>2880000</v>
      </c>
      <c r="AR136" s="12">
        <f>+('3 Planilla Preadjudicación OTIC'!AR136)</f>
        <v>5500000</v>
      </c>
      <c r="AS136" s="12">
        <f>+('3 Planilla Preadjudicación OTIC'!AS136)</f>
        <v>3600000</v>
      </c>
      <c r="AT136" s="12">
        <f>+('3 Planilla Preadjudicación OTIC'!AT136)</f>
        <v>0</v>
      </c>
      <c r="AU136" s="12">
        <f>+('3 Planilla Preadjudicación OTIC'!AU136)</f>
        <v>26393000</v>
      </c>
      <c r="AV136" s="12" t="str">
        <f>+('3 Planilla Preadjudicación OTIC'!AV136)</f>
        <v>Si</v>
      </c>
      <c r="AW136" s="2">
        <f>+('3 Planilla Preadjudicación OTIC'!AW136)</f>
        <v>0</v>
      </c>
      <c r="AX136" s="4">
        <f>+('3 Planilla Preadjudicación OTIC'!AX136)</f>
        <v>7</v>
      </c>
      <c r="AY136" s="2">
        <f>+('3 Planilla Preadjudicación OTIC'!AY136)</f>
        <v>7</v>
      </c>
      <c r="AZ136" s="2" t="str">
        <f>+('3 Planilla Preadjudicación OTIC'!BA136)</f>
        <v>-</v>
      </c>
      <c r="BA136" s="2" t="str">
        <f>+('3 Planilla Preadjudicación OTIC'!BB136)</f>
        <v>-</v>
      </c>
      <c r="BB136" s="2" t="str">
        <f>+('3 Planilla Preadjudicación OTIC'!BC136)</f>
        <v>-</v>
      </c>
      <c r="BC136" s="2" t="str">
        <f>+('3 Planilla Preadjudicación OTIC'!BD136)</f>
        <v>-</v>
      </c>
      <c r="BD136" s="2" t="str">
        <f>+('3 Planilla Preadjudicación OTIC'!BE136)</f>
        <v>-</v>
      </c>
      <c r="BE136" s="2" t="str">
        <f>+('3 Planilla Preadjudicación OTIC'!BF136)</f>
        <v>-</v>
      </c>
      <c r="BF136" s="2"/>
      <c r="BG136" s="2">
        <f>+('3 Planilla Preadjudicación OTIC'!BG136)</f>
        <v>7</v>
      </c>
      <c r="BH136" s="2">
        <f>+('3 Planilla Preadjudicación OTIC'!BH136)</f>
        <v>7</v>
      </c>
      <c r="BI136" s="2">
        <f>+('3 Planilla Preadjudicación OTIC'!BI136)</f>
        <v>7</v>
      </c>
      <c r="BJ136" s="2">
        <f>+('3 Planilla Preadjudicación OTIC'!BJ136)</f>
        <v>7</v>
      </c>
      <c r="BK136" s="2">
        <f>+('3 Planilla Preadjudicación OTIC'!BK136)</f>
        <v>7</v>
      </c>
      <c r="BL136" s="199">
        <f>+('3 Planilla Preadjudicación OTIC'!BM136)</f>
        <v>7</v>
      </c>
      <c r="BM136" s="103">
        <f>ROUND(('3 Planilla Preadjudicación OTIC'!BN136),1)</f>
        <v>7</v>
      </c>
      <c r="BN136" s="4">
        <f>+('3 Planilla Preadjudicación OTIC'!BO136)</f>
        <v>0</v>
      </c>
      <c r="BO136" s="4">
        <f>+('3 Planilla Preadjudicación OTIC'!BP136)</f>
        <v>0</v>
      </c>
      <c r="BP136" s="4">
        <f>+('3 Planilla Preadjudicación OTIC'!BQ136)</f>
        <v>0</v>
      </c>
      <c r="BQ136" s="4">
        <f>+('3 Planilla Preadjudicación OTIC'!BR136)</f>
        <v>0</v>
      </c>
      <c r="BR136" s="4">
        <f>+('3 Planilla Preadjudicación OTIC'!BS136)</f>
        <v>0</v>
      </c>
      <c r="BS136" s="4">
        <f>+('3 Planilla Preadjudicación OTIC'!BT136)</f>
        <v>0</v>
      </c>
      <c r="BT136" s="135"/>
      <c r="BU136" s="85">
        <f>IF(VLOOKUP(A136,'BD OFICIAL'!$A$1:$AL$2097,7,0)=D136,0,1)</f>
        <v>0</v>
      </c>
      <c r="BV136" s="85">
        <f>IF(VLOOKUP(A136,'BD OFICIAL'!$A$1:$AL$2097,11,0)=J136,0,1)</f>
        <v>0</v>
      </c>
      <c r="BW136" s="85">
        <f>IF(VLOOKUP(A136,'BD OFICIAL'!$A$1:$AL$2097,13,0)=L136,0,1)</f>
        <v>0</v>
      </c>
      <c r="BX136" s="2">
        <f>IF(VLOOKUP(A136,'BD OFICIAL'!$A$1:$AL$2097,16,0)=O136,0,1)</f>
        <v>0</v>
      </c>
      <c r="BY136" s="2">
        <f>IF(VLOOKUP(A136,'BD OFICIAL'!$A$1:$AL$2097,17,0)=P136,0,1)</f>
        <v>0</v>
      </c>
      <c r="BZ136" s="2">
        <f>IF(VLOOKUP(A136,'BD OFICIAL'!$A$1:$AL$2097,19,0)=R136,0,1)</f>
        <v>0</v>
      </c>
      <c r="CA136" s="2">
        <f>IF(VLOOKUP(A136,'BD OFICIAL'!$A$1:$AL$2097,21,0)=T136,0,1)</f>
        <v>0</v>
      </c>
      <c r="CB136" s="2">
        <f>IF(VLOOKUP(A136,'BD OFICIAL'!$A$1:$AL$2097,24,0)=AK136,0,1)</f>
        <v>0</v>
      </c>
      <c r="CC136" s="2">
        <f>IF(VLOOKUP(A136,'BD OFICIAL'!$A$1:$AL$2097,25,0)=X136,0,1)</f>
        <v>0</v>
      </c>
      <c r="CD136" s="2">
        <f>IF(VLOOKUP(A136,'BD OFICIAL'!$A$1:$AL$2097,26,0)=Y136,0,1)</f>
        <v>0</v>
      </c>
      <c r="CE136" s="2">
        <f>IF(VLOOKUP(A136,'BD OFICIAL'!$A$1:$AL$2097,27,0)=Z136,0,1)</f>
        <v>0</v>
      </c>
      <c r="CF136" s="2">
        <f>IF(VLOOKUP(A136,'BD OFICIAL'!$A$1:$AL$2097,28,0)=AA136,0,1)</f>
        <v>0</v>
      </c>
      <c r="CG136" s="2">
        <f>IF(VLOOKUP(A136,'BD OFICIAL'!$A$1:$AL$2097,33,0)=AF136,0,1)</f>
        <v>0</v>
      </c>
      <c r="CH136" s="2">
        <f>IF(VLOOKUP(A136,'BD OFICIAL'!$A$1:$AL$2097,35,0)=AH136,0,1)</f>
        <v>0</v>
      </c>
      <c r="CI136" s="85">
        <f>IF(VLOOKUP(A136,'BD OFICIAL'!$A$1:$AL$2097,34,0)=AL136,0,1)</f>
        <v>0</v>
      </c>
      <c r="CJ136" s="12">
        <f>VLOOKUP(A136,'BD OFICIAL'!$A$1:$AM$2097,36,0)*AM136-AP136</f>
        <v>0</v>
      </c>
      <c r="CK136" s="85" t="str">
        <f t="shared" si="75"/>
        <v>SHNOM</v>
      </c>
      <c r="CL136" s="85" t="str">
        <f t="shared" si="76"/>
        <v>SI</v>
      </c>
      <c r="CM136" s="85" t="str">
        <f t="shared" si="89"/>
        <v>NO</v>
      </c>
      <c r="CN136" s="31">
        <f t="shared" si="90"/>
        <v>0</v>
      </c>
      <c r="CO136" s="31">
        <f t="shared" si="77"/>
        <v>0</v>
      </c>
      <c r="CP136" s="31">
        <f t="shared" si="68"/>
        <v>0</v>
      </c>
      <c r="CQ136" s="31">
        <f>IF(Y136="NO",0,IF(Y136="SI",IF(VLOOKUP(A136,'BD OFICIAL'!$A:$AO,40,0)=AQ136,0,1)))</f>
        <v>0</v>
      </c>
      <c r="CR136" s="31">
        <f>IF(Z136="NO",0,IF(Z136="SI",IF(VLOOKUP(A136,'BD OFICIAL'!$A:$AO,41,0)=AS136,0,1)))</f>
        <v>0</v>
      </c>
      <c r="CS136" s="31">
        <f t="shared" si="78"/>
        <v>0</v>
      </c>
      <c r="CT136" s="31">
        <f t="shared" si="79"/>
        <v>0</v>
      </c>
      <c r="CU136" s="31">
        <f>IF(VLOOKUP(A136,'BD OFICIAL'!$A$1:$AL$1055,31,0)="SI",IF(AT136&gt;0,0,1),IF(AT136=0,0,1))</f>
        <v>0</v>
      </c>
      <c r="CV136" s="31">
        <f t="shared" si="80"/>
        <v>0</v>
      </c>
      <c r="CW136" s="31">
        <f t="shared" si="81"/>
        <v>0</v>
      </c>
      <c r="CX136" s="85" t="str">
        <f t="shared" si="91"/>
        <v>SI</v>
      </c>
      <c r="CY136" s="31">
        <f t="shared" si="92"/>
        <v>0</v>
      </c>
      <c r="CZ136" s="85" t="str">
        <f>IF(ISERROR(VLOOKUP(AI136,EXPERIENCIA!$A$1:$C$2100,1,0)),"NO","SI")</f>
        <v>SI</v>
      </c>
      <c r="DA136" s="85">
        <f>IF(CX136="no","NO APLICA",IF(AX136=0,"ERROR NOTA",IF(AND(AX136&gt;1,CZ136="NO"),"ERROR NOTA",IF(AND(CZ136="NO",AX136=1),0,IF(VLOOKUP(AI136,EXPERIENCIA!$A$1:$C$2100,3,0)=AX136,0,"ERROR NOTA")))))</f>
        <v>0</v>
      </c>
      <c r="DB136" s="85" t="str">
        <f>IF(ISERROR(VLOOKUP(AI136,COMPORTAMIENTO!$A$1:$C$2100,1,0)),"NO","SI")</f>
        <v>SI</v>
      </c>
      <c r="DC136" s="85">
        <f>IF(CX136="NO","NO APLICA",IF(AY136=0,"ERROR NOTA",IF(AND(DB136="NO",AY136=7),0,IF(VLOOKUP(AI136,COMPORTAMIENTO!$A$2:$H$2100,8,0)=AY136,0,"ERROR NOTA"))))</f>
        <v>0</v>
      </c>
      <c r="DD136" s="103">
        <f t="shared" si="93"/>
        <v>0.70000000000000007</v>
      </c>
      <c r="DE136" s="103">
        <f t="shared" si="94"/>
        <v>0.70000000000000007</v>
      </c>
      <c r="DF136" s="85" t="str">
        <f t="shared" si="82"/>
        <v>SI</v>
      </c>
      <c r="DG136" s="85">
        <f t="shared" si="83"/>
        <v>0</v>
      </c>
      <c r="DH136" s="85">
        <f t="shared" si="95"/>
        <v>0</v>
      </c>
      <c r="DI136" s="85">
        <f t="shared" si="84"/>
        <v>0</v>
      </c>
      <c r="DJ136" s="7">
        <f t="shared" si="96"/>
        <v>7.0000000000000009</v>
      </c>
      <c r="DK136" s="7">
        <f t="shared" si="85"/>
        <v>7.0000000000000009</v>
      </c>
      <c r="DL136" s="12">
        <f t="shared" si="97"/>
        <v>5075</v>
      </c>
      <c r="DM136" s="12">
        <f>VLOOKUP(A136,'5 TD'!$A:$B,2,0)</f>
        <v>5075</v>
      </c>
      <c r="DN136" s="7">
        <f t="shared" si="86"/>
        <v>7</v>
      </c>
      <c r="DO136" s="85" t="str">
        <f t="shared" si="87"/>
        <v>APROBADO</v>
      </c>
      <c r="DP136" s="85" t="str">
        <f t="shared" si="69"/>
        <v>APROBADO</v>
      </c>
      <c r="DQ136" s="7">
        <f t="shared" si="70"/>
        <v>7</v>
      </c>
      <c r="DR136" s="85" t="str">
        <f t="shared" si="98"/>
        <v>APROBADO</v>
      </c>
      <c r="DS136" s="2">
        <f>+('3 Planilla Preadjudicación OTIC'!BO136)</f>
        <v>0</v>
      </c>
      <c r="DT136" s="2">
        <f>IF(DR136="APROBADO",VLOOKUP(A136,'5 TD'!$D$3:$E$270,2,0),"NO APLICA")</f>
        <v>7</v>
      </c>
      <c r="DU136" s="2" t="str">
        <f t="shared" si="71"/>
        <v>SI</v>
      </c>
      <c r="DV136" s="2">
        <f>IF(DU136="SI",VLOOKUP(A136,'5 TD'!$G$3:$H$270,2,0),"NO APLICA ")</f>
        <v>7.0000000000000009</v>
      </c>
      <c r="DW136" s="2" t="str">
        <f t="shared" si="99"/>
        <v>SI</v>
      </c>
      <c r="DX136" s="2">
        <f>IF(DW136="SI",VLOOKUP(A136,'5 TD'!$J$4:$K$472,2,0),"NO APLICA")</f>
        <v>7</v>
      </c>
      <c r="DY136" s="2" t="str">
        <f t="shared" si="100"/>
        <v>SI</v>
      </c>
      <c r="DZ136" s="7">
        <f>IF(DY136="SI",VLOOKUP(A136,'5 TD'!$M$4:$N$350,2,0),"NO APLICA")</f>
        <v>7</v>
      </c>
      <c r="EA136" s="2" t="str">
        <f t="shared" si="88"/>
        <v>SI</v>
      </c>
      <c r="EB136" s="12">
        <f t="shared" si="101"/>
        <v>5075</v>
      </c>
      <c r="EC136" s="12">
        <f>IF(EA136="SI",VLOOKUP(A136,'5 TD'!$V$4:$W$479,2,0),"NO APLICA")</f>
        <v>5075</v>
      </c>
      <c r="ED136" s="2" t="str">
        <f t="shared" si="72"/>
        <v>SI</v>
      </c>
      <c r="EE136" s="79">
        <f>IF(ED136="SI",VLOOKUP(AI136,COMPORTAMIENTO!$A$1:$H$2100,7,0),"NO APLICA")</f>
        <v>0.59701492537313439</v>
      </c>
      <c r="EF136" s="234">
        <f>IF(ED136="SI",VLOOKUP(A136,'5 TD'!$P$2:$Q$479,2,0),"NO APLICA")</f>
        <v>5.9523809523809527E-2</v>
      </c>
      <c r="EG136" s="2" t="str">
        <f t="shared" si="73"/>
        <v>NO</v>
      </c>
      <c r="EH136" s="2">
        <f>IF(CZ136="no",0,VLOOKUP(AI136,EXPERIENCIA!$A$1:$C$2100,2,0))</f>
        <v>67</v>
      </c>
      <c r="EI136" s="2">
        <f>IF(CZ136="si",VLOOKUP(A136,'5 TD'!$S$3:$T$2103,2,0),0)</f>
        <v>146</v>
      </c>
      <c r="EJ136" s="2" t="str">
        <f t="shared" si="74"/>
        <v>NO</v>
      </c>
      <c r="EK136" s="2">
        <f>+('3 Planilla Preadjudicación OTIC'!BU137)</f>
        <v>0</v>
      </c>
      <c r="EL136" s="3"/>
      <c r="EM136" s="3"/>
      <c r="EN136" s="3"/>
    </row>
    <row r="137" spans="1:144" ht="15" hidden="1" customHeight="1" x14ac:dyDescent="0.3">
      <c r="A137" s="2">
        <f>+('3 Planilla Preadjudicación OTIC'!A137)</f>
        <v>14553</v>
      </c>
      <c r="B137" s="2" t="str">
        <f>+('3 Planilla Preadjudicación OTIC'!B137)</f>
        <v>53334038-5</v>
      </c>
      <c r="C137" s="4">
        <f>+('3 Planilla Preadjudicación OTIC'!E137)</f>
        <v>2025</v>
      </c>
      <c r="D137" s="4" t="str">
        <f>+('3 Planilla Preadjudicación OTIC'!F137)</f>
        <v>Fondos Regionales</v>
      </c>
      <c r="E137" s="4" t="str">
        <f>+('3 Planilla Preadjudicación OTIC'!G137)</f>
        <v>61531000-K</v>
      </c>
      <c r="F137" s="4" t="str">
        <f>+('3 Planilla Preadjudicación OTIC'!H137)</f>
        <v>SENCE</v>
      </c>
      <c r="G137" s="4"/>
      <c r="H137" s="4"/>
      <c r="I137" s="4" t="str">
        <f>+('3 Planilla Preadjudicación OTIC'!I137)</f>
        <v>LABORES DE CARPINTERÍA DE TERMINACIONES AVANZADAS</v>
      </c>
      <c r="J137" s="4" t="str">
        <f>+('3 Planilla Preadjudicación OTIC'!J137)</f>
        <v>PF1567</v>
      </c>
      <c r="K137" s="4" t="str">
        <f>+('3 Planilla Preadjudicación OTIC'!K137)</f>
        <v>TÉCNICAS PARA EL EMPRENDIMIENTO</v>
      </c>
      <c r="L137" s="4" t="str">
        <f>+('3 Planilla Preadjudicación OTIC'!L137)</f>
        <v>PF0921</v>
      </c>
      <c r="M137" s="2">
        <f>+('3 Planilla Preadjudicación OTIC'!M137)</f>
        <v>9</v>
      </c>
      <c r="N137" s="4" t="str">
        <f>+('3 Planilla Preadjudicación OTIC'!N137)</f>
        <v>DE LA ARAUCANÍA</v>
      </c>
      <c r="O137" s="4" t="str">
        <f>+('3 Planilla Preadjudicación OTIC'!O137)</f>
        <v>LOS SAUCES</v>
      </c>
      <c r="P137" s="4" t="str">
        <f>+('3 Planilla Preadjudicación OTIC'!P137)</f>
        <v>PERSONAS VULNERABLES PERTENECIENTES AL 80 % MÁS VULNERABLE</v>
      </c>
      <c r="Q137" s="4" t="str">
        <f>+('3 Planilla Preadjudicación OTIC'!Q137)</f>
        <v>PRESENCIAL</v>
      </c>
      <c r="R137" s="4" t="str">
        <f>+('3 Planilla Preadjudicación OTIC'!R137)</f>
        <v>INDEPENDIENTE</v>
      </c>
      <c r="S137" s="4" t="str">
        <f>+('3 Planilla Preadjudicación OTIC'!S137)</f>
        <v>01. LUNES - MAÑANA / 04. MARTES - MAÑANA / 07. MIÉRCOLES - MAÑANA / 10. JUEVES - MAÑANA / 13. VIERNES - MAÑANA</v>
      </c>
      <c r="T137" s="2">
        <f>+('3 Planilla Preadjudicación OTIC'!T137)</f>
        <v>20</v>
      </c>
      <c r="U137" s="2">
        <f>+('3 Planilla Preadjudicación OTIC'!U137)</f>
        <v>130</v>
      </c>
      <c r="V137" s="2">
        <f>+('3 Planilla Preadjudicación OTIC'!V137)</f>
        <v>12</v>
      </c>
      <c r="W137" s="2">
        <f>+('3 Planilla Preadjudicación OTIC'!W137)</f>
        <v>142</v>
      </c>
      <c r="X137" s="2">
        <f>+('3 Planilla Preadjudicación OTIC'!X137)</f>
        <v>4</v>
      </c>
      <c r="Y137" s="2" t="str">
        <f>+('3 Planilla Preadjudicación OTIC'!Y137)</f>
        <v>SI</v>
      </c>
      <c r="Z137" s="2" t="str">
        <f>+('3 Planilla Preadjudicación OTIC'!Z137)</f>
        <v>SI</v>
      </c>
      <c r="AA137" s="2" t="str">
        <f>+('3 Planilla Preadjudicación OTIC'!AA137)</f>
        <v>SI</v>
      </c>
      <c r="AB137" s="4">
        <f>+('3 Planilla Preadjudicación OTIC'!AB137)</f>
        <v>0</v>
      </c>
      <c r="AC137" s="4" t="str">
        <f>+('3 Planilla Preadjudicación OTIC'!AC137)</f>
        <v>EDUCACIÓN MEDIA COMPLETA, PREFERENTEMENTE</v>
      </c>
      <c r="AD137" s="2">
        <f>+('3 Planilla Preadjudicación OTIC'!AD137)</f>
        <v>0</v>
      </c>
      <c r="AE137" s="4">
        <f>+('3 Planilla Preadjudicación OTIC'!AE137)</f>
        <v>0</v>
      </c>
      <c r="AF137" s="2" t="str">
        <f>+('3 Planilla Preadjudicación OTIC'!AF137)</f>
        <v>CONVOCATORIA ABIERTA</v>
      </c>
      <c r="AG137" s="2">
        <f>+('3 Planilla Preadjudicación OTIC'!AG137)</f>
        <v>36</v>
      </c>
      <c r="AH137" s="30">
        <v>2</v>
      </c>
      <c r="AI137" s="2" t="str">
        <f>+('3 Planilla Preadjudicación OTIC'!AI137)</f>
        <v>76606610-0</v>
      </c>
      <c r="AJ137" s="135" t="str">
        <f>+('3 Planilla Preadjudicación OTIC'!AJ137)</f>
        <v>Centro de Capacitación Inforcap Spa</v>
      </c>
      <c r="AK137" s="4">
        <f>+('3 Planilla Preadjudicación OTIC'!AK137)</f>
        <v>142</v>
      </c>
      <c r="AL137" s="2">
        <f>+('3 Planilla Preadjudicación OTIC'!AL137)</f>
        <v>36</v>
      </c>
      <c r="AM137" s="2">
        <f>+('3 Planilla Preadjudicación OTIC'!AM137)</f>
        <v>5075</v>
      </c>
      <c r="AN137" s="12">
        <f>+('3 Planilla Preadjudicación OTIC'!AN137)</f>
        <v>275000</v>
      </c>
      <c r="AO137" s="12">
        <f>+('3 Planilla Preadjudicación OTIC'!AO137)</f>
        <v>0</v>
      </c>
      <c r="AP137" s="12">
        <f>+('3 Planilla Preadjudicación OTIC'!AP137)</f>
        <v>14413000</v>
      </c>
      <c r="AQ137" s="12">
        <f>+('3 Planilla Preadjudicación OTIC'!AQ137)</f>
        <v>2880000</v>
      </c>
      <c r="AR137" s="12">
        <f>+('3 Planilla Preadjudicación OTIC'!AR137)</f>
        <v>5500000</v>
      </c>
      <c r="AS137" s="12">
        <f>+('3 Planilla Preadjudicación OTIC'!AS137)</f>
        <v>3600000</v>
      </c>
      <c r="AT137" s="12">
        <f>+('3 Planilla Preadjudicación OTIC'!AT137)</f>
        <v>0</v>
      </c>
      <c r="AU137" s="12">
        <f>+('3 Planilla Preadjudicación OTIC'!AU137)</f>
        <v>26393000</v>
      </c>
      <c r="AV137" s="12" t="str">
        <f>+('3 Planilla Preadjudicación OTIC'!AV137)</f>
        <v>Si</v>
      </c>
      <c r="AW137" s="2">
        <f>+('3 Planilla Preadjudicación OTIC'!AW137)</f>
        <v>0</v>
      </c>
      <c r="AX137" s="4">
        <f>+('3 Planilla Preadjudicación OTIC'!AX137)</f>
        <v>7</v>
      </c>
      <c r="AY137" s="2">
        <f>+('3 Planilla Preadjudicación OTIC'!AY137)</f>
        <v>7</v>
      </c>
      <c r="AZ137" s="2" t="str">
        <f>+('3 Planilla Preadjudicación OTIC'!BA137)</f>
        <v>-</v>
      </c>
      <c r="BA137" s="2" t="str">
        <f>+('3 Planilla Preadjudicación OTIC'!BB137)</f>
        <v>-</v>
      </c>
      <c r="BB137" s="2" t="str">
        <f>+('3 Planilla Preadjudicación OTIC'!BC137)</f>
        <v>-</v>
      </c>
      <c r="BC137" s="2" t="str">
        <f>+('3 Planilla Preadjudicación OTIC'!BD137)</f>
        <v>-</v>
      </c>
      <c r="BD137" s="2" t="str">
        <f>+('3 Planilla Preadjudicación OTIC'!BE137)</f>
        <v>-</v>
      </c>
      <c r="BE137" s="2" t="str">
        <f>+('3 Planilla Preadjudicación OTIC'!BF137)</f>
        <v>-</v>
      </c>
      <c r="BF137" s="2"/>
      <c r="BG137" s="2">
        <f>+('3 Planilla Preadjudicación OTIC'!BG137)</f>
        <v>7</v>
      </c>
      <c r="BH137" s="2">
        <f>+('3 Planilla Preadjudicación OTIC'!BH137)</f>
        <v>7</v>
      </c>
      <c r="BI137" s="2">
        <f>+('3 Planilla Preadjudicación OTIC'!BI137)</f>
        <v>7</v>
      </c>
      <c r="BJ137" s="2">
        <f>+('3 Planilla Preadjudicación OTIC'!BJ137)</f>
        <v>7</v>
      </c>
      <c r="BK137" s="2">
        <f>+('3 Planilla Preadjudicación OTIC'!BK137)</f>
        <v>7</v>
      </c>
      <c r="BL137" s="199">
        <f>+('3 Planilla Preadjudicación OTIC'!BM137)</f>
        <v>7</v>
      </c>
      <c r="BM137" s="103">
        <f>ROUND(('3 Planilla Preadjudicación OTIC'!BN137),1)</f>
        <v>7</v>
      </c>
      <c r="BN137" s="4">
        <f>+('3 Planilla Preadjudicación OTIC'!BO137)</f>
        <v>0</v>
      </c>
      <c r="BO137" s="4">
        <f>+('3 Planilla Preadjudicación OTIC'!BP137)</f>
        <v>0</v>
      </c>
      <c r="BP137" s="4">
        <f>+('3 Planilla Preadjudicación OTIC'!BQ137)</f>
        <v>0</v>
      </c>
      <c r="BQ137" s="4">
        <f>+('3 Planilla Preadjudicación OTIC'!BR137)</f>
        <v>0</v>
      </c>
      <c r="BR137" s="4">
        <f>+('3 Planilla Preadjudicación OTIC'!BS137)</f>
        <v>0</v>
      </c>
      <c r="BS137" s="4">
        <f>+('3 Planilla Preadjudicación OTIC'!BT137)</f>
        <v>0</v>
      </c>
      <c r="BT137" s="135"/>
      <c r="BU137" s="85">
        <f>IF(VLOOKUP(A137,'BD OFICIAL'!$A$1:$AL$2097,7,0)=D137,0,1)</f>
        <v>0</v>
      </c>
      <c r="BV137" s="85">
        <f>IF(VLOOKUP(A137,'BD OFICIAL'!$A$1:$AL$2097,11,0)=J137,0,1)</f>
        <v>0</v>
      </c>
      <c r="BW137" s="85">
        <f>IF(VLOOKUP(A137,'BD OFICIAL'!$A$1:$AL$2097,13,0)=L137,0,1)</f>
        <v>0</v>
      </c>
      <c r="BX137" s="2">
        <f>IF(VLOOKUP(A137,'BD OFICIAL'!$A$1:$AL$2097,16,0)=O137,0,1)</f>
        <v>0</v>
      </c>
      <c r="BY137" s="2">
        <f>IF(VLOOKUP(A137,'BD OFICIAL'!$A$1:$AL$2097,17,0)=P137,0,1)</f>
        <v>0</v>
      </c>
      <c r="BZ137" s="2">
        <f>IF(VLOOKUP(A137,'BD OFICIAL'!$A$1:$AL$2097,19,0)=R137,0,1)</f>
        <v>0</v>
      </c>
      <c r="CA137" s="2">
        <f>IF(VLOOKUP(A137,'BD OFICIAL'!$A$1:$AL$2097,21,0)=T137,0,1)</f>
        <v>0</v>
      </c>
      <c r="CB137" s="2">
        <f>IF(VLOOKUP(A137,'BD OFICIAL'!$A$1:$AL$2097,24,0)=AK137,0,1)</f>
        <v>0</v>
      </c>
      <c r="CC137" s="2">
        <f>IF(VLOOKUP(A137,'BD OFICIAL'!$A$1:$AL$2097,25,0)=X137,0,1)</f>
        <v>0</v>
      </c>
      <c r="CD137" s="2">
        <f>IF(VLOOKUP(A137,'BD OFICIAL'!$A$1:$AL$2097,26,0)=Y137,0,1)</f>
        <v>0</v>
      </c>
      <c r="CE137" s="2">
        <f>IF(VLOOKUP(A137,'BD OFICIAL'!$A$1:$AL$2097,27,0)=Z137,0,1)</f>
        <v>0</v>
      </c>
      <c r="CF137" s="2">
        <f>IF(VLOOKUP(A137,'BD OFICIAL'!$A$1:$AL$2097,28,0)=AA137,0,1)</f>
        <v>0</v>
      </c>
      <c r="CG137" s="2">
        <f>IF(VLOOKUP(A137,'BD OFICIAL'!$A$1:$AL$2097,33,0)=AF137,0,1)</f>
        <v>0</v>
      </c>
      <c r="CH137" s="2">
        <f>IF(VLOOKUP(A137,'BD OFICIAL'!$A$1:$AL$2097,35,0)=AH137,0,1)</f>
        <v>0</v>
      </c>
      <c r="CI137" s="85">
        <f>IF(VLOOKUP(A137,'BD OFICIAL'!$A$1:$AL$2097,34,0)=AL137,0,1)</f>
        <v>0</v>
      </c>
      <c r="CJ137" s="12">
        <f>VLOOKUP(A137,'BD OFICIAL'!$A$1:$AM$2097,36,0)*AM137-AP137</f>
        <v>0</v>
      </c>
      <c r="CK137" s="85" t="str">
        <f t="shared" si="75"/>
        <v>SHNOM</v>
      </c>
      <c r="CL137" s="85" t="str">
        <f t="shared" si="76"/>
        <v>SI</v>
      </c>
      <c r="CM137" s="85" t="str">
        <f t="shared" si="89"/>
        <v>NO</v>
      </c>
      <c r="CN137" s="31">
        <f t="shared" si="90"/>
        <v>0</v>
      </c>
      <c r="CO137" s="31">
        <f t="shared" si="77"/>
        <v>0</v>
      </c>
      <c r="CP137" s="31">
        <f t="shared" si="68"/>
        <v>0</v>
      </c>
      <c r="CQ137" s="31">
        <f>IF(Y137="NO",0,IF(Y137="SI",IF(VLOOKUP(A137,'BD OFICIAL'!$A:$AO,40,0)=AQ137,0,1)))</f>
        <v>0</v>
      </c>
      <c r="CR137" s="31">
        <f>IF(Z137="NO",0,IF(Z137="SI",IF(VLOOKUP(A137,'BD OFICIAL'!$A:$AO,41,0)=AS137,0,1)))</f>
        <v>0</v>
      </c>
      <c r="CS137" s="31">
        <f t="shared" si="78"/>
        <v>0</v>
      </c>
      <c r="CT137" s="31">
        <f t="shared" si="79"/>
        <v>0</v>
      </c>
      <c r="CU137" s="31">
        <f>IF(VLOOKUP(A137,'BD OFICIAL'!$A$1:$AL$1055,31,0)="SI",IF(AT137&gt;0,0,1),IF(AT137=0,0,1))</f>
        <v>0</v>
      </c>
      <c r="CV137" s="31">
        <f t="shared" si="80"/>
        <v>0</v>
      </c>
      <c r="CW137" s="31">
        <f t="shared" si="81"/>
        <v>0</v>
      </c>
      <c r="CX137" s="85" t="str">
        <f t="shared" si="91"/>
        <v>SI</v>
      </c>
      <c r="CY137" s="31">
        <f t="shared" si="92"/>
        <v>0</v>
      </c>
      <c r="CZ137" s="85" t="str">
        <f>IF(ISERROR(VLOOKUP(AI137,EXPERIENCIA!$A$1:$C$2100,1,0)),"NO","SI")</f>
        <v>SI</v>
      </c>
      <c r="DA137" s="85">
        <f>IF(CX137="no","NO APLICA",IF(AX137=0,"ERROR NOTA",IF(AND(AX137&gt;1,CZ137="NO"),"ERROR NOTA",IF(AND(CZ137="NO",AX137=1),0,IF(VLOOKUP(AI137,EXPERIENCIA!$A$1:$C$2100,3,0)=AX137,0,"ERROR NOTA")))))</f>
        <v>0</v>
      </c>
      <c r="DB137" s="85" t="str">
        <f>IF(ISERROR(VLOOKUP(AI137,COMPORTAMIENTO!$A$1:$C$2100,1,0)),"NO","SI")</f>
        <v>SI</v>
      </c>
      <c r="DC137" s="85">
        <f>IF(CX137="NO","NO APLICA",IF(AY137=0,"ERROR NOTA",IF(AND(DB137="NO",AY137=7),0,IF(VLOOKUP(AI137,COMPORTAMIENTO!$A$2:$H$2100,8,0)=AY137,0,"ERROR NOTA"))))</f>
        <v>0</v>
      </c>
      <c r="DD137" s="103">
        <f t="shared" si="93"/>
        <v>0.70000000000000007</v>
      </c>
      <c r="DE137" s="103">
        <f t="shared" si="94"/>
        <v>0.70000000000000007</v>
      </c>
      <c r="DF137" s="85" t="str">
        <f t="shared" si="82"/>
        <v>SI</v>
      </c>
      <c r="DG137" s="85">
        <f t="shared" si="83"/>
        <v>0</v>
      </c>
      <c r="DH137" s="85">
        <f t="shared" si="95"/>
        <v>0</v>
      </c>
      <c r="DI137" s="85">
        <f t="shared" si="84"/>
        <v>0</v>
      </c>
      <c r="DJ137" s="7">
        <f t="shared" si="96"/>
        <v>7.0000000000000009</v>
      </c>
      <c r="DK137" s="7">
        <f t="shared" si="85"/>
        <v>7.0000000000000009</v>
      </c>
      <c r="DL137" s="12">
        <f t="shared" si="97"/>
        <v>5075</v>
      </c>
      <c r="DM137" s="12">
        <f>VLOOKUP(A137,'5 TD'!$A:$B,2,0)</f>
        <v>5075</v>
      </c>
      <c r="DN137" s="7">
        <f t="shared" si="86"/>
        <v>7</v>
      </c>
      <c r="DO137" s="85" t="str">
        <f t="shared" si="87"/>
        <v>APROBADO</v>
      </c>
      <c r="DP137" s="85" t="str">
        <f t="shared" si="69"/>
        <v>APROBADO</v>
      </c>
      <c r="DQ137" s="7">
        <f t="shared" si="70"/>
        <v>7</v>
      </c>
      <c r="DR137" s="85" t="str">
        <f t="shared" si="98"/>
        <v>APROBADO</v>
      </c>
      <c r="DS137" s="2">
        <f>+('3 Planilla Preadjudicación OTIC'!BO137)</f>
        <v>0</v>
      </c>
      <c r="DT137" s="2">
        <f>IF(DR137="APROBADO",VLOOKUP(A137,'5 TD'!$D$3:$E$270,2,0),"NO APLICA")</f>
        <v>7</v>
      </c>
      <c r="DU137" s="2" t="str">
        <f t="shared" si="71"/>
        <v>SI</v>
      </c>
      <c r="DV137" s="2">
        <f>IF(DU137="SI",VLOOKUP(A137,'5 TD'!$G$3:$H$270,2,0),"NO APLICA ")</f>
        <v>7.0000000000000009</v>
      </c>
      <c r="DW137" s="2" t="str">
        <f t="shared" si="99"/>
        <v>SI</v>
      </c>
      <c r="DX137" s="2">
        <f>IF(DW137="SI",VLOOKUP(A137,'5 TD'!$J$4:$K$472,2,0),"NO APLICA")</f>
        <v>7</v>
      </c>
      <c r="DY137" s="2" t="str">
        <f t="shared" si="100"/>
        <v>SI</v>
      </c>
      <c r="DZ137" s="7">
        <f>IF(DY137="SI",VLOOKUP(A137,'5 TD'!$M$4:$N$350,2,0),"NO APLICA")</f>
        <v>7</v>
      </c>
      <c r="EA137" s="2" t="str">
        <f t="shared" si="88"/>
        <v>SI</v>
      </c>
      <c r="EB137" s="12">
        <f t="shared" si="101"/>
        <v>5075</v>
      </c>
      <c r="EC137" s="12">
        <f>IF(EA137="SI",VLOOKUP(A137,'5 TD'!$V$4:$W$479,2,0),"NO APLICA")</f>
        <v>5075</v>
      </c>
      <c r="ED137" s="2" t="str">
        <f t="shared" si="72"/>
        <v>SI</v>
      </c>
      <c r="EE137" s="79">
        <f>IF(ED137="SI",VLOOKUP(AI137,COMPORTAMIENTO!$A$1:$H$2100,7,0),"NO APLICA")</f>
        <v>0.59701492537313439</v>
      </c>
      <c r="EF137" s="234">
        <f>IF(ED137="SI",VLOOKUP(A137,'5 TD'!$P$2:$Q$479,2,0),"NO APLICA")</f>
        <v>0.16245487364620939</v>
      </c>
      <c r="EG137" s="2" t="str">
        <f t="shared" si="73"/>
        <v>NO</v>
      </c>
      <c r="EH137" s="2">
        <f>IF(CZ137="no",0,VLOOKUP(AI137,EXPERIENCIA!$A$1:$C$2100,2,0))</f>
        <v>67</v>
      </c>
      <c r="EI137" s="2">
        <f>IF(CZ137="si",VLOOKUP(A137,'5 TD'!$S$3:$T$2103,2,0),0)</f>
        <v>146</v>
      </c>
      <c r="EJ137" s="2" t="str">
        <f t="shared" si="74"/>
        <v>NO</v>
      </c>
      <c r="EK137" s="2">
        <f>+('3 Planilla Preadjudicación OTIC'!BU138)</f>
        <v>0</v>
      </c>
      <c r="EL137" s="3"/>
      <c r="EM137" s="3"/>
      <c r="EN137" s="3"/>
    </row>
    <row r="138" spans="1:144" ht="15" hidden="1" customHeight="1" x14ac:dyDescent="0.3">
      <c r="A138" s="2">
        <f>+('3 Planilla Preadjudicación OTIC'!A138)</f>
        <v>14554</v>
      </c>
      <c r="B138" s="2" t="str">
        <f>+('3 Planilla Preadjudicación OTIC'!B138)</f>
        <v>53334038-5</v>
      </c>
      <c r="C138" s="4">
        <f>+('3 Planilla Preadjudicación OTIC'!E138)</f>
        <v>2025</v>
      </c>
      <c r="D138" s="4" t="str">
        <f>+('3 Planilla Preadjudicación OTIC'!F138)</f>
        <v>Fondos Regionales</v>
      </c>
      <c r="E138" s="4" t="str">
        <f>+('3 Planilla Preadjudicación OTIC'!G138)</f>
        <v>61531000-K</v>
      </c>
      <c r="F138" s="4" t="str">
        <f>+('3 Planilla Preadjudicación OTIC'!H138)</f>
        <v>SENCE</v>
      </c>
      <c r="G138" s="4"/>
      <c r="H138" s="4"/>
      <c r="I138" s="4" t="str">
        <f>+('3 Planilla Preadjudicación OTIC'!I138)</f>
        <v>LABORES DE CARPINTERÍA DE TERMINACIONES AVANZADAS</v>
      </c>
      <c r="J138" s="4" t="str">
        <f>+('3 Planilla Preadjudicación OTIC'!J138)</f>
        <v>PF1567</v>
      </c>
      <c r="K138" s="4" t="str">
        <f>+('3 Planilla Preadjudicación OTIC'!K138)</f>
        <v>TÉCNICAS PARA EL EMPRENDIMIENTO</v>
      </c>
      <c r="L138" s="4" t="str">
        <f>+('3 Planilla Preadjudicación OTIC'!L138)</f>
        <v>PF0921</v>
      </c>
      <c r="M138" s="2">
        <f>+('3 Planilla Preadjudicación OTIC'!M138)</f>
        <v>9</v>
      </c>
      <c r="N138" s="4" t="str">
        <f>+('3 Planilla Preadjudicación OTIC'!N138)</f>
        <v>DE LA ARAUCANÍA</v>
      </c>
      <c r="O138" s="4" t="str">
        <f>+('3 Planilla Preadjudicación OTIC'!O138)</f>
        <v>CURACAUTÍN</v>
      </c>
      <c r="P138" s="4" t="str">
        <f>+('3 Planilla Preadjudicación OTIC'!P138)</f>
        <v>PERSONAS VULNERABLES PERTENECIENTES AL 80 % MÁS VULNERABLE</v>
      </c>
      <c r="Q138" s="4" t="str">
        <f>+('3 Planilla Preadjudicación OTIC'!Q138)</f>
        <v>PRESENCIAL</v>
      </c>
      <c r="R138" s="4" t="str">
        <f>+('3 Planilla Preadjudicación OTIC'!R138)</f>
        <v>INDEPENDIENTE</v>
      </c>
      <c r="S138" s="4" t="str">
        <f>+('3 Planilla Preadjudicación OTIC'!S138)</f>
        <v>01. LUNES - MAÑANA / 04. MARTES - MAÑANA / 07. MIÉRCOLES - MAÑANA / 10. JUEVES - MAÑANA / 13. VIERNES - MAÑANA</v>
      </c>
      <c r="T138" s="2">
        <f>+('3 Planilla Preadjudicación OTIC'!T138)</f>
        <v>20</v>
      </c>
      <c r="U138" s="2">
        <f>+('3 Planilla Preadjudicación OTIC'!U138)</f>
        <v>130</v>
      </c>
      <c r="V138" s="2">
        <f>+('3 Planilla Preadjudicación OTIC'!V138)</f>
        <v>12</v>
      </c>
      <c r="W138" s="2">
        <f>+('3 Planilla Preadjudicación OTIC'!W138)</f>
        <v>142</v>
      </c>
      <c r="X138" s="2">
        <f>+('3 Planilla Preadjudicación OTIC'!X138)</f>
        <v>4</v>
      </c>
      <c r="Y138" s="2" t="str">
        <f>+('3 Planilla Preadjudicación OTIC'!Y138)</f>
        <v>SI</v>
      </c>
      <c r="Z138" s="2" t="str">
        <f>+('3 Planilla Preadjudicación OTIC'!Z138)</f>
        <v>SI</v>
      </c>
      <c r="AA138" s="2" t="str">
        <f>+('3 Planilla Preadjudicación OTIC'!AA138)</f>
        <v>SI</v>
      </c>
      <c r="AB138" s="4">
        <f>+('3 Planilla Preadjudicación OTIC'!AB138)</f>
        <v>0</v>
      </c>
      <c r="AC138" s="4" t="str">
        <f>+('3 Planilla Preadjudicación OTIC'!AC138)</f>
        <v>EDUCACIÓN MEDIA COMPLETA, PREFERENTEMENTE</v>
      </c>
      <c r="AD138" s="2">
        <f>+('3 Planilla Preadjudicación OTIC'!AD138)</f>
        <v>0</v>
      </c>
      <c r="AE138" s="4">
        <f>+('3 Planilla Preadjudicación OTIC'!AE138)</f>
        <v>0</v>
      </c>
      <c r="AF138" s="2" t="str">
        <f>+('3 Planilla Preadjudicación OTIC'!AF138)</f>
        <v>CONVOCATORIA ABIERTA</v>
      </c>
      <c r="AG138" s="2">
        <f>+('3 Planilla Preadjudicación OTIC'!AG138)</f>
        <v>36</v>
      </c>
      <c r="AH138" s="30">
        <v>2</v>
      </c>
      <c r="AI138" s="2" t="str">
        <f>+('3 Planilla Preadjudicación OTIC'!AI138)</f>
        <v>76606610-0</v>
      </c>
      <c r="AJ138" s="135" t="str">
        <f>+('3 Planilla Preadjudicación OTIC'!AJ138)</f>
        <v>Centro de Capacitación Inforcap Spa</v>
      </c>
      <c r="AK138" s="4">
        <f>+('3 Planilla Preadjudicación OTIC'!AK138)</f>
        <v>142</v>
      </c>
      <c r="AL138" s="2">
        <f>+('3 Planilla Preadjudicación OTIC'!AL138)</f>
        <v>36</v>
      </c>
      <c r="AM138" s="2">
        <f>+('3 Planilla Preadjudicación OTIC'!AM138)</f>
        <v>5075</v>
      </c>
      <c r="AN138" s="12">
        <f>+('3 Planilla Preadjudicación OTIC'!AN138)</f>
        <v>275000</v>
      </c>
      <c r="AO138" s="12">
        <f>+('3 Planilla Preadjudicación OTIC'!AO138)</f>
        <v>0</v>
      </c>
      <c r="AP138" s="12">
        <f>+('3 Planilla Preadjudicación OTIC'!AP138)</f>
        <v>14413000</v>
      </c>
      <c r="AQ138" s="12">
        <f>+('3 Planilla Preadjudicación OTIC'!AQ138)</f>
        <v>2880000</v>
      </c>
      <c r="AR138" s="12">
        <f>+('3 Planilla Preadjudicación OTIC'!AR138)</f>
        <v>5500000</v>
      </c>
      <c r="AS138" s="12">
        <f>+('3 Planilla Preadjudicación OTIC'!AS138)</f>
        <v>3600000</v>
      </c>
      <c r="AT138" s="12">
        <f>+('3 Planilla Preadjudicación OTIC'!AT138)</f>
        <v>0</v>
      </c>
      <c r="AU138" s="12">
        <f>+('3 Planilla Preadjudicación OTIC'!AU138)</f>
        <v>26393000</v>
      </c>
      <c r="AV138" s="12" t="str">
        <f>+('3 Planilla Preadjudicación OTIC'!AV138)</f>
        <v>Si</v>
      </c>
      <c r="AW138" s="2">
        <f>+('3 Planilla Preadjudicación OTIC'!AW138)</f>
        <v>0</v>
      </c>
      <c r="AX138" s="4">
        <f>+('3 Planilla Preadjudicación OTIC'!AX138)</f>
        <v>7</v>
      </c>
      <c r="AY138" s="2">
        <f>+('3 Planilla Preadjudicación OTIC'!AY138)</f>
        <v>7</v>
      </c>
      <c r="AZ138" s="2" t="str">
        <f>+('3 Planilla Preadjudicación OTIC'!BA138)</f>
        <v>-</v>
      </c>
      <c r="BA138" s="2" t="str">
        <f>+('3 Planilla Preadjudicación OTIC'!BB138)</f>
        <v>-</v>
      </c>
      <c r="BB138" s="2" t="str">
        <f>+('3 Planilla Preadjudicación OTIC'!BC138)</f>
        <v>-</v>
      </c>
      <c r="BC138" s="2" t="str">
        <f>+('3 Planilla Preadjudicación OTIC'!BD138)</f>
        <v>-</v>
      </c>
      <c r="BD138" s="2" t="str">
        <f>+('3 Planilla Preadjudicación OTIC'!BE138)</f>
        <v>-</v>
      </c>
      <c r="BE138" s="2" t="str">
        <f>+('3 Planilla Preadjudicación OTIC'!BF138)</f>
        <v>-</v>
      </c>
      <c r="BF138" s="2"/>
      <c r="BG138" s="2">
        <f>+('3 Planilla Preadjudicación OTIC'!BG138)</f>
        <v>7</v>
      </c>
      <c r="BH138" s="2">
        <f>+('3 Planilla Preadjudicación OTIC'!BH138)</f>
        <v>7</v>
      </c>
      <c r="BI138" s="2">
        <f>+('3 Planilla Preadjudicación OTIC'!BI138)</f>
        <v>7</v>
      </c>
      <c r="BJ138" s="2">
        <f>+('3 Planilla Preadjudicación OTIC'!BJ138)</f>
        <v>7</v>
      </c>
      <c r="BK138" s="2">
        <f>+('3 Planilla Preadjudicación OTIC'!BK138)</f>
        <v>7</v>
      </c>
      <c r="BL138" s="199">
        <f>+('3 Planilla Preadjudicación OTIC'!BM138)</f>
        <v>7</v>
      </c>
      <c r="BM138" s="103">
        <f>ROUND(('3 Planilla Preadjudicación OTIC'!BN138),1)</f>
        <v>7</v>
      </c>
      <c r="BN138" s="4">
        <f>+('3 Planilla Preadjudicación OTIC'!BO138)</f>
        <v>0</v>
      </c>
      <c r="BO138" s="4">
        <f>+('3 Planilla Preadjudicación OTIC'!BP138)</f>
        <v>0</v>
      </c>
      <c r="BP138" s="4">
        <f>+('3 Planilla Preadjudicación OTIC'!BQ138)</f>
        <v>0</v>
      </c>
      <c r="BQ138" s="4">
        <f>+('3 Planilla Preadjudicación OTIC'!BR138)</f>
        <v>0</v>
      </c>
      <c r="BR138" s="4">
        <f>+('3 Planilla Preadjudicación OTIC'!BS138)</f>
        <v>0</v>
      </c>
      <c r="BS138" s="4">
        <f>+('3 Planilla Preadjudicación OTIC'!BT138)</f>
        <v>0</v>
      </c>
      <c r="BT138" s="135"/>
      <c r="BU138" s="85">
        <f>IF(VLOOKUP(A138,'BD OFICIAL'!$A$1:$AL$2097,7,0)=D138,0,1)</f>
        <v>0</v>
      </c>
      <c r="BV138" s="85">
        <f>IF(VLOOKUP(A138,'BD OFICIAL'!$A$1:$AL$2097,11,0)=J138,0,1)</f>
        <v>0</v>
      </c>
      <c r="BW138" s="85">
        <f>IF(VLOOKUP(A138,'BD OFICIAL'!$A$1:$AL$2097,13,0)=L138,0,1)</f>
        <v>0</v>
      </c>
      <c r="BX138" s="2">
        <f>IF(VLOOKUP(A138,'BD OFICIAL'!$A$1:$AL$2097,16,0)=O138,0,1)</f>
        <v>0</v>
      </c>
      <c r="BY138" s="2">
        <f>IF(VLOOKUP(A138,'BD OFICIAL'!$A$1:$AL$2097,17,0)=P138,0,1)</f>
        <v>0</v>
      </c>
      <c r="BZ138" s="2">
        <f>IF(VLOOKUP(A138,'BD OFICIAL'!$A$1:$AL$2097,19,0)=R138,0,1)</f>
        <v>0</v>
      </c>
      <c r="CA138" s="2">
        <f>IF(VLOOKUP(A138,'BD OFICIAL'!$A$1:$AL$2097,21,0)=T138,0,1)</f>
        <v>0</v>
      </c>
      <c r="CB138" s="2">
        <f>IF(VLOOKUP(A138,'BD OFICIAL'!$A$1:$AL$2097,24,0)=AK138,0,1)</f>
        <v>0</v>
      </c>
      <c r="CC138" s="2">
        <f>IF(VLOOKUP(A138,'BD OFICIAL'!$A$1:$AL$2097,25,0)=X138,0,1)</f>
        <v>0</v>
      </c>
      <c r="CD138" s="2">
        <f>IF(VLOOKUP(A138,'BD OFICIAL'!$A$1:$AL$2097,26,0)=Y138,0,1)</f>
        <v>0</v>
      </c>
      <c r="CE138" s="2">
        <f>IF(VLOOKUP(A138,'BD OFICIAL'!$A$1:$AL$2097,27,0)=Z138,0,1)</f>
        <v>0</v>
      </c>
      <c r="CF138" s="2">
        <f>IF(VLOOKUP(A138,'BD OFICIAL'!$A$1:$AL$2097,28,0)=AA138,0,1)</f>
        <v>0</v>
      </c>
      <c r="CG138" s="2">
        <f>IF(VLOOKUP(A138,'BD OFICIAL'!$A$1:$AL$2097,33,0)=AF138,0,1)</f>
        <v>0</v>
      </c>
      <c r="CH138" s="2">
        <f>IF(VLOOKUP(A138,'BD OFICIAL'!$A$1:$AL$2097,35,0)=AH138,0,1)</f>
        <v>0</v>
      </c>
      <c r="CI138" s="85">
        <f>IF(VLOOKUP(A138,'BD OFICIAL'!$A$1:$AL$2097,34,0)=AL138,0,1)</f>
        <v>0</v>
      </c>
      <c r="CJ138" s="12">
        <f>VLOOKUP(A138,'BD OFICIAL'!$A$1:$AM$2097,36,0)*AM138-AP138</f>
        <v>0</v>
      </c>
      <c r="CK138" s="85" t="str">
        <f t="shared" si="75"/>
        <v>SHNOM</v>
      </c>
      <c r="CL138" s="85" t="str">
        <f t="shared" si="76"/>
        <v>SI</v>
      </c>
      <c r="CM138" s="85" t="str">
        <f t="shared" si="89"/>
        <v>NO</v>
      </c>
      <c r="CN138" s="31">
        <f t="shared" si="90"/>
        <v>0</v>
      </c>
      <c r="CO138" s="31">
        <f t="shared" si="77"/>
        <v>0</v>
      </c>
      <c r="CP138" s="31">
        <f t="shared" si="68"/>
        <v>0</v>
      </c>
      <c r="CQ138" s="31">
        <f>IF(Y138="NO",0,IF(Y138="SI",IF(VLOOKUP(A138,'BD OFICIAL'!$A:$AO,40,0)=AQ138,0,1)))</f>
        <v>0</v>
      </c>
      <c r="CR138" s="31">
        <f>IF(Z138="NO",0,IF(Z138="SI",IF(VLOOKUP(A138,'BD OFICIAL'!$A:$AO,41,0)=AS138,0,1)))</f>
        <v>0</v>
      </c>
      <c r="CS138" s="31">
        <f t="shared" si="78"/>
        <v>0</v>
      </c>
      <c r="CT138" s="31">
        <f t="shared" si="79"/>
        <v>0</v>
      </c>
      <c r="CU138" s="31">
        <f>IF(VLOOKUP(A138,'BD OFICIAL'!$A$1:$AL$1055,31,0)="SI",IF(AT138&gt;0,0,1),IF(AT138=0,0,1))</f>
        <v>0</v>
      </c>
      <c r="CV138" s="31">
        <f t="shared" si="80"/>
        <v>0</v>
      </c>
      <c r="CW138" s="31">
        <f t="shared" si="81"/>
        <v>0</v>
      </c>
      <c r="CX138" s="85" t="str">
        <f t="shared" si="91"/>
        <v>SI</v>
      </c>
      <c r="CY138" s="31">
        <f t="shared" si="92"/>
        <v>0</v>
      </c>
      <c r="CZ138" s="85" t="str">
        <f>IF(ISERROR(VLOOKUP(AI138,EXPERIENCIA!$A$1:$C$2100,1,0)),"NO","SI")</f>
        <v>SI</v>
      </c>
      <c r="DA138" s="85">
        <f>IF(CX138="no","NO APLICA",IF(AX138=0,"ERROR NOTA",IF(AND(AX138&gt;1,CZ138="NO"),"ERROR NOTA",IF(AND(CZ138="NO",AX138=1),0,IF(VLOOKUP(AI138,EXPERIENCIA!$A$1:$C$2100,3,0)=AX138,0,"ERROR NOTA")))))</f>
        <v>0</v>
      </c>
      <c r="DB138" s="85" t="str">
        <f>IF(ISERROR(VLOOKUP(AI138,COMPORTAMIENTO!$A$1:$C$2100,1,0)),"NO","SI")</f>
        <v>SI</v>
      </c>
      <c r="DC138" s="85">
        <f>IF(CX138="NO","NO APLICA",IF(AY138=0,"ERROR NOTA",IF(AND(DB138="NO",AY138=7),0,IF(VLOOKUP(AI138,COMPORTAMIENTO!$A$2:$H$2100,8,0)=AY138,0,"ERROR NOTA"))))</f>
        <v>0</v>
      </c>
      <c r="DD138" s="103">
        <f t="shared" si="93"/>
        <v>0.70000000000000007</v>
      </c>
      <c r="DE138" s="103">
        <f t="shared" si="94"/>
        <v>0.70000000000000007</v>
      </c>
      <c r="DF138" s="85" t="str">
        <f t="shared" si="82"/>
        <v>SI</v>
      </c>
      <c r="DG138" s="85">
        <f t="shared" si="83"/>
        <v>0</v>
      </c>
      <c r="DH138" s="85">
        <f t="shared" si="95"/>
        <v>0</v>
      </c>
      <c r="DI138" s="85">
        <f t="shared" si="84"/>
        <v>0</v>
      </c>
      <c r="DJ138" s="7">
        <f t="shared" si="96"/>
        <v>7.0000000000000009</v>
      </c>
      <c r="DK138" s="7">
        <f t="shared" si="85"/>
        <v>7.0000000000000009</v>
      </c>
      <c r="DL138" s="12">
        <f t="shared" si="97"/>
        <v>5075</v>
      </c>
      <c r="DM138" s="12">
        <f>VLOOKUP(A138,'5 TD'!$A:$B,2,0)</f>
        <v>5075</v>
      </c>
      <c r="DN138" s="7">
        <f t="shared" si="86"/>
        <v>7</v>
      </c>
      <c r="DO138" s="85" t="str">
        <f t="shared" si="87"/>
        <v>APROBADO</v>
      </c>
      <c r="DP138" s="85" t="str">
        <f t="shared" si="69"/>
        <v>APROBADO</v>
      </c>
      <c r="DQ138" s="7">
        <f t="shared" si="70"/>
        <v>7</v>
      </c>
      <c r="DR138" s="85" t="str">
        <f t="shared" si="98"/>
        <v>APROBADO</v>
      </c>
      <c r="DS138" s="2">
        <f>+('3 Planilla Preadjudicación OTIC'!BO138)</f>
        <v>0</v>
      </c>
      <c r="DT138" s="2">
        <f>IF(DR138="APROBADO",VLOOKUP(A138,'5 TD'!$D$3:$E$270,2,0),"NO APLICA")</f>
        <v>7</v>
      </c>
      <c r="DU138" s="2" t="str">
        <f t="shared" si="71"/>
        <v>SI</v>
      </c>
      <c r="DV138" s="2">
        <f>IF(DU138="SI",VLOOKUP(A138,'5 TD'!$G$3:$H$270,2,0),"NO APLICA ")</f>
        <v>7.0000000000000009</v>
      </c>
      <c r="DW138" s="2" t="str">
        <f t="shared" si="99"/>
        <v>SI</v>
      </c>
      <c r="DX138" s="2">
        <f>IF(DW138="SI",VLOOKUP(A138,'5 TD'!$J$4:$K$472,2,0),"NO APLICA")</f>
        <v>7</v>
      </c>
      <c r="DY138" s="2" t="str">
        <f t="shared" si="100"/>
        <v>SI</v>
      </c>
      <c r="DZ138" s="7">
        <f>IF(DY138="SI",VLOOKUP(A138,'5 TD'!$M$4:$N$350,2,0),"NO APLICA")</f>
        <v>7</v>
      </c>
      <c r="EA138" s="2" t="str">
        <f t="shared" si="88"/>
        <v>SI</v>
      </c>
      <c r="EB138" s="12">
        <f t="shared" si="101"/>
        <v>5075</v>
      </c>
      <c r="EC138" s="12">
        <f>IF(EA138="SI",VLOOKUP(A138,'5 TD'!$V$4:$W$479,2,0),"NO APLICA")</f>
        <v>5075</v>
      </c>
      <c r="ED138" s="2" t="str">
        <f t="shared" si="72"/>
        <v>SI</v>
      </c>
      <c r="EE138" s="79">
        <f>IF(ED138="SI",VLOOKUP(AI138,COMPORTAMIENTO!$A$1:$H$2100,7,0),"NO APLICA")</f>
        <v>0.59701492537313439</v>
      </c>
      <c r="EF138" s="234">
        <f>IF(ED138="SI",VLOOKUP(A138,'5 TD'!$P$2:$Q$479,2,0),"NO APLICA")</f>
        <v>5.9523809523809527E-2</v>
      </c>
      <c r="EG138" s="2" t="str">
        <f t="shared" si="73"/>
        <v>NO</v>
      </c>
      <c r="EH138" s="2">
        <f>IF(CZ138="no",0,VLOOKUP(AI138,EXPERIENCIA!$A$1:$C$2100,2,0))</f>
        <v>67</v>
      </c>
      <c r="EI138" s="2">
        <f>IF(CZ138="si",VLOOKUP(A138,'5 TD'!$S$3:$T$2103,2,0),0)</f>
        <v>146</v>
      </c>
      <c r="EJ138" s="2" t="str">
        <f t="shared" si="74"/>
        <v>NO</v>
      </c>
      <c r="EK138" s="2">
        <f>+('3 Planilla Preadjudicación OTIC'!BU139)</f>
        <v>0</v>
      </c>
      <c r="EL138" s="3"/>
      <c r="EM138" s="3"/>
      <c r="EN138" s="3"/>
    </row>
    <row r="139" spans="1:144" ht="15" hidden="1" customHeight="1" x14ac:dyDescent="0.3">
      <c r="A139" s="2">
        <f>+('3 Planilla Preadjudicación OTIC'!A139)</f>
        <v>14555</v>
      </c>
      <c r="B139" s="2" t="str">
        <f>+('3 Planilla Preadjudicación OTIC'!B139)</f>
        <v>53334038-5</v>
      </c>
      <c r="C139" s="4">
        <f>+('3 Planilla Preadjudicación OTIC'!E139)</f>
        <v>2025</v>
      </c>
      <c r="D139" s="4" t="str">
        <f>+('3 Planilla Preadjudicación OTIC'!F139)</f>
        <v>Fondos Regionales</v>
      </c>
      <c r="E139" s="4" t="str">
        <f>+('3 Planilla Preadjudicación OTIC'!G139)</f>
        <v>61531000-K</v>
      </c>
      <c r="F139" s="4" t="str">
        <f>+('3 Planilla Preadjudicación OTIC'!H139)</f>
        <v>SENCE</v>
      </c>
      <c r="G139" s="4"/>
      <c r="H139" s="4"/>
      <c r="I139" s="4" t="str">
        <f>+('3 Planilla Preadjudicación OTIC'!I139)</f>
        <v>LABORES DE INSTALACIONES SANITARIAS</v>
      </c>
      <c r="J139" s="4" t="str">
        <f>+('3 Planilla Preadjudicación OTIC'!J139)</f>
        <v>PF1575</v>
      </c>
      <c r="K139" s="4" t="str">
        <f>+('3 Planilla Preadjudicación OTIC'!K139)</f>
        <v>TÉCNICAS PARA EL EMPRENDIMIENTO</v>
      </c>
      <c r="L139" s="4" t="str">
        <f>+('3 Planilla Preadjudicación OTIC'!L139)</f>
        <v>PF0921</v>
      </c>
      <c r="M139" s="2">
        <f>+('3 Planilla Preadjudicación OTIC'!M139)</f>
        <v>9</v>
      </c>
      <c r="N139" s="4" t="str">
        <f>+('3 Planilla Preadjudicación OTIC'!N139)</f>
        <v>DE LA ARAUCANÍA</v>
      </c>
      <c r="O139" s="4" t="str">
        <f>+('3 Planilla Preadjudicación OTIC'!O139)</f>
        <v>CURARREHUE</v>
      </c>
      <c r="P139" s="4" t="str">
        <f>+('3 Planilla Preadjudicación OTIC'!P139)</f>
        <v>PERSONAS VULNERABLES PERTENECIENTES AL 80 % MÁS VULNERABLE</v>
      </c>
      <c r="Q139" s="4" t="str">
        <f>+('3 Planilla Preadjudicación OTIC'!Q139)</f>
        <v>PRESENCIAL</v>
      </c>
      <c r="R139" s="4" t="str">
        <f>+('3 Planilla Preadjudicación OTIC'!R139)</f>
        <v>INDEPENDIENTE</v>
      </c>
      <c r="S139" s="4" t="str">
        <f>+('3 Planilla Preadjudicación OTIC'!S139)</f>
        <v>01. LUNES - MAÑANA / 04. MARTES - MAÑANA / 07. MIÉRCOLES - MAÑANA / 10. JUEVES - MAÑANA / 13. VIERNES - MAÑANA</v>
      </c>
      <c r="T139" s="2">
        <f>+('3 Planilla Preadjudicación OTIC'!T139)</f>
        <v>20</v>
      </c>
      <c r="U139" s="2">
        <f>+('3 Planilla Preadjudicación OTIC'!U139)</f>
        <v>145</v>
      </c>
      <c r="V139" s="2">
        <f>+('3 Planilla Preadjudicación OTIC'!V139)</f>
        <v>12</v>
      </c>
      <c r="W139" s="2">
        <f>+('3 Planilla Preadjudicación OTIC'!W139)</f>
        <v>157</v>
      </c>
      <c r="X139" s="2">
        <f>+('3 Planilla Preadjudicación OTIC'!X139)</f>
        <v>4</v>
      </c>
      <c r="Y139" s="2" t="str">
        <f>+('3 Planilla Preadjudicación OTIC'!Y139)</f>
        <v>SI</v>
      </c>
      <c r="Z139" s="2" t="str">
        <f>+('3 Planilla Preadjudicación OTIC'!Z139)</f>
        <v>SI</v>
      </c>
      <c r="AA139" s="2" t="str">
        <f>+('3 Planilla Preadjudicación OTIC'!AA139)</f>
        <v>SI</v>
      </c>
      <c r="AB139" s="4">
        <f>+('3 Planilla Preadjudicación OTIC'!AB139)</f>
        <v>0</v>
      </c>
      <c r="AC139" s="4" t="str">
        <f>+('3 Planilla Preadjudicación OTIC'!AC139)</f>
        <v>EDUCACIÓN MEDIA COMPLETA, PREFERENTEMENTE. Y HABER CURSADO EL CURSO DE “LABORES DE SOPORTE EN INSTALACIONES
SANITARIAS” O EXPERIENCIA DE DOS AÑOS COMO “AYUDANTE INSTALACIONES SANITARIAS”, DEMOSTRABLE.</v>
      </c>
      <c r="AD139" s="2">
        <f>+('3 Planilla Preadjudicación OTIC'!AD139)</f>
        <v>0</v>
      </c>
      <c r="AE139" s="4">
        <f>+('3 Planilla Preadjudicación OTIC'!AE139)</f>
        <v>0</v>
      </c>
      <c r="AF139" s="2" t="str">
        <f>+('3 Planilla Preadjudicación OTIC'!AF139)</f>
        <v>CONVOCATORIA ABIERTA</v>
      </c>
      <c r="AG139" s="2">
        <f>+('3 Planilla Preadjudicación OTIC'!AG139)</f>
        <v>40</v>
      </c>
      <c r="AH139" s="30">
        <v>2</v>
      </c>
      <c r="AI139" s="2" t="str">
        <f>+('3 Planilla Preadjudicación OTIC'!AI139)</f>
        <v>76606610-0</v>
      </c>
      <c r="AJ139" s="135" t="str">
        <f>+('3 Planilla Preadjudicación OTIC'!AJ139)</f>
        <v>Centro de Capacitación Inforcap Spa</v>
      </c>
      <c r="AK139" s="4">
        <f>+('3 Planilla Preadjudicación OTIC'!AK139)</f>
        <v>157</v>
      </c>
      <c r="AL139" s="2">
        <f>+('3 Planilla Preadjudicación OTIC'!AL139)</f>
        <v>40</v>
      </c>
      <c r="AM139" s="2">
        <f>+('3 Planilla Preadjudicación OTIC'!AM139)</f>
        <v>5075</v>
      </c>
      <c r="AN139" s="12">
        <f>+('3 Planilla Preadjudicación OTIC'!AN139)</f>
        <v>275000</v>
      </c>
      <c r="AO139" s="12">
        <f>+('3 Planilla Preadjudicación OTIC'!AO139)</f>
        <v>0</v>
      </c>
      <c r="AP139" s="12">
        <f>+('3 Planilla Preadjudicación OTIC'!AP139)</f>
        <v>15935500</v>
      </c>
      <c r="AQ139" s="12">
        <f>+('3 Planilla Preadjudicación OTIC'!AQ139)</f>
        <v>3200000</v>
      </c>
      <c r="AR139" s="12">
        <f>+('3 Planilla Preadjudicación OTIC'!AR139)</f>
        <v>5500000</v>
      </c>
      <c r="AS139" s="12">
        <f>+('3 Planilla Preadjudicación OTIC'!AS139)</f>
        <v>4000000</v>
      </c>
      <c r="AT139" s="12">
        <f>+('3 Planilla Preadjudicación OTIC'!AT139)</f>
        <v>0</v>
      </c>
      <c r="AU139" s="12">
        <f>+('3 Planilla Preadjudicación OTIC'!AU139)</f>
        <v>28635500</v>
      </c>
      <c r="AV139" s="12" t="str">
        <f>+('3 Planilla Preadjudicación OTIC'!AV139)</f>
        <v>Si</v>
      </c>
      <c r="AW139" s="2">
        <f>+('3 Planilla Preadjudicación OTIC'!AW139)</f>
        <v>0</v>
      </c>
      <c r="AX139" s="4">
        <f>+('3 Planilla Preadjudicación OTIC'!AX139)</f>
        <v>7</v>
      </c>
      <c r="AY139" s="2">
        <f>+('3 Planilla Preadjudicación OTIC'!AY139)</f>
        <v>7</v>
      </c>
      <c r="AZ139" s="2" t="str">
        <f>+('3 Planilla Preadjudicación OTIC'!BA139)</f>
        <v>-</v>
      </c>
      <c r="BA139" s="2" t="str">
        <f>+('3 Planilla Preadjudicación OTIC'!BB139)</f>
        <v>-</v>
      </c>
      <c r="BB139" s="2" t="str">
        <f>+('3 Planilla Preadjudicación OTIC'!BC139)</f>
        <v>-</v>
      </c>
      <c r="BC139" s="2" t="str">
        <f>+('3 Planilla Preadjudicación OTIC'!BD139)</f>
        <v>-</v>
      </c>
      <c r="BD139" s="2" t="str">
        <f>+('3 Planilla Preadjudicación OTIC'!BE139)</f>
        <v>-</v>
      </c>
      <c r="BE139" s="2" t="str">
        <f>+('3 Planilla Preadjudicación OTIC'!BF139)</f>
        <v>-</v>
      </c>
      <c r="BF139" s="2"/>
      <c r="BG139" s="2">
        <f>+('3 Planilla Preadjudicación OTIC'!BG139)</f>
        <v>7</v>
      </c>
      <c r="BH139" s="2">
        <f>+('3 Planilla Preadjudicación OTIC'!BH139)</f>
        <v>7</v>
      </c>
      <c r="BI139" s="2">
        <f>+('3 Planilla Preadjudicación OTIC'!BI139)</f>
        <v>7</v>
      </c>
      <c r="BJ139" s="2">
        <f>+('3 Planilla Preadjudicación OTIC'!BJ139)</f>
        <v>7</v>
      </c>
      <c r="BK139" s="2">
        <f>+('3 Planilla Preadjudicación OTIC'!BK139)</f>
        <v>7</v>
      </c>
      <c r="BL139" s="199">
        <f>+('3 Planilla Preadjudicación OTIC'!BM139)</f>
        <v>7</v>
      </c>
      <c r="BM139" s="103">
        <f>ROUND(('3 Planilla Preadjudicación OTIC'!BN139),1)</f>
        <v>7</v>
      </c>
      <c r="BN139" s="4">
        <f>+('3 Planilla Preadjudicación OTIC'!BO139)</f>
        <v>0</v>
      </c>
      <c r="BO139" s="4">
        <f>+('3 Planilla Preadjudicación OTIC'!BP139)</f>
        <v>0</v>
      </c>
      <c r="BP139" s="4">
        <f>+('3 Planilla Preadjudicación OTIC'!BQ139)</f>
        <v>0</v>
      </c>
      <c r="BQ139" s="4">
        <f>+('3 Planilla Preadjudicación OTIC'!BR139)</f>
        <v>0</v>
      </c>
      <c r="BR139" s="4">
        <f>+('3 Planilla Preadjudicación OTIC'!BS139)</f>
        <v>0</v>
      </c>
      <c r="BS139" s="4">
        <f>+('3 Planilla Preadjudicación OTIC'!BT139)</f>
        <v>0</v>
      </c>
      <c r="BT139" s="135"/>
      <c r="BU139" s="85">
        <f>IF(VLOOKUP(A139,'BD OFICIAL'!$A$1:$AL$2097,7,0)=D139,0,1)</f>
        <v>0</v>
      </c>
      <c r="BV139" s="85">
        <f>IF(VLOOKUP(A139,'BD OFICIAL'!$A$1:$AL$2097,11,0)=J139,0,1)</f>
        <v>0</v>
      </c>
      <c r="BW139" s="85">
        <f>IF(VLOOKUP(A139,'BD OFICIAL'!$A$1:$AL$2097,13,0)=L139,0,1)</f>
        <v>0</v>
      </c>
      <c r="BX139" s="2">
        <f>IF(VLOOKUP(A139,'BD OFICIAL'!$A$1:$AL$2097,16,0)=O139,0,1)</f>
        <v>0</v>
      </c>
      <c r="BY139" s="2">
        <f>IF(VLOOKUP(A139,'BD OFICIAL'!$A$1:$AL$2097,17,0)=P139,0,1)</f>
        <v>0</v>
      </c>
      <c r="BZ139" s="2">
        <f>IF(VLOOKUP(A139,'BD OFICIAL'!$A$1:$AL$2097,19,0)=R139,0,1)</f>
        <v>0</v>
      </c>
      <c r="CA139" s="2">
        <f>IF(VLOOKUP(A139,'BD OFICIAL'!$A$1:$AL$2097,21,0)=T139,0,1)</f>
        <v>0</v>
      </c>
      <c r="CB139" s="2">
        <f>IF(VLOOKUP(A139,'BD OFICIAL'!$A$1:$AL$2097,24,0)=AK139,0,1)</f>
        <v>0</v>
      </c>
      <c r="CC139" s="2">
        <f>IF(VLOOKUP(A139,'BD OFICIAL'!$A$1:$AL$2097,25,0)=X139,0,1)</f>
        <v>0</v>
      </c>
      <c r="CD139" s="2">
        <f>IF(VLOOKUP(A139,'BD OFICIAL'!$A$1:$AL$2097,26,0)=Y139,0,1)</f>
        <v>0</v>
      </c>
      <c r="CE139" s="2">
        <f>IF(VLOOKUP(A139,'BD OFICIAL'!$A$1:$AL$2097,27,0)=Z139,0,1)</f>
        <v>0</v>
      </c>
      <c r="CF139" s="2">
        <f>IF(VLOOKUP(A139,'BD OFICIAL'!$A$1:$AL$2097,28,0)=AA139,0,1)</f>
        <v>0</v>
      </c>
      <c r="CG139" s="2">
        <f>IF(VLOOKUP(A139,'BD OFICIAL'!$A$1:$AL$2097,33,0)=AF139,0,1)</f>
        <v>0</v>
      </c>
      <c r="CH139" s="2">
        <f>IF(VLOOKUP(A139,'BD OFICIAL'!$A$1:$AL$2097,35,0)=AH139,0,1)</f>
        <v>0</v>
      </c>
      <c r="CI139" s="85">
        <f>IF(VLOOKUP(A139,'BD OFICIAL'!$A$1:$AL$2097,34,0)=AL139,0,1)</f>
        <v>0</v>
      </c>
      <c r="CJ139" s="12">
        <f>VLOOKUP(A139,'BD OFICIAL'!$A$1:$AM$2097,36,0)*AM139-AP139</f>
        <v>0</v>
      </c>
      <c r="CK139" s="85" t="str">
        <f t="shared" si="75"/>
        <v>SHNOM</v>
      </c>
      <c r="CL139" s="85" t="str">
        <f t="shared" si="76"/>
        <v>SI</v>
      </c>
      <c r="CM139" s="85" t="str">
        <f t="shared" si="89"/>
        <v>NO</v>
      </c>
      <c r="CN139" s="31">
        <f t="shared" si="90"/>
        <v>0</v>
      </c>
      <c r="CO139" s="31">
        <f t="shared" si="77"/>
        <v>0</v>
      </c>
      <c r="CP139" s="31">
        <f t="shared" si="68"/>
        <v>0</v>
      </c>
      <c r="CQ139" s="31">
        <f>IF(Y139="NO",0,IF(Y139="SI",IF(VLOOKUP(A139,'BD OFICIAL'!$A:$AO,40,0)=AQ139,0,1)))</f>
        <v>0</v>
      </c>
      <c r="CR139" s="31">
        <f>IF(Z139="NO",0,IF(Z139="SI",IF(VLOOKUP(A139,'BD OFICIAL'!$A:$AO,41,0)=AS139,0,1)))</f>
        <v>0</v>
      </c>
      <c r="CS139" s="31">
        <f t="shared" si="78"/>
        <v>0</v>
      </c>
      <c r="CT139" s="31">
        <f t="shared" si="79"/>
        <v>0</v>
      </c>
      <c r="CU139" s="31">
        <f>IF(VLOOKUP(A139,'BD OFICIAL'!$A$1:$AL$1055,31,0)="SI",IF(AT139&gt;0,0,1),IF(AT139=0,0,1))</f>
        <v>0</v>
      </c>
      <c r="CV139" s="31">
        <f t="shared" si="80"/>
        <v>0</v>
      </c>
      <c r="CW139" s="31">
        <f t="shared" si="81"/>
        <v>0</v>
      </c>
      <c r="CX139" s="85" t="str">
        <f t="shared" si="91"/>
        <v>SI</v>
      </c>
      <c r="CY139" s="31">
        <f t="shared" si="92"/>
        <v>0</v>
      </c>
      <c r="CZ139" s="85" t="str">
        <f>IF(ISERROR(VLOOKUP(AI139,EXPERIENCIA!$A$1:$C$2100,1,0)),"NO","SI")</f>
        <v>SI</v>
      </c>
      <c r="DA139" s="85">
        <f>IF(CX139="no","NO APLICA",IF(AX139=0,"ERROR NOTA",IF(AND(AX139&gt;1,CZ139="NO"),"ERROR NOTA",IF(AND(CZ139="NO",AX139=1),0,IF(VLOOKUP(AI139,EXPERIENCIA!$A$1:$C$2100,3,0)=AX139,0,"ERROR NOTA")))))</f>
        <v>0</v>
      </c>
      <c r="DB139" s="85" t="str">
        <f>IF(ISERROR(VLOOKUP(AI139,COMPORTAMIENTO!$A$1:$C$2100,1,0)),"NO","SI")</f>
        <v>SI</v>
      </c>
      <c r="DC139" s="85">
        <f>IF(CX139="NO","NO APLICA",IF(AY139=0,"ERROR NOTA",IF(AND(DB139="NO",AY139=7),0,IF(VLOOKUP(AI139,COMPORTAMIENTO!$A$2:$H$2100,8,0)=AY139,0,"ERROR NOTA"))))</f>
        <v>0</v>
      </c>
      <c r="DD139" s="103">
        <f t="shared" si="93"/>
        <v>0.70000000000000007</v>
      </c>
      <c r="DE139" s="103">
        <f t="shared" si="94"/>
        <v>0.70000000000000007</v>
      </c>
      <c r="DF139" s="85" t="str">
        <f t="shared" si="82"/>
        <v>SI</v>
      </c>
      <c r="DG139" s="85">
        <f t="shared" si="83"/>
        <v>0</v>
      </c>
      <c r="DH139" s="85">
        <f t="shared" si="95"/>
        <v>0</v>
      </c>
      <c r="DI139" s="85">
        <f t="shared" si="84"/>
        <v>0</v>
      </c>
      <c r="DJ139" s="7">
        <f t="shared" si="96"/>
        <v>7.0000000000000009</v>
      </c>
      <c r="DK139" s="7">
        <f t="shared" si="85"/>
        <v>7.0000000000000009</v>
      </c>
      <c r="DL139" s="12">
        <f t="shared" si="97"/>
        <v>5075</v>
      </c>
      <c r="DM139" s="12">
        <f>VLOOKUP(A139,'5 TD'!$A:$B,2,0)</f>
        <v>5075</v>
      </c>
      <c r="DN139" s="7">
        <f t="shared" si="86"/>
        <v>7</v>
      </c>
      <c r="DO139" s="85" t="str">
        <f t="shared" si="87"/>
        <v>APROBADO</v>
      </c>
      <c r="DP139" s="85" t="str">
        <f t="shared" si="69"/>
        <v>APROBADO</v>
      </c>
      <c r="DQ139" s="7">
        <f t="shared" si="70"/>
        <v>7</v>
      </c>
      <c r="DR139" s="85" t="str">
        <f t="shared" si="98"/>
        <v>APROBADO</v>
      </c>
      <c r="DS139" s="2">
        <f>+('3 Planilla Preadjudicación OTIC'!BO139)</f>
        <v>0</v>
      </c>
      <c r="DT139" s="2">
        <f>IF(DR139="APROBADO",VLOOKUP(A139,'5 TD'!$D$3:$E$270,2,0),"NO APLICA")</f>
        <v>7</v>
      </c>
      <c r="DU139" s="2" t="str">
        <f t="shared" si="71"/>
        <v>SI</v>
      </c>
      <c r="DV139" s="2">
        <f>IF(DU139="SI",VLOOKUP(A139,'5 TD'!$G$3:$H$270,2,0),"NO APLICA ")</f>
        <v>7.0000000000000009</v>
      </c>
      <c r="DW139" s="2" t="str">
        <f t="shared" si="99"/>
        <v>SI</v>
      </c>
      <c r="DX139" s="2">
        <f>IF(DW139="SI",VLOOKUP(A139,'5 TD'!$J$4:$K$472,2,0),"NO APLICA")</f>
        <v>7</v>
      </c>
      <c r="DY139" s="2" t="str">
        <f t="shared" si="100"/>
        <v>SI</v>
      </c>
      <c r="DZ139" s="7">
        <f>IF(DY139="SI",VLOOKUP(A139,'5 TD'!$M$4:$N$350,2,0),"NO APLICA")</f>
        <v>7</v>
      </c>
      <c r="EA139" s="2" t="str">
        <f t="shared" si="88"/>
        <v>SI</v>
      </c>
      <c r="EB139" s="12">
        <f t="shared" si="101"/>
        <v>5075</v>
      </c>
      <c r="EC139" s="12">
        <f>IF(EA139="SI",VLOOKUP(A139,'5 TD'!$V$4:$W$479,2,0),"NO APLICA")</f>
        <v>5075</v>
      </c>
      <c r="ED139" s="2" t="str">
        <f t="shared" si="72"/>
        <v>SI</v>
      </c>
      <c r="EE139" s="79">
        <f>IF(ED139="SI",VLOOKUP(AI139,COMPORTAMIENTO!$A$1:$H$2100,7,0),"NO APLICA")</f>
        <v>0.59701492537313439</v>
      </c>
      <c r="EF139" s="234">
        <f>IF(ED139="SI",VLOOKUP(A139,'5 TD'!$P$2:$Q$479,2,0),"NO APLICA")</f>
        <v>0.12121212121212122</v>
      </c>
      <c r="EG139" s="2" t="str">
        <f t="shared" si="73"/>
        <v>NO</v>
      </c>
      <c r="EH139" s="2">
        <f>IF(CZ139="no",0,VLOOKUP(AI139,EXPERIENCIA!$A$1:$C$2100,2,0))</f>
        <v>67</v>
      </c>
      <c r="EI139" s="2">
        <f>IF(CZ139="si",VLOOKUP(A139,'5 TD'!$S$3:$T$2103,2,0),0)</f>
        <v>146</v>
      </c>
      <c r="EJ139" s="2" t="str">
        <f t="shared" si="74"/>
        <v>NO</v>
      </c>
      <c r="EK139" s="2" t="str">
        <f>+('3 Planilla Preadjudicación OTIC'!BU140)</f>
        <v>PERFIL RELEVANTE PARA AQUELLAS PERSONAS QUE CUYAS RESPONSABILIDADES ESTÁN ASOCIADAS A LA INSTALACIÓN Y
MANTENCIÓN DE LAS INSTALACIONES SANITARIAS, CAÑERÍAS, TUBERÍAS, SISTEMAS DE DESAGÜE, ACCESORIOS, ARTEFACTOS
SANITARIOS, GRIFERÍA, ENTRE OTROS. SERÁ DE SU RESPONSABILIDAD A SU VEZ EL REALIZAR EL PROCEDIMIENTO DE DETECCIÓN
DE FALLAS Y CORRECCIÓN DE ESTAS.EL MAESTRO(A) GASFÍTER PUEDE DESEMPEÑARSE EN LOS SIGUIENTES CONTEXTOS DE
APLICACIÓN: EDIFICACIÓN EN ALTURA, VIVIENDAS EN EXTENSIÓN, MONTAJE INDUSTRIAL, OBRAS HIDRÁULICAS, OBRAS
PORTUARIAS Y PLANTAS INDUSTRIALES.</v>
      </c>
      <c r="EL139" s="3"/>
      <c r="EM139" s="3"/>
      <c r="EN139" s="3"/>
    </row>
    <row r="140" spans="1:144" s="241" customFormat="1" ht="15" hidden="1" customHeight="1" x14ac:dyDescent="0.3">
      <c r="A140" s="236">
        <f>+('3 Planilla Preadjudicación OTIC'!A140)</f>
        <v>14556</v>
      </c>
      <c r="B140" s="2" t="str">
        <f>+('3 Planilla Preadjudicación OTIC'!B140)</f>
        <v>53334038-5</v>
      </c>
      <c r="C140" s="4">
        <f>+('3 Planilla Preadjudicación OTIC'!E140)</f>
        <v>2025</v>
      </c>
      <c r="D140" s="4" t="str">
        <f>+('3 Planilla Preadjudicación OTIC'!F140)</f>
        <v>Fondos Regionales</v>
      </c>
      <c r="E140" s="4" t="str">
        <f>+('3 Planilla Preadjudicación OTIC'!G140)</f>
        <v>61531000-K</v>
      </c>
      <c r="F140" s="4" t="str">
        <f>+('3 Planilla Preadjudicación OTIC'!H140)</f>
        <v>SENCE</v>
      </c>
      <c r="G140" s="4"/>
      <c r="H140" s="4"/>
      <c r="I140" s="4" t="str">
        <f>+('3 Planilla Preadjudicación OTIC'!I140)</f>
        <v>LABORES DE INSTALACIONES SANITARIAS</v>
      </c>
      <c r="J140" s="4" t="str">
        <f>+('3 Planilla Preadjudicación OTIC'!J140)</f>
        <v>PF1575</v>
      </c>
      <c r="K140" s="4" t="str">
        <f>+('3 Planilla Preadjudicación OTIC'!K140)</f>
        <v>TÉCNICAS PARA EL EMPRENDIMIENTO</v>
      </c>
      <c r="L140" s="4" t="str">
        <f>+('3 Planilla Preadjudicación OTIC'!L140)</f>
        <v>PF0921</v>
      </c>
      <c r="M140" s="2">
        <f>+('3 Planilla Preadjudicación OTIC'!M140)</f>
        <v>9</v>
      </c>
      <c r="N140" s="4" t="str">
        <f>+('3 Planilla Preadjudicación OTIC'!N140)</f>
        <v>DE LA ARAUCANÍA</v>
      </c>
      <c r="O140" s="4" t="str">
        <f>+('3 Planilla Preadjudicación OTIC'!O140)</f>
        <v>PERQUENCO</v>
      </c>
      <c r="P140" s="4" t="str">
        <f>+('3 Planilla Preadjudicación OTIC'!P140)</f>
        <v>PERSONAS VULNERABLES PERTENECIENTES AL 80 % MÁS VULNERABLE</v>
      </c>
      <c r="Q140" s="4" t="str">
        <f>+('3 Planilla Preadjudicación OTIC'!Q140)</f>
        <v>PRESENCIAL</v>
      </c>
      <c r="R140" s="4" t="str">
        <f>+('3 Planilla Preadjudicación OTIC'!R140)</f>
        <v>INDEPENDIENTE</v>
      </c>
      <c r="S140" s="4" t="str">
        <f>+('3 Planilla Preadjudicación OTIC'!S140)</f>
        <v>01. LUNES - MAÑANA / 04. MARTES - MAÑANA / 07. MIÉRCOLES - MAÑANA / 10. JUEVES - MAÑANA / 13. VIERNES - MAÑANA</v>
      </c>
      <c r="T140" s="2">
        <f>+('3 Planilla Preadjudicación OTIC'!T140)</f>
        <v>20</v>
      </c>
      <c r="U140" s="2">
        <f>+('3 Planilla Preadjudicación OTIC'!U140)</f>
        <v>145</v>
      </c>
      <c r="V140" s="2">
        <f>+('3 Planilla Preadjudicación OTIC'!V140)</f>
        <v>12</v>
      </c>
      <c r="W140" s="2">
        <f>+('3 Planilla Preadjudicación OTIC'!W140)</f>
        <v>157</v>
      </c>
      <c r="X140" s="2">
        <f>+('3 Planilla Preadjudicación OTIC'!X140)</f>
        <v>4</v>
      </c>
      <c r="Y140" s="2" t="str">
        <f>+('3 Planilla Preadjudicación OTIC'!Y140)</f>
        <v>SI</v>
      </c>
      <c r="Z140" s="2" t="str">
        <f>+('3 Planilla Preadjudicación OTIC'!Z140)</f>
        <v>SI</v>
      </c>
      <c r="AA140" s="2" t="str">
        <f>+('3 Planilla Preadjudicación OTIC'!AA140)</f>
        <v>SI</v>
      </c>
      <c r="AB140" s="4">
        <f>+('3 Planilla Preadjudicación OTIC'!AB140)</f>
        <v>0</v>
      </c>
      <c r="AC140" s="4" t="str">
        <f>+('3 Planilla Preadjudicación OTIC'!AC140)</f>
        <v>EDUCACIÓN MEDIA COMPLETA, PREFERENTEMENTE. Y HABER CURSADO EL CURSO DE “LABORES DE SOPORTE EN INSTALACIONES
SANITARIAS” O EXPERIENCIA DE DOS AÑOS COMO “AYUDANTE INSTALACIONES SANITARIAS”, DEMOSTRABLE.</v>
      </c>
      <c r="AD140" s="2">
        <f>+('3 Planilla Preadjudicación OTIC'!AD140)</f>
        <v>0</v>
      </c>
      <c r="AE140" s="4">
        <f>+('3 Planilla Preadjudicación OTIC'!AE140)</f>
        <v>0</v>
      </c>
      <c r="AF140" s="2" t="str">
        <f>+('3 Planilla Preadjudicación OTIC'!AF140)</f>
        <v>CONVOCATORIA ABIERTA</v>
      </c>
      <c r="AG140" s="2">
        <f>+('3 Planilla Preadjudicación OTIC'!AG140)</f>
        <v>40</v>
      </c>
      <c r="AH140" s="30">
        <v>2</v>
      </c>
      <c r="AI140" s="2" t="str">
        <f>+('3 Planilla Preadjudicación OTIC'!AI140)</f>
        <v>76606610-0</v>
      </c>
      <c r="AJ140" s="135" t="str">
        <f>+('3 Planilla Preadjudicación OTIC'!AJ140)</f>
        <v>Centro de Capacitación Inforcap Spa</v>
      </c>
      <c r="AK140" s="4">
        <f>+('3 Planilla Preadjudicación OTIC'!AK140)</f>
        <v>157</v>
      </c>
      <c r="AL140" s="2">
        <f>+('3 Planilla Preadjudicación OTIC'!AL140)</f>
        <v>40</v>
      </c>
      <c r="AM140" s="2">
        <f>+('3 Planilla Preadjudicación OTIC'!AM140)</f>
        <v>5075</v>
      </c>
      <c r="AN140" s="12">
        <f>+('3 Planilla Preadjudicación OTIC'!AN140)</f>
        <v>275000</v>
      </c>
      <c r="AO140" s="12">
        <f>+('3 Planilla Preadjudicación OTIC'!AO140)</f>
        <v>0</v>
      </c>
      <c r="AP140" s="12">
        <f>+('3 Planilla Preadjudicación OTIC'!AP140)</f>
        <v>15935500</v>
      </c>
      <c r="AQ140" s="12">
        <f>+('3 Planilla Preadjudicación OTIC'!AQ140)</f>
        <v>3200000</v>
      </c>
      <c r="AR140" s="12">
        <f>+('3 Planilla Preadjudicación OTIC'!AR140)</f>
        <v>5500000</v>
      </c>
      <c r="AS140" s="12">
        <f>+('3 Planilla Preadjudicación OTIC'!AS140)</f>
        <v>4000000</v>
      </c>
      <c r="AT140" s="12">
        <f>+('3 Planilla Preadjudicación OTIC'!AT140)</f>
        <v>0</v>
      </c>
      <c r="AU140" s="12">
        <f>+('3 Planilla Preadjudicación OTIC'!AU140)</f>
        <v>28635500</v>
      </c>
      <c r="AV140" s="12" t="str">
        <f>+('3 Planilla Preadjudicación OTIC'!AV140)</f>
        <v>si</v>
      </c>
      <c r="AW140" s="2">
        <f>+('3 Planilla Preadjudicación OTIC'!AW140)</f>
        <v>0</v>
      </c>
      <c r="AX140" s="4">
        <f>+('3 Planilla Preadjudicación OTIC'!AX140)</f>
        <v>7</v>
      </c>
      <c r="AY140" s="2">
        <f>+('3 Planilla Preadjudicación OTIC'!AY140)</f>
        <v>7</v>
      </c>
      <c r="AZ140" s="2" t="str">
        <f>+('3 Planilla Preadjudicación OTIC'!BA140)</f>
        <v>-</v>
      </c>
      <c r="BA140" s="2" t="str">
        <f>+('3 Planilla Preadjudicación OTIC'!BB140)</f>
        <v>-</v>
      </c>
      <c r="BB140" s="2" t="str">
        <f>+('3 Planilla Preadjudicación OTIC'!BC140)</f>
        <v>-</v>
      </c>
      <c r="BC140" s="2" t="str">
        <f>+('3 Planilla Preadjudicación OTIC'!BD140)</f>
        <v>-</v>
      </c>
      <c r="BD140" s="2" t="str">
        <f>+('3 Planilla Preadjudicación OTIC'!BE140)</f>
        <v>-</v>
      </c>
      <c r="BE140" s="2" t="str">
        <f>+('3 Planilla Preadjudicación OTIC'!BF140)</f>
        <v>-</v>
      </c>
      <c r="BF140" s="2"/>
      <c r="BG140" s="2">
        <f>+('3 Planilla Preadjudicación OTIC'!BG140)</f>
        <v>7</v>
      </c>
      <c r="BH140" s="2">
        <f>+('3 Planilla Preadjudicación OTIC'!BH140)</f>
        <v>7</v>
      </c>
      <c r="BI140" s="2">
        <f>+('3 Planilla Preadjudicación OTIC'!BI140)</f>
        <v>7</v>
      </c>
      <c r="BJ140" s="2">
        <f>+('3 Planilla Preadjudicación OTIC'!BJ140)</f>
        <v>7</v>
      </c>
      <c r="BK140" s="2">
        <f>+('3 Planilla Preadjudicación OTIC'!BK140)</f>
        <v>7</v>
      </c>
      <c r="BL140" s="199">
        <f>+('3 Planilla Preadjudicación OTIC'!BM140)</f>
        <v>7</v>
      </c>
      <c r="BM140" s="103">
        <f>ROUND(('3 Planilla Preadjudicación OTIC'!BN140),1)</f>
        <v>7</v>
      </c>
      <c r="BN140" s="4" t="str">
        <f>+('3 Planilla Preadjudicación OTIC'!BO140)</f>
        <v>Si</v>
      </c>
      <c r="BO140" s="4" t="str">
        <f>+('3 Planilla Preadjudicación OTIC'!BP140)</f>
        <v>Pía Fuentes Corcorán</v>
      </c>
      <c r="BP140" s="4" t="str">
        <f>+('3 Planilla Preadjudicación OTIC'!BQ140)</f>
        <v>director@inforcap.cl</v>
      </c>
      <c r="BQ140" s="4" t="str">
        <f>+('3 Planilla Preadjudicación OTIC'!BR140)</f>
        <v>+56 9 9219 6137</v>
      </c>
      <c r="BR140" s="4" t="str">
        <f>+('3 Planilla Preadjudicación OTIC'!BS140)</f>
        <v>ESMERALDA 740</v>
      </c>
      <c r="BS140" s="4" t="str">
        <f>+('3 Planilla Preadjudicación OTIC'!BT140)</f>
        <v>APLICAR PROCEDIMIENTOS TÉCNICOS DE INSTALACIÓN Y MANTENCIÓN DE CAÑERÍAS Y/O TUBERÍAS, SEGÚN PROCEDIMIENTOS Y ESPECIFICACIONES TÉCNICAS, REGLAMENTO DE INSTALACIONES DOMICILIARIAS DE AGUA POTABLE Y ALCANTARILLADO (RIDDA), NORMAS DE SEGURIDAD, CALIDAD Y MEDIOAMBIENTALES VIGENTES.</v>
      </c>
      <c r="BT140" s="135"/>
      <c r="BU140" s="85">
        <f>IF(VLOOKUP(A140,'BD OFICIAL'!$A$1:$AL$2097,7,0)=D140,0,1)</f>
        <v>0</v>
      </c>
      <c r="BV140" s="85">
        <f>IF(VLOOKUP(A140,'BD OFICIAL'!$A$1:$AL$2097,11,0)=J140,0,1)</f>
        <v>0</v>
      </c>
      <c r="BW140" s="85">
        <f>IF(VLOOKUP(A140,'BD OFICIAL'!$A$1:$AL$2097,13,0)=L140,0,1)</f>
        <v>0</v>
      </c>
      <c r="BX140" s="2">
        <f>IF(VLOOKUP(A140,'BD OFICIAL'!$A$1:$AL$2097,16,0)=O140,0,1)</f>
        <v>0</v>
      </c>
      <c r="BY140" s="2">
        <f>IF(VLOOKUP(A140,'BD OFICIAL'!$A$1:$AL$2097,17,0)=P140,0,1)</f>
        <v>0</v>
      </c>
      <c r="BZ140" s="2">
        <f>IF(VLOOKUP(A140,'BD OFICIAL'!$A$1:$AL$2097,19,0)=R140,0,1)</f>
        <v>0</v>
      </c>
      <c r="CA140" s="2">
        <f>IF(VLOOKUP(A140,'BD OFICIAL'!$A$1:$AL$2097,21,0)=T140,0,1)</f>
        <v>0</v>
      </c>
      <c r="CB140" s="2">
        <f>IF(VLOOKUP(A140,'BD OFICIAL'!$A$1:$AL$2097,24,0)=AK140,0,1)</f>
        <v>0</v>
      </c>
      <c r="CC140" s="2">
        <f>IF(VLOOKUP(A140,'BD OFICIAL'!$A$1:$AL$2097,25,0)=X140,0,1)</f>
        <v>0</v>
      </c>
      <c r="CD140" s="2">
        <f>IF(VLOOKUP(A140,'BD OFICIAL'!$A$1:$AL$2097,26,0)=Y140,0,1)</f>
        <v>0</v>
      </c>
      <c r="CE140" s="2">
        <f>IF(VLOOKUP(A140,'BD OFICIAL'!$A$1:$AL$2097,27,0)=Z140,0,1)</f>
        <v>0</v>
      </c>
      <c r="CF140" s="2">
        <f>IF(VLOOKUP(A140,'BD OFICIAL'!$A$1:$AL$2097,28,0)=AA140,0,1)</f>
        <v>0</v>
      </c>
      <c r="CG140" s="2">
        <f>IF(VLOOKUP(A140,'BD OFICIAL'!$A$1:$AL$2097,33,0)=AF140,0,1)</f>
        <v>0</v>
      </c>
      <c r="CH140" s="2">
        <f>IF(VLOOKUP(A140,'BD OFICIAL'!$A$1:$AL$2097,35,0)=AH140,0,1)</f>
        <v>0</v>
      </c>
      <c r="CI140" s="85">
        <f>IF(VLOOKUP(A140,'BD OFICIAL'!$A$1:$AL$2097,34,0)=AL140,0,1)</f>
        <v>0</v>
      </c>
      <c r="CJ140" s="12">
        <f>VLOOKUP(A140,'BD OFICIAL'!$A$1:$AM$2097,36,0)*AM140-AP140</f>
        <v>0</v>
      </c>
      <c r="CK140" s="85" t="str">
        <f t="shared" si="75"/>
        <v>SHNOM</v>
      </c>
      <c r="CL140" s="85" t="str">
        <f t="shared" si="76"/>
        <v>SI</v>
      </c>
      <c r="CM140" s="85" t="str">
        <f t="shared" si="89"/>
        <v>NO</v>
      </c>
      <c r="CN140" s="31">
        <f t="shared" si="90"/>
        <v>0</v>
      </c>
      <c r="CO140" s="31">
        <f t="shared" si="77"/>
        <v>0</v>
      </c>
      <c r="CP140" s="31">
        <f t="shared" si="68"/>
        <v>0</v>
      </c>
      <c r="CQ140" s="31">
        <f>IF(Y140="NO",0,IF(Y140="SI",IF(VLOOKUP(A140,'BD OFICIAL'!$A:$AO,40,0)=AQ140,0,1)))</f>
        <v>0</v>
      </c>
      <c r="CR140" s="31">
        <f>IF(Z140="NO",0,IF(Z140="SI",IF(VLOOKUP(A140,'BD OFICIAL'!$A:$AO,41,0)=AS140,0,1)))</f>
        <v>0</v>
      </c>
      <c r="CS140" s="31">
        <f t="shared" si="78"/>
        <v>0</v>
      </c>
      <c r="CT140" s="31">
        <f t="shared" si="79"/>
        <v>0</v>
      </c>
      <c r="CU140" s="31">
        <f>IF(VLOOKUP(A140,'BD OFICIAL'!$A$1:$AL$1055,31,0)="SI",IF(AT140&gt;0,0,1),IF(AT140=0,0,1))</f>
        <v>0</v>
      </c>
      <c r="CV140" s="31">
        <f t="shared" si="80"/>
        <v>0</v>
      </c>
      <c r="CW140" s="31">
        <f t="shared" si="81"/>
        <v>0</v>
      </c>
      <c r="CX140" s="85" t="str">
        <f t="shared" si="91"/>
        <v>SI</v>
      </c>
      <c r="CY140" s="31">
        <f t="shared" si="92"/>
        <v>0</v>
      </c>
      <c r="CZ140" s="85" t="str">
        <f>IF(ISERROR(VLOOKUP(AI140,EXPERIENCIA!$A$1:$C$2100,1,0)),"NO","SI")</f>
        <v>SI</v>
      </c>
      <c r="DA140" s="85">
        <f>IF(CX140="no","NO APLICA",IF(AX140=0,"ERROR NOTA",IF(AND(AX140&gt;1,CZ140="NO"),"ERROR NOTA",IF(AND(CZ140="NO",AX140=1),0,IF(VLOOKUP(AI140,EXPERIENCIA!$A$1:$C$2100,3,0)=AX140,0,"ERROR NOTA")))))</f>
        <v>0</v>
      </c>
      <c r="DB140" s="85" t="str">
        <f>IF(ISERROR(VLOOKUP(AI140,COMPORTAMIENTO!$A$1:$C$2100,1,0)),"NO","SI")</f>
        <v>SI</v>
      </c>
      <c r="DC140" s="85">
        <f>IF(CX140="NO","NO APLICA",IF(AY140=0,"ERROR NOTA",IF(AND(DB140="NO",AY140=7),0,IF(VLOOKUP(AI140,COMPORTAMIENTO!$A$2:$H$2100,8,0)=AY140,0,"ERROR NOTA"))))</f>
        <v>0</v>
      </c>
      <c r="DD140" s="103">
        <f t="shared" si="93"/>
        <v>0.70000000000000007</v>
      </c>
      <c r="DE140" s="103">
        <f t="shared" si="94"/>
        <v>0.70000000000000007</v>
      </c>
      <c r="DF140" s="85" t="str">
        <f t="shared" si="82"/>
        <v>SI</v>
      </c>
      <c r="DG140" s="85">
        <f t="shared" si="83"/>
        <v>0</v>
      </c>
      <c r="DH140" s="85">
        <f t="shared" si="95"/>
        <v>0</v>
      </c>
      <c r="DI140" s="85">
        <f t="shared" si="84"/>
        <v>0</v>
      </c>
      <c r="DJ140" s="7">
        <f t="shared" si="96"/>
        <v>7.0000000000000009</v>
      </c>
      <c r="DK140" s="7">
        <f t="shared" si="85"/>
        <v>7.0000000000000009</v>
      </c>
      <c r="DL140" s="12">
        <f t="shared" si="97"/>
        <v>5075</v>
      </c>
      <c r="DM140" s="12">
        <f>VLOOKUP(A140,'5 TD'!$A:$B,2,0)</f>
        <v>5075</v>
      </c>
      <c r="DN140" s="7">
        <f t="shared" si="86"/>
        <v>7</v>
      </c>
      <c r="DO140" s="85" t="str">
        <f t="shared" si="87"/>
        <v>APROBADO</v>
      </c>
      <c r="DP140" s="85" t="str">
        <f t="shared" si="69"/>
        <v>APROBADO</v>
      </c>
      <c r="DQ140" s="7">
        <f t="shared" si="70"/>
        <v>7</v>
      </c>
      <c r="DR140" s="85" t="str">
        <f t="shared" si="98"/>
        <v>APROBADO</v>
      </c>
      <c r="DS140" s="2" t="str">
        <f>+('3 Planilla Preadjudicación OTIC'!BO140)</f>
        <v>Si</v>
      </c>
      <c r="DT140" s="2">
        <f>IF(DR140="APROBADO",VLOOKUP(A140,'5 TD'!$D$3:$E$270,2,0),"NO APLICA")</f>
        <v>7</v>
      </c>
      <c r="DU140" s="2" t="str">
        <f t="shared" si="71"/>
        <v>SI</v>
      </c>
      <c r="DV140" s="2">
        <f>IF(DU140="SI",VLOOKUP(A140,'5 TD'!$G$3:$H$270,2,0),"NO APLICA ")</f>
        <v>7.0000000000000009</v>
      </c>
      <c r="DW140" s="2" t="str">
        <f t="shared" si="99"/>
        <v>SI</v>
      </c>
      <c r="DX140" s="2">
        <f>IF(DW140="SI",VLOOKUP(A140,'5 TD'!$J$4:$K$472,2,0),"NO APLICA")</f>
        <v>7</v>
      </c>
      <c r="DY140" s="2" t="str">
        <f t="shared" si="100"/>
        <v>SI</v>
      </c>
      <c r="DZ140" s="7">
        <f>IF(DY140="SI",VLOOKUP(A140,'5 TD'!$M$4:$N$350,2,0),"NO APLICA")</f>
        <v>7</v>
      </c>
      <c r="EA140" s="2" t="str">
        <f t="shared" si="88"/>
        <v>SI</v>
      </c>
      <c r="EB140" s="12">
        <f t="shared" si="101"/>
        <v>5075</v>
      </c>
      <c r="EC140" s="12">
        <f>IF(EA140="SI",VLOOKUP(A140,'5 TD'!$V$4:$W$479,2,0),"NO APLICA")</f>
        <v>5075</v>
      </c>
      <c r="ED140" s="2" t="str">
        <f t="shared" si="72"/>
        <v>SI</v>
      </c>
      <c r="EE140" s="79">
        <f>IF(ED140="SI",VLOOKUP(AI140,COMPORTAMIENTO!$A$1:$H$2100,7,0),"NO APLICA")</f>
        <v>0.59701492537313439</v>
      </c>
      <c r="EF140" s="234">
        <f>IF(ED140="SI",VLOOKUP(A140,'5 TD'!$P$2:$Q$479,2,0),"NO APLICA")</f>
        <v>0.67164179104477606</v>
      </c>
      <c r="EG140" s="2" t="str">
        <f t="shared" si="73"/>
        <v>NO</v>
      </c>
      <c r="EH140" s="2">
        <f>IF(CZ140="no",0,VLOOKUP(AI140,EXPERIENCIA!$A$1:$C$2100,2,0))</f>
        <v>67</v>
      </c>
      <c r="EI140" s="2">
        <f>IF(CZ140="si",VLOOKUP(A140,'5 TD'!$S$3:$T$2103,2,0),0)</f>
        <v>146</v>
      </c>
      <c r="EJ140" s="2" t="str">
        <f t="shared" si="74"/>
        <v>NO</v>
      </c>
      <c r="EK140" s="2" t="str">
        <f>+('3 Planilla Preadjudicación OTIC'!BU141)</f>
        <v>MANTENCIÓN DE LAS INSTALACIONES SANITARIAS, CAÑERÍAS, TUBERÍAS, SISTEMAS DE DESAGÜE, ACCESORIOS, ARTEFACTOS</v>
      </c>
      <c r="EL140" s="211" t="s">
        <v>1701</v>
      </c>
      <c r="EM140" s="242" t="s">
        <v>1702</v>
      </c>
    </row>
    <row r="141" spans="1:144" s="240" customFormat="1" ht="15" hidden="1" customHeight="1" x14ac:dyDescent="0.3">
      <c r="A141" s="236">
        <f>+('3 Planilla Preadjudicación OTIC'!A141)</f>
        <v>14557</v>
      </c>
      <c r="B141" s="2" t="str">
        <f>+('3 Planilla Preadjudicación OTIC'!B141)</f>
        <v>53334038-5</v>
      </c>
      <c r="C141" s="4">
        <f>+('3 Planilla Preadjudicación OTIC'!E141)</f>
        <v>2025</v>
      </c>
      <c r="D141" s="4" t="str">
        <f>+('3 Planilla Preadjudicación OTIC'!F141)</f>
        <v>Fondos Regionales</v>
      </c>
      <c r="E141" s="4" t="str">
        <f>+('3 Planilla Preadjudicación OTIC'!G141)</f>
        <v>61531000-K</v>
      </c>
      <c r="F141" s="4" t="str">
        <f>+('3 Planilla Preadjudicación OTIC'!H141)</f>
        <v>SENCE</v>
      </c>
      <c r="G141" s="4"/>
      <c r="H141" s="4"/>
      <c r="I141" s="4" t="str">
        <f>+('3 Planilla Preadjudicación OTIC'!I141)</f>
        <v>LABORES DE INSTALACIONES SANITARIAS</v>
      </c>
      <c r="J141" s="4" t="str">
        <f>+('3 Planilla Preadjudicación OTIC'!J141)</f>
        <v>PF1575</v>
      </c>
      <c r="K141" s="4" t="str">
        <f>+('3 Planilla Preadjudicación OTIC'!K141)</f>
        <v>TÉCNICAS PARA EL EMPRENDIMIENTO</v>
      </c>
      <c r="L141" s="4" t="str">
        <f>+('3 Planilla Preadjudicación OTIC'!L141)</f>
        <v>PF0921</v>
      </c>
      <c r="M141" s="2">
        <f>+('3 Planilla Preadjudicación OTIC'!M141)</f>
        <v>9</v>
      </c>
      <c r="N141" s="4" t="str">
        <f>+('3 Planilla Preadjudicación OTIC'!N141)</f>
        <v>DE LA ARAUCANÍA</v>
      </c>
      <c r="O141" s="4" t="str">
        <f>+('3 Planilla Preadjudicación OTIC'!O141)</f>
        <v>LUMACO</v>
      </c>
      <c r="P141" s="4" t="str">
        <f>+('3 Planilla Preadjudicación OTIC'!P141)</f>
        <v>PERSONAS VULNERABLES PERTENECIENTES AL 80 % MÁS VULNERABLE</v>
      </c>
      <c r="Q141" s="4" t="str">
        <f>+('3 Planilla Preadjudicación OTIC'!Q141)</f>
        <v>PRESENCIAL</v>
      </c>
      <c r="R141" s="4" t="str">
        <f>+('3 Planilla Preadjudicación OTIC'!R141)</f>
        <v>INDEPENDIENTE</v>
      </c>
      <c r="S141" s="4" t="str">
        <f>+('3 Planilla Preadjudicación OTIC'!S141)</f>
        <v>01. LUNES - MAÑANA / 04. MARTES - MAÑANA / 07. MIÉRCOLES - MAÑANA / 10. JUEVES - MAÑANA / 13. VIERNES - MAÑANA</v>
      </c>
      <c r="T141" s="2">
        <f>+('3 Planilla Preadjudicación OTIC'!T141)</f>
        <v>20</v>
      </c>
      <c r="U141" s="2">
        <f>+('3 Planilla Preadjudicación OTIC'!U141)</f>
        <v>145</v>
      </c>
      <c r="V141" s="2">
        <f>+('3 Planilla Preadjudicación OTIC'!V141)</f>
        <v>12</v>
      </c>
      <c r="W141" s="2">
        <f>+('3 Planilla Preadjudicación OTIC'!W141)</f>
        <v>157</v>
      </c>
      <c r="X141" s="2">
        <f>+('3 Planilla Preadjudicación OTIC'!X141)</f>
        <v>4</v>
      </c>
      <c r="Y141" s="2" t="str">
        <f>+('3 Planilla Preadjudicación OTIC'!Y141)</f>
        <v>SI</v>
      </c>
      <c r="Z141" s="2" t="str">
        <f>+('3 Planilla Preadjudicación OTIC'!Z141)</f>
        <v>SI</v>
      </c>
      <c r="AA141" s="2" t="str">
        <f>+('3 Planilla Preadjudicación OTIC'!AA141)</f>
        <v>SI</v>
      </c>
      <c r="AB141" s="4">
        <f>+('3 Planilla Preadjudicación OTIC'!AB141)</f>
        <v>0</v>
      </c>
      <c r="AC141" s="4" t="str">
        <f>+('3 Planilla Preadjudicación OTIC'!AC141)</f>
        <v>EDUCACIÓN MEDIA COMPLETA, PREFERENTEMENTE. Y HABER CURSADO EL CURSO DE “LABORES DE SOPORTE EN INSTALACIONES
SANITARIAS” O EXPERIENCIA DE DOS AÑOS COMO “AYUDANTE INSTALACIONES SANITARIAS”, DEMOSTRABLE.</v>
      </c>
      <c r="AD141" s="2">
        <f>+('3 Planilla Preadjudicación OTIC'!AD141)</f>
        <v>0</v>
      </c>
      <c r="AE141" s="4">
        <f>+('3 Planilla Preadjudicación OTIC'!AE141)</f>
        <v>0</v>
      </c>
      <c r="AF141" s="2" t="str">
        <f>+('3 Planilla Preadjudicación OTIC'!AF141)</f>
        <v>CONVOCATORIA ABIERTA</v>
      </c>
      <c r="AG141" s="2">
        <f>+('3 Planilla Preadjudicación OTIC'!AG141)</f>
        <v>40</v>
      </c>
      <c r="AH141" s="30">
        <v>2</v>
      </c>
      <c r="AI141" s="2" t="str">
        <f>+('3 Planilla Preadjudicación OTIC'!AI141)</f>
        <v>76606610-0</v>
      </c>
      <c r="AJ141" s="135" t="str">
        <f>+('3 Planilla Preadjudicación OTIC'!AJ141)</f>
        <v>Centro de Capacitación Inforcap Spa</v>
      </c>
      <c r="AK141" s="4">
        <f>+('3 Planilla Preadjudicación OTIC'!AK141)</f>
        <v>157</v>
      </c>
      <c r="AL141" s="2">
        <f>+('3 Planilla Preadjudicación OTIC'!AL141)</f>
        <v>40</v>
      </c>
      <c r="AM141" s="2">
        <f>+('3 Planilla Preadjudicación OTIC'!AM141)</f>
        <v>5075</v>
      </c>
      <c r="AN141" s="12">
        <f>+('3 Planilla Preadjudicación OTIC'!AN141)</f>
        <v>275000</v>
      </c>
      <c r="AO141" s="12">
        <f>+('3 Planilla Preadjudicación OTIC'!AO141)</f>
        <v>0</v>
      </c>
      <c r="AP141" s="12">
        <f>+('3 Planilla Preadjudicación OTIC'!AP141)</f>
        <v>15935500</v>
      </c>
      <c r="AQ141" s="12">
        <f>+('3 Planilla Preadjudicación OTIC'!AQ141)</f>
        <v>3200000</v>
      </c>
      <c r="AR141" s="12">
        <f>+('3 Planilla Preadjudicación OTIC'!AR141)</f>
        <v>5500000</v>
      </c>
      <c r="AS141" s="12">
        <f>+('3 Planilla Preadjudicación OTIC'!AS141)</f>
        <v>4000000</v>
      </c>
      <c r="AT141" s="12">
        <f>+('3 Planilla Preadjudicación OTIC'!AT141)</f>
        <v>0</v>
      </c>
      <c r="AU141" s="12">
        <f>+('3 Planilla Preadjudicación OTIC'!AU141)</f>
        <v>28635500</v>
      </c>
      <c r="AV141" s="12" t="str">
        <f>+('3 Planilla Preadjudicación OTIC'!AV141)</f>
        <v>si</v>
      </c>
      <c r="AW141" s="2">
        <f>+('3 Planilla Preadjudicación OTIC'!AW141)</f>
        <v>0</v>
      </c>
      <c r="AX141" s="4">
        <f>+('3 Planilla Preadjudicación OTIC'!AX141)</f>
        <v>7</v>
      </c>
      <c r="AY141" s="2">
        <f>+('3 Planilla Preadjudicación OTIC'!AY141)</f>
        <v>7</v>
      </c>
      <c r="AZ141" s="2" t="str">
        <f>+('3 Planilla Preadjudicación OTIC'!BA141)</f>
        <v>-</v>
      </c>
      <c r="BA141" s="2" t="str">
        <f>+('3 Planilla Preadjudicación OTIC'!BB141)</f>
        <v>-</v>
      </c>
      <c r="BB141" s="2" t="str">
        <f>+('3 Planilla Preadjudicación OTIC'!BC141)</f>
        <v>-</v>
      </c>
      <c r="BC141" s="2" t="str">
        <f>+('3 Planilla Preadjudicación OTIC'!BD141)</f>
        <v>-</v>
      </c>
      <c r="BD141" s="2" t="str">
        <f>+('3 Planilla Preadjudicación OTIC'!BE141)</f>
        <v>-</v>
      </c>
      <c r="BE141" s="2" t="str">
        <f>+('3 Planilla Preadjudicación OTIC'!BF141)</f>
        <v>-</v>
      </c>
      <c r="BF141" s="2"/>
      <c r="BG141" s="2">
        <f>+('3 Planilla Preadjudicación OTIC'!BG141)</f>
        <v>7</v>
      </c>
      <c r="BH141" s="2">
        <f>+('3 Planilla Preadjudicación OTIC'!BH141)</f>
        <v>7</v>
      </c>
      <c r="BI141" s="2">
        <f>+('3 Planilla Preadjudicación OTIC'!BI141)</f>
        <v>7</v>
      </c>
      <c r="BJ141" s="2">
        <f>+('3 Planilla Preadjudicación OTIC'!BJ141)</f>
        <v>7</v>
      </c>
      <c r="BK141" s="2">
        <f>+('3 Planilla Preadjudicación OTIC'!BK141)</f>
        <v>7</v>
      </c>
      <c r="BL141" s="199">
        <f>+('3 Planilla Preadjudicación OTIC'!BM141)</f>
        <v>7</v>
      </c>
      <c r="BM141" s="103">
        <f>ROUND(('3 Planilla Preadjudicación OTIC'!BN141),1)</f>
        <v>7</v>
      </c>
      <c r="BN141" s="4" t="str">
        <f>+('3 Planilla Preadjudicación OTIC'!BO141)</f>
        <v>Si</v>
      </c>
      <c r="BO141" s="4" t="str">
        <f>+('3 Planilla Preadjudicación OTIC'!BP141)</f>
        <v>Pía Fuentes Corcorán</v>
      </c>
      <c r="BP141" s="4" t="str">
        <f>+('3 Planilla Preadjudicación OTIC'!BQ141)</f>
        <v>director@inforcap.cl</v>
      </c>
      <c r="BQ141" s="4" t="str">
        <f>+('3 Planilla Preadjudicación OTIC'!BR141)</f>
        <v>+56 9 9219 6137</v>
      </c>
      <c r="BR141" s="4" t="str">
        <f>+('3 Planilla Preadjudicación OTIC'!BS141)</f>
        <v>DIBULKO UNO CAMINO A</v>
      </c>
      <c r="BS141" s="4" t="str">
        <f>+('3 Planilla Preadjudicación OTIC'!BT141)</f>
        <v>APLICAR PROCEDIMIENTOS TÉCNICOS DE INSTALACIÓN Y MANTENCIÓN DE CAÑERÍAS Y/O TUBERÍAS, SEGÚN PROCEDIMIENTOS Y ESPECIFICACIONES TÉCNICAS, REGLAMENTO DE INSTALACIONES DOMICILIARIAS DE AGUA POTABLE Y ALCANTARILLADO (RIDDA), NORMAS DE SEGURIDAD, CALIDAD Y MEDIOAMBIENTALES VIGENTES.</v>
      </c>
      <c r="BT141" s="135"/>
      <c r="BU141" s="85">
        <f>IF(VLOOKUP(A141,'BD OFICIAL'!$A$1:$AL$2097,7,0)=D141,0,1)</f>
        <v>0</v>
      </c>
      <c r="BV141" s="85">
        <f>IF(VLOOKUP(A141,'BD OFICIAL'!$A$1:$AL$2097,11,0)=J141,0,1)</f>
        <v>0</v>
      </c>
      <c r="BW141" s="85">
        <f>IF(VLOOKUP(A141,'BD OFICIAL'!$A$1:$AL$2097,13,0)=L141,0,1)</f>
        <v>0</v>
      </c>
      <c r="BX141" s="2">
        <f>IF(VLOOKUP(A141,'BD OFICIAL'!$A$1:$AL$2097,16,0)=O141,0,1)</f>
        <v>0</v>
      </c>
      <c r="BY141" s="2">
        <f>IF(VLOOKUP(A141,'BD OFICIAL'!$A$1:$AL$2097,17,0)=P141,0,1)</f>
        <v>0</v>
      </c>
      <c r="BZ141" s="2">
        <f>IF(VLOOKUP(A141,'BD OFICIAL'!$A$1:$AL$2097,19,0)=R141,0,1)</f>
        <v>0</v>
      </c>
      <c r="CA141" s="2">
        <f>IF(VLOOKUP(A141,'BD OFICIAL'!$A$1:$AL$2097,21,0)=T141,0,1)</f>
        <v>0</v>
      </c>
      <c r="CB141" s="2">
        <f>IF(VLOOKUP(A141,'BD OFICIAL'!$A$1:$AL$2097,24,0)=AK141,0,1)</f>
        <v>0</v>
      </c>
      <c r="CC141" s="2">
        <f>IF(VLOOKUP(A141,'BD OFICIAL'!$A$1:$AL$2097,25,0)=X141,0,1)</f>
        <v>0</v>
      </c>
      <c r="CD141" s="2">
        <f>IF(VLOOKUP(A141,'BD OFICIAL'!$A$1:$AL$2097,26,0)=Y141,0,1)</f>
        <v>0</v>
      </c>
      <c r="CE141" s="2">
        <f>IF(VLOOKUP(A141,'BD OFICIAL'!$A$1:$AL$2097,27,0)=Z141,0,1)</f>
        <v>0</v>
      </c>
      <c r="CF141" s="2">
        <f>IF(VLOOKUP(A141,'BD OFICIAL'!$A$1:$AL$2097,28,0)=AA141,0,1)</f>
        <v>0</v>
      </c>
      <c r="CG141" s="2">
        <f>IF(VLOOKUP(A141,'BD OFICIAL'!$A$1:$AL$2097,33,0)=AF141,0,1)</f>
        <v>0</v>
      </c>
      <c r="CH141" s="2">
        <f>IF(VLOOKUP(A141,'BD OFICIAL'!$A$1:$AL$2097,35,0)=AH141,0,1)</f>
        <v>0</v>
      </c>
      <c r="CI141" s="85">
        <f>IF(VLOOKUP(A141,'BD OFICIAL'!$A$1:$AL$2097,34,0)=AL141,0,1)</f>
        <v>0</v>
      </c>
      <c r="CJ141" s="12">
        <f>VLOOKUP(A141,'BD OFICIAL'!$A$1:$AM$2097,36,0)*AM141-AP141</f>
        <v>0</v>
      </c>
      <c r="CK141" s="85" t="str">
        <f t="shared" si="75"/>
        <v>SHNOM</v>
      </c>
      <c r="CL141" s="85" t="str">
        <f t="shared" si="76"/>
        <v>SI</v>
      </c>
      <c r="CM141" s="85" t="str">
        <f t="shared" si="89"/>
        <v>NO</v>
      </c>
      <c r="CN141" s="31">
        <f t="shared" si="90"/>
        <v>0</v>
      </c>
      <c r="CO141" s="31">
        <f t="shared" si="77"/>
        <v>0</v>
      </c>
      <c r="CP141" s="31">
        <f t="shared" si="68"/>
        <v>0</v>
      </c>
      <c r="CQ141" s="31">
        <f>IF(Y141="NO",0,IF(Y141="SI",IF(VLOOKUP(A141,'BD OFICIAL'!$A:$AO,40,0)=AQ141,0,1)))</f>
        <v>0</v>
      </c>
      <c r="CR141" s="31">
        <f>IF(Z141="NO",0,IF(Z141="SI",IF(VLOOKUP(A141,'BD OFICIAL'!$A:$AO,41,0)=AS141,0,1)))</f>
        <v>0</v>
      </c>
      <c r="CS141" s="31">
        <f t="shared" si="78"/>
        <v>0</v>
      </c>
      <c r="CT141" s="31">
        <f t="shared" si="79"/>
        <v>0</v>
      </c>
      <c r="CU141" s="31">
        <f>IF(VLOOKUP(A141,'BD OFICIAL'!$A$1:$AL$1055,31,0)="SI",IF(AT141&gt;0,0,1),IF(AT141=0,0,1))</f>
        <v>0</v>
      </c>
      <c r="CV141" s="31">
        <f t="shared" si="80"/>
        <v>0</v>
      </c>
      <c r="CW141" s="31">
        <f t="shared" si="81"/>
        <v>0</v>
      </c>
      <c r="CX141" s="85" t="str">
        <f t="shared" si="91"/>
        <v>SI</v>
      </c>
      <c r="CY141" s="31">
        <f t="shared" si="92"/>
        <v>0</v>
      </c>
      <c r="CZ141" s="85" t="str">
        <f>IF(ISERROR(VLOOKUP(AI141,EXPERIENCIA!$A$1:$C$2100,1,0)),"NO","SI")</f>
        <v>SI</v>
      </c>
      <c r="DA141" s="85">
        <f>IF(CX141="no","NO APLICA",IF(AX141=0,"ERROR NOTA",IF(AND(AX141&gt;1,CZ141="NO"),"ERROR NOTA",IF(AND(CZ141="NO",AX141=1),0,IF(VLOOKUP(AI141,EXPERIENCIA!$A$1:$C$2100,3,0)=AX141,0,"ERROR NOTA")))))</f>
        <v>0</v>
      </c>
      <c r="DB141" s="85" t="str">
        <f>IF(ISERROR(VLOOKUP(AI141,COMPORTAMIENTO!$A$1:$C$2100,1,0)),"NO","SI")</f>
        <v>SI</v>
      </c>
      <c r="DC141" s="85">
        <f>IF(CX141="NO","NO APLICA",IF(AY141=0,"ERROR NOTA",IF(AND(DB141="NO",AY141=7),0,IF(VLOOKUP(AI141,COMPORTAMIENTO!$A$2:$H$2100,8,0)=AY141,0,"ERROR NOTA"))))</f>
        <v>0</v>
      </c>
      <c r="DD141" s="103">
        <f t="shared" si="93"/>
        <v>0.70000000000000007</v>
      </c>
      <c r="DE141" s="103">
        <f t="shared" si="94"/>
        <v>0.70000000000000007</v>
      </c>
      <c r="DF141" s="85" t="str">
        <f t="shared" si="82"/>
        <v>SI</v>
      </c>
      <c r="DG141" s="85">
        <f t="shared" si="83"/>
        <v>0</v>
      </c>
      <c r="DH141" s="85">
        <f t="shared" si="95"/>
        <v>0</v>
      </c>
      <c r="DI141" s="85">
        <f t="shared" si="84"/>
        <v>0</v>
      </c>
      <c r="DJ141" s="7">
        <f t="shared" si="96"/>
        <v>7.0000000000000009</v>
      </c>
      <c r="DK141" s="7">
        <f t="shared" si="85"/>
        <v>7.0000000000000009</v>
      </c>
      <c r="DL141" s="12">
        <f t="shared" si="97"/>
        <v>5075</v>
      </c>
      <c r="DM141" s="12">
        <f>VLOOKUP(A141,'5 TD'!$A:$B,2,0)</f>
        <v>5075</v>
      </c>
      <c r="DN141" s="7">
        <f t="shared" si="86"/>
        <v>7</v>
      </c>
      <c r="DO141" s="85" t="str">
        <f t="shared" si="87"/>
        <v>APROBADO</v>
      </c>
      <c r="DP141" s="85" t="str">
        <f t="shared" si="69"/>
        <v>APROBADO</v>
      </c>
      <c r="DQ141" s="7">
        <f t="shared" si="70"/>
        <v>7</v>
      </c>
      <c r="DR141" s="85" t="str">
        <f t="shared" si="98"/>
        <v>APROBADO</v>
      </c>
      <c r="DS141" s="2" t="str">
        <f>+('3 Planilla Preadjudicación OTIC'!BO141)</f>
        <v>Si</v>
      </c>
      <c r="DT141" s="2">
        <f>IF(DR141="APROBADO",VLOOKUP(A141,'5 TD'!$D$3:$E$270,2,0),"NO APLICA")</f>
        <v>7</v>
      </c>
      <c r="DU141" s="2" t="str">
        <f t="shared" si="71"/>
        <v>SI</v>
      </c>
      <c r="DV141" s="2">
        <f>IF(DU141="SI",VLOOKUP(A141,'5 TD'!$G$3:$H$270,2,0),"NO APLICA ")</f>
        <v>7.0000000000000009</v>
      </c>
      <c r="DW141" s="2" t="str">
        <f t="shared" si="99"/>
        <v>SI</v>
      </c>
      <c r="DX141" s="2">
        <f>IF(DW141="SI",VLOOKUP(A141,'5 TD'!$J$4:$K$472,2,0),"NO APLICA")</f>
        <v>7</v>
      </c>
      <c r="DY141" s="2" t="str">
        <f t="shared" si="100"/>
        <v>SI</v>
      </c>
      <c r="DZ141" s="7">
        <f>IF(DY141="SI",VLOOKUP(A141,'5 TD'!$M$4:$N$350,2,0),"NO APLICA")</f>
        <v>7</v>
      </c>
      <c r="EA141" s="2" t="str">
        <f t="shared" si="88"/>
        <v>SI</v>
      </c>
      <c r="EB141" s="12">
        <f t="shared" si="101"/>
        <v>5075</v>
      </c>
      <c r="EC141" s="12">
        <f>IF(EA141="SI",VLOOKUP(A141,'5 TD'!$V$4:$W$479,2,0),"NO APLICA")</f>
        <v>5075</v>
      </c>
      <c r="ED141" s="2" t="str">
        <f t="shared" si="72"/>
        <v>SI</v>
      </c>
      <c r="EE141" s="79">
        <f>IF(ED141="SI",VLOOKUP(AI141,COMPORTAMIENTO!$A$1:$H$2100,7,0),"NO APLICA")</f>
        <v>0.59701492537313439</v>
      </c>
      <c r="EF141" s="234">
        <f>IF(ED141="SI",VLOOKUP(A141,'5 TD'!$P$2:$Q$479,2,0),"NO APLICA")</f>
        <v>0.67164179104477606</v>
      </c>
      <c r="EG141" s="2" t="str">
        <f t="shared" si="73"/>
        <v>NO</v>
      </c>
      <c r="EH141" s="2">
        <f>IF(CZ141="no",0,VLOOKUP(AI141,EXPERIENCIA!$A$1:$C$2100,2,0))</f>
        <v>67</v>
      </c>
      <c r="EI141" s="2">
        <f>IF(CZ141="si",VLOOKUP(A141,'5 TD'!$S$3:$T$2103,2,0),0)</f>
        <v>146</v>
      </c>
      <c r="EJ141" s="2" t="str">
        <f t="shared" si="74"/>
        <v>NO</v>
      </c>
      <c r="EK141" s="2" t="str">
        <f>+('3 Planilla Preadjudicación OTIC'!BU142)</f>
        <v>SANITARIOS, GRIFERÍA, ENTRE OTROS. SERÁ DE SU RESPONSABILIDAD A SU VEZ EL REALIZAR EL PROCEDIMIENTO DE DETECCIÓN</v>
      </c>
      <c r="EL141" s="3"/>
      <c r="EM141" s="239"/>
      <c r="EN141" s="239"/>
    </row>
    <row r="142" spans="1:144" s="211" customFormat="1" ht="15" hidden="1" customHeight="1" x14ac:dyDescent="0.3">
      <c r="A142" s="2">
        <f>+('3 Planilla Preadjudicación OTIC'!A142)</f>
        <v>14540</v>
      </c>
      <c r="B142" s="2" t="str">
        <f>+('3 Planilla Preadjudicación OTIC'!B142)</f>
        <v>53334038-5</v>
      </c>
      <c r="C142" s="4">
        <f>+('3 Planilla Preadjudicación OTIC'!E142)</f>
        <v>2025</v>
      </c>
      <c r="D142" s="4" t="str">
        <f>+('3 Planilla Preadjudicación OTIC'!F142)</f>
        <v>Fondos Regionales</v>
      </c>
      <c r="E142" s="4" t="str">
        <f>+('3 Planilla Preadjudicación OTIC'!G142)</f>
        <v>61531000-K</v>
      </c>
      <c r="F142" s="4" t="str">
        <f>+('3 Planilla Preadjudicación OTIC'!H142)</f>
        <v>SENCE</v>
      </c>
      <c r="G142" s="4"/>
      <c r="H142" s="4"/>
      <c r="I142" s="4" t="str">
        <f>+('3 Planilla Preadjudicación OTIC'!I142)</f>
        <v>SERVICIO DE GUARDIA DE SEGURIDAD</v>
      </c>
      <c r="J142" s="4" t="str">
        <f>+('3 Planilla Preadjudicación OTIC'!J142)</f>
        <v>PF1184</v>
      </c>
      <c r="K142" s="4">
        <f>+('3 Planilla Preadjudicación OTIC'!K142)</f>
        <v>0</v>
      </c>
      <c r="L142" s="4">
        <f>+('3 Planilla Preadjudicación OTIC'!L142)</f>
        <v>0</v>
      </c>
      <c r="M142" s="2">
        <f>+('3 Planilla Preadjudicación OTIC'!M142)</f>
        <v>9</v>
      </c>
      <c r="N142" s="4" t="str">
        <f>+('3 Planilla Preadjudicación OTIC'!N142)</f>
        <v>DE LA ARAUCANÍA</v>
      </c>
      <c r="O142" s="4" t="str">
        <f>+('3 Planilla Preadjudicación OTIC'!O142)</f>
        <v>PURÉN</v>
      </c>
      <c r="P142" s="4" t="str">
        <f>+('3 Planilla Preadjudicación OTIC'!P142)</f>
        <v>PERSONAS VULNERABLES PERTENECIENTES AL 80 % MÁS VULNERABLE</v>
      </c>
      <c r="Q142" s="4" t="str">
        <f>+('3 Planilla Preadjudicación OTIC'!Q142)</f>
        <v>PRESENCIAL</v>
      </c>
      <c r="R142" s="4" t="str">
        <f>+('3 Planilla Preadjudicación OTIC'!R142)</f>
        <v>DEPENDIENTE</v>
      </c>
      <c r="S142" s="4" t="str">
        <f>+('3 Planilla Preadjudicación OTIC'!S142)</f>
        <v>01. LUNES - MAÑANA / 04. MARTES - MAÑANA / 07. MIÉRCOLES - MAÑANA / 10. JUEVES - MAÑANA / 13. VIERNES - MAÑANA</v>
      </c>
      <c r="T142" s="2">
        <f>+('3 Planilla Preadjudicación OTIC'!T142)</f>
        <v>20</v>
      </c>
      <c r="U142" s="2">
        <f>+('3 Planilla Preadjudicación OTIC'!U142)</f>
        <v>90</v>
      </c>
      <c r="V142" s="2" t="str">
        <f>+('3 Planilla Preadjudicación OTIC'!V142)</f>
        <v/>
      </c>
      <c r="W142" s="2">
        <f>+('3 Planilla Preadjudicación OTIC'!W142)</f>
        <v>90</v>
      </c>
      <c r="X142" s="2">
        <f>+('3 Planilla Preadjudicación OTIC'!X142)</f>
        <v>4</v>
      </c>
      <c r="Y142" s="2" t="str">
        <f>+('3 Planilla Preadjudicación OTIC'!Y142)</f>
        <v>SI</v>
      </c>
      <c r="Z142" s="2" t="str">
        <f>+('3 Planilla Preadjudicación OTIC'!Z142)</f>
        <v>SI</v>
      </c>
      <c r="AA142" s="2" t="str">
        <f>+('3 Planilla Preadjudicación OTIC'!AA142)</f>
        <v>NO</v>
      </c>
      <c r="AB142" s="4">
        <f>+('3 Planilla Preadjudicación OTIC'!AB142)</f>
        <v>0</v>
      </c>
      <c r="AC142" s="4" t="str">
        <f>+('3 Planilla Preadjudicación OTIC'!AC142)</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142" s="2" t="str">
        <f>+('3 Planilla Preadjudicación OTIC'!AD142)</f>
        <v>SI</v>
      </c>
      <c r="AE142" s="4" t="str">
        <f>+('3 Planilla Preadjudicación OTIC'!AE142)</f>
        <v>CERTIFICADO DE APROBACIÓN Y TARJETA DE IDENTIFICACIÓN. CREDENCIAL DE GUARDIA PRIVADO DE SEGURIDAD OS-10 OTORGADA POR LA PREFECTURA DE SEGURIDAD PRIVADA DE CARABINEROS DE CHILE</v>
      </c>
      <c r="AF142" s="2" t="str">
        <f>+('3 Planilla Preadjudicación OTIC'!AF142)</f>
        <v>CONVOCATORIA ABIERTA</v>
      </c>
      <c r="AG142" s="2">
        <f>+('3 Planilla Preadjudicación OTIC'!AG142)</f>
        <v>23</v>
      </c>
      <c r="AH142" s="30">
        <v>2</v>
      </c>
      <c r="AI142" s="2" t="str">
        <f>+('3 Planilla Preadjudicación OTIC'!AI142)</f>
        <v>77463435-5</v>
      </c>
      <c r="AJ142" s="135" t="str">
        <f>+('3 Planilla Preadjudicación OTIC'!AJ142)</f>
        <v>Centro de Capacitacion Sebastiani Spa</v>
      </c>
      <c r="AK142" s="4">
        <f>+('3 Planilla Preadjudicación OTIC'!AK142)</f>
        <v>90</v>
      </c>
      <c r="AL142" s="2">
        <f>+('3 Planilla Preadjudicación OTIC'!AL142)</f>
        <v>23</v>
      </c>
      <c r="AM142" s="2">
        <f>+('3 Planilla Preadjudicación OTIC'!AM142)</f>
        <v>5821</v>
      </c>
      <c r="AN142" s="12">
        <f>+('3 Planilla Preadjudicación OTIC'!AN142)</f>
        <v>0</v>
      </c>
      <c r="AO142" s="12">
        <f>+('3 Planilla Preadjudicación OTIC'!AO142)</f>
        <v>8000</v>
      </c>
      <c r="AP142" s="12">
        <f>+('3 Planilla Preadjudicación OTIC'!AP142)</f>
        <v>10477800</v>
      </c>
      <c r="AQ142" s="12">
        <f>+('3 Planilla Preadjudicación OTIC'!AQ142)</f>
        <v>1840000</v>
      </c>
      <c r="AR142" s="12">
        <f>+('3 Planilla Preadjudicación OTIC'!AR142)</f>
        <v>0</v>
      </c>
      <c r="AS142" s="12">
        <f>+('3 Planilla Preadjudicación OTIC'!AS142)</f>
        <v>2300000</v>
      </c>
      <c r="AT142" s="12">
        <f>+('3 Planilla Preadjudicación OTIC'!AT142)</f>
        <v>160000</v>
      </c>
      <c r="AU142" s="12">
        <f>+('3 Planilla Preadjudicación OTIC'!AU142)</f>
        <v>14777800</v>
      </c>
      <c r="AV142" s="12" t="str">
        <f>+('3 Planilla Preadjudicación OTIC'!AV142)</f>
        <v>si</v>
      </c>
      <c r="AW142" s="2">
        <f>+('3 Planilla Preadjudicación OTIC'!AW142)</f>
        <v>0</v>
      </c>
      <c r="AX142" s="4">
        <f>+('3 Planilla Preadjudicación OTIC'!AX142)</f>
        <v>1</v>
      </c>
      <c r="AY142" s="2">
        <f>+('3 Planilla Preadjudicación OTIC'!AY142)</f>
        <v>7</v>
      </c>
      <c r="AZ142" s="2" t="str">
        <f>+('3 Planilla Preadjudicación OTIC'!BA142)</f>
        <v>-</v>
      </c>
      <c r="BA142" s="2" t="str">
        <f>+('3 Planilla Preadjudicación OTIC'!BB142)</f>
        <v>-</v>
      </c>
      <c r="BB142" s="2" t="str">
        <f>+('3 Planilla Preadjudicación OTIC'!BC142)</f>
        <v>-</v>
      </c>
      <c r="BC142" s="2" t="str">
        <f>+('3 Planilla Preadjudicación OTIC'!BD142)</f>
        <v>-</v>
      </c>
      <c r="BD142" s="2" t="str">
        <f>+('3 Planilla Preadjudicación OTIC'!BE142)</f>
        <v>-</v>
      </c>
      <c r="BE142" s="2" t="str">
        <f>+('3 Planilla Preadjudicación OTIC'!BF142)</f>
        <v>-</v>
      </c>
      <c r="BF142" s="2"/>
      <c r="BG142" s="2">
        <f>+('3 Planilla Preadjudicación OTIC'!BG142)</f>
        <v>7</v>
      </c>
      <c r="BH142" s="2">
        <f>+('3 Planilla Preadjudicación OTIC'!BH142)</f>
        <v>6.6</v>
      </c>
      <c r="BI142" s="2">
        <f>+('3 Planilla Preadjudicación OTIC'!BI142)</f>
        <v>6.2</v>
      </c>
      <c r="BJ142" s="2">
        <f>+('3 Planilla Preadjudicación OTIC'!BJ142)</f>
        <v>6.2</v>
      </c>
      <c r="BK142" s="2">
        <f>+('3 Planilla Preadjudicación OTIC'!BK142)</f>
        <v>7</v>
      </c>
      <c r="BL142" s="199">
        <f>+('3 Planilla Preadjudicación OTIC'!BM142)</f>
        <v>6.1</v>
      </c>
      <c r="BM142" s="103">
        <f>ROUND(('3 Planilla Preadjudicación OTIC'!BN142),1)</f>
        <v>6.1</v>
      </c>
      <c r="BN142" s="4">
        <f>+('3 Planilla Preadjudicación OTIC'!BO142)</f>
        <v>0</v>
      </c>
      <c r="BO142" s="4">
        <f>+('3 Planilla Preadjudicación OTIC'!BP142)</f>
        <v>0</v>
      </c>
      <c r="BP142" s="4">
        <f>+('3 Planilla Preadjudicación OTIC'!BQ142)</f>
        <v>0</v>
      </c>
      <c r="BQ142" s="4">
        <f>+('3 Planilla Preadjudicación OTIC'!BR142)</f>
        <v>0</v>
      </c>
      <c r="BR142" s="4" t="str">
        <f>+('3 Planilla Preadjudicación OTIC'!BS142)</f>
        <v>PIEDRA STA S/N, COMUNA</v>
      </c>
      <c r="BS142" s="4">
        <f>+('3 Planilla Preadjudicación OTIC'!BT142)</f>
        <v>0</v>
      </c>
      <c r="BT142" s="135"/>
      <c r="BU142" s="85">
        <f>IF(VLOOKUP(A142,'BD OFICIAL'!$A$1:$AL$2097,7,0)=D142,0,1)</f>
        <v>0</v>
      </c>
      <c r="BV142" s="85">
        <f>IF(VLOOKUP(A142,'BD OFICIAL'!$A$1:$AL$2097,11,0)=J142,0,1)</f>
        <v>0</v>
      </c>
      <c r="BW142" s="85">
        <f>IF(VLOOKUP(A142,'BD OFICIAL'!$A$1:$AL$2097,13,0)=L142,0,1)</f>
        <v>0</v>
      </c>
      <c r="BX142" s="2">
        <f>IF(VLOOKUP(A142,'BD OFICIAL'!$A$1:$AL$2097,16,0)=O142,0,1)</f>
        <v>0</v>
      </c>
      <c r="BY142" s="2">
        <f>IF(VLOOKUP(A142,'BD OFICIAL'!$A$1:$AL$2097,17,0)=P142,0,1)</f>
        <v>0</v>
      </c>
      <c r="BZ142" s="2">
        <f>IF(VLOOKUP(A142,'BD OFICIAL'!$A$1:$AL$2097,19,0)=R142,0,1)</f>
        <v>0</v>
      </c>
      <c r="CA142" s="2">
        <f>IF(VLOOKUP(A142,'BD OFICIAL'!$A$1:$AL$2097,21,0)=T142,0,1)</f>
        <v>0</v>
      </c>
      <c r="CB142" s="2">
        <f>IF(VLOOKUP(A142,'BD OFICIAL'!$A$1:$AL$2097,24,0)=AK142,0,1)</f>
        <v>0</v>
      </c>
      <c r="CC142" s="2">
        <f>IF(VLOOKUP(A142,'BD OFICIAL'!$A$1:$AL$2097,25,0)=X142,0,1)</f>
        <v>0</v>
      </c>
      <c r="CD142" s="2">
        <f>IF(VLOOKUP(A142,'BD OFICIAL'!$A$1:$AL$2097,26,0)=Y142,0,1)</f>
        <v>0</v>
      </c>
      <c r="CE142" s="2">
        <f>IF(VLOOKUP(A142,'BD OFICIAL'!$A$1:$AL$2097,27,0)=Z142,0,1)</f>
        <v>0</v>
      </c>
      <c r="CF142" s="2">
        <f>IF(VLOOKUP(A142,'BD OFICIAL'!$A$1:$AL$2097,28,0)=AA142,0,1)</f>
        <v>0</v>
      </c>
      <c r="CG142" s="2">
        <f>IF(VLOOKUP(A142,'BD OFICIAL'!$A$1:$AL$2097,33,0)=AF142,0,1)</f>
        <v>0</v>
      </c>
      <c r="CH142" s="2">
        <f>IF(VLOOKUP(A142,'BD OFICIAL'!$A$1:$AL$2097,35,0)=AH142,0,1)</f>
        <v>0</v>
      </c>
      <c r="CI142" s="85">
        <f>IF(VLOOKUP(A142,'BD OFICIAL'!$A$1:$AL$2097,34,0)=AL142,0,1)</f>
        <v>0</v>
      </c>
      <c r="CJ142" s="12">
        <f>VLOOKUP(A142,'BD OFICIAL'!$A$1:$AM$2097,36,0)*AM142-AP142</f>
        <v>0</v>
      </c>
      <c r="CK142" s="85" t="str">
        <f t="shared" si="75"/>
        <v>SSH</v>
      </c>
      <c r="CL142" s="85" t="str">
        <f t="shared" si="76"/>
        <v>SI</v>
      </c>
      <c r="CM142" s="85" t="str">
        <f t="shared" si="89"/>
        <v>NO</v>
      </c>
      <c r="CN142" s="31">
        <f t="shared" si="90"/>
        <v>0</v>
      </c>
      <c r="CO142" s="31">
        <f t="shared" si="77"/>
        <v>0</v>
      </c>
      <c r="CP142" s="31">
        <f t="shared" si="68"/>
        <v>0</v>
      </c>
      <c r="CQ142" s="31">
        <f>IF(Y142="NO",0,IF(Y142="SI",IF(VLOOKUP(A142,'BD OFICIAL'!$A:$AO,40,0)=AQ142,0,1)))</f>
        <v>0</v>
      </c>
      <c r="CR142" s="31">
        <f>IF(Z142="NO",0,IF(Z142="SI",IF(VLOOKUP(A142,'BD OFICIAL'!$A:$AO,41,0)=AS142,0,1)))</f>
        <v>0</v>
      </c>
      <c r="CS142" s="31">
        <f t="shared" si="78"/>
        <v>0</v>
      </c>
      <c r="CT142" s="31">
        <f t="shared" si="79"/>
        <v>0</v>
      </c>
      <c r="CU142" s="31">
        <f>IF(VLOOKUP(A142,'BD OFICIAL'!$A$1:$AL$1055,31,0)="SI",IF(AT142&gt;0,0,1),IF(AT142=0,0,1))</f>
        <v>0</v>
      </c>
      <c r="CV142" s="31">
        <f t="shared" si="80"/>
        <v>0</v>
      </c>
      <c r="CW142" s="31">
        <f t="shared" si="81"/>
        <v>0</v>
      </c>
      <c r="CX142" s="85" t="str">
        <f t="shared" si="91"/>
        <v>SI</v>
      </c>
      <c r="CY142" s="31">
        <f t="shared" si="92"/>
        <v>0</v>
      </c>
      <c r="CZ142" s="85" t="str">
        <f>IF(ISERROR(VLOOKUP(AI142,EXPERIENCIA!$A$1:$C$2100,1,0)),"NO","SI")</f>
        <v>NO</v>
      </c>
      <c r="DA142" s="85">
        <f>IF(CX142="no","NO APLICA",IF(AX142=0,"ERROR NOTA",IF(AND(AX142&gt;1,CZ142="NO"),"ERROR NOTA",IF(AND(CZ142="NO",AX142=1),0,IF(VLOOKUP(AI142,EXPERIENCIA!$A$1:$C$2100,3,0)=AX142,0,"ERROR NOTA")))))</f>
        <v>0</v>
      </c>
      <c r="DB142" s="85" t="str">
        <f>IF(ISERROR(VLOOKUP(AI142,COMPORTAMIENTO!$A$1:$C$2100,1,0)),"NO","SI")</f>
        <v>NO</v>
      </c>
      <c r="DC142" s="85">
        <f>IF(CX142="NO","NO APLICA",IF(AY142=0,"ERROR NOTA",IF(AND(DB142="NO",AY142=7),0,IF(VLOOKUP(AI142,COMPORTAMIENTO!$A$2:$H$2100,8,0)=AY142,0,"ERROR NOTA"))))</f>
        <v>0</v>
      </c>
      <c r="DD142" s="103">
        <f t="shared" si="93"/>
        <v>0.1</v>
      </c>
      <c r="DE142" s="103">
        <f t="shared" si="94"/>
        <v>0.70000000000000007</v>
      </c>
      <c r="DF142" s="85" t="str">
        <f t="shared" si="82"/>
        <v>SI</v>
      </c>
      <c r="DG142" s="85">
        <f t="shared" si="83"/>
        <v>0</v>
      </c>
      <c r="DH142" s="85">
        <f t="shared" si="95"/>
        <v>0</v>
      </c>
      <c r="DI142" s="85">
        <f t="shared" si="84"/>
        <v>0</v>
      </c>
      <c r="DJ142" s="7">
        <f t="shared" si="96"/>
        <v>6.6400000000000006</v>
      </c>
      <c r="DK142" s="7">
        <f t="shared" si="85"/>
        <v>6.6400000000000006</v>
      </c>
      <c r="DL142" s="12">
        <f t="shared" si="97"/>
        <v>5821</v>
      </c>
      <c r="DM142" s="12">
        <f>VLOOKUP(A142,'5 TD'!$A:$B,2,0)</f>
        <v>5075</v>
      </c>
      <c r="DN142" s="7">
        <f t="shared" si="86"/>
        <v>6.1</v>
      </c>
      <c r="DO142" s="85" t="str">
        <f t="shared" si="87"/>
        <v>APROBADO</v>
      </c>
      <c r="DP142" s="85" t="str">
        <f t="shared" si="69"/>
        <v>APROBADO</v>
      </c>
      <c r="DQ142" s="7">
        <f t="shared" si="70"/>
        <v>6.1</v>
      </c>
      <c r="DR142" s="85" t="str">
        <f t="shared" si="98"/>
        <v>APROBADO</v>
      </c>
      <c r="DS142" s="2">
        <f>+('3 Planilla Preadjudicación OTIC'!BO142)</f>
        <v>0</v>
      </c>
      <c r="DT142" s="2">
        <f>IF(DR142="APROBADO",VLOOKUP(A142,'5 TD'!$D$3:$E$270,2,0),"NO APLICA")</f>
        <v>6.6</v>
      </c>
      <c r="DU142" s="2" t="str">
        <f t="shared" si="71"/>
        <v>NO</v>
      </c>
      <c r="DV142" s="2" t="str">
        <f>IF(DU142="SI",VLOOKUP(A142,'5 TD'!$G$3:$H$270,2,0),"NO APLICA ")</f>
        <v xml:space="preserve">NO APLICA </v>
      </c>
      <c r="DW142" s="2" t="str">
        <f t="shared" si="99"/>
        <v>NO</v>
      </c>
      <c r="DX142" s="2" t="str">
        <f>IF(DW142="SI",VLOOKUP(A142,'5 TD'!$J$4:$K$472,2,0),"NO APLICA")</f>
        <v>NO APLICA</v>
      </c>
      <c r="DY142" s="2" t="str">
        <f t="shared" si="100"/>
        <v>NO</v>
      </c>
      <c r="DZ142" s="7" t="str">
        <f>IF(DY142="SI",VLOOKUP(A142,'5 TD'!$M$4:$N$350,2,0),"NO APLICA")</f>
        <v>NO APLICA</v>
      </c>
      <c r="EA142" s="2" t="str">
        <f t="shared" si="88"/>
        <v>NO APLICA</v>
      </c>
      <c r="EB142" s="12" t="str">
        <f t="shared" si="101"/>
        <v/>
      </c>
      <c r="EC142" s="12" t="str">
        <f>IF(EA142="SI",VLOOKUP(A142,'5 TD'!$V$4:$W$479,2,0),"NO APLICA")</f>
        <v>NO APLICA</v>
      </c>
      <c r="ED142" s="2" t="str">
        <f t="shared" si="72"/>
        <v>NO</v>
      </c>
      <c r="EE142" s="79" t="str">
        <f>IF(ED142="SI",VLOOKUP(AI142,COMPORTAMIENTO!$A$1:$H$2100,7,0),"NO APLICA")</f>
        <v>NO APLICA</v>
      </c>
      <c r="EF142" s="234" t="str">
        <f>IF(ED142="SI",VLOOKUP(A142,'5 TD'!$P$2:$Q$479,2,0),"NO APLICA")</f>
        <v>NO APLICA</v>
      </c>
      <c r="EG142" s="2" t="str">
        <f t="shared" si="73"/>
        <v>NO</v>
      </c>
      <c r="EH142" s="2">
        <f>IF(CZ142="no",0,VLOOKUP(AI142,EXPERIENCIA!$A$1:$C$2100,2,0))</f>
        <v>0</v>
      </c>
      <c r="EI142" s="2">
        <f>IF(CZ142="si",VLOOKUP(A142,'5 TD'!$S$3:$T$2103,2,0),0)</f>
        <v>0</v>
      </c>
      <c r="EJ142" s="2" t="str">
        <f t="shared" si="74"/>
        <v>SI</v>
      </c>
      <c r="EK142" s="2" t="str">
        <f>+('3 Planilla Preadjudicación OTIC'!BU143)</f>
        <v>DE FALLAS Y CORRECCIÓN DE ESTAS.EL MAESTRO(A) GASFÍTER PUEDE DESEMPEÑARSE EN LOS SIGUIENTES CONTEXTOS DE</v>
      </c>
      <c r="EL142" s="211" t="s">
        <v>1695</v>
      </c>
      <c r="EM142" s="229" t="s">
        <v>1696</v>
      </c>
    </row>
    <row r="143" spans="1:144" ht="15" hidden="1" customHeight="1" x14ac:dyDescent="0.3">
      <c r="A143" s="2">
        <f>+('3 Planilla Preadjudicación OTIC'!A143)</f>
        <v>14536</v>
      </c>
      <c r="B143" s="2" t="str">
        <f>+('3 Planilla Preadjudicación OTIC'!B143)</f>
        <v>53334038-5</v>
      </c>
      <c r="C143" s="4">
        <f>+('3 Planilla Preadjudicación OTIC'!E143)</f>
        <v>2025</v>
      </c>
      <c r="D143" s="4" t="str">
        <f>+('3 Planilla Preadjudicación OTIC'!F143)</f>
        <v>Fondos Regionales</v>
      </c>
      <c r="E143" s="4" t="str">
        <f>+('3 Planilla Preadjudicación OTIC'!G143)</f>
        <v>61531000-K</v>
      </c>
      <c r="F143" s="4" t="str">
        <f>+('3 Planilla Preadjudicación OTIC'!H143)</f>
        <v>SENCE</v>
      </c>
      <c r="G143" s="4"/>
      <c r="H143" s="4"/>
      <c r="I143" s="4" t="str">
        <f>+('3 Planilla Preadjudicación OTIC'!I143)</f>
        <v>GESTIONANDO Y FORMALIZANDO MI EMPRENDIMIENTO</v>
      </c>
      <c r="J143" s="4" t="str">
        <f>+('3 Planilla Preadjudicación OTIC'!J143)</f>
        <v>PF1199</v>
      </c>
      <c r="K143" s="4" t="str">
        <f>+('3 Planilla Preadjudicación OTIC'!K143)</f>
        <v>TÉCNICAS PARA EL EMPRENDIMIENTO</v>
      </c>
      <c r="L143" s="4" t="str">
        <f>+('3 Planilla Preadjudicación OTIC'!L143)</f>
        <v>PF0921</v>
      </c>
      <c r="M143" s="2">
        <f>+('3 Planilla Preadjudicación OTIC'!M143)</f>
        <v>9</v>
      </c>
      <c r="N143" s="4" t="str">
        <f>+('3 Planilla Preadjudicación OTIC'!N143)</f>
        <v>DE LA ARAUCANÍA</v>
      </c>
      <c r="O143" s="4" t="str">
        <f>+('3 Planilla Preadjudicación OTIC'!O143)</f>
        <v>CHOLCHOL</v>
      </c>
      <c r="P143" s="4" t="str">
        <f>+('3 Planilla Preadjudicación OTIC'!P143)</f>
        <v>PERSONAS VULNERABLES PERTENECIENTES AL 80 % MÁS VULNERABLE</v>
      </c>
      <c r="Q143" s="4" t="str">
        <f>+('3 Planilla Preadjudicación OTIC'!Q143)</f>
        <v>PRESENCIAL</v>
      </c>
      <c r="R143" s="4" t="str">
        <f>+('3 Planilla Preadjudicación OTIC'!R143)</f>
        <v>INDEPENDIENTE</v>
      </c>
      <c r="S143" s="4" t="str">
        <f>+('3 Planilla Preadjudicación OTIC'!S143)</f>
        <v>01. LUNES - MAÑANA / 04. MARTES - MAÑANA / 07. MIÉRCOLES - MAÑANA / 10. JUEVES - MAÑANA / 13. VIERNES - MAÑANA</v>
      </c>
      <c r="T143" s="2">
        <f>+('3 Planilla Preadjudicación OTIC'!T143)</f>
        <v>20</v>
      </c>
      <c r="U143" s="2">
        <f>+('3 Planilla Preadjudicación OTIC'!U143)</f>
        <v>100</v>
      </c>
      <c r="V143" s="2">
        <f>+('3 Planilla Preadjudicación OTIC'!V143)</f>
        <v>12</v>
      </c>
      <c r="W143" s="2">
        <f>+('3 Planilla Preadjudicación OTIC'!W143)</f>
        <v>112</v>
      </c>
      <c r="X143" s="2">
        <f>+('3 Planilla Preadjudicación OTIC'!X143)</f>
        <v>4</v>
      </c>
      <c r="Y143" s="2" t="str">
        <f>+('3 Planilla Preadjudicación OTIC'!Y143)</f>
        <v>SI</v>
      </c>
      <c r="Z143" s="2" t="str">
        <f>+('3 Planilla Preadjudicación OTIC'!Z143)</f>
        <v>SI</v>
      </c>
      <c r="AA143" s="2" t="str">
        <f>+('3 Planilla Preadjudicación OTIC'!AA143)</f>
        <v>SI</v>
      </c>
      <c r="AB143" s="4">
        <f>+('3 Planilla Preadjudicación OTIC'!AB143)</f>
        <v>0</v>
      </c>
      <c r="AC143" s="4" t="str">
        <f>+('3 Planilla Preadjudicación OTIC'!AC143)</f>
        <v>EDUCACIÓN BÁSICA COMPLETA, PREFERENTEMENTE; NIVEL DE MANEJO COMPUTACIONAL BÁSICO (O NIVEL USUARIO),
PREFERENTEMENTE.</v>
      </c>
      <c r="AD143" s="2">
        <f>+('3 Planilla Preadjudicación OTIC'!AD143)</f>
        <v>0</v>
      </c>
      <c r="AE143" s="4">
        <f>+('3 Planilla Preadjudicación OTIC'!AE143)</f>
        <v>0</v>
      </c>
      <c r="AF143" s="2" t="str">
        <f>+('3 Planilla Preadjudicación OTIC'!AF143)</f>
        <v>CONVOCATORIA ABIERTA</v>
      </c>
      <c r="AG143" s="2">
        <f>+('3 Planilla Preadjudicación OTIC'!AG143)</f>
        <v>28</v>
      </c>
      <c r="AH143" s="30">
        <v>2</v>
      </c>
      <c r="AI143" s="2" t="str">
        <f>+('3 Planilla Preadjudicación OTIC'!AI143)</f>
        <v>77172955-k</v>
      </c>
      <c r="AJ143" s="135" t="str">
        <f>+('3 Planilla Preadjudicación OTIC'!AJ143)</f>
        <v>Sociedad de Capacitación Service Group Spa.</v>
      </c>
      <c r="AK143" s="4">
        <f>+('3 Planilla Preadjudicación OTIC'!AK143)</f>
        <v>112</v>
      </c>
      <c r="AL143" s="2">
        <f>+('3 Planilla Preadjudicación OTIC'!AL143)</f>
        <v>28</v>
      </c>
      <c r="AM143" s="2">
        <f>+('3 Planilla Preadjudicación OTIC'!AM143)</f>
        <v>5075</v>
      </c>
      <c r="AN143" s="12">
        <f>+('3 Planilla Preadjudicación OTIC'!AN143)</f>
        <v>250000</v>
      </c>
      <c r="AO143" s="12">
        <f>+('3 Planilla Preadjudicación OTIC'!AO143)</f>
        <v>0</v>
      </c>
      <c r="AP143" s="12">
        <f>+('3 Planilla Preadjudicación OTIC'!AP143)</f>
        <v>11368000</v>
      </c>
      <c r="AQ143" s="12">
        <f>+('3 Planilla Preadjudicación OTIC'!AQ143)</f>
        <v>2240000</v>
      </c>
      <c r="AR143" s="12">
        <f>+('3 Planilla Preadjudicación OTIC'!AR143)</f>
        <v>5000000</v>
      </c>
      <c r="AS143" s="12">
        <f>+('3 Planilla Preadjudicación OTIC'!AS143)</f>
        <v>2800000</v>
      </c>
      <c r="AT143" s="12">
        <f>+('3 Planilla Preadjudicación OTIC'!AT143)</f>
        <v>0</v>
      </c>
      <c r="AU143" s="12">
        <f>+('3 Planilla Preadjudicación OTIC'!AU143)</f>
        <v>21408000</v>
      </c>
      <c r="AV143" s="12" t="str">
        <f>+('3 Planilla Preadjudicación OTIC'!AV143)</f>
        <v>NO</v>
      </c>
      <c r="AW143" s="4" t="str">
        <f>+('3 Planilla Preadjudicación OTIC'!AW143)</f>
        <v>Valor alumno subsidio de utiles, insumos y herramientas no es correcto se menciona $270.000 y no $275.000 (RESOLUCIÓN EXENTA N°1366 28/05/2025)</v>
      </c>
      <c r="AX143" s="4">
        <f>+('3 Planilla Preadjudicación OTIC'!AX143)</f>
        <v>0</v>
      </c>
      <c r="AY143" s="2">
        <f>+('3 Planilla Preadjudicación OTIC'!AY143)</f>
        <v>0</v>
      </c>
      <c r="AZ143" s="2" t="str">
        <f>+('3 Planilla Preadjudicación OTIC'!BA143)</f>
        <v>-</v>
      </c>
      <c r="BA143" s="2" t="str">
        <f>+('3 Planilla Preadjudicación OTIC'!BB143)</f>
        <v>-</v>
      </c>
      <c r="BB143" s="2" t="str">
        <f>+('3 Planilla Preadjudicación OTIC'!BC143)</f>
        <v>-</v>
      </c>
      <c r="BC143" s="2" t="str">
        <f>+('3 Planilla Preadjudicación OTIC'!BD143)</f>
        <v>-</v>
      </c>
      <c r="BD143" s="2" t="str">
        <f>+('3 Planilla Preadjudicación OTIC'!BE143)</f>
        <v>-</v>
      </c>
      <c r="BE143" s="2" t="str">
        <f>+('3 Planilla Preadjudicación OTIC'!BF143)</f>
        <v>-</v>
      </c>
      <c r="BF143" s="2"/>
      <c r="BG143" s="2">
        <f>+('3 Planilla Preadjudicación OTIC'!BG143)</f>
        <v>0</v>
      </c>
      <c r="BH143" s="2">
        <f>+('3 Planilla Preadjudicación OTIC'!BH143)</f>
        <v>0</v>
      </c>
      <c r="BI143" s="2">
        <f>+('3 Planilla Preadjudicación OTIC'!BI143)</f>
        <v>0</v>
      </c>
      <c r="BJ143" s="2">
        <f>+('3 Planilla Preadjudicación OTIC'!BJ143)</f>
        <v>0</v>
      </c>
      <c r="BK143" s="2">
        <f>+('3 Planilla Preadjudicación OTIC'!BK143)</f>
        <v>0</v>
      </c>
      <c r="BL143" s="199">
        <f>+('3 Planilla Preadjudicación OTIC'!BM143)</f>
        <v>0</v>
      </c>
      <c r="BM143" s="103">
        <f>ROUND(('3 Planilla Preadjudicación OTIC'!BN143),1)</f>
        <v>0</v>
      </c>
      <c r="BN143" s="4">
        <f>+('3 Planilla Preadjudicación OTIC'!BO143)</f>
        <v>0</v>
      </c>
      <c r="BO143" s="4">
        <f>+('3 Planilla Preadjudicación OTIC'!BP143)</f>
        <v>0</v>
      </c>
      <c r="BP143" s="4">
        <f>+('3 Planilla Preadjudicación OTIC'!BQ143)</f>
        <v>0</v>
      </c>
      <c r="BQ143" s="4">
        <f>+('3 Planilla Preadjudicación OTIC'!BR143)</f>
        <v>0</v>
      </c>
      <c r="BR143" s="4" t="str">
        <f>+('3 Planilla Preadjudicación OTIC'!BS143)</f>
        <v>DE LUMACO</v>
      </c>
      <c r="BS143" s="4">
        <f>+('3 Planilla Preadjudicación OTIC'!BT143)</f>
        <v>0</v>
      </c>
      <c r="BT143" s="135"/>
      <c r="BU143" s="85">
        <f>IF(VLOOKUP(A143,'BD OFICIAL'!$A$1:$AL$2097,7,0)=D143,0,1)</f>
        <v>0</v>
      </c>
      <c r="BV143" s="85">
        <f>IF(VLOOKUP(A143,'BD OFICIAL'!$A$1:$AL$2097,11,0)=J143,0,1)</f>
        <v>0</v>
      </c>
      <c r="BW143" s="85">
        <f>IF(VLOOKUP(A143,'BD OFICIAL'!$A$1:$AL$2097,13,0)=L143,0,1)</f>
        <v>0</v>
      </c>
      <c r="BX143" s="2">
        <f>IF(VLOOKUP(A143,'BD OFICIAL'!$A$1:$AL$2097,16,0)=O143,0,1)</f>
        <v>0</v>
      </c>
      <c r="BY143" s="2">
        <f>IF(VLOOKUP(A143,'BD OFICIAL'!$A$1:$AL$2097,17,0)=P143,0,1)</f>
        <v>0</v>
      </c>
      <c r="BZ143" s="2">
        <f>IF(VLOOKUP(A143,'BD OFICIAL'!$A$1:$AL$2097,19,0)=R143,0,1)</f>
        <v>0</v>
      </c>
      <c r="CA143" s="2">
        <f>IF(VLOOKUP(A143,'BD OFICIAL'!$A$1:$AL$2097,21,0)=T143,0,1)</f>
        <v>0</v>
      </c>
      <c r="CB143" s="2">
        <f>IF(VLOOKUP(A143,'BD OFICIAL'!$A$1:$AL$2097,24,0)=AK143,0,1)</f>
        <v>0</v>
      </c>
      <c r="CC143" s="2">
        <f>IF(VLOOKUP(A143,'BD OFICIAL'!$A$1:$AL$2097,25,0)=X143,0,1)</f>
        <v>0</v>
      </c>
      <c r="CD143" s="2">
        <f>IF(VLOOKUP(A143,'BD OFICIAL'!$A$1:$AL$2097,26,0)=Y143,0,1)</f>
        <v>0</v>
      </c>
      <c r="CE143" s="2">
        <f>IF(VLOOKUP(A143,'BD OFICIAL'!$A$1:$AL$2097,27,0)=Z143,0,1)</f>
        <v>0</v>
      </c>
      <c r="CF143" s="2">
        <f>IF(VLOOKUP(A143,'BD OFICIAL'!$A$1:$AL$2097,28,0)=AA143,0,1)</f>
        <v>0</v>
      </c>
      <c r="CG143" s="2">
        <f>IF(VLOOKUP(A143,'BD OFICIAL'!$A$1:$AL$2097,33,0)=AF143,0,1)</f>
        <v>0</v>
      </c>
      <c r="CH143" s="2">
        <f>IF(VLOOKUP(A143,'BD OFICIAL'!$A$1:$AL$2097,35,0)=AH143,0,1)</f>
        <v>0</v>
      </c>
      <c r="CI143" s="85">
        <f>IF(VLOOKUP(A143,'BD OFICIAL'!$A$1:$AL$2097,34,0)=AL143,0,1)</f>
        <v>0</v>
      </c>
      <c r="CJ143" s="12">
        <f>VLOOKUP(A143,'BD OFICIAL'!$A$1:$AM$2097,36,0)*AM143-AP143</f>
        <v>0</v>
      </c>
      <c r="CK143" s="85" t="str">
        <f t="shared" si="75"/>
        <v>SHNOM</v>
      </c>
      <c r="CL143" s="85" t="str">
        <f t="shared" si="76"/>
        <v>SI</v>
      </c>
      <c r="CM143" s="85" t="str">
        <f t="shared" si="89"/>
        <v>NO</v>
      </c>
      <c r="CN143" s="31">
        <f t="shared" si="90"/>
        <v>0</v>
      </c>
      <c r="CO143" s="31">
        <f t="shared" si="77"/>
        <v>0</v>
      </c>
      <c r="CP143" s="31">
        <f t="shared" si="68"/>
        <v>0</v>
      </c>
      <c r="CQ143" s="31">
        <f>IF(Y143="NO",0,IF(Y143="SI",IF(VLOOKUP(A143,'BD OFICIAL'!$A:$AO,40,0)=AQ143,0,1)))</f>
        <v>0</v>
      </c>
      <c r="CR143" s="31">
        <f>IF(Z143="NO",0,IF(Z143="SI",IF(VLOOKUP(A143,'BD OFICIAL'!$A:$AO,41,0)=AS143,0,1)))</f>
        <v>0</v>
      </c>
      <c r="CS143" s="31">
        <f t="shared" si="78"/>
        <v>1</v>
      </c>
      <c r="CT143" s="31">
        <f t="shared" si="79"/>
        <v>0</v>
      </c>
      <c r="CU143" s="31">
        <f>IF(VLOOKUP(A143,'BD OFICIAL'!$A$1:$AL$1055,31,0)="SI",IF(AT143&gt;0,0,1),IF(AT143=0,0,1))</f>
        <v>0</v>
      </c>
      <c r="CV143" s="31">
        <f t="shared" si="80"/>
        <v>0</v>
      </c>
      <c r="CW143" s="31">
        <f t="shared" si="81"/>
        <v>0</v>
      </c>
      <c r="CX143" s="85" t="str">
        <f t="shared" si="91"/>
        <v>NO</v>
      </c>
      <c r="CY143" s="31">
        <f t="shared" si="92"/>
        <v>0</v>
      </c>
      <c r="CZ143" s="85" t="str">
        <f>IF(ISERROR(VLOOKUP(AI143,EXPERIENCIA!$A$1:$C$2100,1,0)),"NO","SI")</f>
        <v>NO</v>
      </c>
      <c r="DA143" s="85" t="str">
        <f>IF(CX143="no","NO APLICA",IF(AX143=0,"ERROR NOTA",IF(AND(AX143&gt;1,CZ143="NO"),"ERROR NOTA",IF(AND(CZ143="NO",AX143=1),0,IF(VLOOKUP(AI143,EXPERIENCIA!$A$1:$C$2100,3,0)=AX143,0,"ERROR NOTA")))))</f>
        <v>NO APLICA</v>
      </c>
      <c r="DB143" s="85" t="str">
        <f>IF(ISERROR(VLOOKUP(AI143,COMPORTAMIENTO!$A$1:$C$2100,1,0)),"NO","SI")</f>
        <v>NO</v>
      </c>
      <c r="DC143" s="85" t="str">
        <f>IF(CX143="NO","NO APLICA",IF(AY143=0,"ERROR NOTA",IF(AND(DB143="NO",AY143=7),0,IF(VLOOKUP(AI143,COMPORTAMIENTO!$A$2:$H$2100,8,0)=AY143,0,"ERROR NOTA"))))</f>
        <v>NO APLICA</v>
      </c>
      <c r="DD143" s="103" t="str">
        <f t="shared" si="93"/>
        <v>NO APLICA</v>
      </c>
      <c r="DE143" s="103" t="str">
        <f t="shared" si="94"/>
        <v>NO APLICA</v>
      </c>
      <c r="DF143" s="85" t="str">
        <f t="shared" si="82"/>
        <v>SI</v>
      </c>
      <c r="DG143" s="85">
        <f t="shared" si="83"/>
        <v>0</v>
      </c>
      <c r="DH143" s="85">
        <f t="shared" si="95"/>
        <v>0</v>
      </c>
      <c r="DI143" s="85" t="str">
        <f t="shared" si="84"/>
        <v>NO APLICA</v>
      </c>
      <c r="DJ143" s="7" t="str">
        <f t="shared" si="96"/>
        <v>NO APLICA</v>
      </c>
      <c r="DK143" s="7" t="str">
        <f t="shared" si="85"/>
        <v>NO APLICA</v>
      </c>
      <c r="DL143" s="12">
        <f t="shared" si="97"/>
        <v>5075</v>
      </c>
      <c r="DM143" s="12">
        <f>VLOOKUP(A143,'5 TD'!$A:$B,2,0)</f>
        <v>5075</v>
      </c>
      <c r="DN143" s="7" t="str">
        <f t="shared" si="86"/>
        <v>NO APLICA</v>
      </c>
      <c r="DO143" s="85" t="str">
        <f t="shared" si="87"/>
        <v>NO APLICA</v>
      </c>
      <c r="DP143" s="85" t="str">
        <f t="shared" si="69"/>
        <v>NO APLICA</v>
      </c>
      <c r="DQ143" s="7" t="str">
        <f t="shared" si="70"/>
        <v>NO APLICA</v>
      </c>
      <c r="DR143" s="85" t="str">
        <f t="shared" si="98"/>
        <v>NO APLICA</v>
      </c>
      <c r="DS143" s="2">
        <f>+('3 Planilla Preadjudicación OTIC'!BO143)</f>
        <v>0</v>
      </c>
      <c r="DT143" s="2" t="str">
        <f>IF(DR143="APROBADO",VLOOKUP(A143,'5 TD'!$D$3:$E$270,2,0),"NO APLICA")</f>
        <v>NO APLICA</v>
      </c>
      <c r="DU143" s="2" t="str">
        <f t="shared" si="71"/>
        <v>NO APLICA</v>
      </c>
      <c r="DV143" s="2" t="str">
        <f>IF(DU143="SI",VLOOKUP(A143,'5 TD'!$G$3:$H$270,2,0),"NO APLICA ")</f>
        <v xml:space="preserve">NO APLICA </v>
      </c>
      <c r="DW143" s="2" t="str">
        <f t="shared" si="99"/>
        <v>NO</v>
      </c>
      <c r="DX143" s="2" t="str">
        <f>IF(DW143="SI",VLOOKUP(A143,'5 TD'!$J$4:$K$472,2,0),"NO APLICA")</f>
        <v>NO APLICA</v>
      </c>
      <c r="DY143" s="2" t="str">
        <f t="shared" si="100"/>
        <v>NO</v>
      </c>
      <c r="DZ143" s="7" t="str">
        <f>IF(DY143="SI",VLOOKUP(A143,'5 TD'!$M$4:$N$350,2,0),"NO APLICA")</f>
        <v>NO APLICA</v>
      </c>
      <c r="EA143" s="2" t="str">
        <f t="shared" si="88"/>
        <v>NO APLICA</v>
      </c>
      <c r="EB143" s="12" t="str">
        <f t="shared" si="101"/>
        <v/>
      </c>
      <c r="EC143" s="12" t="str">
        <f>IF(EA143="SI",VLOOKUP(A143,'5 TD'!$V$4:$W$479,2,0),"NO APLICA")</f>
        <v>NO APLICA</v>
      </c>
      <c r="ED143" s="2" t="str">
        <f t="shared" si="72"/>
        <v>NO</v>
      </c>
      <c r="EE143" s="79" t="str">
        <f>IF(ED143="SI",VLOOKUP(AI143,COMPORTAMIENTO!$A$1:$H$2100,7,0),"NO APLICA")</f>
        <v>NO APLICA</v>
      </c>
      <c r="EF143" s="234" t="str">
        <f>IF(ED143="SI",VLOOKUP(A143,'5 TD'!$P$2:$Q$479,2,0),"NO APLICA")</f>
        <v>NO APLICA</v>
      </c>
      <c r="EG143" s="2" t="str">
        <f t="shared" si="73"/>
        <v>NO</v>
      </c>
      <c r="EH143" s="2">
        <f>IF(CZ143="no",0,VLOOKUP(AI143,EXPERIENCIA!$A$1:$C$2100,2,0))</f>
        <v>0</v>
      </c>
      <c r="EI143" s="2">
        <f>IF(CZ143="si",VLOOKUP(A143,'5 TD'!$S$3:$T$2103,2,0),0)</f>
        <v>0</v>
      </c>
      <c r="EJ143" s="2" t="str">
        <f t="shared" si="74"/>
        <v>SI</v>
      </c>
      <c r="EK143" s="2" t="str">
        <f>+('3 Planilla Preadjudicación OTIC'!BU144)</f>
        <v>APLICACIÓN: EDIFICACIÓN EN ALTURA, VIVIENDAS EN EXTENSIÓN, MONTAJE INDUSTRIAL, OBRAS HIDRÁULICAS, OBRAS</v>
      </c>
      <c r="EL143" s="3"/>
      <c r="EM143" s="3"/>
      <c r="EN143" s="3"/>
    </row>
    <row r="144" spans="1:144" ht="15" hidden="1" customHeight="1" x14ac:dyDescent="0.3">
      <c r="A144" s="2">
        <f>+('3 Planilla Preadjudicación OTIC'!A144)</f>
        <v>14541</v>
      </c>
      <c r="B144" s="2" t="str">
        <f>+('3 Planilla Preadjudicación OTIC'!B144)</f>
        <v>53334038-5</v>
      </c>
      <c r="C144" s="4">
        <f>+('3 Planilla Preadjudicación OTIC'!E144)</f>
        <v>2025</v>
      </c>
      <c r="D144" s="4" t="str">
        <f>+('3 Planilla Preadjudicación OTIC'!F144)</f>
        <v>Fondos Regionales</v>
      </c>
      <c r="E144" s="4" t="str">
        <f>+('3 Planilla Preadjudicación OTIC'!G144)</f>
        <v>61531000-K</v>
      </c>
      <c r="F144" s="4" t="str">
        <f>+('3 Planilla Preadjudicación OTIC'!H144)</f>
        <v>SENCE</v>
      </c>
      <c r="G144" s="4"/>
      <c r="H144" s="4"/>
      <c r="I144" s="4" t="str">
        <f>+('3 Planilla Preadjudicación OTIC'!I144)</f>
        <v>GESTIONANDO Y FORMALIZANDO MI EMPRENDIMIENTO</v>
      </c>
      <c r="J144" s="4" t="str">
        <f>+('3 Planilla Preadjudicación OTIC'!J144)</f>
        <v>PF1199</v>
      </c>
      <c r="K144" s="4" t="str">
        <f>+('3 Planilla Preadjudicación OTIC'!K144)</f>
        <v>TÉCNICAS PARA EL EMPRENDIMIENTO</v>
      </c>
      <c r="L144" s="4" t="str">
        <f>+('3 Planilla Preadjudicación OTIC'!L144)</f>
        <v>PF0921</v>
      </c>
      <c r="M144" s="2">
        <f>+('3 Planilla Preadjudicación OTIC'!M144)</f>
        <v>9</v>
      </c>
      <c r="N144" s="4" t="str">
        <f>+('3 Planilla Preadjudicación OTIC'!N144)</f>
        <v>DE LA ARAUCANÍA</v>
      </c>
      <c r="O144" s="4" t="str">
        <f>+('3 Planilla Preadjudicación OTIC'!O144)</f>
        <v>GALVARINO</v>
      </c>
      <c r="P144" s="4" t="str">
        <f>+('3 Planilla Preadjudicación OTIC'!P144)</f>
        <v>PERSONAS VULNERABLES PERTENECIENTES AL 80 % MÁS VULNERABLE</v>
      </c>
      <c r="Q144" s="4" t="str">
        <f>+('3 Planilla Preadjudicación OTIC'!Q144)</f>
        <v>PRESENCIAL</v>
      </c>
      <c r="R144" s="4" t="str">
        <f>+('3 Planilla Preadjudicación OTIC'!R144)</f>
        <v>INDEPENDIENTE</v>
      </c>
      <c r="S144" s="4" t="str">
        <f>+('3 Planilla Preadjudicación OTIC'!S144)</f>
        <v>01. LUNES - MAÑANA / 04. MARTES - MAÑANA / 07. MIÉRCOLES - MAÑANA / 10. JUEVES - MAÑANA / 13. VIERNES - MAÑANA</v>
      </c>
      <c r="T144" s="2">
        <f>+('3 Planilla Preadjudicación OTIC'!T144)</f>
        <v>20</v>
      </c>
      <c r="U144" s="2">
        <f>+('3 Planilla Preadjudicación OTIC'!U144)</f>
        <v>100</v>
      </c>
      <c r="V144" s="2">
        <f>+('3 Planilla Preadjudicación OTIC'!V144)</f>
        <v>12</v>
      </c>
      <c r="W144" s="2">
        <f>+('3 Planilla Preadjudicación OTIC'!W144)</f>
        <v>112</v>
      </c>
      <c r="X144" s="2">
        <f>+('3 Planilla Preadjudicación OTIC'!X144)</f>
        <v>4</v>
      </c>
      <c r="Y144" s="2" t="str">
        <f>+('3 Planilla Preadjudicación OTIC'!Y144)</f>
        <v>SI</v>
      </c>
      <c r="Z144" s="2" t="str">
        <f>+('3 Planilla Preadjudicación OTIC'!Z144)</f>
        <v>SI</v>
      </c>
      <c r="AA144" s="2" t="str">
        <f>+('3 Planilla Preadjudicación OTIC'!AA144)</f>
        <v>SI</v>
      </c>
      <c r="AB144" s="4">
        <f>+('3 Planilla Preadjudicación OTIC'!AB144)</f>
        <v>0</v>
      </c>
      <c r="AC144" s="4" t="str">
        <f>+('3 Planilla Preadjudicación OTIC'!AC144)</f>
        <v>EDUCACIÓN BÁSICA COMPLETA, PREFERENTEMENTE; NIVEL DE MANEJO COMPUTACIONAL BÁSICO (O NIVEL USUARIO),
PREFERENTEMENTE.</v>
      </c>
      <c r="AD144" s="2">
        <f>+('3 Planilla Preadjudicación OTIC'!AD144)</f>
        <v>0</v>
      </c>
      <c r="AE144" s="4">
        <f>+('3 Planilla Preadjudicación OTIC'!AE144)</f>
        <v>0</v>
      </c>
      <c r="AF144" s="2" t="str">
        <f>+('3 Planilla Preadjudicación OTIC'!AF144)</f>
        <v>CONVOCATORIA ABIERTA</v>
      </c>
      <c r="AG144" s="2">
        <f>+('3 Planilla Preadjudicación OTIC'!AG144)</f>
        <v>28</v>
      </c>
      <c r="AH144" s="30">
        <v>2</v>
      </c>
      <c r="AI144" s="2" t="str">
        <f>+('3 Planilla Preadjudicación OTIC'!AI144)</f>
        <v>77172955-k</v>
      </c>
      <c r="AJ144" s="135" t="str">
        <f>+('3 Planilla Preadjudicación OTIC'!AJ144)</f>
        <v>Sociedad de Capacitación Service Group Spa.</v>
      </c>
      <c r="AK144" s="4">
        <f>+('3 Planilla Preadjudicación OTIC'!AK144)</f>
        <v>112</v>
      </c>
      <c r="AL144" s="2">
        <f>+('3 Planilla Preadjudicación OTIC'!AL144)</f>
        <v>28</v>
      </c>
      <c r="AM144" s="2">
        <f>+('3 Planilla Preadjudicación OTIC'!AM144)</f>
        <v>5075</v>
      </c>
      <c r="AN144" s="12">
        <f>+('3 Planilla Preadjudicación OTIC'!AN144)</f>
        <v>250000</v>
      </c>
      <c r="AO144" s="12">
        <f>+('3 Planilla Preadjudicación OTIC'!AO144)</f>
        <v>0</v>
      </c>
      <c r="AP144" s="12">
        <f>+('3 Planilla Preadjudicación OTIC'!AP144)</f>
        <v>11368000</v>
      </c>
      <c r="AQ144" s="12">
        <f>+('3 Planilla Preadjudicación OTIC'!AQ144)</f>
        <v>2240000</v>
      </c>
      <c r="AR144" s="12">
        <f>+('3 Planilla Preadjudicación OTIC'!AR144)</f>
        <v>5000000</v>
      </c>
      <c r="AS144" s="12">
        <f>+('3 Planilla Preadjudicación OTIC'!AS144)</f>
        <v>2800000</v>
      </c>
      <c r="AT144" s="12">
        <f>+('3 Planilla Preadjudicación OTIC'!AT144)</f>
        <v>0</v>
      </c>
      <c r="AU144" s="12">
        <f>+('3 Planilla Preadjudicación OTIC'!AU144)</f>
        <v>21408000</v>
      </c>
      <c r="AV144" s="12" t="str">
        <f>+('3 Planilla Preadjudicación OTIC'!AV144)</f>
        <v>NO</v>
      </c>
      <c r="AW144" s="4" t="str">
        <f>+('3 Planilla Preadjudicación OTIC'!AW144)</f>
        <v>Valor alumno subsidio de utiles, insumos y herramientas no es correcto se menciona $270.000 y no $275.000 (RESOLUCIÓN EXENTA N°1366 28/05/2025)</v>
      </c>
      <c r="AX144" s="4">
        <f>+('3 Planilla Preadjudicación OTIC'!AX144)</f>
        <v>0</v>
      </c>
      <c r="AY144" s="2">
        <f>+('3 Planilla Preadjudicación OTIC'!AY144)</f>
        <v>0</v>
      </c>
      <c r="AZ144" s="2" t="str">
        <f>+('3 Planilla Preadjudicación OTIC'!BA144)</f>
        <v>-</v>
      </c>
      <c r="BA144" s="2" t="str">
        <f>+('3 Planilla Preadjudicación OTIC'!BB144)</f>
        <v>-</v>
      </c>
      <c r="BB144" s="2" t="str">
        <f>+('3 Planilla Preadjudicación OTIC'!BC144)</f>
        <v>-</v>
      </c>
      <c r="BC144" s="2" t="str">
        <f>+('3 Planilla Preadjudicación OTIC'!BD144)</f>
        <v>-</v>
      </c>
      <c r="BD144" s="2" t="str">
        <f>+('3 Planilla Preadjudicación OTIC'!BE144)</f>
        <v>-</v>
      </c>
      <c r="BE144" s="2" t="str">
        <f>+('3 Planilla Preadjudicación OTIC'!BF144)</f>
        <v>-</v>
      </c>
      <c r="BF144" s="2"/>
      <c r="BG144" s="2">
        <f>+('3 Planilla Preadjudicación OTIC'!BG144)</f>
        <v>0</v>
      </c>
      <c r="BH144" s="2">
        <f>+('3 Planilla Preadjudicación OTIC'!BH144)</f>
        <v>0</v>
      </c>
      <c r="BI144" s="2">
        <f>+('3 Planilla Preadjudicación OTIC'!BI144)</f>
        <v>0</v>
      </c>
      <c r="BJ144" s="2">
        <f>+('3 Planilla Preadjudicación OTIC'!BJ144)</f>
        <v>0</v>
      </c>
      <c r="BK144" s="2">
        <f>+('3 Planilla Preadjudicación OTIC'!BK144)</f>
        <v>0</v>
      </c>
      <c r="BL144" s="199">
        <f>+('3 Planilla Preadjudicación OTIC'!BM144)</f>
        <v>0</v>
      </c>
      <c r="BM144" s="103">
        <f>ROUND(('3 Planilla Preadjudicación OTIC'!BN144),1)</f>
        <v>0</v>
      </c>
      <c r="BN144" s="4">
        <f>+('3 Planilla Preadjudicación OTIC'!BO144)</f>
        <v>0</v>
      </c>
      <c r="BO144" s="4">
        <f>+('3 Planilla Preadjudicación OTIC'!BP144)</f>
        <v>0</v>
      </c>
      <c r="BP144" s="4">
        <f>+('3 Planilla Preadjudicación OTIC'!BQ144)</f>
        <v>0</v>
      </c>
      <c r="BQ144" s="4">
        <f>+('3 Planilla Preadjudicación OTIC'!BR144)</f>
        <v>0</v>
      </c>
      <c r="BR144" s="4">
        <f>+('3 Planilla Preadjudicación OTIC'!BS144)</f>
        <v>0</v>
      </c>
      <c r="BS144" s="4">
        <f>+('3 Planilla Preadjudicación OTIC'!BT144)</f>
        <v>0</v>
      </c>
      <c r="BT144" s="135"/>
      <c r="BU144" s="85">
        <f>IF(VLOOKUP(A144,'BD OFICIAL'!$A$1:$AL$2097,7,0)=D144,0,1)</f>
        <v>0</v>
      </c>
      <c r="BV144" s="85">
        <f>IF(VLOOKUP(A144,'BD OFICIAL'!$A$1:$AL$2097,11,0)=J144,0,1)</f>
        <v>0</v>
      </c>
      <c r="BW144" s="85">
        <f>IF(VLOOKUP(A144,'BD OFICIAL'!$A$1:$AL$2097,13,0)=L144,0,1)</f>
        <v>0</v>
      </c>
      <c r="BX144" s="2">
        <f>IF(VLOOKUP(A144,'BD OFICIAL'!$A$1:$AL$2097,16,0)=O144,0,1)</f>
        <v>0</v>
      </c>
      <c r="BY144" s="2">
        <f>IF(VLOOKUP(A144,'BD OFICIAL'!$A$1:$AL$2097,17,0)=P144,0,1)</f>
        <v>0</v>
      </c>
      <c r="BZ144" s="2">
        <f>IF(VLOOKUP(A144,'BD OFICIAL'!$A$1:$AL$2097,19,0)=R144,0,1)</f>
        <v>0</v>
      </c>
      <c r="CA144" s="2">
        <f>IF(VLOOKUP(A144,'BD OFICIAL'!$A$1:$AL$2097,21,0)=T144,0,1)</f>
        <v>0</v>
      </c>
      <c r="CB144" s="2">
        <f>IF(VLOOKUP(A144,'BD OFICIAL'!$A$1:$AL$2097,24,0)=AK144,0,1)</f>
        <v>0</v>
      </c>
      <c r="CC144" s="2">
        <f>IF(VLOOKUP(A144,'BD OFICIAL'!$A$1:$AL$2097,25,0)=X144,0,1)</f>
        <v>0</v>
      </c>
      <c r="CD144" s="2">
        <f>IF(VLOOKUP(A144,'BD OFICIAL'!$A$1:$AL$2097,26,0)=Y144,0,1)</f>
        <v>0</v>
      </c>
      <c r="CE144" s="2">
        <f>IF(VLOOKUP(A144,'BD OFICIAL'!$A$1:$AL$2097,27,0)=Z144,0,1)</f>
        <v>0</v>
      </c>
      <c r="CF144" s="2">
        <f>IF(VLOOKUP(A144,'BD OFICIAL'!$A$1:$AL$2097,28,0)=AA144,0,1)</f>
        <v>0</v>
      </c>
      <c r="CG144" s="2">
        <f>IF(VLOOKUP(A144,'BD OFICIAL'!$A$1:$AL$2097,33,0)=AF144,0,1)</f>
        <v>0</v>
      </c>
      <c r="CH144" s="2">
        <f>IF(VLOOKUP(A144,'BD OFICIAL'!$A$1:$AL$2097,35,0)=AH144,0,1)</f>
        <v>0</v>
      </c>
      <c r="CI144" s="85">
        <f>IF(VLOOKUP(A144,'BD OFICIAL'!$A$1:$AL$2097,34,0)=AL144,0,1)</f>
        <v>0</v>
      </c>
      <c r="CJ144" s="12">
        <f>VLOOKUP(A144,'BD OFICIAL'!$A$1:$AM$2097,36,0)*AM144-AP144</f>
        <v>0</v>
      </c>
      <c r="CK144" s="85" t="str">
        <f t="shared" si="75"/>
        <v>SHNOM</v>
      </c>
      <c r="CL144" s="85" t="str">
        <f t="shared" si="76"/>
        <v>SI</v>
      </c>
      <c r="CM144" s="85" t="str">
        <f t="shared" si="89"/>
        <v>NO</v>
      </c>
      <c r="CN144" s="31">
        <f t="shared" si="90"/>
        <v>0</v>
      </c>
      <c r="CO144" s="31">
        <f t="shared" si="77"/>
        <v>0</v>
      </c>
      <c r="CP144" s="31">
        <f t="shared" si="68"/>
        <v>0</v>
      </c>
      <c r="CQ144" s="31">
        <f>IF(Y144="NO",0,IF(Y144="SI",IF(VLOOKUP(A144,'BD OFICIAL'!$A:$AO,40,0)=AQ144,0,1)))</f>
        <v>0</v>
      </c>
      <c r="CR144" s="31">
        <f>IF(Z144="NO",0,IF(Z144="SI",IF(VLOOKUP(A144,'BD OFICIAL'!$A:$AO,41,0)=AS144,0,1)))</f>
        <v>0</v>
      </c>
      <c r="CS144" s="31">
        <f t="shared" si="78"/>
        <v>1</v>
      </c>
      <c r="CT144" s="31">
        <f t="shared" si="79"/>
        <v>0</v>
      </c>
      <c r="CU144" s="31">
        <f>IF(VLOOKUP(A144,'BD OFICIAL'!$A$1:$AL$1055,31,0)="SI",IF(AT144&gt;0,0,1),IF(AT144=0,0,1))</f>
        <v>0</v>
      </c>
      <c r="CV144" s="31">
        <f t="shared" si="80"/>
        <v>0</v>
      </c>
      <c r="CW144" s="31">
        <f t="shared" si="81"/>
        <v>0</v>
      </c>
      <c r="CX144" s="85" t="str">
        <f t="shared" si="91"/>
        <v>NO</v>
      </c>
      <c r="CY144" s="31">
        <f t="shared" si="92"/>
        <v>0</v>
      </c>
      <c r="CZ144" s="85" t="str">
        <f>IF(ISERROR(VLOOKUP(AI144,EXPERIENCIA!$A$1:$C$2100,1,0)),"NO","SI")</f>
        <v>NO</v>
      </c>
      <c r="DA144" s="85" t="str">
        <f>IF(CX144="no","NO APLICA",IF(AX144=0,"ERROR NOTA",IF(AND(AX144&gt;1,CZ144="NO"),"ERROR NOTA",IF(AND(CZ144="NO",AX144=1),0,IF(VLOOKUP(AI144,EXPERIENCIA!$A$1:$C$2100,3,0)=AX144,0,"ERROR NOTA")))))</f>
        <v>NO APLICA</v>
      </c>
      <c r="DB144" s="85" t="str">
        <f>IF(ISERROR(VLOOKUP(AI144,COMPORTAMIENTO!$A$1:$C$2100,1,0)),"NO","SI")</f>
        <v>NO</v>
      </c>
      <c r="DC144" s="85" t="str">
        <f>IF(CX144="NO","NO APLICA",IF(AY144=0,"ERROR NOTA",IF(AND(DB144="NO",AY144=7),0,IF(VLOOKUP(AI144,COMPORTAMIENTO!$A$2:$H$2100,8,0)=AY144,0,"ERROR NOTA"))))</f>
        <v>NO APLICA</v>
      </c>
      <c r="DD144" s="103" t="str">
        <f t="shared" si="93"/>
        <v>NO APLICA</v>
      </c>
      <c r="DE144" s="103" t="str">
        <f t="shared" si="94"/>
        <v>NO APLICA</v>
      </c>
      <c r="DF144" s="85" t="str">
        <f t="shared" si="82"/>
        <v>SI</v>
      </c>
      <c r="DG144" s="85">
        <f t="shared" si="83"/>
        <v>0</v>
      </c>
      <c r="DH144" s="85">
        <f t="shared" si="95"/>
        <v>0</v>
      </c>
      <c r="DI144" s="85" t="str">
        <f t="shared" si="84"/>
        <v>NO APLICA</v>
      </c>
      <c r="DJ144" s="7" t="str">
        <f t="shared" si="96"/>
        <v>NO APLICA</v>
      </c>
      <c r="DK144" s="7" t="str">
        <f t="shared" si="85"/>
        <v>NO APLICA</v>
      </c>
      <c r="DL144" s="12">
        <f t="shared" si="97"/>
        <v>5075</v>
      </c>
      <c r="DM144" s="12">
        <f>VLOOKUP(A144,'5 TD'!$A:$B,2,0)</f>
        <v>5075</v>
      </c>
      <c r="DN144" s="7" t="str">
        <f t="shared" si="86"/>
        <v>NO APLICA</v>
      </c>
      <c r="DO144" s="85" t="str">
        <f t="shared" si="87"/>
        <v>NO APLICA</v>
      </c>
      <c r="DP144" s="85" t="str">
        <f t="shared" si="69"/>
        <v>NO APLICA</v>
      </c>
      <c r="DQ144" s="7" t="str">
        <f t="shared" si="70"/>
        <v>NO APLICA</v>
      </c>
      <c r="DR144" s="85" t="str">
        <f t="shared" si="98"/>
        <v>NO APLICA</v>
      </c>
      <c r="DS144" s="2">
        <f>+('3 Planilla Preadjudicación OTIC'!BO144)</f>
        <v>0</v>
      </c>
      <c r="DT144" s="2" t="str">
        <f>IF(DR144="APROBADO",VLOOKUP(A144,'5 TD'!$D$3:$E$270,2,0),"NO APLICA")</f>
        <v>NO APLICA</v>
      </c>
      <c r="DU144" s="2" t="str">
        <f t="shared" si="71"/>
        <v>NO APLICA</v>
      </c>
      <c r="DV144" s="2" t="str">
        <f>IF(DU144="SI",VLOOKUP(A144,'5 TD'!$G$3:$H$270,2,0),"NO APLICA ")</f>
        <v xml:space="preserve">NO APLICA </v>
      </c>
      <c r="DW144" s="2" t="str">
        <f t="shared" si="99"/>
        <v>NO</v>
      </c>
      <c r="DX144" s="2" t="str">
        <f>IF(DW144="SI",VLOOKUP(A144,'5 TD'!$J$4:$K$472,2,0),"NO APLICA")</f>
        <v>NO APLICA</v>
      </c>
      <c r="DY144" s="2" t="str">
        <f t="shared" si="100"/>
        <v>NO</v>
      </c>
      <c r="DZ144" s="7" t="str">
        <f>IF(DY144="SI",VLOOKUP(A144,'5 TD'!$M$4:$N$350,2,0),"NO APLICA")</f>
        <v>NO APLICA</v>
      </c>
      <c r="EA144" s="2" t="str">
        <f t="shared" si="88"/>
        <v>NO APLICA</v>
      </c>
      <c r="EB144" s="12" t="str">
        <f t="shared" si="101"/>
        <v/>
      </c>
      <c r="EC144" s="12" t="str">
        <f>IF(EA144="SI",VLOOKUP(A144,'5 TD'!$V$4:$W$479,2,0),"NO APLICA")</f>
        <v>NO APLICA</v>
      </c>
      <c r="ED144" s="2" t="str">
        <f t="shared" si="72"/>
        <v>NO</v>
      </c>
      <c r="EE144" s="79" t="str">
        <f>IF(ED144="SI",VLOOKUP(AI144,COMPORTAMIENTO!$A$1:$H$2100,7,0),"NO APLICA")</f>
        <v>NO APLICA</v>
      </c>
      <c r="EF144" s="234" t="str">
        <f>IF(ED144="SI",VLOOKUP(A144,'5 TD'!$P$2:$Q$479,2,0),"NO APLICA")</f>
        <v>NO APLICA</v>
      </c>
      <c r="EG144" s="2" t="str">
        <f t="shared" si="73"/>
        <v>NO</v>
      </c>
      <c r="EH144" s="2">
        <f>IF(CZ144="no",0,VLOOKUP(AI144,EXPERIENCIA!$A$1:$C$2100,2,0))</f>
        <v>0</v>
      </c>
      <c r="EI144" s="2">
        <f>IF(CZ144="si",VLOOKUP(A144,'5 TD'!$S$3:$T$2103,2,0),0)</f>
        <v>0</v>
      </c>
      <c r="EJ144" s="2" t="str">
        <f t="shared" si="74"/>
        <v>SI</v>
      </c>
      <c r="EK144" s="2" t="str">
        <f>+('3 Planilla Preadjudicación OTIC'!BU145)</f>
        <v>PORTUARIAS Y PLANTAS INDUSTRIALES.</v>
      </c>
      <c r="EL144" s="3"/>
      <c r="EM144" s="3"/>
      <c r="EN144" s="3"/>
    </row>
    <row r="145" spans="1:144" ht="15" hidden="1" customHeight="1" x14ac:dyDescent="0.3">
      <c r="A145" s="2">
        <f>+('3 Planilla Preadjudicación OTIC'!A145)</f>
        <v>14542</v>
      </c>
      <c r="B145" s="2" t="str">
        <f>+('3 Planilla Preadjudicación OTIC'!B145)</f>
        <v>53334038-5</v>
      </c>
      <c r="C145" s="4">
        <f>+('3 Planilla Preadjudicación OTIC'!E145)</f>
        <v>2025</v>
      </c>
      <c r="D145" s="4" t="str">
        <f>+('3 Planilla Preadjudicación OTIC'!F145)</f>
        <v>Fondos Regionales</v>
      </c>
      <c r="E145" s="4" t="str">
        <f>+('3 Planilla Preadjudicación OTIC'!G145)</f>
        <v>61531000-K</v>
      </c>
      <c r="F145" s="4" t="str">
        <f>+('3 Planilla Preadjudicación OTIC'!H145)</f>
        <v>SENCE</v>
      </c>
      <c r="G145" s="4"/>
      <c r="H145" s="4"/>
      <c r="I145" s="4" t="str">
        <f>+('3 Planilla Preadjudicación OTIC'!I145)</f>
        <v>INSTALACIONES ELÉCTRICAS TIPO F Y G</v>
      </c>
      <c r="J145" s="4" t="str">
        <f>+('3 Planilla Preadjudicación OTIC'!J145)</f>
        <v>PF0679</v>
      </c>
      <c r="K145" s="4" t="str">
        <f>+('3 Planilla Preadjudicación OTIC'!K145)</f>
        <v>TÉCNICAS PARA EL EMPRENDIMIENTO</v>
      </c>
      <c r="L145" s="4" t="str">
        <f>+('3 Planilla Preadjudicación OTIC'!L145)</f>
        <v>PF0921</v>
      </c>
      <c r="M145" s="2">
        <f>+('3 Planilla Preadjudicación OTIC'!M145)</f>
        <v>9</v>
      </c>
      <c r="N145" s="4" t="str">
        <f>+('3 Planilla Preadjudicación OTIC'!N145)</f>
        <v>DE LA ARAUCANÍA</v>
      </c>
      <c r="O145" s="4" t="str">
        <f>+('3 Planilla Preadjudicación OTIC'!O145)</f>
        <v>NUEVA IMPERIAL</v>
      </c>
      <c r="P145" s="4" t="str">
        <f>+('3 Planilla Preadjudicación OTIC'!P145)</f>
        <v>PERSONAS VULNERABLES PERTENECIENTES AL 80 % MÁS VULNERABLE</v>
      </c>
      <c r="Q145" s="4" t="str">
        <f>+('3 Planilla Preadjudicación OTIC'!Q145)</f>
        <v>PRESENCIAL</v>
      </c>
      <c r="R145" s="4" t="str">
        <f>+('3 Planilla Preadjudicación OTIC'!R145)</f>
        <v>INDEPENDIENTE</v>
      </c>
      <c r="S145" s="4" t="str">
        <f>+('3 Planilla Preadjudicación OTIC'!S145)</f>
        <v>01. LUNES - MAÑANA / 04. MARTES - MAÑANA / 07. MIÉRCOLES - MAÑANA / 10. JUEVES - MAÑANA / 13. VIERNES - MAÑANA</v>
      </c>
      <c r="T145" s="2">
        <f>+('3 Planilla Preadjudicación OTIC'!T145)</f>
        <v>20</v>
      </c>
      <c r="U145" s="2">
        <f>+('3 Planilla Preadjudicación OTIC'!U145)</f>
        <v>260</v>
      </c>
      <c r="V145" s="2">
        <f>+('3 Planilla Preadjudicación OTIC'!V145)</f>
        <v>12</v>
      </c>
      <c r="W145" s="2">
        <f>+('3 Planilla Preadjudicación OTIC'!W145)</f>
        <v>272</v>
      </c>
      <c r="X145" s="2">
        <f>+('3 Planilla Preadjudicación OTIC'!X145)</f>
        <v>4</v>
      </c>
      <c r="Y145" s="2" t="str">
        <f>+('3 Planilla Preadjudicación OTIC'!Y145)</f>
        <v>SI</v>
      </c>
      <c r="Z145" s="2" t="str">
        <f>+('3 Planilla Preadjudicación OTIC'!Z145)</f>
        <v>SI</v>
      </c>
      <c r="AA145" s="2" t="str">
        <f>+('3 Planilla Preadjudicación OTIC'!AA145)</f>
        <v>SI</v>
      </c>
      <c r="AB145" s="4">
        <f>+('3 Planilla Preadjudicación OTIC'!AB145)</f>
        <v>0</v>
      </c>
      <c r="AC145" s="4" t="str">
        <f>+('3 Planilla Preadjudicación OTIC'!AC145)</f>
        <v>EDUCACIÓN MEDIA COMPLETA CIENTÍFICO HUMANISTA O ALUMNOS DE LICEOS DE EDUCACIÓN TÉCNICO PROFESIONAL
EGRESADOS O CURSANDO ÚLTIMO AÑO DE LA ESPECIALIDAD DE ELECTRICIDAD, ACREDITABLE;</v>
      </c>
      <c r="AD145" s="2" t="str">
        <f>+('3 Planilla Preadjudicación OTIC'!AD145)</f>
        <v>SI</v>
      </c>
      <c r="AE145" s="4" t="str">
        <f>+('3 Planilla Preadjudicación OTIC'!AE145)</f>
        <v>LICENCIA SEC</v>
      </c>
      <c r="AF145" s="2" t="str">
        <f>+('3 Planilla Preadjudicación OTIC'!AF145)</f>
        <v>CONVOCATORIA ABIERTA</v>
      </c>
      <c r="AG145" s="2">
        <f>+('3 Planilla Preadjudicación OTIC'!AG145)</f>
        <v>68</v>
      </c>
      <c r="AH145" s="30">
        <v>2</v>
      </c>
      <c r="AI145" s="2" t="str">
        <f>+('3 Planilla Preadjudicación OTIC'!AI145)</f>
        <v>77172955-k</v>
      </c>
      <c r="AJ145" s="135" t="str">
        <f>+('3 Planilla Preadjudicación OTIC'!AJ145)</f>
        <v>Sociedad de Capacitación Service Group Spa.</v>
      </c>
      <c r="AK145" s="4">
        <f>+('3 Planilla Preadjudicación OTIC'!AK145)</f>
        <v>272</v>
      </c>
      <c r="AL145" s="2">
        <f>+('3 Planilla Preadjudicación OTIC'!AL145)</f>
        <v>68</v>
      </c>
      <c r="AM145" s="2">
        <f>+('3 Planilla Preadjudicación OTIC'!AM145)</f>
        <v>5075</v>
      </c>
      <c r="AN145" s="12">
        <f>+('3 Planilla Preadjudicación OTIC'!AN145)</f>
        <v>250000</v>
      </c>
      <c r="AO145" s="12">
        <f>+('3 Planilla Preadjudicación OTIC'!AO145)</f>
        <v>250000</v>
      </c>
      <c r="AP145" s="12">
        <f>+('3 Planilla Preadjudicación OTIC'!AP145)</f>
        <v>27608000</v>
      </c>
      <c r="AQ145" s="12">
        <f>+('3 Planilla Preadjudicación OTIC'!AQ145)</f>
        <v>5440000</v>
      </c>
      <c r="AR145" s="12">
        <f>+('3 Planilla Preadjudicación OTIC'!AR145)</f>
        <v>5000000</v>
      </c>
      <c r="AS145" s="12">
        <f>+('3 Planilla Preadjudicación OTIC'!AS145)</f>
        <v>6800000</v>
      </c>
      <c r="AT145" s="12">
        <f>+('3 Planilla Preadjudicación OTIC'!AT145)</f>
        <v>5000000</v>
      </c>
      <c r="AU145" s="12">
        <f>+('3 Planilla Preadjudicación OTIC'!AU145)</f>
        <v>49848000</v>
      </c>
      <c r="AV145" s="12" t="str">
        <f>+('3 Planilla Preadjudicación OTIC'!AV145)</f>
        <v>NO</v>
      </c>
      <c r="AW145" s="4" t="str">
        <f>+('3 Planilla Preadjudicación OTIC'!AW145)</f>
        <v>Valor alumno subsidio de utiles, insumos y herramientas no es correcto se menciona $270.000 y no $275.000 (RESOLUCIÓN EXENTA N°1366 28/05/2025)</v>
      </c>
      <c r="AX145" s="4">
        <f>+('3 Planilla Preadjudicación OTIC'!AX145)</f>
        <v>0</v>
      </c>
      <c r="AY145" s="2">
        <f>+('3 Planilla Preadjudicación OTIC'!AY145)</f>
        <v>0</v>
      </c>
      <c r="AZ145" s="2" t="str">
        <f>+('3 Planilla Preadjudicación OTIC'!BA145)</f>
        <v>-</v>
      </c>
      <c r="BA145" s="2" t="str">
        <f>+('3 Planilla Preadjudicación OTIC'!BB145)</f>
        <v>-</v>
      </c>
      <c r="BB145" s="2" t="str">
        <f>+('3 Planilla Preadjudicación OTIC'!BC145)</f>
        <v>-</v>
      </c>
      <c r="BC145" s="2" t="str">
        <f>+('3 Planilla Preadjudicación OTIC'!BD145)</f>
        <v>-</v>
      </c>
      <c r="BD145" s="2" t="str">
        <f>+('3 Planilla Preadjudicación OTIC'!BE145)</f>
        <v>-</v>
      </c>
      <c r="BE145" s="2" t="str">
        <f>+('3 Planilla Preadjudicación OTIC'!BF145)</f>
        <v>-</v>
      </c>
      <c r="BF145" s="2"/>
      <c r="BG145" s="2">
        <f>+('3 Planilla Preadjudicación OTIC'!BG145)</f>
        <v>0</v>
      </c>
      <c r="BH145" s="2">
        <f>+('3 Planilla Preadjudicación OTIC'!BH145)</f>
        <v>0</v>
      </c>
      <c r="BI145" s="2">
        <f>+('3 Planilla Preadjudicación OTIC'!BI145)</f>
        <v>0</v>
      </c>
      <c r="BJ145" s="2">
        <f>+('3 Planilla Preadjudicación OTIC'!BJ145)</f>
        <v>0</v>
      </c>
      <c r="BK145" s="2">
        <f>+('3 Planilla Preadjudicación OTIC'!BK145)</f>
        <v>0</v>
      </c>
      <c r="BL145" s="199">
        <f>+('3 Planilla Preadjudicación OTIC'!BM145)</f>
        <v>0</v>
      </c>
      <c r="BM145" s="103">
        <f>ROUND(('3 Planilla Preadjudicación OTIC'!BN145),1)</f>
        <v>0</v>
      </c>
      <c r="BN145" s="4">
        <f>+('3 Planilla Preadjudicación OTIC'!BO145)</f>
        <v>0</v>
      </c>
      <c r="BO145" s="4">
        <f>+('3 Planilla Preadjudicación OTIC'!BP145)</f>
        <v>0</v>
      </c>
      <c r="BP145" s="4">
        <f>+('3 Planilla Preadjudicación OTIC'!BQ145)</f>
        <v>0</v>
      </c>
      <c r="BQ145" s="4">
        <f>+('3 Planilla Preadjudicación OTIC'!BR145)</f>
        <v>0</v>
      </c>
      <c r="BR145" s="4">
        <f>+('3 Planilla Preadjudicación OTIC'!BS145)</f>
        <v>0</v>
      </c>
      <c r="BS145" s="4">
        <f>+('3 Planilla Preadjudicación OTIC'!BT145)</f>
        <v>0</v>
      </c>
      <c r="BT145" s="135"/>
      <c r="BU145" s="85">
        <f>IF(VLOOKUP(A145,'BD OFICIAL'!$A$1:$AL$2097,7,0)=D145,0,1)</f>
        <v>0</v>
      </c>
      <c r="BV145" s="85">
        <f>IF(VLOOKUP(A145,'BD OFICIAL'!$A$1:$AL$2097,11,0)=J145,0,1)</f>
        <v>0</v>
      </c>
      <c r="BW145" s="85">
        <f>IF(VLOOKUP(A145,'BD OFICIAL'!$A$1:$AL$2097,13,0)=L145,0,1)</f>
        <v>0</v>
      </c>
      <c r="BX145" s="2">
        <f>IF(VLOOKUP(A145,'BD OFICIAL'!$A$1:$AL$2097,16,0)=O145,0,1)</f>
        <v>0</v>
      </c>
      <c r="BY145" s="2">
        <f>IF(VLOOKUP(A145,'BD OFICIAL'!$A$1:$AL$2097,17,0)=P145,0,1)</f>
        <v>0</v>
      </c>
      <c r="BZ145" s="2">
        <f>IF(VLOOKUP(A145,'BD OFICIAL'!$A$1:$AL$2097,19,0)=R145,0,1)</f>
        <v>0</v>
      </c>
      <c r="CA145" s="2">
        <f>IF(VLOOKUP(A145,'BD OFICIAL'!$A$1:$AL$2097,21,0)=T145,0,1)</f>
        <v>0</v>
      </c>
      <c r="CB145" s="2">
        <f>IF(VLOOKUP(A145,'BD OFICIAL'!$A$1:$AL$2097,24,0)=AK145,0,1)</f>
        <v>0</v>
      </c>
      <c r="CC145" s="2">
        <f>IF(VLOOKUP(A145,'BD OFICIAL'!$A$1:$AL$2097,25,0)=X145,0,1)</f>
        <v>0</v>
      </c>
      <c r="CD145" s="2">
        <f>IF(VLOOKUP(A145,'BD OFICIAL'!$A$1:$AL$2097,26,0)=Y145,0,1)</f>
        <v>0</v>
      </c>
      <c r="CE145" s="2">
        <f>IF(VLOOKUP(A145,'BD OFICIAL'!$A$1:$AL$2097,27,0)=Z145,0,1)</f>
        <v>0</v>
      </c>
      <c r="CF145" s="2">
        <f>IF(VLOOKUP(A145,'BD OFICIAL'!$A$1:$AL$2097,28,0)=AA145,0,1)</f>
        <v>0</v>
      </c>
      <c r="CG145" s="2">
        <f>IF(VLOOKUP(A145,'BD OFICIAL'!$A$1:$AL$2097,33,0)=AF145,0,1)</f>
        <v>0</v>
      </c>
      <c r="CH145" s="2">
        <f>IF(VLOOKUP(A145,'BD OFICIAL'!$A$1:$AL$2097,35,0)=AH145,0,1)</f>
        <v>0</v>
      </c>
      <c r="CI145" s="85">
        <f>IF(VLOOKUP(A145,'BD OFICIAL'!$A$1:$AL$2097,34,0)=AL145,0,1)</f>
        <v>0</v>
      </c>
      <c r="CJ145" s="12">
        <f>VLOOKUP(A145,'BD OFICIAL'!$A$1:$AM$2097,36,0)*AM145-AP145</f>
        <v>0</v>
      </c>
      <c r="CK145" s="85" t="str">
        <f t="shared" si="75"/>
        <v>SHNOM</v>
      </c>
      <c r="CL145" s="85" t="str">
        <f t="shared" si="76"/>
        <v>SI</v>
      </c>
      <c r="CM145" s="85" t="str">
        <f t="shared" si="89"/>
        <v>NO</v>
      </c>
      <c r="CN145" s="31">
        <f t="shared" si="90"/>
        <v>0</v>
      </c>
      <c r="CO145" s="31">
        <f t="shared" si="77"/>
        <v>0</v>
      </c>
      <c r="CP145" s="31">
        <f t="shared" si="68"/>
        <v>0</v>
      </c>
      <c r="CQ145" s="31">
        <f>IF(Y145="NO",0,IF(Y145="SI",IF(VLOOKUP(A145,'BD OFICIAL'!$A:$AO,40,0)=AQ145,0,1)))</f>
        <v>0</v>
      </c>
      <c r="CR145" s="31">
        <f>IF(Z145="NO",0,IF(Z145="SI",IF(VLOOKUP(A145,'BD OFICIAL'!$A:$AO,41,0)=AS145,0,1)))</f>
        <v>0</v>
      </c>
      <c r="CS145" s="31">
        <f t="shared" si="78"/>
        <v>1</v>
      </c>
      <c r="CT145" s="31">
        <f t="shared" si="79"/>
        <v>0</v>
      </c>
      <c r="CU145" s="31">
        <f>IF(VLOOKUP(A145,'BD OFICIAL'!$A$1:$AL$1055,31,0)="SI",IF(AT145&gt;0,0,1),IF(AT145=0,0,1))</f>
        <v>0</v>
      </c>
      <c r="CV145" s="31">
        <f t="shared" si="80"/>
        <v>0</v>
      </c>
      <c r="CW145" s="31">
        <f t="shared" si="81"/>
        <v>0</v>
      </c>
      <c r="CX145" s="85" t="str">
        <f t="shared" si="91"/>
        <v>NO</v>
      </c>
      <c r="CY145" s="31">
        <f t="shared" si="92"/>
        <v>0</v>
      </c>
      <c r="CZ145" s="85" t="str">
        <f>IF(ISERROR(VLOOKUP(AI145,EXPERIENCIA!$A$1:$C$2100,1,0)),"NO","SI")</f>
        <v>NO</v>
      </c>
      <c r="DA145" s="85" t="str">
        <f>IF(CX145="no","NO APLICA",IF(AX145=0,"ERROR NOTA",IF(AND(AX145&gt;1,CZ145="NO"),"ERROR NOTA",IF(AND(CZ145="NO",AX145=1),0,IF(VLOOKUP(AI145,EXPERIENCIA!$A$1:$C$2100,3,0)=AX145,0,"ERROR NOTA")))))</f>
        <v>NO APLICA</v>
      </c>
      <c r="DB145" s="85" t="str">
        <f>IF(ISERROR(VLOOKUP(AI145,COMPORTAMIENTO!$A$1:$C$2100,1,0)),"NO","SI")</f>
        <v>NO</v>
      </c>
      <c r="DC145" s="85" t="str">
        <f>IF(CX145="NO","NO APLICA",IF(AY145=0,"ERROR NOTA",IF(AND(DB145="NO",AY145=7),0,IF(VLOOKUP(AI145,COMPORTAMIENTO!$A$2:$H$2100,8,0)=AY145,0,"ERROR NOTA"))))</f>
        <v>NO APLICA</v>
      </c>
      <c r="DD145" s="103" t="str">
        <f t="shared" si="93"/>
        <v>NO APLICA</v>
      </c>
      <c r="DE145" s="103" t="str">
        <f t="shared" si="94"/>
        <v>NO APLICA</v>
      </c>
      <c r="DF145" s="85" t="str">
        <f t="shared" si="82"/>
        <v>SI</v>
      </c>
      <c r="DG145" s="85">
        <f t="shared" si="83"/>
        <v>0</v>
      </c>
      <c r="DH145" s="85">
        <f t="shared" si="95"/>
        <v>0</v>
      </c>
      <c r="DI145" s="85" t="str">
        <f t="shared" si="84"/>
        <v>NO APLICA</v>
      </c>
      <c r="DJ145" s="7" t="str">
        <f t="shared" si="96"/>
        <v>NO APLICA</v>
      </c>
      <c r="DK145" s="7" t="str">
        <f t="shared" si="85"/>
        <v>NO APLICA</v>
      </c>
      <c r="DL145" s="12">
        <f t="shared" si="97"/>
        <v>5075</v>
      </c>
      <c r="DM145" s="12">
        <f>VLOOKUP(A145,'5 TD'!$A:$B,2,0)</f>
        <v>5075</v>
      </c>
      <c r="DN145" s="7" t="str">
        <f t="shared" si="86"/>
        <v>NO APLICA</v>
      </c>
      <c r="DO145" s="85" t="str">
        <f t="shared" si="87"/>
        <v>NO APLICA</v>
      </c>
      <c r="DP145" s="85" t="str">
        <f t="shared" si="69"/>
        <v>NO APLICA</v>
      </c>
      <c r="DQ145" s="7" t="str">
        <f t="shared" si="70"/>
        <v>NO APLICA</v>
      </c>
      <c r="DR145" s="85" t="str">
        <f t="shared" si="98"/>
        <v>NO APLICA</v>
      </c>
      <c r="DS145" s="2" t="e">
        <f>+('3 Planilla Preadjudicación OTIC'!#REF!)</f>
        <v>#REF!</v>
      </c>
      <c r="DT145" s="2" t="str">
        <f>IF(DR145="APROBADO",VLOOKUP(A145,'5 TD'!$D$3:$E$270,2,0),"NO APLICA")</f>
        <v>NO APLICA</v>
      </c>
      <c r="DU145" s="2" t="str">
        <f t="shared" si="71"/>
        <v>NO APLICA</v>
      </c>
      <c r="DV145" s="2" t="str">
        <f>IF(DU145="SI",VLOOKUP(A145,'5 TD'!$G$3:$H$270,2,0),"NO APLICA ")</f>
        <v xml:space="preserve">NO APLICA </v>
      </c>
      <c r="DW145" s="2" t="str">
        <f t="shared" si="99"/>
        <v>NO</v>
      </c>
      <c r="DX145" s="2" t="str">
        <f>IF(DW145="SI",VLOOKUP(A145,'5 TD'!$J$4:$K$472,2,0),"NO APLICA")</f>
        <v>NO APLICA</v>
      </c>
      <c r="DY145" s="2" t="str">
        <f t="shared" si="100"/>
        <v>NO</v>
      </c>
      <c r="DZ145" s="7" t="str">
        <f>IF(DY145="SI",VLOOKUP(A145,'5 TD'!$M$4:$N$350,2,0),"NO APLICA")</f>
        <v>NO APLICA</v>
      </c>
      <c r="EA145" s="2" t="str">
        <f t="shared" si="88"/>
        <v>NO APLICA</v>
      </c>
      <c r="EB145" s="12" t="str">
        <f t="shared" si="101"/>
        <v/>
      </c>
      <c r="EC145" s="12" t="str">
        <f>IF(EA145="SI",VLOOKUP(A145,'5 TD'!$V$4:$W$479,2,0),"NO APLICA")</f>
        <v>NO APLICA</v>
      </c>
      <c r="ED145" s="2" t="str">
        <f t="shared" si="72"/>
        <v>NO</v>
      </c>
      <c r="EE145" s="79" t="str">
        <f>IF(ED145="SI",VLOOKUP(AI145,COMPORTAMIENTO!$A$1:$H$2100,7,0),"NO APLICA")</f>
        <v>NO APLICA</v>
      </c>
      <c r="EF145" s="234" t="str">
        <f>IF(ED145="SI",VLOOKUP(A145,'5 TD'!$P$2:$Q$479,2,0),"NO APLICA")</f>
        <v>NO APLICA</v>
      </c>
      <c r="EG145" s="2" t="str">
        <f t="shared" si="73"/>
        <v>NO</v>
      </c>
      <c r="EH145" s="2">
        <f>IF(CZ145="no",0,VLOOKUP(AI145,EXPERIENCIA!$A$1:$C$2100,2,0))</f>
        <v>0</v>
      </c>
      <c r="EI145" s="2">
        <f>IF(CZ145="si",VLOOKUP(A145,'5 TD'!$S$3:$T$2103,2,0),0)</f>
        <v>0</v>
      </c>
      <c r="EJ145" s="2" t="str">
        <f t="shared" si="74"/>
        <v>SI</v>
      </c>
      <c r="EK145" s="2">
        <f>+('3 Planilla Preadjudicación OTIC'!BU146)</f>
        <v>0</v>
      </c>
      <c r="EL145" s="3"/>
      <c r="EM145" s="3"/>
      <c r="EN145" s="3"/>
    </row>
    <row r="146" spans="1:144" ht="15" hidden="1" customHeight="1" x14ac:dyDescent="0.3">
      <c r="A146" s="2">
        <f>+('3 Planilla Preadjudicación OTIC'!A146)</f>
        <v>14543</v>
      </c>
      <c r="B146" s="2" t="str">
        <f>+('3 Planilla Preadjudicación OTIC'!B146)</f>
        <v>53334038-5</v>
      </c>
      <c r="C146" s="4">
        <f>+('3 Planilla Preadjudicación OTIC'!E146)</f>
        <v>2025</v>
      </c>
      <c r="D146" s="4" t="str">
        <f>+('3 Planilla Preadjudicación OTIC'!F146)</f>
        <v>Fondos Regionales</v>
      </c>
      <c r="E146" s="4" t="str">
        <f>+('3 Planilla Preadjudicación OTIC'!G146)</f>
        <v>61531000-K</v>
      </c>
      <c r="F146" s="4" t="str">
        <f>+('3 Planilla Preadjudicación OTIC'!H146)</f>
        <v>SENCE</v>
      </c>
      <c r="G146" s="4"/>
      <c r="H146" s="4"/>
      <c r="I146" s="4" t="str">
        <f>+('3 Planilla Preadjudicación OTIC'!I146)</f>
        <v>INSTALACIONES ELÉCTRICAS TIPO F Y G</v>
      </c>
      <c r="J146" s="4" t="str">
        <f>+('3 Planilla Preadjudicación OTIC'!J146)</f>
        <v>PF0679</v>
      </c>
      <c r="K146" s="4" t="str">
        <f>+('3 Planilla Preadjudicación OTIC'!K146)</f>
        <v>TÉCNICAS PARA EL EMPRENDIMIENTO</v>
      </c>
      <c r="L146" s="4" t="str">
        <f>+('3 Planilla Preadjudicación OTIC'!L146)</f>
        <v>PF0921</v>
      </c>
      <c r="M146" s="2">
        <f>+('3 Planilla Preadjudicación OTIC'!M146)</f>
        <v>9</v>
      </c>
      <c r="N146" s="4" t="str">
        <f>+('3 Planilla Preadjudicación OTIC'!N146)</f>
        <v>DE LA ARAUCANÍA</v>
      </c>
      <c r="O146" s="4" t="str">
        <f>+('3 Planilla Preadjudicación OTIC'!O146)</f>
        <v>ERCILLA</v>
      </c>
      <c r="P146" s="4" t="str">
        <f>+('3 Planilla Preadjudicación OTIC'!P146)</f>
        <v>PERSONAS VULNERABLES PERTENECIENTES AL 80 % MÁS VULNERABLE</v>
      </c>
      <c r="Q146" s="4" t="str">
        <f>+('3 Planilla Preadjudicación OTIC'!Q146)</f>
        <v>PRESENCIAL</v>
      </c>
      <c r="R146" s="4" t="str">
        <f>+('3 Planilla Preadjudicación OTIC'!R146)</f>
        <v>INDEPENDIENTE</v>
      </c>
      <c r="S146" s="4" t="str">
        <f>+('3 Planilla Preadjudicación OTIC'!S146)</f>
        <v>01. LUNES - MAÑANA / 04. MARTES - MAÑANA / 07. MIÉRCOLES - MAÑANA / 10. JUEVES - MAÑANA / 13. VIERNES - MAÑANA</v>
      </c>
      <c r="T146" s="2">
        <f>+('3 Planilla Preadjudicación OTIC'!T146)</f>
        <v>20</v>
      </c>
      <c r="U146" s="2">
        <f>+('3 Planilla Preadjudicación OTIC'!U146)</f>
        <v>260</v>
      </c>
      <c r="V146" s="2">
        <f>+('3 Planilla Preadjudicación OTIC'!V146)</f>
        <v>12</v>
      </c>
      <c r="W146" s="2">
        <f>+('3 Planilla Preadjudicación OTIC'!W146)</f>
        <v>272</v>
      </c>
      <c r="X146" s="2">
        <f>+('3 Planilla Preadjudicación OTIC'!X146)</f>
        <v>4</v>
      </c>
      <c r="Y146" s="2" t="str">
        <f>+('3 Planilla Preadjudicación OTIC'!Y146)</f>
        <v>SI</v>
      </c>
      <c r="Z146" s="2" t="str">
        <f>+('3 Planilla Preadjudicación OTIC'!Z146)</f>
        <v>SI</v>
      </c>
      <c r="AA146" s="2" t="str">
        <f>+('3 Planilla Preadjudicación OTIC'!AA146)</f>
        <v>SI</v>
      </c>
      <c r="AB146" s="4">
        <f>+('3 Planilla Preadjudicación OTIC'!AB146)</f>
        <v>0</v>
      </c>
      <c r="AC146" s="4" t="str">
        <f>+('3 Planilla Preadjudicación OTIC'!AC146)</f>
        <v>EDUCACIÓN MEDIA COMPLETA CIENTÍFICO HUMANISTA O ALUMNOS DE LICEOS DE EDUCACIÓN TÉCNICO PROFESIONAL
EGRESADOS O CURSANDO ÚLTIMO AÑO DE LA ESPECIALIDAD DE ELECTRICIDAD, ACREDITABLE;</v>
      </c>
      <c r="AD146" s="2" t="str">
        <f>+('3 Planilla Preadjudicación OTIC'!AD146)</f>
        <v>SI</v>
      </c>
      <c r="AE146" s="4" t="str">
        <f>+('3 Planilla Preadjudicación OTIC'!AE146)</f>
        <v>LICENCIA SEC</v>
      </c>
      <c r="AF146" s="2" t="str">
        <f>+('3 Planilla Preadjudicación OTIC'!AF146)</f>
        <v>CONVOCATORIA ABIERTA</v>
      </c>
      <c r="AG146" s="2">
        <f>+('3 Planilla Preadjudicación OTIC'!AG146)</f>
        <v>68</v>
      </c>
      <c r="AH146" s="30">
        <v>2</v>
      </c>
      <c r="AI146" s="2" t="str">
        <f>+('3 Planilla Preadjudicación OTIC'!AI146)</f>
        <v>77172955-k</v>
      </c>
      <c r="AJ146" s="135" t="str">
        <f>+('3 Planilla Preadjudicación OTIC'!AJ146)</f>
        <v>Sociedad de Capacitación Service Group Spa.</v>
      </c>
      <c r="AK146" s="4">
        <f>+('3 Planilla Preadjudicación OTIC'!AK146)</f>
        <v>272</v>
      </c>
      <c r="AL146" s="2">
        <f>+('3 Planilla Preadjudicación OTIC'!AL146)</f>
        <v>68</v>
      </c>
      <c r="AM146" s="2">
        <f>+('3 Planilla Preadjudicación OTIC'!AM146)</f>
        <v>5075</v>
      </c>
      <c r="AN146" s="12">
        <f>+('3 Planilla Preadjudicación OTIC'!AN146)</f>
        <v>250000</v>
      </c>
      <c r="AO146" s="12">
        <f>+('3 Planilla Preadjudicación OTIC'!AO146)</f>
        <v>250000</v>
      </c>
      <c r="AP146" s="12">
        <f>+('3 Planilla Preadjudicación OTIC'!AP146)</f>
        <v>27608000</v>
      </c>
      <c r="AQ146" s="12">
        <f>+('3 Planilla Preadjudicación OTIC'!AQ146)</f>
        <v>5440000</v>
      </c>
      <c r="AR146" s="12">
        <f>+('3 Planilla Preadjudicación OTIC'!AR146)</f>
        <v>5000000</v>
      </c>
      <c r="AS146" s="12">
        <f>+('3 Planilla Preadjudicación OTIC'!AS146)</f>
        <v>6800000</v>
      </c>
      <c r="AT146" s="12">
        <f>+('3 Planilla Preadjudicación OTIC'!AT146)</f>
        <v>5000000</v>
      </c>
      <c r="AU146" s="12">
        <f>+('3 Planilla Preadjudicación OTIC'!AU146)</f>
        <v>49848000</v>
      </c>
      <c r="AV146" s="12" t="str">
        <f>+('3 Planilla Preadjudicación OTIC'!AV146)</f>
        <v>NO</v>
      </c>
      <c r="AW146" s="4" t="str">
        <f>+('3 Planilla Preadjudicación OTIC'!AW146)</f>
        <v>Valor alumno subsidio de utiles, insumos y herramientas no es correcto se menciona $270.000 y no $275.000 (RESOLUCIÓN EXENTA N°1366 28/05/2025)</v>
      </c>
      <c r="AX146" s="4">
        <f>+('3 Planilla Preadjudicación OTIC'!AX146)</f>
        <v>0</v>
      </c>
      <c r="AY146" s="2">
        <f>+('3 Planilla Preadjudicación OTIC'!AY146)</f>
        <v>0</v>
      </c>
      <c r="AZ146" s="2" t="str">
        <f>+('3 Planilla Preadjudicación OTIC'!BA146)</f>
        <v>-</v>
      </c>
      <c r="BA146" s="2" t="str">
        <f>+('3 Planilla Preadjudicación OTIC'!BB146)</f>
        <v>-</v>
      </c>
      <c r="BB146" s="2" t="str">
        <f>+('3 Planilla Preadjudicación OTIC'!BC146)</f>
        <v>-</v>
      </c>
      <c r="BC146" s="2" t="str">
        <f>+('3 Planilla Preadjudicación OTIC'!BD146)</f>
        <v>-</v>
      </c>
      <c r="BD146" s="2" t="str">
        <f>+('3 Planilla Preadjudicación OTIC'!BE146)</f>
        <v>-</v>
      </c>
      <c r="BE146" s="2" t="str">
        <f>+('3 Planilla Preadjudicación OTIC'!BF146)</f>
        <v>-</v>
      </c>
      <c r="BF146" s="2"/>
      <c r="BG146" s="2">
        <f>+('3 Planilla Preadjudicación OTIC'!BG146)</f>
        <v>0</v>
      </c>
      <c r="BH146" s="2">
        <f>+('3 Planilla Preadjudicación OTIC'!BH146)</f>
        <v>0</v>
      </c>
      <c r="BI146" s="2">
        <f>+('3 Planilla Preadjudicación OTIC'!BI146)</f>
        <v>0</v>
      </c>
      <c r="BJ146" s="2">
        <f>+('3 Planilla Preadjudicación OTIC'!BJ146)</f>
        <v>0</v>
      </c>
      <c r="BK146" s="2">
        <f>+('3 Planilla Preadjudicación OTIC'!BK146)</f>
        <v>0</v>
      </c>
      <c r="BL146" s="199">
        <f>+('3 Planilla Preadjudicación OTIC'!BM146)</f>
        <v>0</v>
      </c>
      <c r="BM146" s="103">
        <f>ROUND(('3 Planilla Preadjudicación OTIC'!BN146),1)</f>
        <v>0</v>
      </c>
      <c r="BN146" s="4">
        <f>+('3 Planilla Preadjudicación OTIC'!BO146)</f>
        <v>0</v>
      </c>
      <c r="BO146" s="4">
        <f>+('3 Planilla Preadjudicación OTIC'!BP146)</f>
        <v>0</v>
      </c>
      <c r="BP146" s="4">
        <f>+('3 Planilla Preadjudicación OTIC'!BQ146)</f>
        <v>0</v>
      </c>
      <c r="BQ146" s="4">
        <f>+('3 Planilla Preadjudicación OTIC'!BR146)</f>
        <v>0</v>
      </c>
      <c r="BR146" s="4">
        <f>+('3 Planilla Preadjudicación OTIC'!BS146)</f>
        <v>0</v>
      </c>
      <c r="BS146" s="4">
        <f>+('3 Planilla Preadjudicación OTIC'!BT146)</f>
        <v>0</v>
      </c>
      <c r="BT146" s="135"/>
      <c r="BU146" s="85">
        <f>IF(VLOOKUP(A146,'BD OFICIAL'!$A$1:$AL$2097,7,0)=D146,0,1)</f>
        <v>0</v>
      </c>
      <c r="BV146" s="85">
        <f>IF(VLOOKUP(A146,'BD OFICIAL'!$A$1:$AL$2097,11,0)=J146,0,1)</f>
        <v>0</v>
      </c>
      <c r="BW146" s="85">
        <f>IF(VLOOKUP(A146,'BD OFICIAL'!$A$1:$AL$2097,13,0)=L146,0,1)</f>
        <v>0</v>
      </c>
      <c r="BX146" s="2">
        <f>IF(VLOOKUP(A146,'BD OFICIAL'!$A$1:$AL$2097,16,0)=O146,0,1)</f>
        <v>0</v>
      </c>
      <c r="BY146" s="2">
        <f>IF(VLOOKUP(A146,'BD OFICIAL'!$A$1:$AL$2097,17,0)=P146,0,1)</f>
        <v>0</v>
      </c>
      <c r="BZ146" s="2">
        <f>IF(VLOOKUP(A146,'BD OFICIAL'!$A$1:$AL$2097,19,0)=R146,0,1)</f>
        <v>0</v>
      </c>
      <c r="CA146" s="2">
        <f>IF(VLOOKUP(A146,'BD OFICIAL'!$A$1:$AL$2097,21,0)=T146,0,1)</f>
        <v>0</v>
      </c>
      <c r="CB146" s="2">
        <f>IF(VLOOKUP(A146,'BD OFICIAL'!$A$1:$AL$2097,24,0)=AK146,0,1)</f>
        <v>0</v>
      </c>
      <c r="CC146" s="2">
        <f>IF(VLOOKUP(A146,'BD OFICIAL'!$A$1:$AL$2097,25,0)=X146,0,1)</f>
        <v>0</v>
      </c>
      <c r="CD146" s="2">
        <f>IF(VLOOKUP(A146,'BD OFICIAL'!$A$1:$AL$2097,26,0)=Y146,0,1)</f>
        <v>0</v>
      </c>
      <c r="CE146" s="2">
        <f>IF(VLOOKUP(A146,'BD OFICIAL'!$A$1:$AL$2097,27,0)=Z146,0,1)</f>
        <v>0</v>
      </c>
      <c r="CF146" s="2">
        <f>IF(VLOOKUP(A146,'BD OFICIAL'!$A$1:$AL$2097,28,0)=AA146,0,1)</f>
        <v>0</v>
      </c>
      <c r="CG146" s="2">
        <f>IF(VLOOKUP(A146,'BD OFICIAL'!$A$1:$AL$2097,33,0)=AF146,0,1)</f>
        <v>0</v>
      </c>
      <c r="CH146" s="2">
        <f>IF(VLOOKUP(A146,'BD OFICIAL'!$A$1:$AL$2097,35,0)=AH146,0,1)</f>
        <v>0</v>
      </c>
      <c r="CI146" s="85">
        <f>IF(VLOOKUP(A146,'BD OFICIAL'!$A$1:$AL$2097,34,0)=AL146,0,1)</f>
        <v>0</v>
      </c>
      <c r="CJ146" s="12">
        <f>VLOOKUP(A146,'BD OFICIAL'!$A$1:$AM$2097,36,0)*AM146-AP146</f>
        <v>0</v>
      </c>
      <c r="CK146" s="85" t="str">
        <f t="shared" si="75"/>
        <v>SHNOM</v>
      </c>
      <c r="CL146" s="85" t="str">
        <f t="shared" si="76"/>
        <v>SI</v>
      </c>
      <c r="CM146" s="85" t="str">
        <f t="shared" si="89"/>
        <v>NO</v>
      </c>
      <c r="CN146" s="31">
        <f t="shared" si="90"/>
        <v>0</v>
      </c>
      <c r="CO146" s="31">
        <f t="shared" si="77"/>
        <v>0</v>
      </c>
      <c r="CP146" s="31">
        <f t="shared" si="68"/>
        <v>0</v>
      </c>
      <c r="CQ146" s="31">
        <f>IF(Y146="NO",0,IF(Y146="SI",IF(VLOOKUP(A146,'BD OFICIAL'!$A:$AO,40,0)=AQ146,0,1)))</f>
        <v>0</v>
      </c>
      <c r="CR146" s="31">
        <f>IF(Z146="NO",0,IF(Z146="SI",IF(VLOOKUP(A146,'BD OFICIAL'!$A:$AO,41,0)=AS146,0,1)))</f>
        <v>0</v>
      </c>
      <c r="CS146" s="31">
        <f t="shared" si="78"/>
        <v>1</v>
      </c>
      <c r="CT146" s="31">
        <f t="shared" si="79"/>
        <v>0</v>
      </c>
      <c r="CU146" s="31">
        <f>IF(VLOOKUP(A146,'BD OFICIAL'!$A$1:$AL$1055,31,0)="SI",IF(AT146&gt;0,0,1),IF(AT146=0,0,1))</f>
        <v>0</v>
      </c>
      <c r="CV146" s="31">
        <f t="shared" si="80"/>
        <v>0</v>
      </c>
      <c r="CW146" s="31">
        <f t="shared" si="81"/>
        <v>0</v>
      </c>
      <c r="CX146" s="85" t="str">
        <f t="shared" si="91"/>
        <v>NO</v>
      </c>
      <c r="CY146" s="31">
        <f t="shared" si="92"/>
        <v>0</v>
      </c>
      <c r="CZ146" s="85" t="str">
        <f>IF(ISERROR(VLOOKUP(AI146,EXPERIENCIA!$A$1:$C$2100,1,0)),"NO","SI")</f>
        <v>NO</v>
      </c>
      <c r="DA146" s="85" t="str">
        <f>IF(CX146="no","NO APLICA",IF(AX146=0,"ERROR NOTA",IF(AND(AX146&gt;1,CZ146="NO"),"ERROR NOTA",IF(AND(CZ146="NO",AX146=1),0,IF(VLOOKUP(AI146,EXPERIENCIA!$A$1:$C$2100,3,0)=AX146,0,"ERROR NOTA")))))</f>
        <v>NO APLICA</v>
      </c>
      <c r="DB146" s="85" t="str">
        <f>IF(ISERROR(VLOOKUP(AI146,COMPORTAMIENTO!$A$1:$C$2100,1,0)),"NO","SI")</f>
        <v>NO</v>
      </c>
      <c r="DC146" s="85" t="str">
        <f>IF(CX146="NO","NO APLICA",IF(AY146=0,"ERROR NOTA",IF(AND(DB146="NO",AY146=7),0,IF(VLOOKUP(AI146,COMPORTAMIENTO!$A$2:$H$2100,8,0)=AY146,0,"ERROR NOTA"))))</f>
        <v>NO APLICA</v>
      </c>
      <c r="DD146" s="103" t="str">
        <f t="shared" si="93"/>
        <v>NO APLICA</v>
      </c>
      <c r="DE146" s="103" t="str">
        <f t="shared" si="94"/>
        <v>NO APLICA</v>
      </c>
      <c r="DF146" s="85" t="str">
        <f t="shared" si="82"/>
        <v>SI</v>
      </c>
      <c r="DG146" s="85">
        <f t="shared" si="83"/>
        <v>0</v>
      </c>
      <c r="DH146" s="85">
        <f t="shared" si="95"/>
        <v>0</v>
      </c>
      <c r="DI146" s="85" t="str">
        <f t="shared" si="84"/>
        <v>NO APLICA</v>
      </c>
      <c r="DJ146" s="7" t="str">
        <f t="shared" si="96"/>
        <v>NO APLICA</v>
      </c>
      <c r="DK146" s="7" t="str">
        <f t="shared" si="85"/>
        <v>NO APLICA</v>
      </c>
      <c r="DL146" s="12">
        <f t="shared" si="97"/>
        <v>5075</v>
      </c>
      <c r="DM146" s="12">
        <f>VLOOKUP(A146,'5 TD'!$A:$B,2,0)</f>
        <v>5075</v>
      </c>
      <c r="DN146" s="7" t="str">
        <f t="shared" si="86"/>
        <v>NO APLICA</v>
      </c>
      <c r="DO146" s="85" t="str">
        <f t="shared" si="87"/>
        <v>NO APLICA</v>
      </c>
      <c r="DP146" s="85" t="str">
        <f t="shared" si="69"/>
        <v>NO APLICA</v>
      </c>
      <c r="DQ146" s="7" t="str">
        <f t="shared" si="70"/>
        <v>NO APLICA</v>
      </c>
      <c r="DR146" s="85" t="str">
        <f t="shared" si="98"/>
        <v>NO APLICA</v>
      </c>
      <c r="DS146" s="2">
        <f>+('3 Planilla Preadjudicación OTIC'!BO146)</f>
        <v>0</v>
      </c>
      <c r="DT146" s="2" t="str">
        <f>IF(DR146="APROBADO",VLOOKUP(A146,'5 TD'!$D$3:$E$270,2,0),"NO APLICA")</f>
        <v>NO APLICA</v>
      </c>
      <c r="DU146" s="2" t="str">
        <f t="shared" si="71"/>
        <v>NO APLICA</v>
      </c>
      <c r="DV146" s="2" t="str">
        <f>IF(DU146="SI",VLOOKUP(A146,'5 TD'!$G$3:$H$270,2,0),"NO APLICA ")</f>
        <v xml:space="preserve">NO APLICA </v>
      </c>
      <c r="DW146" s="2" t="str">
        <f t="shared" si="99"/>
        <v>NO</v>
      </c>
      <c r="DX146" s="2" t="str">
        <f>IF(DW146="SI",VLOOKUP(A146,'5 TD'!$J$4:$K$472,2,0),"NO APLICA")</f>
        <v>NO APLICA</v>
      </c>
      <c r="DY146" s="2" t="str">
        <f t="shared" si="100"/>
        <v>NO</v>
      </c>
      <c r="DZ146" s="7" t="str">
        <f>IF(DY146="SI",VLOOKUP(A146,'5 TD'!$M$4:$N$350,2,0),"NO APLICA")</f>
        <v>NO APLICA</v>
      </c>
      <c r="EA146" s="2" t="str">
        <f t="shared" si="88"/>
        <v>NO APLICA</v>
      </c>
      <c r="EB146" s="12" t="str">
        <f t="shared" si="101"/>
        <v/>
      </c>
      <c r="EC146" s="12" t="str">
        <f>IF(EA146="SI",VLOOKUP(A146,'5 TD'!$V$4:$W$479,2,0),"NO APLICA")</f>
        <v>NO APLICA</v>
      </c>
      <c r="ED146" s="2" t="str">
        <f t="shared" si="72"/>
        <v>NO</v>
      </c>
      <c r="EE146" s="79" t="str">
        <f>IF(ED146="SI",VLOOKUP(AI146,COMPORTAMIENTO!$A$1:$H$2100,7,0),"NO APLICA")</f>
        <v>NO APLICA</v>
      </c>
      <c r="EF146" s="234" t="str">
        <f>IF(ED146="SI",VLOOKUP(A146,'5 TD'!$P$2:$Q$479,2,0),"NO APLICA")</f>
        <v>NO APLICA</v>
      </c>
      <c r="EG146" s="2" t="str">
        <f t="shared" si="73"/>
        <v>NO</v>
      </c>
      <c r="EH146" s="2">
        <f>IF(CZ146="no",0,VLOOKUP(AI146,EXPERIENCIA!$A$1:$C$2100,2,0))</f>
        <v>0</v>
      </c>
      <c r="EI146" s="2">
        <f>IF(CZ146="si",VLOOKUP(A146,'5 TD'!$S$3:$T$2103,2,0),0)</f>
        <v>0</v>
      </c>
      <c r="EJ146" s="2" t="str">
        <f t="shared" si="74"/>
        <v>SI</v>
      </c>
      <c r="EK146" s="2">
        <f>+('3 Planilla Preadjudicación OTIC'!BU147)</f>
        <v>0</v>
      </c>
      <c r="EL146" s="3"/>
      <c r="EM146" s="3"/>
      <c r="EN146" s="3"/>
    </row>
    <row r="147" spans="1:144" ht="15" hidden="1" customHeight="1" x14ac:dyDescent="0.3">
      <c r="A147" s="2">
        <f>+('3 Planilla Preadjudicación OTIC'!A147)</f>
        <v>14544</v>
      </c>
      <c r="B147" s="2" t="str">
        <f>+('3 Planilla Preadjudicación OTIC'!B147)</f>
        <v>53334038-5</v>
      </c>
      <c r="C147" s="4">
        <f>+('3 Planilla Preadjudicación OTIC'!E147)</f>
        <v>2025</v>
      </c>
      <c r="D147" s="4" t="str">
        <f>+('3 Planilla Preadjudicación OTIC'!F147)</f>
        <v>Fondos Regionales</v>
      </c>
      <c r="E147" s="4" t="str">
        <f>+('3 Planilla Preadjudicación OTIC'!G147)</f>
        <v>61531000-K</v>
      </c>
      <c r="F147" s="4" t="str">
        <f>+('3 Planilla Preadjudicación OTIC'!H147)</f>
        <v>SENCE</v>
      </c>
      <c r="G147" s="4"/>
      <c r="H147" s="4"/>
      <c r="I147" s="4" t="str">
        <f>+('3 Planilla Preadjudicación OTIC'!I147)</f>
        <v>OPERACIÓN DE GRÚA HORQUILLA</v>
      </c>
      <c r="J147" s="4" t="str">
        <f>+('3 Planilla Preadjudicación OTIC'!J147)</f>
        <v>PF1257</v>
      </c>
      <c r="K147" s="4">
        <f>+('3 Planilla Preadjudicación OTIC'!K147)</f>
        <v>0</v>
      </c>
      <c r="L147" s="4" t="str">
        <f>+('3 Planilla Preadjudicación OTIC'!L147)</f>
        <v/>
      </c>
      <c r="M147" s="2">
        <f>+('3 Planilla Preadjudicación OTIC'!M147)</f>
        <v>9</v>
      </c>
      <c r="N147" s="4" t="str">
        <f>+('3 Planilla Preadjudicación OTIC'!N147)</f>
        <v>DE LA ARAUCANÍA</v>
      </c>
      <c r="O147" s="4" t="str">
        <f>+('3 Planilla Preadjudicación OTIC'!O147)</f>
        <v>PITRUFQUÉN</v>
      </c>
      <c r="P147" s="4" t="str">
        <f>+('3 Planilla Preadjudicación OTIC'!P147)</f>
        <v>PERSONAS VULNERABLES PERTENECIENTES AL 80 % MÁS VULNERABLE</v>
      </c>
      <c r="Q147" s="4" t="str">
        <f>+('3 Planilla Preadjudicación OTIC'!Q147)</f>
        <v>PRESENCIAL</v>
      </c>
      <c r="R147" s="4" t="str">
        <f>+('3 Planilla Preadjudicación OTIC'!R147)</f>
        <v>DEPENDIENTE</v>
      </c>
      <c r="S147" s="4" t="str">
        <f>+('3 Planilla Preadjudicación OTIC'!S147)</f>
        <v>01. LUNES - MAÑANA / 04. MARTES - MAÑANA / 07. MIÉRCOLES - MAÑANA / 10. JUEVES - MAÑANA / 13. VIERNES - MAÑANA</v>
      </c>
      <c r="T147" s="2">
        <f>+('3 Planilla Preadjudicación OTIC'!T147)</f>
        <v>20</v>
      </c>
      <c r="U147" s="2">
        <f>+('3 Planilla Preadjudicación OTIC'!U147)</f>
        <v>160</v>
      </c>
      <c r="V147" s="2" t="str">
        <f>+('3 Planilla Preadjudicación OTIC'!V147)</f>
        <v/>
      </c>
      <c r="W147" s="2">
        <f>+('3 Planilla Preadjudicación OTIC'!W147)</f>
        <v>160</v>
      </c>
      <c r="X147" s="2">
        <f>+('3 Planilla Preadjudicación OTIC'!X147)</f>
        <v>4</v>
      </c>
      <c r="Y147" s="2" t="str">
        <f>+('3 Planilla Preadjudicación OTIC'!Y147)</f>
        <v>SI</v>
      </c>
      <c r="Z147" s="2" t="str">
        <f>+('3 Planilla Preadjudicación OTIC'!Z147)</f>
        <v>SI</v>
      </c>
      <c r="AA147" s="2" t="str">
        <f>+('3 Planilla Preadjudicación OTIC'!AA147)</f>
        <v>NO</v>
      </c>
      <c r="AB147" s="4">
        <f>+('3 Planilla Preadjudicación OTIC'!AB147)</f>
        <v>0</v>
      </c>
      <c r="AC147" s="4" t="str">
        <f>+('3 Planilla Preadjudicación OTIC'!AC147)</f>
        <v>EDUCACIÓN MEDIA COMPLETA, PREFERENTEMENTE</v>
      </c>
      <c r="AD147" s="2" t="str">
        <f>+('3 Planilla Preadjudicación OTIC'!AD147)</f>
        <v>SI</v>
      </c>
      <c r="AE147" s="4" t="str">
        <f>+('3 Planilla Preadjudicación OTIC'!AE147)</f>
        <v>LICENCIA DE CONDUCIR CLASE D</v>
      </c>
      <c r="AF147" s="2" t="str">
        <f>+('3 Planilla Preadjudicación OTIC'!AF147)</f>
        <v>CONVOCATORIA ABIERTA</v>
      </c>
      <c r="AG147" s="2">
        <f>+('3 Planilla Preadjudicación OTIC'!AG147)</f>
        <v>40</v>
      </c>
      <c r="AH147" s="30">
        <v>2</v>
      </c>
      <c r="AI147" s="2" t="str">
        <f>+('3 Planilla Preadjudicación OTIC'!AI147)</f>
        <v>77172955-k</v>
      </c>
      <c r="AJ147" s="135" t="str">
        <f>+('3 Planilla Preadjudicación OTIC'!AJ147)</f>
        <v>Sociedad de Capacitación Service Group Spa.</v>
      </c>
      <c r="AK147" s="4">
        <f>+('3 Planilla Preadjudicación OTIC'!AK147)</f>
        <v>160</v>
      </c>
      <c r="AL147" s="2">
        <f>+('3 Planilla Preadjudicación OTIC'!AL147)</f>
        <v>40</v>
      </c>
      <c r="AM147" s="2">
        <f>+('3 Planilla Preadjudicación OTIC'!AM147)</f>
        <v>5075</v>
      </c>
      <c r="AN147" s="12">
        <f>+('3 Planilla Preadjudicación OTIC'!AN147)</f>
        <v>0</v>
      </c>
      <c r="AO147" s="12">
        <f>+('3 Planilla Preadjudicación OTIC'!AO147)</f>
        <v>40000</v>
      </c>
      <c r="AP147" s="12">
        <f>+('3 Planilla Preadjudicación OTIC'!AP147)</f>
        <v>16240000</v>
      </c>
      <c r="AQ147" s="12">
        <f>+('3 Planilla Preadjudicación OTIC'!AQ147)</f>
        <v>3200000</v>
      </c>
      <c r="AR147" s="12">
        <f>+('3 Planilla Preadjudicación OTIC'!AR147)</f>
        <v>0</v>
      </c>
      <c r="AS147" s="12">
        <f>+('3 Planilla Preadjudicación OTIC'!AS147)</f>
        <v>4000000</v>
      </c>
      <c r="AT147" s="12">
        <f>+('3 Planilla Preadjudicación OTIC'!AT147)</f>
        <v>800000</v>
      </c>
      <c r="AU147" s="12">
        <f>+('3 Planilla Preadjudicación OTIC'!AU147)</f>
        <v>24240000</v>
      </c>
      <c r="AV147" s="12" t="str">
        <f>+('3 Planilla Preadjudicación OTIC'!AV147)</f>
        <v>Si</v>
      </c>
      <c r="AW147" s="2">
        <f>+('3 Planilla Preadjudicación OTIC'!AW147)</f>
        <v>0</v>
      </c>
      <c r="AX147" s="4">
        <f>+('3 Planilla Preadjudicación OTIC'!AX147)</f>
        <v>1</v>
      </c>
      <c r="AY147" s="2">
        <f>+('3 Planilla Preadjudicación OTIC'!AY147)</f>
        <v>7</v>
      </c>
      <c r="AZ147" s="2" t="str">
        <f>+('3 Planilla Preadjudicación OTIC'!BA147)</f>
        <v>-</v>
      </c>
      <c r="BA147" s="2" t="str">
        <f>+('3 Planilla Preadjudicación OTIC'!BB147)</f>
        <v>-</v>
      </c>
      <c r="BB147" s="2" t="str">
        <f>+('3 Planilla Preadjudicación OTIC'!BC147)</f>
        <v>-</v>
      </c>
      <c r="BC147" s="2" t="str">
        <f>+('3 Planilla Preadjudicación OTIC'!BD147)</f>
        <v>-</v>
      </c>
      <c r="BD147" s="2" t="str">
        <f>+('3 Planilla Preadjudicación OTIC'!BE147)</f>
        <v>-</v>
      </c>
      <c r="BE147" s="2" t="str">
        <f>+('3 Planilla Preadjudicación OTIC'!BF147)</f>
        <v>-</v>
      </c>
      <c r="BF147" s="2"/>
      <c r="BG147" s="2">
        <f>+('3 Planilla Preadjudicación OTIC'!BG147)</f>
        <v>7</v>
      </c>
      <c r="BH147" s="2">
        <f>+('3 Planilla Preadjudicación OTIC'!BH147)</f>
        <v>7</v>
      </c>
      <c r="BI147" s="2">
        <f>+('3 Planilla Preadjudicación OTIC'!BI147)</f>
        <v>5</v>
      </c>
      <c r="BJ147" s="2">
        <f>+('3 Planilla Preadjudicación OTIC'!BJ147)</f>
        <v>5</v>
      </c>
      <c r="BK147" s="2">
        <f>+('3 Planilla Preadjudicación OTIC'!BK147)</f>
        <v>7</v>
      </c>
      <c r="BL147" s="199">
        <f>+('3 Planilla Preadjudicación OTIC'!BM147)</f>
        <v>7</v>
      </c>
      <c r="BM147" s="103">
        <f>ROUND(('3 Planilla Preadjudicación OTIC'!BN147),1)</f>
        <v>6</v>
      </c>
      <c r="BN147" s="4">
        <f>+('3 Planilla Preadjudicación OTIC'!BO147)</f>
        <v>0</v>
      </c>
      <c r="BO147" s="4">
        <f>+('3 Planilla Preadjudicación OTIC'!BP147)</f>
        <v>0</v>
      </c>
      <c r="BP147" s="4">
        <f>+('3 Planilla Preadjudicación OTIC'!BQ147)</f>
        <v>0</v>
      </c>
      <c r="BQ147" s="4">
        <f>+('3 Planilla Preadjudicación OTIC'!BR147)</f>
        <v>0</v>
      </c>
      <c r="BR147" s="4">
        <f>+('3 Planilla Preadjudicación OTIC'!BS147)</f>
        <v>0</v>
      </c>
      <c r="BS147" s="4">
        <f>+('3 Planilla Preadjudicación OTIC'!BT147)</f>
        <v>0</v>
      </c>
      <c r="BT147" s="135"/>
      <c r="BU147" s="85">
        <f>IF(VLOOKUP(A147,'BD OFICIAL'!$A$1:$AL$2097,7,0)=D147,0,1)</f>
        <v>0</v>
      </c>
      <c r="BV147" s="85">
        <f>IF(VLOOKUP(A147,'BD OFICIAL'!$A$1:$AL$2097,11,0)=J147,0,1)</f>
        <v>0</v>
      </c>
      <c r="BW147" s="85">
        <f>IF(VLOOKUP(A147,'BD OFICIAL'!$A$1:$AL$2097,13,0)=L147,0,1)</f>
        <v>0</v>
      </c>
      <c r="BX147" s="2">
        <f>IF(VLOOKUP(A147,'BD OFICIAL'!$A$1:$AL$2097,16,0)=O147,0,1)</f>
        <v>0</v>
      </c>
      <c r="BY147" s="2">
        <f>IF(VLOOKUP(A147,'BD OFICIAL'!$A$1:$AL$2097,17,0)=P147,0,1)</f>
        <v>0</v>
      </c>
      <c r="BZ147" s="2">
        <f>IF(VLOOKUP(A147,'BD OFICIAL'!$A$1:$AL$2097,19,0)=R147,0,1)</f>
        <v>0</v>
      </c>
      <c r="CA147" s="2">
        <f>IF(VLOOKUP(A147,'BD OFICIAL'!$A$1:$AL$2097,21,0)=T147,0,1)</f>
        <v>0</v>
      </c>
      <c r="CB147" s="2">
        <f>IF(VLOOKUP(A147,'BD OFICIAL'!$A$1:$AL$2097,24,0)=AK147,0,1)</f>
        <v>0</v>
      </c>
      <c r="CC147" s="2">
        <f>IF(VLOOKUP(A147,'BD OFICIAL'!$A$1:$AL$2097,25,0)=X147,0,1)</f>
        <v>0</v>
      </c>
      <c r="CD147" s="2">
        <f>IF(VLOOKUP(A147,'BD OFICIAL'!$A$1:$AL$2097,26,0)=Y147,0,1)</f>
        <v>0</v>
      </c>
      <c r="CE147" s="2">
        <f>IF(VLOOKUP(A147,'BD OFICIAL'!$A$1:$AL$2097,27,0)=Z147,0,1)</f>
        <v>0</v>
      </c>
      <c r="CF147" s="2">
        <f>IF(VLOOKUP(A147,'BD OFICIAL'!$A$1:$AL$2097,28,0)=AA147,0,1)</f>
        <v>0</v>
      </c>
      <c r="CG147" s="2">
        <f>IF(VLOOKUP(A147,'BD OFICIAL'!$A$1:$AL$2097,33,0)=AF147,0,1)</f>
        <v>0</v>
      </c>
      <c r="CH147" s="2">
        <f>IF(VLOOKUP(A147,'BD OFICIAL'!$A$1:$AL$2097,35,0)=AH147,0,1)</f>
        <v>0</v>
      </c>
      <c r="CI147" s="85">
        <f>IF(VLOOKUP(A147,'BD OFICIAL'!$A$1:$AL$2097,34,0)=AL147,0,1)</f>
        <v>0</v>
      </c>
      <c r="CJ147" s="12">
        <f>VLOOKUP(A147,'BD OFICIAL'!$A$1:$AM$2097,36,0)*AM147-AP147</f>
        <v>0</v>
      </c>
      <c r="CK147" s="85" t="str">
        <f t="shared" si="75"/>
        <v>SSH</v>
      </c>
      <c r="CL147" s="85" t="str">
        <f t="shared" si="76"/>
        <v>SI</v>
      </c>
      <c r="CM147" s="85" t="str">
        <f t="shared" si="89"/>
        <v>NO</v>
      </c>
      <c r="CN147" s="31">
        <f t="shared" si="90"/>
        <v>0</v>
      </c>
      <c r="CO147" s="31">
        <f t="shared" si="77"/>
        <v>0</v>
      </c>
      <c r="CP147" s="31">
        <f t="shared" si="68"/>
        <v>0</v>
      </c>
      <c r="CQ147" s="31">
        <f>IF(Y147="NO",0,IF(Y147="SI",IF(VLOOKUP(A147,'BD OFICIAL'!$A:$AO,40,0)=AQ147,0,1)))</f>
        <v>0</v>
      </c>
      <c r="CR147" s="31">
        <f>IF(Z147="NO",0,IF(Z147="SI",IF(VLOOKUP(A147,'BD OFICIAL'!$A:$AO,41,0)=AS147,0,1)))</f>
        <v>0</v>
      </c>
      <c r="CS147" s="31">
        <f t="shared" si="78"/>
        <v>0</v>
      </c>
      <c r="CT147" s="31">
        <f t="shared" si="79"/>
        <v>0</v>
      </c>
      <c r="CU147" s="31">
        <f>IF(VLOOKUP(A147,'BD OFICIAL'!$A$1:$AL$1055,31,0)="SI",IF(AT147&gt;0,0,1),IF(AT147=0,0,1))</f>
        <v>0</v>
      </c>
      <c r="CV147" s="31">
        <f t="shared" si="80"/>
        <v>0</v>
      </c>
      <c r="CW147" s="31">
        <f t="shared" si="81"/>
        <v>0</v>
      </c>
      <c r="CX147" s="85" t="str">
        <f t="shared" si="91"/>
        <v>SI</v>
      </c>
      <c r="CY147" s="31">
        <f t="shared" si="92"/>
        <v>0</v>
      </c>
      <c r="CZ147" s="85" t="str">
        <f>IF(ISERROR(VLOOKUP(AI147,EXPERIENCIA!$A$1:$C$2100,1,0)),"NO","SI")</f>
        <v>NO</v>
      </c>
      <c r="DA147" s="85">
        <f>IF(CX147="no","NO APLICA",IF(AX147=0,"ERROR NOTA",IF(AND(AX147&gt;1,CZ147="NO"),"ERROR NOTA",IF(AND(CZ147="NO",AX147=1),0,IF(VLOOKUP(AI147,EXPERIENCIA!$A$1:$C$2100,3,0)=AX147,0,"ERROR NOTA")))))</f>
        <v>0</v>
      </c>
      <c r="DB147" s="85" t="str">
        <f>IF(ISERROR(VLOOKUP(AI147,COMPORTAMIENTO!$A$1:$C$2100,1,0)),"NO","SI")</f>
        <v>NO</v>
      </c>
      <c r="DC147" s="85">
        <f>IF(CX147="NO","NO APLICA",IF(AY147=0,"ERROR NOTA",IF(AND(DB147="NO",AY147=7),0,IF(VLOOKUP(AI147,COMPORTAMIENTO!$A$2:$H$2100,8,0)=AY147,0,"ERROR NOTA"))))</f>
        <v>0</v>
      </c>
      <c r="DD147" s="103">
        <f t="shared" si="93"/>
        <v>0.1</v>
      </c>
      <c r="DE147" s="103">
        <f t="shared" si="94"/>
        <v>0.70000000000000007</v>
      </c>
      <c r="DF147" s="85" t="str">
        <f t="shared" si="82"/>
        <v>SI</v>
      </c>
      <c r="DG147" s="85">
        <f t="shared" si="83"/>
        <v>0</v>
      </c>
      <c r="DH147" s="85">
        <f t="shared" si="95"/>
        <v>0</v>
      </c>
      <c r="DI147" s="85">
        <f t="shared" si="84"/>
        <v>0</v>
      </c>
      <c r="DJ147" s="7">
        <f t="shared" si="96"/>
        <v>6.4</v>
      </c>
      <c r="DK147" s="7">
        <f t="shared" si="85"/>
        <v>6.4</v>
      </c>
      <c r="DL147" s="12">
        <f t="shared" si="97"/>
        <v>5075</v>
      </c>
      <c r="DM147" s="12">
        <f>VLOOKUP(A147,'5 TD'!$A:$B,2,0)</f>
        <v>5075</v>
      </c>
      <c r="DN147" s="7">
        <f t="shared" si="86"/>
        <v>7</v>
      </c>
      <c r="DO147" s="85" t="str">
        <f t="shared" si="87"/>
        <v>APROBADO</v>
      </c>
      <c r="DP147" s="85" t="str">
        <f t="shared" si="69"/>
        <v>APROBADO</v>
      </c>
      <c r="DQ147" s="7">
        <f t="shared" si="70"/>
        <v>6</v>
      </c>
      <c r="DR147" s="85" t="str">
        <f t="shared" si="98"/>
        <v>APROBADO</v>
      </c>
      <c r="DS147" s="2">
        <f>+('3 Planilla Preadjudicación OTIC'!BO147)</f>
        <v>0</v>
      </c>
      <c r="DT147" s="2">
        <f>IF(DR147="APROBADO",VLOOKUP(A147,'5 TD'!$D$3:$E$270,2,0),"NO APLICA")</f>
        <v>7</v>
      </c>
      <c r="DU147" s="2" t="str">
        <f t="shared" si="71"/>
        <v>NO</v>
      </c>
      <c r="DV147" s="2" t="str">
        <f>IF(DU147="SI",VLOOKUP(A147,'5 TD'!$G$3:$H$270,2,0),"NO APLICA ")</f>
        <v xml:space="preserve">NO APLICA </v>
      </c>
      <c r="DW147" s="2" t="str">
        <f t="shared" si="99"/>
        <v>NO</v>
      </c>
      <c r="DX147" s="2" t="str">
        <f>IF(DW147="SI",VLOOKUP(A147,'5 TD'!$J$4:$K$472,2,0),"NO APLICA")</f>
        <v>NO APLICA</v>
      </c>
      <c r="DY147" s="2" t="str">
        <f t="shared" si="100"/>
        <v>NO</v>
      </c>
      <c r="DZ147" s="7" t="str">
        <f>IF(DY147="SI",VLOOKUP(A147,'5 TD'!$M$4:$N$350,2,0),"NO APLICA")</f>
        <v>NO APLICA</v>
      </c>
      <c r="EA147" s="2" t="str">
        <f t="shared" si="88"/>
        <v>NO APLICA</v>
      </c>
      <c r="EB147" s="12" t="str">
        <f t="shared" si="101"/>
        <v/>
      </c>
      <c r="EC147" s="12" t="str">
        <f>IF(EA147="SI",VLOOKUP(A147,'5 TD'!$V$4:$W$479,2,0),"NO APLICA")</f>
        <v>NO APLICA</v>
      </c>
      <c r="ED147" s="2" t="str">
        <f t="shared" si="72"/>
        <v>NO</v>
      </c>
      <c r="EE147" s="79" t="str">
        <f>IF(ED147="SI",VLOOKUP(AI147,COMPORTAMIENTO!$A$1:$H$2100,7,0),"NO APLICA")</f>
        <v>NO APLICA</v>
      </c>
      <c r="EF147" s="234" t="str">
        <f>IF(ED147="SI",VLOOKUP(A147,'5 TD'!$P$2:$Q$479,2,0),"NO APLICA")</f>
        <v>NO APLICA</v>
      </c>
      <c r="EG147" s="2" t="str">
        <f t="shared" si="73"/>
        <v>NO</v>
      </c>
      <c r="EH147" s="2">
        <f>IF(CZ147="no",0,VLOOKUP(AI147,EXPERIENCIA!$A$1:$C$2100,2,0))</f>
        <v>0</v>
      </c>
      <c r="EI147" s="2">
        <f>IF(CZ147="si",VLOOKUP(A147,'5 TD'!$S$3:$T$2103,2,0),0)</f>
        <v>0</v>
      </c>
      <c r="EJ147" s="2" t="str">
        <f t="shared" si="74"/>
        <v>SI</v>
      </c>
      <c r="EK147" s="2">
        <f>+('3 Planilla Preadjudicación OTIC'!BU148)</f>
        <v>0</v>
      </c>
      <c r="EL147" s="3"/>
      <c r="EM147" s="3"/>
      <c r="EN147" s="3"/>
    </row>
    <row r="148" spans="1:144" ht="15" hidden="1" customHeight="1" x14ac:dyDescent="0.3">
      <c r="A148" s="2">
        <f>+('3 Planilla Preadjudicación OTIC'!A148)</f>
        <v>14546</v>
      </c>
      <c r="B148" s="2" t="str">
        <f>+('3 Planilla Preadjudicación OTIC'!B148)</f>
        <v>53334038-5</v>
      </c>
      <c r="C148" s="4">
        <f>+('3 Planilla Preadjudicación OTIC'!E148)</f>
        <v>2025</v>
      </c>
      <c r="D148" s="4" t="str">
        <f>+('3 Planilla Preadjudicación OTIC'!F148)</f>
        <v>Fondos Regionales</v>
      </c>
      <c r="E148" s="4" t="str">
        <f>+('3 Planilla Preadjudicación OTIC'!G148)</f>
        <v>61531000-K</v>
      </c>
      <c r="F148" s="4" t="str">
        <f>+('3 Planilla Preadjudicación OTIC'!H148)</f>
        <v>SENCE</v>
      </c>
      <c r="G148" s="4"/>
      <c r="H148" s="4"/>
      <c r="I148" s="4" t="str">
        <f>+('3 Planilla Preadjudicación OTIC'!I148)</f>
        <v>TÉCNICAS DE SOLDADURA POR OXIGÁS, ARCO VOLTAICO, TIG Y MIG</v>
      </c>
      <c r="J148" s="4" t="str">
        <f>+('3 Planilla Preadjudicación OTIC'!J148)</f>
        <v>PF0622</v>
      </c>
      <c r="K148" s="4" t="str">
        <f>+('3 Planilla Preadjudicación OTIC'!K148)</f>
        <v>TÉCNICAS PARA EL EMPRENDIMIENTO</v>
      </c>
      <c r="L148" s="4" t="str">
        <f>+('3 Planilla Preadjudicación OTIC'!L148)</f>
        <v>PF0921</v>
      </c>
      <c r="M148" s="2">
        <f>+('3 Planilla Preadjudicación OTIC'!M148)</f>
        <v>9</v>
      </c>
      <c r="N148" s="4" t="str">
        <f>+('3 Planilla Preadjudicación OTIC'!N148)</f>
        <v>DE LA ARAUCANÍA</v>
      </c>
      <c r="O148" s="4" t="str">
        <f>+('3 Planilla Preadjudicación OTIC'!O148)</f>
        <v>MELIPEUCO</v>
      </c>
      <c r="P148" s="4" t="str">
        <f>+('3 Planilla Preadjudicación OTIC'!P148)</f>
        <v>PERSONAS VULNERABLES PERTENECIENTES AL 80 % MÁS VULNERABLE</v>
      </c>
      <c r="Q148" s="4" t="str">
        <f>+('3 Planilla Preadjudicación OTIC'!Q148)</f>
        <v>PRESENCIAL</v>
      </c>
      <c r="R148" s="4" t="str">
        <f>+('3 Planilla Preadjudicación OTIC'!R148)</f>
        <v>INDEPENDIENTE</v>
      </c>
      <c r="S148" s="4" t="str">
        <f>+('3 Planilla Preadjudicación OTIC'!S148)</f>
        <v>01. LUNES - MAÑANA / 04. MARTES - MAÑANA / 07. MIÉRCOLES - MAÑANA / 10. JUEVES - MAÑANA / 13. VIERNES - MAÑANA</v>
      </c>
      <c r="T148" s="2">
        <f>+('3 Planilla Preadjudicación OTIC'!T148)</f>
        <v>20</v>
      </c>
      <c r="U148" s="2">
        <f>+('3 Planilla Preadjudicación OTIC'!U148)</f>
        <v>260</v>
      </c>
      <c r="V148" s="2">
        <f>+('3 Planilla Preadjudicación OTIC'!V148)</f>
        <v>12</v>
      </c>
      <c r="W148" s="2">
        <f>+('3 Planilla Preadjudicación OTIC'!W148)</f>
        <v>272</v>
      </c>
      <c r="X148" s="2">
        <f>+('3 Planilla Preadjudicación OTIC'!X148)</f>
        <v>4</v>
      </c>
      <c r="Y148" s="2" t="str">
        <f>+('3 Planilla Preadjudicación OTIC'!Y148)</f>
        <v>SI</v>
      </c>
      <c r="Z148" s="2" t="str">
        <f>+('3 Planilla Preadjudicación OTIC'!Z148)</f>
        <v>SI</v>
      </c>
      <c r="AA148" s="2" t="str">
        <f>+('3 Planilla Preadjudicación OTIC'!AA148)</f>
        <v>SI</v>
      </c>
      <c r="AB148" s="4">
        <f>+('3 Planilla Preadjudicación OTIC'!AB148)</f>
        <v>0</v>
      </c>
      <c r="AC148" s="4" t="str">
        <f>+('3 Planilla Preadjudicación OTIC'!AC148)</f>
        <v>EDUCACIÓN BÁSICA COMPLETA, DE PREFERENCIA; NOCIONES BÁSICAS DE OPERACIONES MATEMÁTICAS (SUMA, RESTA,
MULTIPLICACIÓN, DIVISIÓN).</v>
      </c>
      <c r="AD148" s="2" t="str">
        <f>+('3 Planilla Preadjudicación OTIC'!AD148)</f>
        <v>SI</v>
      </c>
      <c r="AE148" s="4" t="str">
        <f>+('3 Planilla Preadjudicación OTIC'!AE148)</f>
        <v>CERTIFICACIÓN COMO SOLDADOR.</v>
      </c>
      <c r="AF148" s="2" t="str">
        <f>+('3 Planilla Preadjudicación OTIC'!AF148)</f>
        <v>CONVOCATORIA ABIERTA</v>
      </c>
      <c r="AG148" s="2">
        <f>+('3 Planilla Preadjudicación OTIC'!AG148)</f>
        <v>68</v>
      </c>
      <c r="AH148" s="30">
        <v>2</v>
      </c>
      <c r="AI148" s="2" t="str">
        <f>+('3 Planilla Preadjudicación OTIC'!AI148)</f>
        <v>77172955-k</v>
      </c>
      <c r="AJ148" s="135" t="str">
        <f>+('3 Planilla Preadjudicación OTIC'!AJ148)</f>
        <v>Sociedad de Capacitación Service Group Spa.</v>
      </c>
      <c r="AK148" s="4">
        <f>+('3 Planilla Preadjudicación OTIC'!AK148)</f>
        <v>272</v>
      </c>
      <c r="AL148" s="2">
        <f>+('3 Planilla Preadjudicación OTIC'!AL148)</f>
        <v>68</v>
      </c>
      <c r="AM148" s="2">
        <f>+('3 Planilla Preadjudicación OTIC'!AM148)</f>
        <v>5075</v>
      </c>
      <c r="AN148" s="12">
        <f>+('3 Planilla Preadjudicación OTIC'!AN148)</f>
        <v>250000</v>
      </c>
      <c r="AO148" s="12">
        <f>+('3 Planilla Preadjudicación OTIC'!AO148)</f>
        <v>0</v>
      </c>
      <c r="AP148" s="12">
        <f>+('3 Planilla Preadjudicación OTIC'!AP148)</f>
        <v>27608000</v>
      </c>
      <c r="AQ148" s="12">
        <f>+('3 Planilla Preadjudicación OTIC'!AQ148)</f>
        <v>5440000</v>
      </c>
      <c r="AR148" s="12">
        <f>+('3 Planilla Preadjudicación OTIC'!AR148)</f>
        <v>5000000</v>
      </c>
      <c r="AS148" s="12">
        <f>+('3 Planilla Preadjudicación OTIC'!AS148)</f>
        <v>6800000</v>
      </c>
      <c r="AT148" s="12">
        <f>+('3 Planilla Preadjudicación OTIC'!AT148)</f>
        <v>0</v>
      </c>
      <c r="AU148" s="12">
        <f>+('3 Planilla Preadjudicación OTIC'!AU148)</f>
        <v>44848000</v>
      </c>
      <c r="AV148" s="12" t="str">
        <f>+('3 Planilla Preadjudicación OTIC'!AV148)</f>
        <v>NO</v>
      </c>
      <c r="AW148" s="4" t="str">
        <f>+('3 Planilla Preadjudicación OTIC'!AW148)</f>
        <v>Valor alumno subsidio de utiles, insumos y herramientas no es correcto se menciona $270.000 y no $275.000 (RESOLUCIÓN EXENTA N°1366 28/05/2025)</v>
      </c>
      <c r="AX148" s="4">
        <f>+('3 Planilla Preadjudicación OTIC'!AX148)</f>
        <v>0</v>
      </c>
      <c r="AY148" s="2">
        <f>+('3 Planilla Preadjudicación OTIC'!AY148)</f>
        <v>0</v>
      </c>
      <c r="AZ148" s="2" t="str">
        <f>+('3 Planilla Preadjudicación OTIC'!BA148)</f>
        <v>-</v>
      </c>
      <c r="BA148" s="2" t="str">
        <f>+('3 Planilla Preadjudicación OTIC'!BB148)</f>
        <v>-</v>
      </c>
      <c r="BB148" s="2" t="str">
        <f>+('3 Planilla Preadjudicación OTIC'!BC148)</f>
        <v>-</v>
      </c>
      <c r="BC148" s="2" t="str">
        <f>+('3 Planilla Preadjudicación OTIC'!BD148)</f>
        <v>-</v>
      </c>
      <c r="BD148" s="2" t="str">
        <f>+('3 Planilla Preadjudicación OTIC'!BE148)</f>
        <v>-</v>
      </c>
      <c r="BE148" s="2" t="str">
        <f>+('3 Planilla Preadjudicación OTIC'!BF148)</f>
        <v>-</v>
      </c>
      <c r="BF148" s="2"/>
      <c r="BG148" s="2">
        <f>+('3 Planilla Preadjudicación OTIC'!BG148)</f>
        <v>0</v>
      </c>
      <c r="BH148" s="2">
        <f>+('3 Planilla Preadjudicación OTIC'!BH148)</f>
        <v>0</v>
      </c>
      <c r="BI148" s="2">
        <f>+('3 Planilla Preadjudicación OTIC'!BI148)</f>
        <v>0</v>
      </c>
      <c r="BJ148" s="2">
        <f>+('3 Planilla Preadjudicación OTIC'!BJ148)</f>
        <v>0</v>
      </c>
      <c r="BK148" s="2">
        <f>+('3 Planilla Preadjudicación OTIC'!BK148)</f>
        <v>0</v>
      </c>
      <c r="BL148" s="199">
        <f>+('3 Planilla Preadjudicación OTIC'!BM148)</f>
        <v>0</v>
      </c>
      <c r="BM148" s="103">
        <f>ROUND(('3 Planilla Preadjudicación OTIC'!BN148),1)</f>
        <v>0</v>
      </c>
      <c r="BN148" s="4">
        <f>+('3 Planilla Preadjudicación OTIC'!BO148)</f>
        <v>0</v>
      </c>
      <c r="BO148" s="4">
        <f>+('3 Planilla Preadjudicación OTIC'!BP148)</f>
        <v>0</v>
      </c>
      <c r="BP148" s="4">
        <f>+('3 Planilla Preadjudicación OTIC'!BQ148)</f>
        <v>0</v>
      </c>
      <c r="BQ148" s="4">
        <f>+('3 Planilla Preadjudicación OTIC'!BR148)</f>
        <v>0</v>
      </c>
      <c r="BR148" s="4">
        <f>+('3 Planilla Preadjudicación OTIC'!BS148)</f>
        <v>0</v>
      </c>
      <c r="BS148" s="4">
        <f>+('3 Planilla Preadjudicación OTIC'!BT148)</f>
        <v>0</v>
      </c>
      <c r="BT148" s="135"/>
      <c r="BU148" s="85">
        <f>IF(VLOOKUP(A148,'BD OFICIAL'!$A$1:$AL$2097,7,0)=D148,0,1)</f>
        <v>0</v>
      </c>
      <c r="BV148" s="85">
        <f>IF(VLOOKUP(A148,'BD OFICIAL'!$A$1:$AL$2097,11,0)=J148,0,1)</f>
        <v>0</v>
      </c>
      <c r="BW148" s="85">
        <f>IF(VLOOKUP(A148,'BD OFICIAL'!$A$1:$AL$2097,13,0)=L148,0,1)</f>
        <v>0</v>
      </c>
      <c r="BX148" s="2">
        <f>IF(VLOOKUP(A148,'BD OFICIAL'!$A$1:$AL$2097,16,0)=O148,0,1)</f>
        <v>0</v>
      </c>
      <c r="BY148" s="2">
        <f>IF(VLOOKUP(A148,'BD OFICIAL'!$A$1:$AL$2097,17,0)=P148,0,1)</f>
        <v>0</v>
      </c>
      <c r="BZ148" s="2">
        <f>IF(VLOOKUP(A148,'BD OFICIAL'!$A$1:$AL$2097,19,0)=R148,0,1)</f>
        <v>0</v>
      </c>
      <c r="CA148" s="2">
        <f>IF(VLOOKUP(A148,'BD OFICIAL'!$A$1:$AL$2097,21,0)=T148,0,1)</f>
        <v>0</v>
      </c>
      <c r="CB148" s="2">
        <f>IF(VLOOKUP(A148,'BD OFICIAL'!$A$1:$AL$2097,24,0)=AK148,0,1)</f>
        <v>0</v>
      </c>
      <c r="CC148" s="2">
        <f>IF(VLOOKUP(A148,'BD OFICIAL'!$A$1:$AL$2097,25,0)=X148,0,1)</f>
        <v>0</v>
      </c>
      <c r="CD148" s="2">
        <f>IF(VLOOKUP(A148,'BD OFICIAL'!$A$1:$AL$2097,26,0)=Y148,0,1)</f>
        <v>0</v>
      </c>
      <c r="CE148" s="2">
        <f>IF(VLOOKUP(A148,'BD OFICIAL'!$A$1:$AL$2097,27,0)=Z148,0,1)</f>
        <v>0</v>
      </c>
      <c r="CF148" s="2">
        <f>IF(VLOOKUP(A148,'BD OFICIAL'!$A$1:$AL$2097,28,0)=AA148,0,1)</f>
        <v>0</v>
      </c>
      <c r="CG148" s="2">
        <f>IF(VLOOKUP(A148,'BD OFICIAL'!$A$1:$AL$2097,33,0)=AF148,0,1)</f>
        <v>0</v>
      </c>
      <c r="CH148" s="2">
        <f>IF(VLOOKUP(A148,'BD OFICIAL'!$A$1:$AL$2097,35,0)=AH148,0,1)</f>
        <v>0</v>
      </c>
      <c r="CI148" s="85">
        <f>IF(VLOOKUP(A148,'BD OFICIAL'!$A$1:$AL$2097,34,0)=AL148,0,1)</f>
        <v>0</v>
      </c>
      <c r="CJ148" s="12">
        <f>VLOOKUP(A148,'BD OFICIAL'!$A$1:$AM$2097,36,0)*AM148-AP148</f>
        <v>0</v>
      </c>
      <c r="CK148" s="85" t="str">
        <f t="shared" si="75"/>
        <v>SHNOM</v>
      </c>
      <c r="CL148" s="85" t="str">
        <f t="shared" si="76"/>
        <v>SI</v>
      </c>
      <c r="CM148" s="85" t="str">
        <f t="shared" si="89"/>
        <v>NO</v>
      </c>
      <c r="CN148" s="31">
        <f t="shared" si="90"/>
        <v>0</v>
      </c>
      <c r="CO148" s="31">
        <f t="shared" si="77"/>
        <v>0</v>
      </c>
      <c r="CP148" s="31">
        <f t="shared" si="68"/>
        <v>0</v>
      </c>
      <c r="CQ148" s="31">
        <f>IF(Y148="NO",0,IF(Y148="SI",IF(VLOOKUP(A148,'BD OFICIAL'!$A:$AO,40,0)=AQ148,0,1)))</f>
        <v>0</v>
      </c>
      <c r="CR148" s="31">
        <f>IF(Z148="NO",0,IF(Z148="SI",IF(VLOOKUP(A148,'BD OFICIAL'!$A:$AO,41,0)=AS148,0,1)))</f>
        <v>0</v>
      </c>
      <c r="CS148" s="31">
        <f t="shared" si="78"/>
        <v>1</v>
      </c>
      <c r="CT148" s="31">
        <f t="shared" si="79"/>
        <v>0</v>
      </c>
      <c r="CU148" s="31">
        <f>IF(VLOOKUP(A148,'BD OFICIAL'!$A$1:$AL$1055,31,0)="SI",IF(AT148&gt;0,0,1),IF(AT148=0,0,1))</f>
        <v>1</v>
      </c>
      <c r="CV148" s="31">
        <f t="shared" si="80"/>
        <v>0</v>
      </c>
      <c r="CW148" s="31">
        <f t="shared" si="81"/>
        <v>0</v>
      </c>
      <c r="CX148" s="85" t="str">
        <f t="shared" si="91"/>
        <v>NO</v>
      </c>
      <c r="CY148" s="31">
        <f t="shared" si="92"/>
        <v>0</v>
      </c>
      <c r="CZ148" s="85" t="str">
        <f>IF(ISERROR(VLOOKUP(AI148,EXPERIENCIA!$A$1:$C$2100,1,0)),"NO","SI")</f>
        <v>NO</v>
      </c>
      <c r="DA148" s="85" t="str">
        <f>IF(CX148="no","NO APLICA",IF(AX148=0,"ERROR NOTA",IF(AND(AX148&gt;1,CZ148="NO"),"ERROR NOTA",IF(AND(CZ148="NO",AX148=1),0,IF(VLOOKUP(AI148,EXPERIENCIA!$A$1:$C$2100,3,0)=AX148,0,"ERROR NOTA")))))</f>
        <v>NO APLICA</v>
      </c>
      <c r="DB148" s="85" t="str">
        <f>IF(ISERROR(VLOOKUP(AI148,COMPORTAMIENTO!$A$1:$C$2100,1,0)),"NO","SI")</f>
        <v>NO</v>
      </c>
      <c r="DC148" s="85" t="str">
        <f>IF(CX148="NO","NO APLICA",IF(AY148=0,"ERROR NOTA",IF(AND(DB148="NO",AY148=7),0,IF(VLOOKUP(AI148,COMPORTAMIENTO!$A$2:$H$2100,8,0)=AY148,0,"ERROR NOTA"))))</f>
        <v>NO APLICA</v>
      </c>
      <c r="DD148" s="103" t="str">
        <f t="shared" si="93"/>
        <v>NO APLICA</v>
      </c>
      <c r="DE148" s="103" t="str">
        <f t="shared" si="94"/>
        <v>NO APLICA</v>
      </c>
      <c r="DF148" s="85" t="str">
        <f t="shared" si="82"/>
        <v>SI</v>
      </c>
      <c r="DG148" s="85">
        <f t="shared" si="83"/>
        <v>0</v>
      </c>
      <c r="DH148" s="85">
        <f t="shared" si="95"/>
        <v>0</v>
      </c>
      <c r="DI148" s="85" t="str">
        <f t="shared" si="84"/>
        <v>NO APLICA</v>
      </c>
      <c r="DJ148" s="7" t="str">
        <f t="shared" si="96"/>
        <v>NO APLICA</v>
      </c>
      <c r="DK148" s="7" t="str">
        <f t="shared" si="85"/>
        <v>NO APLICA</v>
      </c>
      <c r="DL148" s="12">
        <f t="shared" si="97"/>
        <v>5075</v>
      </c>
      <c r="DM148" s="12">
        <f>VLOOKUP(A148,'5 TD'!$A:$B,2,0)</f>
        <v>5075</v>
      </c>
      <c r="DN148" s="7" t="str">
        <f t="shared" si="86"/>
        <v>NO APLICA</v>
      </c>
      <c r="DO148" s="85" t="str">
        <f t="shared" si="87"/>
        <v>NO APLICA</v>
      </c>
      <c r="DP148" s="85" t="str">
        <f t="shared" si="69"/>
        <v>NO APLICA</v>
      </c>
      <c r="DQ148" s="7" t="str">
        <f t="shared" si="70"/>
        <v>NO APLICA</v>
      </c>
      <c r="DR148" s="85" t="str">
        <f t="shared" si="98"/>
        <v>NO APLICA</v>
      </c>
      <c r="DS148" s="2">
        <f>+('3 Planilla Preadjudicación OTIC'!BO148)</f>
        <v>0</v>
      </c>
      <c r="DT148" s="2" t="str">
        <f>IF(DR148="APROBADO",VLOOKUP(A148,'5 TD'!$D$3:$E$270,2,0),"NO APLICA")</f>
        <v>NO APLICA</v>
      </c>
      <c r="DU148" s="2" t="str">
        <f t="shared" si="71"/>
        <v>NO APLICA</v>
      </c>
      <c r="DV148" s="2" t="str">
        <f>IF(DU148="SI",VLOOKUP(A148,'5 TD'!$G$3:$H$270,2,0),"NO APLICA ")</f>
        <v xml:space="preserve">NO APLICA </v>
      </c>
      <c r="DW148" s="2" t="str">
        <f t="shared" si="99"/>
        <v>NO</v>
      </c>
      <c r="DX148" s="2" t="str">
        <f>IF(DW148="SI",VLOOKUP(A148,'5 TD'!$J$4:$K$472,2,0),"NO APLICA")</f>
        <v>NO APLICA</v>
      </c>
      <c r="DY148" s="2" t="str">
        <f t="shared" si="100"/>
        <v>NO</v>
      </c>
      <c r="DZ148" s="7" t="str">
        <f>IF(DY148="SI",VLOOKUP(A148,'5 TD'!$M$4:$N$350,2,0),"NO APLICA")</f>
        <v>NO APLICA</v>
      </c>
      <c r="EA148" s="2" t="str">
        <f t="shared" si="88"/>
        <v>NO APLICA</v>
      </c>
      <c r="EB148" s="12" t="str">
        <f t="shared" si="101"/>
        <v/>
      </c>
      <c r="EC148" s="12" t="str">
        <f>IF(EA148="SI",VLOOKUP(A148,'5 TD'!$V$4:$W$479,2,0),"NO APLICA")</f>
        <v>NO APLICA</v>
      </c>
      <c r="ED148" s="2" t="str">
        <f t="shared" si="72"/>
        <v>NO</v>
      </c>
      <c r="EE148" s="79" t="str">
        <f>IF(ED148="SI",VLOOKUP(AI148,COMPORTAMIENTO!$A$1:$H$2100,7,0),"NO APLICA")</f>
        <v>NO APLICA</v>
      </c>
      <c r="EF148" s="234" t="str">
        <f>IF(ED148="SI",VLOOKUP(A148,'5 TD'!$P$2:$Q$479,2,0),"NO APLICA")</f>
        <v>NO APLICA</v>
      </c>
      <c r="EG148" s="2" t="str">
        <f t="shared" si="73"/>
        <v>NO</v>
      </c>
      <c r="EH148" s="2">
        <f>IF(CZ148="no",0,VLOOKUP(AI148,EXPERIENCIA!$A$1:$C$2100,2,0))</f>
        <v>0</v>
      </c>
      <c r="EI148" s="2">
        <f>IF(CZ148="si",VLOOKUP(A148,'5 TD'!$S$3:$T$2103,2,0),0)</f>
        <v>0</v>
      </c>
      <c r="EJ148" s="2" t="str">
        <f t="shared" si="74"/>
        <v>SI</v>
      </c>
      <c r="EK148" s="2">
        <f>+('3 Planilla Preadjudicación OTIC'!BU149)</f>
        <v>0</v>
      </c>
      <c r="EL148" s="3"/>
      <c r="EM148" s="3"/>
      <c r="EN148" s="3"/>
    </row>
    <row r="149" spans="1:144" ht="15" hidden="1" customHeight="1" x14ac:dyDescent="0.3">
      <c r="A149" s="2">
        <f>+('3 Planilla Preadjudicación OTIC'!A149)</f>
        <v>14547</v>
      </c>
      <c r="B149" s="2" t="str">
        <f>+('3 Planilla Preadjudicación OTIC'!B149)</f>
        <v>53334038-5</v>
      </c>
      <c r="C149" s="4">
        <f>+('3 Planilla Preadjudicación OTIC'!E149)</f>
        <v>2025</v>
      </c>
      <c r="D149" s="4" t="str">
        <f>+('3 Planilla Preadjudicación OTIC'!F149)</f>
        <v>Fondos Regionales</v>
      </c>
      <c r="E149" s="4" t="str">
        <f>+('3 Planilla Preadjudicación OTIC'!G149)</f>
        <v>61531000-K</v>
      </c>
      <c r="F149" s="4" t="str">
        <f>+('3 Planilla Preadjudicación OTIC'!H149)</f>
        <v>SENCE</v>
      </c>
      <c r="G149" s="4"/>
      <c r="H149" s="4"/>
      <c r="I149" s="4" t="str">
        <f>+('3 Planilla Preadjudicación OTIC'!I149)</f>
        <v>TÉCNICAS DE SOLDADURA POR OXIGÁS, ARCO VOLTAICO, TIG Y MIG</v>
      </c>
      <c r="J149" s="4" t="str">
        <f>+('3 Planilla Preadjudicación OTIC'!J149)</f>
        <v>PF0622</v>
      </c>
      <c r="K149" s="4" t="str">
        <f>+('3 Planilla Preadjudicación OTIC'!K149)</f>
        <v>TÉCNICAS PARA EL EMPRENDIMIENTO</v>
      </c>
      <c r="L149" s="4" t="str">
        <f>+('3 Planilla Preadjudicación OTIC'!L149)</f>
        <v>PF0921</v>
      </c>
      <c r="M149" s="2">
        <f>+('3 Planilla Preadjudicación OTIC'!M149)</f>
        <v>9</v>
      </c>
      <c r="N149" s="4" t="str">
        <f>+('3 Planilla Preadjudicación OTIC'!N149)</f>
        <v>DE LA ARAUCANÍA</v>
      </c>
      <c r="O149" s="4" t="str">
        <f>+('3 Planilla Preadjudicación OTIC'!O149)</f>
        <v>VICTORIA</v>
      </c>
      <c r="P149" s="4" t="str">
        <f>+('3 Planilla Preadjudicación OTIC'!P149)</f>
        <v>PERSONAS VULNERABLES PERTENECIENTES AL 80 % MÁS VULNERABLE</v>
      </c>
      <c r="Q149" s="4" t="str">
        <f>+('3 Planilla Preadjudicación OTIC'!Q149)</f>
        <v>PRESENCIAL</v>
      </c>
      <c r="R149" s="4" t="str">
        <f>+('3 Planilla Preadjudicación OTIC'!R149)</f>
        <v>INDEPENDIENTE</v>
      </c>
      <c r="S149" s="4" t="str">
        <f>+('3 Planilla Preadjudicación OTIC'!S149)</f>
        <v>01. LUNES - MAÑANA / 04. MARTES - MAÑANA / 07. MIÉRCOLES - MAÑANA / 10. JUEVES - MAÑANA / 13. VIERNES - MAÑANA</v>
      </c>
      <c r="T149" s="2">
        <f>+('3 Planilla Preadjudicación OTIC'!T149)</f>
        <v>20</v>
      </c>
      <c r="U149" s="2">
        <f>+('3 Planilla Preadjudicación OTIC'!U149)</f>
        <v>260</v>
      </c>
      <c r="V149" s="2">
        <f>+('3 Planilla Preadjudicación OTIC'!V149)</f>
        <v>12</v>
      </c>
      <c r="W149" s="2">
        <f>+('3 Planilla Preadjudicación OTIC'!W149)</f>
        <v>272</v>
      </c>
      <c r="X149" s="2">
        <f>+('3 Planilla Preadjudicación OTIC'!X149)</f>
        <v>4</v>
      </c>
      <c r="Y149" s="2" t="str">
        <f>+('3 Planilla Preadjudicación OTIC'!Y149)</f>
        <v>SI</v>
      </c>
      <c r="Z149" s="2" t="str">
        <f>+('3 Planilla Preadjudicación OTIC'!Z149)</f>
        <v>SI</v>
      </c>
      <c r="AA149" s="2" t="str">
        <f>+('3 Planilla Preadjudicación OTIC'!AA149)</f>
        <v>SI</v>
      </c>
      <c r="AB149" s="4">
        <f>+('3 Planilla Preadjudicación OTIC'!AB149)</f>
        <v>0</v>
      </c>
      <c r="AC149" s="4" t="str">
        <f>+('3 Planilla Preadjudicación OTIC'!AC149)</f>
        <v>EDUCACIÓN BÁSICA COMPLETA, DE PREFERENCIA; NOCIONES BÁSICAS DE OPERACIONES MATEMÁTICAS (SUMA, RESTA,
MULTIPLICACIÓN, DIVISIÓN).</v>
      </c>
      <c r="AD149" s="2" t="str">
        <f>+('3 Planilla Preadjudicación OTIC'!AD149)</f>
        <v>SI</v>
      </c>
      <c r="AE149" s="4" t="str">
        <f>+('3 Planilla Preadjudicación OTIC'!AE149)</f>
        <v>CERTIFICACIÓN COMO SOLDADOR.</v>
      </c>
      <c r="AF149" s="2" t="str">
        <f>+('3 Planilla Preadjudicación OTIC'!AF149)</f>
        <v>CONVOCATORIA ABIERTA</v>
      </c>
      <c r="AG149" s="2">
        <f>+('3 Planilla Preadjudicación OTIC'!AG149)</f>
        <v>68</v>
      </c>
      <c r="AH149" s="30">
        <v>2</v>
      </c>
      <c r="AI149" s="2" t="str">
        <f>+('3 Planilla Preadjudicación OTIC'!AI149)</f>
        <v>77172955-k</v>
      </c>
      <c r="AJ149" s="135" t="str">
        <f>+('3 Planilla Preadjudicación OTIC'!AJ149)</f>
        <v>Sociedad de Capacitación Service Group Spa.</v>
      </c>
      <c r="AK149" s="4">
        <f>+('3 Planilla Preadjudicación OTIC'!AK149)</f>
        <v>272</v>
      </c>
      <c r="AL149" s="2">
        <f>+('3 Planilla Preadjudicación OTIC'!AL149)</f>
        <v>68</v>
      </c>
      <c r="AM149" s="2">
        <f>+('3 Planilla Preadjudicación OTIC'!AM149)</f>
        <v>5075</v>
      </c>
      <c r="AN149" s="12">
        <f>+('3 Planilla Preadjudicación OTIC'!AN149)</f>
        <v>250000</v>
      </c>
      <c r="AO149" s="12">
        <f>+('3 Planilla Preadjudicación OTIC'!AO149)</f>
        <v>250000</v>
      </c>
      <c r="AP149" s="12">
        <f>+('3 Planilla Preadjudicación OTIC'!AP149)</f>
        <v>27608000</v>
      </c>
      <c r="AQ149" s="12">
        <f>+('3 Planilla Preadjudicación OTIC'!AQ149)</f>
        <v>5440000</v>
      </c>
      <c r="AR149" s="12">
        <f>+('3 Planilla Preadjudicación OTIC'!AR149)</f>
        <v>5500000</v>
      </c>
      <c r="AS149" s="12">
        <f>+('3 Planilla Preadjudicación OTIC'!AS149)</f>
        <v>6800000</v>
      </c>
      <c r="AT149" s="12">
        <f>+('3 Planilla Preadjudicación OTIC'!AT149)</f>
        <v>5000000</v>
      </c>
      <c r="AU149" s="12">
        <f>+('3 Planilla Preadjudicación OTIC'!AU149)</f>
        <v>49848000</v>
      </c>
      <c r="AV149" s="12" t="str">
        <f>+('3 Planilla Preadjudicación OTIC'!AV149)</f>
        <v>NO</v>
      </c>
      <c r="AW149" s="4" t="str">
        <f>+('3 Planilla Preadjudicación OTIC'!AW149)</f>
        <v>Valor alumno subsidio de utiles, insumos y herramientas no es correcto se menciona $270.000 y no $275.000 (RESOLUCIÓN EXENTA N°1366 28/05/2025)</v>
      </c>
      <c r="AX149" s="4">
        <f>+('3 Planilla Preadjudicación OTIC'!AX149)</f>
        <v>0</v>
      </c>
      <c r="AY149" s="2">
        <f>+('3 Planilla Preadjudicación OTIC'!AY149)</f>
        <v>0</v>
      </c>
      <c r="AZ149" s="2" t="str">
        <f>+('3 Planilla Preadjudicación OTIC'!BA149)</f>
        <v>-</v>
      </c>
      <c r="BA149" s="2" t="str">
        <f>+('3 Planilla Preadjudicación OTIC'!BB149)</f>
        <v>-</v>
      </c>
      <c r="BB149" s="2" t="str">
        <f>+('3 Planilla Preadjudicación OTIC'!BC149)</f>
        <v>-</v>
      </c>
      <c r="BC149" s="2" t="str">
        <f>+('3 Planilla Preadjudicación OTIC'!BD149)</f>
        <v>-</v>
      </c>
      <c r="BD149" s="2" t="str">
        <f>+('3 Planilla Preadjudicación OTIC'!BE149)</f>
        <v>-</v>
      </c>
      <c r="BE149" s="2" t="str">
        <f>+('3 Planilla Preadjudicación OTIC'!BF149)</f>
        <v>-</v>
      </c>
      <c r="BF149" s="2"/>
      <c r="BG149" s="2">
        <f>+('3 Planilla Preadjudicación OTIC'!BG149)</f>
        <v>0</v>
      </c>
      <c r="BH149" s="2">
        <f>+('3 Planilla Preadjudicación OTIC'!BH149)</f>
        <v>0</v>
      </c>
      <c r="BI149" s="2">
        <f>+('3 Planilla Preadjudicación OTIC'!BI149)</f>
        <v>0</v>
      </c>
      <c r="BJ149" s="2">
        <f>+('3 Planilla Preadjudicación OTIC'!BJ149)</f>
        <v>0</v>
      </c>
      <c r="BK149" s="2">
        <f>+('3 Planilla Preadjudicación OTIC'!BK149)</f>
        <v>0</v>
      </c>
      <c r="BL149" s="199">
        <f>+('3 Planilla Preadjudicación OTIC'!BM149)</f>
        <v>0</v>
      </c>
      <c r="BM149" s="103">
        <f>ROUND(('3 Planilla Preadjudicación OTIC'!BN149),1)</f>
        <v>0</v>
      </c>
      <c r="BN149" s="4">
        <f>+('3 Planilla Preadjudicación OTIC'!BO149)</f>
        <v>0</v>
      </c>
      <c r="BO149" s="4">
        <f>+('3 Planilla Preadjudicación OTIC'!BP149)</f>
        <v>0</v>
      </c>
      <c r="BP149" s="4">
        <f>+('3 Planilla Preadjudicación OTIC'!BQ149)</f>
        <v>0</v>
      </c>
      <c r="BQ149" s="4">
        <f>+('3 Planilla Preadjudicación OTIC'!BR149)</f>
        <v>0</v>
      </c>
      <c r="BR149" s="4">
        <f>+('3 Planilla Preadjudicación OTIC'!BS149)</f>
        <v>0</v>
      </c>
      <c r="BS149" s="4">
        <f>+('3 Planilla Preadjudicación OTIC'!BT149)</f>
        <v>0</v>
      </c>
      <c r="BT149" s="135"/>
      <c r="BU149" s="85">
        <f>IF(VLOOKUP(A149,'BD OFICIAL'!$A$1:$AL$2097,7,0)=D149,0,1)</f>
        <v>0</v>
      </c>
      <c r="BV149" s="85">
        <f>IF(VLOOKUP(A149,'BD OFICIAL'!$A$1:$AL$2097,11,0)=J149,0,1)</f>
        <v>0</v>
      </c>
      <c r="BW149" s="85">
        <f>IF(VLOOKUP(A149,'BD OFICIAL'!$A$1:$AL$2097,13,0)=L149,0,1)</f>
        <v>0</v>
      </c>
      <c r="BX149" s="2">
        <f>IF(VLOOKUP(A149,'BD OFICIAL'!$A$1:$AL$2097,16,0)=O149,0,1)</f>
        <v>0</v>
      </c>
      <c r="BY149" s="2">
        <f>IF(VLOOKUP(A149,'BD OFICIAL'!$A$1:$AL$2097,17,0)=P149,0,1)</f>
        <v>0</v>
      </c>
      <c r="BZ149" s="2">
        <f>IF(VLOOKUP(A149,'BD OFICIAL'!$A$1:$AL$2097,19,0)=R149,0,1)</f>
        <v>0</v>
      </c>
      <c r="CA149" s="2">
        <f>IF(VLOOKUP(A149,'BD OFICIAL'!$A$1:$AL$2097,21,0)=T149,0,1)</f>
        <v>0</v>
      </c>
      <c r="CB149" s="2">
        <f>IF(VLOOKUP(A149,'BD OFICIAL'!$A$1:$AL$2097,24,0)=AK149,0,1)</f>
        <v>0</v>
      </c>
      <c r="CC149" s="2">
        <f>IF(VLOOKUP(A149,'BD OFICIAL'!$A$1:$AL$2097,25,0)=X149,0,1)</f>
        <v>0</v>
      </c>
      <c r="CD149" s="2">
        <f>IF(VLOOKUP(A149,'BD OFICIAL'!$A$1:$AL$2097,26,0)=Y149,0,1)</f>
        <v>0</v>
      </c>
      <c r="CE149" s="2">
        <f>IF(VLOOKUP(A149,'BD OFICIAL'!$A$1:$AL$2097,27,0)=Z149,0,1)</f>
        <v>0</v>
      </c>
      <c r="CF149" s="2">
        <f>IF(VLOOKUP(A149,'BD OFICIAL'!$A$1:$AL$2097,28,0)=AA149,0,1)</f>
        <v>0</v>
      </c>
      <c r="CG149" s="2">
        <f>IF(VLOOKUP(A149,'BD OFICIAL'!$A$1:$AL$2097,33,0)=AF149,0,1)</f>
        <v>0</v>
      </c>
      <c r="CH149" s="2">
        <f>IF(VLOOKUP(A149,'BD OFICIAL'!$A$1:$AL$2097,35,0)=AH149,0,1)</f>
        <v>0</v>
      </c>
      <c r="CI149" s="85">
        <f>IF(VLOOKUP(A149,'BD OFICIAL'!$A$1:$AL$2097,34,0)=AL149,0,1)</f>
        <v>0</v>
      </c>
      <c r="CJ149" s="12">
        <f>VLOOKUP(A149,'BD OFICIAL'!$A$1:$AM$2097,36,0)*AM149-AP149</f>
        <v>0</v>
      </c>
      <c r="CK149" s="85" t="str">
        <f t="shared" si="75"/>
        <v>SHNOM</v>
      </c>
      <c r="CL149" s="85" t="str">
        <f t="shared" si="76"/>
        <v>SI</v>
      </c>
      <c r="CM149" s="85" t="str">
        <f t="shared" si="89"/>
        <v>NO</v>
      </c>
      <c r="CN149" s="31">
        <f t="shared" si="90"/>
        <v>0</v>
      </c>
      <c r="CO149" s="31">
        <f t="shared" si="77"/>
        <v>0</v>
      </c>
      <c r="CP149" s="31">
        <f t="shared" si="68"/>
        <v>0</v>
      </c>
      <c r="CQ149" s="31">
        <f>IF(Y149="NO",0,IF(Y149="SI",IF(VLOOKUP(A149,'BD OFICIAL'!$A:$AO,40,0)=AQ149,0,1)))</f>
        <v>0</v>
      </c>
      <c r="CR149" s="31">
        <f>IF(Z149="NO",0,IF(Z149="SI",IF(VLOOKUP(A149,'BD OFICIAL'!$A:$AO,41,0)=AS149,0,1)))</f>
        <v>0</v>
      </c>
      <c r="CS149" s="31">
        <f t="shared" si="78"/>
        <v>1</v>
      </c>
      <c r="CT149" s="31">
        <f t="shared" si="79"/>
        <v>1</v>
      </c>
      <c r="CU149" s="31">
        <f>IF(VLOOKUP(A149,'BD OFICIAL'!$A$1:$AL$1055,31,0)="SI",IF(AT149&gt;0,0,1),IF(AT149=0,0,1))</f>
        <v>0</v>
      </c>
      <c r="CV149" s="31">
        <f t="shared" si="80"/>
        <v>0</v>
      </c>
      <c r="CW149" s="31">
        <f t="shared" si="81"/>
        <v>1</v>
      </c>
      <c r="CX149" s="85" t="str">
        <f t="shared" si="91"/>
        <v>NO</v>
      </c>
      <c r="CY149" s="31">
        <f t="shared" si="92"/>
        <v>0</v>
      </c>
      <c r="CZ149" s="85" t="str">
        <f>IF(ISERROR(VLOOKUP(AI149,EXPERIENCIA!$A$1:$C$2100,1,0)),"NO","SI")</f>
        <v>NO</v>
      </c>
      <c r="DA149" s="85" t="str">
        <f>IF(CX149="no","NO APLICA",IF(AX149=0,"ERROR NOTA",IF(AND(AX149&gt;1,CZ149="NO"),"ERROR NOTA",IF(AND(CZ149="NO",AX149=1),0,IF(VLOOKUP(AI149,EXPERIENCIA!$A$1:$C$2100,3,0)=AX149,0,"ERROR NOTA")))))</f>
        <v>NO APLICA</v>
      </c>
      <c r="DB149" s="85" t="str">
        <f>IF(ISERROR(VLOOKUP(AI149,COMPORTAMIENTO!$A$1:$C$2100,1,0)),"NO","SI")</f>
        <v>NO</v>
      </c>
      <c r="DC149" s="85" t="str">
        <f>IF(CX149="NO","NO APLICA",IF(AY149=0,"ERROR NOTA",IF(AND(DB149="NO",AY149=7),0,IF(VLOOKUP(AI149,COMPORTAMIENTO!$A$2:$H$2100,8,0)=AY149,0,"ERROR NOTA"))))</f>
        <v>NO APLICA</v>
      </c>
      <c r="DD149" s="103" t="str">
        <f t="shared" si="93"/>
        <v>NO APLICA</v>
      </c>
      <c r="DE149" s="103" t="str">
        <f t="shared" si="94"/>
        <v>NO APLICA</v>
      </c>
      <c r="DF149" s="85" t="str">
        <f t="shared" si="82"/>
        <v>SI</v>
      </c>
      <c r="DG149" s="85">
        <f t="shared" si="83"/>
        <v>0</v>
      </c>
      <c r="DH149" s="85">
        <f t="shared" si="95"/>
        <v>0</v>
      </c>
      <c r="DI149" s="85" t="str">
        <f t="shared" si="84"/>
        <v>NO APLICA</v>
      </c>
      <c r="DJ149" s="7" t="str">
        <f t="shared" si="96"/>
        <v>NO APLICA</v>
      </c>
      <c r="DK149" s="7" t="str">
        <f t="shared" si="85"/>
        <v>NO APLICA</v>
      </c>
      <c r="DL149" s="12">
        <f t="shared" si="97"/>
        <v>5075</v>
      </c>
      <c r="DM149" s="12">
        <f>VLOOKUP(A149,'5 TD'!$A:$B,2,0)</f>
        <v>5075</v>
      </c>
      <c r="DN149" s="7" t="str">
        <f t="shared" si="86"/>
        <v>NO APLICA</v>
      </c>
      <c r="DO149" s="85" t="str">
        <f t="shared" si="87"/>
        <v>NO APLICA</v>
      </c>
      <c r="DP149" s="85" t="str">
        <f t="shared" si="69"/>
        <v>NO APLICA</v>
      </c>
      <c r="DQ149" s="7" t="str">
        <f t="shared" si="70"/>
        <v>NO APLICA</v>
      </c>
      <c r="DR149" s="85" t="str">
        <f t="shared" si="98"/>
        <v>NO APLICA</v>
      </c>
      <c r="DS149" s="2">
        <f>+('3 Planilla Preadjudicación OTIC'!BO149)</f>
        <v>0</v>
      </c>
      <c r="DT149" s="2" t="str">
        <f>IF(DR149="APROBADO",VLOOKUP(A149,'5 TD'!$D$3:$E$270,2,0),"NO APLICA")</f>
        <v>NO APLICA</v>
      </c>
      <c r="DU149" s="2" t="str">
        <f t="shared" si="71"/>
        <v>NO APLICA</v>
      </c>
      <c r="DV149" s="2" t="str">
        <f>IF(DU149="SI",VLOOKUP(A149,'5 TD'!$G$3:$H$270,2,0),"NO APLICA ")</f>
        <v xml:space="preserve">NO APLICA </v>
      </c>
      <c r="DW149" s="2" t="str">
        <f t="shared" si="99"/>
        <v>NO</v>
      </c>
      <c r="DX149" s="2" t="str">
        <f>IF(DW149="SI",VLOOKUP(A149,'5 TD'!$J$4:$K$472,2,0),"NO APLICA")</f>
        <v>NO APLICA</v>
      </c>
      <c r="DY149" s="2" t="str">
        <f t="shared" si="100"/>
        <v>NO</v>
      </c>
      <c r="DZ149" s="7" t="str">
        <f>IF(DY149="SI",VLOOKUP(A149,'5 TD'!$M$4:$N$350,2,0),"NO APLICA")</f>
        <v>NO APLICA</v>
      </c>
      <c r="EA149" s="2" t="str">
        <f t="shared" si="88"/>
        <v>NO APLICA</v>
      </c>
      <c r="EB149" s="12" t="str">
        <f t="shared" si="101"/>
        <v/>
      </c>
      <c r="EC149" s="12" t="str">
        <f>IF(EA149="SI",VLOOKUP(A149,'5 TD'!$V$4:$W$479,2,0),"NO APLICA")</f>
        <v>NO APLICA</v>
      </c>
      <c r="ED149" s="2" t="str">
        <f t="shared" si="72"/>
        <v>NO</v>
      </c>
      <c r="EE149" s="79" t="str">
        <f>IF(ED149="SI",VLOOKUP(AI149,COMPORTAMIENTO!$A$1:$H$2100,7,0),"NO APLICA")</f>
        <v>NO APLICA</v>
      </c>
      <c r="EF149" s="234" t="str">
        <f>IF(ED149="SI",VLOOKUP(A149,'5 TD'!$P$2:$Q$479,2,0),"NO APLICA")</f>
        <v>NO APLICA</v>
      </c>
      <c r="EG149" s="2" t="str">
        <f t="shared" si="73"/>
        <v>NO</v>
      </c>
      <c r="EH149" s="2">
        <f>IF(CZ149="no",0,VLOOKUP(AI149,EXPERIENCIA!$A$1:$C$2100,2,0))</f>
        <v>0</v>
      </c>
      <c r="EI149" s="2">
        <f>IF(CZ149="si",VLOOKUP(A149,'5 TD'!$S$3:$T$2103,2,0),0)</f>
        <v>0</v>
      </c>
      <c r="EJ149" s="2" t="str">
        <f t="shared" si="74"/>
        <v>SI</v>
      </c>
      <c r="EK149" s="2">
        <f>+('3 Planilla Preadjudicación OTIC'!BU150)</f>
        <v>0</v>
      </c>
      <c r="EL149" s="3"/>
      <c r="EM149" s="3"/>
      <c r="EN149" s="3"/>
    </row>
    <row r="150" spans="1:144" ht="15" hidden="1" customHeight="1" x14ac:dyDescent="0.3">
      <c r="A150" s="2">
        <f>+('3 Planilla Preadjudicación OTIC'!A150)</f>
        <v>14548</v>
      </c>
      <c r="B150" s="2" t="str">
        <f>+('3 Planilla Preadjudicación OTIC'!B150)</f>
        <v>53334038-5</v>
      </c>
      <c r="C150" s="4">
        <f>+('3 Planilla Preadjudicación OTIC'!E150)</f>
        <v>2025</v>
      </c>
      <c r="D150" s="4" t="str">
        <f>+('3 Planilla Preadjudicación OTIC'!F150)</f>
        <v>Fondos Regionales</v>
      </c>
      <c r="E150" s="4" t="str">
        <f>+('3 Planilla Preadjudicación OTIC'!G150)</f>
        <v>61531000-K</v>
      </c>
      <c r="F150" s="4" t="str">
        <f>+('3 Planilla Preadjudicación OTIC'!H150)</f>
        <v>SENCE</v>
      </c>
      <c r="G150" s="4"/>
      <c r="H150" s="4"/>
      <c r="I150" s="4" t="str">
        <f>+('3 Planilla Preadjudicación OTIC'!I150)</f>
        <v>TÉCNICAS DE SOLDADURA POR OXIGÁS, ARCO VOLTAICO, TIG Y MIG</v>
      </c>
      <c r="J150" s="4" t="str">
        <f>+('3 Planilla Preadjudicación OTIC'!J150)</f>
        <v>PF0622</v>
      </c>
      <c r="K150" s="4" t="str">
        <f>+('3 Planilla Preadjudicación OTIC'!K150)</f>
        <v>TÉCNICAS PARA EL EMPRENDIMIENTO</v>
      </c>
      <c r="L150" s="4" t="str">
        <f>+('3 Planilla Preadjudicación OTIC'!L150)</f>
        <v>PF0921</v>
      </c>
      <c r="M150" s="2">
        <f>+('3 Planilla Preadjudicación OTIC'!M150)</f>
        <v>9</v>
      </c>
      <c r="N150" s="4" t="str">
        <f>+('3 Planilla Preadjudicación OTIC'!N150)</f>
        <v>DE LA ARAUCANÍA</v>
      </c>
      <c r="O150" s="4" t="str">
        <f>+('3 Planilla Preadjudicación OTIC'!O150)</f>
        <v>RENAICO</v>
      </c>
      <c r="P150" s="4" t="str">
        <f>+('3 Planilla Preadjudicación OTIC'!P150)</f>
        <v>PERSONAS VULNERABLES PERTENECIENTES AL 80 % MÁS VULNERABLE</v>
      </c>
      <c r="Q150" s="4" t="str">
        <f>+('3 Planilla Preadjudicación OTIC'!Q150)</f>
        <v>PRESENCIAL</v>
      </c>
      <c r="R150" s="4" t="str">
        <f>+('3 Planilla Preadjudicación OTIC'!R150)</f>
        <v>INDEPENDIENTE</v>
      </c>
      <c r="S150" s="4" t="str">
        <f>+('3 Planilla Preadjudicación OTIC'!S150)</f>
        <v>01. LUNES - MAÑANA / 04. MARTES - MAÑANA / 07. MIÉRCOLES - MAÑANA / 10. JUEVES - MAÑANA / 13. VIERNES - MAÑANA</v>
      </c>
      <c r="T150" s="2">
        <f>+('3 Planilla Preadjudicación OTIC'!T150)</f>
        <v>20</v>
      </c>
      <c r="U150" s="2">
        <f>+('3 Planilla Preadjudicación OTIC'!U150)</f>
        <v>260</v>
      </c>
      <c r="V150" s="2">
        <f>+('3 Planilla Preadjudicación OTIC'!V150)</f>
        <v>12</v>
      </c>
      <c r="W150" s="2">
        <f>+('3 Planilla Preadjudicación OTIC'!W150)</f>
        <v>272</v>
      </c>
      <c r="X150" s="2">
        <f>+('3 Planilla Preadjudicación OTIC'!X150)</f>
        <v>4</v>
      </c>
      <c r="Y150" s="2" t="str">
        <f>+('3 Planilla Preadjudicación OTIC'!Y150)</f>
        <v>SI</v>
      </c>
      <c r="Z150" s="2" t="str">
        <f>+('3 Planilla Preadjudicación OTIC'!Z150)</f>
        <v>SI</v>
      </c>
      <c r="AA150" s="2" t="str">
        <f>+('3 Planilla Preadjudicación OTIC'!AA150)</f>
        <v>SI</v>
      </c>
      <c r="AB150" s="4">
        <f>+('3 Planilla Preadjudicación OTIC'!AB150)</f>
        <v>0</v>
      </c>
      <c r="AC150" s="4" t="str">
        <f>+('3 Planilla Preadjudicación OTIC'!AC150)</f>
        <v>EDUCACIÓN BÁSICA COMPLETA, DE PREFERENCIA; NOCIONES BÁSICAS DE OPERACIONES MATEMÁTICAS (SUMA, RESTA,
MULTIPLICACIÓN, DIVISIÓN).</v>
      </c>
      <c r="AD150" s="2" t="str">
        <f>+('3 Planilla Preadjudicación OTIC'!AD150)</f>
        <v>SI</v>
      </c>
      <c r="AE150" s="4" t="str">
        <f>+('3 Planilla Preadjudicación OTIC'!AE150)</f>
        <v>CERTIFICACIÓN COMO SOLDADOR.</v>
      </c>
      <c r="AF150" s="2" t="str">
        <f>+('3 Planilla Preadjudicación OTIC'!AF150)</f>
        <v>CONVOCATORIA ABIERTA</v>
      </c>
      <c r="AG150" s="2">
        <f>+('3 Planilla Preadjudicación OTIC'!AG150)</f>
        <v>68</v>
      </c>
      <c r="AH150" s="30">
        <v>2</v>
      </c>
      <c r="AI150" s="2" t="str">
        <f>+('3 Planilla Preadjudicación OTIC'!AI150)</f>
        <v>77172955-k</v>
      </c>
      <c r="AJ150" s="135" t="str">
        <f>+('3 Planilla Preadjudicación OTIC'!AJ150)</f>
        <v>Sociedad de Capacitación Service Group Spa.</v>
      </c>
      <c r="AK150" s="4">
        <f>+('3 Planilla Preadjudicación OTIC'!AK150)</f>
        <v>272</v>
      </c>
      <c r="AL150" s="2">
        <f>+('3 Planilla Preadjudicación OTIC'!AL150)</f>
        <v>68</v>
      </c>
      <c r="AM150" s="2">
        <f>+('3 Planilla Preadjudicación OTIC'!AM150)</f>
        <v>5075</v>
      </c>
      <c r="AN150" s="12">
        <f>+('3 Planilla Preadjudicación OTIC'!AN150)</f>
        <v>250000</v>
      </c>
      <c r="AO150" s="12">
        <f>+('3 Planilla Preadjudicación OTIC'!AO150)</f>
        <v>250000</v>
      </c>
      <c r="AP150" s="12">
        <f>+('3 Planilla Preadjudicación OTIC'!AP150)</f>
        <v>27608000</v>
      </c>
      <c r="AQ150" s="12">
        <f>+('3 Planilla Preadjudicación OTIC'!AQ150)</f>
        <v>5440000</v>
      </c>
      <c r="AR150" s="12">
        <f>+('3 Planilla Preadjudicación OTIC'!AR150)</f>
        <v>5000000</v>
      </c>
      <c r="AS150" s="12">
        <f>+('3 Planilla Preadjudicación OTIC'!AS150)</f>
        <v>6800000</v>
      </c>
      <c r="AT150" s="12">
        <f>+('3 Planilla Preadjudicación OTIC'!AT150)</f>
        <v>5000000</v>
      </c>
      <c r="AU150" s="12">
        <f>+('3 Planilla Preadjudicación OTIC'!AU150)</f>
        <v>49848000</v>
      </c>
      <c r="AV150" s="12" t="str">
        <f>+('3 Planilla Preadjudicación OTIC'!AV150)</f>
        <v>NO</v>
      </c>
      <c r="AW150" s="4" t="str">
        <f>+('3 Planilla Preadjudicación OTIC'!AW150)</f>
        <v>Valor alumno subsidio de utiles, insumos y herramientas no es correcto se menciona $270.000 y no $275.000 (RESOLUCIÓN EXENTA N°1366 28/05/2025)</v>
      </c>
      <c r="AX150" s="4">
        <f>+('3 Planilla Preadjudicación OTIC'!AX150)</f>
        <v>0</v>
      </c>
      <c r="AY150" s="2">
        <f>+('3 Planilla Preadjudicación OTIC'!AY150)</f>
        <v>0</v>
      </c>
      <c r="AZ150" s="2" t="str">
        <f>+('3 Planilla Preadjudicación OTIC'!BA150)</f>
        <v>-</v>
      </c>
      <c r="BA150" s="2" t="str">
        <f>+('3 Planilla Preadjudicación OTIC'!BB150)</f>
        <v>-</v>
      </c>
      <c r="BB150" s="2" t="str">
        <f>+('3 Planilla Preadjudicación OTIC'!BC150)</f>
        <v>-</v>
      </c>
      <c r="BC150" s="2" t="str">
        <f>+('3 Planilla Preadjudicación OTIC'!BD150)</f>
        <v>-</v>
      </c>
      <c r="BD150" s="2" t="str">
        <f>+('3 Planilla Preadjudicación OTIC'!BE150)</f>
        <v>-</v>
      </c>
      <c r="BE150" s="2" t="str">
        <f>+('3 Planilla Preadjudicación OTIC'!BF150)</f>
        <v>-</v>
      </c>
      <c r="BF150" s="2"/>
      <c r="BG150" s="2">
        <f>+('3 Planilla Preadjudicación OTIC'!BG150)</f>
        <v>0</v>
      </c>
      <c r="BH150" s="2">
        <f>+('3 Planilla Preadjudicación OTIC'!BH150)</f>
        <v>0</v>
      </c>
      <c r="BI150" s="2">
        <f>+('3 Planilla Preadjudicación OTIC'!BI150)</f>
        <v>0</v>
      </c>
      <c r="BJ150" s="2">
        <f>+('3 Planilla Preadjudicación OTIC'!BJ150)</f>
        <v>0</v>
      </c>
      <c r="BK150" s="2">
        <f>+('3 Planilla Preadjudicación OTIC'!BK150)</f>
        <v>0</v>
      </c>
      <c r="BL150" s="199">
        <f>+('3 Planilla Preadjudicación OTIC'!BM150)</f>
        <v>0</v>
      </c>
      <c r="BM150" s="103">
        <f>ROUND(('3 Planilla Preadjudicación OTIC'!BN150),1)</f>
        <v>0</v>
      </c>
      <c r="BN150" s="4">
        <f>+('3 Planilla Preadjudicación OTIC'!BO150)</f>
        <v>0</v>
      </c>
      <c r="BO150" s="4">
        <f>+('3 Planilla Preadjudicación OTIC'!BP150)</f>
        <v>0</v>
      </c>
      <c r="BP150" s="4">
        <f>+('3 Planilla Preadjudicación OTIC'!BQ150)</f>
        <v>0</v>
      </c>
      <c r="BQ150" s="4">
        <f>+('3 Planilla Preadjudicación OTIC'!BR150)</f>
        <v>0</v>
      </c>
      <c r="BR150" s="4">
        <f>+('3 Planilla Preadjudicación OTIC'!BS150)</f>
        <v>0</v>
      </c>
      <c r="BS150" s="4">
        <f>+('3 Planilla Preadjudicación OTIC'!BT150)</f>
        <v>0</v>
      </c>
      <c r="BT150" s="135"/>
      <c r="BU150" s="85">
        <f>IF(VLOOKUP(A150,'BD OFICIAL'!$A$1:$AL$2097,7,0)=D150,0,1)</f>
        <v>0</v>
      </c>
      <c r="BV150" s="85">
        <f>IF(VLOOKUP(A150,'BD OFICIAL'!$A$1:$AL$2097,11,0)=J150,0,1)</f>
        <v>0</v>
      </c>
      <c r="BW150" s="85">
        <f>IF(VLOOKUP(A150,'BD OFICIAL'!$A$1:$AL$2097,13,0)=L150,0,1)</f>
        <v>0</v>
      </c>
      <c r="BX150" s="2">
        <f>IF(VLOOKUP(A150,'BD OFICIAL'!$A$1:$AL$2097,16,0)=O150,0,1)</f>
        <v>0</v>
      </c>
      <c r="BY150" s="2">
        <f>IF(VLOOKUP(A150,'BD OFICIAL'!$A$1:$AL$2097,17,0)=P150,0,1)</f>
        <v>0</v>
      </c>
      <c r="BZ150" s="2">
        <f>IF(VLOOKUP(A150,'BD OFICIAL'!$A$1:$AL$2097,19,0)=R150,0,1)</f>
        <v>0</v>
      </c>
      <c r="CA150" s="2">
        <f>IF(VLOOKUP(A150,'BD OFICIAL'!$A$1:$AL$2097,21,0)=T150,0,1)</f>
        <v>0</v>
      </c>
      <c r="CB150" s="2">
        <f>IF(VLOOKUP(A150,'BD OFICIAL'!$A$1:$AL$2097,24,0)=AK150,0,1)</f>
        <v>0</v>
      </c>
      <c r="CC150" s="2">
        <f>IF(VLOOKUP(A150,'BD OFICIAL'!$A$1:$AL$2097,25,0)=X150,0,1)</f>
        <v>0</v>
      </c>
      <c r="CD150" s="2">
        <f>IF(VLOOKUP(A150,'BD OFICIAL'!$A$1:$AL$2097,26,0)=Y150,0,1)</f>
        <v>0</v>
      </c>
      <c r="CE150" s="2">
        <f>IF(VLOOKUP(A150,'BD OFICIAL'!$A$1:$AL$2097,27,0)=Z150,0,1)</f>
        <v>0</v>
      </c>
      <c r="CF150" s="2">
        <f>IF(VLOOKUP(A150,'BD OFICIAL'!$A$1:$AL$2097,28,0)=AA150,0,1)</f>
        <v>0</v>
      </c>
      <c r="CG150" s="2">
        <f>IF(VLOOKUP(A150,'BD OFICIAL'!$A$1:$AL$2097,33,0)=AF150,0,1)</f>
        <v>0</v>
      </c>
      <c r="CH150" s="2">
        <f>IF(VLOOKUP(A150,'BD OFICIAL'!$A$1:$AL$2097,35,0)=AH150,0,1)</f>
        <v>0</v>
      </c>
      <c r="CI150" s="85">
        <f>IF(VLOOKUP(A150,'BD OFICIAL'!$A$1:$AL$2097,34,0)=AL150,0,1)</f>
        <v>0</v>
      </c>
      <c r="CJ150" s="12">
        <f>VLOOKUP(A150,'BD OFICIAL'!$A$1:$AM$2097,36,0)*AM150-AP150</f>
        <v>0</v>
      </c>
      <c r="CK150" s="85" t="str">
        <f t="shared" si="75"/>
        <v>SHNOM</v>
      </c>
      <c r="CL150" s="85" t="str">
        <f t="shared" si="76"/>
        <v>SI</v>
      </c>
      <c r="CM150" s="85" t="str">
        <f t="shared" si="89"/>
        <v>NO</v>
      </c>
      <c r="CN150" s="31">
        <f t="shared" si="90"/>
        <v>0</v>
      </c>
      <c r="CO150" s="31">
        <f t="shared" si="77"/>
        <v>0</v>
      </c>
      <c r="CP150" s="31">
        <f t="shared" si="68"/>
        <v>0</v>
      </c>
      <c r="CQ150" s="31">
        <f>IF(Y150="NO",0,IF(Y150="SI",IF(VLOOKUP(A150,'BD OFICIAL'!$A:$AO,40,0)=AQ150,0,1)))</f>
        <v>0</v>
      </c>
      <c r="CR150" s="31">
        <f>IF(Z150="NO",0,IF(Z150="SI",IF(VLOOKUP(A150,'BD OFICIAL'!$A:$AO,41,0)=AS150,0,1)))</f>
        <v>0</v>
      </c>
      <c r="CS150" s="31">
        <f t="shared" si="78"/>
        <v>1</v>
      </c>
      <c r="CT150" s="31">
        <f t="shared" si="79"/>
        <v>0</v>
      </c>
      <c r="CU150" s="31">
        <f>IF(VLOOKUP(A150,'BD OFICIAL'!$A$1:$AL$1055,31,0)="SI",IF(AT150&gt;0,0,1),IF(AT150=0,0,1))</f>
        <v>0</v>
      </c>
      <c r="CV150" s="31">
        <f t="shared" si="80"/>
        <v>0</v>
      </c>
      <c r="CW150" s="31">
        <f t="shared" si="81"/>
        <v>0</v>
      </c>
      <c r="CX150" s="85" t="str">
        <f t="shared" si="91"/>
        <v>NO</v>
      </c>
      <c r="CY150" s="31">
        <f t="shared" si="92"/>
        <v>0</v>
      </c>
      <c r="CZ150" s="85" t="str">
        <f>IF(ISERROR(VLOOKUP(AI150,EXPERIENCIA!$A$1:$C$2100,1,0)),"NO","SI")</f>
        <v>NO</v>
      </c>
      <c r="DA150" s="85" t="str">
        <f>IF(CX150="no","NO APLICA",IF(AX150=0,"ERROR NOTA",IF(AND(AX150&gt;1,CZ150="NO"),"ERROR NOTA",IF(AND(CZ150="NO",AX150=1),0,IF(VLOOKUP(AI150,EXPERIENCIA!$A$1:$C$2100,3,0)=AX150,0,"ERROR NOTA")))))</f>
        <v>NO APLICA</v>
      </c>
      <c r="DB150" s="85" t="str">
        <f>IF(ISERROR(VLOOKUP(AI150,COMPORTAMIENTO!$A$1:$C$2100,1,0)),"NO","SI")</f>
        <v>NO</v>
      </c>
      <c r="DC150" s="85" t="str">
        <f>IF(CX150="NO","NO APLICA",IF(AY150=0,"ERROR NOTA",IF(AND(DB150="NO",AY150=7),0,IF(VLOOKUP(AI150,COMPORTAMIENTO!$A$2:$H$2100,8,0)=AY150,0,"ERROR NOTA"))))</f>
        <v>NO APLICA</v>
      </c>
      <c r="DD150" s="103" t="str">
        <f t="shared" si="93"/>
        <v>NO APLICA</v>
      </c>
      <c r="DE150" s="103" t="str">
        <f t="shared" si="94"/>
        <v>NO APLICA</v>
      </c>
      <c r="DF150" s="85" t="str">
        <f t="shared" si="82"/>
        <v>SI</v>
      </c>
      <c r="DG150" s="85">
        <f t="shared" si="83"/>
        <v>0</v>
      </c>
      <c r="DH150" s="85">
        <f t="shared" si="95"/>
        <v>0</v>
      </c>
      <c r="DI150" s="85" t="str">
        <f t="shared" si="84"/>
        <v>NO APLICA</v>
      </c>
      <c r="DJ150" s="7" t="str">
        <f t="shared" si="96"/>
        <v>NO APLICA</v>
      </c>
      <c r="DK150" s="7" t="str">
        <f t="shared" si="85"/>
        <v>NO APLICA</v>
      </c>
      <c r="DL150" s="12">
        <f t="shared" si="97"/>
        <v>5075</v>
      </c>
      <c r="DM150" s="12">
        <f>VLOOKUP(A150,'5 TD'!$A:$B,2,0)</f>
        <v>5075</v>
      </c>
      <c r="DN150" s="7" t="str">
        <f t="shared" si="86"/>
        <v>NO APLICA</v>
      </c>
      <c r="DO150" s="85" t="str">
        <f t="shared" si="87"/>
        <v>NO APLICA</v>
      </c>
      <c r="DP150" s="85" t="str">
        <f t="shared" si="69"/>
        <v>NO APLICA</v>
      </c>
      <c r="DQ150" s="7" t="str">
        <f t="shared" si="70"/>
        <v>NO APLICA</v>
      </c>
      <c r="DR150" s="85" t="str">
        <f t="shared" si="98"/>
        <v>NO APLICA</v>
      </c>
      <c r="DS150" s="2">
        <f>+('3 Planilla Preadjudicación OTIC'!BO150)</f>
        <v>0</v>
      </c>
      <c r="DT150" s="2" t="str">
        <f>IF(DR150="APROBADO",VLOOKUP(A150,'5 TD'!$D$3:$E$270,2,0),"NO APLICA")</f>
        <v>NO APLICA</v>
      </c>
      <c r="DU150" s="2" t="str">
        <f t="shared" si="71"/>
        <v>NO APLICA</v>
      </c>
      <c r="DV150" s="2" t="str">
        <f>IF(DU150="SI",VLOOKUP(A150,'5 TD'!$G$3:$H$270,2,0),"NO APLICA ")</f>
        <v xml:space="preserve">NO APLICA </v>
      </c>
      <c r="DW150" s="2" t="str">
        <f t="shared" si="99"/>
        <v>NO</v>
      </c>
      <c r="DX150" s="2" t="str">
        <f>IF(DW150="SI",VLOOKUP(A150,'5 TD'!$J$4:$K$472,2,0),"NO APLICA")</f>
        <v>NO APLICA</v>
      </c>
      <c r="DY150" s="2" t="str">
        <f t="shared" si="100"/>
        <v>NO</v>
      </c>
      <c r="DZ150" s="7" t="str">
        <f>IF(DY150="SI",VLOOKUP(A150,'5 TD'!$M$4:$N$350,2,0),"NO APLICA")</f>
        <v>NO APLICA</v>
      </c>
      <c r="EA150" s="2" t="str">
        <f t="shared" si="88"/>
        <v>NO APLICA</v>
      </c>
      <c r="EB150" s="12" t="str">
        <f t="shared" si="101"/>
        <v/>
      </c>
      <c r="EC150" s="12" t="str">
        <f>IF(EA150="SI",VLOOKUP(A150,'5 TD'!$V$4:$W$479,2,0),"NO APLICA")</f>
        <v>NO APLICA</v>
      </c>
      <c r="ED150" s="2" t="str">
        <f t="shared" si="72"/>
        <v>NO</v>
      </c>
      <c r="EE150" s="79" t="str">
        <f>IF(ED150="SI",VLOOKUP(AI150,COMPORTAMIENTO!$A$1:$H$2100,7,0),"NO APLICA")</f>
        <v>NO APLICA</v>
      </c>
      <c r="EF150" s="234" t="str">
        <f>IF(ED150="SI",VLOOKUP(A150,'5 TD'!$P$2:$Q$479,2,0),"NO APLICA")</f>
        <v>NO APLICA</v>
      </c>
      <c r="EG150" s="2" t="str">
        <f t="shared" si="73"/>
        <v>NO</v>
      </c>
      <c r="EH150" s="2">
        <f>IF(CZ150="no",0,VLOOKUP(AI150,EXPERIENCIA!$A$1:$C$2100,2,0))</f>
        <v>0</v>
      </c>
      <c r="EI150" s="2">
        <f>IF(CZ150="si",VLOOKUP(A150,'5 TD'!$S$3:$T$2103,2,0),0)</f>
        <v>0</v>
      </c>
      <c r="EJ150" s="2" t="str">
        <f t="shared" si="74"/>
        <v>SI</v>
      </c>
      <c r="EK150" s="2">
        <f>+('3 Planilla Preadjudicación OTIC'!BU151)</f>
        <v>0</v>
      </c>
      <c r="EL150" s="3"/>
      <c r="EM150" s="3"/>
      <c r="EN150" s="3"/>
    </row>
    <row r="151" spans="1:144" ht="15" hidden="1" customHeight="1" x14ac:dyDescent="0.3">
      <c r="A151" s="2">
        <f>+('3 Planilla Preadjudicación OTIC'!A151)</f>
        <v>14549</v>
      </c>
      <c r="B151" s="2" t="str">
        <f>+('3 Planilla Preadjudicación OTIC'!B151)</f>
        <v>53334038-5</v>
      </c>
      <c r="C151" s="4">
        <f>+('3 Planilla Preadjudicación OTIC'!E151)</f>
        <v>2025</v>
      </c>
      <c r="D151" s="4" t="str">
        <f>+('3 Planilla Preadjudicación OTIC'!F151)</f>
        <v>Fondos Regionales</v>
      </c>
      <c r="E151" s="4" t="str">
        <f>+('3 Planilla Preadjudicación OTIC'!G151)</f>
        <v>61531000-K</v>
      </c>
      <c r="F151" s="4" t="str">
        <f>+('3 Planilla Preadjudicación OTIC'!H151)</f>
        <v>SENCE</v>
      </c>
      <c r="G151" s="4"/>
      <c r="H151" s="4"/>
      <c r="I151" s="4" t="str">
        <f>+('3 Planilla Preadjudicación OTIC'!I151)</f>
        <v>LABORES DE CARPINTERÍA DE OBRA GRUESA BÁSICA</v>
      </c>
      <c r="J151" s="4" t="str">
        <f>+('3 Planilla Preadjudicación OTIC'!J151)</f>
        <v>PF1566</v>
      </c>
      <c r="K151" s="4" t="str">
        <f>+('3 Planilla Preadjudicación OTIC'!K151)</f>
        <v>TÉCNICAS PARA EL EMPRENDIMIENTO</v>
      </c>
      <c r="L151" s="4" t="str">
        <f>+('3 Planilla Preadjudicación OTIC'!L151)</f>
        <v>PF0921</v>
      </c>
      <c r="M151" s="2">
        <f>+('3 Planilla Preadjudicación OTIC'!M151)</f>
        <v>9</v>
      </c>
      <c r="N151" s="4" t="str">
        <f>+('3 Planilla Preadjudicación OTIC'!N151)</f>
        <v>DE LA ARAUCANÍA</v>
      </c>
      <c r="O151" s="4" t="str">
        <f>+('3 Planilla Preadjudicación OTIC'!O151)</f>
        <v>TOLTÉN</v>
      </c>
      <c r="P151" s="4" t="str">
        <f>+('3 Planilla Preadjudicación OTIC'!P151)</f>
        <v>PERSONAS VULNERABLES PERTENECIENTES AL 80 % MÁS VULNERABLE</v>
      </c>
      <c r="Q151" s="4" t="str">
        <f>+('3 Planilla Preadjudicación OTIC'!Q151)</f>
        <v>PRESENCIAL</v>
      </c>
      <c r="R151" s="4" t="str">
        <f>+('3 Planilla Preadjudicación OTIC'!R151)</f>
        <v>INDEPENDIENTE</v>
      </c>
      <c r="S151" s="4" t="str">
        <f>+('3 Planilla Preadjudicación OTIC'!S151)</f>
        <v>01. LUNES - MAÑANA / 04. MARTES - MAÑANA / 07. MIÉRCOLES - MAÑANA / 10. JUEVES - MAÑANA / 13. VIERNES - MAÑANA</v>
      </c>
      <c r="T151" s="2">
        <f>+('3 Planilla Preadjudicación OTIC'!T151)</f>
        <v>20</v>
      </c>
      <c r="U151" s="2">
        <f>+('3 Planilla Preadjudicación OTIC'!U151)</f>
        <v>170</v>
      </c>
      <c r="V151" s="2">
        <f>+('3 Planilla Preadjudicación OTIC'!V151)</f>
        <v>12</v>
      </c>
      <c r="W151" s="2">
        <f>+('3 Planilla Preadjudicación OTIC'!W151)</f>
        <v>182</v>
      </c>
      <c r="X151" s="2">
        <f>+('3 Planilla Preadjudicación OTIC'!X151)</f>
        <v>4</v>
      </c>
      <c r="Y151" s="2" t="str">
        <f>+('3 Planilla Preadjudicación OTIC'!Y151)</f>
        <v>SI</v>
      </c>
      <c r="Z151" s="2" t="str">
        <f>+('3 Planilla Preadjudicación OTIC'!Z151)</f>
        <v>SI</v>
      </c>
      <c r="AA151" s="2" t="str">
        <f>+('3 Planilla Preadjudicación OTIC'!AA151)</f>
        <v>SI</v>
      </c>
      <c r="AB151" s="4">
        <f>+('3 Planilla Preadjudicación OTIC'!AB151)</f>
        <v>0</v>
      </c>
      <c r="AC151" s="4" t="str">
        <f>+('3 Planilla Preadjudicación OTIC'!AC151)</f>
        <v>EDUCACIÓN MEDIA COMPLETA, PREFERENTEMENTE</v>
      </c>
      <c r="AD151" s="2">
        <f>+('3 Planilla Preadjudicación OTIC'!AD151)</f>
        <v>0</v>
      </c>
      <c r="AE151" s="4">
        <f>+('3 Planilla Preadjudicación OTIC'!AE151)</f>
        <v>0</v>
      </c>
      <c r="AF151" s="2" t="str">
        <f>+('3 Planilla Preadjudicación OTIC'!AF151)</f>
        <v>CONVOCATORIA ABIERTA</v>
      </c>
      <c r="AG151" s="2">
        <f>+('3 Planilla Preadjudicación OTIC'!AG151)</f>
        <v>46</v>
      </c>
      <c r="AH151" s="30">
        <v>2</v>
      </c>
      <c r="AI151" s="2" t="str">
        <f>+('3 Planilla Preadjudicación OTIC'!AI151)</f>
        <v>77172955-k</v>
      </c>
      <c r="AJ151" s="135" t="str">
        <f>+('3 Planilla Preadjudicación OTIC'!AJ151)</f>
        <v>Sociedad de Capacitación Service Group Spa.</v>
      </c>
      <c r="AK151" s="4">
        <f>+('3 Planilla Preadjudicación OTIC'!AK151)</f>
        <v>182</v>
      </c>
      <c r="AL151" s="2">
        <f>+('3 Planilla Preadjudicación OTIC'!AL151)</f>
        <v>46</v>
      </c>
      <c r="AM151" s="2">
        <f>+('3 Planilla Preadjudicación OTIC'!AM151)</f>
        <v>5075</v>
      </c>
      <c r="AN151" s="12">
        <f>+('3 Planilla Preadjudicación OTIC'!AN151)</f>
        <v>250000</v>
      </c>
      <c r="AO151" s="12">
        <f>+('3 Planilla Preadjudicación OTIC'!AO151)</f>
        <v>0</v>
      </c>
      <c r="AP151" s="12">
        <f>+('3 Planilla Preadjudicación OTIC'!AP151)</f>
        <v>18473000</v>
      </c>
      <c r="AQ151" s="12">
        <f>+('3 Planilla Preadjudicación OTIC'!AQ151)</f>
        <v>3680000</v>
      </c>
      <c r="AR151" s="12">
        <f>+('3 Planilla Preadjudicación OTIC'!AR151)</f>
        <v>5000000</v>
      </c>
      <c r="AS151" s="12">
        <f>+('3 Planilla Preadjudicación OTIC'!AS151)</f>
        <v>4600000</v>
      </c>
      <c r="AT151" s="12">
        <f>+('3 Planilla Preadjudicación OTIC'!AT151)</f>
        <v>0</v>
      </c>
      <c r="AU151" s="12">
        <f>+('3 Planilla Preadjudicación OTIC'!AU151)</f>
        <v>31753000</v>
      </c>
      <c r="AV151" s="12" t="str">
        <f>+('3 Planilla Preadjudicación OTIC'!AV151)</f>
        <v>NO</v>
      </c>
      <c r="AW151" s="4" t="str">
        <f>+('3 Planilla Preadjudicación OTIC'!AW151)</f>
        <v>Valor alumno subsidio de utiles, insumos y herramientas no es correcto se menciona $270.000 y no $275.000 (RESOLUCIÓN EXENTA N°1366 28/05/2025)</v>
      </c>
      <c r="AX151" s="4">
        <f>+('3 Planilla Preadjudicación OTIC'!AX151)</f>
        <v>0</v>
      </c>
      <c r="AY151" s="2">
        <f>+('3 Planilla Preadjudicación OTIC'!AY151)</f>
        <v>0</v>
      </c>
      <c r="AZ151" s="2" t="str">
        <f>+('3 Planilla Preadjudicación OTIC'!BA151)</f>
        <v>-</v>
      </c>
      <c r="BA151" s="2" t="str">
        <f>+('3 Planilla Preadjudicación OTIC'!BB151)</f>
        <v>-</v>
      </c>
      <c r="BB151" s="2" t="str">
        <f>+('3 Planilla Preadjudicación OTIC'!BC151)</f>
        <v>-</v>
      </c>
      <c r="BC151" s="2" t="str">
        <f>+('3 Planilla Preadjudicación OTIC'!BD151)</f>
        <v>-</v>
      </c>
      <c r="BD151" s="2" t="str">
        <f>+('3 Planilla Preadjudicación OTIC'!BE151)</f>
        <v>-</v>
      </c>
      <c r="BE151" s="2" t="str">
        <f>+('3 Planilla Preadjudicación OTIC'!BF151)</f>
        <v>-</v>
      </c>
      <c r="BF151" s="2"/>
      <c r="BG151" s="2">
        <f>+('3 Planilla Preadjudicación OTIC'!BG151)</f>
        <v>0</v>
      </c>
      <c r="BH151" s="2">
        <f>+('3 Planilla Preadjudicación OTIC'!BH151)</f>
        <v>0</v>
      </c>
      <c r="BI151" s="2">
        <f>+('3 Planilla Preadjudicación OTIC'!BI151)</f>
        <v>0</v>
      </c>
      <c r="BJ151" s="2">
        <f>+('3 Planilla Preadjudicación OTIC'!BJ151)</f>
        <v>0</v>
      </c>
      <c r="BK151" s="2">
        <f>+('3 Planilla Preadjudicación OTIC'!BK151)</f>
        <v>0</v>
      </c>
      <c r="BL151" s="199">
        <f>+('3 Planilla Preadjudicación OTIC'!BM151)</f>
        <v>0</v>
      </c>
      <c r="BM151" s="103">
        <f>ROUND(('3 Planilla Preadjudicación OTIC'!BN151),1)</f>
        <v>0</v>
      </c>
      <c r="BN151" s="4">
        <f>+('3 Planilla Preadjudicación OTIC'!BO151)</f>
        <v>0</v>
      </c>
      <c r="BO151" s="4">
        <f>+('3 Planilla Preadjudicación OTIC'!BP151)</f>
        <v>0</v>
      </c>
      <c r="BP151" s="4">
        <f>+('3 Planilla Preadjudicación OTIC'!BQ151)</f>
        <v>0</v>
      </c>
      <c r="BQ151" s="4">
        <f>+('3 Planilla Preadjudicación OTIC'!BR151)</f>
        <v>0</v>
      </c>
      <c r="BR151" s="4">
        <f>+('3 Planilla Preadjudicación OTIC'!BS151)</f>
        <v>0</v>
      </c>
      <c r="BS151" s="4">
        <f>+('3 Planilla Preadjudicación OTIC'!BT151)</f>
        <v>0</v>
      </c>
      <c r="BT151" s="135"/>
      <c r="BU151" s="85">
        <f>IF(VLOOKUP(A151,'BD OFICIAL'!$A$1:$AL$2097,7,0)=D151,0,1)</f>
        <v>0</v>
      </c>
      <c r="BV151" s="85">
        <f>IF(VLOOKUP(A151,'BD OFICIAL'!$A$1:$AL$2097,11,0)=J151,0,1)</f>
        <v>0</v>
      </c>
      <c r="BW151" s="85">
        <f>IF(VLOOKUP(A151,'BD OFICIAL'!$A$1:$AL$2097,13,0)=L151,0,1)</f>
        <v>0</v>
      </c>
      <c r="BX151" s="2">
        <f>IF(VLOOKUP(A151,'BD OFICIAL'!$A$1:$AL$2097,16,0)=O151,0,1)</f>
        <v>0</v>
      </c>
      <c r="BY151" s="2">
        <f>IF(VLOOKUP(A151,'BD OFICIAL'!$A$1:$AL$2097,17,0)=P151,0,1)</f>
        <v>0</v>
      </c>
      <c r="BZ151" s="2">
        <f>IF(VLOOKUP(A151,'BD OFICIAL'!$A$1:$AL$2097,19,0)=R151,0,1)</f>
        <v>0</v>
      </c>
      <c r="CA151" s="2">
        <f>IF(VLOOKUP(A151,'BD OFICIAL'!$A$1:$AL$2097,21,0)=T151,0,1)</f>
        <v>0</v>
      </c>
      <c r="CB151" s="2">
        <f>IF(VLOOKUP(A151,'BD OFICIAL'!$A$1:$AL$2097,24,0)=AK151,0,1)</f>
        <v>0</v>
      </c>
      <c r="CC151" s="2">
        <f>IF(VLOOKUP(A151,'BD OFICIAL'!$A$1:$AL$2097,25,0)=X151,0,1)</f>
        <v>0</v>
      </c>
      <c r="CD151" s="2">
        <f>IF(VLOOKUP(A151,'BD OFICIAL'!$A$1:$AL$2097,26,0)=Y151,0,1)</f>
        <v>0</v>
      </c>
      <c r="CE151" s="2">
        <f>IF(VLOOKUP(A151,'BD OFICIAL'!$A$1:$AL$2097,27,0)=Z151,0,1)</f>
        <v>0</v>
      </c>
      <c r="CF151" s="2">
        <f>IF(VLOOKUP(A151,'BD OFICIAL'!$A$1:$AL$2097,28,0)=AA151,0,1)</f>
        <v>0</v>
      </c>
      <c r="CG151" s="2">
        <f>IF(VLOOKUP(A151,'BD OFICIAL'!$A$1:$AL$2097,33,0)=AF151,0,1)</f>
        <v>0</v>
      </c>
      <c r="CH151" s="2">
        <f>IF(VLOOKUP(A151,'BD OFICIAL'!$A$1:$AL$2097,35,0)=AH151,0,1)</f>
        <v>0</v>
      </c>
      <c r="CI151" s="85">
        <f>IF(VLOOKUP(A151,'BD OFICIAL'!$A$1:$AL$2097,34,0)=AL151,0,1)</f>
        <v>0</v>
      </c>
      <c r="CJ151" s="12">
        <f>VLOOKUP(A151,'BD OFICIAL'!$A$1:$AM$2097,36,0)*AM151-AP151</f>
        <v>0</v>
      </c>
      <c r="CK151" s="85" t="str">
        <f t="shared" si="75"/>
        <v>SHNOM</v>
      </c>
      <c r="CL151" s="85" t="str">
        <f t="shared" si="76"/>
        <v>SI</v>
      </c>
      <c r="CM151" s="85" t="str">
        <f t="shared" si="89"/>
        <v>NO</v>
      </c>
      <c r="CN151" s="31">
        <f t="shared" si="90"/>
        <v>0</v>
      </c>
      <c r="CO151" s="31">
        <f t="shared" si="77"/>
        <v>0</v>
      </c>
      <c r="CP151" s="31">
        <f t="shared" si="68"/>
        <v>0</v>
      </c>
      <c r="CQ151" s="31">
        <f>IF(Y151="NO",0,IF(Y151="SI",IF(VLOOKUP(A151,'BD OFICIAL'!$A:$AO,40,0)=AQ151,0,1)))</f>
        <v>0</v>
      </c>
      <c r="CR151" s="31">
        <f>IF(Z151="NO",0,IF(Z151="SI",IF(VLOOKUP(A151,'BD OFICIAL'!$A:$AO,41,0)=AS151,0,1)))</f>
        <v>0</v>
      </c>
      <c r="CS151" s="31">
        <f t="shared" si="78"/>
        <v>1</v>
      </c>
      <c r="CT151" s="31">
        <f t="shared" si="79"/>
        <v>0</v>
      </c>
      <c r="CU151" s="31">
        <f>IF(VLOOKUP(A151,'BD OFICIAL'!$A$1:$AL$1055,31,0)="SI",IF(AT151&gt;0,0,1),IF(AT151=0,0,1))</f>
        <v>0</v>
      </c>
      <c r="CV151" s="31">
        <f t="shared" si="80"/>
        <v>0</v>
      </c>
      <c r="CW151" s="31">
        <f t="shared" si="81"/>
        <v>0</v>
      </c>
      <c r="CX151" s="85" t="str">
        <f t="shared" si="91"/>
        <v>NO</v>
      </c>
      <c r="CY151" s="31">
        <f t="shared" si="92"/>
        <v>0</v>
      </c>
      <c r="CZ151" s="85" t="str">
        <f>IF(ISERROR(VLOOKUP(AI151,EXPERIENCIA!$A$1:$C$2100,1,0)),"NO","SI")</f>
        <v>NO</v>
      </c>
      <c r="DA151" s="85" t="str">
        <f>IF(CX151="no","NO APLICA",IF(AX151=0,"ERROR NOTA",IF(AND(AX151&gt;1,CZ151="NO"),"ERROR NOTA",IF(AND(CZ151="NO",AX151=1),0,IF(VLOOKUP(AI151,EXPERIENCIA!$A$1:$C$2100,3,0)=AX151,0,"ERROR NOTA")))))</f>
        <v>NO APLICA</v>
      </c>
      <c r="DB151" s="85" t="str">
        <f>IF(ISERROR(VLOOKUP(AI151,COMPORTAMIENTO!$A$1:$C$2100,1,0)),"NO","SI")</f>
        <v>NO</v>
      </c>
      <c r="DC151" s="85" t="str">
        <f>IF(CX151="NO","NO APLICA",IF(AY151=0,"ERROR NOTA",IF(AND(DB151="NO",AY151=7),0,IF(VLOOKUP(AI151,COMPORTAMIENTO!$A$2:$H$2100,8,0)=AY151,0,"ERROR NOTA"))))</f>
        <v>NO APLICA</v>
      </c>
      <c r="DD151" s="103" t="str">
        <f t="shared" si="93"/>
        <v>NO APLICA</v>
      </c>
      <c r="DE151" s="103" t="str">
        <f t="shared" si="94"/>
        <v>NO APLICA</v>
      </c>
      <c r="DF151" s="85" t="str">
        <f t="shared" si="82"/>
        <v>SI</v>
      </c>
      <c r="DG151" s="85">
        <f t="shared" si="83"/>
        <v>0</v>
      </c>
      <c r="DH151" s="85">
        <f t="shared" si="95"/>
        <v>0</v>
      </c>
      <c r="DI151" s="85" t="str">
        <f t="shared" si="84"/>
        <v>NO APLICA</v>
      </c>
      <c r="DJ151" s="7" t="str">
        <f t="shared" si="96"/>
        <v>NO APLICA</v>
      </c>
      <c r="DK151" s="7" t="str">
        <f t="shared" si="85"/>
        <v>NO APLICA</v>
      </c>
      <c r="DL151" s="12">
        <f t="shared" si="97"/>
        <v>5075</v>
      </c>
      <c r="DM151" s="12">
        <f>VLOOKUP(A151,'5 TD'!$A:$B,2,0)</f>
        <v>5075</v>
      </c>
      <c r="DN151" s="7" t="str">
        <f t="shared" si="86"/>
        <v>NO APLICA</v>
      </c>
      <c r="DO151" s="85" t="str">
        <f t="shared" si="87"/>
        <v>NO APLICA</v>
      </c>
      <c r="DP151" s="85" t="str">
        <f t="shared" si="69"/>
        <v>NO APLICA</v>
      </c>
      <c r="DQ151" s="7" t="str">
        <f t="shared" si="70"/>
        <v>NO APLICA</v>
      </c>
      <c r="DR151" s="85" t="str">
        <f t="shared" si="98"/>
        <v>NO APLICA</v>
      </c>
      <c r="DS151" s="2">
        <f>+('3 Planilla Preadjudicación OTIC'!BO151)</f>
        <v>0</v>
      </c>
      <c r="DT151" s="2" t="str">
        <f>IF(DR151="APROBADO",VLOOKUP(A151,'5 TD'!$D$3:$E$270,2,0),"NO APLICA")</f>
        <v>NO APLICA</v>
      </c>
      <c r="DU151" s="2" t="str">
        <f t="shared" si="71"/>
        <v>NO APLICA</v>
      </c>
      <c r="DV151" s="2" t="str">
        <f>IF(DU151="SI",VLOOKUP(A151,'5 TD'!$G$3:$H$270,2,0),"NO APLICA ")</f>
        <v xml:space="preserve">NO APLICA </v>
      </c>
      <c r="DW151" s="2" t="str">
        <f t="shared" si="99"/>
        <v>NO</v>
      </c>
      <c r="DX151" s="2" t="str">
        <f>IF(DW151="SI",VLOOKUP(A151,'5 TD'!$J$4:$K$472,2,0),"NO APLICA")</f>
        <v>NO APLICA</v>
      </c>
      <c r="DY151" s="2" t="str">
        <f t="shared" si="100"/>
        <v>NO</v>
      </c>
      <c r="DZ151" s="7" t="str">
        <f>IF(DY151="SI",VLOOKUP(A151,'5 TD'!$M$4:$N$350,2,0),"NO APLICA")</f>
        <v>NO APLICA</v>
      </c>
      <c r="EA151" s="2" t="str">
        <f t="shared" si="88"/>
        <v>NO APLICA</v>
      </c>
      <c r="EB151" s="12" t="str">
        <f t="shared" si="101"/>
        <v/>
      </c>
      <c r="EC151" s="12" t="str">
        <f>IF(EA151="SI",VLOOKUP(A151,'5 TD'!$V$4:$W$479,2,0),"NO APLICA")</f>
        <v>NO APLICA</v>
      </c>
      <c r="ED151" s="2" t="str">
        <f t="shared" si="72"/>
        <v>NO</v>
      </c>
      <c r="EE151" s="79" t="str">
        <f>IF(ED151="SI",VLOOKUP(AI151,COMPORTAMIENTO!$A$1:$H$2100,7,0),"NO APLICA")</f>
        <v>NO APLICA</v>
      </c>
      <c r="EF151" s="234" t="str">
        <f>IF(ED151="SI",VLOOKUP(A151,'5 TD'!$P$2:$Q$479,2,0),"NO APLICA")</f>
        <v>NO APLICA</v>
      </c>
      <c r="EG151" s="2" t="str">
        <f t="shared" si="73"/>
        <v>NO</v>
      </c>
      <c r="EH151" s="2">
        <f>IF(CZ151="no",0,VLOOKUP(AI151,EXPERIENCIA!$A$1:$C$2100,2,0))</f>
        <v>0</v>
      </c>
      <c r="EI151" s="2">
        <f>IF(CZ151="si",VLOOKUP(A151,'5 TD'!$S$3:$T$2103,2,0),0)</f>
        <v>0</v>
      </c>
      <c r="EJ151" s="2" t="str">
        <f t="shared" si="74"/>
        <v>SI</v>
      </c>
      <c r="EK151" s="2">
        <f>+('3 Planilla Preadjudicación OTIC'!BU152)</f>
        <v>0</v>
      </c>
      <c r="EL151" s="3"/>
      <c r="EM151" s="3"/>
      <c r="EN151" s="3"/>
    </row>
    <row r="152" spans="1:144" ht="15" hidden="1" customHeight="1" x14ac:dyDescent="0.3">
      <c r="A152" s="2">
        <f>+('3 Planilla Preadjudicación OTIC'!A152)</f>
        <v>14550</v>
      </c>
      <c r="B152" s="2" t="str">
        <f>+('3 Planilla Preadjudicación OTIC'!B152)</f>
        <v>53334038-5</v>
      </c>
      <c r="C152" s="4">
        <f>+('3 Planilla Preadjudicación OTIC'!E152)</f>
        <v>2025</v>
      </c>
      <c r="D152" s="4" t="str">
        <f>+('3 Planilla Preadjudicación OTIC'!F152)</f>
        <v>Fondos Regionales</v>
      </c>
      <c r="E152" s="4" t="str">
        <f>+('3 Planilla Preadjudicación OTIC'!G152)</f>
        <v>61531000-K</v>
      </c>
      <c r="F152" s="4" t="str">
        <f>+('3 Planilla Preadjudicación OTIC'!H152)</f>
        <v>SENCE</v>
      </c>
      <c r="G152" s="4"/>
      <c r="H152" s="4"/>
      <c r="I152" s="4" t="str">
        <f>+('3 Planilla Preadjudicación OTIC'!I152)</f>
        <v>LABORES DE CARPINTERÍA DE OBRA GRUESA BÁSICA</v>
      </c>
      <c r="J152" s="4" t="str">
        <f>+('3 Planilla Preadjudicación OTIC'!J152)</f>
        <v>PF1566</v>
      </c>
      <c r="K152" s="4" t="str">
        <f>+('3 Planilla Preadjudicación OTIC'!K152)</f>
        <v>TÉCNICAS PARA EL EMPRENDIMIENTO</v>
      </c>
      <c r="L152" s="4" t="str">
        <f>+('3 Planilla Preadjudicación OTIC'!L152)</f>
        <v>PF0921</v>
      </c>
      <c r="M152" s="2">
        <f>+('3 Planilla Preadjudicación OTIC'!M152)</f>
        <v>9</v>
      </c>
      <c r="N152" s="4" t="str">
        <f>+('3 Planilla Preadjudicación OTIC'!N152)</f>
        <v>DE LA ARAUCANÍA</v>
      </c>
      <c r="O152" s="4" t="str">
        <f>+('3 Planilla Preadjudicación OTIC'!O152)</f>
        <v>CARAHUE</v>
      </c>
      <c r="P152" s="4" t="str">
        <f>+('3 Planilla Preadjudicación OTIC'!P152)</f>
        <v>PERSONAS VULNERABLES PERTENECIENTES AL 80 % MÁS VULNERABLE</v>
      </c>
      <c r="Q152" s="4" t="str">
        <f>+('3 Planilla Preadjudicación OTIC'!Q152)</f>
        <v>PRESENCIAL</v>
      </c>
      <c r="R152" s="4" t="str">
        <f>+('3 Planilla Preadjudicación OTIC'!R152)</f>
        <v>INDEPENDIENTE</v>
      </c>
      <c r="S152" s="4" t="str">
        <f>+('3 Planilla Preadjudicación OTIC'!S152)</f>
        <v>01. LUNES - MAÑANA / 04. MARTES - MAÑANA / 07. MIÉRCOLES - MAÑANA / 10. JUEVES - MAÑANA / 13. VIERNES - MAÑANA</v>
      </c>
      <c r="T152" s="2">
        <f>+('3 Planilla Preadjudicación OTIC'!T152)</f>
        <v>20</v>
      </c>
      <c r="U152" s="2">
        <f>+('3 Planilla Preadjudicación OTIC'!U152)</f>
        <v>170</v>
      </c>
      <c r="V152" s="2">
        <f>+('3 Planilla Preadjudicación OTIC'!V152)</f>
        <v>12</v>
      </c>
      <c r="W152" s="2">
        <f>+('3 Planilla Preadjudicación OTIC'!W152)</f>
        <v>182</v>
      </c>
      <c r="X152" s="2">
        <f>+('3 Planilla Preadjudicación OTIC'!X152)</f>
        <v>4</v>
      </c>
      <c r="Y152" s="2" t="str">
        <f>+('3 Planilla Preadjudicación OTIC'!Y152)</f>
        <v>SI</v>
      </c>
      <c r="Z152" s="2" t="str">
        <f>+('3 Planilla Preadjudicación OTIC'!Z152)</f>
        <v>SI</v>
      </c>
      <c r="AA152" s="2" t="str">
        <f>+('3 Planilla Preadjudicación OTIC'!AA152)</f>
        <v>SI</v>
      </c>
      <c r="AB152" s="4">
        <f>+('3 Planilla Preadjudicación OTIC'!AB152)</f>
        <v>0</v>
      </c>
      <c r="AC152" s="4" t="str">
        <f>+('3 Planilla Preadjudicación OTIC'!AC152)</f>
        <v>EDUCACIÓN MEDIA COMPLETA, PREFERENTEMENTE</v>
      </c>
      <c r="AD152" s="2">
        <f>+('3 Planilla Preadjudicación OTIC'!AD152)</f>
        <v>0</v>
      </c>
      <c r="AE152" s="4">
        <f>+('3 Planilla Preadjudicación OTIC'!AE152)</f>
        <v>0</v>
      </c>
      <c r="AF152" s="2" t="str">
        <f>+('3 Planilla Preadjudicación OTIC'!AF152)</f>
        <v>CONVOCATORIA ABIERTA</v>
      </c>
      <c r="AG152" s="2">
        <f>+('3 Planilla Preadjudicación OTIC'!AG152)</f>
        <v>46</v>
      </c>
      <c r="AH152" s="30">
        <v>2</v>
      </c>
      <c r="AI152" s="2" t="str">
        <f>+('3 Planilla Preadjudicación OTIC'!AI152)</f>
        <v>77172955-k</v>
      </c>
      <c r="AJ152" s="135" t="str">
        <f>+('3 Planilla Preadjudicación OTIC'!AJ152)</f>
        <v>Sociedad de Capacitación Service Group Spa.</v>
      </c>
      <c r="AK152" s="4">
        <f>+('3 Planilla Preadjudicación OTIC'!AK152)</f>
        <v>182</v>
      </c>
      <c r="AL152" s="2">
        <f>+('3 Planilla Preadjudicación OTIC'!AL152)</f>
        <v>46</v>
      </c>
      <c r="AM152" s="2">
        <f>+('3 Planilla Preadjudicación OTIC'!AM152)</f>
        <v>5075</v>
      </c>
      <c r="AN152" s="12">
        <f>+('3 Planilla Preadjudicación OTIC'!AN152)</f>
        <v>250000</v>
      </c>
      <c r="AO152" s="12">
        <f>+('3 Planilla Preadjudicación OTIC'!AO152)</f>
        <v>0</v>
      </c>
      <c r="AP152" s="12">
        <f>+('3 Planilla Preadjudicación OTIC'!AP152)</f>
        <v>18473000</v>
      </c>
      <c r="AQ152" s="12">
        <f>+('3 Planilla Preadjudicación OTIC'!AQ152)</f>
        <v>3680000</v>
      </c>
      <c r="AR152" s="12">
        <f>+('3 Planilla Preadjudicación OTIC'!AR152)</f>
        <v>5000000</v>
      </c>
      <c r="AS152" s="12">
        <f>+('3 Planilla Preadjudicación OTIC'!AS152)</f>
        <v>4600000</v>
      </c>
      <c r="AT152" s="12">
        <f>+('3 Planilla Preadjudicación OTIC'!AT152)</f>
        <v>0</v>
      </c>
      <c r="AU152" s="12">
        <f>+('3 Planilla Preadjudicación OTIC'!AU152)</f>
        <v>31753000</v>
      </c>
      <c r="AV152" s="12" t="str">
        <f>+('3 Planilla Preadjudicación OTIC'!AV152)</f>
        <v>NO</v>
      </c>
      <c r="AW152" s="4" t="str">
        <f>+('3 Planilla Preadjudicación OTIC'!AW152)</f>
        <v>Valor alumno subsidio de utiles, insumos y herramientas no es correcto se menciona $270.000 y no $275.000 (RESOLUCIÓN EXENTA N°1366 28/05/2025)</v>
      </c>
      <c r="AX152" s="4">
        <f>+('3 Planilla Preadjudicación OTIC'!AX152)</f>
        <v>0</v>
      </c>
      <c r="AY152" s="2">
        <f>+('3 Planilla Preadjudicación OTIC'!AY152)</f>
        <v>0</v>
      </c>
      <c r="AZ152" s="2" t="str">
        <f>+('3 Planilla Preadjudicación OTIC'!BA152)</f>
        <v>-</v>
      </c>
      <c r="BA152" s="2" t="str">
        <f>+('3 Planilla Preadjudicación OTIC'!BB152)</f>
        <v>-</v>
      </c>
      <c r="BB152" s="2" t="str">
        <f>+('3 Planilla Preadjudicación OTIC'!BC152)</f>
        <v>-</v>
      </c>
      <c r="BC152" s="2" t="str">
        <f>+('3 Planilla Preadjudicación OTIC'!BD152)</f>
        <v>-</v>
      </c>
      <c r="BD152" s="2" t="str">
        <f>+('3 Planilla Preadjudicación OTIC'!BE152)</f>
        <v>-</v>
      </c>
      <c r="BE152" s="2" t="str">
        <f>+('3 Planilla Preadjudicación OTIC'!BF152)</f>
        <v>-</v>
      </c>
      <c r="BF152" s="2"/>
      <c r="BG152" s="2">
        <f>+('3 Planilla Preadjudicación OTIC'!BG152)</f>
        <v>0</v>
      </c>
      <c r="BH152" s="2">
        <f>+('3 Planilla Preadjudicación OTIC'!BH152)</f>
        <v>0</v>
      </c>
      <c r="BI152" s="2">
        <f>+('3 Planilla Preadjudicación OTIC'!BI152)</f>
        <v>0</v>
      </c>
      <c r="BJ152" s="2">
        <f>+('3 Planilla Preadjudicación OTIC'!BJ152)</f>
        <v>0</v>
      </c>
      <c r="BK152" s="2">
        <f>+('3 Planilla Preadjudicación OTIC'!BK152)</f>
        <v>0</v>
      </c>
      <c r="BL152" s="199">
        <f>+('3 Planilla Preadjudicación OTIC'!BM152)</f>
        <v>0</v>
      </c>
      <c r="BM152" s="103">
        <f>ROUND(('3 Planilla Preadjudicación OTIC'!BN152),1)</f>
        <v>0</v>
      </c>
      <c r="BN152" s="4">
        <f>+('3 Planilla Preadjudicación OTIC'!BO152)</f>
        <v>0</v>
      </c>
      <c r="BO152" s="4">
        <f>+('3 Planilla Preadjudicación OTIC'!BP152)</f>
        <v>0</v>
      </c>
      <c r="BP152" s="4">
        <f>+('3 Planilla Preadjudicación OTIC'!BQ152)</f>
        <v>0</v>
      </c>
      <c r="BQ152" s="4">
        <f>+('3 Planilla Preadjudicación OTIC'!BR152)</f>
        <v>0</v>
      </c>
      <c r="BR152" s="4">
        <f>+('3 Planilla Preadjudicación OTIC'!BS152)</f>
        <v>0</v>
      </c>
      <c r="BS152" s="4">
        <f>+('3 Planilla Preadjudicación OTIC'!BT152)</f>
        <v>0</v>
      </c>
      <c r="BT152" s="135"/>
      <c r="BU152" s="85">
        <f>IF(VLOOKUP(A152,'BD OFICIAL'!$A$1:$AL$2097,7,0)=D152,0,1)</f>
        <v>0</v>
      </c>
      <c r="BV152" s="85">
        <f>IF(VLOOKUP(A152,'BD OFICIAL'!$A$1:$AL$2097,11,0)=J152,0,1)</f>
        <v>0</v>
      </c>
      <c r="BW152" s="85">
        <f>IF(VLOOKUP(A152,'BD OFICIAL'!$A$1:$AL$2097,13,0)=L152,0,1)</f>
        <v>0</v>
      </c>
      <c r="BX152" s="2">
        <f>IF(VLOOKUP(A152,'BD OFICIAL'!$A$1:$AL$2097,16,0)=O152,0,1)</f>
        <v>0</v>
      </c>
      <c r="BY152" s="2">
        <f>IF(VLOOKUP(A152,'BD OFICIAL'!$A$1:$AL$2097,17,0)=P152,0,1)</f>
        <v>0</v>
      </c>
      <c r="BZ152" s="2">
        <f>IF(VLOOKUP(A152,'BD OFICIAL'!$A$1:$AL$2097,19,0)=R152,0,1)</f>
        <v>0</v>
      </c>
      <c r="CA152" s="2">
        <f>IF(VLOOKUP(A152,'BD OFICIAL'!$A$1:$AL$2097,21,0)=T152,0,1)</f>
        <v>0</v>
      </c>
      <c r="CB152" s="2">
        <f>IF(VLOOKUP(A152,'BD OFICIAL'!$A$1:$AL$2097,24,0)=AK152,0,1)</f>
        <v>0</v>
      </c>
      <c r="CC152" s="2">
        <f>IF(VLOOKUP(A152,'BD OFICIAL'!$A$1:$AL$2097,25,0)=X152,0,1)</f>
        <v>0</v>
      </c>
      <c r="CD152" s="2">
        <f>IF(VLOOKUP(A152,'BD OFICIAL'!$A$1:$AL$2097,26,0)=Y152,0,1)</f>
        <v>0</v>
      </c>
      <c r="CE152" s="2">
        <f>IF(VLOOKUP(A152,'BD OFICIAL'!$A$1:$AL$2097,27,0)=Z152,0,1)</f>
        <v>0</v>
      </c>
      <c r="CF152" s="2">
        <f>IF(VLOOKUP(A152,'BD OFICIAL'!$A$1:$AL$2097,28,0)=AA152,0,1)</f>
        <v>0</v>
      </c>
      <c r="CG152" s="2">
        <f>IF(VLOOKUP(A152,'BD OFICIAL'!$A$1:$AL$2097,33,0)=AF152,0,1)</f>
        <v>0</v>
      </c>
      <c r="CH152" s="2">
        <f>IF(VLOOKUP(A152,'BD OFICIAL'!$A$1:$AL$2097,35,0)=AH152,0,1)</f>
        <v>0</v>
      </c>
      <c r="CI152" s="85">
        <f>IF(VLOOKUP(A152,'BD OFICIAL'!$A$1:$AL$2097,34,0)=AL152,0,1)</f>
        <v>0</v>
      </c>
      <c r="CJ152" s="12">
        <f>VLOOKUP(A152,'BD OFICIAL'!$A$1:$AM$2097,36,0)*AM152-AP152</f>
        <v>0</v>
      </c>
      <c r="CK152" s="85" t="str">
        <f t="shared" si="75"/>
        <v>SHNOM</v>
      </c>
      <c r="CL152" s="85" t="str">
        <f t="shared" si="76"/>
        <v>SI</v>
      </c>
      <c r="CM152" s="85" t="str">
        <f t="shared" si="89"/>
        <v>NO</v>
      </c>
      <c r="CN152" s="31">
        <f t="shared" si="90"/>
        <v>0</v>
      </c>
      <c r="CO152" s="31">
        <f t="shared" si="77"/>
        <v>0</v>
      </c>
      <c r="CP152" s="31">
        <f t="shared" si="68"/>
        <v>0</v>
      </c>
      <c r="CQ152" s="31">
        <f>IF(Y152="NO",0,IF(Y152="SI",IF(VLOOKUP(A152,'BD OFICIAL'!$A:$AO,40,0)=AQ152,0,1)))</f>
        <v>0</v>
      </c>
      <c r="CR152" s="31">
        <f>IF(Z152="NO",0,IF(Z152="SI",IF(VLOOKUP(A152,'BD OFICIAL'!$A:$AO,41,0)=AS152,0,1)))</f>
        <v>0</v>
      </c>
      <c r="CS152" s="31">
        <f t="shared" si="78"/>
        <v>1</v>
      </c>
      <c r="CT152" s="31">
        <f t="shared" si="79"/>
        <v>0</v>
      </c>
      <c r="CU152" s="31">
        <f>IF(VLOOKUP(A152,'BD OFICIAL'!$A$1:$AL$1055,31,0)="SI",IF(AT152&gt;0,0,1),IF(AT152=0,0,1))</f>
        <v>0</v>
      </c>
      <c r="CV152" s="31">
        <f t="shared" si="80"/>
        <v>0</v>
      </c>
      <c r="CW152" s="31">
        <f t="shared" si="81"/>
        <v>0</v>
      </c>
      <c r="CX152" s="85" t="str">
        <f t="shared" si="91"/>
        <v>NO</v>
      </c>
      <c r="CY152" s="31">
        <f t="shared" si="92"/>
        <v>0</v>
      </c>
      <c r="CZ152" s="85" t="str">
        <f>IF(ISERROR(VLOOKUP(AI152,EXPERIENCIA!$A$1:$C$2100,1,0)),"NO","SI")</f>
        <v>NO</v>
      </c>
      <c r="DA152" s="85" t="str">
        <f>IF(CX152="no","NO APLICA",IF(AX152=0,"ERROR NOTA",IF(AND(AX152&gt;1,CZ152="NO"),"ERROR NOTA",IF(AND(CZ152="NO",AX152=1),0,IF(VLOOKUP(AI152,EXPERIENCIA!$A$1:$C$2100,3,0)=AX152,0,"ERROR NOTA")))))</f>
        <v>NO APLICA</v>
      </c>
      <c r="DB152" s="85" t="str">
        <f>IF(ISERROR(VLOOKUP(AI152,COMPORTAMIENTO!$A$1:$C$2100,1,0)),"NO","SI")</f>
        <v>NO</v>
      </c>
      <c r="DC152" s="85" t="str">
        <f>IF(CX152="NO","NO APLICA",IF(AY152=0,"ERROR NOTA",IF(AND(DB152="NO",AY152=7),0,IF(VLOOKUP(AI152,COMPORTAMIENTO!$A$2:$H$2100,8,0)=AY152,0,"ERROR NOTA"))))</f>
        <v>NO APLICA</v>
      </c>
      <c r="DD152" s="103" t="str">
        <f t="shared" si="93"/>
        <v>NO APLICA</v>
      </c>
      <c r="DE152" s="103" t="str">
        <f t="shared" si="94"/>
        <v>NO APLICA</v>
      </c>
      <c r="DF152" s="85" t="str">
        <f t="shared" si="82"/>
        <v>SI</v>
      </c>
      <c r="DG152" s="85">
        <f t="shared" si="83"/>
        <v>0</v>
      </c>
      <c r="DH152" s="85">
        <f t="shared" si="95"/>
        <v>0</v>
      </c>
      <c r="DI152" s="85" t="str">
        <f t="shared" si="84"/>
        <v>NO APLICA</v>
      </c>
      <c r="DJ152" s="7" t="str">
        <f t="shared" si="96"/>
        <v>NO APLICA</v>
      </c>
      <c r="DK152" s="7" t="str">
        <f t="shared" si="85"/>
        <v>NO APLICA</v>
      </c>
      <c r="DL152" s="12">
        <f t="shared" si="97"/>
        <v>5075</v>
      </c>
      <c r="DM152" s="12">
        <f>VLOOKUP(A152,'5 TD'!$A:$B,2,0)</f>
        <v>5075</v>
      </c>
      <c r="DN152" s="7" t="str">
        <f t="shared" si="86"/>
        <v>NO APLICA</v>
      </c>
      <c r="DO152" s="85" t="str">
        <f t="shared" si="87"/>
        <v>NO APLICA</v>
      </c>
      <c r="DP152" s="85" t="str">
        <f t="shared" si="69"/>
        <v>NO APLICA</v>
      </c>
      <c r="DQ152" s="7" t="str">
        <f t="shared" si="70"/>
        <v>NO APLICA</v>
      </c>
      <c r="DR152" s="85" t="str">
        <f t="shared" si="98"/>
        <v>NO APLICA</v>
      </c>
      <c r="DS152" s="2">
        <f>+('3 Planilla Preadjudicación OTIC'!BO152)</f>
        <v>0</v>
      </c>
      <c r="DT152" s="2" t="str">
        <f>IF(DR152="APROBADO",VLOOKUP(A152,'5 TD'!$D$3:$E$270,2,0),"NO APLICA")</f>
        <v>NO APLICA</v>
      </c>
      <c r="DU152" s="2" t="str">
        <f t="shared" si="71"/>
        <v>NO APLICA</v>
      </c>
      <c r="DV152" s="2" t="str">
        <f>IF(DU152="SI",VLOOKUP(A152,'5 TD'!$G$3:$H$270,2,0),"NO APLICA ")</f>
        <v xml:space="preserve">NO APLICA </v>
      </c>
      <c r="DW152" s="2" t="str">
        <f t="shared" si="99"/>
        <v>NO</v>
      </c>
      <c r="DX152" s="2" t="str">
        <f>IF(DW152="SI",VLOOKUP(A152,'5 TD'!$J$4:$K$472,2,0),"NO APLICA")</f>
        <v>NO APLICA</v>
      </c>
      <c r="DY152" s="2" t="str">
        <f t="shared" si="100"/>
        <v>NO</v>
      </c>
      <c r="DZ152" s="7" t="str">
        <f>IF(DY152="SI",VLOOKUP(A152,'5 TD'!$M$4:$N$350,2,0),"NO APLICA")</f>
        <v>NO APLICA</v>
      </c>
      <c r="EA152" s="2" t="str">
        <f t="shared" si="88"/>
        <v>NO APLICA</v>
      </c>
      <c r="EB152" s="12" t="str">
        <f t="shared" si="101"/>
        <v/>
      </c>
      <c r="EC152" s="12" t="str">
        <f>IF(EA152="SI",VLOOKUP(A152,'5 TD'!$V$4:$W$479,2,0),"NO APLICA")</f>
        <v>NO APLICA</v>
      </c>
      <c r="ED152" s="2" t="str">
        <f t="shared" si="72"/>
        <v>NO</v>
      </c>
      <c r="EE152" s="79" t="str">
        <f>IF(ED152="SI",VLOOKUP(AI152,COMPORTAMIENTO!$A$1:$H$2100,7,0),"NO APLICA")</f>
        <v>NO APLICA</v>
      </c>
      <c r="EF152" s="234" t="str">
        <f>IF(ED152="SI",VLOOKUP(A152,'5 TD'!$P$2:$Q$479,2,0),"NO APLICA")</f>
        <v>NO APLICA</v>
      </c>
      <c r="EG152" s="2" t="str">
        <f t="shared" si="73"/>
        <v>NO</v>
      </c>
      <c r="EH152" s="2">
        <f>IF(CZ152="no",0,VLOOKUP(AI152,EXPERIENCIA!$A$1:$C$2100,2,0))</f>
        <v>0</v>
      </c>
      <c r="EI152" s="2">
        <f>IF(CZ152="si",VLOOKUP(A152,'5 TD'!$S$3:$T$2103,2,0),0)</f>
        <v>0</v>
      </c>
      <c r="EJ152" s="2" t="str">
        <f t="shared" si="74"/>
        <v>SI</v>
      </c>
      <c r="EK152" s="2">
        <f>+('3 Planilla Preadjudicación OTIC'!BU153)</f>
        <v>0</v>
      </c>
      <c r="EL152" s="3"/>
      <c r="EM152" s="3"/>
      <c r="EN152" s="3"/>
    </row>
    <row r="153" spans="1:144" ht="15" hidden="1" customHeight="1" x14ac:dyDescent="0.3">
      <c r="A153" s="2">
        <f>+('3 Planilla Preadjudicación OTIC'!A153)</f>
        <v>14551</v>
      </c>
      <c r="B153" s="2" t="str">
        <f>+('3 Planilla Preadjudicación OTIC'!B153)</f>
        <v>53334038-5</v>
      </c>
      <c r="C153" s="4">
        <f>+('3 Planilla Preadjudicación OTIC'!E153)</f>
        <v>2025</v>
      </c>
      <c r="D153" s="4" t="str">
        <f>+('3 Planilla Preadjudicación OTIC'!F153)</f>
        <v>Fondos Regionales</v>
      </c>
      <c r="E153" s="4" t="str">
        <f>+('3 Planilla Preadjudicación OTIC'!G153)</f>
        <v>61531000-K</v>
      </c>
      <c r="F153" s="4" t="str">
        <f>+('3 Planilla Preadjudicación OTIC'!H153)</f>
        <v>SENCE</v>
      </c>
      <c r="G153" s="4"/>
      <c r="H153" s="4"/>
      <c r="I153" s="4" t="str">
        <f>+('3 Planilla Preadjudicación OTIC'!I153)</f>
        <v>LABORES DE CARPINTERÍA DE OBRA GRUESA BÁSICA</v>
      </c>
      <c r="J153" s="4" t="str">
        <f>+('3 Planilla Preadjudicación OTIC'!J153)</f>
        <v>PF1566</v>
      </c>
      <c r="K153" s="4" t="str">
        <f>+('3 Planilla Preadjudicación OTIC'!K153)</f>
        <v>TÉCNICAS PARA EL EMPRENDIMIENTO</v>
      </c>
      <c r="L153" s="4" t="str">
        <f>+('3 Planilla Preadjudicación OTIC'!L153)</f>
        <v>PF0921</v>
      </c>
      <c r="M153" s="2">
        <f>+('3 Planilla Preadjudicación OTIC'!M153)</f>
        <v>9</v>
      </c>
      <c r="N153" s="4" t="str">
        <f>+('3 Planilla Preadjudicación OTIC'!N153)</f>
        <v>DE LA ARAUCANÍA</v>
      </c>
      <c r="O153" s="4" t="str">
        <f>+('3 Planilla Preadjudicación OTIC'!O153)</f>
        <v>LONQUIMAY</v>
      </c>
      <c r="P153" s="4" t="str">
        <f>+('3 Planilla Preadjudicación OTIC'!P153)</f>
        <v>PERSONAS VULNERABLES PERTENECIENTES AL 80 % MÁS VULNERABLE</v>
      </c>
      <c r="Q153" s="4" t="str">
        <f>+('3 Planilla Preadjudicación OTIC'!Q153)</f>
        <v>PRESENCIAL</v>
      </c>
      <c r="R153" s="4" t="str">
        <f>+('3 Planilla Preadjudicación OTIC'!R153)</f>
        <v>INDEPENDIENTE</v>
      </c>
      <c r="S153" s="4" t="str">
        <f>+('3 Planilla Preadjudicación OTIC'!S153)</f>
        <v>01. LUNES - MAÑANA / 04. MARTES - MAÑANA / 07. MIÉRCOLES - MAÑANA / 10. JUEVES - MAÑANA / 13. VIERNES - MAÑANA</v>
      </c>
      <c r="T153" s="2">
        <f>+('3 Planilla Preadjudicación OTIC'!T153)</f>
        <v>20</v>
      </c>
      <c r="U153" s="2">
        <f>+('3 Planilla Preadjudicación OTIC'!U153)</f>
        <v>170</v>
      </c>
      <c r="V153" s="2">
        <f>+('3 Planilla Preadjudicación OTIC'!V153)</f>
        <v>12</v>
      </c>
      <c r="W153" s="2">
        <f>+('3 Planilla Preadjudicación OTIC'!W153)</f>
        <v>182</v>
      </c>
      <c r="X153" s="2">
        <f>+('3 Planilla Preadjudicación OTIC'!X153)</f>
        <v>4</v>
      </c>
      <c r="Y153" s="2" t="str">
        <f>+('3 Planilla Preadjudicación OTIC'!Y153)</f>
        <v>SI</v>
      </c>
      <c r="Z153" s="2" t="str">
        <f>+('3 Planilla Preadjudicación OTIC'!Z153)</f>
        <v>SI</v>
      </c>
      <c r="AA153" s="2" t="str">
        <f>+('3 Planilla Preadjudicación OTIC'!AA153)</f>
        <v>SI</v>
      </c>
      <c r="AB153" s="4">
        <f>+('3 Planilla Preadjudicación OTIC'!AB153)</f>
        <v>0</v>
      </c>
      <c r="AC153" s="4" t="str">
        <f>+('3 Planilla Preadjudicación OTIC'!AC153)</f>
        <v>EDUCACIÓN MEDIA COMPLETA, PREFERENTEMENTE</v>
      </c>
      <c r="AD153" s="2">
        <f>+('3 Planilla Preadjudicación OTIC'!AD153)</f>
        <v>0</v>
      </c>
      <c r="AE153" s="4">
        <f>+('3 Planilla Preadjudicación OTIC'!AE153)</f>
        <v>0</v>
      </c>
      <c r="AF153" s="2" t="str">
        <f>+('3 Planilla Preadjudicación OTIC'!AF153)</f>
        <v>CONVOCATORIA ABIERTA</v>
      </c>
      <c r="AG153" s="2">
        <f>+('3 Planilla Preadjudicación OTIC'!AG153)</f>
        <v>46</v>
      </c>
      <c r="AH153" s="30">
        <v>2</v>
      </c>
      <c r="AI153" s="2" t="str">
        <f>+('3 Planilla Preadjudicación OTIC'!AI153)</f>
        <v>77172955-k</v>
      </c>
      <c r="AJ153" s="135" t="str">
        <f>+('3 Planilla Preadjudicación OTIC'!AJ153)</f>
        <v>Sociedad de Capacitación Service Group Spa.</v>
      </c>
      <c r="AK153" s="4">
        <f>+('3 Planilla Preadjudicación OTIC'!AK153)</f>
        <v>182</v>
      </c>
      <c r="AL153" s="2">
        <f>+('3 Planilla Preadjudicación OTIC'!AL153)</f>
        <v>46</v>
      </c>
      <c r="AM153" s="2">
        <f>+('3 Planilla Preadjudicación OTIC'!AM153)</f>
        <v>5075</v>
      </c>
      <c r="AN153" s="12">
        <f>+('3 Planilla Preadjudicación OTIC'!AN153)</f>
        <v>250000</v>
      </c>
      <c r="AO153" s="12">
        <f>+('3 Planilla Preadjudicación OTIC'!AO153)</f>
        <v>0</v>
      </c>
      <c r="AP153" s="12">
        <f>+('3 Planilla Preadjudicación OTIC'!AP153)</f>
        <v>18473000</v>
      </c>
      <c r="AQ153" s="12">
        <f>+('3 Planilla Preadjudicación OTIC'!AQ153)</f>
        <v>3680000</v>
      </c>
      <c r="AR153" s="12">
        <f>+('3 Planilla Preadjudicación OTIC'!AR153)</f>
        <v>5000000</v>
      </c>
      <c r="AS153" s="12">
        <f>+('3 Planilla Preadjudicación OTIC'!AS153)</f>
        <v>4600000</v>
      </c>
      <c r="AT153" s="12">
        <f>+('3 Planilla Preadjudicación OTIC'!AT153)</f>
        <v>0</v>
      </c>
      <c r="AU153" s="12">
        <f>+('3 Planilla Preadjudicación OTIC'!AU153)</f>
        <v>31753000</v>
      </c>
      <c r="AV153" s="12" t="str">
        <f>+('3 Planilla Preadjudicación OTIC'!AV153)</f>
        <v>NO</v>
      </c>
      <c r="AW153" s="4" t="str">
        <f>+('3 Planilla Preadjudicación OTIC'!AW153)</f>
        <v>Valor alumno subsidio de utiles, insumos y herramientas no es correcto se menciona $270.000 y no $275.000 (RESOLUCIÓN EXENTA N°1366 28/05/2025)</v>
      </c>
      <c r="AX153" s="4">
        <f>+('3 Planilla Preadjudicación OTIC'!AX153)</f>
        <v>0</v>
      </c>
      <c r="AY153" s="2">
        <f>+('3 Planilla Preadjudicación OTIC'!AY153)</f>
        <v>0</v>
      </c>
      <c r="AZ153" s="2" t="str">
        <f>+('3 Planilla Preadjudicación OTIC'!BA153)</f>
        <v>-</v>
      </c>
      <c r="BA153" s="2" t="str">
        <f>+('3 Planilla Preadjudicación OTIC'!BB153)</f>
        <v>-</v>
      </c>
      <c r="BB153" s="2" t="str">
        <f>+('3 Planilla Preadjudicación OTIC'!BC153)</f>
        <v>-</v>
      </c>
      <c r="BC153" s="2" t="str">
        <f>+('3 Planilla Preadjudicación OTIC'!BD153)</f>
        <v>-</v>
      </c>
      <c r="BD153" s="2" t="str">
        <f>+('3 Planilla Preadjudicación OTIC'!BE153)</f>
        <v>-</v>
      </c>
      <c r="BE153" s="2" t="str">
        <f>+('3 Planilla Preadjudicación OTIC'!BF153)</f>
        <v>-</v>
      </c>
      <c r="BF153" s="2"/>
      <c r="BG153" s="2">
        <f>+('3 Planilla Preadjudicación OTIC'!BG153)</f>
        <v>0</v>
      </c>
      <c r="BH153" s="2">
        <f>+('3 Planilla Preadjudicación OTIC'!BH153)</f>
        <v>0</v>
      </c>
      <c r="BI153" s="2">
        <f>+('3 Planilla Preadjudicación OTIC'!BI153)</f>
        <v>0</v>
      </c>
      <c r="BJ153" s="2">
        <f>+('3 Planilla Preadjudicación OTIC'!BJ153)</f>
        <v>0</v>
      </c>
      <c r="BK153" s="2">
        <f>+('3 Planilla Preadjudicación OTIC'!BK153)</f>
        <v>0</v>
      </c>
      <c r="BL153" s="199">
        <f>+('3 Planilla Preadjudicación OTIC'!BM153)</f>
        <v>0</v>
      </c>
      <c r="BM153" s="103">
        <f>ROUND(('3 Planilla Preadjudicación OTIC'!BN153),1)</f>
        <v>0</v>
      </c>
      <c r="BN153" s="4">
        <f>+('3 Planilla Preadjudicación OTIC'!BO153)</f>
        <v>0</v>
      </c>
      <c r="BO153" s="4">
        <f>+('3 Planilla Preadjudicación OTIC'!BP153)</f>
        <v>0</v>
      </c>
      <c r="BP153" s="4">
        <f>+('3 Planilla Preadjudicación OTIC'!BQ153)</f>
        <v>0</v>
      </c>
      <c r="BQ153" s="4">
        <f>+('3 Planilla Preadjudicación OTIC'!BR153)</f>
        <v>0</v>
      </c>
      <c r="BR153" s="4">
        <f>+('3 Planilla Preadjudicación OTIC'!BS153)</f>
        <v>0</v>
      </c>
      <c r="BS153" s="4">
        <f>+('3 Planilla Preadjudicación OTIC'!BT153)</f>
        <v>0</v>
      </c>
      <c r="BT153" s="135"/>
      <c r="BU153" s="85">
        <f>IF(VLOOKUP(A153,'BD OFICIAL'!$A$1:$AL$2097,7,0)=D153,0,1)</f>
        <v>0</v>
      </c>
      <c r="BV153" s="85">
        <f>IF(VLOOKUP(A153,'BD OFICIAL'!$A$1:$AL$2097,11,0)=J153,0,1)</f>
        <v>0</v>
      </c>
      <c r="BW153" s="85">
        <f>IF(VLOOKUP(A153,'BD OFICIAL'!$A$1:$AL$2097,13,0)=L153,0,1)</f>
        <v>0</v>
      </c>
      <c r="BX153" s="2">
        <f>IF(VLOOKUP(A153,'BD OFICIAL'!$A$1:$AL$2097,16,0)=O153,0,1)</f>
        <v>0</v>
      </c>
      <c r="BY153" s="2">
        <f>IF(VLOOKUP(A153,'BD OFICIAL'!$A$1:$AL$2097,17,0)=P153,0,1)</f>
        <v>0</v>
      </c>
      <c r="BZ153" s="2">
        <f>IF(VLOOKUP(A153,'BD OFICIAL'!$A$1:$AL$2097,19,0)=R153,0,1)</f>
        <v>0</v>
      </c>
      <c r="CA153" s="2">
        <f>IF(VLOOKUP(A153,'BD OFICIAL'!$A$1:$AL$2097,21,0)=T153,0,1)</f>
        <v>0</v>
      </c>
      <c r="CB153" s="2">
        <f>IF(VLOOKUP(A153,'BD OFICIAL'!$A$1:$AL$2097,24,0)=AK153,0,1)</f>
        <v>0</v>
      </c>
      <c r="CC153" s="2">
        <f>IF(VLOOKUP(A153,'BD OFICIAL'!$A$1:$AL$2097,25,0)=X153,0,1)</f>
        <v>0</v>
      </c>
      <c r="CD153" s="2">
        <f>IF(VLOOKUP(A153,'BD OFICIAL'!$A$1:$AL$2097,26,0)=Y153,0,1)</f>
        <v>0</v>
      </c>
      <c r="CE153" s="2">
        <f>IF(VLOOKUP(A153,'BD OFICIAL'!$A$1:$AL$2097,27,0)=Z153,0,1)</f>
        <v>0</v>
      </c>
      <c r="CF153" s="2">
        <f>IF(VLOOKUP(A153,'BD OFICIAL'!$A$1:$AL$2097,28,0)=AA153,0,1)</f>
        <v>0</v>
      </c>
      <c r="CG153" s="2">
        <f>IF(VLOOKUP(A153,'BD OFICIAL'!$A$1:$AL$2097,33,0)=AF153,0,1)</f>
        <v>0</v>
      </c>
      <c r="CH153" s="2">
        <f>IF(VLOOKUP(A153,'BD OFICIAL'!$A$1:$AL$2097,35,0)=AH153,0,1)</f>
        <v>0</v>
      </c>
      <c r="CI153" s="85">
        <f>IF(VLOOKUP(A153,'BD OFICIAL'!$A$1:$AL$2097,34,0)=AL153,0,1)</f>
        <v>0</v>
      </c>
      <c r="CJ153" s="12">
        <f>VLOOKUP(A153,'BD OFICIAL'!$A$1:$AM$2097,36,0)*AM153-AP153</f>
        <v>0</v>
      </c>
      <c r="CK153" s="85" t="str">
        <f t="shared" si="75"/>
        <v>SHNOM</v>
      </c>
      <c r="CL153" s="85" t="str">
        <f t="shared" si="76"/>
        <v>SI</v>
      </c>
      <c r="CM153" s="85" t="str">
        <f t="shared" si="89"/>
        <v>NO</v>
      </c>
      <c r="CN153" s="31">
        <f t="shared" si="90"/>
        <v>0</v>
      </c>
      <c r="CO153" s="31">
        <f t="shared" si="77"/>
        <v>0</v>
      </c>
      <c r="CP153" s="31">
        <f t="shared" si="68"/>
        <v>0</v>
      </c>
      <c r="CQ153" s="31">
        <f>IF(Y153="NO",0,IF(Y153="SI",IF(VLOOKUP(A153,'BD OFICIAL'!$A:$AO,40,0)=AQ153,0,1)))</f>
        <v>0</v>
      </c>
      <c r="CR153" s="31">
        <f>IF(Z153="NO",0,IF(Z153="SI",IF(VLOOKUP(A153,'BD OFICIAL'!$A:$AO,41,0)=AS153,0,1)))</f>
        <v>0</v>
      </c>
      <c r="CS153" s="31">
        <f t="shared" si="78"/>
        <v>1</v>
      </c>
      <c r="CT153" s="31">
        <f t="shared" si="79"/>
        <v>0</v>
      </c>
      <c r="CU153" s="31">
        <f>IF(VLOOKUP(A153,'BD OFICIAL'!$A$1:$AL$1055,31,0)="SI",IF(AT153&gt;0,0,1),IF(AT153=0,0,1))</f>
        <v>0</v>
      </c>
      <c r="CV153" s="31">
        <f t="shared" si="80"/>
        <v>0</v>
      </c>
      <c r="CW153" s="31">
        <f t="shared" si="81"/>
        <v>0</v>
      </c>
      <c r="CX153" s="85" t="str">
        <f t="shared" si="91"/>
        <v>NO</v>
      </c>
      <c r="CY153" s="31">
        <f t="shared" si="92"/>
        <v>0</v>
      </c>
      <c r="CZ153" s="85" t="str">
        <f>IF(ISERROR(VLOOKUP(AI153,EXPERIENCIA!$A$1:$C$2100,1,0)),"NO","SI")</f>
        <v>NO</v>
      </c>
      <c r="DA153" s="85" t="str">
        <f>IF(CX153="no","NO APLICA",IF(AX153=0,"ERROR NOTA",IF(AND(AX153&gt;1,CZ153="NO"),"ERROR NOTA",IF(AND(CZ153="NO",AX153=1),0,IF(VLOOKUP(AI153,EXPERIENCIA!$A$1:$C$2100,3,0)=AX153,0,"ERROR NOTA")))))</f>
        <v>NO APLICA</v>
      </c>
      <c r="DB153" s="85" t="str">
        <f>IF(ISERROR(VLOOKUP(AI153,COMPORTAMIENTO!$A$1:$C$2100,1,0)),"NO","SI")</f>
        <v>NO</v>
      </c>
      <c r="DC153" s="85" t="str">
        <f>IF(CX153="NO","NO APLICA",IF(AY153=0,"ERROR NOTA",IF(AND(DB153="NO",AY153=7),0,IF(VLOOKUP(AI153,COMPORTAMIENTO!$A$2:$H$2100,8,0)=AY153,0,"ERROR NOTA"))))</f>
        <v>NO APLICA</v>
      </c>
      <c r="DD153" s="103" t="str">
        <f t="shared" si="93"/>
        <v>NO APLICA</v>
      </c>
      <c r="DE153" s="103" t="str">
        <f t="shared" si="94"/>
        <v>NO APLICA</v>
      </c>
      <c r="DF153" s="85" t="str">
        <f t="shared" si="82"/>
        <v>SI</v>
      </c>
      <c r="DG153" s="85">
        <f t="shared" si="83"/>
        <v>0</v>
      </c>
      <c r="DH153" s="85">
        <f t="shared" si="95"/>
        <v>0</v>
      </c>
      <c r="DI153" s="85" t="str">
        <f t="shared" si="84"/>
        <v>NO APLICA</v>
      </c>
      <c r="DJ153" s="7" t="str">
        <f t="shared" si="96"/>
        <v>NO APLICA</v>
      </c>
      <c r="DK153" s="7" t="str">
        <f t="shared" si="85"/>
        <v>NO APLICA</v>
      </c>
      <c r="DL153" s="12">
        <f t="shared" si="97"/>
        <v>5075</v>
      </c>
      <c r="DM153" s="12">
        <f>VLOOKUP(A153,'5 TD'!$A:$B,2,0)</f>
        <v>5075</v>
      </c>
      <c r="DN153" s="7" t="str">
        <f t="shared" si="86"/>
        <v>NO APLICA</v>
      </c>
      <c r="DO153" s="85" t="str">
        <f t="shared" si="87"/>
        <v>NO APLICA</v>
      </c>
      <c r="DP153" s="85" t="str">
        <f t="shared" si="69"/>
        <v>NO APLICA</v>
      </c>
      <c r="DQ153" s="7" t="str">
        <f t="shared" si="70"/>
        <v>NO APLICA</v>
      </c>
      <c r="DR153" s="85" t="str">
        <f t="shared" si="98"/>
        <v>NO APLICA</v>
      </c>
      <c r="DS153" s="2">
        <f>+('3 Planilla Preadjudicación OTIC'!BO153)</f>
        <v>0</v>
      </c>
      <c r="DT153" s="2" t="str">
        <f>IF(DR153="APROBADO",VLOOKUP(A153,'5 TD'!$D$3:$E$270,2,0),"NO APLICA")</f>
        <v>NO APLICA</v>
      </c>
      <c r="DU153" s="2" t="str">
        <f t="shared" si="71"/>
        <v>NO APLICA</v>
      </c>
      <c r="DV153" s="2" t="str">
        <f>IF(DU153="SI",VLOOKUP(A153,'5 TD'!$G$3:$H$270,2,0),"NO APLICA ")</f>
        <v xml:space="preserve">NO APLICA </v>
      </c>
      <c r="DW153" s="2" t="str">
        <f t="shared" si="99"/>
        <v>NO</v>
      </c>
      <c r="DX153" s="2" t="str">
        <f>IF(DW153="SI",VLOOKUP(A153,'5 TD'!$J$4:$K$472,2,0),"NO APLICA")</f>
        <v>NO APLICA</v>
      </c>
      <c r="DY153" s="2" t="str">
        <f t="shared" si="100"/>
        <v>NO</v>
      </c>
      <c r="DZ153" s="7" t="str">
        <f>IF(DY153="SI",VLOOKUP(A153,'5 TD'!$M$4:$N$350,2,0),"NO APLICA")</f>
        <v>NO APLICA</v>
      </c>
      <c r="EA153" s="2" t="str">
        <f t="shared" si="88"/>
        <v>NO APLICA</v>
      </c>
      <c r="EB153" s="12" t="str">
        <f t="shared" si="101"/>
        <v/>
      </c>
      <c r="EC153" s="12" t="str">
        <f>IF(EA153="SI",VLOOKUP(A153,'5 TD'!$V$4:$W$479,2,0),"NO APLICA")</f>
        <v>NO APLICA</v>
      </c>
      <c r="ED153" s="2" t="str">
        <f t="shared" si="72"/>
        <v>NO</v>
      </c>
      <c r="EE153" s="79" t="str">
        <f>IF(ED153="SI",VLOOKUP(AI153,COMPORTAMIENTO!$A$1:$H$2100,7,0),"NO APLICA")</f>
        <v>NO APLICA</v>
      </c>
      <c r="EF153" s="234" t="str">
        <f>IF(ED153="SI",VLOOKUP(A153,'5 TD'!$P$2:$Q$479,2,0),"NO APLICA")</f>
        <v>NO APLICA</v>
      </c>
      <c r="EG153" s="2" t="str">
        <f t="shared" si="73"/>
        <v>NO</v>
      </c>
      <c r="EH153" s="2">
        <f>IF(CZ153="no",0,VLOOKUP(AI153,EXPERIENCIA!$A$1:$C$2100,2,0))</f>
        <v>0</v>
      </c>
      <c r="EI153" s="2">
        <f>IF(CZ153="si",VLOOKUP(A153,'5 TD'!$S$3:$T$2103,2,0),0)</f>
        <v>0</v>
      </c>
      <c r="EJ153" s="2" t="str">
        <f t="shared" si="74"/>
        <v>SI</v>
      </c>
      <c r="EK153" s="2">
        <f>+('3 Planilla Preadjudicación OTIC'!BU154)</f>
        <v>0</v>
      </c>
      <c r="EL153" s="3"/>
      <c r="EM153" s="3"/>
      <c r="EN153" s="3"/>
    </row>
    <row r="154" spans="1:144" ht="15" hidden="1" customHeight="1" x14ac:dyDescent="0.3">
      <c r="A154" s="2">
        <f>+('3 Planilla Preadjudicación OTIC'!A154)</f>
        <v>14552</v>
      </c>
      <c r="B154" s="2" t="str">
        <f>+('3 Planilla Preadjudicación OTIC'!B154)</f>
        <v>53334038-5</v>
      </c>
      <c r="C154" s="4">
        <f>+('3 Planilla Preadjudicación OTIC'!E154)</f>
        <v>2025</v>
      </c>
      <c r="D154" s="4" t="str">
        <f>+('3 Planilla Preadjudicación OTIC'!F154)</f>
        <v>Fondos Regionales</v>
      </c>
      <c r="E154" s="4" t="str">
        <f>+('3 Planilla Preadjudicación OTIC'!G154)</f>
        <v>61531000-K</v>
      </c>
      <c r="F154" s="4" t="str">
        <f>+('3 Planilla Preadjudicación OTIC'!H154)</f>
        <v>SENCE</v>
      </c>
      <c r="G154" s="4"/>
      <c r="H154" s="4"/>
      <c r="I154" s="4" t="str">
        <f>+('3 Planilla Preadjudicación OTIC'!I154)</f>
        <v>LABORES DE CARPINTERÍA DE TERMINACIONES AVANZADAS</v>
      </c>
      <c r="J154" s="4" t="str">
        <f>+('3 Planilla Preadjudicación OTIC'!J154)</f>
        <v>PF1567</v>
      </c>
      <c r="K154" s="4" t="str">
        <f>+('3 Planilla Preadjudicación OTIC'!K154)</f>
        <v>TÉCNICAS PARA EL EMPRENDIMIENTO</v>
      </c>
      <c r="L154" s="4" t="str">
        <f>+('3 Planilla Preadjudicación OTIC'!L154)</f>
        <v>PF0921</v>
      </c>
      <c r="M154" s="2">
        <f>+('3 Planilla Preadjudicación OTIC'!M154)</f>
        <v>9</v>
      </c>
      <c r="N154" s="4" t="str">
        <f>+('3 Planilla Preadjudicación OTIC'!N154)</f>
        <v>DE LA ARAUCANÍA</v>
      </c>
      <c r="O154" s="4" t="str">
        <f>+('3 Planilla Preadjudicación OTIC'!O154)</f>
        <v>SAAVEDRA</v>
      </c>
      <c r="P154" s="4" t="str">
        <f>+('3 Planilla Preadjudicación OTIC'!P154)</f>
        <v>PERSONAS VULNERABLES PERTENECIENTES AL 80 % MÁS VULNERABLE</v>
      </c>
      <c r="Q154" s="4" t="str">
        <f>+('3 Planilla Preadjudicación OTIC'!Q154)</f>
        <v>PRESENCIAL</v>
      </c>
      <c r="R154" s="4" t="str">
        <f>+('3 Planilla Preadjudicación OTIC'!R154)</f>
        <v>INDEPENDIENTE</v>
      </c>
      <c r="S154" s="4" t="str">
        <f>+('3 Planilla Preadjudicación OTIC'!S154)</f>
        <v>01. LUNES - MAÑANA / 04. MARTES - MAÑANA / 07. MIÉRCOLES - MAÑANA / 10. JUEVES - MAÑANA / 13. VIERNES - MAÑANA</v>
      </c>
      <c r="T154" s="2">
        <f>+('3 Planilla Preadjudicación OTIC'!T154)</f>
        <v>20</v>
      </c>
      <c r="U154" s="2">
        <f>+('3 Planilla Preadjudicación OTIC'!U154)</f>
        <v>130</v>
      </c>
      <c r="V154" s="2">
        <f>+('3 Planilla Preadjudicación OTIC'!V154)</f>
        <v>12</v>
      </c>
      <c r="W154" s="2">
        <f>+('3 Planilla Preadjudicación OTIC'!W154)</f>
        <v>142</v>
      </c>
      <c r="X154" s="2">
        <f>+('3 Planilla Preadjudicación OTIC'!X154)</f>
        <v>4</v>
      </c>
      <c r="Y154" s="2" t="str">
        <f>+('3 Planilla Preadjudicación OTIC'!Y154)</f>
        <v>SI</v>
      </c>
      <c r="Z154" s="2" t="str">
        <f>+('3 Planilla Preadjudicación OTIC'!Z154)</f>
        <v>SI</v>
      </c>
      <c r="AA154" s="2" t="str">
        <f>+('3 Planilla Preadjudicación OTIC'!AA154)</f>
        <v>SI</v>
      </c>
      <c r="AB154" s="4">
        <f>+('3 Planilla Preadjudicación OTIC'!AB154)</f>
        <v>0</v>
      </c>
      <c r="AC154" s="4" t="str">
        <f>+('3 Planilla Preadjudicación OTIC'!AC154)</f>
        <v>EDUCACIÓN MEDIA COMPLETA, PREFERENTEMENTE</v>
      </c>
      <c r="AD154" s="2">
        <f>+('3 Planilla Preadjudicación OTIC'!AD154)</f>
        <v>0</v>
      </c>
      <c r="AE154" s="4">
        <f>+('3 Planilla Preadjudicación OTIC'!AE154)</f>
        <v>0</v>
      </c>
      <c r="AF154" s="2" t="str">
        <f>+('3 Planilla Preadjudicación OTIC'!AF154)</f>
        <v>CONVOCATORIA ABIERTA</v>
      </c>
      <c r="AG154" s="2">
        <f>+('3 Planilla Preadjudicación OTIC'!AG154)</f>
        <v>36</v>
      </c>
      <c r="AH154" s="30">
        <v>2</v>
      </c>
      <c r="AI154" s="2" t="str">
        <f>+('3 Planilla Preadjudicación OTIC'!AI154)</f>
        <v>77172955-k</v>
      </c>
      <c r="AJ154" s="135" t="str">
        <f>+('3 Planilla Preadjudicación OTIC'!AJ154)</f>
        <v>Sociedad de Capacitación Service Group Spa.</v>
      </c>
      <c r="AK154" s="4">
        <f>+('3 Planilla Preadjudicación OTIC'!AK154)</f>
        <v>142</v>
      </c>
      <c r="AL154" s="2">
        <f>+('3 Planilla Preadjudicación OTIC'!AL154)</f>
        <v>36</v>
      </c>
      <c r="AM154" s="2">
        <f>+('3 Planilla Preadjudicación OTIC'!AM154)</f>
        <v>5075</v>
      </c>
      <c r="AN154" s="12">
        <f>+('3 Planilla Preadjudicación OTIC'!AN154)</f>
        <v>250000</v>
      </c>
      <c r="AO154" s="12">
        <f>+('3 Planilla Preadjudicación OTIC'!AO154)</f>
        <v>0</v>
      </c>
      <c r="AP154" s="12">
        <f>+('3 Planilla Preadjudicación OTIC'!AP154)</f>
        <v>14413000</v>
      </c>
      <c r="AQ154" s="12">
        <f>+('3 Planilla Preadjudicación OTIC'!AQ154)</f>
        <v>2880000</v>
      </c>
      <c r="AR154" s="12">
        <f>+('3 Planilla Preadjudicación OTIC'!AR154)</f>
        <v>5000000</v>
      </c>
      <c r="AS154" s="12">
        <f>+('3 Planilla Preadjudicación OTIC'!AS154)</f>
        <v>3600000</v>
      </c>
      <c r="AT154" s="12">
        <f>+('3 Planilla Preadjudicación OTIC'!AT154)</f>
        <v>0</v>
      </c>
      <c r="AU154" s="12">
        <f>+('3 Planilla Preadjudicación OTIC'!AU154)</f>
        <v>25893000</v>
      </c>
      <c r="AV154" s="12" t="str">
        <f>+('3 Planilla Preadjudicación OTIC'!AV154)</f>
        <v>NO</v>
      </c>
      <c r="AW154" s="4" t="str">
        <f>+('3 Planilla Preadjudicación OTIC'!AW154)</f>
        <v>Valor alumno subsidio de utiles, insumos y herramientas no es correcto se menciona $270.000 y no $275.000 (RESOLUCIÓN EXENTA N°1366 28/05/2025)</v>
      </c>
      <c r="AX154" s="4">
        <f>+('3 Planilla Preadjudicación OTIC'!AX154)</f>
        <v>0</v>
      </c>
      <c r="AY154" s="2">
        <f>+('3 Planilla Preadjudicación OTIC'!AY154)</f>
        <v>0</v>
      </c>
      <c r="AZ154" s="2" t="str">
        <f>+('3 Planilla Preadjudicación OTIC'!BA154)</f>
        <v>-</v>
      </c>
      <c r="BA154" s="2" t="str">
        <f>+('3 Planilla Preadjudicación OTIC'!BB154)</f>
        <v>-</v>
      </c>
      <c r="BB154" s="2" t="str">
        <f>+('3 Planilla Preadjudicación OTIC'!BC154)</f>
        <v>-</v>
      </c>
      <c r="BC154" s="2" t="str">
        <f>+('3 Planilla Preadjudicación OTIC'!BD154)</f>
        <v>-</v>
      </c>
      <c r="BD154" s="2" t="str">
        <f>+('3 Planilla Preadjudicación OTIC'!BE154)</f>
        <v>-</v>
      </c>
      <c r="BE154" s="2" t="str">
        <f>+('3 Planilla Preadjudicación OTIC'!BF154)</f>
        <v>-</v>
      </c>
      <c r="BF154" s="2"/>
      <c r="BG154" s="2">
        <f>+('3 Planilla Preadjudicación OTIC'!BG154)</f>
        <v>0</v>
      </c>
      <c r="BH154" s="2">
        <f>+('3 Planilla Preadjudicación OTIC'!BH154)</f>
        <v>0</v>
      </c>
      <c r="BI154" s="2">
        <f>+('3 Planilla Preadjudicación OTIC'!BI154)</f>
        <v>0</v>
      </c>
      <c r="BJ154" s="2">
        <f>+('3 Planilla Preadjudicación OTIC'!BJ154)</f>
        <v>0</v>
      </c>
      <c r="BK154" s="2">
        <f>+('3 Planilla Preadjudicación OTIC'!BK154)</f>
        <v>0</v>
      </c>
      <c r="BL154" s="199">
        <f>+('3 Planilla Preadjudicación OTIC'!BM154)</f>
        <v>0</v>
      </c>
      <c r="BM154" s="103">
        <f>ROUND(('3 Planilla Preadjudicación OTIC'!BN154),1)</f>
        <v>0</v>
      </c>
      <c r="BN154" s="4">
        <f>+('3 Planilla Preadjudicación OTIC'!BO154)</f>
        <v>0</v>
      </c>
      <c r="BO154" s="4">
        <f>+('3 Planilla Preadjudicación OTIC'!BP154)</f>
        <v>0</v>
      </c>
      <c r="BP154" s="4">
        <f>+('3 Planilla Preadjudicación OTIC'!BQ154)</f>
        <v>0</v>
      </c>
      <c r="BQ154" s="4">
        <f>+('3 Planilla Preadjudicación OTIC'!BR154)</f>
        <v>0</v>
      </c>
      <c r="BR154" s="4">
        <f>+('3 Planilla Preadjudicación OTIC'!BS154)</f>
        <v>0</v>
      </c>
      <c r="BS154" s="4">
        <f>+('3 Planilla Preadjudicación OTIC'!BT154)</f>
        <v>0</v>
      </c>
      <c r="BT154" s="135"/>
      <c r="BU154" s="85">
        <f>IF(VLOOKUP(A154,'BD OFICIAL'!$A$1:$AL$2097,7,0)=D154,0,1)</f>
        <v>0</v>
      </c>
      <c r="BV154" s="85">
        <f>IF(VLOOKUP(A154,'BD OFICIAL'!$A$1:$AL$2097,11,0)=J154,0,1)</f>
        <v>0</v>
      </c>
      <c r="BW154" s="85">
        <f>IF(VLOOKUP(A154,'BD OFICIAL'!$A$1:$AL$2097,13,0)=L154,0,1)</f>
        <v>0</v>
      </c>
      <c r="BX154" s="2">
        <f>IF(VLOOKUP(A154,'BD OFICIAL'!$A$1:$AL$2097,16,0)=O154,0,1)</f>
        <v>0</v>
      </c>
      <c r="BY154" s="2">
        <f>IF(VLOOKUP(A154,'BD OFICIAL'!$A$1:$AL$2097,17,0)=P154,0,1)</f>
        <v>0</v>
      </c>
      <c r="BZ154" s="2">
        <f>IF(VLOOKUP(A154,'BD OFICIAL'!$A$1:$AL$2097,19,0)=R154,0,1)</f>
        <v>0</v>
      </c>
      <c r="CA154" s="2">
        <f>IF(VLOOKUP(A154,'BD OFICIAL'!$A$1:$AL$2097,21,0)=T154,0,1)</f>
        <v>0</v>
      </c>
      <c r="CB154" s="2">
        <f>IF(VLOOKUP(A154,'BD OFICIAL'!$A$1:$AL$2097,24,0)=AK154,0,1)</f>
        <v>0</v>
      </c>
      <c r="CC154" s="2">
        <f>IF(VLOOKUP(A154,'BD OFICIAL'!$A$1:$AL$2097,25,0)=X154,0,1)</f>
        <v>0</v>
      </c>
      <c r="CD154" s="2">
        <f>IF(VLOOKUP(A154,'BD OFICIAL'!$A$1:$AL$2097,26,0)=Y154,0,1)</f>
        <v>0</v>
      </c>
      <c r="CE154" s="2">
        <f>IF(VLOOKUP(A154,'BD OFICIAL'!$A$1:$AL$2097,27,0)=Z154,0,1)</f>
        <v>0</v>
      </c>
      <c r="CF154" s="2">
        <f>IF(VLOOKUP(A154,'BD OFICIAL'!$A$1:$AL$2097,28,0)=AA154,0,1)</f>
        <v>0</v>
      </c>
      <c r="CG154" s="2">
        <f>IF(VLOOKUP(A154,'BD OFICIAL'!$A$1:$AL$2097,33,0)=AF154,0,1)</f>
        <v>0</v>
      </c>
      <c r="CH154" s="2">
        <f>IF(VLOOKUP(A154,'BD OFICIAL'!$A$1:$AL$2097,35,0)=AH154,0,1)</f>
        <v>0</v>
      </c>
      <c r="CI154" s="85">
        <f>IF(VLOOKUP(A154,'BD OFICIAL'!$A$1:$AL$2097,34,0)=AL154,0,1)</f>
        <v>0</v>
      </c>
      <c r="CJ154" s="12">
        <f>VLOOKUP(A154,'BD OFICIAL'!$A$1:$AM$2097,36,0)*AM154-AP154</f>
        <v>0</v>
      </c>
      <c r="CK154" s="85" t="str">
        <f t="shared" si="75"/>
        <v>SHNOM</v>
      </c>
      <c r="CL154" s="85" t="str">
        <f t="shared" si="76"/>
        <v>SI</v>
      </c>
      <c r="CM154" s="85" t="str">
        <f t="shared" si="89"/>
        <v>NO</v>
      </c>
      <c r="CN154" s="31">
        <f t="shared" si="90"/>
        <v>0</v>
      </c>
      <c r="CO154" s="31">
        <f t="shared" si="77"/>
        <v>0</v>
      </c>
      <c r="CP154" s="31">
        <f t="shared" si="68"/>
        <v>0</v>
      </c>
      <c r="CQ154" s="31">
        <f>IF(Y154="NO",0,IF(Y154="SI",IF(VLOOKUP(A154,'BD OFICIAL'!$A:$AO,40,0)=AQ154,0,1)))</f>
        <v>0</v>
      </c>
      <c r="CR154" s="31">
        <f>IF(Z154="NO",0,IF(Z154="SI",IF(VLOOKUP(A154,'BD OFICIAL'!$A:$AO,41,0)=AS154,0,1)))</f>
        <v>0</v>
      </c>
      <c r="CS154" s="31">
        <f t="shared" si="78"/>
        <v>1</v>
      </c>
      <c r="CT154" s="31">
        <f t="shared" si="79"/>
        <v>0</v>
      </c>
      <c r="CU154" s="31">
        <f>IF(VLOOKUP(A154,'BD OFICIAL'!$A$1:$AL$1055,31,0)="SI",IF(AT154&gt;0,0,1),IF(AT154=0,0,1))</f>
        <v>0</v>
      </c>
      <c r="CV154" s="31">
        <f t="shared" si="80"/>
        <v>0</v>
      </c>
      <c r="CW154" s="31">
        <f t="shared" si="81"/>
        <v>0</v>
      </c>
      <c r="CX154" s="85" t="str">
        <f t="shared" si="91"/>
        <v>NO</v>
      </c>
      <c r="CY154" s="31">
        <f t="shared" si="92"/>
        <v>0</v>
      </c>
      <c r="CZ154" s="85" t="str">
        <f>IF(ISERROR(VLOOKUP(AI154,EXPERIENCIA!$A$1:$C$2100,1,0)),"NO","SI")</f>
        <v>NO</v>
      </c>
      <c r="DA154" s="85" t="str">
        <f>IF(CX154="no","NO APLICA",IF(AX154=0,"ERROR NOTA",IF(AND(AX154&gt;1,CZ154="NO"),"ERROR NOTA",IF(AND(CZ154="NO",AX154=1),0,IF(VLOOKUP(AI154,EXPERIENCIA!$A$1:$C$2100,3,0)=AX154,0,"ERROR NOTA")))))</f>
        <v>NO APLICA</v>
      </c>
      <c r="DB154" s="85" t="str">
        <f>IF(ISERROR(VLOOKUP(AI154,COMPORTAMIENTO!$A$1:$C$2100,1,0)),"NO","SI")</f>
        <v>NO</v>
      </c>
      <c r="DC154" s="85" t="str">
        <f>IF(CX154="NO","NO APLICA",IF(AY154=0,"ERROR NOTA",IF(AND(DB154="NO",AY154=7),0,IF(VLOOKUP(AI154,COMPORTAMIENTO!$A$2:$H$2100,8,0)=AY154,0,"ERROR NOTA"))))</f>
        <v>NO APLICA</v>
      </c>
      <c r="DD154" s="103" t="str">
        <f t="shared" si="93"/>
        <v>NO APLICA</v>
      </c>
      <c r="DE154" s="103" t="str">
        <f t="shared" si="94"/>
        <v>NO APLICA</v>
      </c>
      <c r="DF154" s="85" t="str">
        <f t="shared" si="82"/>
        <v>SI</v>
      </c>
      <c r="DG154" s="85">
        <f t="shared" si="83"/>
        <v>0</v>
      </c>
      <c r="DH154" s="85">
        <f t="shared" si="95"/>
        <v>0</v>
      </c>
      <c r="DI154" s="85" t="str">
        <f t="shared" si="84"/>
        <v>NO APLICA</v>
      </c>
      <c r="DJ154" s="7" t="str">
        <f t="shared" si="96"/>
        <v>NO APLICA</v>
      </c>
      <c r="DK154" s="7" t="str">
        <f t="shared" si="85"/>
        <v>NO APLICA</v>
      </c>
      <c r="DL154" s="12">
        <f t="shared" si="97"/>
        <v>5075</v>
      </c>
      <c r="DM154" s="12">
        <f>VLOOKUP(A154,'5 TD'!$A:$B,2,0)</f>
        <v>5075</v>
      </c>
      <c r="DN154" s="7" t="str">
        <f t="shared" si="86"/>
        <v>NO APLICA</v>
      </c>
      <c r="DO154" s="85" t="str">
        <f t="shared" si="87"/>
        <v>NO APLICA</v>
      </c>
      <c r="DP154" s="85" t="str">
        <f t="shared" si="69"/>
        <v>NO APLICA</v>
      </c>
      <c r="DQ154" s="7" t="str">
        <f t="shared" si="70"/>
        <v>NO APLICA</v>
      </c>
      <c r="DR154" s="85" t="str">
        <f t="shared" si="98"/>
        <v>NO APLICA</v>
      </c>
      <c r="DS154" s="2">
        <f>+('3 Planilla Preadjudicación OTIC'!BO154)</f>
        <v>0</v>
      </c>
      <c r="DT154" s="2" t="str">
        <f>IF(DR154="APROBADO",VLOOKUP(A154,'5 TD'!$D$3:$E$270,2,0),"NO APLICA")</f>
        <v>NO APLICA</v>
      </c>
      <c r="DU154" s="2" t="str">
        <f t="shared" si="71"/>
        <v>NO APLICA</v>
      </c>
      <c r="DV154" s="2" t="str">
        <f>IF(DU154="SI",VLOOKUP(A154,'5 TD'!$G$3:$H$270,2,0),"NO APLICA ")</f>
        <v xml:space="preserve">NO APLICA </v>
      </c>
      <c r="DW154" s="2" t="str">
        <f t="shared" si="99"/>
        <v>NO</v>
      </c>
      <c r="DX154" s="2" t="str">
        <f>IF(DW154="SI",VLOOKUP(A154,'5 TD'!$J$4:$K$472,2,0),"NO APLICA")</f>
        <v>NO APLICA</v>
      </c>
      <c r="DY154" s="2" t="str">
        <f t="shared" si="100"/>
        <v>NO</v>
      </c>
      <c r="DZ154" s="7" t="str">
        <f>IF(DY154="SI",VLOOKUP(A154,'5 TD'!$M$4:$N$350,2,0),"NO APLICA")</f>
        <v>NO APLICA</v>
      </c>
      <c r="EA154" s="2" t="str">
        <f t="shared" si="88"/>
        <v>NO APLICA</v>
      </c>
      <c r="EB154" s="12" t="str">
        <f t="shared" si="101"/>
        <v/>
      </c>
      <c r="EC154" s="12" t="str">
        <f>IF(EA154="SI",VLOOKUP(A154,'5 TD'!$V$4:$W$479,2,0),"NO APLICA")</f>
        <v>NO APLICA</v>
      </c>
      <c r="ED154" s="2" t="str">
        <f t="shared" si="72"/>
        <v>NO</v>
      </c>
      <c r="EE154" s="79" t="str">
        <f>IF(ED154="SI",VLOOKUP(AI154,COMPORTAMIENTO!$A$1:$H$2100,7,0),"NO APLICA")</f>
        <v>NO APLICA</v>
      </c>
      <c r="EF154" s="234" t="str">
        <f>IF(ED154="SI",VLOOKUP(A154,'5 TD'!$P$2:$Q$479,2,0),"NO APLICA")</f>
        <v>NO APLICA</v>
      </c>
      <c r="EG154" s="2" t="str">
        <f t="shared" si="73"/>
        <v>NO</v>
      </c>
      <c r="EH154" s="2">
        <f>IF(CZ154="no",0,VLOOKUP(AI154,EXPERIENCIA!$A$1:$C$2100,2,0))</f>
        <v>0</v>
      </c>
      <c r="EI154" s="2">
        <f>IF(CZ154="si",VLOOKUP(A154,'5 TD'!$S$3:$T$2103,2,0),0)</f>
        <v>0</v>
      </c>
      <c r="EJ154" s="2" t="str">
        <f t="shared" si="74"/>
        <v>SI</v>
      </c>
      <c r="EK154" s="2">
        <f>+('3 Planilla Preadjudicación OTIC'!BU155)</f>
        <v>0</v>
      </c>
      <c r="EL154" s="3"/>
      <c r="EM154" s="3"/>
      <c r="EN154" s="3"/>
    </row>
    <row r="155" spans="1:144" ht="15" hidden="1" customHeight="1" x14ac:dyDescent="0.3">
      <c r="A155" s="2">
        <f>+('3 Planilla Preadjudicación OTIC'!A155)</f>
        <v>14553</v>
      </c>
      <c r="B155" s="2" t="str">
        <f>+('3 Planilla Preadjudicación OTIC'!B155)</f>
        <v>53334038-5</v>
      </c>
      <c r="C155" s="4">
        <f>+('3 Planilla Preadjudicación OTIC'!E155)</f>
        <v>2025</v>
      </c>
      <c r="D155" s="4" t="str">
        <f>+('3 Planilla Preadjudicación OTIC'!F155)</f>
        <v>Fondos Regionales</v>
      </c>
      <c r="E155" s="4" t="str">
        <f>+('3 Planilla Preadjudicación OTIC'!G155)</f>
        <v>61531000-K</v>
      </c>
      <c r="F155" s="4" t="str">
        <f>+('3 Planilla Preadjudicación OTIC'!H155)</f>
        <v>SENCE</v>
      </c>
      <c r="G155" s="4"/>
      <c r="H155" s="4"/>
      <c r="I155" s="4" t="str">
        <f>+('3 Planilla Preadjudicación OTIC'!I155)</f>
        <v>LABORES DE CARPINTERÍA DE TERMINACIONES AVANZADAS</v>
      </c>
      <c r="J155" s="4" t="str">
        <f>+('3 Planilla Preadjudicación OTIC'!J155)</f>
        <v>PF1567</v>
      </c>
      <c r="K155" s="4" t="str">
        <f>+('3 Planilla Preadjudicación OTIC'!K155)</f>
        <v>TÉCNICAS PARA EL EMPRENDIMIENTO</v>
      </c>
      <c r="L155" s="4" t="str">
        <f>+('3 Planilla Preadjudicación OTIC'!L155)</f>
        <v>PF0921</v>
      </c>
      <c r="M155" s="2">
        <f>+('3 Planilla Preadjudicación OTIC'!M155)</f>
        <v>9</v>
      </c>
      <c r="N155" s="4" t="str">
        <f>+('3 Planilla Preadjudicación OTIC'!N155)</f>
        <v>DE LA ARAUCANÍA</v>
      </c>
      <c r="O155" s="4" t="str">
        <f>+('3 Planilla Preadjudicación OTIC'!O155)</f>
        <v>LOS SAUCES</v>
      </c>
      <c r="P155" s="4" t="str">
        <f>+('3 Planilla Preadjudicación OTIC'!P155)</f>
        <v>PERSONAS VULNERABLES PERTENECIENTES AL 80 % MÁS VULNERABLE</v>
      </c>
      <c r="Q155" s="4" t="str">
        <f>+('3 Planilla Preadjudicación OTIC'!Q155)</f>
        <v>PRESENCIAL</v>
      </c>
      <c r="R155" s="4" t="str">
        <f>+('3 Planilla Preadjudicación OTIC'!R155)</f>
        <v>INDEPENDIENTE</v>
      </c>
      <c r="S155" s="4" t="str">
        <f>+('3 Planilla Preadjudicación OTIC'!S155)</f>
        <v>01. LUNES - MAÑANA / 04. MARTES - MAÑANA / 07. MIÉRCOLES - MAÑANA / 10. JUEVES - MAÑANA / 13. VIERNES - MAÑANA</v>
      </c>
      <c r="T155" s="2">
        <f>+('3 Planilla Preadjudicación OTIC'!T155)</f>
        <v>20</v>
      </c>
      <c r="U155" s="2">
        <f>+('3 Planilla Preadjudicación OTIC'!U155)</f>
        <v>130</v>
      </c>
      <c r="V155" s="2">
        <f>+('3 Planilla Preadjudicación OTIC'!V155)</f>
        <v>12</v>
      </c>
      <c r="W155" s="2">
        <f>+('3 Planilla Preadjudicación OTIC'!W155)</f>
        <v>142</v>
      </c>
      <c r="X155" s="2">
        <f>+('3 Planilla Preadjudicación OTIC'!X155)</f>
        <v>4</v>
      </c>
      <c r="Y155" s="2" t="str">
        <f>+('3 Planilla Preadjudicación OTIC'!Y155)</f>
        <v>SI</v>
      </c>
      <c r="Z155" s="2" t="str">
        <f>+('3 Planilla Preadjudicación OTIC'!Z155)</f>
        <v>SI</v>
      </c>
      <c r="AA155" s="2" t="str">
        <f>+('3 Planilla Preadjudicación OTIC'!AA155)</f>
        <v>SI</v>
      </c>
      <c r="AB155" s="4">
        <f>+('3 Planilla Preadjudicación OTIC'!AB155)</f>
        <v>0</v>
      </c>
      <c r="AC155" s="4" t="str">
        <f>+('3 Planilla Preadjudicación OTIC'!AC155)</f>
        <v>EDUCACIÓN MEDIA COMPLETA, PREFERENTEMENTE</v>
      </c>
      <c r="AD155" s="2">
        <f>+('3 Planilla Preadjudicación OTIC'!AD155)</f>
        <v>0</v>
      </c>
      <c r="AE155" s="4">
        <f>+('3 Planilla Preadjudicación OTIC'!AE155)</f>
        <v>0</v>
      </c>
      <c r="AF155" s="2" t="str">
        <f>+('3 Planilla Preadjudicación OTIC'!AF155)</f>
        <v>CONVOCATORIA ABIERTA</v>
      </c>
      <c r="AG155" s="2">
        <f>+('3 Planilla Preadjudicación OTIC'!AG155)</f>
        <v>36</v>
      </c>
      <c r="AH155" s="30">
        <v>2</v>
      </c>
      <c r="AI155" s="2" t="str">
        <f>+('3 Planilla Preadjudicación OTIC'!AI155)</f>
        <v>77172955-k</v>
      </c>
      <c r="AJ155" s="135" t="str">
        <f>+('3 Planilla Preadjudicación OTIC'!AJ155)</f>
        <v>Sociedad de Capacitación Service Group Spa.</v>
      </c>
      <c r="AK155" s="4">
        <f>+('3 Planilla Preadjudicación OTIC'!AK155)</f>
        <v>142</v>
      </c>
      <c r="AL155" s="2">
        <f>+('3 Planilla Preadjudicación OTIC'!AL155)</f>
        <v>36</v>
      </c>
      <c r="AM155" s="2">
        <f>+('3 Planilla Preadjudicación OTIC'!AM155)</f>
        <v>5075</v>
      </c>
      <c r="AN155" s="12">
        <f>+('3 Planilla Preadjudicación OTIC'!AN155)</f>
        <v>250000</v>
      </c>
      <c r="AO155" s="12">
        <f>+('3 Planilla Preadjudicación OTIC'!AO155)</f>
        <v>0</v>
      </c>
      <c r="AP155" s="12">
        <f>+('3 Planilla Preadjudicación OTIC'!AP155)</f>
        <v>14413000</v>
      </c>
      <c r="AQ155" s="12">
        <f>+('3 Planilla Preadjudicación OTIC'!AQ155)</f>
        <v>2880000</v>
      </c>
      <c r="AR155" s="12">
        <f>+('3 Planilla Preadjudicación OTIC'!AR155)</f>
        <v>5000000</v>
      </c>
      <c r="AS155" s="12">
        <f>+('3 Planilla Preadjudicación OTIC'!AS155)</f>
        <v>3600000</v>
      </c>
      <c r="AT155" s="12">
        <f>+('3 Planilla Preadjudicación OTIC'!AT155)</f>
        <v>0</v>
      </c>
      <c r="AU155" s="12">
        <f>+('3 Planilla Preadjudicación OTIC'!AU155)</f>
        <v>25893000</v>
      </c>
      <c r="AV155" s="12" t="str">
        <f>+('3 Planilla Preadjudicación OTIC'!AV155)</f>
        <v>NO</v>
      </c>
      <c r="AW155" s="4" t="str">
        <f>+('3 Planilla Preadjudicación OTIC'!AW155)</f>
        <v>Valor alumno subsidio de utiles, insumos y herramientas no es correcto se menciona $270.000 y no $275.000 (RESOLUCIÓN EXENTA N°1366 28/05/2025)</v>
      </c>
      <c r="AX155" s="4">
        <f>+('3 Planilla Preadjudicación OTIC'!AX155)</f>
        <v>0</v>
      </c>
      <c r="AY155" s="2">
        <f>+('3 Planilla Preadjudicación OTIC'!AY155)</f>
        <v>0</v>
      </c>
      <c r="AZ155" s="2" t="str">
        <f>+('3 Planilla Preadjudicación OTIC'!BA155)</f>
        <v>-</v>
      </c>
      <c r="BA155" s="2" t="str">
        <f>+('3 Planilla Preadjudicación OTIC'!BB155)</f>
        <v>-</v>
      </c>
      <c r="BB155" s="2" t="str">
        <f>+('3 Planilla Preadjudicación OTIC'!BC155)</f>
        <v>-</v>
      </c>
      <c r="BC155" s="2" t="str">
        <f>+('3 Planilla Preadjudicación OTIC'!BD155)</f>
        <v>-</v>
      </c>
      <c r="BD155" s="2" t="str">
        <f>+('3 Planilla Preadjudicación OTIC'!BE155)</f>
        <v>-</v>
      </c>
      <c r="BE155" s="2" t="str">
        <f>+('3 Planilla Preadjudicación OTIC'!BF155)</f>
        <v>-</v>
      </c>
      <c r="BF155" s="2"/>
      <c r="BG155" s="2">
        <f>+('3 Planilla Preadjudicación OTIC'!BG155)</f>
        <v>0</v>
      </c>
      <c r="BH155" s="2">
        <f>+('3 Planilla Preadjudicación OTIC'!BH155)</f>
        <v>0</v>
      </c>
      <c r="BI155" s="2">
        <f>+('3 Planilla Preadjudicación OTIC'!BI155)</f>
        <v>0</v>
      </c>
      <c r="BJ155" s="2">
        <f>+('3 Planilla Preadjudicación OTIC'!BJ155)</f>
        <v>0</v>
      </c>
      <c r="BK155" s="2">
        <f>+('3 Planilla Preadjudicación OTIC'!BK155)</f>
        <v>0</v>
      </c>
      <c r="BL155" s="199">
        <f>+('3 Planilla Preadjudicación OTIC'!BM155)</f>
        <v>0</v>
      </c>
      <c r="BM155" s="103">
        <f>ROUND(('3 Planilla Preadjudicación OTIC'!BN155),1)</f>
        <v>0</v>
      </c>
      <c r="BN155" s="4">
        <f>+('3 Planilla Preadjudicación OTIC'!BO155)</f>
        <v>0</v>
      </c>
      <c r="BO155" s="4">
        <f>+('3 Planilla Preadjudicación OTIC'!BP155)</f>
        <v>0</v>
      </c>
      <c r="BP155" s="4">
        <f>+('3 Planilla Preadjudicación OTIC'!BQ155)</f>
        <v>0</v>
      </c>
      <c r="BQ155" s="4">
        <f>+('3 Planilla Preadjudicación OTIC'!BR155)</f>
        <v>0</v>
      </c>
      <c r="BR155" s="4">
        <f>+('3 Planilla Preadjudicación OTIC'!BS155)</f>
        <v>0</v>
      </c>
      <c r="BS155" s="4">
        <f>+('3 Planilla Preadjudicación OTIC'!BT155)</f>
        <v>0</v>
      </c>
      <c r="BT155" s="135"/>
      <c r="BU155" s="85">
        <f>IF(VLOOKUP(A155,'BD OFICIAL'!$A$1:$AL$2097,7,0)=D155,0,1)</f>
        <v>0</v>
      </c>
      <c r="BV155" s="85">
        <f>IF(VLOOKUP(A155,'BD OFICIAL'!$A$1:$AL$2097,11,0)=J155,0,1)</f>
        <v>0</v>
      </c>
      <c r="BW155" s="85">
        <f>IF(VLOOKUP(A155,'BD OFICIAL'!$A$1:$AL$2097,13,0)=L155,0,1)</f>
        <v>0</v>
      </c>
      <c r="BX155" s="2">
        <f>IF(VLOOKUP(A155,'BD OFICIAL'!$A$1:$AL$2097,16,0)=O155,0,1)</f>
        <v>0</v>
      </c>
      <c r="BY155" s="2">
        <f>IF(VLOOKUP(A155,'BD OFICIAL'!$A$1:$AL$2097,17,0)=P155,0,1)</f>
        <v>0</v>
      </c>
      <c r="BZ155" s="2">
        <f>IF(VLOOKUP(A155,'BD OFICIAL'!$A$1:$AL$2097,19,0)=R155,0,1)</f>
        <v>0</v>
      </c>
      <c r="CA155" s="2">
        <f>IF(VLOOKUP(A155,'BD OFICIAL'!$A$1:$AL$2097,21,0)=T155,0,1)</f>
        <v>0</v>
      </c>
      <c r="CB155" s="2">
        <f>IF(VLOOKUP(A155,'BD OFICIAL'!$A$1:$AL$2097,24,0)=AK155,0,1)</f>
        <v>0</v>
      </c>
      <c r="CC155" s="2">
        <f>IF(VLOOKUP(A155,'BD OFICIAL'!$A$1:$AL$2097,25,0)=X155,0,1)</f>
        <v>0</v>
      </c>
      <c r="CD155" s="2">
        <f>IF(VLOOKUP(A155,'BD OFICIAL'!$A$1:$AL$2097,26,0)=Y155,0,1)</f>
        <v>0</v>
      </c>
      <c r="CE155" s="2">
        <f>IF(VLOOKUP(A155,'BD OFICIAL'!$A$1:$AL$2097,27,0)=Z155,0,1)</f>
        <v>0</v>
      </c>
      <c r="CF155" s="2">
        <f>IF(VLOOKUP(A155,'BD OFICIAL'!$A$1:$AL$2097,28,0)=AA155,0,1)</f>
        <v>0</v>
      </c>
      <c r="CG155" s="2">
        <f>IF(VLOOKUP(A155,'BD OFICIAL'!$A$1:$AL$2097,33,0)=AF155,0,1)</f>
        <v>0</v>
      </c>
      <c r="CH155" s="2">
        <f>IF(VLOOKUP(A155,'BD OFICIAL'!$A$1:$AL$2097,35,0)=AH155,0,1)</f>
        <v>0</v>
      </c>
      <c r="CI155" s="85">
        <f>IF(VLOOKUP(A155,'BD OFICIAL'!$A$1:$AL$2097,34,0)=AL155,0,1)</f>
        <v>0</v>
      </c>
      <c r="CJ155" s="12">
        <f>VLOOKUP(A155,'BD OFICIAL'!$A$1:$AM$2097,36,0)*AM155-AP155</f>
        <v>0</v>
      </c>
      <c r="CK155" s="85" t="str">
        <f t="shared" si="75"/>
        <v>SHNOM</v>
      </c>
      <c r="CL155" s="85" t="str">
        <f t="shared" si="76"/>
        <v>SI</v>
      </c>
      <c r="CM155" s="85" t="str">
        <f t="shared" si="89"/>
        <v>NO</v>
      </c>
      <c r="CN155" s="31">
        <f t="shared" si="90"/>
        <v>0</v>
      </c>
      <c r="CO155" s="31">
        <f t="shared" si="77"/>
        <v>0</v>
      </c>
      <c r="CP155" s="31">
        <f t="shared" si="68"/>
        <v>0</v>
      </c>
      <c r="CQ155" s="31">
        <f>IF(Y155="NO",0,IF(Y155="SI",IF(VLOOKUP(A155,'BD OFICIAL'!$A:$AO,40,0)=AQ155,0,1)))</f>
        <v>0</v>
      </c>
      <c r="CR155" s="31">
        <f>IF(Z155="NO",0,IF(Z155="SI",IF(VLOOKUP(A155,'BD OFICIAL'!$A:$AO,41,0)=AS155,0,1)))</f>
        <v>0</v>
      </c>
      <c r="CS155" s="31">
        <f t="shared" si="78"/>
        <v>1</v>
      </c>
      <c r="CT155" s="31">
        <f t="shared" si="79"/>
        <v>0</v>
      </c>
      <c r="CU155" s="31">
        <f>IF(VLOOKUP(A155,'BD OFICIAL'!$A$1:$AL$1055,31,0)="SI",IF(AT155&gt;0,0,1),IF(AT155=0,0,1))</f>
        <v>0</v>
      </c>
      <c r="CV155" s="31">
        <f t="shared" si="80"/>
        <v>0</v>
      </c>
      <c r="CW155" s="31">
        <f t="shared" si="81"/>
        <v>0</v>
      </c>
      <c r="CX155" s="85" t="str">
        <f t="shared" si="91"/>
        <v>NO</v>
      </c>
      <c r="CY155" s="31">
        <f t="shared" si="92"/>
        <v>0</v>
      </c>
      <c r="CZ155" s="85" t="str">
        <f>IF(ISERROR(VLOOKUP(AI155,EXPERIENCIA!$A$1:$C$2100,1,0)),"NO","SI")</f>
        <v>NO</v>
      </c>
      <c r="DA155" s="85" t="str">
        <f>IF(CX155="no","NO APLICA",IF(AX155=0,"ERROR NOTA",IF(AND(AX155&gt;1,CZ155="NO"),"ERROR NOTA",IF(AND(CZ155="NO",AX155=1),0,IF(VLOOKUP(AI155,EXPERIENCIA!$A$1:$C$2100,3,0)=AX155,0,"ERROR NOTA")))))</f>
        <v>NO APLICA</v>
      </c>
      <c r="DB155" s="85" t="str">
        <f>IF(ISERROR(VLOOKUP(AI155,COMPORTAMIENTO!$A$1:$C$2100,1,0)),"NO","SI")</f>
        <v>NO</v>
      </c>
      <c r="DC155" s="85" t="str">
        <f>IF(CX155="NO","NO APLICA",IF(AY155=0,"ERROR NOTA",IF(AND(DB155="NO",AY155=7),0,IF(VLOOKUP(AI155,COMPORTAMIENTO!$A$2:$H$2100,8,0)=AY155,0,"ERROR NOTA"))))</f>
        <v>NO APLICA</v>
      </c>
      <c r="DD155" s="103" t="str">
        <f t="shared" si="93"/>
        <v>NO APLICA</v>
      </c>
      <c r="DE155" s="103" t="str">
        <f t="shared" si="94"/>
        <v>NO APLICA</v>
      </c>
      <c r="DF155" s="85" t="str">
        <f t="shared" si="82"/>
        <v>SI</v>
      </c>
      <c r="DG155" s="85">
        <f t="shared" si="83"/>
        <v>0</v>
      </c>
      <c r="DH155" s="85">
        <f t="shared" si="95"/>
        <v>0</v>
      </c>
      <c r="DI155" s="85" t="str">
        <f t="shared" si="84"/>
        <v>NO APLICA</v>
      </c>
      <c r="DJ155" s="7" t="str">
        <f t="shared" si="96"/>
        <v>NO APLICA</v>
      </c>
      <c r="DK155" s="7" t="str">
        <f t="shared" si="85"/>
        <v>NO APLICA</v>
      </c>
      <c r="DL155" s="12">
        <f t="shared" si="97"/>
        <v>5075</v>
      </c>
      <c r="DM155" s="12">
        <f>VLOOKUP(A155,'5 TD'!$A:$B,2,0)</f>
        <v>5075</v>
      </c>
      <c r="DN155" s="7" t="str">
        <f t="shared" si="86"/>
        <v>NO APLICA</v>
      </c>
      <c r="DO155" s="85" t="str">
        <f t="shared" si="87"/>
        <v>NO APLICA</v>
      </c>
      <c r="DP155" s="85" t="str">
        <f t="shared" si="69"/>
        <v>NO APLICA</v>
      </c>
      <c r="DQ155" s="7" t="str">
        <f t="shared" si="70"/>
        <v>NO APLICA</v>
      </c>
      <c r="DR155" s="85" t="str">
        <f t="shared" si="98"/>
        <v>NO APLICA</v>
      </c>
      <c r="DS155" s="2">
        <f>+('3 Planilla Preadjudicación OTIC'!BO155)</f>
        <v>0</v>
      </c>
      <c r="DT155" s="2" t="str">
        <f>IF(DR155="APROBADO",VLOOKUP(A155,'5 TD'!$D$3:$E$270,2,0),"NO APLICA")</f>
        <v>NO APLICA</v>
      </c>
      <c r="DU155" s="2" t="str">
        <f t="shared" si="71"/>
        <v>NO APLICA</v>
      </c>
      <c r="DV155" s="2" t="str">
        <f>IF(DU155="SI",VLOOKUP(A155,'5 TD'!$G$3:$H$270,2,0),"NO APLICA ")</f>
        <v xml:space="preserve">NO APLICA </v>
      </c>
      <c r="DW155" s="2" t="str">
        <f t="shared" si="99"/>
        <v>NO</v>
      </c>
      <c r="DX155" s="2" t="str">
        <f>IF(DW155="SI",VLOOKUP(A155,'5 TD'!$J$4:$K$472,2,0),"NO APLICA")</f>
        <v>NO APLICA</v>
      </c>
      <c r="DY155" s="2" t="str">
        <f t="shared" si="100"/>
        <v>NO</v>
      </c>
      <c r="DZ155" s="7" t="str">
        <f>IF(DY155="SI",VLOOKUP(A155,'5 TD'!$M$4:$N$350,2,0),"NO APLICA")</f>
        <v>NO APLICA</v>
      </c>
      <c r="EA155" s="2" t="str">
        <f t="shared" si="88"/>
        <v>NO APLICA</v>
      </c>
      <c r="EB155" s="12" t="str">
        <f t="shared" si="101"/>
        <v/>
      </c>
      <c r="EC155" s="12" t="str">
        <f>IF(EA155="SI",VLOOKUP(A155,'5 TD'!$V$4:$W$479,2,0),"NO APLICA")</f>
        <v>NO APLICA</v>
      </c>
      <c r="ED155" s="2" t="str">
        <f t="shared" si="72"/>
        <v>NO</v>
      </c>
      <c r="EE155" s="79" t="str">
        <f>IF(ED155="SI",VLOOKUP(AI155,COMPORTAMIENTO!$A$1:$H$2100,7,0),"NO APLICA")</f>
        <v>NO APLICA</v>
      </c>
      <c r="EF155" s="234" t="str">
        <f>IF(ED155="SI",VLOOKUP(A155,'5 TD'!$P$2:$Q$479,2,0),"NO APLICA")</f>
        <v>NO APLICA</v>
      </c>
      <c r="EG155" s="2" t="str">
        <f t="shared" si="73"/>
        <v>NO</v>
      </c>
      <c r="EH155" s="2">
        <f>IF(CZ155="no",0,VLOOKUP(AI155,EXPERIENCIA!$A$1:$C$2100,2,0))</f>
        <v>0</v>
      </c>
      <c r="EI155" s="2">
        <f>IF(CZ155="si",VLOOKUP(A155,'5 TD'!$S$3:$T$2103,2,0),0)</f>
        <v>0</v>
      </c>
      <c r="EJ155" s="2" t="str">
        <f t="shared" si="74"/>
        <v>SI</v>
      </c>
      <c r="EK155" s="2">
        <f>+('3 Planilla Preadjudicación OTIC'!BU156)</f>
        <v>0</v>
      </c>
      <c r="EL155" s="3"/>
      <c r="EM155" s="3"/>
      <c r="EN155" s="3"/>
    </row>
    <row r="156" spans="1:144" ht="15" hidden="1" customHeight="1" x14ac:dyDescent="0.3">
      <c r="A156" s="2">
        <f>+('3 Planilla Preadjudicación OTIC'!A156)</f>
        <v>14554</v>
      </c>
      <c r="B156" s="2" t="str">
        <f>+('3 Planilla Preadjudicación OTIC'!B156)</f>
        <v>53334038-5</v>
      </c>
      <c r="C156" s="4">
        <f>+('3 Planilla Preadjudicación OTIC'!E156)</f>
        <v>2025</v>
      </c>
      <c r="D156" s="4" t="str">
        <f>+('3 Planilla Preadjudicación OTIC'!F156)</f>
        <v>Fondos Regionales</v>
      </c>
      <c r="E156" s="4" t="str">
        <f>+('3 Planilla Preadjudicación OTIC'!G156)</f>
        <v>61531000-K</v>
      </c>
      <c r="F156" s="4" t="str">
        <f>+('3 Planilla Preadjudicación OTIC'!H156)</f>
        <v>SENCE</v>
      </c>
      <c r="G156" s="4"/>
      <c r="H156" s="4"/>
      <c r="I156" s="4" t="str">
        <f>+('3 Planilla Preadjudicación OTIC'!I156)</f>
        <v>LABORES DE CARPINTERÍA DE TERMINACIONES AVANZADAS</v>
      </c>
      <c r="J156" s="4" t="str">
        <f>+('3 Planilla Preadjudicación OTIC'!J156)</f>
        <v>PF1567</v>
      </c>
      <c r="K156" s="4" t="str">
        <f>+('3 Planilla Preadjudicación OTIC'!K156)</f>
        <v>TÉCNICAS PARA EL EMPRENDIMIENTO</v>
      </c>
      <c r="L156" s="4" t="str">
        <f>+('3 Planilla Preadjudicación OTIC'!L156)</f>
        <v>PF0921</v>
      </c>
      <c r="M156" s="2">
        <f>+('3 Planilla Preadjudicación OTIC'!M156)</f>
        <v>9</v>
      </c>
      <c r="N156" s="4" t="str">
        <f>+('3 Planilla Preadjudicación OTIC'!N156)</f>
        <v>DE LA ARAUCANÍA</v>
      </c>
      <c r="O156" s="4" t="str">
        <f>+('3 Planilla Preadjudicación OTIC'!O156)</f>
        <v>CURACAUTÍN</v>
      </c>
      <c r="P156" s="4" t="str">
        <f>+('3 Planilla Preadjudicación OTIC'!P156)</f>
        <v>PERSONAS VULNERABLES PERTENECIENTES AL 80 % MÁS VULNERABLE</v>
      </c>
      <c r="Q156" s="4" t="str">
        <f>+('3 Planilla Preadjudicación OTIC'!Q156)</f>
        <v>PRESENCIAL</v>
      </c>
      <c r="R156" s="4" t="str">
        <f>+('3 Planilla Preadjudicación OTIC'!R156)</f>
        <v>INDEPENDIENTE</v>
      </c>
      <c r="S156" s="4" t="str">
        <f>+('3 Planilla Preadjudicación OTIC'!S156)</f>
        <v>01. LUNES - MAÑANA / 04. MARTES - MAÑANA / 07. MIÉRCOLES - MAÑANA / 10. JUEVES - MAÑANA / 13. VIERNES - MAÑANA</v>
      </c>
      <c r="T156" s="2">
        <f>+('3 Planilla Preadjudicación OTIC'!T156)</f>
        <v>20</v>
      </c>
      <c r="U156" s="2">
        <f>+('3 Planilla Preadjudicación OTIC'!U156)</f>
        <v>130</v>
      </c>
      <c r="V156" s="2">
        <f>+('3 Planilla Preadjudicación OTIC'!V156)</f>
        <v>12</v>
      </c>
      <c r="W156" s="2">
        <f>+('3 Planilla Preadjudicación OTIC'!W156)</f>
        <v>142</v>
      </c>
      <c r="X156" s="2">
        <f>+('3 Planilla Preadjudicación OTIC'!X156)</f>
        <v>4</v>
      </c>
      <c r="Y156" s="2" t="str">
        <f>+('3 Planilla Preadjudicación OTIC'!Y156)</f>
        <v>SI</v>
      </c>
      <c r="Z156" s="2" t="str">
        <f>+('3 Planilla Preadjudicación OTIC'!Z156)</f>
        <v>SI</v>
      </c>
      <c r="AA156" s="2" t="str">
        <f>+('3 Planilla Preadjudicación OTIC'!AA156)</f>
        <v>SI</v>
      </c>
      <c r="AB156" s="4">
        <f>+('3 Planilla Preadjudicación OTIC'!AB156)</f>
        <v>0</v>
      </c>
      <c r="AC156" s="4" t="str">
        <f>+('3 Planilla Preadjudicación OTIC'!AC156)</f>
        <v>EDUCACIÓN MEDIA COMPLETA, PREFERENTEMENTE</v>
      </c>
      <c r="AD156" s="2">
        <f>+('3 Planilla Preadjudicación OTIC'!AD156)</f>
        <v>0</v>
      </c>
      <c r="AE156" s="4">
        <f>+('3 Planilla Preadjudicación OTIC'!AE156)</f>
        <v>0</v>
      </c>
      <c r="AF156" s="2" t="str">
        <f>+('3 Planilla Preadjudicación OTIC'!AF156)</f>
        <v>CONVOCATORIA ABIERTA</v>
      </c>
      <c r="AG156" s="2">
        <f>+('3 Planilla Preadjudicación OTIC'!AG156)</f>
        <v>36</v>
      </c>
      <c r="AH156" s="30">
        <v>2</v>
      </c>
      <c r="AI156" s="2" t="str">
        <f>+('3 Planilla Preadjudicación OTIC'!AI156)</f>
        <v>77172955-k</v>
      </c>
      <c r="AJ156" s="135" t="str">
        <f>+('3 Planilla Preadjudicación OTIC'!AJ156)</f>
        <v>Sociedad de Capacitación Service Group Spa.</v>
      </c>
      <c r="AK156" s="4">
        <f>+('3 Planilla Preadjudicación OTIC'!AK156)</f>
        <v>142</v>
      </c>
      <c r="AL156" s="2">
        <f>+('3 Planilla Preadjudicación OTIC'!AL156)</f>
        <v>36</v>
      </c>
      <c r="AM156" s="2">
        <f>+('3 Planilla Preadjudicación OTIC'!AM156)</f>
        <v>5075</v>
      </c>
      <c r="AN156" s="12">
        <f>+('3 Planilla Preadjudicación OTIC'!AN156)</f>
        <v>250000</v>
      </c>
      <c r="AO156" s="12">
        <f>+('3 Planilla Preadjudicación OTIC'!AO156)</f>
        <v>0</v>
      </c>
      <c r="AP156" s="12">
        <f>+('3 Planilla Preadjudicación OTIC'!AP156)</f>
        <v>14413000</v>
      </c>
      <c r="AQ156" s="12">
        <f>+('3 Planilla Preadjudicación OTIC'!AQ156)</f>
        <v>2880000</v>
      </c>
      <c r="AR156" s="12">
        <f>+('3 Planilla Preadjudicación OTIC'!AR156)</f>
        <v>5000000</v>
      </c>
      <c r="AS156" s="12">
        <f>+('3 Planilla Preadjudicación OTIC'!AS156)</f>
        <v>3600000</v>
      </c>
      <c r="AT156" s="12">
        <f>+('3 Planilla Preadjudicación OTIC'!AT156)</f>
        <v>0</v>
      </c>
      <c r="AU156" s="12">
        <f>+('3 Planilla Preadjudicación OTIC'!AU156)</f>
        <v>25893000</v>
      </c>
      <c r="AV156" s="12" t="str">
        <f>+('3 Planilla Preadjudicación OTIC'!AV156)</f>
        <v>NO</v>
      </c>
      <c r="AW156" s="4" t="str">
        <f>+('3 Planilla Preadjudicación OTIC'!AW156)</f>
        <v>Valor alumno subsidio de utiles, insumos y herramientas no es correcto se menciona $270.000 y no $275.000 (RESOLUCIÓN EXENTA N°1366 28/05/2025)</v>
      </c>
      <c r="AX156" s="4">
        <f>+('3 Planilla Preadjudicación OTIC'!AX156)</f>
        <v>0</v>
      </c>
      <c r="AY156" s="2">
        <f>+('3 Planilla Preadjudicación OTIC'!AY156)</f>
        <v>0</v>
      </c>
      <c r="AZ156" s="2" t="str">
        <f>+('3 Planilla Preadjudicación OTIC'!BA156)</f>
        <v>-</v>
      </c>
      <c r="BA156" s="2" t="str">
        <f>+('3 Planilla Preadjudicación OTIC'!BB156)</f>
        <v>-</v>
      </c>
      <c r="BB156" s="2" t="str">
        <f>+('3 Planilla Preadjudicación OTIC'!BC156)</f>
        <v>-</v>
      </c>
      <c r="BC156" s="2" t="str">
        <f>+('3 Planilla Preadjudicación OTIC'!BD156)</f>
        <v>-</v>
      </c>
      <c r="BD156" s="2" t="str">
        <f>+('3 Planilla Preadjudicación OTIC'!BE156)</f>
        <v>-</v>
      </c>
      <c r="BE156" s="2" t="str">
        <f>+('3 Planilla Preadjudicación OTIC'!BF156)</f>
        <v>-</v>
      </c>
      <c r="BF156" s="2"/>
      <c r="BG156" s="2">
        <f>+('3 Planilla Preadjudicación OTIC'!BG156)</f>
        <v>0</v>
      </c>
      <c r="BH156" s="2">
        <f>+('3 Planilla Preadjudicación OTIC'!BH156)</f>
        <v>0</v>
      </c>
      <c r="BI156" s="2">
        <f>+('3 Planilla Preadjudicación OTIC'!BI156)</f>
        <v>0</v>
      </c>
      <c r="BJ156" s="2">
        <f>+('3 Planilla Preadjudicación OTIC'!BJ156)</f>
        <v>0</v>
      </c>
      <c r="BK156" s="2">
        <f>+('3 Planilla Preadjudicación OTIC'!BK156)</f>
        <v>0</v>
      </c>
      <c r="BL156" s="199">
        <f>+('3 Planilla Preadjudicación OTIC'!BM156)</f>
        <v>0</v>
      </c>
      <c r="BM156" s="103">
        <f>ROUND(('3 Planilla Preadjudicación OTIC'!BN156),1)</f>
        <v>0</v>
      </c>
      <c r="BN156" s="4">
        <f>+('3 Planilla Preadjudicación OTIC'!BO156)</f>
        <v>0</v>
      </c>
      <c r="BO156" s="4">
        <f>+('3 Planilla Preadjudicación OTIC'!BP156)</f>
        <v>0</v>
      </c>
      <c r="BP156" s="4">
        <f>+('3 Planilla Preadjudicación OTIC'!BQ156)</f>
        <v>0</v>
      </c>
      <c r="BQ156" s="4">
        <f>+('3 Planilla Preadjudicación OTIC'!BR156)</f>
        <v>0</v>
      </c>
      <c r="BR156" s="4">
        <f>+('3 Planilla Preadjudicación OTIC'!BS156)</f>
        <v>0</v>
      </c>
      <c r="BS156" s="4">
        <f>+('3 Planilla Preadjudicación OTIC'!BT156)</f>
        <v>0</v>
      </c>
      <c r="BT156" s="135"/>
      <c r="BU156" s="85">
        <f>IF(VLOOKUP(A156,'BD OFICIAL'!$A$1:$AL$2097,7,0)=D156,0,1)</f>
        <v>0</v>
      </c>
      <c r="BV156" s="85">
        <f>IF(VLOOKUP(A156,'BD OFICIAL'!$A$1:$AL$2097,11,0)=J156,0,1)</f>
        <v>0</v>
      </c>
      <c r="BW156" s="85">
        <f>IF(VLOOKUP(A156,'BD OFICIAL'!$A$1:$AL$2097,13,0)=L156,0,1)</f>
        <v>0</v>
      </c>
      <c r="BX156" s="2">
        <f>IF(VLOOKUP(A156,'BD OFICIAL'!$A$1:$AL$2097,16,0)=O156,0,1)</f>
        <v>0</v>
      </c>
      <c r="BY156" s="2">
        <f>IF(VLOOKUP(A156,'BD OFICIAL'!$A$1:$AL$2097,17,0)=P156,0,1)</f>
        <v>0</v>
      </c>
      <c r="BZ156" s="2">
        <f>IF(VLOOKUP(A156,'BD OFICIAL'!$A$1:$AL$2097,19,0)=R156,0,1)</f>
        <v>0</v>
      </c>
      <c r="CA156" s="2">
        <f>IF(VLOOKUP(A156,'BD OFICIAL'!$A$1:$AL$2097,21,0)=T156,0,1)</f>
        <v>0</v>
      </c>
      <c r="CB156" s="2">
        <f>IF(VLOOKUP(A156,'BD OFICIAL'!$A$1:$AL$2097,24,0)=AK156,0,1)</f>
        <v>0</v>
      </c>
      <c r="CC156" s="2">
        <f>IF(VLOOKUP(A156,'BD OFICIAL'!$A$1:$AL$2097,25,0)=X156,0,1)</f>
        <v>0</v>
      </c>
      <c r="CD156" s="2">
        <f>IF(VLOOKUP(A156,'BD OFICIAL'!$A$1:$AL$2097,26,0)=Y156,0,1)</f>
        <v>0</v>
      </c>
      <c r="CE156" s="2">
        <f>IF(VLOOKUP(A156,'BD OFICIAL'!$A$1:$AL$2097,27,0)=Z156,0,1)</f>
        <v>0</v>
      </c>
      <c r="CF156" s="2">
        <f>IF(VLOOKUP(A156,'BD OFICIAL'!$A$1:$AL$2097,28,0)=AA156,0,1)</f>
        <v>0</v>
      </c>
      <c r="CG156" s="2">
        <f>IF(VLOOKUP(A156,'BD OFICIAL'!$A$1:$AL$2097,33,0)=AF156,0,1)</f>
        <v>0</v>
      </c>
      <c r="CH156" s="2">
        <f>IF(VLOOKUP(A156,'BD OFICIAL'!$A$1:$AL$2097,35,0)=AH156,0,1)</f>
        <v>0</v>
      </c>
      <c r="CI156" s="85">
        <f>IF(VLOOKUP(A156,'BD OFICIAL'!$A$1:$AL$2097,34,0)=AL156,0,1)</f>
        <v>0</v>
      </c>
      <c r="CJ156" s="12">
        <f>VLOOKUP(A156,'BD OFICIAL'!$A$1:$AM$2097,36,0)*AM156-AP156</f>
        <v>0</v>
      </c>
      <c r="CK156" s="85" t="str">
        <f t="shared" si="75"/>
        <v>SHNOM</v>
      </c>
      <c r="CL156" s="85" t="str">
        <f t="shared" si="76"/>
        <v>SI</v>
      </c>
      <c r="CM156" s="85" t="str">
        <f t="shared" si="89"/>
        <v>NO</v>
      </c>
      <c r="CN156" s="31">
        <f t="shared" si="90"/>
        <v>0</v>
      </c>
      <c r="CO156" s="31">
        <f t="shared" si="77"/>
        <v>0</v>
      </c>
      <c r="CP156" s="31">
        <f t="shared" si="68"/>
        <v>0</v>
      </c>
      <c r="CQ156" s="31">
        <f>IF(Y156="NO",0,IF(Y156="SI",IF(VLOOKUP(A156,'BD OFICIAL'!$A:$AO,40,0)=AQ156,0,1)))</f>
        <v>0</v>
      </c>
      <c r="CR156" s="31">
        <f>IF(Z156="NO",0,IF(Z156="SI",IF(VLOOKUP(A156,'BD OFICIAL'!$A:$AO,41,0)=AS156,0,1)))</f>
        <v>0</v>
      </c>
      <c r="CS156" s="31">
        <f t="shared" si="78"/>
        <v>1</v>
      </c>
      <c r="CT156" s="31">
        <f t="shared" si="79"/>
        <v>0</v>
      </c>
      <c r="CU156" s="31">
        <f>IF(VLOOKUP(A156,'BD OFICIAL'!$A$1:$AL$1055,31,0)="SI",IF(AT156&gt;0,0,1),IF(AT156=0,0,1))</f>
        <v>0</v>
      </c>
      <c r="CV156" s="31">
        <f t="shared" si="80"/>
        <v>0</v>
      </c>
      <c r="CW156" s="31">
        <f t="shared" si="81"/>
        <v>0</v>
      </c>
      <c r="CX156" s="85" t="str">
        <f t="shared" si="91"/>
        <v>NO</v>
      </c>
      <c r="CY156" s="31">
        <f t="shared" si="92"/>
        <v>0</v>
      </c>
      <c r="CZ156" s="85" t="str">
        <f>IF(ISERROR(VLOOKUP(AI156,EXPERIENCIA!$A$1:$C$2100,1,0)),"NO","SI")</f>
        <v>NO</v>
      </c>
      <c r="DA156" s="85" t="str">
        <f>IF(CX156="no","NO APLICA",IF(AX156=0,"ERROR NOTA",IF(AND(AX156&gt;1,CZ156="NO"),"ERROR NOTA",IF(AND(CZ156="NO",AX156=1),0,IF(VLOOKUP(AI156,EXPERIENCIA!$A$1:$C$2100,3,0)=AX156,0,"ERROR NOTA")))))</f>
        <v>NO APLICA</v>
      </c>
      <c r="DB156" s="85" t="str">
        <f>IF(ISERROR(VLOOKUP(AI156,COMPORTAMIENTO!$A$1:$C$2100,1,0)),"NO","SI")</f>
        <v>NO</v>
      </c>
      <c r="DC156" s="85" t="str">
        <f>IF(CX156="NO","NO APLICA",IF(AY156=0,"ERROR NOTA",IF(AND(DB156="NO",AY156=7),0,IF(VLOOKUP(AI156,COMPORTAMIENTO!$A$2:$H$2100,8,0)=AY156,0,"ERROR NOTA"))))</f>
        <v>NO APLICA</v>
      </c>
      <c r="DD156" s="103" t="str">
        <f t="shared" si="93"/>
        <v>NO APLICA</v>
      </c>
      <c r="DE156" s="103" t="str">
        <f t="shared" si="94"/>
        <v>NO APLICA</v>
      </c>
      <c r="DF156" s="85" t="str">
        <f t="shared" si="82"/>
        <v>SI</v>
      </c>
      <c r="DG156" s="85">
        <f t="shared" si="83"/>
        <v>0</v>
      </c>
      <c r="DH156" s="85">
        <f t="shared" si="95"/>
        <v>0</v>
      </c>
      <c r="DI156" s="85" t="str">
        <f t="shared" si="84"/>
        <v>NO APLICA</v>
      </c>
      <c r="DJ156" s="7" t="str">
        <f t="shared" si="96"/>
        <v>NO APLICA</v>
      </c>
      <c r="DK156" s="7" t="str">
        <f t="shared" si="85"/>
        <v>NO APLICA</v>
      </c>
      <c r="DL156" s="12">
        <f t="shared" si="97"/>
        <v>5075</v>
      </c>
      <c r="DM156" s="12">
        <f>VLOOKUP(A156,'5 TD'!$A:$B,2,0)</f>
        <v>5075</v>
      </c>
      <c r="DN156" s="7" t="str">
        <f t="shared" si="86"/>
        <v>NO APLICA</v>
      </c>
      <c r="DO156" s="85" t="str">
        <f t="shared" si="87"/>
        <v>NO APLICA</v>
      </c>
      <c r="DP156" s="85" t="str">
        <f t="shared" si="69"/>
        <v>NO APLICA</v>
      </c>
      <c r="DQ156" s="7" t="str">
        <f t="shared" si="70"/>
        <v>NO APLICA</v>
      </c>
      <c r="DR156" s="85" t="str">
        <f t="shared" si="98"/>
        <v>NO APLICA</v>
      </c>
      <c r="DS156" s="2">
        <f>+('3 Planilla Preadjudicación OTIC'!BO156)</f>
        <v>0</v>
      </c>
      <c r="DT156" s="2" t="str">
        <f>IF(DR156="APROBADO",VLOOKUP(A156,'5 TD'!$D$3:$E$270,2,0),"NO APLICA")</f>
        <v>NO APLICA</v>
      </c>
      <c r="DU156" s="2" t="str">
        <f t="shared" si="71"/>
        <v>NO APLICA</v>
      </c>
      <c r="DV156" s="2" t="str">
        <f>IF(DU156="SI",VLOOKUP(A156,'5 TD'!$G$3:$H$270,2,0),"NO APLICA ")</f>
        <v xml:space="preserve">NO APLICA </v>
      </c>
      <c r="DW156" s="2" t="str">
        <f t="shared" si="99"/>
        <v>NO</v>
      </c>
      <c r="DX156" s="2" t="str">
        <f>IF(DW156="SI",VLOOKUP(A156,'5 TD'!$J$4:$K$472,2,0),"NO APLICA")</f>
        <v>NO APLICA</v>
      </c>
      <c r="DY156" s="2" t="str">
        <f t="shared" si="100"/>
        <v>NO</v>
      </c>
      <c r="DZ156" s="7" t="str">
        <f>IF(DY156="SI",VLOOKUP(A156,'5 TD'!$M$4:$N$350,2,0),"NO APLICA")</f>
        <v>NO APLICA</v>
      </c>
      <c r="EA156" s="2" t="str">
        <f t="shared" si="88"/>
        <v>NO APLICA</v>
      </c>
      <c r="EB156" s="12" t="str">
        <f t="shared" si="101"/>
        <v/>
      </c>
      <c r="EC156" s="12" t="str">
        <f>IF(EA156="SI",VLOOKUP(A156,'5 TD'!$V$4:$W$479,2,0),"NO APLICA")</f>
        <v>NO APLICA</v>
      </c>
      <c r="ED156" s="2" t="str">
        <f t="shared" si="72"/>
        <v>NO</v>
      </c>
      <c r="EE156" s="79" t="str">
        <f>IF(ED156="SI",VLOOKUP(AI156,COMPORTAMIENTO!$A$1:$H$2100,7,0),"NO APLICA")</f>
        <v>NO APLICA</v>
      </c>
      <c r="EF156" s="234" t="str">
        <f>IF(ED156="SI",VLOOKUP(A156,'5 TD'!$P$2:$Q$479,2,0),"NO APLICA")</f>
        <v>NO APLICA</v>
      </c>
      <c r="EG156" s="2" t="str">
        <f t="shared" si="73"/>
        <v>NO</v>
      </c>
      <c r="EH156" s="2">
        <f>IF(CZ156="no",0,VLOOKUP(AI156,EXPERIENCIA!$A$1:$C$2100,2,0))</f>
        <v>0</v>
      </c>
      <c r="EI156" s="2">
        <f>IF(CZ156="si",VLOOKUP(A156,'5 TD'!$S$3:$T$2103,2,0),0)</f>
        <v>0</v>
      </c>
      <c r="EJ156" s="2" t="str">
        <f t="shared" si="74"/>
        <v>SI</v>
      </c>
      <c r="EK156" s="2">
        <f>+('3 Planilla Preadjudicación OTIC'!BU157)</f>
        <v>0</v>
      </c>
      <c r="EL156" s="3"/>
      <c r="EM156" s="3"/>
      <c r="EN156" s="3"/>
    </row>
    <row r="157" spans="1:144" ht="15" hidden="1" customHeight="1" x14ac:dyDescent="0.3">
      <c r="A157" s="2">
        <f>+('3 Planilla Preadjudicación OTIC'!A157)</f>
        <v>14555</v>
      </c>
      <c r="B157" s="2" t="str">
        <f>+('3 Planilla Preadjudicación OTIC'!B157)</f>
        <v>53334038-5</v>
      </c>
      <c r="C157" s="4">
        <f>+('3 Planilla Preadjudicación OTIC'!E157)</f>
        <v>2025</v>
      </c>
      <c r="D157" s="4" t="str">
        <f>+('3 Planilla Preadjudicación OTIC'!F157)</f>
        <v>Fondos Regionales</v>
      </c>
      <c r="E157" s="4" t="str">
        <f>+('3 Planilla Preadjudicación OTIC'!G157)</f>
        <v>61531000-K</v>
      </c>
      <c r="F157" s="4" t="str">
        <f>+('3 Planilla Preadjudicación OTIC'!H157)</f>
        <v>SENCE</v>
      </c>
      <c r="G157" s="4"/>
      <c r="H157" s="4"/>
      <c r="I157" s="4" t="str">
        <f>+('3 Planilla Preadjudicación OTIC'!I157)</f>
        <v>LABORES DE INSTALACIONES SANITARIAS</v>
      </c>
      <c r="J157" s="4" t="str">
        <f>+('3 Planilla Preadjudicación OTIC'!J157)</f>
        <v>PF1575</v>
      </c>
      <c r="K157" s="4" t="str">
        <f>+('3 Planilla Preadjudicación OTIC'!K157)</f>
        <v>TÉCNICAS PARA EL EMPRENDIMIENTO</v>
      </c>
      <c r="L157" s="4" t="str">
        <f>+('3 Planilla Preadjudicación OTIC'!L157)</f>
        <v>PF0921</v>
      </c>
      <c r="M157" s="2">
        <f>+('3 Planilla Preadjudicación OTIC'!M157)</f>
        <v>9</v>
      </c>
      <c r="N157" s="4" t="str">
        <f>+('3 Planilla Preadjudicación OTIC'!N157)</f>
        <v>DE LA ARAUCANÍA</v>
      </c>
      <c r="O157" s="4" t="str">
        <f>+('3 Planilla Preadjudicación OTIC'!O157)</f>
        <v>CURARREHUE</v>
      </c>
      <c r="P157" s="4" t="str">
        <f>+('3 Planilla Preadjudicación OTIC'!P157)</f>
        <v>PERSONAS VULNERABLES PERTENECIENTES AL 80 % MÁS VULNERABLE</v>
      </c>
      <c r="Q157" s="4" t="str">
        <f>+('3 Planilla Preadjudicación OTIC'!Q157)</f>
        <v>PRESENCIAL</v>
      </c>
      <c r="R157" s="4" t="str">
        <f>+('3 Planilla Preadjudicación OTIC'!R157)</f>
        <v>INDEPENDIENTE</v>
      </c>
      <c r="S157" s="4" t="str">
        <f>+('3 Planilla Preadjudicación OTIC'!S157)</f>
        <v>01. LUNES - MAÑANA / 04. MARTES - MAÑANA / 07. MIÉRCOLES - MAÑANA / 10. JUEVES - MAÑANA / 13. VIERNES - MAÑANA</v>
      </c>
      <c r="T157" s="2">
        <f>+('3 Planilla Preadjudicación OTIC'!T157)</f>
        <v>20</v>
      </c>
      <c r="U157" s="2">
        <f>+('3 Planilla Preadjudicación OTIC'!U157)</f>
        <v>145</v>
      </c>
      <c r="V157" s="2">
        <f>+('3 Planilla Preadjudicación OTIC'!V157)</f>
        <v>12</v>
      </c>
      <c r="W157" s="2">
        <f>+('3 Planilla Preadjudicación OTIC'!W157)</f>
        <v>157</v>
      </c>
      <c r="X157" s="2">
        <f>+('3 Planilla Preadjudicación OTIC'!X157)</f>
        <v>4</v>
      </c>
      <c r="Y157" s="2" t="str">
        <f>+('3 Planilla Preadjudicación OTIC'!Y157)</f>
        <v>SI</v>
      </c>
      <c r="Z157" s="2" t="str">
        <f>+('3 Planilla Preadjudicación OTIC'!Z157)</f>
        <v>SI</v>
      </c>
      <c r="AA157" s="2" t="str">
        <f>+('3 Planilla Preadjudicación OTIC'!AA157)</f>
        <v>SI</v>
      </c>
      <c r="AB157" s="4">
        <f>+('3 Planilla Preadjudicación OTIC'!AB157)</f>
        <v>0</v>
      </c>
      <c r="AC157" s="4" t="str">
        <f>+('3 Planilla Preadjudicación OTIC'!AC157)</f>
        <v>EDUCACIÓN MEDIA COMPLETA, PREFERENTEMENTE. Y HABER CURSADO EL CURSO DE “LABORES DE SOPORTE EN INSTALACIONES
SANITARIAS” O EXPERIENCIA DE DOS AÑOS COMO “AYUDANTE INSTALACIONES SANITARIAS”, DEMOSTRABLE.</v>
      </c>
      <c r="AD157" s="2">
        <f>+('3 Planilla Preadjudicación OTIC'!AD157)</f>
        <v>0</v>
      </c>
      <c r="AE157" s="4">
        <f>+('3 Planilla Preadjudicación OTIC'!AE157)</f>
        <v>0</v>
      </c>
      <c r="AF157" s="2" t="str">
        <f>+('3 Planilla Preadjudicación OTIC'!AF157)</f>
        <v>CONVOCATORIA ABIERTA</v>
      </c>
      <c r="AG157" s="2">
        <f>+('3 Planilla Preadjudicación OTIC'!AG157)</f>
        <v>40</v>
      </c>
      <c r="AH157" s="30">
        <v>2</v>
      </c>
      <c r="AI157" s="2" t="str">
        <f>+('3 Planilla Preadjudicación OTIC'!AI157)</f>
        <v>77172955-k</v>
      </c>
      <c r="AJ157" s="135" t="str">
        <f>+('3 Planilla Preadjudicación OTIC'!AJ157)</f>
        <v>Sociedad de Capacitación Service Group Spa.</v>
      </c>
      <c r="AK157" s="4">
        <f>+('3 Planilla Preadjudicación OTIC'!AK157)</f>
        <v>157</v>
      </c>
      <c r="AL157" s="2">
        <f>+('3 Planilla Preadjudicación OTIC'!AL157)</f>
        <v>40</v>
      </c>
      <c r="AM157" s="2">
        <f>+('3 Planilla Preadjudicación OTIC'!AM157)</f>
        <v>5075</v>
      </c>
      <c r="AN157" s="12">
        <f>+('3 Planilla Preadjudicación OTIC'!AN157)</f>
        <v>250000</v>
      </c>
      <c r="AO157" s="12">
        <f>+('3 Planilla Preadjudicación OTIC'!AO157)</f>
        <v>0</v>
      </c>
      <c r="AP157" s="12">
        <f>+('3 Planilla Preadjudicación OTIC'!AP157)</f>
        <v>15935500</v>
      </c>
      <c r="AQ157" s="12">
        <f>+('3 Planilla Preadjudicación OTIC'!AQ157)</f>
        <v>3200000</v>
      </c>
      <c r="AR157" s="12">
        <f>+('3 Planilla Preadjudicación OTIC'!AR157)</f>
        <v>5000000</v>
      </c>
      <c r="AS157" s="12">
        <f>+('3 Planilla Preadjudicación OTIC'!AS157)</f>
        <v>4000000</v>
      </c>
      <c r="AT157" s="12">
        <f>+('3 Planilla Preadjudicación OTIC'!AT157)</f>
        <v>0</v>
      </c>
      <c r="AU157" s="12">
        <f>+('3 Planilla Preadjudicación OTIC'!AU157)</f>
        <v>28135000</v>
      </c>
      <c r="AV157" s="12" t="str">
        <f>+('3 Planilla Preadjudicación OTIC'!AV157)</f>
        <v>NO</v>
      </c>
      <c r="AW157" s="4" t="str">
        <f>+('3 Planilla Preadjudicación OTIC'!AW157)</f>
        <v>Valor alumno subsidio de utiles, insumos y herramientas no es correcto se menciona $270.000 y no $275.000 (RESOLUCIÓN EXENTA N°1366 28/05/2025)</v>
      </c>
      <c r="AX157" s="4">
        <f>+('3 Planilla Preadjudicación OTIC'!AX157)</f>
        <v>0</v>
      </c>
      <c r="AY157" s="2">
        <f>+('3 Planilla Preadjudicación OTIC'!AY157)</f>
        <v>0</v>
      </c>
      <c r="AZ157" s="2" t="str">
        <f>+('3 Planilla Preadjudicación OTIC'!BA157)</f>
        <v>-</v>
      </c>
      <c r="BA157" s="2" t="str">
        <f>+('3 Planilla Preadjudicación OTIC'!BB157)</f>
        <v>-</v>
      </c>
      <c r="BB157" s="2" t="str">
        <f>+('3 Planilla Preadjudicación OTIC'!BC157)</f>
        <v>-</v>
      </c>
      <c r="BC157" s="2" t="str">
        <f>+('3 Planilla Preadjudicación OTIC'!BD157)</f>
        <v>-</v>
      </c>
      <c r="BD157" s="2" t="str">
        <f>+('3 Planilla Preadjudicación OTIC'!BE157)</f>
        <v>-</v>
      </c>
      <c r="BE157" s="2" t="str">
        <f>+('3 Planilla Preadjudicación OTIC'!BF157)</f>
        <v>-</v>
      </c>
      <c r="BF157" s="2"/>
      <c r="BG157" s="2">
        <f>+('3 Planilla Preadjudicación OTIC'!BG157)</f>
        <v>0</v>
      </c>
      <c r="BH157" s="2">
        <f>+('3 Planilla Preadjudicación OTIC'!BH157)</f>
        <v>0</v>
      </c>
      <c r="BI157" s="2">
        <f>+('3 Planilla Preadjudicación OTIC'!BI157)</f>
        <v>0</v>
      </c>
      <c r="BJ157" s="2">
        <f>+('3 Planilla Preadjudicación OTIC'!BJ157)</f>
        <v>0</v>
      </c>
      <c r="BK157" s="2">
        <f>+('3 Planilla Preadjudicación OTIC'!BK157)</f>
        <v>0</v>
      </c>
      <c r="BL157" s="199">
        <f>+('3 Planilla Preadjudicación OTIC'!BM157)</f>
        <v>0</v>
      </c>
      <c r="BM157" s="103">
        <f>ROUND(('3 Planilla Preadjudicación OTIC'!BN157),1)</f>
        <v>0</v>
      </c>
      <c r="BN157" s="4">
        <f>+('3 Planilla Preadjudicación OTIC'!BO157)</f>
        <v>0</v>
      </c>
      <c r="BO157" s="4">
        <f>+('3 Planilla Preadjudicación OTIC'!BP157)</f>
        <v>0</v>
      </c>
      <c r="BP157" s="4">
        <f>+('3 Planilla Preadjudicación OTIC'!BQ157)</f>
        <v>0</v>
      </c>
      <c r="BQ157" s="4">
        <f>+('3 Planilla Preadjudicación OTIC'!BR157)</f>
        <v>0</v>
      </c>
      <c r="BR157" s="4">
        <f>+('3 Planilla Preadjudicación OTIC'!BS157)</f>
        <v>0</v>
      </c>
      <c r="BS157" s="4">
        <f>+('3 Planilla Preadjudicación OTIC'!BT157)</f>
        <v>0</v>
      </c>
      <c r="BT157" s="135"/>
      <c r="BU157" s="85">
        <f>IF(VLOOKUP(A157,'BD OFICIAL'!$A$1:$AL$2097,7,0)=D157,0,1)</f>
        <v>0</v>
      </c>
      <c r="BV157" s="85">
        <f>IF(VLOOKUP(A157,'BD OFICIAL'!$A$1:$AL$2097,11,0)=J157,0,1)</f>
        <v>0</v>
      </c>
      <c r="BW157" s="85">
        <f>IF(VLOOKUP(A157,'BD OFICIAL'!$A$1:$AL$2097,13,0)=L157,0,1)</f>
        <v>0</v>
      </c>
      <c r="BX157" s="2">
        <f>IF(VLOOKUP(A157,'BD OFICIAL'!$A$1:$AL$2097,16,0)=O157,0,1)</f>
        <v>0</v>
      </c>
      <c r="BY157" s="2">
        <f>IF(VLOOKUP(A157,'BD OFICIAL'!$A$1:$AL$2097,17,0)=P157,0,1)</f>
        <v>0</v>
      </c>
      <c r="BZ157" s="2">
        <f>IF(VLOOKUP(A157,'BD OFICIAL'!$A$1:$AL$2097,19,0)=R157,0,1)</f>
        <v>0</v>
      </c>
      <c r="CA157" s="2">
        <f>IF(VLOOKUP(A157,'BD OFICIAL'!$A$1:$AL$2097,21,0)=T157,0,1)</f>
        <v>0</v>
      </c>
      <c r="CB157" s="2">
        <f>IF(VLOOKUP(A157,'BD OFICIAL'!$A$1:$AL$2097,24,0)=AK157,0,1)</f>
        <v>0</v>
      </c>
      <c r="CC157" s="2">
        <f>IF(VLOOKUP(A157,'BD OFICIAL'!$A$1:$AL$2097,25,0)=X157,0,1)</f>
        <v>0</v>
      </c>
      <c r="CD157" s="2">
        <f>IF(VLOOKUP(A157,'BD OFICIAL'!$A$1:$AL$2097,26,0)=Y157,0,1)</f>
        <v>0</v>
      </c>
      <c r="CE157" s="2">
        <f>IF(VLOOKUP(A157,'BD OFICIAL'!$A$1:$AL$2097,27,0)=Z157,0,1)</f>
        <v>0</v>
      </c>
      <c r="CF157" s="2">
        <f>IF(VLOOKUP(A157,'BD OFICIAL'!$A$1:$AL$2097,28,0)=AA157,0,1)</f>
        <v>0</v>
      </c>
      <c r="CG157" s="2">
        <f>IF(VLOOKUP(A157,'BD OFICIAL'!$A$1:$AL$2097,33,0)=AF157,0,1)</f>
        <v>0</v>
      </c>
      <c r="CH157" s="2">
        <f>IF(VLOOKUP(A157,'BD OFICIAL'!$A$1:$AL$2097,35,0)=AH157,0,1)</f>
        <v>0</v>
      </c>
      <c r="CI157" s="85">
        <f>IF(VLOOKUP(A157,'BD OFICIAL'!$A$1:$AL$2097,34,0)=AL157,0,1)</f>
        <v>0</v>
      </c>
      <c r="CJ157" s="12">
        <f>VLOOKUP(A157,'BD OFICIAL'!$A$1:$AM$2097,36,0)*AM157-AP157</f>
        <v>0</v>
      </c>
      <c r="CK157" s="85" t="str">
        <f t="shared" si="75"/>
        <v>SHNOM</v>
      </c>
      <c r="CL157" s="85" t="str">
        <f t="shared" si="76"/>
        <v>SI</v>
      </c>
      <c r="CM157" s="85" t="str">
        <f t="shared" si="89"/>
        <v>NO</v>
      </c>
      <c r="CN157" s="31">
        <f t="shared" si="90"/>
        <v>0</v>
      </c>
      <c r="CO157" s="31">
        <f t="shared" si="77"/>
        <v>0</v>
      </c>
      <c r="CP157" s="31">
        <f t="shared" si="68"/>
        <v>0</v>
      </c>
      <c r="CQ157" s="31">
        <f>IF(Y157="NO",0,IF(Y157="SI",IF(VLOOKUP(A157,'BD OFICIAL'!$A:$AO,40,0)=AQ157,0,1)))</f>
        <v>0</v>
      </c>
      <c r="CR157" s="31">
        <f>IF(Z157="NO",0,IF(Z157="SI",IF(VLOOKUP(A157,'BD OFICIAL'!$A:$AO,41,0)=AS157,0,1)))</f>
        <v>0</v>
      </c>
      <c r="CS157" s="31">
        <f t="shared" si="78"/>
        <v>1</v>
      </c>
      <c r="CT157" s="31">
        <f t="shared" si="79"/>
        <v>0</v>
      </c>
      <c r="CU157" s="31">
        <f>IF(VLOOKUP(A157,'BD OFICIAL'!$A$1:$AL$1055,31,0)="SI",IF(AT157&gt;0,0,1),IF(AT157=0,0,1))</f>
        <v>0</v>
      </c>
      <c r="CV157" s="31">
        <f t="shared" si="80"/>
        <v>0</v>
      </c>
      <c r="CW157" s="31">
        <f t="shared" si="81"/>
        <v>1</v>
      </c>
      <c r="CX157" s="85" t="str">
        <f t="shared" si="91"/>
        <v>NO</v>
      </c>
      <c r="CY157" s="31">
        <f t="shared" si="92"/>
        <v>0</v>
      </c>
      <c r="CZ157" s="85" t="str">
        <f>IF(ISERROR(VLOOKUP(AI157,EXPERIENCIA!$A$1:$C$2100,1,0)),"NO","SI")</f>
        <v>NO</v>
      </c>
      <c r="DA157" s="85" t="str">
        <f>IF(CX157="no","NO APLICA",IF(AX157=0,"ERROR NOTA",IF(AND(AX157&gt;1,CZ157="NO"),"ERROR NOTA",IF(AND(CZ157="NO",AX157=1),0,IF(VLOOKUP(AI157,EXPERIENCIA!$A$1:$C$2100,3,0)=AX157,0,"ERROR NOTA")))))</f>
        <v>NO APLICA</v>
      </c>
      <c r="DB157" s="85" t="str">
        <f>IF(ISERROR(VLOOKUP(AI157,COMPORTAMIENTO!$A$1:$C$2100,1,0)),"NO","SI")</f>
        <v>NO</v>
      </c>
      <c r="DC157" s="85" t="str">
        <f>IF(CX157="NO","NO APLICA",IF(AY157=0,"ERROR NOTA",IF(AND(DB157="NO",AY157=7),0,IF(VLOOKUP(AI157,COMPORTAMIENTO!$A$2:$H$2100,8,0)=AY157,0,"ERROR NOTA"))))</f>
        <v>NO APLICA</v>
      </c>
      <c r="DD157" s="103" t="str">
        <f t="shared" si="93"/>
        <v>NO APLICA</v>
      </c>
      <c r="DE157" s="103" t="str">
        <f t="shared" si="94"/>
        <v>NO APLICA</v>
      </c>
      <c r="DF157" s="85" t="str">
        <f t="shared" si="82"/>
        <v>SI</v>
      </c>
      <c r="DG157" s="85">
        <f t="shared" si="83"/>
        <v>0</v>
      </c>
      <c r="DH157" s="85">
        <f t="shared" si="95"/>
        <v>0</v>
      </c>
      <c r="DI157" s="85" t="str">
        <f t="shared" si="84"/>
        <v>NO APLICA</v>
      </c>
      <c r="DJ157" s="7" t="str">
        <f t="shared" si="96"/>
        <v>NO APLICA</v>
      </c>
      <c r="DK157" s="7" t="str">
        <f t="shared" si="85"/>
        <v>NO APLICA</v>
      </c>
      <c r="DL157" s="12">
        <f t="shared" si="97"/>
        <v>5075</v>
      </c>
      <c r="DM157" s="12">
        <f>VLOOKUP(A157,'5 TD'!$A:$B,2,0)</f>
        <v>5075</v>
      </c>
      <c r="DN157" s="7" t="str">
        <f t="shared" si="86"/>
        <v>NO APLICA</v>
      </c>
      <c r="DO157" s="85" t="str">
        <f t="shared" si="87"/>
        <v>NO APLICA</v>
      </c>
      <c r="DP157" s="85" t="str">
        <f t="shared" si="69"/>
        <v>NO APLICA</v>
      </c>
      <c r="DQ157" s="7" t="str">
        <f t="shared" si="70"/>
        <v>NO APLICA</v>
      </c>
      <c r="DR157" s="85" t="str">
        <f t="shared" si="98"/>
        <v>NO APLICA</v>
      </c>
      <c r="DS157" s="2">
        <f>+('3 Planilla Preadjudicación OTIC'!BO157)</f>
        <v>0</v>
      </c>
      <c r="DT157" s="2" t="str">
        <f>IF(DR157="APROBADO",VLOOKUP(A157,'5 TD'!$D$3:$E$270,2,0),"NO APLICA")</f>
        <v>NO APLICA</v>
      </c>
      <c r="DU157" s="2" t="str">
        <f t="shared" si="71"/>
        <v>NO APLICA</v>
      </c>
      <c r="DV157" s="2" t="str">
        <f>IF(DU157="SI",VLOOKUP(A157,'5 TD'!$G$3:$H$270,2,0),"NO APLICA ")</f>
        <v xml:space="preserve">NO APLICA </v>
      </c>
      <c r="DW157" s="2" t="str">
        <f t="shared" si="99"/>
        <v>NO</v>
      </c>
      <c r="DX157" s="2" t="str">
        <f>IF(DW157="SI",VLOOKUP(A157,'5 TD'!$J$4:$K$472,2,0),"NO APLICA")</f>
        <v>NO APLICA</v>
      </c>
      <c r="DY157" s="2" t="str">
        <f t="shared" si="100"/>
        <v>NO</v>
      </c>
      <c r="DZ157" s="7" t="str">
        <f>IF(DY157="SI",VLOOKUP(A157,'5 TD'!$M$4:$N$350,2,0),"NO APLICA")</f>
        <v>NO APLICA</v>
      </c>
      <c r="EA157" s="2" t="str">
        <f t="shared" si="88"/>
        <v>NO APLICA</v>
      </c>
      <c r="EB157" s="12" t="str">
        <f t="shared" si="101"/>
        <v/>
      </c>
      <c r="EC157" s="12" t="str">
        <f>IF(EA157="SI",VLOOKUP(A157,'5 TD'!$V$4:$W$479,2,0),"NO APLICA")</f>
        <v>NO APLICA</v>
      </c>
      <c r="ED157" s="2" t="str">
        <f t="shared" si="72"/>
        <v>NO</v>
      </c>
      <c r="EE157" s="79" t="str">
        <f>IF(ED157="SI",VLOOKUP(AI157,COMPORTAMIENTO!$A$1:$H$2100,7,0),"NO APLICA")</f>
        <v>NO APLICA</v>
      </c>
      <c r="EF157" s="234" t="str">
        <f>IF(ED157="SI",VLOOKUP(A157,'5 TD'!$P$2:$Q$479,2,0),"NO APLICA")</f>
        <v>NO APLICA</v>
      </c>
      <c r="EG157" s="2" t="str">
        <f t="shared" si="73"/>
        <v>NO</v>
      </c>
      <c r="EH157" s="2">
        <f>IF(CZ157="no",0,VLOOKUP(AI157,EXPERIENCIA!$A$1:$C$2100,2,0))</f>
        <v>0</v>
      </c>
      <c r="EI157" s="2">
        <f>IF(CZ157="si",VLOOKUP(A157,'5 TD'!$S$3:$T$2103,2,0),0)</f>
        <v>0</v>
      </c>
      <c r="EJ157" s="2" t="str">
        <f t="shared" si="74"/>
        <v>SI</v>
      </c>
      <c r="EK157" s="2">
        <f>+('3 Planilla Preadjudicación OTIC'!BU158)</f>
        <v>0</v>
      </c>
      <c r="EL157" s="3"/>
      <c r="EM157" s="3"/>
      <c r="EN157" s="3"/>
    </row>
    <row r="158" spans="1:144" ht="15" hidden="1" customHeight="1" x14ac:dyDescent="0.3">
      <c r="A158" s="2">
        <f>+('3 Planilla Preadjudicación OTIC'!A158)</f>
        <v>14556</v>
      </c>
      <c r="B158" s="2" t="str">
        <f>+('3 Planilla Preadjudicación OTIC'!B158)</f>
        <v>53334038-5</v>
      </c>
      <c r="C158" s="4">
        <f>+('3 Planilla Preadjudicación OTIC'!E158)</f>
        <v>2025</v>
      </c>
      <c r="D158" s="4" t="str">
        <f>+('3 Planilla Preadjudicación OTIC'!F158)</f>
        <v>Fondos Regionales</v>
      </c>
      <c r="E158" s="4" t="str">
        <f>+('3 Planilla Preadjudicación OTIC'!G158)</f>
        <v>61531000-K</v>
      </c>
      <c r="F158" s="4" t="str">
        <f>+('3 Planilla Preadjudicación OTIC'!H158)</f>
        <v>SENCE</v>
      </c>
      <c r="G158" s="4"/>
      <c r="H158" s="4"/>
      <c r="I158" s="4" t="str">
        <f>+('3 Planilla Preadjudicación OTIC'!I158)</f>
        <v>LABORES DE INSTALACIONES SANITARIAS</v>
      </c>
      <c r="J158" s="4" t="str">
        <f>+('3 Planilla Preadjudicación OTIC'!J158)</f>
        <v>PF1575</v>
      </c>
      <c r="K158" s="4" t="str">
        <f>+('3 Planilla Preadjudicación OTIC'!K158)</f>
        <v>TÉCNICAS PARA EL EMPRENDIMIENTO</v>
      </c>
      <c r="L158" s="4" t="str">
        <f>+('3 Planilla Preadjudicación OTIC'!L158)</f>
        <v>PF0921</v>
      </c>
      <c r="M158" s="2">
        <f>+('3 Planilla Preadjudicación OTIC'!M158)</f>
        <v>9</v>
      </c>
      <c r="N158" s="4" t="str">
        <f>+('3 Planilla Preadjudicación OTIC'!N158)</f>
        <v>DE LA ARAUCANÍA</v>
      </c>
      <c r="O158" s="4" t="str">
        <f>+('3 Planilla Preadjudicación OTIC'!O158)</f>
        <v>PERQUENCO</v>
      </c>
      <c r="P158" s="4" t="str">
        <f>+('3 Planilla Preadjudicación OTIC'!P158)</f>
        <v>PERSONAS VULNERABLES PERTENECIENTES AL 80 % MÁS VULNERABLE</v>
      </c>
      <c r="Q158" s="4" t="str">
        <f>+('3 Planilla Preadjudicación OTIC'!Q158)</f>
        <v>PRESENCIAL</v>
      </c>
      <c r="R158" s="4" t="str">
        <f>+('3 Planilla Preadjudicación OTIC'!R158)</f>
        <v>INDEPENDIENTE</v>
      </c>
      <c r="S158" s="4" t="str">
        <f>+('3 Planilla Preadjudicación OTIC'!S158)</f>
        <v>01. LUNES - MAÑANA / 04. MARTES - MAÑANA / 07. MIÉRCOLES - MAÑANA / 10. JUEVES - MAÑANA / 13. VIERNES - MAÑANA</v>
      </c>
      <c r="T158" s="2">
        <f>+('3 Planilla Preadjudicación OTIC'!T158)</f>
        <v>20</v>
      </c>
      <c r="U158" s="2">
        <f>+('3 Planilla Preadjudicación OTIC'!U158)</f>
        <v>145</v>
      </c>
      <c r="V158" s="2">
        <f>+('3 Planilla Preadjudicación OTIC'!V158)</f>
        <v>12</v>
      </c>
      <c r="W158" s="2">
        <f>+('3 Planilla Preadjudicación OTIC'!W158)</f>
        <v>157</v>
      </c>
      <c r="X158" s="2">
        <f>+('3 Planilla Preadjudicación OTIC'!X158)</f>
        <v>4</v>
      </c>
      <c r="Y158" s="2" t="str">
        <f>+('3 Planilla Preadjudicación OTIC'!Y158)</f>
        <v>SI</v>
      </c>
      <c r="Z158" s="2" t="str">
        <f>+('3 Planilla Preadjudicación OTIC'!Z158)</f>
        <v>SI</v>
      </c>
      <c r="AA158" s="2" t="str">
        <f>+('3 Planilla Preadjudicación OTIC'!AA158)</f>
        <v>SI</v>
      </c>
      <c r="AB158" s="4">
        <f>+('3 Planilla Preadjudicación OTIC'!AB158)</f>
        <v>0</v>
      </c>
      <c r="AC158" s="4" t="str">
        <f>+('3 Planilla Preadjudicación OTIC'!AC158)</f>
        <v>EDUCACIÓN MEDIA COMPLETA, PREFERENTEMENTE. Y HABER CURSADO EL CURSO DE “LABORES DE SOPORTE EN INSTALACIONES
SANITARIAS” O EXPERIENCIA DE DOS AÑOS COMO “AYUDANTE INSTALACIONES SANITARIAS”, DEMOSTRABLE.</v>
      </c>
      <c r="AD158" s="2">
        <f>+('3 Planilla Preadjudicación OTIC'!AD158)</f>
        <v>0</v>
      </c>
      <c r="AE158" s="4">
        <f>+('3 Planilla Preadjudicación OTIC'!AE158)</f>
        <v>0</v>
      </c>
      <c r="AF158" s="2" t="str">
        <f>+('3 Planilla Preadjudicación OTIC'!AF158)</f>
        <v>CONVOCATORIA ABIERTA</v>
      </c>
      <c r="AG158" s="2">
        <f>+('3 Planilla Preadjudicación OTIC'!AG158)</f>
        <v>40</v>
      </c>
      <c r="AH158" s="30">
        <v>2</v>
      </c>
      <c r="AI158" s="2" t="str">
        <f>+('3 Planilla Preadjudicación OTIC'!AI158)</f>
        <v>77172955-k</v>
      </c>
      <c r="AJ158" s="135" t="str">
        <f>+('3 Planilla Preadjudicación OTIC'!AJ158)</f>
        <v>Sociedad de Capacitación Service Group Spa.</v>
      </c>
      <c r="AK158" s="4">
        <f>+('3 Planilla Preadjudicación OTIC'!AK158)</f>
        <v>157</v>
      </c>
      <c r="AL158" s="2">
        <f>+('3 Planilla Preadjudicación OTIC'!AL158)</f>
        <v>40</v>
      </c>
      <c r="AM158" s="2">
        <f>+('3 Planilla Preadjudicación OTIC'!AM158)</f>
        <v>5075</v>
      </c>
      <c r="AN158" s="12">
        <f>+('3 Planilla Preadjudicación OTIC'!AN158)</f>
        <v>250000</v>
      </c>
      <c r="AO158" s="12">
        <f>+('3 Planilla Preadjudicación OTIC'!AO158)</f>
        <v>0</v>
      </c>
      <c r="AP158" s="12">
        <f>+('3 Planilla Preadjudicación OTIC'!AP158)</f>
        <v>15935500</v>
      </c>
      <c r="AQ158" s="12">
        <f>+('3 Planilla Preadjudicación OTIC'!AQ158)</f>
        <v>3200000</v>
      </c>
      <c r="AR158" s="12">
        <f>+('3 Planilla Preadjudicación OTIC'!AR158)</f>
        <v>5000000</v>
      </c>
      <c r="AS158" s="12">
        <f>+('3 Planilla Preadjudicación OTIC'!AS158)</f>
        <v>4000000</v>
      </c>
      <c r="AT158" s="12">
        <f>+('3 Planilla Preadjudicación OTIC'!AT158)</f>
        <v>0</v>
      </c>
      <c r="AU158" s="12">
        <f>+('3 Planilla Preadjudicación OTIC'!AU158)</f>
        <v>28135000</v>
      </c>
      <c r="AV158" s="12" t="str">
        <f>+('3 Planilla Preadjudicación OTIC'!AV158)</f>
        <v>NO</v>
      </c>
      <c r="AW158" s="4" t="str">
        <f>+('3 Planilla Preadjudicación OTIC'!AW158)</f>
        <v>Valor alumno subsidio de utiles, insumos y herramientas no es correcto se menciona $270.000 y no $275.000 (RESOLUCIÓN EXENTA N°1366 28/05/2025)</v>
      </c>
      <c r="AX158" s="4">
        <f>+('3 Planilla Preadjudicación OTIC'!AX158)</f>
        <v>0</v>
      </c>
      <c r="AY158" s="2">
        <f>+('3 Planilla Preadjudicación OTIC'!AY158)</f>
        <v>0</v>
      </c>
      <c r="AZ158" s="2" t="str">
        <f>+('3 Planilla Preadjudicación OTIC'!BA158)</f>
        <v>-</v>
      </c>
      <c r="BA158" s="2" t="str">
        <f>+('3 Planilla Preadjudicación OTIC'!BB158)</f>
        <v>-</v>
      </c>
      <c r="BB158" s="2" t="str">
        <f>+('3 Planilla Preadjudicación OTIC'!BC158)</f>
        <v>-</v>
      </c>
      <c r="BC158" s="2" t="str">
        <f>+('3 Planilla Preadjudicación OTIC'!BD158)</f>
        <v>-</v>
      </c>
      <c r="BD158" s="2" t="str">
        <f>+('3 Planilla Preadjudicación OTIC'!BE158)</f>
        <v>-</v>
      </c>
      <c r="BE158" s="2" t="str">
        <f>+('3 Planilla Preadjudicación OTIC'!BF158)</f>
        <v>-</v>
      </c>
      <c r="BF158" s="2"/>
      <c r="BG158" s="2">
        <f>+('3 Planilla Preadjudicación OTIC'!BG158)</f>
        <v>0</v>
      </c>
      <c r="BH158" s="2">
        <f>+('3 Planilla Preadjudicación OTIC'!BH158)</f>
        <v>0</v>
      </c>
      <c r="BI158" s="2">
        <f>+('3 Planilla Preadjudicación OTIC'!BI158)</f>
        <v>0</v>
      </c>
      <c r="BJ158" s="2">
        <f>+('3 Planilla Preadjudicación OTIC'!BJ158)</f>
        <v>0</v>
      </c>
      <c r="BK158" s="2">
        <f>+('3 Planilla Preadjudicación OTIC'!BK158)</f>
        <v>0</v>
      </c>
      <c r="BL158" s="199">
        <f>+('3 Planilla Preadjudicación OTIC'!BM158)</f>
        <v>0</v>
      </c>
      <c r="BM158" s="103">
        <f>ROUND(('3 Planilla Preadjudicación OTIC'!BN158),1)</f>
        <v>0</v>
      </c>
      <c r="BN158" s="4">
        <f>+('3 Planilla Preadjudicación OTIC'!BO158)</f>
        <v>0</v>
      </c>
      <c r="BO158" s="4">
        <f>+('3 Planilla Preadjudicación OTIC'!BP158)</f>
        <v>0</v>
      </c>
      <c r="BP158" s="4">
        <f>+('3 Planilla Preadjudicación OTIC'!BQ158)</f>
        <v>0</v>
      </c>
      <c r="BQ158" s="4">
        <f>+('3 Planilla Preadjudicación OTIC'!BR158)</f>
        <v>0</v>
      </c>
      <c r="BR158" s="4">
        <f>+('3 Planilla Preadjudicación OTIC'!BS158)</f>
        <v>0</v>
      </c>
      <c r="BS158" s="4">
        <f>+('3 Planilla Preadjudicación OTIC'!BT158)</f>
        <v>0</v>
      </c>
      <c r="BT158" s="135"/>
      <c r="BU158" s="85">
        <f>IF(VLOOKUP(A158,'BD OFICIAL'!$A$1:$AL$2097,7,0)=D158,0,1)</f>
        <v>0</v>
      </c>
      <c r="BV158" s="85">
        <f>IF(VLOOKUP(A158,'BD OFICIAL'!$A$1:$AL$2097,11,0)=J158,0,1)</f>
        <v>0</v>
      </c>
      <c r="BW158" s="85">
        <f>IF(VLOOKUP(A158,'BD OFICIAL'!$A$1:$AL$2097,13,0)=L158,0,1)</f>
        <v>0</v>
      </c>
      <c r="BX158" s="2">
        <f>IF(VLOOKUP(A158,'BD OFICIAL'!$A$1:$AL$2097,16,0)=O158,0,1)</f>
        <v>0</v>
      </c>
      <c r="BY158" s="2">
        <f>IF(VLOOKUP(A158,'BD OFICIAL'!$A$1:$AL$2097,17,0)=P158,0,1)</f>
        <v>0</v>
      </c>
      <c r="BZ158" s="2">
        <f>IF(VLOOKUP(A158,'BD OFICIAL'!$A$1:$AL$2097,19,0)=R158,0,1)</f>
        <v>0</v>
      </c>
      <c r="CA158" s="2">
        <f>IF(VLOOKUP(A158,'BD OFICIAL'!$A$1:$AL$2097,21,0)=T158,0,1)</f>
        <v>0</v>
      </c>
      <c r="CB158" s="2">
        <f>IF(VLOOKUP(A158,'BD OFICIAL'!$A$1:$AL$2097,24,0)=AK158,0,1)</f>
        <v>0</v>
      </c>
      <c r="CC158" s="2">
        <f>IF(VLOOKUP(A158,'BD OFICIAL'!$A$1:$AL$2097,25,0)=X158,0,1)</f>
        <v>0</v>
      </c>
      <c r="CD158" s="2">
        <f>IF(VLOOKUP(A158,'BD OFICIAL'!$A$1:$AL$2097,26,0)=Y158,0,1)</f>
        <v>0</v>
      </c>
      <c r="CE158" s="2">
        <f>IF(VLOOKUP(A158,'BD OFICIAL'!$A$1:$AL$2097,27,0)=Z158,0,1)</f>
        <v>0</v>
      </c>
      <c r="CF158" s="2">
        <f>IF(VLOOKUP(A158,'BD OFICIAL'!$A$1:$AL$2097,28,0)=AA158,0,1)</f>
        <v>0</v>
      </c>
      <c r="CG158" s="2">
        <f>IF(VLOOKUP(A158,'BD OFICIAL'!$A$1:$AL$2097,33,0)=AF158,0,1)</f>
        <v>0</v>
      </c>
      <c r="CH158" s="2">
        <f>IF(VLOOKUP(A158,'BD OFICIAL'!$A$1:$AL$2097,35,0)=AH158,0,1)</f>
        <v>0</v>
      </c>
      <c r="CI158" s="85">
        <f>IF(VLOOKUP(A158,'BD OFICIAL'!$A$1:$AL$2097,34,0)=AL158,0,1)</f>
        <v>0</v>
      </c>
      <c r="CJ158" s="12">
        <f>VLOOKUP(A158,'BD OFICIAL'!$A$1:$AM$2097,36,0)*AM158-AP158</f>
        <v>0</v>
      </c>
      <c r="CK158" s="85" t="str">
        <f t="shared" si="75"/>
        <v>SHNOM</v>
      </c>
      <c r="CL158" s="85" t="str">
        <f t="shared" si="76"/>
        <v>SI</v>
      </c>
      <c r="CM158" s="85" t="str">
        <f t="shared" si="89"/>
        <v>NO</v>
      </c>
      <c r="CN158" s="31">
        <f t="shared" si="90"/>
        <v>0</v>
      </c>
      <c r="CO158" s="31">
        <f t="shared" si="77"/>
        <v>0</v>
      </c>
      <c r="CP158" s="31">
        <f t="shared" si="68"/>
        <v>0</v>
      </c>
      <c r="CQ158" s="31">
        <f>IF(Y158="NO",0,IF(Y158="SI",IF(VLOOKUP(A158,'BD OFICIAL'!$A:$AO,40,0)=AQ158,0,1)))</f>
        <v>0</v>
      </c>
      <c r="CR158" s="31">
        <f>IF(Z158="NO",0,IF(Z158="SI",IF(VLOOKUP(A158,'BD OFICIAL'!$A:$AO,41,0)=AS158,0,1)))</f>
        <v>0</v>
      </c>
      <c r="CS158" s="31">
        <f t="shared" si="78"/>
        <v>1</v>
      </c>
      <c r="CT158" s="31">
        <f t="shared" si="79"/>
        <v>0</v>
      </c>
      <c r="CU158" s="31">
        <f>IF(VLOOKUP(A158,'BD OFICIAL'!$A$1:$AL$1055,31,0)="SI",IF(AT158&gt;0,0,1),IF(AT158=0,0,1))</f>
        <v>0</v>
      </c>
      <c r="CV158" s="31">
        <f t="shared" si="80"/>
        <v>0</v>
      </c>
      <c r="CW158" s="31">
        <f t="shared" si="81"/>
        <v>1</v>
      </c>
      <c r="CX158" s="85" t="str">
        <f t="shared" si="91"/>
        <v>NO</v>
      </c>
      <c r="CY158" s="31">
        <f t="shared" si="92"/>
        <v>0</v>
      </c>
      <c r="CZ158" s="85" t="str">
        <f>IF(ISERROR(VLOOKUP(AI158,EXPERIENCIA!$A$1:$C$2100,1,0)),"NO","SI")</f>
        <v>NO</v>
      </c>
      <c r="DA158" s="85" t="str">
        <f>IF(CX158="no","NO APLICA",IF(AX158=0,"ERROR NOTA",IF(AND(AX158&gt;1,CZ158="NO"),"ERROR NOTA",IF(AND(CZ158="NO",AX158=1),0,IF(VLOOKUP(AI158,EXPERIENCIA!$A$1:$C$2100,3,0)=AX158,0,"ERROR NOTA")))))</f>
        <v>NO APLICA</v>
      </c>
      <c r="DB158" s="85" t="str">
        <f>IF(ISERROR(VLOOKUP(AI158,COMPORTAMIENTO!$A$1:$C$2100,1,0)),"NO","SI")</f>
        <v>NO</v>
      </c>
      <c r="DC158" s="85" t="str">
        <f>IF(CX158="NO","NO APLICA",IF(AY158=0,"ERROR NOTA",IF(AND(DB158="NO",AY158=7),0,IF(VLOOKUP(AI158,COMPORTAMIENTO!$A$2:$H$2100,8,0)=AY158,0,"ERROR NOTA"))))</f>
        <v>NO APLICA</v>
      </c>
      <c r="DD158" s="103" t="str">
        <f t="shared" si="93"/>
        <v>NO APLICA</v>
      </c>
      <c r="DE158" s="103" t="str">
        <f t="shared" si="94"/>
        <v>NO APLICA</v>
      </c>
      <c r="DF158" s="85" t="str">
        <f t="shared" si="82"/>
        <v>SI</v>
      </c>
      <c r="DG158" s="85">
        <f t="shared" si="83"/>
        <v>0</v>
      </c>
      <c r="DH158" s="85">
        <f t="shared" si="95"/>
        <v>0</v>
      </c>
      <c r="DI158" s="85" t="str">
        <f t="shared" si="84"/>
        <v>NO APLICA</v>
      </c>
      <c r="DJ158" s="7" t="str">
        <f t="shared" si="96"/>
        <v>NO APLICA</v>
      </c>
      <c r="DK158" s="7" t="str">
        <f t="shared" si="85"/>
        <v>NO APLICA</v>
      </c>
      <c r="DL158" s="12">
        <f t="shared" si="97"/>
        <v>5075</v>
      </c>
      <c r="DM158" s="12">
        <f>VLOOKUP(A158,'5 TD'!$A:$B,2,0)</f>
        <v>5075</v>
      </c>
      <c r="DN158" s="7" t="str">
        <f t="shared" si="86"/>
        <v>NO APLICA</v>
      </c>
      <c r="DO158" s="85" t="str">
        <f t="shared" si="87"/>
        <v>NO APLICA</v>
      </c>
      <c r="DP158" s="85" t="str">
        <f t="shared" si="69"/>
        <v>NO APLICA</v>
      </c>
      <c r="DQ158" s="7" t="str">
        <f t="shared" si="70"/>
        <v>NO APLICA</v>
      </c>
      <c r="DR158" s="85" t="str">
        <f t="shared" si="98"/>
        <v>NO APLICA</v>
      </c>
      <c r="DS158" s="2">
        <f>+('3 Planilla Preadjudicación OTIC'!BO158)</f>
        <v>0</v>
      </c>
      <c r="DT158" s="2" t="str">
        <f>IF(DR158="APROBADO",VLOOKUP(A158,'5 TD'!$D$3:$E$270,2,0),"NO APLICA")</f>
        <v>NO APLICA</v>
      </c>
      <c r="DU158" s="2" t="str">
        <f t="shared" si="71"/>
        <v>NO APLICA</v>
      </c>
      <c r="DV158" s="2" t="str">
        <f>IF(DU158="SI",VLOOKUP(A158,'5 TD'!$G$3:$H$270,2,0),"NO APLICA ")</f>
        <v xml:space="preserve">NO APLICA </v>
      </c>
      <c r="DW158" s="2" t="str">
        <f t="shared" si="99"/>
        <v>NO</v>
      </c>
      <c r="DX158" s="2" t="str">
        <f>IF(DW158="SI",VLOOKUP(A158,'5 TD'!$J$4:$K$472,2,0),"NO APLICA")</f>
        <v>NO APLICA</v>
      </c>
      <c r="DY158" s="2" t="str">
        <f t="shared" si="100"/>
        <v>NO</v>
      </c>
      <c r="DZ158" s="7" t="str">
        <f>IF(DY158="SI",VLOOKUP(A158,'5 TD'!$M$4:$N$350,2,0),"NO APLICA")</f>
        <v>NO APLICA</v>
      </c>
      <c r="EA158" s="2" t="str">
        <f t="shared" si="88"/>
        <v>NO APLICA</v>
      </c>
      <c r="EB158" s="12" t="str">
        <f t="shared" si="101"/>
        <v/>
      </c>
      <c r="EC158" s="12" t="str">
        <f>IF(EA158="SI",VLOOKUP(A158,'5 TD'!$V$4:$W$479,2,0),"NO APLICA")</f>
        <v>NO APLICA</v>
      </c>
      <c r="ED158" s="2" t="str">
        <f t="shared" si="72"/>
        <v>NO</v>
      </c>
      <c r="EE158" s="79" t="str">
        <f>IF(ED158="SI",VLOOKUP(AI158,COMPORTAMIENTO!$A$1:$H$2100,7,0),"NO APLICA")</f>
        <v>NO APLICA</v>
      </c>
      <c r="EF158" s="234" t="str">
        <f>IF(ED158="SI",VLOOKUP(A158,'5 TD'!$P$2:$Q$479,2,0),"NO APLICA")</f>
        <v>NO APLICA</v>
      </c>
      <c r="EG158" s="2" t="str">
        <f t="shared" si="73"/>
        <v>NO</v>
      </c>
      <c r="EH158" s="2">
        <f>IF(CZ158="no",0,VLOOKUP(AI158,EXPERIENCIA!$A$1:$C$2100,2,0))</f>
        <v>0</v>
      </c>
      <c r="EI158" s="2">
        <f>IF(CZ158="si",VLOOKUP(A158,'5 TD'!$S$3:$T$2103,2,0),0)</f>
        <v>0</v>
      </c>
      <c r="EJ158" s="2" t="str">
        <f t="shared" si="74"/>
        <v>SI</v>
      </c>
      <c r="EK158" s="2">
        <f>+('3 Planilla Preadjudicación OTIC'!BU159)</f>
        <v>0</v>
      </c>
      <c r="EL158" s="3"/>
      <c r="EM158" s="3"/>
      <c r="EN158" s="3"/>
    </row>
    <row r="159" spans="1:144" ht="15" hidden="1" customHeight="1" x14ac:dyDescent="0.3">
      <c r="A159" s="2">
        <f>+('3 Planilla Preadjudicación OTIC'!A159)</f>
        <v>14557</v>
      </c>
      <c r="B159" s="2" t="str">
        <f>+('3 Planilla Preadjudicación OTIC'!B159)</f>
        <v>53334038-5</v>
      </c>
      <c r="C159" s="4">
        <f>+('3 Planilla Preadjudicación OTIC'!E159)</f>
        <v>2025</v>
      </c>
      <c r="D159" s="4" t="str">
        <f>+('3 Planilla Preadjudicación OTIC'!F159)</f>
        <v>Fondos Regionales</v>
      </c>
      <c r="E159" s="4" t="str">
        <f>+('3 Planilla Preadjudicación OTIC'!G159)</f>
        <v>61531000-K</v>
      </c>
      <c r="F159" s="4" t="str">
        <f>+('3 Planilla Preadjudicación OTIC'!H159)</f>
        <v>SENCE</v>
      </c>
      <c r="G159" s="4"/>
      <c r="H159" s="4"/>
      <c r="I159" s="4" t="str">
        <f>+('3 Planilla Preadjudicación OTIC'!I159)</f>
        <v>LABORES DE INSTALACIONES SANITARIAS</v>
      </c>
      <c r="J159" s="4" t="str">
        <f>+('3 Planilla Preadjudicación OTIC'!J159)</f>
        <v>PF1575</v>
      </c>
      <c r="K159" s="4" t="str">
        <f>+('3 Planilla Preadjudicación OTIC'!K159)</f>
        <v>TÉCNICAS PARA EL EMPRENDIMIENTO</v>
      </c>
      <c r="L159" s="4" t="str">
        <f>+('3 Planilla Preadjudicación OTIC'!L159)</f>
        <v>PF0921</v>
      </c>
      <c r="M159" s="2">
        <f>+('3 Planilla Preadjudicación OTIC'!M159)</f>
        <v>9</v>
      </c>
      <c r="N159" s="4" t="str">
        <f>+('3 Planilla Preadjudicación OTIC'!N159)</f>
        <v>DE LA ARAUCANÍA</v>
      </c>
      <c r="O159" s="4" t="str">
        <f>+('3 Planilla Preadjudicación OTIC'!O159)</f>
        <v>LUMACO</v>
      </c>
      <c r="P159" s="4" t="str">
        <f>+('3 Planilla Preadjudicación OTIC'!P159)</f>
        <v>PERSONAS VULNERABLES PERTENECIENTES AL 80 % MÁS VULNERABLE</v>
      </c>
      <c r="Q159" s="4" t="str">
        <f>+('3 Planilla Preadjudicación OTIC'!Q159)</f>
        <v>PRESENCIAL</v>
      </c>
      <c r="R159" s="4" t="str">
        <f>+('3 Planilla Preadjudicación OTIC'!R159)</f>
        <v>INDEPENDIENTE</v>
      </c>
      <c r="S159" s="4" t="str">
        <f>+('3 Planilla Preadjudicación OTIC'!S159)</f>
        <v>01. LUNES - MAÑANA / 04. MARTES - MAÑANA / 07. MIÉRCOLES - MAÑANA / 10. JUEVES - MAÑANA / 13. VIERNES - MAÑANA</v>
      </c>
      <c r="T159" s="2">
        <f>+('3 Planilla Preadjudicación OTIC'!T159)</f>
        <v>20</v>
      </c>
      <c r="U159" s="2">
        <f>+('3 Planilla Preadjudicación OTIC'!U159)</f>
        <v>145</v>
      </c>
      <c r="V159" s="2">
        <f>+('3 Planilla Preadjudicación OTIC'!V159)</f>
        <v>12</v>
      </c>
      <c r="W159" s="2">
        <f>+('3 Planilla Preadjudicación OTIC'!W159)</f>
        <v>157</v>
      </c>
      <c r="X159" s="2">
        <f>+('3 Planilla Preadjudicación OTIC'!X159)</f>
        <v>4</v>
      </c>
      <c r="Y159" s="2" t="str">
        <f>+('3 Planilla Preadjudicación OTIC'!Y159)</f>
        <v>SI</v>
      </c>
      <c r="Z159" s="2" t="str">
        <f>+('3 Planilla Preadjudicación OTIC'!Z159)</f>
        <v>SI</v>
      </c>
      <c r="AA159" s="2" t="str">
        <f>+('3 Planilla Preadjudicación OTIC'!AA159)</f>
        <v>SI</v>
      </c>
      <c r="AB159" s="4">
        <f>+('3 Planilla Preadjudicación OTIC'!AB159)</f>
        <v>0</v>
      </c>
      <c r="AC159" s="4" t="str">
        <f>+('3 Planilla Preadjudicación OTIC'!AC159)</f>
        <v>EDUCACIÓN MEDIA COMPLETA, PREFERENTEMENTE. Y HABER CURSADO EL CURSO DE “LABORES DE SOPORTE EN INSTALACIONES
SANITARIAS” O EXPERIENCIA DE DOS AÑOS COMO “AYUDANTE INSTALACIONES SANITARIAS”, DEMOSTRABLE.</v>
      </c>
      <c r="AD159" s="2">
        <f>+('3 Planilla Preadjudicación OTIC'!AD159)</f>
        <v>0</v>
      </c>
      <c r="AE159" s="4">
        <f>+('3 Planilla Preadjudicación OTIC'!AE159)</f>
        <v>0</v>
      </c>
      <c r="AF159" s="2" t="str">
        <f>+('3 Planilla Preadjudicación OTIC'!AF159)</f>
        <v>CONVOCATORIA ABIERTA</v>
      </c>
      <c r="AG159" s="2">
        <f>+('3 Planilla Preadjudicación OTIC'!AG159)</f>
        <v>40</v>
      </c>
      <c r="AH159" s="30">
        <v>2</v>
      </c>
      <c r="AI159" s="2" t="str">
        <f>+('3 Planilla Preadjudicación OTIC'!AI159)</f>
        <v>77172955-k</v>
      </c>
      <c r="AJ159" s="135" t="str">
        <f>+('3 Planilla Preadjudicación OTIC'!AJ159)</f>
        <v>Sociedad de Capacitación Service Group Spa.</v>
      </c>
      <c r="AK159" s="4">
        <f>+('3 Planilla Preadjudicación OTIC'!AK159)</f>
        <v>157</v>
      </c>
      <c r="AL159" s="2">
        <f>+('3 Planilla Preadjudicación OTIC'!AL159)</f>
        <v>40</v>
      </c>
      <c r="AM159" s="2">
        <f>+('3 Planilla Preadjudicación OTIC'!AM159)</f>
        <v>5075</v>
      </c>
      <c r="AN159" s="12">
        <f>+('3 Planilla Preadjudicación OTIC'!AN159)</f>
        <v>250000</v>
      </c>
      <c r="AO159" s="12">
        <f>+('3 Planilla Preadjudicación OTIC'!AO159)</f>
        <v>0</v>
      </c>
      <c r="AP159" s="12">
        <f>+('3 Planilla Preadjudicación OTIC'!AP159)</f>
        <v>15935500</v>
      </c>
      <c r="AQ159" s="12">
        <f>+('3 Planilla Preadjudicación OTIC'!AQ159)</f>
        <v>3200000</v>
      </c>
      <c r="AR159" s="12">
        <f>+('3 Planilla Preadjudicación OTIC'!AR159)</f>
        <v>5000000</v>
      </c>
      <c r="AS159" s="12">
        <f>+('3 Planilla Preadjudicación OTIC'!AS159)</f>
        <v>4000000</v>
      </c>
      <c r="AT159" s="12">
        <f>+('3 Planilla Preadjudicación OTIC'!AT159)</f>
        <v>0</v>
      </c>
      <c r="AU159" s="12">
        <f>+('3 Planilla Preadjudicación OTIC'!AU159)</f>
        <v>28135000</v>
      </c>
      <c r="AV159" s="12" t="str">
        <f>+('3 Planilla Preadjudicación OTIC'!AV159)</f>
        <v>NO</v>
      </c>
      <c r="AW159" s="4" t="str">
        <f>+('3 Planilla Preadjudicación OTIC'!AW159)</f>
        <v>Valor alumno subsidio de utiles, insumos y herramientas no es correcto se menciona $270.000 y no $275.000 (RESOLUCIÓN EXENTA N°1366 28/05/2025)</v>
      </c>
      <c r="AX159" s="4">
        <f>+('3 Planilla Preadjudicación OTIC'!AX159)</f>
        <v>0</v>
      </c>
      <c r="AY159" s="2">
        <f>+('3 Planilla Preadjudicación OTIC'!AY159)</f>
        <v>0</v>
      </c>
      <c r="AZ159" s="2" t="str">
        <f>+('3 Planilla Preadjudicación OTIC'!BA159)</f>
        <v>-</v>
      </c>
      <c r="BA159" s="2" t="str">
        <f>+('3 Planilla Preadjudicación OTIC'!BB159)</f>
        <v>-</v>
      </c>
      <c r="BB159" s="2" t="str">
        <f>+('3 Planilla Preadjudicación OTIC'!BC159)</f>
        <v>-</v>
      </c>
      <c r="BC159" s="2" t="str">
        <f>+('3 Planilla Preadjudicación OTIC'!BD159)</f>
        <v>-</v>
      </c>
      <c r="BD159" s="2" t="str">
        <f>+('3 Planilla Preadjudicación OTIC'!BE159)</f>
        <v>-</v>
      </c>
      <c r="BE159" s="2" t="str">
        <f>+('3 Planilla Preadjudicación OTIC'!BF159)</f>
        <v>-</v>
      </c>
      <c r="BF159" s="2"/>
      <c r="BG159" s="2">
        <f>+('3 Planilla Preadjudicación OTIC'!BG159)</f>
        <v>0</v>
      </c>
      <c r="BH159" s="2">
        <f>+('3 Planilla Preadjudicación OTIC'!BH159)</f>
        <v>0</v>
      </c>
      <c r="BI159" s="2">
        <f>+('3 Planilla Preadjudicación OTIC'!BI159)</f>
        <v>0</v>
      </c>
      <c r="BJ159" s="2">
        <f>+('3 Planilla Preadjudicación OTIC'!BJ159)</f>
        <v>0</v>
      </c>
      <c r="BK159" s="2">
        <f>+('3 Planilla Preadjudicación OTIC'!BK159)</f>
        <v>0</v>
      </c>
      <c r="BL159" s="199">
        <f>+('3 Planilla Preadjudicación OTIC'!BM159)</f>
        <v>0</v>
      </c>
      <c r="BM159" s="103">
        <f>ROUND(('3 Planilla Preadjudicación OTIC'!BN159),1)</f>
        <v>0</v>
      </c>
      <c r="BN159" s="4">
        <f>+('3 Planilla Preadjudicación OTIC'!BO159)</f>
        <v>0</v>
      </c>
      <c r="BO159" s="4">
        <f>+('3 Planilla Preadjudicación OTIC'!BP159)</f>
        <v>0</v>
      </c>
      <c r="BP159" s="4">
        <f>+('3 Planilla Preadjudicación OTIC'!BQ159)</f>
        <v>0</v>
      </c>
      <c r="BQ159" s="4">
        <f>+('3 Planilla Preadjudicación OTIC'!BR159)</f>
        <v>0</v>
      </c>
      <c r="BR159" s="4">
        <f>+('3 Planilla Preadjudicación OTIC'!BS159)</f>
        <v>0</v>
      </c>
      <c r="BS159" s="4">
        <f>+('3 Planilla Preadjudicación OTIC'!BT159)</f>
        <v>0</v>
      </c>
      <c r="BT159" s="135"/>
      <c r="BU159" s="85">
        <f>IF(VLOOKUP(A159,'BD OFICIAL'!$A$1:$AL$2097,7,0)=D159,0,1)</f>
        <v>0</v>
      </c>
      <c r="BV159" s="85">
        <f>IF(VLOOKUP(A159,'BD OFICIAL'!$A$1:$AL$2097,11,0)=J159,0,1)</f>
        <v>0</v>
      </c>
      <c r="BW159" s="85">
        <f>IF(VLOOKUP(A159,'BD OFICIAL'!$A$1:$AL$2097,13,0)=L159,0,1)</f>
        <v>0</v>
      </c>
      <c r="BX159" s="2">
        <f>IF(VLOOKUP(A159,'BD OFICIAL'!$A$1:$AL$2097,16,0)=O159,0,1)</f>
        <v>0</v>
      </c>
      <c r="BY159" s="2">
        <f>IF(VLOOKUP(A159,'BD OFICIAL'!$A$1:$AL$2097,17,0)=P159,0,1)</f>
        <v>0</v>
      </c>
      <c r="BZ159" s="2">
        <f>IF(VLOOKUP(A159,'BD OFICIAL'!$A$1:$AL$2097,19,0)=R159,0,1)</f>
        <v>0</v>
      </c>
      <c r="CA159" s="2">
        <f>IF(VLOOKUP(A159,'BD OFICIAL'!$A$1:$AL$2097,21,0)=T159,0,1)</f>
        <v>0</v>
      </c>
      <c r="CB159" s="2">
        <f>IF(VLOOKUP(A159,'BD OFICIAL'!$A$1:$AL$2097,24,0)=AK159,0,1)</f>
        <v>0</v>
      </c>
      <c r="CC159" s="2">
        <f>IF(VLOOKUP(A159,'BD OFICIAL'!$A$1:$AL$2097,25,0)=X159,0,1)</f>
        <v>0</v>
      </c>
      <c r="CD159" s="2">
        <f>IF(VLOOKUP(A159,'BD OFICIAL'!$A$1:$AL$2097,26,0)=Y159,0,1)</f>
        <v>0</v>
      </c>
      <c r="CE159" s="2">
        <f>IF(VLOOKUP(A159,'BD OFICIAL'!$A$1:$AL$2097,27,0)=Z159,0,1)</f>
        <v>0</v>
      </c>
      <c r="CF159" s="2">
        <f>IF(VLOOKUP(A159,'BD OFICIAL'!$A$1:$AL$2097,28,0)=AA159,0,1)</f>
        <v>0</v>
      </c>
      <c r="CG159" s="2">
        <f>IF(VLOOKUP(A159,'BD OFICIAL'!$A$1:$AL$2097,33,0)=AF159,0,1)</f>
        <v>0</v>
      </c>
      <c r="CH159" s="2">
        <f>IF(VLOOKUP(A159,'BD OFICIAL'!$A$1:$AL$2097,35,0)=AH159,0,1)</f>
        <v>0</v>
      </c>
      <c r="CI159" s="85">
        <f>IF(VLOOKUP(A159,'BD OFICIAL'!$A$1:$AL$2097,34,0)=AL159,0,1)</f>
        <v>0</v>
      </c>
      <c r="CJ159" s="12">
        <f>VLOOKUP(A159,'BD OFICIAL'!$A$1:$AM$2097,36,0)*AM159-AP159</f>
        <v>0</v>
      </c>
      <c r="CK159" s="85" t="str">
        <f t="shared" si="75"/>
        <v>SHNOM</v>
      </c>
      <c r="CL159" s="85" t="str">
        <f t="shared" si="76"/>
        <v>SI</v>
      </c>
      <c r="CM159" s="85" t="str">
        <f t="shared" si="89"/>
        <v>NO</v>
      </c>
      <c r="CN159" s="31">
        <f t="shared" si="90"/>
        <v>0</v>
      </c>
      <c r="CO159" s="31">
        <f t="shared" si="77"/>
        <v>0</v>
      </c>
      <c r="CP159" s="31">
        <f t="shared" si="68"/>
        <v>0</v>
      </c>
      <c r="CQ159" s="31">
        <f>IF(Y159="NO",0,IF(Y159="SI",IF(VLOOKUP(A159,'BD OFICIAL'!$A:$AO,40,0)=AQ159,0,1)))</f>
        <v>0</v>
      </c>
      <c r="CR159" s="31">
        <f>IF(Z159="NO",0,IF(Z159="SI",IF(VLOOKUP(A159,'BD OFICIAL'!$A:$AO,41,0)=AS159,0,1)))</f>
        <v>0</v>
      </c>
      <c r="CS159" s="31">
        <f t="shared" si="78"/>
        <v>1</v>
      </c>
      <c r="CT159" s="31">
        <f t="shared" si="79"/>
        <v>0</v>
      </c>
      <c r="CU159" s="31">
        <f>IF(VLOOKUP(A159,'BD OFICIAL'!$A$1:$AL$1055,31,0)="SI",IF(AT159&gt;0,0,1),IF(AT159=0,0,1))</f>
        <v>0</v>
      </c>
      <c r="CV159" s="31">
        <f t="shared" si="80"/>
        <v>0</v>
      </c>
      <c r="CW159" s="31">
        <f t="shared" si="81"/>
        <v>1</v>
      </c>
      <c r="CX159" s="85" t="str">
        <f t="shared" si="91"/>
        <v>NO</v>
      </c>
      <c r="CY159" s="31">
        <f t="shared" si="92"/>
        <v>0</v>
      </c>
      <c r="CZ159" s="85" t="str">
        <f>IF(ISERROR(VLOOKUP(AI159,EXPERIENCIA!$A$1:$C$2100,1,0)),"NO","SI")</f>
        <v>NO</v>
      </c>
      <c r="DA159" s="85" t="str">
        <f>IF(CX159="no","NO APLICA",IF(AX159=0,"ERROR NOTA",IF(AND(AX159&gt;1,CZ159="NO"),"ERROR NOTA",IF(AND(CZ159="NO",AX159=1),0,IF(VLOOKUP(AI159,EXPERIENCIA!$A$1:$C$2100,3,0)=AX159,0,"ERROR NOTA")))))</f>
        <v>NO APLICA</v>
      </c>
      <c r="DB159" s="85" t="str">
        <f>IF(ISERROR(VLOOKUP(AI159,COMPORTAMIENTO!$A$1:$C$2100,1,0)),"NO","SI")</f>
        <v>NO</v>
      </c>
      <c r="DC159" s="85" t="str">
        <f>IF(CX159="NO","NO APLICA",IF(AY159=0,"ERROR NOTA",IF(AND(DB159="NO",AY159=7),0,IF(VLOOKUP(AI159,COMPORTAMIENTO!$A$2:$H$2100,8,0)=AY159,0,"ERROR NOTA"))))</f>
        <v>NO APLICA</v>
      </c>
      <c r="DD159" s="103" t="str">
        <f t="shared" si="93"/>
        <v>NO APLICA</v>
      </c>
      <c r="DE159" s="103" t="str">
        <f t="shared" si="94"/>
        <v>NO APLICA</v>
      </c>
      <c r="DF159" s="85" t="str">
        <f t="shared" si="82"/>
        <v>SI</v>
      </c>
      <c r="DG159" s="85">
        <f t="shared" si="83"/>
        <v>0</v>
      </c>
      <c r="DH159" s="85">
        <f t="shared" si="95"/>
        <v>0</v>
      </c>
      <c r="DI159" s="85" t="str">
        <f t="shared" si="84"/>
        <v>NO APLICA</v>
      </c>
      <c r="DJ159" s="7" t="str">
        <f t="shared" si="96"/>
        <v>NO APLICA</v>
      </c>
      <c r="DK159" s="7" t="str">
        <f t="shared" si="85"/>
        <v>NO APLICA</v>
      </c>
      <c r="DL159" s="12">
        <f t="shared" si="97"/>
        <v>5075</v>
      </c>
      <c r="DM159" s="12">
        <f>VLOOKUP(A159,'5 TD'!$A:$B,2,0)</f>
        <v>5075</v>
      </c>
      <c r="DN159" s="7" t="str">
        <f t="shared" si="86"/>
        <v>NO APLICA</v>
      </c>
      <c r="DO159" s="85" t="str">
        <f t="shared" si="87"/>
        <v>NO APLICA</v>
      </c>
      <c r="DP159" s="85" t="str">
        <f t="shared" si="69"/>
        <v>NO APLICA</v>
      </c>
      <c r="DQ159" s="7" t="str">
        <f t="shared" si="70"/>
        <v>NO APLICA</v>
      </c>
      <c r="DR159" s="85" t="str">
        <f t="shared" si="98"/>
        <v>NO APLICA</v>
      </c>
      <c r="DS159" s="2">
        <f>+('3 Planilla Preadjudicación OTIC'!BO159)</f>
        <v>0</v>
      </c>
      <c r="DT159" s="2" t="str">
        <f>IF(DR159="APROBADO",VLOOKUP(A159,'5 TD'!$D$3:$E$270,2,0),"NO APLICA")</f>
        <v>NO APLICA</v>
      </c>
      <c r="DU159" s="2" t="str">
        <f t="shared" si="71"/>
        <v>NO APLICA</v>
      </c>
      <c r="DV159" s="2" t="str">
        <f>IF(DU159="SI",VLOOKUP(A159,'5 TD'!$G$3:$H$270,2,0),"NO APLICA ")</f>
        <v xml:space="preserve">NO APLICA </v>
      </c>
      <c r="DW159" s="2" t="str">
        <f t="shared" si="99"/>
        <v>NO</v>
      </c>
      <c r="DX159" s="2" t="str">
        <f>IF(DW159="SI",VLOOKUP(A159,'5 TD'!$J$4:$K$472,2,0),"NO APLICA")</f>
        <v>NO APLICA</v>
      </c>
      <c r="DY159" s="2" t="str">
        <f t="shared" si="100"/>
        <v>NO</v>
      </c>
      <c r="DZ159" s="7" t="str">
        <f>IF(DY159="SI",VLOOKUP(A159,'5 TD'!$M$4:$N$350,2,0),"NO APLICA")</f>
        <v>NO APLICA</v>
      </c>
      <c r="EA159" s="2" t="str">
        <f t="shared" si="88"/>
        <v>NO APLICA</v>
      </c>
      <c r="EB159" s="12" t="str">
        <f t="shared" si="101"/>
        <v/>
      </c>
      <c r="EC159" s="12" t="str">
        <f>IF(EA159="SI",VLOOKUP(A159,'5 TD'!$V$4:$W$479,2,0),"NO APLICA")</f>
        <v>NO APLICA</v>
      </c>
      <c r="ED159" s="2" t="str">
        <f t="shared" si="72"/>
        <v>NO</v>
      </c>
      <c r="EE159" s="79" t="str">
        <f>IF(ED159="SI",VLOOKUP(AI159,COMPORTAMIENTO!$A$1:$H$2100,7,0),"NO APLICA")</f>
        <v>NO APLICA</v>
      </c>
      <c r="EF159" s="234" t="str">
        <f>IF(ED159="SI",VLOOKUP(A159,'5 TD'!$P$2:$Q$479,2,0),"NO APLICA")</f>
        <v>NO APLICA</v>
      </c>
      <c r="EG159" s="2" t="str">
        <f t="shared" si="73"/>
        <v>NO</v>
      </c>
      <c r="EH159" s="2">
        <f>IF(CZ159="no",0,VLOOKUP(AI159,EXPERIENCIA!$A$1:$C$2100,2,0))</f>
        <v>0</v>
      </c>
      <c r="EI159" s="2">
        <f>IF(CZ159="si",VLOOKUP(A159,'5 TD'!$S$3:$T$2103,2,0),0)</f>
        <v>0</v>
      </c>
      <c r="EJ159" s="2" t="str">
        <f t="shared" si="74"/>
        <v>SI</v>
      </c>
      <c r="EK159" s="2" t="str">
        <f>+('3 Planilla Preadjudicación OTIC'!BU160)</f>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v>
      </c>
      <c r="EL159" s="3"/>
      <c r="EM159" s="3"/>
      <c r="EN159" s="3"/>
    </row>
    <row r="160" spans="1:144" s="238" customFormat="1" ht="15" hidden="1" customHeight="1" x14ac:dyDescent="0.3">
      <c r="A160" s="236">
        <f>+('3 Planilla Preadjudicación OTIC'!A160)</f>
        <v>14540</v>
      </c>
      <c r="B160" s="2" t="str">
        <f>+('3 Planilla Preadjudicación OTIC'!B160)</f>
        <v>53334038-5</v>
      </c>
      <c r="C160" s="4">
        <f>+('3 Planilla Preadjudicación OTIC'!E160)</f>
        <v>2025</v>
      </c>
      <c r="D160" s="4" t="str">
        <f>+('3 Planilla Preadjudicación OTIC'!F160)</f>
        <v>Fondos Regionales</v>
      </c>
      <c r="E160" s="4" t="str">
        <f>+('3 Planilla Preadjudicación OTIC'!G160)</f>
        <v>61531000-K</v>
      </c>
      <c r="F160" s="4" t="str">
        <f>+('3 Planilla Preadjudicación OTIC'!H160)</f>
        <v>SENCE</v>
      </c>
      <c r="G160" s="4"/>
      <c r="H160" s="4"/>
      <c r="I160" s="4" t="str">
        <f>+('3 Planilla Preadjudicación OTIC'!I160)</f>
        <v>SERVICIO DE GUARDIA DE SEGURIDAD</v>
      </c>
      <c r="J160" s="4" t="str">
        <f>+('3 Planilla Preadjudicación OTIC'!J160)</f>
        <v>PF1184</v>
      </c>
      <c r="K160" s="4">
        <f>+('3 Planilla Preadjudicación OTIC'!K160)</f>
        <v>0</v>
      </c>
      <c r="L160" s="4">
        <f>+('3 Planilla Preadjudicación OTIC'!L160)</f>
        <v>0</v>
      </c>
      <c r="M160" s="2">
        <f>+('3 Planilla Preadjudicación OTIC'!M160)</f>
        <v>9</v>
      </c>
      <c r="N160" s="4" t="str">
        <f>+('3 Planilla Preadjudicación OTIC'!N160)</f>
        <v>DE LA ARAUCANÍA</v>
      </c>
      <c r="O160" s="4" t="str">
        <f>+('3 Planilla Preadjudicación OTIC'!O160)</f>
        <v>PURÉN</v>
      </c>
      <c r="P160" s="4" t="str">
        <f>+('3 Planilla Preadjudicación OTIC'!P160)</f>
        <v>PERSONAS VULNERABLES PERTENECIENTES AL 80 % MÁS VULNERABLE</v>
      </c>
      <c r="Q160" s="4" t="str">
        <f>+('3 Planilla Preadjudicación OTIC'!Q160)</f>
        <v>PRESENCIAL</v>
      </c>
      <c r="R160" s="4" t="str">
        <f>+('3 Planilla Preadjudicación OTIC'!R160)</f>
        <v>DEPENDIENTE</v>
      </c>
      <c r="S160" s="4" t="str">
        <f>+('3 Planilla Preadjudicación OTIC'!S160)</f>
        <v>01. LUNES - MAÑANA / 04. MARTES - MAÑANA / 07. MIÉRCOLES - MAÑANA / 10. JUEVES - MAÑANA / 13. VIERNES - MAÑANA</v>
      </c>
      <c r="T160" s="2">
        <f>+('3 Planilla Preadjudicación OTIC'!T160)</f>
        <v>20</v>
      </c>
      <c r="U160" s="2">
        <f>+('3 Planilla Preadjudicación OTIC'!U160)</f>
        <v>90</v>
      </c>
      <c r="V160" s="2" t="str">
        <f>+('3 Planilla Preadjudicación OTIC'!V160)</f>
        <v/>
      </c>
      <c r="W160" s="2">
        <f>+('3 Planilla Preadjudicación OTIC'!W160)</f>
        <v>90</v>
      </c>
      <c r="X160" s="2">
        <f>+('3 Planilla Preadjudicación OTIC'!X160)</f>
        <v>4</v>
      </c>
      <c r="Y160" s="2" t="str">
        <f>+('3 Planilla Preadjudicación OTIC'!Y160)</f>
        <v>SI</v>
      </c>
      <c r="Z160" s="2" t="str">
        <f>+('3 Planilla Preadjudicación OTIC'!Z160)</f>
        <v>SI</v>
      </c>
      <c r="AA160" s="2" t="str">
        <f>+('3 Planilla Preadjudicación OTIC'!AA160)</f>
        <v>NO</v>
      </c>
      <c r="AB160" s="4">
        <f>+('3 Planilla Preadjudicación OTIC'!AB160)</f>
        <v>0</v>
      </c>
      <c r="AC160" s="4" t="str">
        <f>+('3 Planilla Preadjudicación OTIC'!AC160)</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160" s="2" t="str">
        <f>+('3 Planilla Preadjudicación OTIC'!AD160)</f>
        <v>SI</v>
      </c>
      <c r="AE160" s="4" t="str">
        <f>+('3 Planilla Preadjudicación OTIC'!AE160)</f>
        <v>CERTIFICADO DE APROBACIÓN Y TARJETA DE IDENTIFICACIÓN. CREDENCIAL DE GUARDIA PRIVADO DE SEGURIDAD OS-10 OTORGADA POR LA PREFECTURA DE SEGURIDAD PRIVADA DE CARABINEROS DE CHILE</v>
      </c>
      <c r="AF160" s="2" t="str">
        <f>+('3 Planilla Preadjudicación OTIC'!AF160)</f>
        <v>CONVOCATORIA ABIERTA</v>
      </c>
      <c r="AG160" s="2">
        <f>+('3 Planilla Preadjudicación OTIC'!AG160)</f>
        <v>23</v>
      </c>
      <c r="AH160" s="30">
        <v>2</v>
      </c>
      <c r="AI160" s="2" t="str">
        <f>+('3 Planilla Preadjudicación OTIC'!AI160)</f>
        <v>76663170-3</v>
      </c>
      <c r="AJ160" s="135" t="str">
        <f>+('3 Planilla Preadjudicación OTIC'!AJ160)</f>
        <v>Capacitación del Sur Limitada</v>
      </c>
      <c r="AK160" s="4">
        <f>+('3 Planilla Preadjudicación OTIC'!AK160)</f>
        <v>90</v>
      </c>
      <c r="AL160" s="2">
        <f>+('3 Planilla Preadjudicación OTIC'!AL160)</f>
        <v>23</v>
      </c>
      <c r="AM160" s="2">
        <f>+('3 Planilla Preadjudicación OTIC'!AM160)</f>
        <v>5075</v>
      </c>
      <c r="AN160" s="12">
        <f>+('3 Planilla Preadjudicación OTIC'!AN160)</f>
        <v>0</v>
      </c>
      <c r="AO160" s="12">
        <f>+('3 Planilla Preadjudicación OTIC'!AO160)</f>
        <v>45000</v>
      </c>
      <c r="AP160" s="12">
        <f>+('3 Planilla Preadjudicación OTIC'!AP160)</f>
        <v>9135000</v>
      </c>
      <c r="AQ160" s="12">
        <f>+('3 Planilla Preadjudicación OTIC'!AQ160)</f>
        <v>1840000</v>
      </c>
      <c r="AR160" s="12">
        <f>+('3 Planilla Preadjudicación OTIC'!AR160)</f>
        <v>0</v>
      </c>
      <c r="AS160" s="12">
        <f>+('3 Planilla Preadjudicación OTIC'!AS160)</f>
        <v>2300000</v>
      </c>
      <c r="AT160" s="12">
        <f>+('3 Planilla Preadjudicación OTIC'!AT160)</f>
        <v>900000</v>
      </c>
      <c r="AU160" s="12">
        <f>+('3 Planilla Preadjudicación OTIC'!AU160)</f>
        <v>14175000</v>
      </c>
      <c r="AV160" s="12" t="str">
        <f>+('3 Planilla Preadjudicación OTIC'!AV160)</f>
        <v>si</v>
      </c>
      <c r="AW160" s="2">
        <f>+('3 Planilla Preadjudicación OTIC'!AW160)</f>
        <v>0</v>
      </c>
      <c r="AX160" s="4">
        <f>+('3 Planilla Preadjudicación OTIC'!AX160)</f>
        <v>1</v>
      </c>
      <c r="AY160" s="2">
        <f>+('3 Planilla Preadjudicación OTIC'!AY160)</f>
        <v>7</v>
      </c>
      <c r="AZ160" s="2" t="str">
        <f>+('3 Planilla Preadjudicación OTIC'!BA160)</f>
        <v>-</v>
      </c>
      <c r="BA160" s="2" t="str">
        <f>+('3 Planilla Preadjudicación OTIC'!BB160)</f>
        <v>-</v>
      </c>
      <c r="BB160" s="2" t="str">
        <f>+('3 Planilla Preadjudicación OTIC'!BC160)</f>
        <v>-</v>
      </c>
      <c r="BC160" s="2" t="str">
        <f>+('3 Planilla Preadjudicación OTIC'!BD160)</f>
        <v>-</v>
      </c>
      <c r="BD160" s="2" t="str">
        <f>+('3 Planilla Preadjudicación OTIC'!BE160)</f>
        <v>-</v>
      </c>
      <c r="BE160" s="2" t="str">
        <f>+('3 Planilla Preadjudicación OTIC'!BF160)</f>
        <v>-</v>
      </c>
      <c r="BF160" s="2"/>
      <c r="BG160" s="2">
        <f>+('3 Planilla Preadjudicación OTIC'!BG160)</f>
        <v>7</v>
      </c>
      <c r="BH160" s="2">
        <f>+('3 Planilla Preadjudicación OTIC'!BH160)</f>
        <v>6.7</v>
      </c>
      <c r="BI160" s="2">
        <f>+('3 Planilla Preadjudicación OTIC'!BI160)</f>
        <v>7</v>
      </c>
      <c r="BJ160" s="2">
        <f>+('3 Planilla Preadjudicación OTIC'!BJ160)</f>
        <v>7</v>
      </c>
      <c r="BK160" s="2">
        <f>+('3 Planilla Preadjudicación OTIC'!BK160)</f>
        <v>7</v>
      </c>
      <c r="BL160" s="199">
        <f>+('3 Planilla Preadjudicación OTIC'!BM160)</f>
        <v>7</v>
      </c>
      <c r="BM160" s="103">
        <f>ROUND(('3 Planilla Preadjudicación OTIC'!BN160),1)</f>
        <v>6.3</v>
      </c>
      <c r="BN160" s="4" t="str">
        <f>+('3 Planilla Preadjudicación OTIC'!BO160)</f>
        <v>Si</v>
      </c>
      <c r="BO160" s="4" t="str">
        <f>+('3 Planilla Preadjudicación OTIC'!BP160)</f>
        <v>CAROLINA GALLARDO</v>
      </c>
      <c r="BP160" s="4" t="str">
        <f>+('3 Planilla Preadjudicación OTIC'!BQ160)</f>
        <v>capacitaciondelsurltda@gmail.com</v>
      </c>
      <c r="BQ160" s="4" t="str">
        <f>+('3 Planilla Preadjudicación OTIC'!BR160)</f>
        <v>+569 89997445</v>
      </c>
      <c r="BR160" s="4" t="str">
        <f>+('3 Planilla Preadjudicación OTIC'!BS160)</f>
        <v>Los mallines 331</v>
      </c>
      <c r="BS160" s="4" t="str">
        <f>+('3 Planilla Preadjudicación OTIC'!BT160)</f>
        <v>CUMPLIR FUNCIONES DE SEGURIDAD, VIGILANCIA Y PROTECCIÓN DE BIENES Y PERSONAS, EN LAS ÁREAS, RECINTOS Y LUGARES
DONDE SE DESEMPAÑA LABORALMENTE.</v>
      </c>
      <c r="BT160" s="135"/>
      <c r="BU160" s="85">
        <f>IF(VLOOKUP(A160,'BD OFICIAL'!$A$1:$AL$2097,7,0)=D160,0,1)</f>
        <v>0</v>
      </c>
      <c r="BV160" s="85">
        <f>IF(VLOOKUP(A160,'BD OFICIAL'!$A$1:$AL$2097,11,0)=J160,0,1)</f>
        <v>0</v>
      </c>
      <c r="BW160" s="85">
        <f>IF(VLOOKUP(A160,'BD OFICIAL'!$A$1:$AL$2097,13,0)=L160,0,1)</f>
        <v>0</v>
      </c>
      <c r="BX160" s="2">
        <f>IF(VLOOKUP(A160,'BD OFICIAL'!$A$1:$AL$2097,16,0)=O160,0,1)</f>
        <v>0</v>
      </c>
      <c r="BY160" s="2">
        <f>IF(VLOOKUP(A160,'BD OFICIAL'!$A$1:$AL$2097,17,0)=P160,0,1)</f>
        <v>0</v>
      </c>
      <c r="BZ160" s="2">
        <f>IF(VLOOKUP(A160,'BD OFICIAL'!$A$1:$AL$2097,19,0)=R160,0,1)</f>
        <v>0</v>
      </c>
      <c r="CA160" s="2">
        <f>IF(VLOOKUP(A160,'BD OFICIAL'!$A$1:$AL$2097,21,0)=T160,0,1)</f>
        <v>0</v>
      </c>
      <c r="CB160" s="2">
        <f>IF(VLOOKUP(A160,'BD OFICIAL'!$A$1:$AL$2097,24,0)=AK160,0,1)</f>
        <v>0</v>
      </c>
      <c r="CC160" s="2">
        <f>IF(VLOOKUP(A160,'BD OFICIAL'!$A$1:$AL$2097,25,0)=X160,0,1)</f>
        <v>0</v>
      </c>
      <c r="CD160" s="2">
        <f>IF(VLOOKUP(A160,'BD OFICIAL'!$A$1:$AL$2097,26,0)=Y160,0,1)</f>
        <v>0</v>
      </c>
      <c r="CE160" s="2">
        <f>IF(VLOOKUP(A160,'BD OFICIAL'!$A$1:$AL$2097,27,0)=Z160,0,1)</f>
        <v>0</v>
      </c>
      <c r="CF160" s="2">
        <f>IF(VLOOKUP(A160,'BD OFICIAL'!$A$1:$AL$2097,28,0)=AA160,0,1)</f>
        <v>0</v>
      </c>
      <c r="CG160" s="2">
        <f>IF(VLOOKUP(A160,'BD OFICIAL'!$A$1:$AL$2097,33,0)=AF160,0,1)</f>
        <v>0</v>
      </c>
      <c r="CH160" s="2">
        <f>IF(VLOOKUP(A160,'BD OFICIAL'!$A$1:$AL$2097,35,0)=AH160,0,1)</f>
        <v>0</v>
      </c>
      <c r="CI160" s="85">
        <f>IF(VLOOKUP(A160,'BD OFICIAL'!$A$1:$AL$2097,34,0)=AL160,0,1)</f>
        <v>0</v>
      </c>
      <c r="CJ160" s="12">
        <f>VLOOKUP(A160,'BD OFICIAL'!$A$1:$AM$2097,36,0)*AM160-AP160</f>
        <v>0</v>
      </c>
      <c r="CK160" s="85" t="str">
        <f t="shared" si="75"/>
        <v>SSH</v>
      </c>
      <c r="CL160" s="85" t="str">
        <f t="shared" si="76"/>
        <v>SI</v>
      </c>
      <c r="CM160" s="85" t="str">
        <f t="shared" si="89"/>
        <v>NO</v>
      </c>
      <c r="CN160" s="31">
        <f t="shared" si="90"/>
        <v>0</v>
      </c>
      <c r="CO160" s="31">
        <f t="shared" si="77"/>
        <v>0</v>
      </c>
      <c r="CP160" s="31">
        <f t="shared" si="68"/>
        <v>0</v>
      </c>
      <c r="CQ160" s="31">
        <f>IF(Y160="NO",0,IF(Y160="SI",IF(VLOOKUP(A160,'BD OFICIAL'!$A:$AO,40,0)=AQ160,0,1)))</f>
        <v>0</v>
      </c>
      <c r="CR160" s="31">
        <f>IF(Z160="NO",0,IF(Z160="SI",IF(VLOOKUP(A160,'BD OFICIAL'!$A:$AO,41,0)=AS160,0,1)))</f>
        <v>0</v>
      </c>
      <c r="CS160" s="31">
        <f t="shared" si="78"/>
        <v>0</v>
      </c>
      <c r="CT160" s="31">
        <f t="shared" si="79"/>
        <v>0</v>
      </c>
      <c r="CU160" s="31">
        <f>IF(VLOOKUP(A160,'BD OFICIAL'!$A$1:$AL$1055,31,0)="SI",IF(AT160&gt;0,0,1),IF(AT160=0,0,1))</f>
        <v>0</v>
      </c>
      <c r="CV160" s="31">
        <f t="shared" si="80"/>
        <v>0</v>
      </c>
      <c r="CW160" s="31">
        <f t="shared" si="81"/>
        <v>0</v>
      </c>
      <c r="CX160" s="85" t="str">
        <f t="shared" si="91"/>
        <v>SI</v>
      </c>
      <c r="CY160" s="31">
        <f t="shared" si="92"/>
        <v>0</v>
      </c>
      <c r="CZ160" s="85" t="str">
        <f>IF(ISERROR(VLOOKUP(AI160,EXPERIENCIA!$A$1:$C$2100,1,0)),"NO","SI")</f>
        <v>SI</v>
      </c>
      <c r="DA160" s="85">
        <f>IF(CX160="no","NO APLICA",IF(AX160=0,"ERROR NOTA",IF(AND(AX160&gt;1,CZ160="NO"),"ERROR NOTA",IF(AND(CZ160="NO",AX160=1),0,IF(VLOOKUP(AI160,EXPERIENCIA!$A$1:$C$2100,3,0)=AX160,0,"ERROR NOTA")))))</f>
        <v>0</v>
      </c>
      <c r="DB160" s="85" t="str">
        <f>IF(ISERROR(VLOOKUP(AI160,COMPORTAMIENTO!$A$1:$C$2100,1,0)),"NO","SI")</f>
        <v>SI</v>
      </c>
      <c r="DC160" s="85">
        <f>IF(CX160="NO","NO APLICA",IF(AY160=0,"ERROR NOTA",IF(AND(DB160="NO",AY160=7),0,IF(VLOOKUP(AI160,COMPORTAMIENTO!$A$2:$H$2100,8,0)=AY160,0,"ERROR NOTA"))))</f>
        <v>0</v>
      </c>
      <c r="DD160" s="103">
        <f t="shared" si="93"/>
        <v>0.1</v>
      </c>
      <c r="DE160" s="103">
        <f t="shared" si="94"/>
        <v>0.70000000000000007</v>
      </c>
      <c r="DF160" s="85" t="str">
        <f t="shared" si="82"/>
        <v>SI</v>
      </c>
      <c r="DG160" s="85">
        <f t="shared" si="83"/>
        <v>0</v>
      </c>
      <c r="DH160" s="85">
        <f t="shared" si="95"/>
        <v>0</v>
      </c>
      <c r="DI160" s="85">
        <f t="shared" si="84"/>
        <v>0</v>
      </c>
      <c r="DJ160" s="7">
        <f t="shared" si="96"/>
        <v>6.91</v>
      </c>
      <c r="DK160" s="7">
        <f t="shared" si="85"/>
        <v>6.91</v>
      </c>
      <c r="DL160" s="12">
        <f t="shared" si="97"/>
        <v>5075</v>
      </c>
      <c r="DM160" s="12">
        <f>VLOOKUP(A160,'5 TD'!$A:$B,2,0)</f>
        <v>5075</v>
      </c>
      <c r="DN160" s="7">
        <f t="shared" si="86"/>
        <v>7</v>
      </c>
      <c r="DO160" s="85" t="str">
        <f t="shared" si="87"/>
        <v>APROBADO</v>
      </c>
      <c r="DP160" s="85" t="str">
        <f t="shared" si="69"/>
        <v>APROBADO</v>
      </c>
      <c r="DQ160" s="7">
        <f t="shared" si="70"/>
        <v>6.3</v>
      </c>
      <c r="DR160" s="85" t="str">
        <f t="shared" si="98"/>
        <v>APROBADO</v>
      </c>
      <c r="DS160" s="2" t="str">
        <f>+('3 Planilla Preadjudicación OTIC'!BO160)</f>
        <v>Si</v>
      </c>
      <c r="DT160" s="2">
        <f>IF(DR160="APROBADO",VLOOKUP(A160,'5 TD'!$D$3:$E$270,2,0),"NO APLICA")</f>
        <v>6.6</v>
      </c>
      <c r="DU160" s="2" t="str">
        <f t="shared" si="71"/>
        <v>NO</v>
      </c>
      <c r="DV160" s="2" t="str">
        <f>IF(DU160="SI",VLOOKUP(A160,'5 TD'!$G$3:$H$270,2,0),"NO APLICA ")</f>
        <v xml:space="preserve">NO APLICA </v>
      </c>
      <c r="DW160" s="2" t="str">
        <f t="shared" si="99"/>
        <v>NO</v>
      </c>
      <c r="DX160" s="2" t="str">
        <f>IF(DW160="SI",VLOOKUP(A160,'5 TD'!$J$4:$K$472,2,0),"NO APLICA")</f>
        <v>NO APLICA</v>
      </c>
      <c r="DY160" s="2" t="str">
        <f t="shared" si="100"/>
        <v>NO</v>
      </c>
      <c r="DZ160" s="7" t="str">
        <f>IF(DY160="SI",VLOOKUP(A160,'5 TD'!$M$4:$N$350,2,0),"NO APLICA")</f>
        <v>NO APLICA</v>
      </c>
      <c r="EA160" s="2" t="str">
        <f t="shared" si="88"/>
        <v>NO APLICA</v>
      </c>
      <c r="EB160" s="12" t="str">
        <f t="shared" si="101"/>
        <v/>
      </c>
      <c r="EC160" s="12" t="str">
        <f>IF(EA160="SI",VLOOKUP(A160,'5 TD'!$V$4:$W$479,2,0),"NO APLICA")</f>
        <v>NO APLICA</v>
      </c>
      <c r="ED160" s="2" t="str">
        <f t="shared" si="72"/>
        <v>NO</v>
      </c>
      <c r="EE160" s="79" t="str">
        <f>IF(ED160="SI",VLOOKUP(AI160,COMPORTAMIENTO!$A$1:$H$2100,7,0),"NO APLICA")</f>
        <v>NO APLICA</v>
      </c>
      <c r="EF160" s="234" t="str">
        <f>IF(ED160="SI",VLOOKUP(A160,'5 TD'!$P$2:$Q$479,2,0),"NO APLICA")</f>
        <v>NO APLICA</v>
      </c>
      <c r="EG160" s="2" t="str">
        <f t="shared" si="73"/>
        <v>NO</v>
      </c>
      <c r="EH160" s="2">
        <f>IF(CZ160="no",0,VLOOKUP(AI160,EXPERIENCIA!$A$1:$C$2100,2,0))</f>
        <v>20</v>
      </c>
      <c r="EI160" s="2">
        <f>IF(CZ160="si",VLOOKUP(A160,'5 TD'!$S$3:$T$2103,2,0),0)</f>
        <v>24</v>
      </c>
      <c r="EJ160" s="2" t="str">
        <f t="shared" si="74"/>
        <v>NO</v>
      </c>
      <c r="EK160" s="2" t="str">
        <f>+('3 Planilla Preadjudicación OTIC'!BU161)</f>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v>
      </c>
      <c r="EL160" s="3"/>
      <c r="EM160" s="237"/>
      <c r="EN160" s="237"/>
    </row>
    <row r="161" spans="1:144" s="238" customFormat="1" ht="15" hidden="1" customHeight="1" x14ac:dyDescent="0.3">
      <c r="A161" s="236">
        <f>+('3 Planilla Preadjudicación OTIC'!A161)</f>
        <v>14539</v>
      </c>
      <c r="B161" s="2" t="str">
        <f>+('3 Planilla Preadjudicación OTIC'!B161)</f>
        <v>53334038-5</v>
      </c>
      <c r="C161" s="4">
        <f>+('3 Planilla Preadjudicación OTIC'!E161)</f>
        <v>2025</v>
      </c>
      <c r="D161" s="4" t="str">
        <f>+('3 Planilla Preadjudicación OTIC'!F161)</f>
        <v>Fondos Regionales</v>
      </c>
      <c r="E161" s="4" t="str">
        <f>+('3 Planilla Preadjudicación OTIC'!G161)</f>
        <v>61531000-K</v>
      </c>
      <c r="F161" s="4" t="str">
        <f>+('3 Planilla Preadjudicación OTIC'!H161)</f>
        <v>SENCE</v>
      </c>
      <c r="G161" s="4"/>
      <c r="H161" s="4"/>
      <c r="I161" s="4" t="str">
        <f>+('3 Planilla Preadjudicación OTIC'!I161)</f>
        <v>SERVICIO DE GUARDIA DE SEGURIDAD</v>
      </c>
      <c r="J161" s="4" t="str">
        <f>+('3 Planilla Preadjudicación OTIC'!J161)</f>
        <v>PF1184</v>
      </c>
      <c r="K161" s="4">
        <f>+('3 Planilla Preadjudicación OTIC'!K161)</f>
        <v>0</v>
      </c>
      <c r="L161" s="4">
        <f>+('3 Planilla Preadjudicación OTIC'!L161)</f>
        <v>0</v>
      </c>
      <c r="M161" s="2">
        <f>+('3 Planilla Preadjudicación OTIC'!M161)</f>
        <v>9</v>
      </c>
      <c r="N161" s="4" t="str">
        <f>+('3 Planilla Preadjudicación OTIC'!N161)</f>
        <v>DE LA ARAUCANÍA</v>
      </c>
      <c r="O161" s="4" t="str">
        <f>+('3 Planilla Preadjudicación OTIC'!O161)</f>
        <v>VILCÚN</v>
      </c>
      <c r="P161" s="4" t="str">
        <f>+('3 Planilla Preadjudicación OTIC'!P161)</f>
        <v>PERSONAS VULNERABLES PERTENECIENTES AL 80 % MÁS VULNERABLE</v>
      </c>
      <c r="Q161" s="4" t="str">
        <f>+('3 Planilla Preadjudicación OTIC'!Q161)</f>
        <v>PRESENCIAL</v>
      </c>
      <c r="R161" s="4" t="str">
        <f>+('3 Planilla Preadjudicación OTIC'!R161)</f>
        <v>DEPENDIENTE</v>
      </c>
      <c r="S161" s="4" t="str">
        <f>+('3 Planilla Preadjudicación OTIC'!S161)</f>
        <v>01. LUNES - MAÑANA / 04. MARTES - MAÑANA / 07. MIÉRCOLES - MAÑANA / 10. JUEVES - MAÑANA / 13. VIERNES - MAÑANA</v>
      </c>
      <c r="T161" s="2">
        <f>+('3 Planilla Preadjudicación OTIC'!T161)</f>
        <v>20</v>
      </c>
      <c r="U161" s="2">
        <f>+('3 Planilla Preadjudicación OTIC'!U161)</f>
        <v>90</v>
      </c>
      <c r="V161" s="2" t="str">
        <f>+('3 Planilla Preadjudicación OTIC'!V161)</f>
        <v/>
      </c>
      <c r="W161" s="2">
        <f>+('3 Planilla Preadjudicación OTIC'!W161)</f>
        <v>90</v>
      </c>
      <c r="X161" s="2">
        <f>+('3 Planilla Preadjudicación OTIC'!X161)</f>
        <v>4</v>
      </c>
      <c r="Y161" s="2" t="str">
        <f>+('3 Planilla Preadjudicación OTIC'!Y161)</f>
        <v>SI</v>
      </c>
      <c r="Z161" s="2" t="str">
        <f>+('3 Planilla Preadjudicación OTIC'!Z161)</f>
        <v>SI</v>
      </c>
      <c r="AA161" s="2" t="str">
        <f>+('3 Planilla Preadjudicación OTIC'!AA161)</f>
        <v>NO</v>
      </c>
      <c r="AB161" s="4">
        <f>+('3 Planilla Preadjudicación OTIC'!AB161)</f>
        <v>0</v>
      </c>
      <c r="AC161" s="4" t="str">
        <f>+('3 Planilla Preadjudicación OTIC'!AC161)</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161" s="2" t="str">
        <f>+('3 Planilla Preadjudicación OTIC'!AD161)</f>
        <v>SI</v>
      </c>
      <c r="AE161" s="4" t="str">
        <f>+('3 Planilla Preadjudicación OTIC'!AE161)</f>
        <v>CERTIFICADO DE APROBACIÓN Y TARJETA DE IDENTIFICACIÓN. CREDENCIAL DE GUARDIA PRIVADO DE SEGURIDAD OS-10 OTORGADA POR LA PREFECTURA DE SEGURIDAD PRIVADA DE CARABINEROS DE CHILE</v>
      </c>
      <c r="AF161" s="2" t="str">
        <f>+('3 Planilla Preadjudicación OTIC'!AF161)</f>
        <v>CONVOCATORIA ABIERTA</v>
      </c>
      <c r="AG161" s="2">
        <f>+('3 Planilla Preadjudicación OTIC'!AG161)</f>
        <v>23</v>
      </c>
      <c r="AH161" s="30">
        <v>2</v>
      </c>
      <c r="AI161" s="2" t="str">
        <f>+('3 Planilla Preadjudicación OTIC'!AI161)</f>
        <v>76663170-3</v>
      </c>
      <c r="AJ161" s="135" t="str">
        <f>+('3 Planilla Preadjudicación OTIC'!AJ161)</f>
        <v>Capacitación del Sur Limitada</v>
      </c>
      <c r="AK161" s="4">
        <f>+('3 Planilla Preadjudicación OTIC'!AK161)</f>
        <v>90</v>
      </c>
      <c r="AL161" s="2">
        <f>+('3 Planilla Preadjudicación OTIC'!AL161)</f>
        <v>23</v>
      </c>
      <c r="AM161" s="2">
        <f>+('3 Planilla Preadjudicación OTIC'!AM161)</f>
        <v>5075</v>
      </c>
      <c r="AN161" s="12">
        <f>+('3 Planilla Preadjudicación OTIC'!AN161)</f>
        <v>0</v>
      </c>
      <c r="AO161" s="12">
        <f>+('3 Planilla Preadjudicación OTIC'!AO161)</f>
        <v>45000</v>
      </c>
      <c r="AP161" s="12">
        <f>+('3 Planilla Preadjudicación OTIC'!AP161)</f>
        <v>9135000</v>
      </c>
      <c r="AQ161" s="12">
        <f>+('3 Planilla Preadjudicación OTIC'!AQ161)</f>
        <v>1840000</v>
      </c>
      <c r="AR161" s="12">
        <f>+('3 Planilla Preadjudicación OTIC'!AR161)</f>
        <v>0</v>
      </c>
      <c r="AS161" s="12">
        <f>+('3 Planilla Preadjudicación OTIC'!AS161)</f>
        <v>2300000</v>
      </c>
      <c r="AT161" s="12">
        <f>+('3 Planilla Preadjudicación OTIC'!AT161)</f>
        <v>900000</v>
      </c>
      <c r="AU161" s="12">
        <f>+('3 Planilla Preadjudicación OTIC'!AU161)</f>
        <v>14175000</v>
      </c>
      <c r="AV161" s="12" t="str">
        <f>+('3 Planilla Preadjudicación OTIC'!AV161)</f>
        <v>si</v>
      </c>
      <c r="AW161" s="2">
        <f>+('3 Planilla Preadjudicación OTIC'!AW161)</f>
        <v>0</v>
      </c>
      <c r="AX161" s="4">
        <f>+('3 Planilla Preadjudicación OTIC'!AX161)</f>
        <v>1</v>
      </c>
      <c r="AY161" s="2">
        <f>+('3 Planilla Preadjudicación OTIC'!AY161)</f>
        <v>7</v>
      </c>
      <c r="AZ161" s="2" t="str">
        <f>+('3 Planilla Preadjudicación OTIC'!BA161)</f>
        <v>-</v>
      </c>
      <c r="BA161" s="2" t="str">
        <f>+('3 Planilla Preadjudicación OTIC'!BB161)</f>
        <v>-</v>
      </c>
      <c r="BB161" s="2" t="str">
        <f>+('3 Planilla Preadjudicación OTIC'!BC161)</f>
        <v>-</v>
      </c>
      <c r="BC161" s="2" t="str">
        <f>+('3 Planilla Preadjudicación OTIC'!BD161)</f>
        <v>-</v>
      </c>
      <c r="BD161" s="2" t="str">
        <f>+('3 Planilla Preadjudicación OTIC'!BE161)</f>
        <v>-</v>
      </c>
      <c r="BE161" s="2" t="str">
        <f>+('3 Planilla Preadjudicación OTIC'!BF161)</f>
        <v>-</v>
      </c>
      <c r="BF161" s="2"/>
      <c r="BG161" s="2">
        <f>+('3 Planilla Preadjudicación OTIC'!BG161)</f>
        <v>7</v>
      </c>
      <c r="BH161" s="2">
        <f>+('3 Planilla Preadjudicación OTIC'!BH161)</f>
        <v>6.7</v>
      </c>
      <c r="BI161" s="2">
        <f>+('3 Planilla Preadjudicación OTIC'!BI161)</f>
        <v>7</v>
      </c>
      <c r="BJ161" s="2">
        <f>+('3 Planilla Preadjudicación OTIC'!BJ161)</f>
        <v>7</v>
      </c>
      <c r="BK161" s="2">
        <f>+('3 Planilla Preadjudicación OTIC'!BK161)</f>
        <v>7</v>
      </c>
      <c r="BL161" s="199">
        <f>+('3 Planilla Preadjudicación OTIC'!BM161)</f>
        <v>7</v>
      </c>
      <c r="BM161" s="103">
        <f>ROUND(('3 Planilla Preadjudicación OTIC'!BN161),1)</f>
        <v>6.3</v>
      </c>
      <c r="BN161" s="4" t="str">
        <f>+('3 Planilla Preadjudicación OTIC'!BO161)</f>
        <v>Si</v>
      </c>
      <c r="BO161" s="4" t="str">
        <f>+('3 Planilla Preadjudicación OTIC'!BP161)</f>
        <v>CAROLINA GALLARDO</v>
      </c>
      <c r="BP161" s="4" t="str">
        <f>+('3 Planilla Preadjudicación OTIC'!BQ161)</f>
        <v>capacitaciondelsurltda@gmail.com</v>
      </c>
      <c r="BQ161" s="4" t="str">
        <f>+('3 Planilla Preadjudicación OTIC'!BR161)</f>
        <v>+569 89997445</v>
      </c>
      <c r="BR161" s="4" t="str">
        <f>+('3 Planilla Preadjudicación OTIC'!BS161)</f>
        <v>AVENIDA ANDES S/N°</v>
      </c>
      <c r="BS161" s="4" t="str">
        <f>+('3 Planilla Preadjudicación OTIC'!BT161)</f>
        <v>CUMPLIR FUNCIONES DE SEGURIDAD, VIGILANCIA Y PROTECCIÓN DE BIENES Y PERSONAS, EN LAS ÁREAS, RECINTOS Y LUGARES DONDE SE DESEMPAÑA LABORALMENTE.</v>
      </c>
      <c r="BT161" s="135"/>
      <c r="BU161" s="85">
        <f>IF(VLOOKUP(A161,'BD OFICIAL'!$A$1:$AL$2097,7,0)=D161,0,1)</f>
        <v>0</v>
      </c>
      <c r="BV161" s="85">
        <f>IF(VLOOKUP(A161,'BD OFICIAL'!$A$1:$AL$2097,11,0)=J161,0,1)</f>
        <v>0</v>
      </c>
      <c r="BW161" s="85">
        <f>IF(VLOOKUP(A161,'BD OFICIAL'!$A$1:$AL$2097,13,0)=L161,0,1)</f>
        <v>0</v>
      </c>
      <c r="BX161" s="2">
        <f>IF(VLOOKUP(A161,'BD OFICIAL'!$A$1:$AL$2097,16,0)=O161,0,1)</f>
        <v>0</v>
      </c>
      <c r="BY161" s="2">
        <f>IF(VLOOKUP(A161,'BD OFICIAL'!$A$1:$AL$2097,17,0)=P161,0,1)</f>
        <v>0</v>
      </c>
      <c r="BZ161" s="2">
        <f>IF(VLOOKUP(A161,'BD OFICIAL'!$A$1:$AL$2097,19,0)=R161,0,1)</f>
        <v>0</v>
      </c>
      <c r="CA161" s="2">
        <f>IF(VLOOKUP(A161,'BD OFICIAL'!$A$1:$AL$2097,21,0)=T161,0,1)</f>
        <v>0</v>
      </c>
      <c r="CB161" s="2">
        <f>IF(VLOOKUP(A161,'BD OFICIAL'!$A$1:$AL$2097,24,0)=AK161,0,1)</f>
        <v>0</v>
      </c>
      <c r="CC161" s="2">
        <f>IF(VLOOKUP(A161,'BD OFICIAL'!$A$1:$AL$2097,25,0)=X161,0,1)</f>
        <v>0</v>
      </c>
      <c r="CD161" s="2">
        <f>IF(VLOOKUP(A161,'BD OFICIAL'!$A$1:$AL$2097,26,0)=Y161,0,1)</f>
        <v>0</v>
      </c>
      <c r="CE161" s="2">
        <f>IF(VLOOKUP(A161,'BD OFICIAL'!$A$1:$AL$2097,27,0)=Z161,0,1)</f>
        <v>0</v>
      </c>
      <c r="CF161" s="2">
        <f>IF(VLOOKUP(A161,'BD OFICIAL'!$A$1:$AL$2097,28,0)=AA161,0,1)</f>
        <v>0</v>
      </c>
      <c r="CG161" s="2">
        <f>IF(VLOOKUP(A161,'BD OFICIAL'!$A$1:$AL$2097,33,0)=AF161,0,1)</f>
        <v>0</v>
      </c>
      <c r="CH161" s="2">
        <f>IF(VLOOKUP(A161,'BD OFICIAL'!$A$1:$AL$2097,35,0)=AH161,0,1)</f>
        <v>0</v>
      </c>
      <c r="CI161" s="85">
        <f>IF(VLOOKUP(A161,'BD OFICIAL'!$A$1:$AL$2097,34,0)=AL161,0,1)</f>
        <v>0</v>
      </c>
      <c r="CJ161" s="12">
        <f>VLOOKUP(A161,'BD OFICIAL'!$A$1:$AM$2097,36,0)*AM161-AP161</f>
        <v>0</v>
      </c>
      <c r="CK161" s="85" t="str">
        <f t="shared" si="75"/>
        <v>SSH</v>
      </c>
      <c r="CL161" s="85" t="str">
        <f t="shared" si="76"/>
        <v>SI</v>
      </c>
      <c r="CM161" s="85" t="str">
        <f t="shared" si="89"/>
        <v>NO</v>
      </c>
      <c r="CN161" s="31">
        <f t="shared" si="90"/>
        <v>0</v>
      </c>
      <c r="CO161" s="31">
        <f t="shared" si="77"/>
        <v>0</v>
      </c>
      <c r="CP161" s="31">
        <f t="shared" si="68"/>
        <v>0</v>
      </c>
      <c r="CQ161" s="31">
        <f>IF(Y161="NO",0,IF(Y161="SI",IF(VLOOKUP(A161,'BD OFICIAL'!$A:$AO,40,0)=AQ161,0,1)))</f>
        <v>0</v>
      </c>
      <c r="CR161" s="31">
        <f>IF(Z161="NO",0,IF(Z161="SI",IF(VLOOKUP(A161,'BD OFICIAL'!$A:$AO,41,0)=AS161,0,1)))</f>
        <v>0</v>
      </c>
      <c r="CS161" s="31">
        <f t="shared" si="78"/>
        <v>0</v>
      </c>
      <c r="CT161" s="31">
        <f t="shared" si="79"/>
        <v>0</v>
      </c>
      <c r="CU161" s="31">
        <f>IF(VLOOKUP(A161,'BD OFICIAL'!$A$1:$AL$1055,31,0)="SI",IF(AT161&gt;0,0,1),IF(AT161=0,0,1))</f>
        <v>0</v>
      </c>
      <c r="CV161" s="31">
        <f t="shared" si="80"/>
        <v>0</v>
      </c>
      <c r="CW161" s="31">
        <f t="shared" si="81"/>
        <v>0</v>
      </c>
      <c r="CX161" s="85" t="str">
        <f t="shared" si="91"/>
        <v>SI</v>
      </c>
      <c r="CY161" s="31">
        <f t="shared" si="92"/>
        <v>0</v>
      </c>
      <c r="CZ161" s="85" t="str">
        <f>IF(ISERROR(VLOOKUP(AI161,EXPERIENCIA!$A$1:$C$2100,1,0)),"NO","SI")</f>
        <v>SI</v>
      </c>
      <c r="DA161" s="85">
        <f>IF(CX161="no","NO APLICA",IF(AX161=0,"ERROR NOTA",IF(AND(AX161&gt;1,CZ161="NO"),"ERROR NOTA",IF(AND(CZ161="NO",AX161=1),0,IF(VLOOKUP(AI161,EXPERIENCIA!$A$1:$C$2100,3,0)=AX161,0,"ERROR NOTA")))))</f>
        <v>0</v>
      </c>
      <c r="DB161" s="85" t="str">
        <f>IF(ISERROR(VLOOKUP(AI161,COMPORTAMIENTO!$A$1:$C$2100,1,0)),"NO","SI")</f>
        <v>SI</v>
      </c>
      <c r="DC161" s="85">
        <f>IF(CX161="NO","NO APLICA",IF(AY161=0,"ERROR NOTA",IF(AND(DB161="NO",AY161=7),0,IF(VLOOKUP(AI161,COMPORTAMIENTO!$A$2:$H$2100,8,0)=AY161,0,"ERROR NOTA"))))</f>
        <v>0</v>
      </c>
      <c r="DD161" s="103">
        <f t="shared" si="93"/>
        <v>0.1</v>
      </c>
      <c r="DE161" s="103">
        <f t="shared" si="94"/>
        <v>0.70000000000000007</v>
      </c>
      <c r="DF161" s="85" t="str">
        <f t="shared" si="82"/>
        <v>SI</v>
      </c>
      <c r="DG161" s="85">
        <f t="shared" si="83"/>
        <v>0</v>
      </c>
      <c r="DH161" s="85">
        <f t="shared" si="95"/>
        <v>0</v>
      </c>
      <c r="DI161" s="85">
        <f t="shared" si="84"/>
        <v>0</v>
      </c>
      <c r="DJ161" s="7">
        <f t="shared" si="96"/>
        <v>6.91</v>
      </c>
      <c r="DK161" s="7">
        <f t="shared" si="85"/>
        <v>6.91</v>
      </c>
      <c r="DL161" s="12">
        <f t="shared" si="97"/>
        <v>5075</v>
      </c>
      <c r="DM161" s="12">
        <f>VLOOKUP(A161,'5 TD'!$A:$B,2,0)</f>
        <v>5075</v>
      </c>
      <c r="DN161" s="7">
        <f t="shared" si="86"/>
        <v>7</v>
      </c>
      <c r="DO161" s="85" t="str">
        <f t="shared" si="87"/>
        <v>APROBADO</v>
      </c>
      <c r="DP161" s="85" t="str">
        <f t="shared" si="69"/>
        <v>APROBADO</v>
      </c>
      <c r="DQ161" s="7">
        <f t="shared" si="70"/>
        <v>6.3</v>
      </c>
      <c r="DR161" s="85" t="str">
        <f t="shared" si="98"/>
        <v>APROBADO</v>
      </c>
      <c r="DS161" s="2" t="str">
        <f>+('3 Planilla Preadjudicación OTIC'!BO161)</f>
        <v>Si</v>
      </c>
      <c r="DT161" s="2">
        <f>IF(DR161="APROBADO",VLOOKUP(A161,'5 TD'!$D$3:$E$270,2,0),"NO APLICA")</f>
        <v>6.6</v>
      </c>
      <c r="DU161" s="2" t="str">
        <f t="shared" si="71"/>
        <v>NO</v>
      </c>
      <c r="DV161" s="2" t="str">
        <f>IF(DU161="SI",VLOOKUP(A161,'5 TD'!$G$3:$H$270,2,0),"NO APLICA ")</f>
        <v xml:space="preserve">NO APLICA </v>
      </c>
      <c r="DW161" s="2" t="str">
        <f t="shared" si="99"/>
        <v>NO</v>
      </c>
      <c r="DX161" s="2" t="str">
        <f>IF(DW161="SI",VLOOKUP(A161,'5 TD'!$J$4:$K$472,2,0),"NO APLICA")</f>
        <v>NO APLICA</v>
      </c>
      <c r="DY161" s="2" t="str">
        <f t="shared" si="100"/>
        <v>NO</v>
      </c>
      <c r="DZ161" s="7" t="str">
        <f>IF(DY161="SI",VLOOKUP(A161,'5 TD'!$M$4:$N$350,2,0),"NO APLICA")</f>
        <v>NO APLICA</v>
      </c>
      <c r="EA161" s="2" t="str">
        <f t="shared" si="88"/>
        <v>NO APLICA</v>
      </c>
      <c r="EB161" s="12" t="str">
        <f t="shared" si="101"/>
        <v/>
      </c>
      <c r="EC161" s="12" t="str">
        <f>IF(EA161="SI",VLOOKUP(A161,'5 TD'!$V$4:$W$479,2,0),"NO APLICA")</f>
        <v>NO APLICA</v>
      </c>
      <c r="ED161" s="2" t="str">
        <f t="shared" si="72"/>
        <v>NO</v>
      </c>
      <c r="EE161" s="79" t="str">
        <f>IF(ED161="SI",VLOOKUP(AI161,COMPORTAMIENTO!$A$1:$H$2100,7,0),"NO APLICA")</f>
        <v>NO APLICA</v>
      </c>
      <c r="EF161" s="234" t="str">
        <f>IF(ED161="SI",VLOOKUP(A161,'5 TD'!$P$2:$Q$479,2,0),"NO APLICA")</f>
        <v>NO APLICA</v>
      </c>
      <c r="EG161" s="2" t="str">
        <f t="shared" si="73"/>
        <v>NO</v>
      </c>
      <c r="EH161" s="2">
        <f>IF(CZ161="no",0,VLOOKUP(AI161,EXPERIENCIA!$A$1:$C$2100,2,0))</f>
        <v>20</v>
      </c>
      <c r="EI161" s="2">
        <f>IF(CZ161="si",VLOOKUP(A161,'5 TD'!$S$3:$T$2103,2,0),0)</f>
        <v>24</v>
      </c>
      <c r="EJ161" s="2" t="str">
        <f t="shared" si="74"/>
        <v>NO</v>
      </c>
      <c r="EK161" s="2" t="str">
        <f>+('3 Planilla Preadjudicación OTIC'!BU162)</f>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v>
      </c>
      <c r="EL161" s="3"/>
      <c r="EM161" s="237"/>
      <c r="EN161" s="237"/>
    </row>
    <row r="162" spans="1:144" s="238" customFormat="1" ht="15" hidden="1" customHeight="1" x14ac:dyDescent="0.3">
      <c r="A162" s="236">
        <f>+('3 Planilla Preadjudicación OTIC'!A162)</f>
        <v>14537</v>
      </c>
      <c r="B162" s="2" t="str">
        <f>+('3 Planilla Preadjudicación OTIC'!B162)</f>
        <v>53334038-5</v>
      </c>
      <c r="C162" s="4">
        <f>+('3 Planilla Preadjudicación OTIC'!E162)</f>
        <v>2025</v>
      </c>
      <c r="D162" s="4" t="str">
        <f>+('3 Planilla Preadjudicación OTIC'!F162)</f>
        <v>Fondos Regionales</v>
      </c>
      <c r="E162" s="4" t="str">
        <f>+('3 Planilla Preadjudicación OTIC'!G162)</f>
        <v>61531000-K</v>
      </c>
      <c r="F162" s="4" t="str">
        <f>+('3 Planilla Preadjudicación OTIC'!H162)</f>
        <v>SENCE</v>
      </c>
      <c r="G162" s="4"/>
      <c r="H162" s="4"/>
      <c r="I162" s="4" t="str">
        <f>+('3 Planilla Preadjudicación OTIC'!I162)</f>
        <v>SERVICIO DE GUARDIA DE SEGURIDAD</v>
      </c>
      <c r="J162" s="4" t="str">
        <f>+('3 Planilla Preadjudicación OTIC'!J162)</f>
        <v>PF1184</v>
      </c>
      <c r="K162" s="4">
        <f>+('3 Planilla Preadjudicación OTIC'!K162)</f>
        <v>0</v>
      </c>
      <c r="L162" s="4" t="str">
        <f>+('3 Planilla Preadjudicación OTIC'!L162)</f>
        <v/>
      </c>
      <c r="M162" s="2">
        <f>+('3 Planilla Preadjudicación OTIC'!M162)</f>
        <v>9</v>
      </c>
      <c r="N162" s="4" t="str">
        <f>+('3 Planilla Preadjudicación OTIC'!N162)</f>
        <v>DE LA ARAUCANÍA</v>
      </c>
      <c r="O162" s="4" t="str">
        <f>+('3 Planilla Preadjudicación OTIC'!O162)</f>
        <v>GORBEA</v>
      </c>
      <c r="P162" s="4" t="str">
        <f>+('3 Planilla Preadjudicación OTIC'!P162)</f>
        <v>PERSONAS VULNERABLES PERTENECIENTES AL 80 % MÁS VULNERABLE</v>
      </c>
      <c r="Q162" s="4" t="str">
        <f>+('3 Planilla Preadjudicación OTIC'!Q162)</f>
        <v>PRESENCIAL</v>
      </c>
      <c r="R162" s="4" t="str">
        <f>+('3 Planilla Preadjudicación OTIC'!R162)</f>
        <v>DEPENDIENTE</v>
      </c>
      <c r="S162" s="4" t="str">
        <f>+('3 Planilla Preadjudicación OTIC'!S162)</f>
        <v>01. LUNES - MAÑANA / 04. MARTES - MAÑANA / 07. MIÉRCOLES - MAÑANA / 10. JUEVES - MAÑANA / 13. VIERNES - MAÑANA</v>
      </c>
      <c r="T162" s="2">
        <f>+('3 Planilla Preadjudicación OTIC'!T162)</f>
        <v>20</v>
      </c>
      <c r="U162" s="2">
        <f>+('3 Planilla Preadjudicación OTIC'!U162)</f>
        <v>90</v>
      </c>
      <c r="V162" s="2" t="str">
        <f>+('3 Planilla Preadjudicación OTIC'!V162)</f>
        <v/>
      </c>
      <c r="W162" s="2">
        <f>+('3 Planilla Preadjudicación OTIC'!W162)</f>
        <v>90</v>
      </c>
      <c r="X162" s="2">
        <f>+('3 Planilla Preadjudicación OTIC'!X162)</f>
        <v>4</v>
      </c>
      <c r="Y162" s="2" t="str">
        <f>+('3 Planilla Preadjudicación OTIC'!Y162)</f>
        <v>SI</v>
      </c>
      <c r="Z162" s="2" t="str">
        <f>+('3 Planilla Preadjudicación OTIC'!Z162)</f>
        <v>SI</v>
      </c>
      <c r="AA162" s="2" t="str">
        <f>+('3 Planilla Preadjudicación OTIC'!AA162)</f>
        <v>NO</v>
      </c>
      <c r="AB162" s="4">
        <f>+('3 Planilla Preadjudicación OTIC'!AB162)</f>
        <v>0</v>
      </c>
      <c r="AC162" s="4" t="str">
        <f>+('3 Planilla Preadjudicación OTIC'!AC162)</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162" s="2" t="str">
        <f>+('3 Planilla Preadjudicación OTIC'!AD162)</f>
        <v>SI</v>
      </c>
      <c r="AE162" s="4" t="str">
        <f>+('3 Planilla Preadjudicación OTIC'!AE162)</f>
        <v>CERTIFICADO DE APROBACIÓN Y TARJETA DE IDENTIFICACIÓN. CREDENCIAL DE GUARDIA PRIVADO DE SEGURIDAD OS-10 OTORGADA POR LA PREFECTURA DE SEGURIDAD PRIVADA DE CARABINEROS DE CHILE</v>
      </c>
      <c r="AF162" s="2" t="str">
        <f>+('3 Planilla Preadjudicación OTIC'!AF162)</f>
        <v>CONVOCATORIA ABIERTA</v>
      </c>
      <c r="AG162" s="2">
        <f>+('3 Planilla Preadjudicación OTIC'!AG162)</f>
        <v>23</v>
      </c>
      <c r="AH162" s="30">
        <v>2</v>
      </c>
      <c r="AI162" s="2" t="str">
        <f>+('3 Planilla Preadjudicación OTIC'!AI162)</f>
        <v>76663170-3</v>
      </c>
      <c r="AJ162" s="135" t="str">
        <f>+('3 Planilla Preadjudicación OTIC'!AJ162)</f>
        <v>Capacitación del Sur Limitada</v>
      </c>
      <c r="AK162" s="4">
        <f>+('3 Planilla Preadjudicación OTIC'!AK162)</f>
        <v>90</v>
      </c>
      <c r="AL162" s="2">
        <f>+('3 Planilla Preadjudicación OTIC'!AL162)</f>
        <v>23</v>
      </c>
      <c r="AM162" s="2">
        <f>+('3 Planilla Preadjudicación OTIC'!AM162)</f>
        <v>5075</v>
      </c>
      <c r="AN162" s="12">
        <f>+('3 Planilla Preadjudicación OTIC'!AN162)</f>
        <v>0</v>
      </c>
      <c r="AO162" s="12">
        <f>+('3 Planilla Preadjudicación OTIC'!AO162)</f>
        <v>45000</v>
      </c>
      <c r="AP162" s="12">
        <f>+('3 Planilla Preadjudicación OTIC'!AP162)</f>
        <v>9135000</v>
      </c>
      <c r="AQ162" s="12">
        <f>+('3 Planilla Preadjudicación OTIC'!AQ162)</f>
        <v>1840000</v>
      </c>
      <c r="AR162" s="12">
        <f>+('3 Planilla Preadjudicación OTIC'!AR162)</f>
        <v>0</v>
      </c>
      <c r="AS162" s="12">
        <f>+('3 Planilla Preadjudicación OTIC'!AS162)</f>
        <v>2300000</v>
      </c>
      <c r="AT162" s="12">
        <f>+('3 Planilla Preadjudicación OTIC'!AT162)</f>
        <v>900000</v>
      </c>
      <c r="AU162" s="12">
        <f>+('3 Planilla Preadjudicación OTIC'!AU162)</f>
        <v>14175000</v>
      </c>
      <c r="AV162" s="12" t="str">
        <f>+('3 Planilla Preadjudicación OTIC'!AV162)</f>
        <v>si</v>
      </c>
      <c r="AW162" s="2">
        <f>+('3 Planilla Preadjudicación OTIC'!AW162)</f>
        <v>0</v>
      </c>
      <c r="AX162" s="4">
        <f>+('3 Planilla Preadjudicación OTIC'!AX162)</f>
        <v>1</v>
      </c>
      <c r="AY162" s="2">
        <f>+('3 Planilla Preadjudicación OTIC'!AY162)</f>
        <v>7</v>
      </c>
      <c r="AZ162" s="2" t="str">
        <f>+('3 Planilla Preadjudicación OTIC'!BA162)</f>
        <v>-</v>
      </c>
      <c r="BA162" s="2" t="str">
        <f>+('3 Planilla Preadjudicación OTIC'!BB162)</f>
        <v>-</v>
      </c>
      <c r="BB162" s="2" t="str">
        <f>+('3 Planilla Preadjudicación OTIC'!BC162)</f>
        <v>-</v>
      </c>
      <c r="BC162" s="2" t="str">
        <f>+('3 Planilla Preadjudicación OTIC'!BD162)</f>
        <v>-</v>
      </c>
      <c r="BD162" s="2" t="str">
        <f>+('3 Planilla Preadjudicación OTIC'!BE162)</f>
        <v>-</v>
      </c>
      <c r="BE162" s="2" t="str">
        <f>+('3 Planilla Preadjudicación OTIC'!BF162)</f>
        <v>-</v>
      </c>
      <c r="BF162" s="2"/>
      <c r="BG162" s="2">
        <f>+('3 Planilla Preadjudicación OTIC'!BG162)</f>
        <v>7</v>
      </c>
      <c r="BH162" s="2">
        <f>+('3 Planilla Preadjudicación OTIC'!BH162)</f>
        <v>6.7</v>
      </c>
      <c r="BI162" s="2">
        <f>+('3 Planilla Preadjudicación OTIC'!BI162)</f>
        <v>7</v>
      </c>
      <c r="BJ162" s="2">
        <f>+('3 Planilla Preadjudicación OTIC'!BJ162)</f>
        <v>7</v>
      </c>
      <c r="BK162" s="2">
        <f>+('3 Planilla Preadjudicación OTIC'!BK162)</f>
        <v>7</v>
      </c>
      <c r="BL162" s="199">
        <f>+('3 Planilla Preadjudicación OTIC'!BM162)</f>
        <v>7</v>
      </c>
      <c r="BM162" s="103">
        <f>ROUND(('3 Planilla Preadjudicación OTIC'!BN162),1)</f>
        <v>6.3</v>
      </c>
      <c r="BN162" s="4" t="str">
        <f>+('3 Planilla Preadjudicación OTIC'!BO162)</f>
        <v>Si</v>
      </c>
      <c r="BO162" s="4" t="str">
        <f>+('3 Planilla Preadjudicación OTIC'!BP162)</f>
        <v>CAROLINA GALLARDO</v>
      </c>
      <c r="BP162" s="4" t="str">
        <f>+('3 Planilla Preadjudicación OTIC'!BQ162)</f>
        <v>capacitaciondelsurltda@gmail.com</v>
      </c>
      <c r="BQ162" s="4" t="str">
        <f>+('3 Planilla Preadjudicación OTIC'!BR162)</f>
        <v>+569 89997445</v>
      </c>
      <c r="BR162" s="4" t="str">
        <f>+('3 Planilla Preadjudicación OTIC'!BS162)</f>
        <v>KM 730 RUTA 5 SUR,</v>
      </c>
      <c r="BS162" s="4" t="str">
        <f>+('3 Planilla Preadjudicación OTIC'!BT162)</f>
        <v>CUMPLIR FUNCIONES DE SEGURIDAD, VIGILANCIA Y PROTECCIÓN DE BIENES Y PERSONAS, EN LAS ÁREAS, RECINTOS Y LUGARES DONDE SE DESEMPAÑA LABORALMENTE.</v>
      </c>
      <c r="BT162" s="135"/>
      <c r="BU162" s="85">
        <f>IF(VLOOKUP(A162,'BD OFICIAL'!$A$1:$AL$2097,7,0)=D162,0,1)</f>
        <v>0</v>
      </c>
      <c r="BV162" s="85">
        <f>IF(VLOOKUP(A162,'BD OFICIAL'!$A$1:$AL$2097,11,0)=J162,0,1)</f>
        <v>0</v>
      </c>
      <c r="BW162" s="85">
        <f>IF(VLOOKUP(A162,'BD OFICIAL'!$A$1:$AL$2097,13,0)=L162,0,1)</f>
        <v>0</v>
      </c>
      <c r="BX162" s="2">
        <f>IF(VLOOKUP(A162,'BD OFICIAL'!$A$1:$AL$2097,16,0)=O162,0,1)</f>
        <v>0</v>
      </c>
      <c r="BY162" s="2">
        <f>IF(VLOOKUP(A162,'BD OFICIAL'!$A$1:$AL$2097,17,0)=P162,0,1)</f>
        <v>0</v>
      </c>
      <c r="BZ162" s="2">
        <f>IF(VLOOKUP(A162,'BD OFICIAL'!$A$1:$AL$2097,19,0)=R162,0,1)</f>
        <v>0</v>
      </c>
      <c r="CA162" s="2">
        <f>IF(VLOOKUP(A162,'BD OFICIAL'!$A$1:$AL$2097,21,0)=T162,0,1)</f>
        <v>0</v>
      </c>
      <c r="CB162" s="2">
        <f>IF(VLOOKUP(A162,'BD OFICIAL'!$A$1:$AL$2097,24,0)=AK162,0,1)</f>
        <v>0</v>
      </c>
      <c r="CC162" s="2">
        <f>IF(VLOOKUP(A162,'BD OFICIAL'!$A$1:$AL$2097,25,0)=X162,0,1)</f>
        <v>0</v>
      </c>
      <c r="CD162" s="2">
        <f>IF(VLOOKUP(A162,'BD OFICIAL'!$A$1:$AL$2097,26,0)=Y162,0,1)</f>
        <v>0</v>
      </c>
      <c r="CE162" s="2">
        <f>IF(VLOOKUP(A162,'BD OFICIAL'!$A$1:$AL$2097,27,0)=Z162,0,1)</f>
        <v>0</v>
      </c>
      <c r="CF162" s="2">
        <f>IF(VLOOKUP(A162,'BD OFICIAL'!$A$1:$AL$2097,28,0)=AA162,0,1)</f>
        <v>0</v>
      </c>
      <c r="CG162" s="2">
        <f>IF(VLOOKUP(A162,'BD OFICIAL'!$A$1:$AL$2097,33,0)=AF162,0,1)</f>
        <v>0</v>
      </c>
      <c r="CH162" s="2">
        <f>IF(VLOOKUP(A162,'BD OFICIAL'!$A$1:$AL$2097,35,0)=AH162,0,1)</f>
        <v>0</v>
      </c>
      <c r="CI162" s="85">
        <f>IF(VLOOKUP(A162,'BD OFICIAL'!$A$1:$AL$2097,34,0)=AL162,0,1)</f>
        <v>0</v>
      </c>
      <c r="CJ162" s="12">
        <f>VLOOKUP(A162,'BD OFICIAL'!$A$1:$AM$2097,36,0)*AM162-AP162</f>
        <v>0</v>
      </c>
      <c r="CK162" s="85" t="str">
        <f t="shared" si="75"/>
        <v>SSH</v>
      </c>
      <c r="CL162" s="85" t="str">
        <f t="shared" si="76"/>
        <v>SI</v>
      </c>
      <c r="CM162" s="85" t="str">
        <f t="shared" si="89"/>
        <v>NO</v>
      </c>
      <c r="CN162" s="31">
        <f t="shared" si="90"/>
        <v>0</v>
      </c>
      <c r="CO162" s="31">
        <f t="shared" si="77"/>
        <v>0</v>
      </c>
      <c r="CP162" s="31">
        <f t="shared" si="68"/>
        <v>0</v>
      </c>
      <c r="CQ162" s="31">
        <f>IF(Y162="NO",0,IF(Y162="SI",IF(VLOOKUP(A162,'BD OFICIAL'!$A:$AO,40,0)=AQ162,0,1)))</f>
        <v>0</v>
      </c>
      <c r="CR162" s="31">
        <f>IF(Z162="NO",0,IF(Z162="SI",IF(VLOOKUP(A162,'BD OFICIAL'!$A:$AO,41,0)=AS162,0,1)))</f>
        <v>0</v>
      </c>
      <c r="CS162" s="31">
        <f t="shared" si="78"/>
        <v>0</v>
      </c>
      <c r="CT162" s="31">
        <f t="shared" si="79"/>
        <v>0</v>
      </c>
      <c r="CU162" s="31">
        <f>IF(VLOOKUP(A162,'BD OFICIAL'!$A$1:$AL$1055,31,0)="SI",IF(AT162&gt;0,0,1),IF(AT162=0,0,1))</f>
        <v>0</v>
      </c>
      <c r="CV162" s="31">
        <f t="shared" si="80"/>
        <v>0</v>
      </c>
      <c r="CW162" s="31">
        <f t="shared" si="81"/>
        <v>0</v>
      </c>
      <c r="CX162" s="85" t="str">
        <f t="shared" si="91"/>
        <v>SI</v>
      </c>
      <c r="CY162" s="31">
        <f t="shared" si="92"/>
        <v>0</v>
      </c>
      <c r="CZ162" s="85" t="str">
        <f>IF(ISERROR(VLOOKUP(AI162,EXPERIENCIA!$A$1:$C$2100,1,0)),"NO","SI")</f>
        <v>SI</v>
      </c>
      <c r="DA162" s="85">
        <f>IF(CX162="no","NO APLICA",IF(AX162=0,"ERROR NOTA",IF(AND(AX162&gt;1,CZ162="NO"),"ERROR NOTA",IF(AND(CZ162="NO",AX162=1),0,IF(VLOOKUP(AI162,EXPERIENCIA!$A$1:$C$2100,3,0)=AX162,0,"ERROR NOTA")))))</f>
        <v>0</v>
      </c>
      <c r="DB162" s="85" t="str">
        <f>IF(ISERROR(VLOOKUP(AI162,COMPORTAMIENTO!$A$1:$C$2100,1,0)),"NO","SI")</f>
        <v>SI</v>
      </c>
      <c r="DC162" s="85">
        <f>IF(CX162="NO","NO APLICA",IF(AY162=0,"ERROR NOTA",IF(AND(DB162="NO",AY162=7),0,IF(VLOOKUP(AI162,COMPORTAMIENTO!$A$2:$H$2100,8,0)=AY162,0,"ERROR NOTA"))))</f>
        <v>0</v>
      </c>
      <c r="DD162" s="103">
        <f t="shared" si="93"/>
        <v>0.1</v>
      </c>
      <c r="DE162" s="103">
        <f t="shared" si="94"/>
        <v>0.70000000000000007</v>
      </c>
      <c r="DF162" s="85" t="str">
        <f t="shared" si="82"/>
        <v>SI</v>
      </c>
      <c r="DG162" s="85">
        <f t="shared" si="83"/>
        <v>0</v>
      </c>
      <c r="DH162" s="85">
        <f t="shared" si="95"/>
        <v>0</v>
      </c>
      <c r="DI162" s="85">
        <f t="shared" si="84"/>
        <v>0</v>
      </c>
      <c r="DJ162" s="7">
        <f t="shared" si="96"/>
        <v>6.91</v>
      </c>
      <c r="DK162" s="7">
        <f t="shared" si="85"/>
        <v>6.91</v>
      </c>
      <c r="DL162" s="12">
        <f t="shared" si="97"/>
        <v>5075</v>
      </c>
      <c r="DM162" s="12">
        <f>VLOOKUP(A162,'5 TD'!$A:$B,2,0)</f>
        <v>5075</v>
      </c>
      <c r="DN162" s="7">
        <f t="shared" si="86"/>
        <v>7</v>
      </c>
      <c r="DO162" s="85" t="str">
        <f t="shared" si="87"/>
        <v>APROBADO</v>
      </c>
      <c r="DP162" s="85" t="str">
        <f t="shared" si="69"/>
        <v>APROBADO</v>
      </c>
      <c r="DQ162" s="7">
        <f t="shared" si="70"/>
        <v>6.3</v>
      </c>
      <c r="DR162" s="85" t="str">
        <f t="shared" si="98"/>
        <v>APROBADO</v>
      </c>
      <c r="DS162" s="2" t="str">
        <f>+('3 Planilla Preadjudicación OTIC'!BO162)</f>
        <v>Si</v>
      </c>
      <c r="DT162" s="2">
        <f>IF(DR162="APROBADO",VLOOKUP(A162,'5 TD'!$D$3:$E$270,2,0),"NO APLICA")</f>
        <v>6.6</v>
      </c>
      <c r="DU162" s="2" t="str">
        <f t="shared" si="71"/>
        <v>NO</v>
      </c>
      <c r="DV162" s="2" t="str">
        <f>IF(DU162="SI",VLOOKUP(A162,'5 TD'!$G$3:$H$270,2,0),"NO APLICA ")</f>
        <v xml:space="preserve">NO APLICA </v>
      </c>
      <c r="DW162" s="2" t="str">
        <f t="shared" si="99"/>
        <v>NO</v>
      </c>
      <c r="DX162" s="2" t="str">
        <f>IF(DW162="SI",VLOOKUP(A162,'5 TD'!$J$4:$K$472,2,0),"NO APLICA")</f>
        <v>NO APLICA</v>
      </c>
      <c r="DY162" s="2" t="str">
        <f t="shared" si="100"/>
        <v>NO</v>
      </c>
      <c r="DZ162" s="7" t="str">
        <f>IF(DY162="SI",VLOOKUP(A162,'5 TD'!$M$4:$N$350,2,0),"NO APLICA")</f>
        <v>NO APLICA</v>
      </c>
      <c r="EA162" s="2" t="str">
        <f t="shared" si="88"/>
        <v>NO APLICA</v>
      </c>
      <c r="EB162" s="12" t="str">
        <f t="shared" si="101"/>
        <v/>
      </c>
      <c r="EC162" s="12" t="str">
        <f>IF(EA162="SI",VLOOKUP(A162,'5 TD'!$V$4:$W$479,2,0),"NO APLICA")</f>
        <v>NO APLICA</v>
      </c>
      <c r="ED162" s="2" t="str">
        <f t="shared" si="72"/>
        <v>NO</v>
      </c>
      <c r="EE162" s="79" t="str">
        <f>IF(ED162="SI",VLOOKUP(AI162,COMPORTAMIENTO!$A$1:$H$2100,7,0),"NO APLICA")</f>
        <v>NO APLICA</v>
      </c>
      <c r="EF162" s="234" t="str">
        <f>IF(ED162="SI",VLOOKUP(A162,'5 TD'!$P$2:$Q$479,2,0),"NO APLICA")</f>
        <v>NO APLICA</v>
      </c>
      <c r="EG162" s="2" t="str">
        <f t="shared" si="73"/>
        <v>NO</v>
      </c>
      <c r="EH162" s="2">
        <f>IF(CZ162="no",0,VLOOKUP(AI162,EXPERIENCIA!$A$1:$C$2100,2,0))</f>
        <v>20</v>
      </c>
      <c r="EI162" s="2">
        <f>IF(CZ162="si",VLOOKUP(A162,'5 TD'!$S$3:$T$2103,2,0),0)</f>
        <v>24</v>
      </c>
      <c r="EJ162" s="2" t="str">
        <f t="shared" si="74"/>
        <v>NO</v>
      </c>
      <c r="EK162" s="2" t="str">
        <f>+('3 Planilla Preadjudicación OTIC'!BU163)</f>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v>
      </c>
      <c r="EL162" s="3"/>
      <c r="EM162" s="237"/>
      <c r="EN162" s="237"/>
    </row>
    <row r="163" spans="1:144" s="238" customFormat="1" ht="15" hidden="1" customHeight="1" x14ac:dyDescent="0.3">
      <c r="A163" s="236">
        <f>+('3 Planilla Preadjudicación OTIC'!A163)</f>
        <v>14538</v>
      </c>
      <c r="B163" s="2" t="str">
        <f>+('3 Planilla Preadjudicación OTIC'!B163)</f>
        <v>53334038-5</v>
      </c>
      <c r="C163" s="4">
        <f>+('3 Planilla Preadjudicación OTIC'!E163)</f>
        <v>2025</v>
      </c>
      <c r="D163" s="4" t="str">
        <f>+('3 Planilla Preadjudicación OTIC'!F163)</f>
        <v>Fondos Regionales</v>
      </c>
      <c r="E163" s="4" t="str">
        <f>+('3 Planilla Preadjudicación OTIC'!G163)</f>
        <v>61531000-K</v>
      </c>
      <c r="F163" s="4" t="str">
        <f>+('3 Planilla Preadjudicación OTIC'!H163)</f>
        <v>SENCE</v>
      </c>
      <c r="G163" s="4"/>
      <c r="H163" s="4"/>
      <c r="I163" s="4" t="str">
        <f>+('3 Planilla Preadjudicación OTIC'!I163)</f>
        <v>SERVICIO DE GUARDIA DE SEGURIDAD</v>
      </c>
      <c r="J163" s="4" t="str">
        <f>+('3 Planilla Preadjudicación OTIC'!J163)</f>
        <v>PF1184</v>
      </c>
      <c r="K163" s="4">
        <f>+('3 Planilla Preadjudicación OTIC'!K163)</f>
        <v>0</v>
      </c>
      <c r="L163" s="4" t="str">
        <f>+('3 Planilla Preadjudicación OTIC'!L163)</f>
        <v/>
      </c>
      <c r="M163" s="2">
        <f>+('3 Planilla Preadjudicación OTIC'!M163)</f>
        <v>9</v>
      </c>
      <c r="N163" s="4" t="str">
        <f>+('3 Planilla Preadjudicación OTIC'!N163)</f>
        <v>DE LA ARAUCANÍA</v>
      </c>
      <c r="O163" s="4" t="str">
        <f>+('3 Planilla Preadjudicación OTIC'!O163)</f>
        <v>VILLARRICA</v>
      </c>
      <c r="P163" s="4" t="str">
        <f>+('3 Planilla Preadjudicación OTIC'!P163)</f>
        <v>PERSONAS VULNERABLES PERTENECIENTES AL 80 % MÁS VULNERABLE</v>
      </c>
      <c r="Q163" s="4" t="str">
        <f>+('3 Planilla Preadjudicación OTIC'!Q163)</f>
        <v>PRESENCIAL</v>
      </c>
      <c r="R163" s="4" t="str">
        <f>+('3 Planilla Preadjudicación OTIC'!R163)</f>
        <v>DEPENDIENTE</v>
      </c>
      <c r="S163" s="4" t="str">
        <f>+('3 Planilla Preadjudicación OTIC'!S163)</f>
        <v>01. LUNES - MAÑANA / 04. MARTES - MAÑANA / 07. MIÉRCOLES - MAÑANA / 10. JUEVES - MAÑANA / 13. VIERNES - MAÑANA</v>
      </c>
      <c r="T163" s="2">
        <f>+('3 Planilla Preadjudicación OTIC'!T163)</f>
        <v>20</v>
      </c>
      <c r="U163" s="2">
        <f>+('3 Planilla Preadjudicación OTIC'!U163)</f>
        <v>90</v>
      </c>
      <c r="V163" s="2" t="str">
        <f>+('3 Planilla Preadjudicación OTIC'!V163)</f>
        <v/>
      </c>
      <c r="W163" s="2">
        <f>+('3 Planilla Preadjudicación OTIC'!W163)</f>
        <v>90</v>
      </c>
      <c r="X163" s="2">
        <f>+('3 Planilla Preadjudicación OTIC'!X163)</f>
        <v>4</v>
      </c>
      <c r="Y163" s="2" t="str">
        <f>+('3 Planilla Preadjudicación OTIC'!Y163)</f>
        <v>SI</v>
      </c>
      <c r="Z163" s="2" t="str">
        <f>+('3 Planilla Preadjudicación OTIC'!Z163)</f>
        <v>SI</v>
      </c>
      <c r="AA163" s="2" t="str">
        <f>+('3 Planilla Preadjudicación OTIC'!AA163)</f>
        <v>NO</v>
      </c>
      <c r="AB163" s="4">
        <f>+('3 Planilla Preadjudicación OTIC'!AB163)</f>
        <v>0</v>
      </c>
      <c r="AC163" s="4" t="str">
        <f>+('3 Planilla Preadjudicación OTIC'!AC163)</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163" s="2" t="str">
        <f>+('3 Planilla Preadjudicación OTIC'!AD163)</f>
        <v>SI</v>
      </c>
      <c r="AE163" s="4" t="str">
        <f>+('3 Planilla Preadjudicación OTIC'!AE163)</f>
        <v>CERTIFICADO DE APROBACIÓN Y TARJETA DE IDENTIFICACIÓN. CREDENCIAL DE GUARDIA PRIVADO DE SEGURIDAD OS-10 OTORGADA POR LA PREFECTURA DE SEGURIDAD PRIVADA DE CARABINEROS DE CHILE</v>
      </c>
      <c r="AF163" s="2" t="str">
        <f>+('3 Planilla Preadjudicación OTIC'!AF163)</f>
        <v>CONVOCATORIA ABIERTA</v>
      </c>
      <c r="AG163" s="2">
        <f>+('3 Planilla Preadjudicación OTIC'!AG163)</f>
        <v>23</v>
      </c>
      <c r="AH163" s="30">
        <v>2</v>
      </c>
      <c r="AI163" s="2" t="str">
        <f>+('3 Planilla Preadjudicación OTIC'!AI163)</f>
        <v>76663170-3</v>
      </c>
      <c r="AJ163" s="135" t="str">
        <f>+('3 Planilla Preadjudicación OTIC'!AJ163)</f>
        <v>Capacitación del Sur Limitada</v>
      </c>
      <c r="AK163" s="4">
        <f>+('3 Planilla Preadjudicación OTIC'!AK163)</f>
        <v>90</v>
      </c>
      <c r="AL163" s="2">
        <f>+('3 Planilla Preadjudicación OTIC'!AL163)</f>
        <v>23</v>
      </c>
      <c r="AM163" s="2">
        <f>+('3 Planilla Preadjudicación OTIC'!AM163)</f>
        <v>5075</v>
      </c>
      <c r="AN163" s="12">
        <f>+('3 Planilla Preadjudicación OTIC'!AN163)</f>
        <v>0</v>
      </c>
      <c r="AO163" s="12">
        <f>+('3 Planilla Preadjudicación OTIC'!AO163)</f>
        <v>45000</v>
      </c>
      <c r="AP163" s="12">
        <f>+('3 Planilla Preadjudicación OTIC'!AP163)</f>
        <v>9135000</v>
      </c>
      <c r="AQ163" s="12">
        <f>+('3 Planilla Preadjudicación OTIC'!AQ163)</f>
        <v>1840000</v>
      </c>
      <c r="AR163" s="12">
        <f>+('3 Planilla Preadjudicación OTIC'!AR163)</f>
        <v>0</v>
      </c>
      <c r="AS163" s="12">
        <f>+('3 Planilla Preadjudicación OTIC'!AS163)</f>
        <v>2300000</v>
      </c>
      <c r="AT163" s="12">
        <f>+('3 Planilla Preadjudicación OTIC'!AT163)</f>
        <v>900000</v>
      </c>
      <c r="AU163" s="12">
        <f>+('3 Planilla Preadjudicación OTIC'!AU163)</f>
        <v>14175000</v>
      </c>
      <c r="AV163" s="12" t="str">
        <f>+('3 Planilla Preadjudicación OTIC'!AV163)</f>
        <v>si</v>
      </c>
      <c r="AW163" s="2">
        <f>+('3 Planilla Preadjudicación OTIC'!AW163)</f>
        <v>0</v>
      </c>
      <c r="AX163" s="4">
        <f>+('3 Planilla Preadjudicación OTIC'!AX163)</f>
        <v>1</v>
      </c>
      <c r="AY163" s="2">
        <f>+('3 Planilla Preadjudicación OTIC'!AY163)</f>
        <v>7</v>
      </c>
      <c r="AZ163" s="2" t="str">
        <f>+('3 Planilla Preadjudicación OTIC'!BA163)</f>
        <v>-</v>
      </c>
      <c r="BA163" s="2" t="str">
        <f>+('3 Planilla Preadjudicación OTIC'!BB163)</f>
        <v>-</v>
      </c>
      <c r="BB163" s="2" t="str">
        <f>+('3 Planilla Preadjudicación OTIC'!BC163)</f>
        <v>-</v>
      </c>
      <c r="BC163" s="2" t="str">
        <f>+('3 Planilla Preadjudicación OTIC'!BD163)</f>
        <v>-</v>
      </c>
      <c r="BD163" s="2" t="str">
        <f>+('3 Planilla Preadjudicación OTIC'!BE163)</f>
        <v>-</v>
      </c>
      <c r="BE163" s="2" t="str">
        <f>+('3 Planilla Preadjudicación OTIC'!BF163)</f>
        <v>-</v>
      </c>
      <c r="BF163" s="2"/>
      <c r="BG163" s="2">
        <f>+('3 Planilla Preadjudicación OTIC'!BG163)</f>
        <v>7</v>
      </c>
      <c r="BH163" s="2">
        <f>+('3 Planilla Preadjudicación OTIC'!BH163)</f>
        <v>6.7</v>
      </c>
      <c r="BI163" s="2">
        <f>+('3 Planilla Preadjudicación OTIC'!BI163)</f>
        <v>7</v>
      </c>
      <c r="BJ163" s="2">
        <f>+('3 Planilla Preadjudicación OTIC'!BJ163)</f>
        <v>7</v>
      </c>
      <c r="BK163" s="2">
        <f>+('3 Planilla Preadjudicación OTIC'!BK163)</f>
        <v>7</v>
      </c>
      <c r="BL163" s="199">
        <f>+('3 Planilla Preadjudicación OTIC'!BM163)</f>
        <v>7</v>
      </c>
      <c r="BM163" s="103">
        <f>ROUND(('3 Planilla Preadjudicación OTIC'!BN163),1)</f>
        <v>6.3</v>
      </c>
      <c r="BN163" s="4" t="str">
        <f>+('3 Planilla Preadjudicación OTIC'!BO163)</f>
        <v>Si</v>
      </c>
      <c r="BO163" s="4" t="str">
        <f>+('3 Planilla Preadjudicación OTIC'!BP163)</f>
        <v>CAROLINA GALLARDO</v>
      </c>
      <c r="BP163" s="4" t="str">
        <f>+('3 Planilla Preadjudicación OTIC'!BQ163)</f>
        <v>capacitaciondelsurltda@gmail.com</v>
      </c>
      <c r="BQ163" s="4" t="str">
        <f>+('3 Planilla Preadjudicación OTIC'!BR163)</f>
        <v>+569 89997445</v>
      </c>
      <c r="BR163" s="4" t="str">
        <f>+('3 Planilla Preadjudicación OTIC'!BS163)</f>
        <v>PASO ICALMA 1380</v>
      </c>
      <c r="BS163" s="4" t="str">
        <f>+('3 Planilla Preadjudicación OTIC'!BT163)</f>
        <v>CUMPLIR FUNCIONES DE SEGURIDAD, VIGILANCIA Y PROTECCIÓN DE BIENES Y PERSONAS, EN LAS ÁREAS, RECINTOS Y LUGARES DONDE SE DESEMPAÑA LABORALMENTE.</v>
      </c>
      <c r="BT163" s="135"/>
      <c r="BU163" s="85">
        <f>IF(VLOOKUP(A163,'BD OFICIAL'!$A$1:$AL$2097,7,0)=D163,0,1)</f>
        <v>0</v>
      </c>
      <c r="BV163" s="85">
        <f>IF(VLOOKUP(A163,'BD OFICIAL'!$A$1:$AL$2097,11,0)=J163,0,1)</f>
        <v>0</v>
      </c>
      <c r="BW163" s="85">
        <f>IF(VLOOKUP(A163,'BD OFICIAL'!$A$1:$AL$2097,13,0)=L163,0,1)</f>
        <v>0</v>
      </c>
      <c r="BX163" s="2">
        <f>IF(VLOOKUP(A163,'BD OFICIAL'!$A$1:$AL$2097,16,0)=O163,0,1)</f>
        <v>0</v>
      </c>
      <c r="BY163" s="2">
        <f>IF(VLOOKUP(A163,'BD OFICIAL'!$A$1:$AL$2097,17,0)=P163,0,1)</f>
        <v>0</v>
      </c>
      <c r="BZ163" s="2">
        <f>IF(VLOOKUP(A163,'BD OFICIAL'!$A$1:$AL$2097,19,0)=R163,0,1)</f>
        <v>0</v>
      </c>
      <c r="CA163" s="2">
        <f>IF(VLOOKUP(A163,'BD OFICIAL'!$A$1:$AL$2097,21,0)=T163,0,1)</f>
        <v>0</v>
      </c>
      <c r="CB163" s="2">
        <f>IF(VLOOKUP(A163,'BD OFICIAL'!$A$1:$AL$2097,24,0)=AK163,0,1)</f>
        <v>0</v>
      </c>
      <c r="CC163" s="2">
        <f>IF(VLOOKUP(A163,'BD OFICIAL'!$A$1:$AL$2097,25,0)=X163,0,1)</f>
        <v>0</v>
      </c>
      <c r="CD163" s="2">
        <f>IF(VLOOKUP(A163,'BD OFICIAL'!$A$1:$AL$2097,26,0)=Y163,0,1)</f>
        <v>0</v>
      </c>
      <c r="CE163" s="2">
        <f>IF(VLOOKUP(A163,'BD OFICIAL'!$A$1:$AL$2097,27,0)=Z163,0,1)</f>
        <v>0</v>
      </c>
      <c r="CF163" s="2">
        <f>IF(VLOOKUP(A163,'BD OFICIAL'!$A$1:$AL$2097,28,0)=AA163,0,1)</f>
        <v>0</v>
      </c>
      <c r="CG163" s="2">
        <f>IF(VLOOKUP(A163,'BD OFICIAL'!$A$1:$AL$2097,33,0)=AF163,0,1)</f>
        <v>0</v>
      </c>
      <c r="CH163" s="2">
        <f>IF(VLOOKUP(A163,'BD OFICIAL'!$A$1:$AL$2097,35,0)=AH163,0,1)</f>
        <v>0</v>
      </c>
      <c r="CI163" s="85">
        <f>IF(VLOOKUP(A163,'BD OFICIAL'!$A$1:$AL$2097,34,0)=AL163,0,1)</f>
        <v>0</v>
      </c>
      <c r="CJ163" s="12">
        <f>VLOOKUP(A163,'BD OFICIAL'!$A$1:$AM$2097,36,0)*AM163-AP163</f>
        <v>0</v>
      </c>
      <c r="CK163" s="85" t="str">
        <f t="shared" si="75"/>
        <v>SSH</v>
      </c>
      <c r="CL163" s="85" t="str">
        <f t="shared" si="76"/>
        <v>SI</v>
      </c>
      <c r="CM163" s="85" t="str">
        <f t="shared" si="89"/>
        <v>NO</v>
      </c>
      <c r="CN163" s="31">
        <f t="shared" si="90"/>
        <v>0</v>
      </c>
      <c r="CO163" s="31">
        <f t="shared" si="77"/>
        <v>0</v>
      </c>
      <c r="CP163" s="31">
        <f t="shared" si="68"/>
        <v>0</v>
      </c>
      <c r="CQ163" s="31">
        <f>IF(Y163="NO",0,IF(Y163="SI",IF(VLOOKUP(A163,'BD OFICIAL'!$A:$AO,40,0)=AQ163,0,1)))</f>
        <v>0</v>
      </c>
      <c r="CR163" s="31">
        <f>IF(Z163="NO",0,IF(Z163="SI",IF(VLOOKUP(A163,'BD OFICIAL'!$A:$AO,41,0)=AS163,0,1)))</f>
        <v>0</v>
      </c>
      <c r="CS163" s="31">
        <f t="shared" si="78"/>
        <v>0</v>
      </c>
      <c r="CT163" s="31">
        <f t="shared" si="79"/>
        <v>0</v>
      </c>
      <c r="CU163" s="31">
        <f>IF(VLOOKUP(A163,'BD OFICIAL'!$A$1:$AL$1055,31,0)="SI",IF(AT163&gt;0,0,1),IF(AT163=0,0,1))</f>
        <v>0</v>
      </c>
      <c r="CV163" s="31">
        <f t="shared" si="80"/>
        <v>0</v>
      </c>
      <c r="CW163" s="31">
        <f t="shared" si="81"/>
        <v>0</v>
      </c>
      <c r="CX163" s="85" t="str">
        <f t="shared" si="91"/>
        <v>SI</v>
      </c>
      <c r="CY163" s="31">
        <f t="shared" si="92"/>
        <v>0</v>
      </c>
      <c r="CZ163" s="85" t="str">
        <f>IF(ISERROR(VLOOKUP(AI163,EXPERIENCIA!$A$1:$C$2100,1,0)),"NO","SI")</f>
        <v>SI</v>
      </c>
      <c r="DA163" s="85">
        <f>IF(CX163="no","NO APLICA",IF(AX163=0,"ERROR NOTA",IF(AND(AX163&gt;1,CZ163="NO"),"ERROR NOTA",IF(AND(CZ163="NO",AX163=1),0,IF(VLOOKUP(AI163,EXPERIENCIA!$A$1:$C$2100,3,0)=AX163,0,"ERROR NOTA")))))</f>
        <v>0</v>
      </c>
      <c r="DB163" s="85" t="str">
        <f>IF(ISERROR(VLOOKUP(AI163,COMPORTAMIENTO!$A$1:$C$2100,1,0)),"NO","SI")</f>
        <v>SI</v>
      </c>
      <c r="DC163" s="85">
        <f>IF(CX163="NO","NO APLICA",IF(AY163=0,"ERROR NOTA",IF(AND(DB163="NO",AY163=7),0,IF(VLOOKUP(AI163,COMPORTAMIENTO!$A$2:$H$2100,8,0)=AY163,0,"ERROR NOTA"))))</f>
        <v>0</v>
      </c>
      <c r="DD163" s="103">
        <f t="shared" si="93"/>
        <v>0.1</v>
      </c>
      <c r="DE163" s="103">
        <f t="shared" si="94"/>
        <v>0.70000000000000007</v>
      </c>
      <c r="DF163" s="85" t="str">
        <f t="shared" si="82"/>
        <v>SI</v>
      </c>
      <c r="DG163" s="85">
        <f t="shared" si="83"/>
        <v>0</v>
      </c>
      <c r="DH163" s="85">
        <f t="shared" si="95"/>
        <v>0</v>
      </c>
      <c r="DI163" s="85">
        <f t="shared" si="84"/>
        <v>0</v>
      </c>
      <c r="DJ163" s="7">
        <f t="shared" si="96"/>
        <v>6.91</v>
      </c>
      <c r="DK163" s="7">
        <f t="shared" si="85"/>
        <v>6.91</v>
      </c>
      <c r="DL163" s="12">
        <f t="shared" si="97"/>
        <v>5075</v>
      </c>
      <c r="DM163" s="12">
        <f>VLOOKUP(A163,'5 TD'!$A:$B,2,0)</f>
        <v>5075</v>
      </c>
      <c r="DN163" s="7">
        <f t="shared" si="86"/>
        <v>7</v>
      </c>
      <c r="DO163" s="85" t="str">
        <f t="shared" si="87"/>
        <v>APROBADO</v>
      </c>
      <c r="DP163" s="85" t="str">
        <f t="shared" si="69"/>
        <v>APROBADO</v>
      </c>
      <c r="DQ163" s="7">
        <f t="shared" si="70"/>
        <v>6.3</v>
      </c>
      <c r="DR163" s="85" t="str">
        <f t="shared" si="98"/>
        <v>APROBADO</v>
      </c>
      <c r="DS163" s="2" t="str">
        <f>+('3 Planilla Preadjudicación OTIC'!BO163)</f>
        <v>Si</v>
      </c>
      <c r="DT163" s="2">
        <f>IF(DR163="APROBADO",VLOOKUP(A163,'5 TD'!$D$3:$E$270,2,0),"NO APLICA")</f>
        <v>6.6</v>
      </c>
      <c r="DU163" s="2" t="str">
        <f t="shared" si="71"/>
        <v>NO</v>
      </c>
      <c r="DV163" s="2" t="str">
        <f>IF(DU163="SI",VLOOKUP(A163,'5 TD'!$G$3:$H$270,2,0),"NO APLICA ")</f>
        <v xml:space="preserve">NO APLICA </v>
      </c>
      <c r="DW163" s="2" t="str">
        <f t="shared" si="99"/>
        <v>NO</v>
      </c>
      <c r="DX163" s="2" t="str">
        <f>IF(DW163="SI",VLOOKUP(A163,'5 TD'!$J$4:$K$472,2,0),"NO APLICA")</f>
        <v>NO APLICA</v>
      </c>
      <c r="DY163" s="2" t="str">
        <f t="shared" si="100"/>
        <v>NO</v>
      </c>
      <c r="DZ163" s="7" t="str">
        <f>IF(DY163="SI",VLOOKUP(A163,'5 TD'!$M$4:$N$350,2,0),"NO APLICA")</f>
        <v>NO APLICA</v>
      </c>
      <c r="EA163" s="2" t="str">
        <f t="shared" si="88"/>
        <v>NO APLICA</v>
      </c>
      <c r="EB163" s="12" t="str">
        <f t="shared" si="101"/>
        <v/>
      </c>
      <c r="EC163" s="12" t="str">
        <f>IF(EA163="SI",VLOOKUP(A163,'5 TD'!$V$4:$W$479,2,0),"NO APLICA")</f>
        <v>NO APLICA</v>
      </c>
      <c r="ED163" s="2" t="str">
        <f t="shared" si="72"/>
        <v>NO</v>
      </c>
      <c r="EE163" s="79" t="str">
        <f>IF(ED163="SI",VLOOKUP(AI163,COMPORTAMIENTO!$A$1:$H$2100,7,0),"NO APLICA")</f>
        <v>NO APLICA</v>
      </c>
      <c r="EF163" s="234" t="str">
        <f>IF(ED163="SI",VLOOKUP(A163,'5 TD'!$P$2:$Q$479,2,0),"NO APLICA")</f>
        <v>NO APLICA</v>
      </c>
      <c r="EG163" s="2" t="str">
        <f t="shared" si="73"/>
        <v>NO</v>
      </c>
      <c r="EH163" s="2">
        <f>IF(CZ163="no",0,VLOOKUP(AI163,EXPERIENCIA!$A$1:$C$2100,2,0))</f>
        <v>20</v>
      </c>
      <c r="EI163" s="2">
        <f>IF(CZ163="si",VLOOKUP(A163,'5 TD'!$S$3:$T$2103,2,0),0)</f>
        <v>24</v>
      </c>
      <c r="EJ163" s="2" t="str">
        <f t="shared" si="74"/>
        <v>NO</v>
      </c>
      <c r="EK163" s="2">
        <f>+('3 Planilla Preadjudicación OTIC'!BU164)</f>
        <v>0</v>
      </c>
      <c r="EL163" s="3"/>
      <c r="EM163" s="237"/>
      <c r="EN163" s="237"/>
    </row>
    <row r="164" spans="1:144" s="211" customFormat="1" ht="15" hidden="1" customHeight="1" x14ac:dyDescent="0.3">
      <c r="A164" s="2">
        <f>+('3 Planilla Preadjudicación OTIC'!A164)</f>
        <v>14545</v>
      </c>
      <c r="B164" s="2" t="str">
        <f>+('3 Planilla Preadjudicación OTIC'!B164)</f>
        <v>53334038-5</v>
      </c>
      <c r="C164" s="4">
        <f>+('3 Planilla Preadjudicación OTIC'!E164)</f>
        <v>2025</v>
      </c>
      <c r="D164" s="4" t="str">
        <f>+('3 Planilla Preadjudicación OTIC'!F164)</f>
        <v>Fondos Regionales</v>
      </c>
      <c r="E164" s="4" t="str">
        <f>+('3 Planilla Preadjudicación OTIC'!G164)</f>
        <v>61531000-K</v>
      </c>
      <c r="F164" s="4" t="str">
        <f>+('3 Planilla Preadjudicación OTIC'!H164)</f>
        <v>SENCE</v>
      </c>
      <c r="G164" s="4"/>
      <c r="H164" s="4"/>
      <c r="I164" s="4" t="str">
        <f>+('3 Planilla Preadjudicación OTIC'!I164)</f>
        <v>SERVICIOS DE INSTALACIÓN Y MANTENIMIENTO DE ARTEFACTOS DE CALEFACCIÓN A PELLET</v>
      </c>
      <c r="J164" s="4" t="str">
        <f>+('3 Planilla Preadjudicación OTIC'!J164)</f>
        <v>PF1409</v>
      </c>
      <c r="K164" s="4">
        <f>+('3 Planilla Preadjudicación OTIC'!K164)</f>
        <v>0</v>
      </c>
      <c r="L164" s="4">
        <f>+('3 Planilla Preadjudicación OTIC'!L164)</f>
        <v>0</v>
      </c>
      <c r="M164" s="2">
        <f>+('3 Planilla Preadjudicación OTIC'!M164)</f>
        <v>9</v>
      </c>
      <c r="N164" s="4" t="str">
        <f>+('3 Planilla Preadjudicación OTIC'!N164)</f>
        <v>DE LA ARAUCANÍA</v>
      </c>
      <c r="O164" s="4" t="str">
        <f>+('3 Planilla Preadjudicación OTIC'!O164)</f>
        <v>PADRE LAS CASAS</v>
      </c>
      <c r="P164" s="4" t="str">
        <f>+('3 Planilla Preadjudicación OTIC'!P164)</f>
        <v>MUJERES DERIVADAS POR SENAMEG O PRODEMU</v>
      </c>
      <c r="Q164" s="4" t="str">
        <f>+('3 Planilla Preadjudicación OTIC'!Q164)</f>
        <v>PRESENCIAL</v>
      </c>
      <c r="R164" s="4" t="str">
        <f>+('3 Planilla Preadjudicación OTIC'!R164)</f>
        <v>INDEPENDIENTE</v>
      </c>
      <c r="S164" s="4" t="str">
        <f>+('3 Planilla Preadjudicación OTIC'!S164)</f>
        <v>01. LUNES - MAÑANA / 04. MARTES - MAÑANA / 07. MIÉRCOLES - MAÑANA / 10. JUEVES - MAÑANA / 13. VIERNES - MAÑANA</v>
      </c>
      <c r="T164" s="2">
        <f>+('3 Planilla Preadjudicación OTIC'!T164)</f>
        <v>20</v>
      </c>
      <c r="U164" s="2">
        <f>+('3 Planilla Preadjudicación OTIC'!U164)</f>
        <v>72</v>
      </c>
      <c r="V164" s="2" t="str">
        <f>+('3 Planilla Preadjudicación OTIC'!V164)</f>
        <v/>
      </c>
      <c r="W164" s="2">
        <f>+('3 Planilla Preadjudicación OTIC'!W164)</f>
        <v>72</v>
      </c>
      <c r="X164" s="2">
        <f>+('3 Planilla Preadjudicación OTIC'!X164)</f>
        <v>4</v>
      </c>
      <c r="Y164" s="2" t="str">
        <f>+('3 Planilla Preadjudicación OTIC'!Y164)</f>
        <v>SI</v>
      </c>
      <c r="Z164" s="2" t="str">
        <f>+('3 Planilla Preadjudicación OTIC'!Z164)</f>
        <v>SI</v>
      </c>
      <c r="AA164" s="2" t="str">
        <f>+('3 Planilla Preadjudicación OTIC'!AA164)</f>
        <v>NO</v>
      </c>
      <c r="AB164" s="4">
        <f>+('3 Planilla Preadjudicación OTIC'!AB164)</f>
        <v>0</v>
      </c>
      <c r="AC164" s="4" t="str">
        <f>+('3 Planilla Preadjudicación OTIC'!AC164)</f>
        <v>EDUCACIÓN MEDIA COMPLETA, PREFERENTEMENTE Y DERIVADAS POR PRODEMU ARAUCANIA</v>
      </c>
      <c r="AD164" s="2">
        <f>+('3 Planilla Preadjudicación OTIC'!AD164)</f>
        <v>0</v>
      </c>
      <c r="AE164" s="4">
        <f>+('3 Planilla Preadjudicación OTIC'!AE164)</f>
        <v>0</v>
      </c>
      <c r="AF164" s="2" t="str">
        <f>+('3 Planilla Preadjudicación OTIC'!AF164)</f>
        <v>CONVOCATORIA CERRADA</v>
      </c>
      <c r="AG164" s="2">
        <f>+('3 Planilla Preadjudicación OTIC'!AG164)</f>
        <v>18</v>
      </c>
      <c r="AH164" s="30">
        <v>2</v>
      </c>
      <c r="AI164" s="2" t="str">
        <f>+('3 Planilla Preadjudicación OTIC'!AI164)</f>
        <v>76663170-3</v>
      </c>
      <c r="AJ164" s="135" t="str">
        <f>+('3 Planilla Preadjudicación OTIC'!AJ164)</f>
        <v>Capacitación del Sur Limitada</v>
      </c>
      <c r="AK164" s="4">
        <f>+('3 Planilla Preadjudicación OTIC'!AK164)</f>
        <v>72</v>
      </c>
      <c r="AL164" s="2">
        <f>+('3 Planilla Preadjudicación OTIC'!AL164)</f>
        <v>18</v>
      </c>
      <c r="AM164" s="2">
        <f>+('3 Planilla Preadjudicación OTIC'!AM164)</f>
        <v>5075</v>
      </c>
      <c r="AN164" s="12">
        <f>+('3 Planilla Preadjudicación OTIC'!AN164)</f>
        <v>0</v>
      </c>
      <c r="AO164" s="12">
        <f>+('3 Planilla Preadjudicación OTIC'!AO164)</f>
        <v>0</v>
      </c>
      <c r="AP164" s="12">
        <f>+('3 Planilla Preadjudicación OTIC'!AP164)</f>
        <v>7308000</v>
      </c>
      <c r="AQ164" s="12">
        <f>+('3 Planilla Preadjudicación OTIC'!AQ164)</f>
        <v>1440000</v>
      </c>
      <c r="AR164" s="12">
        <f>+('3 Planilla Preadjudicación OTIC'!AR164)</f>
        <v>0</v>
      </c>
      <c r="AS164" s="12">
        <f>+('3 Planilla Preadjudicación OTIC'!AS164)</f>
        <v>1800000</v>
      </c>
      <c r="AT164" s="12">
        <f>+('3 Planilla Preadjudicación OTIC'!AT164)</f>
        <v>0</v>
      </c>
      <c r="AU164" s="12">
        <f>+('3 Planilla Preadjudicación OTIC'!AU164)</f>
        <v>10548000</v>
      </c>
      <c r="AV164" s="12" t="str">
        <f>+('3 Planilla Preadjudicación OTIC'!AV164)</f>
        <v>SI</v>
      </c>
      <c r="AW164" s="2">
        <f>+('3 Planilla Preadjudicación OTIC'!AW164)</f>
        <v>0</v>
      </c>
      <c r="AX164" s="4">
        <f>+('3 Planilla Preadjudicación OTIC'!AX164)</f>
        <v>1</v>
      </c>
      <c r="AY164" s="2">
        <f>+('3 Planilla Preadjudicación OTIC'!AY164)</f>
        <v>7</v>
      </c>
      <c r="AZ164" s="2" t="str">
        <f>+('3 Planilla Preadjudicación OTIC'!BA164)</f>
        <v>-</v>
      </c>
      <c r="BA164" s="2" t="str">
        <f>+('3 Planilla Preadjudicación OTIC'!BB164)</f>
        <v>-</v>
      </c>
      <c r="BB164" s="2" t="str">
        <f>+('3 Planilla Preadjudicación OTIC'!BC164)</f>
        <v>-</v>
      </c>
      <c r="BC164" s="2" t="str">
        <f>+('3 Planilla Preadjudicación OTIC'!BD164)</f>
        <v>-</v>
      </c>
      <c r="BD164" s="2" t="str">
        <f>+('3 Planilla Preadjudicación OTIC'!BE164)</f>
        <v>-</v>
      </c>
      <c r="BE164" s="2" t="str">
        <f>+('3 Planilla Preadjudicación OTIC'!BF164)</f>
        <v>-</v>
      </c>
      <c r="BF164" s="2"/>
      <c r="BG164" s="2">
        <f>+('3 Planilla Preadjudicación OTIC'!BG164)</f>
        <v>7</v>
      </c>
      <c r="BH164" s="2">
        <f>+('3 Planilla Preadjudicación OTIC'!BH164)</f>
        <v>7</v>
      </c>
      <c r="BI164" s="2">
        <f>+('3 Planilla Preadjudicación OTIC'!BI164)</f>
        <v>7</v>
      </c>
      <c r="BJ164" s="2">
        <f>+('3 Planilla Preadjudicación OTIC'!BJ164)</f>
        <v>7</v>
      </c>
      <c r="BK164" s="2">
        <f>+('3 Planilla Preadjudicación OTIC'!BK164)</f>
        <v>7</v>
      </c>
      <c r="BL164" s="199">
        <f>+('3 Planilla Preadjudicación OTIC'!BM164)</f>
        <v>7</v>
      </c>
      <c r="BM164" s="103">
        <f>ROUND(('3 Planilla Preadjudicación OTIC'!BN164),1)</f>
        <v>6.4</v>
      </c>
      <c r="BN164" s="4">
        <f>+('3 Planilla Preadjudicación OTIC'!BO164)</f>
        <v>0</v>
      </c>
      <c r="BO164" s="4">
        <f>+('3 Planilla Preadjudicación OTIC'!BP164)</f>
        <v>0</v>
      </c>
      <c r="BP164" s="4">
        <f>+('3 Planilla Preadjudicación OTIC'!BQ164)</f>
        <v>0</v>
      </c>
      <c r="BQ164" s="4">
        <f>+('3 Planilla Preadjudicación OTIC'!BR164)</f>
        <v>0</v>
      </c>
      <c r="BR164" s="4">
        <f>+('3 Planilla Preadjudicación OTIC'!BS164)</f>
        <v>0</v>
      </c>
      <c r="BS164" s="4">
        <f>+('3 Planilla Preadjudicación OTIC'!BT164)</f>
        <v>0</v>
      </c>
      <c r="BT164" s="135"/>
      <c r="BU164" s="85">
        <f>IF(VLOOKUP(A164,'BD OFICIAL'!$A$1:$AL$2097,7,0)=D164,0,1)</f>
        <v>0</v>
      </c>
      <c r="BV164" s="85">
        <f>IF(VLOOKUP(A164,'BD OFICIAL'!$A$1:$AL$2097,11,0)=J164,0,1)</f>
        <v>0</v>
      </c>
      <c r="BW164" s="85">
        <f>IF(VLOOKUP(A164,'BD OFICIAL'!$A$1:$AL$2097,13,0)=L164,0,1)</f>
        <v>0</v>
      </c>
      <c r="BX164" s="2">
        <f>IF(VLOOKUP(A164,'BD OFICIAL'!$A$1:$AL$2097,16,0)=O164,0,1)</f>
        <v>0</v>
      </c>
      <c r="BY164" s="2">
        <f>IF(VLOOKUP(A164,'BD OFICIAL'!$A$1:$AL$2097,17,0)=P164,0,1)</f>
        <v>0</v>
      </c>
      <c r="BZ164" s="2">
        <f>IF(VLOOKUP(A164,'BD OFICIAL'!$A$1:$AL$2097,19,0)=R164,0,1)</f>
        <v>0</v>
      </c>
      <c r="CA164" s="2">
        <f>IF(VLOOKUP(A164,'BD OFICIAL'!$A$1:$AL$2097,21,0)=T164,0,1)</f>
        <v>0</v>
      </c>
      <c r="CB164" s="2">
        <f>IF(VLOOKUP(A164,'BD OFICIAL'!$A$1:$AL$2097,24,0)=AK164,0,1)</f>
        <v>0</v>
      </c>
      <c r="CC164" s="2">
        <f>IF(VLOOKUP(A164,'BD OFICIAL'!$A$1:$AL$2097,25,0)=X164,0,1)</f>
        <v>0</v>
      </c>
      <c r="CD164" s="2">
        <f>IF(VLOOKUP(A164,'BD OFICIAL'!$A$1:$AL$2097,26,0)=Y164,0,1)</f>
        <v>0</v>
      </c>
      <c r="CE164" s="2">
        <f>IF(VLOOKUP(A164,'BD OFICIAL'!$A$1:$AL$2097,27,0)=Z164,0,1)</f>
        <v>0</v>
      </c>
      <c r="CF164" s="2">
        <f>IF(VLOOKUP(A164,'BD OFICIAL'!$A$1:$AL$2097,28,0)=AA164,0,1)</f>
        <v>0</v>
      </c>
      <c r="CG164" s="2">
        <f>IF(VLOOKUP(A164,'BD OFICIAL'!$A$1:$AL$2097,33,0)=AF164,0,1)</f>
        <v>0</v>
      </c>
      <c r="CH164" s="2">
        <f>IF(VLOOKUP(A164,'BD OFICIAL'!$A$1:$AL$2097,35,0)=AH164,0,1)</f>
        <v>0</v>
      </c>
      <c r="CI164" s="85">
        <f>IF(VLOOKUP(A164,'BD OFICIAL'!$A$1:$AL$2097,34,0)=AL164,0,1)</f>
        <v>0</v>
      </c>
      <c r="CJ164" s="12">
        <f>VLOOKUP(A164,'BD OFICIAL'!$A$1:$AM$2097,36,0)*AM164-AP164</f>
        <v>0</v>
      </c>
      <c r="CK164" s="85" t="str">
        <f t="shared" si="75"/>
        <v>SSH</v>
      </c>
      <c r="CL164" s="85" t="str">
        <f t="shared" si="76"/>
        <v>SI</v>
      </c>
      <c r="CM164" s="85" t="str">
        <f t="shared" si="89"/>
        <v>NO</v>
      </c>
      <c r="CN164" s="31">
        <f t="shared" si="90"/>
        <v>0</v>
      </c>
      <c r="CO164" s="31">
        <f t="shared" si="77"/>
        <v>0</v>
      </c>
      <c r="CP164" s="31">
        <f t="shared" si="68"/>
        <v>0</v>
      </c>
      <c r="CQ164" s="31">
        <f>IF(Y164="NO",0,IF(Y164="SI",IF(VLOOKUP(A164,'BD OFICIAL'!$A:$AO,40,0)=AQ164,0,1)))</f>
        <v>0</v>
      </c>
      <c r="CR164" s="31">
        <f>IF(Z164="NO",0,IF(Z164="SI",IF(VLOOKUP(A164,'BD OFICIAL'!$A:$AO,41,0)=AS164,0,1)))</f>
        <v>0</v>
      </c>
      <c r="CS164" s="31">
        <f t="shared" si="78"/>
        <v>0</v>
      </c>
      <c r="CT164" s="31">
        <f t="shared" si="79"/>
        <v>0</v>
      </c>
      <c r="CU164" s="31">
        <f>IF(VLOOKUP(A164,'BD OFICIAL'!$A$1:$AL$1055,31,0)="SI",IF(AT164&gt;0,0,1),IF(AT164=0,0,1))</f>
        <v>0</v>
      </c>
      <c r="CV164" s="31">
        <f t="shared" si="80"/>
        <v>0</v>
      </c>
      <c r="CW164" s="31">
        <f t="shared" si="81"/>
        <v>0</v>
      </c>
      <c r="CX164" s="85" t="str">
        <f t="shared" si="91"/>
        <v>SI</v>
      </c>
      <c r="CY164" s="31">
        <f t="shared" si="92"/>
        <v>0</v>
      </c>
      <c r="CZ164" s="85" t="str">
        <f>IF(ISERROR(VLOOKUP(AI164,EXPERIENCIA!$A$1:$C$2100,1,0)),"NO","SI")</f>
        <v>SI</v>
      </c>
      <c r="DA164" s="85">
        <f>IF(CX164="no","NO APLICA",IF(AX164=0,"ERROR NOTA",IF(AND(AX164&gt;1,CZ164="NO"),"ERROR NOTA",IF(AND(CZ164="NO",AX164=1),0,IF(VLOOKUP(AI164,EXPERIENCIA!$A$1:$C$2100,3,0)=AX164,0,"ERROR NOTA")))))</f>
        <v>0</v>
      </c>
      <c r="DB164" s="85" t="str">
        <f>IF(ISERROR(VLOOKUP(AI164,COMPORTAMIENTO!$A$1:$C$2100,1,0)),"NO","SI")</f>
        <v>SI</v>
      </c>
      <c r="DC164" s="85">
        <f>IF(CX164="NO","NO APLICA",IF(AY164=0,"ERROR NOTA",IF(AND(DB164="NO",AY164=7),0,IF(VLOOKUP(AI164,COMPORTAMIENTO!$A$2:$H$2100,8,0)=AY164,0,"ERROR NOTA"))))</f>
        <v>0</v>
      </c>
      <c r="DD164" s="103">
        <f t="shared" si="93"/>
        <v>0.1</v>
      </c>
      <c r="DE164" s="103">
        <f t="shared" si="94"/>
        <v>0.70000000000000007</v>
      </c>
      <c r="DF164" s="85" t="str">
        <f t="shared" si="82"/>
        <v>SI</v>
      </c>
      <c r="DG164" s="85">
        <f t="shared" si="83"/>
        <v>0</v>
      </c>
      <c r="DH164" s="85">
        <f t="shared" si="95"/>
        <v>0</v>
      </c>
      <c r="DI164" s="85">
        <f t="shared" si="84"/>
        <v>0</v>
      </c>
      <c r="DJ164" s="7">
        <f t="shared" si="96"/>
        <v>7.0000000000000009</v>
      </c>
      <c r="DK164" s="7">
        <f t="shared" si="85"/>
        <v>7.0000000000000009</v>
      </c>
      <c r="DL164" s="12">
        <f t="shared" si="97"/>
        <v>5075</v>
      </c>
      <c r="DM164" s="12">
        <f>VLOOKUP(A164,'5 TD'!$A:$B,2,0)</f>
        <v>5075</v>
      </c>
      <c r="DN164" s="7">
        <f t="shared" si="86"/>
        <v>7</v>
      </c>
      <c r="DO164" s="85" t="str">
        <f t="shared" si="87"/>
        <v>APROBADO</v>
      </c>
      <c r="DP164" s="85" t="str">
        <f t="shared" si="69"/>
        <v>APROBADO</v>
      </c>
      <c r="DQ164" s="7">
        <f t="shared" si="70"/>
        <v>6.4</v>
      </c>
      <c r="DR164" s="85" t="str">
        <f t="shared" si="98"/>
        <v>APROBADO</v>
      </c>
      <c r="DS164" s="2">
        <f>+('3 Planilla Preadjudicación OTIC'!BO164)</f>
        <v>0</v>
      </c>
      <c r="DT164" s="2">
        <f>IF(DR164="APROBADO",VLOOKUP(A164,'5 TD'!$D$3:$E$270,2,0),"NO APLICA")</f>
        <v>7</v>
      </c>
      <c r="DU164" s="2" t="str">
        <f t="shared" si="71"/>
        <v>NO</v>
      </c>
      <c r="DV164" s="2" t="str">
        <f>IF(DU164="SI",VLOOKUP(A164,'5 TD'!$G$3:$H$270,2,0),"NO APLICA ")</f>
        <v xml:space="preserve">NO APLICA </v>
      </c>
      <c r="DW164" s="2" t="str">
        <f t="shared" si="99"/>
        <v>NO</v>
      </c>
      <c r="DX164" s="2" t="str">
        <f>IF(DW164="SI",VLOOKUP(A164,'5 TD'!$J$4:$K$472,2,0),"NO APLICA")</f>
        <v>NO APLICA</v>
      </c>
      <c r="DY164" s="2" t="str">
        <f t="shared" si="100"/>
        <v>NO</v>
      </c>
      <c r="DZ164" s="7" t="str">
        <f>IF(DY164="SI",VLOOKUP(A164,'5 TD'!$M$4:$N$350,2,0),"NO APLICA")</f>
        <v>NO APLICA</v>
      </c>
      <c r="EA164" s="2" t="str">
        <f t="shared" si="88"/>
        <v>NO APLICA</v>
      </c>
      <c r="EB164" s="12" t="str">
        <f t="shared" si="101"/>
        <v/>
      </c>
      <c r="EC164" s="12" t="str">
        <f>IF(EA164="SI",VLOOKUP(A164,'5 TD'!$V$4:$W$479,2,0),"NO APLICA")</f>
        <v>NO APLICA</v>
      </c>
      <c r="ED164" s="2" t="str">
        <f t="shared" si="72"/>
        <v>NO</v>
      </c>
      <c r="EE164" s="79" t="str">
        <f>IF(ED164="SI",VLOOKUP(AI164,COMPORTAMIENTO!$A$1:$H$2100,7,0),"NO APLICA")</f>
        <v>NO APLICA</v>
      </c>
      <c r="EF164" s="234" t="str">
        <f>IF(ED164="SI",VLOOKUP(A164,'5 TD'!$P$2:$Q$479,2,0),"NO APLICA")</f>
        <v>NO APLICA</v>
      </c>
      <c r="EG164" s="2" t="str">
        <f t="shared" si="73"/>
        <v>NO</v>
      </c>
      <c r="EH164" s="2">
        <f>IF(CZ164="no",0,VLOOKUP(AI164,EXPERIENCIA!$A$1:$C$2100,2,0))</f>
        <v>20</v>
      </c>
      <c r="EI164" s="2">
        <f>IF(CZ164="si",VLOOKUP(A164,'5 TD'!$S$3:$T$2103,2,0),0)</f>
        <v>146</v>
      </c>
      <c r="EJ164" s="2" t="str">
        <f t="shared" si="74"/>
        <v>NO</v>
      </c>
      <c r="EK164" s="2">
        <f>+('3 Planilla Preadjudicación OTIC'!BU165)</f>
        <v>0</v>
      </c>
      <c r="EL164" s="211" t="s">
        <v>1703</v>
      </c>
      <c r="EM164" s="229" t="s">
        <v>1704</v>
      </c>
    </row>
    <row r="165" spans="1:144" ht="15" hidden="1" customHeight="1" x14ac:dyDescent="0.3">
      <c r="A165" s="2">
        <f>+('3 Planilla Preadjudicación OTIC'!A165)</f>
        <v>14536</v>
      </c>
      <c r="B165" s="2" t="str">
        <f>+('3 Planilla Preadjudicación OTIC'!B165)</f>
        <v>53334038-5</v>
      </c>
      <c r="C165" s="4">
        <f>+('3 Planilla Preadjudicación OTIC'!E165)</f>
        <v>2025</v>
      </c>
      <c r="D165" s="4" t="str">
        <f>+('3 Planilla Preadjudicación OTIC'!F165)</f>
        <v>Fondos Regionales</v>
      </c>
      <c r="E165" s="4" t="str">
        <f>+('3 Planilla Preadjudicación OTIC'!G165)</f>
        <v>61531000-K</v>
      </c>
      <c r="F165" s="4" t="str">
        <f>+('3 Planilla Preadjudicación OTIC'!H165)</f>
        <v>SENCE</v>
      </c>
      <c r="G165" s="4"/>
      <c r="H165" s="4"/>
      <c r="I165" s="4" t="str">
        <f>+('3 Planilla Preadjudicación OTIC'!I165)</f>
        <v>GESTIONANDO Y FORMALIZANDO MI EMPRENDIMIENTO</v>
      </c>
      <c r="J165" s="4" t="str">
        <f>+('3 Planilla Preadjudicación OTIC'!J165)</f>
        <v>PF1199</v>
      </c>
      <c r="K165" s="4" t="str">
        <f>+('3 Planilla Preadjudicación OTIC'!K165)</f>
        <v>TÉCNICAS PARA EL EMPRENDIMIENTO</v>
      </c>
      <c r="L165" s="4" t="str">
        <f>+('3 Planilla Preadjudicación OTIC'!L165)</f>
        <v>PF0921</v>
      </c>
      <c r="M165" s="2">
        <f>+('3 Planilla Preadjudicación OTIC'!M165)</f>
        <v>9</v>
      </c>
      <c r="N165" s="4" t="str">
        <f>+('3 Planilla Preadjudicación OTIC'!N165)</f>
        <v>DE LA ARAUCANÍA</v>
      </c>
      <c r="O165" s="4" t="str">
        <f>+('3 Planilla Preadjudicación OTIC'!O165)</f>
        <v>CHOLCHOL</v>
      </c>
      <c r="P165" s="4" t="str">
        <f>+('3 Planilla Preadjudicación OTIC'!P165)</f>
        <v>PERSONAS VULNERABLES PERTENECIENTES AL 80 % MÁS VULNERABLE</v>
      </c>
      <c r="Q165" s="4" t="str">
        <f>+('3 Planilla Preadjudicación OTIC'!Q165)</f>
        <v>PRESENCIAL</v>
      </c>
      <c r="R165" s="4" t="str">
        <f>+('3 Planilla Preadjudicación OTIC'!R165)</f>
        <v>INDEPENDIENTE</v>
      </c>
      <c r="S165" s="4" t="str">
        <f>+('3 Planilla Preadjudicación OTIC'!S165)</f>
        <v>01. LUNES - MAÑANA / 04. MARTES - MAÑANA / 07. MIÉRCOLES - MAÑANA / 10. JUEVES - MAÑANA / 13. VIERNES - MAÑANA</v>
      </c>
      <c r="T165" s="2">
        <f>+('3 Planilla Preadjudicación OTIC'!T165)</f>
        <v>20</v>
      </c>
      <c r="U165" s="2">
        <f>+('3 Planilla Preadjudicación OTIC'!U165)</f>
        <v>100</v>
      </c>
      <c r="V165" s="2">
        <f>+('3 Planilla Preadjudicación OTIC'!V165)</f>
        <v>12</v>
      </c>
      <c r="W165" s="2">
        <f>+('3 Planilla Preadjudicación OTIC'!W165)</f>
        <v>112</v>
      </c>
      <c r="X165" s="2">
        <f>+('3 Planilla Preadjudicación OTIC'!X165)</f>
        <v>4</v>
      </c>
      <c r="Y165" s="2" t="str">
        <f>+('3 Planilla Preadjudicación OTIC'!Y165)</f>
        <v>SI</v>
      </c>
      <c r="Z165" s="2" t="str">
        <f>+('3 Planilla Preadjudicación OTIC'!Z165)</f>
        <v>SI</v>
      </c>
      <c r="AA165" s="2" t="str">
        <f>+('3 Planilla Preadjudicación OTIC'!AA165)</f>
        <v>SI</v>
      </c>
      <c r="AB165" s="4">
        <f>+('3 Planilla Preadjudicación OTIC'!AB165)</f>
        <v>0</v>
      </c>
      <c r="AC165" s="4" t="str">
        <f>+('3 Planilla Preadjudicación OTIC'!AC165)</f>
        <v>EDUCACIÓN BÁSICA COMPLETA, PREFERENTEMENTE; NIVEL DE MANEJO COMPUTACIONAL BÁSICO (O NIVEL USUARIO),
PREFERENTEMENTE.</v>
      </c>
      <c r="AD165" s="2">
        <f>+('3 Planilla Preadjudicación OTIC'!AD165)</f>
        <v>0</v>
      </c>
      <c r="AE165" s="4">
        <f>+('3 Planilla Preadjudicación OTIC'!AE165)</f>
        <v>0</v>
      </c>
      <c r="AF165" s="2" t="str">
        <f>+('3 Planilla Preadjudicación OTIC'!AF165)</f>
        <v>CONVOCATORIA ABIERTA</v>
      </c>
      <c r="AG165" s="2">
        <f>+('3 Planilla Preadjudicación OTIC'!AG165)</f>
        <v>28</v>
      </c>
      <c r="AH165" s="30">
        <v>2</v>
      </c>
      <c r="AI165" s="2" t="str">
        <f>+('3 Planilla Preadjudicación OTIC'!AI165)</f>
        <v>77042533-6</v>
      </c>
      <c r="AJ165" s="135" t="str">
        <f>+('3 Planilla Preadjudicación OTIC'!AJ165)</f>
        <v>Servicios de Capacitación Cognos Online Spa.</v>
      </c>
      <c r="AK165" s="4">
        <f>+('3 Planilla Preadjudicación OTIC'!AK165)</f>
        <v>112</v>
      </c>
      <c r="AL165" s="2">
        <f>+('3 Planilla Preadjudicación OTIC'!AL165)</f>
        <v>28</v>
      </c>
      <c r="AM165" s="2">
        <f>+('3 Planilla Preadjudicación OTIC'!AM165)</f>
        <v>5075</v>
      </c>
      <c r="AN165" s="12">
        <f>+('3 Planilla Preadjudicación OTIC'!AN165)</f>
        <v>275000</v>
      </c>
      <c r="AO165" s="12">
        <f>+('3 Planilla Preadjudicación OTIC'!AO165)</f>
        <v>0</v>
      </c>
      <c r="AP165" s="12">
        <f>+('3 Planilla Preadjudicación OTIC'!AP165)</f>
        <v>11368000</v>
      </c>
      <c r="AQ165" s="12">
        <f>+('3 Planilla Preadjudicación OTIC'!AQ165)</f>
        <v>2240000</v>
      </c>
      <c r="AR165" s="12">
        <f>+('3 Planilla Preadjudicación OTIC'!AR165)</f>
        <v>5500000</v>
      </c>
      <c r="AS165" s="12">
        <f>+('3 Planilla Preadjudicación OTIC'!AS165)</f>
        <v>2800000</v>
      </c>
      <c r="AT165" s="12">
        <f>+('3 Planilla Preadjudicación OTIC'!AT165)</f>
        <v>0</v>
      </c>
      <c r="AU165" s="12">
        <f>+('3 Planilla Preadjudicación OTIC'!AU165)</f>
        <v>21908000</v>
      </c>
      <c r="AV165" s="12" t="str">
        <f>+('3 Planilla Preadjudicación OTIC'!AV165)</f>
        <v>NO</v>
      </c>
      <c r="AW165" s="4" t="str">
        <f>+('3 Planilla Preadjudicación OTIC'!AW165)</f>
        <v>NO PRESENTA FOTOGRAFÍAS DE TODOS LOS ITEM SOLICITADOS</v>
      </c>
      <c r="AX165" s="4">
        <f>+('3 Planilla Preadjudicación OTIC'!AX165)</f>
        <v>0</v>
      </c>
      <c r="AY165" s="2">
        <f>+('3 Planilla Preadjudicación OTIC'!AY165)</f>
        <v>0</v>
      </c>
      <c r="AZ165" s="2" t="str">
        <f>+('3 Planilla Preadjudicación OTIC'!BA165)</f>
        <v>-</v>
      </c>
      <c r="BA165" s="2" t="str">
        <f>+('3 Planilla Preadjudicación OTIC'!BB165)</f>
        <v>-</v>
      </c>
      <c r="BB165" s="2" t="str">
        <f>+('3 Planilla Preadjudicación OTIC'!BC165)</f>
        <v>-</v>
      </c>
      <c r="BC165" s="2" t="str">
        <f>+('3 Planilla Preadjudicación OTIC'!BD165)</f>
        <v>-</v>
      </c>
      <c r="BD165" s="2" t="str">
        <f>+('3 Planilla Preadjudicación OTIC'!BE165)</f>
        <v>-</v>
      </c>
      <c r="BE165" s="2" t="str">
        <f>+('3 Planilla Preadjudicación OTIC'!BF165)</f>
        <v>-</v>
      </c>
      <c r="BF165" s="2"/>
      <c r="BG165" s="2">
        <f>+('3 Planilla Preadjudicación OTIC'!BG165)</f>
        <v>0</v>
      </c>
      <c r="BH165" s="2">
        <f>+('3 Planilla Preadjudicación OTIC'!BH165)</f>
        <v>0</v>
      </c>
      <c r="BI165" s="2">
        <f>+('3 Planilla Preadjudicación OTIC'!BI165)</f>
        <v>0</v>
      </c>
      <c r="BJ165" s="2">
        <f>+('3 Planilla Preadjudicación OTIC'!BJ165)</f>
        <v>0</v>
      </c>
      <c r="BK165" s="2">
        <f>+('3 Planilla Preadjudicación OTIC'!BK165)</f>
        <v>0</v>
      </c>
      <c r="BL165" s="199">
        <f>+('3 Planilla Preadjudicación OTIC'!BM165)</f>
        <v>0</v>
      </c>
      <c r="BM165" s="103">
        <f>ROUND(('3 Planilla Preadjudicación OTIC'!BN165),1)</f>
        <v>0</v>
      </c>
      <c r="BN165" s="4">
        <f>+('3 Planilla Preadjudicación OTIC'!BO165)</f>
        <v>0</v>
      </c>
      <c r="BO165" s="4">
        <f>+('3 Planilla Preadjudicación OTIC'!BP165)</f>
        <v>0</v>
      </c>
      <c r="BP165" s="4">
        <f>+('3 Planilla Preadjudicación OTIC'!BQ165)</f>
        <v>0</v>
      </c>
      <c r="BQ165" s="4">
        <f>+('3 Planilla Preadjudicación OTIC'!BR165)</f>
        <v>0</v>
      </c>
      <c r="BR165" s="4">
        <f>+('3 Planilla Preadjudicación OTIC'!BS165)</f>
        <v>0</v>
      </c>
      <c r="BS165" s="4">
        <f>+('3 Planilla Preadjudicación OTIC'!BT165)</f>
        <v>0</v>
      </c>
      <c r="BT165" s="135"/>
      <c r="BU165" s="85">
        <f>IF(VLOOKUP(A165,'BD OFICIAL'!$A$1:$AL$2097,7,0)=D165,0,1)</f>
        <v>0</v>
      </c>
      <c r="BV165" s="85">
        <f>IF(VLOOKUP(A165,'BD OFICIAL'!$A$1:$AL$2097,11,0)=J165,0,1)</f>
        <v>0</v>
      </c>
      <c r="BW165" s="85">
        <f>IF(VLOOKUP(A165,'BD OFICIAL'!$A$1:$AL$2097,13,0)=L165,0,1)</f>
        <v>0</v>
      </c>
      <c r="BX165" s="2">
        <f>IF(VLOOKUP(A165,'BD OFICIAL'!$A$1:$AL$2097,16,0)=O165,0,1)</f>
        <v>0</v>
      </c>
      <c r="BY165" s="2">
        <f>IF(VLOOKUP(A165,'BD OFICIAL'!$A$1:$AL$2097,17,0)=P165,0,1)</f>
        <v>0</v>
      </c>
      <c r="BZ165" s="2">
        <f>IF(VLOOKUP(A165,'BD OFICIAL'!$A$1:$AL$2097,19,0)=R165,0,1)</f>
        <v>0</v>
      </c>
      <c r="CA165" s="2">
        <f>IF(VLOOKUP(A165,'BD OFICIAL'!$A$1:$AL$2097,21,0)=T165,0,1)</f>
        <v>0</v>
      </c>
      <c r="CB165" s="2">
        <f>IF(VLOOKUP(A165,'BD OFICIAL'!$A$1:$AL$2097,24,0)=AK165,0,1)</f>
        <v>0</v>
      </c>
      <c r="CC165" s="2">
        <f>IF(VLOOKUP(A165,'BD OFICIAL'!$A$1:$AL$2097,25,0)=X165,0,1)</f>
        <v>0</v>
      </c>
      <c r="CD165" s="2">
        <f>IF(VLOOKUP(A165,'BD OFICIAL'!$A$1:$AL$2097,26,0)=Y165,0,1)</f>
        <v>0</v>
      </c>
      <c r="CE165" s="2">
        <f>IF(VLOOKUP(A165,'BD OFICIAL'!$A$1:$AL$2097,27,0)=Z165,0,1)</f>
        <v>0</v>
      </c>
      <c r="CF165" s="2">
        <f>IF(VLOOKUP(A165,'BD OFICIAL'!$A$1:$AL$2097,28,0)=AA165,0,1)</f>
        <v>0</v>
      </c>
      <c r="CG165" s="2">
        <f>IF(VLOOKUP(A165,'BD OFICIAL'!$A$1:$AL$2097,33,0)=AF165,0,1)</f>
        <v>0</v>
      </c>
      <c r="CH165" s="2">
        <f>IF(VLOOKUP(A165,'BD OFICIAL'!$A$1:$AL$2097,35,0)=AH165,0,1)</f>
        <v>0</v>
      </c>
      <c r="CI165" s="85">
        <f>IF(VLOOKUP(A165,'BD OFICIAL'!$A$1:$AL$2097,34,0)=AL165,0,1)</f>
        <v>0</v>
      </c>
      <c r="CJ165" s="12">
        <f>VLOOKUP(A165,'BD OFICIAL'!$A$1:$AM$2097,36,0)*AM165-AP165</f>
        <v>0</v>
      </c>
      <c r="CK165" s="85" t="str">
        <f t="shared" si="75"/>
        <v>SHNOM</v>
      </c>
      <c r="CL165" s="85" t="str">
        <f t="shared" si="76"/>
        <v>SI</v>
      </c>
      <c r="CM165" s="85" t="str">
        <f t="shared" si="89"/>
        <v>NO</v>
      </c>
      <c r="CN165" s="31">
        <f t="shared" si="90"/>
        <v>0</v>
      </c>
      <c r="CO165" s="31">
        <f t="shared" si="77"/>
        <v>0</v>
      </c>
      <c r="CP165" s="31">
        <f t="shared" si="68"/>
        <v>0</v>
      </c>
      <c r="CQ165" s="31">
        <f>IF(Y165="NO",0,IF(Y165="SI",IF(VLOOKUP(A165,'BD OFICIAL'!$A:$AO,40,0)=AQ165,0,1)))</f>
        <v>0</v>
      </c>
      <c r="CR165" s="31">
        <f>IF(Z165="NO",0,IF(Z165="SI",IF(VLOOKUP(A165,'BD OFICIAL'!$A:$AO,41,0)=AS165,0,1)))</f>
        <v>0</v>
      </c>
      <c r="CS165" s="31">
        <f t="shared" si="78"/>
        <v>0</v>
      </c>
      <c r="CT165" s="31">
        <f t="shared" si="79"/>
        <v>0</v>
      </c>
      <c r="CU165" s="31">
        <f>IF(VLOOKUP(A165,'BD OFICIAL'!$A$1:$AL$1055,31,0)="SI",IF(AT165&gt;0,0,1),IF(AT165=0,0,1))</f>
        <v>0</v>
      </c>
      <c r="CV165" s="31">
        <f t="shared" si="80"/>
        <v>0</v>
      </c>
      <c r="CW165" s="31">
        <f t="shared" si="81"/>
        <v>0</v>
      </c>
      <c r="CX165" s="85" t="str">
        <f t="shared" si="91"/>
        <v>NO</v>
      </c>
      <c r="CY165" s="31">
        <f t="shared" si="92"/>
        <v>0</v>
      </c>
      <c r="CZ165" s="85" t="str">
        <f>IF(ISERROR(VLOOKUP(AI165,EXPERIENCIA!$A$1:$C$2100,1,0)),"NO","SI")</f>
        <v>NO</v>
      </c>
      <c r="DA165" s="85" t="str">
        <f>IF(CX165="no","NO APLICA",IF(AX165=0,"ERROR NOTA",IF(AND(AX165&gt;1,CZ165="NO"),"ERROR NOTA",IF(AND(CZ165="NO",AX165=1),0,IF(VLOOKUP(AI165,EXPERIENCIA!$A$1:$C$2100,3,0)=AX165,0,"ERROR NOTA")))))</f>
        <v>NO APLICA</v>
      </c>
      <c r="DB165" s="85" t="str">
        <f>IF(ISERROR(VLOOKUP(AI165,COMPORTAMIENTO!$A$1:$C$2100,1,0)),"NO","SI")</f>
        <v>NO</v>
      </c>
      <c r="DC165" s="85" t="str">
        <f>IF(CX165="NO","NO APLICA",IF(AY165=0,"ERROR NOTA",IF(AND(DB165="NO",AY165=7),0,IF(VLOOKUP(AI165,COMPORTAMIENTO!$A$2:$H$2100,8,0)=AY165,0,"ERROR NOTA"))))</f>
        <v>NO APLICA</v>
      </c>
      <c r="DD165" s="103" t="str">
        <f t="shared" si="93"/>
        <v>NO APLICA</v>
      </c>
      <c r="DE165" s="103" t="str">
        <f t="shared" si="94"/>
        <v>NO APLICA</v>
      </c>
      <c r="DF165" s="85" t="str">
        <f t="shared" si="82"/>
        <v>SI</v>
      </c>
      <c r="DG165" s="85">
        <f t="shared" si="83"/>
        <v>0</v>
      </c>
      <c r="DH165" s="85">
        <f t="shared" si="95"/>
        <v>0</v>
      </c>
      <c r="DI165" s="85" t="str">
        <f t="shared" si="84"/>
        <v>NO APLICA</v>
      </c>
      <c r="DJ165" s="7" t="str">
        <f t="shared" si="96"/>
        <v>NO APLICA</v>
      </c>
      <c r="DK165" s="7" t="str">
        <f t="shared" si="85"/>
        <v>NO APLICA</v>
      </c>
      <c r="DL165" s="12">
        <f t="shared" si="97"/>
        <v>5075</v>
      </c>
      <c r="DM165" s="12">
        <f>VLOOKUP(A165,'5 TD'!$A:$B,2,0)</f>
        <v>5075</v>
      </c>
      <c r="DN165" s="7" t="str">
        <f t="shared" si="86"/>
        <v>NO APLICA</v>
      </c>
      <c r="DO165" s="85" t="str">
        <f t="shared" si="87"/>
        <v>NO APLICA</v>
      </c>
      <c r="DP165" s="85" t="str">
        <f t="shared" si="69"/>
        <v>NO APLICA</v>
      </c>
      <c r="DQ165" s="7" t="str">
        <f t="shared" si="70"/>
        <v>NO APLICA</v>
      </c>
      <c r="DR165" s="85" t="str">
        <f t="shared" si="98"/>
        <v>NO APLICA</v>
      </c>
      <c r="DS165" s="2">
        <f>+('3 Planilla Preadjudicación OTIC'!BO165)</f>
        <v>0</v>
      </c>
      <c r="DT165" s="2" t="str">
        <f>IF(DR165="APROBADO",VLOOKUP(A165,'5 TD'!$D$3:$E$270,2,0),"NO APLICA")</f>
        <v>NO APLICA</v>
      </c>
      <c r="DU165" s="2" t="str">
        <f t="shared" si="71"/>
        <v>NO APLICA</v>
      </c>
      <c r="DV165" s="2" t="str">
        <f>IF(DU165="SI",VLOOKUP(A165,'5 TD'!$G$3:$H$270,2,0),"NO APLICA ")</f>
        <v xml:space="preserve">NO APLICA </v>
      </c>
      <c r="DW165" s="2" t="str">
        <f t="shared" si="99"/>
        <v>NO</v>
      </c>
      <c r="DX165" s="2" t="str">
        <f>IF(DW165="SI",VLOOKUP(A165,'5 TD'!$J$4:$K$472,2,0),"NO APLICA")</f>
        <v>NO APLICA</v>
      </c>
      <c r="DY165" s="2" t="str">
        <f t="shared" si="100"/>
        <v>NO</v>
      </c>
      <c r="DZ165" s="7" t="str">
        <f>IF(DY165="SI",VLOOKUP(A165,'5 TD'!$M$4:$N$350,2,0),"NO APLICA")</f>
        <v>NO APLICA</v>
      </c>
      <c r="EA165" s="2" t="str">
        <f t="shared" si="88"/>
        <v>NO APLICA</v>
      </c>
      <c r="EB165" s="12" t="str">
        <f t="shared" si="101"/>
        <v/>
      </c>
      <c r="EC165" s="12" t="str">
        <f>IF(EA165="SI",VLOOKUP(A165,'5 TD'!$V$4:$W$479,2,0),"NO APLICA")</f>
        <v>NO APLICA</v>
      </c>
      <c r="ED165" s="2" t="str">
        <f t="shared" si="72"/>
        <v>NO</v>
      </c>
      <c r="EE165" s="79" t="str">
        <f>IF(ED165="SI",VLOOKUP(AI165,COMPORTAMIENTO!$A$1:$H$2100,7,0),"NO APLICA")</f>
        <v>NO APLICA</v>
      </c>
      <c r="EF165" s="234" t="str">
        <f>IF(ED165="SI",VLOOKUP(A165,'5 TD'!$P$2:$Q$479,2,0),"NO APLICA")</f>
        <v>NO APLICA</v>
      </c>
      <c r="EG165" s="2" t="str">
        <f t="shared" si="73"/>
        <v>NO</v>
      </c>
      <c r="EH165" s="2">
        <f>IF(CZ165="no",0,VLOOKUP(AI165,EXPERIENCIA!$A$1:$C$2100,2,0))</f>
        <v>0</v>
      </c>
      <c r="EI165" s="2">
        <f>IF(CZ165="si",VLOOKUP(A165,'5 TD'!$S$3:$T$2103,2,0),0)</f>
        <v>0</v>
      </c>
      <c r="EJ165" s="2" t="str">
        <f t="shared" si="74"/>
        <v>SI</v>
      </c>
      <c r="EK165" s="2">
        <f>+('3 Planilla Preadjudicación OTIC'!BU166)</f>
        <v>0</v>
      </c>
      <c r="EL165" s="3"/>
      <c r="EM165" s="3"/>
      <c r="EN165" s="3"/>
    </row>
    <row r="166" spans="1:144" ht="15" hidden="1" customHeight="1" x14ac:dyDescent="0.3">
      <c r="A166" s="2">
        <f>+('3 Planilla Preadjudicación OTIC'!A166)</f>
        <v>14541</v>
      </c>
      <c r="B166" s="2" t="str">
        <f>+('3 Planilla Preadjudicación OTIC'!B166)</f>
        <v>53334038-5</v>
      </c>
      <c r="C166" s="4">
        <f>+('3 Planilla Preadjudicación OTIC'!E166)</f>
        <v>2025</v>
      </c>
      <c r="D166" s="4" t="str">
        <f>+('3 Planilla Preadjudicación OTIC'!F166)</f>
        <v>Fondos Regionales</v>
      </c>
      <c r="E166" s="4" t="str">
        <f>+('3 Planilla Preadjudicación OTIC'!G166)</f>
        <v>61531000-K</v>
      </c>
      <c r="F166" s="4" t="str">
        <f>+('3 Planilla Preadjudicación OTIC'!H166)</f>
        <v>SENCE</v>
      </c>
      <c r="G166" s="4"/>
      <c r="H166" s="4"/>
      <c r="I166" s="4" t="str">
        <f>+('3 Planilla Preadjudicación OTIC'!I166)</f>
        <v>GESTIONANDO Y FORMALIZANDO MI EMPRENDIMIENTO</v>
      </c>
      <c r="J166" s="4" t="str">
        <f>+('3 Planilla Preadjudicación OTIC'!J166)</f>
        <v>PF1199</v>
      </c>
      <c r="K166" s="4" t="str">
        <f>+('3 Planilla Preadjudicación OTIC'!K166)</f>
        <v>TÉCNICAS PARA EL EMPRENDIMIENTO</v>
      </c>
      <c r="L166" s="4" t="str">
        <f>+('3 Planilla Preadjudicación OTIC'!L166)</f>
        <v>PF0921</v>
      </c>
      <c r="M166" s="2">
        <f>+('3 Planilla Preadjudicación OTIC'!M166)</f>
        <v>9</v>
      </c>
      <c r="N166" s="4" t="str">
        <f>+('3 Planilla Preadjudicación OTIC'!N166)</f>
        <v>DE LA ARAUCANÍA</v>
      </c>
      <c r="O166" s="4" t="str">
        <f>+('3 Planilla Preadjudicación OTIC'!O166)</f>
        <v>GALVARINO</v>
      </c>
      <c r="P166" s="4" t="str">
        <f>+('3 Planilla Preadjudicación OTIC'!P166)</f>
        <v>PERSONAS VULNERABLES PERTENECIENTES AL 80 % MÁS VULNERABLE</v>
      </c>
      <c r="Q166" s="4" t="str">
        <f>+('3 Planilla Preadjudicación OTIC'!Q166)</f>
        <v>PRESENCIAL</v>
      </c>
      <c r="R166" s="4" t="str">
        <f>+('3 Planilla Preadjudicación OTIC'!R166)</f>
        <v>INDEPENDIENTE</v>
      </c>
      <c r="S166" s="4" t="str">
        <f>+('3 Planilla Preadjudicación OTIC'!S166)</f>
        <v>01. LUNES - MAÑANA / 04. MARTES - MAÑANA / 07. MIÉRCOLES - MAÑANA / 10. JUEVES - MAÑANA / 13. VIERNES - MAÑANA</v>
      </c>
      <c r="T166" s="2">
        <f>+('3 Planilla Preadjudicación OTIC'!T166)</f>
        <v>20</v>
      </c>
      <c r="U166" s="2">
        <f>+('3 Planilla Preadjudicación OTIC'!U166)</f>
        <v>100</v>
      </c>
      <c r="V166" s="2">
        <f>+('3 Planilla Preadjudicación OTIC'!V166)</f>
        <v>12</v>
      </c>
      <c r="W166" s="2">
        <f>+('3 Planilla Preadjudicación OTIC'!W166)</f>
        <v>112</v>
      </c>
      <c r="X166" s="2">
        <f>+('3 Planilla Preadjudicación OTIC'!X166)</f>
        <v>4</v>
      </c>
      <c r="Y166" s="2" t="str">
        <f>+('3 Planilla Preadjudicación OTIC'!Y166)</f>
        <v>SI</v>
      </c>
      <c r="Z166" s="2" t="str">
        <f>+('3 Planilla Preadjudicación OTIC'!Z166)</f>
        <v>SI</v>
      </c>
      <c r="AA166" s="2" t="str">
        <f>+('3 Planilla Preadjudicación OTIC'!AA166)</f>
        <v>SI</v>
      </c>
      <c r="AB166" s="4">
        <f>+('3 Planilla Preadjudicación OTIC'!AB166)</f>
        <v>0</v>
      </c>
      <c r="AC166" s="4" t="str">
        <f>+('3 Planilla Preadjudicación OTIC'!AC166)</f>
        <v>EDUCACIÓN BÁSICA COMPLETA, PREFERENTEMENTE; NIVEL DE MANEJO COMPUTACIONAL BÁSICO (O NIVEL USUARIO),
PREFERENTEMENTE.</v>
      </c>
      <c r="AD166" s="2">
        <f>+('3 Planilla Preadjudicación OTIC'!AD166)</f>
        <v>0</v>
      </c>
      <c r="AE166" s="4">
        <f>+('3 Planilla Preadjudicación OTIC'!AE166)</f>
        <v>0</v>
      </c>
      <c r="AF166" s="2" t="str">
        <f>+('3 Planilla Preadjudicación OTIC'!AF166)</f>
        <v>CONVOCATORIA ABIERTA</v>
      </c>
      <c r="AG166" s="2">
        <f>+('3 Planilla Preadjudicación OTIC'!AG166)</f>
        <v>28</v>
      </c>
      <c r="AH166" s="30">
        <v>2</v>
      </c>
      <c r="AI166" s="2" t="str">
        <f>+('3 Planilla Preadjudicación OTIC'!AI166)</f>
        <v>77042533-6</v>
      </c>
      <c r="AJ166" s="135" t="str">
        <f>+('3 Planilla Preadjudicación OTIC'!AJ166)</f>
        <v>Servicios de Capacitación Cognos Online Spa.</v>
      </c>
      <c r="AK166" s="4">
        <f>+('3 Planilla Preadjudicación OTIC'!AK166)</f>
        <v>112</v>
      </c>
      <c r="AL166" s="2">
        <f>+('3 Planilla Preadjudicación OTIC'!AL166)</f>
        <v>28</v>
      </c>
      <c r="AM166" s="2">
        <f>+('3 Planilla Preadjudicación OTIC'!AM166)</f>
        <v>5075</v>
      </c>
      <c r="AN166" s="12">
        <f>+('3 Planilla Preadjudicación OTIC'!AN166)</f>
        <v>275000</v>
      </c>
      <c r="AO166" s="12">
        <f>+('3 Planilla Preadjudicación OTIC'!AO166)</f>
        <v>0</v>
      </c>
      <c r="AP166" s="12">
        <f>+('3 Planilla Preadjudicación OTIC'!AP166)</f>
        <v>11368000</v>
      </c>
      <c r="AQ166" s="12">
        <f>+('3 Planilla Preadjudicación OTIC'!AQ166)</f>
        <v>2240000</v>
      </c>
      <c r="AR166" s="12">
        <f>+('3 Planilla Preadjudicación OTIC'!AR166)</f>
        <v>5500000</v>
      </c>
      <c r="AS166" s="12">
        <f>+('3 Planilla Preadjudicación OTIC'!AS166)</f>
        <v>2800000</v>
      </c>
      <c r="AT166" s="12">
        <f>+('3 Planilla Preadjudicación OTIC'!AT166)</f>
        <v>0</v>
      </c>
      <c r="AU166" s="12">
        <f>+('3 Planilla Preadjudicación OTIC'!AU166)</f>
        <v>21908000</v>
      </c>
      <c r="AV166" s="12" t="str">
        <f>+('3 Planilla Preadjudicación OTIC'!AV166)</f>
        <v>SI</v>
      </c>
      <c r="AW166" s="2">
        <f>+('3 Planilla Preadjudicación OTIC'!AW166)</f>
        <v>0</v>
      </c>
      <c r="AX166" s="4">
        <f>+('3 Planilla Preadjudicación OTIC'!AX166)</f>
        <v>1</v>
      </c>
      <c r="AY166" s="2">
        <f>+('3 Planilla Preadjudicación OTIC'!AY166)</f>
        <v>7</v>
      </c>
      <c r="AZ166" s="2" t="str">
        <f>+('3 Planilla Preadjudicación OTIC'!BA166)</f>
        <v>-</v>
      </c>
      <c r="BA166" s="2" t="str">
        <f>+('3 Planilla Preadjudicación OTIC'!BB166)</f>
        <v>-</v>
      </c>
      <c r="BB166" s="2" t="str">
        <f>+('3 Planilla Preadjudicación OTIC'!BC166)</f>
        <v>-</v>
      </c>
      <c r="BC166" s="2" t="str">
        <f>+('3 Planilla Preadjudicación OTIC'!BD166)</f>
        <v>-</v>
      </c>
      <c r="BD166" s="2" t="str">
        <f>+('3 Planilla Preadjudicación OTIC'!BE166)</f>
        <v>-</v>
      </c>
      <c r="BE166" s="2" t="str">
        <f>+('3 Planilla Preadjudicación OTIC'!BF166)</f>
        <v>-</v>
      </c>
      <c r="BF166" s="2"/>
      <c r="BG166" s="2">
        <f>+('3 Planilla Preadjudicación OTIC'!BG166)</f>
        <v>7</v>
      </c>
      <c r="BH166" s="2">
        <f>+('3 Planilla Preadjudicación OTIC'!BH166)</f>
        <v>7</v>
      </c>
      <c r="BI166" s="2">
        <f>+('3 Planilla Preadjudicación OTIC'!BI166)</f>
        <v>7</v>
      </c>
      <c r="BJ166" s="2">
        <f>+('3 Planilla Preadjudicación OTIC'!BJ166)</f>
        <v>7</v>
      </c>
      <c r="BK166" s="2">
        <f>+('3 Planilla Preadjudicación OTIC'!BK166)</f>
        <v>7</v>
      </c>
      <c r="BL166" s="199">
        <f>+('3 Planilla Preadjudicación OTIC'!BM166)</f>
        <v>7</v>
      </c>
      <c r="BM166" s="103">
        <f>ROUND(('3 Planilla Preadjudicación OTIC'!BN166),1)</f>
        <v>6.4</v>
      </c>
      <c r="BN166" s="4">
        <f>+('3 Planilla Preadjudicación OTIC'!BO166)</f>
        <v>0</v>
      </c>
      <c r="BO166" s="4">
        <f>+('3 Planilla Preadjudicación OTIC'!BP166)</f>
        <v>0</v>
      </c>
      <c r="BP166" s="4">
        <f>+('3 Planilla Preadjudicación OTIC'!BQ166)</f>
        <v>0</v>
      </c>
      <c r="BQ166" s="4">
        <f>+('3 Planilla Preadjudicación OTIC'!BR166)</f>
        <v>0</v>
      </c>
      <c r="BR166" s="4">
        <f>+('3 Planilla Preadjudicación OTIC'!BS166)</f>
        <v>0</v>
      </c>
      <c r="BS166" s="4">
        <f>+('3 Planilla Preadjudicación OTIC'!BT166)</f>
        <v>0</v>
      </c>
      <c r="BT166" s="135"/>
      <c r="BU166" s="85">
        <f>IF(VLOOKUP(A166,'BD OFICIAL'!$A$1:$AL$2097,7,0)=D166,0,1)</f>
        <v>0</v>
      </c>
      <c r="BV166" s="85">
        <f>IF(VLOOKUP(A166,'BD OFICIAL'!$A$1:$AL$2097,11,0)=J166,0,1)</f>
        <v>0</v>
      </c>
      <c r="BW166" s="85">
        <f>IF(VLOOKUP(A166,'BD OFICIAL'!$A$1:$AL$2097,13,0)=L166,0,1)</f>
        <v>0</v>
      </c>
      <c r="BX166" s="2">
        <f>IF(VLOOKUP(A166,'BD OFICIAL'!$A$1:$AL$2097,16,0)=O166,0,1)</f>
        <v>0</v>
      </c>
      <c r="BY166" s="2">
        <f>IF(VLOOKUP(A166,'BD OFICIAL'!$A$1:$AL$2097,17,0)=P166,0,1)</f>
        <v>0</v>
      </c>
      <c r="BZ166" s="2">
        <f>IF(VLOOKUP(A166,'BD OFICIAL'!$A$1:$AL$2097,19,0)=R166,0,1)</f>
        <v>0</v>
      </c>
      <c r="CA166" s="2">
        <f>IF(VLOOKUP(A166,'BD OFICIAL'!$A$1:$AL$2097,21,0)=T166,0,1)</f>
        <v>0</v>
      </c>
      <c r="CB166" s="2">
        <f>IF(VLOOKUP(A166,'BD OFICIAL'!$A$1:$AL$2097,24,0)=AK166,0,1)</f>
        <v>0</v>
      </c>
      <c r="CC166" s="2">
        <f>IF(VLOOKUP(A166,'BD OFICIAL'!$A$1:$AL$2097,25,0)=X166,0,1)</f>
        <v>0</v>
      </c>
      <c r="CD166" s="2">
        <f>IF(VLOOKUP(A166,'BD OFICIAL'!$A$1:$AL$2097,26,0)=Y166,0,1)</f>
        <v>0</v>
      </c>
      <c r="CE166" s="2">
        <f>IF(VLOOKUP(A166,'BD OFICIAL'!$A$1:$AL$2097,27,0)=Z166,0,1)</f>
        <v>0</v>
      </c>
      <c r="CF166" s="2">
        <f>IF(VLOOKUP(A166,'BD OFICIAL'!$A$1:$AL$2097,28,0)=AA166,0,1)</f>
        <v>0</v>
      </c>
      <c r="CG166" s="2">
        <f>IF(VLOOKUP(A166,'BD OFICIAL'!$A$1:$AL$2097,33,0)=AF166,0,1)</f>
        <v>0</v>
      </c>
      <c r="CH166" s="2">
        <f>IF(VLOOKUP(A166,'BD OFICIAL'!$A$1:$AL$2097,35,0)=AH166,0,1)</f>
        <v>0</v>
      </c>
      <c r="CI166" s="85">
        <f>IF(VLOOKUP(A166,'BD OFICIAL'!$A$1:$AL$2097,34,0)=AL166,0,1)</f>
        <v>0</v>
      </c>
      <c r="CJ166" s="12">
        <f>VLOOKUP(A166,'BD OFICIAL'!$A$1:$AM$2097,36,0)*AM166-AP166</f>
        <v>0</v>
      </c>
      <c r="CK166" s="85" t="str">
        <f t="shared" si="75"/>
        <v>SHNOM</v>
      </c>
      <c r="CL166" s="85" t="str">
        <f t="shared" si="76"/>
        <v>SI</v>
      </c>
      <c r="CM166" s="85" t="str">
        <f t="shared" si="89"/>
        <v>NO</v>
      </c>
      <c r="CN166" s="31">
        <f t="shared" si="90"/>
        <v>0</v>
      </c>
      <c r="CO166" s="31">
        <f t="shared" si="77"/>
        <v>0</v>
      </c>
      <c r="CP166" s="31">
        <f t="shared" si="68"/>
        <v>0</v>
      </c>
      <c r="CQ166" s="31">
        <f>IF(Y166="NO",0,IF(Y166="SI",IF(VLOOKUP(A166,'BD OFICIAL'!$A:$AO,40,0)=AQ166,0,1)))</f>
        <v>0</v>
      </c>
      <c r="CR166" s="31">
        <f>IF(Z166="NO",0,IF(Z166="SI",IF(VLOOKUP(A166,'BD OFICIAL'!$A:$AO,41,0)=AS166,0,1)))</f>
        <v>0</v>
      </c>
      <c r="CS166" s="31">
        <f t="shared" si="78"/>
        <v>0</v>
      </c>
      <c r="CT166" s="31">
        <f t="shared" si="79"/>
        <v>0</v>
      </c>
      <c r="CU166" s="31">
        <f>IF(VLOOKUP(A166,'BD OFICIAL'!$A$1:$AL$1055,31,0)="SI",IF(AT166&gt;0,0,1),IF(AT166=0,0,1))</f>
        <v>0</v>
      </c>
      <c r="CV166" s="31">
        <f t="shared" si="80"/>
        <v>0</v>
      </c>
      <c r="CW166" s="31">
        <f t="shared" si="81"/>
        <v>0</v>
      </c>
      <c r="CX166" s="85" t="str">
        <f t="shared" si="91"/>
        <v>SI</v>
      </c>
      <c r="CY166" s="31">
        <f t="shared" si="92"/>
        <v>0</v>
      </c>
      <c r="CZ166" s="85" t="str">
        <f>IF(ISERROR(VLOOKUP(AI166,EXPERIENCIA!$A$1:$C$2100,1,0)),"NO","SI")</f>
        <v>NO</v>
      </c>
      <c r="DA166" s="85">
        <f>IF(CX166="no","NO APLICA",IF(AX166=0,"ERROR NOTA",IF(AND(AX166&gt;1,CZ166="NO"),"ERROR NOTA",IF(AND(CZ166="NO",AX166=1),0,IF(VLOOKUP(AI166,EXPERIENCIA!$A$1:$C$2100,3,0)=AX166,0,"ERROR NOTA")))))</f>
        <v>0</v>
      </c>
      <c r="DB166" s="85" t="str">
        <f>IF(ISERROR(VLOOKUP(AI166,COMPORTAMIENTO!$A$1:$C$2100,1,0)),"NO","SI")</f>
        <v>NO</v>
      </c>
      <c r="DC166" s="85">
        <f>IF(CX166="NO","NO APLICA",IF(AY166=0,"ERROR NOTA",IF(AND(DB166="NO",AY166=7),0,IF(VLOOKUP(AI166,COMPORTAMIENTO!$A$2:$H$2100,8,0)=AY166,0,"ERROR NOTA"))))</f>
        <v>0</v>
      </c>
      <c r="DD166" s="103">
        <f t="shared" si="93"/>
        <v>0.1</v>
      </c>
      <c r="DE166" s="103">
        <f t="shared" si="94"/>
        <v>0.70000000000000007</v>
      </c>
      <c r="DF166" s="85" t="str">
        <f t="shared" si="82"/>
        <v>SI</v>
      </c>
      <c r="DG166" s="85">
        <f t="shared" si="83"/>
        <v>0</v>
      </c>
      <c r="DH166" s="85">
        <f t="shared" si="95"/>
        <v>0</v>
      </c>
      <c r="DI166" s="85">
        <f t="shared" si="84"/>
        <v>0</v>
      </c>
      <c r="DJ166" s="7">
        <f t="shared" si="96"/>
        <v>7.0000000000000009</v>
      </c>
      <c r="DK166" s="7">
        <f t="shared" si="85"/>
        <v>7.0000000000000009</v>
      </c>
      <c r="DL166" s="12">
        <f t="shared" si="97"/>
        <v>5075</v>
      </c>
      <c r="DM166" s="12">
        <f>VLOOKUP(A166,'5 TD'!$A:$B,2,0)</f>
        <v>5075</v>
      </c>
      <c r="DN166" s="7">
        <f t="shared" si="86"/>
        <v>7</v>
      </c>
      <c r="DO166" s="85" t="str">
        <f t="shared" si="87"/>
        <v>APROBADO</v>
      </c>
      <c r="DP166" s="85" t="str">
        <f t="shared" si="69"/>
        <v>APROBADO</v>
      </c>
      <c r="DQ166" s="7">
        <f t="shared" si="70"/>
        <v>6.4</v>
      </c>
      <c r="DR166" s="85" t="str">
        <f t="shared" si="98"/>
        <v>APROBADO</v>
      </c>
      <c r="DS166" s="2">
        <f>+('3 Planilla Preadjudicación OTIC'!BO166)</f>
        <v>0</v>
      </c>
      <c r="DT166" s="2">
        <f>IF(DR166="APROBADO",VLOOKUP(A166,'5 TD'!$D$3:$E$270,2,0),"NO APLICA")</f>
        <v>7</v>
      </c>
      <c r="DU166" s="2" t="str">
        <f t="shared" si="71"/>
        <v>NO</v>
      </c>
      <c r="DV166" s="2" t="str">
        <f>IF(DU166="SI",VLOOKUP(A166,'5 TD'!$G$3:$H$270,2,0),"NO APLICA ")</f>
        <v xml:space="preserve">NO APLICA </v>
      </c>
      <c r="DW166" s="2" t="str">
        <f t="shared" si="99"/>
        <v>NO</v>
      </c>
      <c r="DX166" s="2" t="str">
        <f>IF(DW166="SI",VLOOKUP(A166,'5 TD'!$J$4:$K$472,2,0),"NO APLICA")</f>
        <v>NO APLICA</v>
      </c>
      <c r="DY166" s="2" t="str">
        <f t="shared" si="100"/>
        <v>NO</v>
      </c>
      <c r="DZ166" s="7" t="str">
        <f>IF(DY166="SI",VLOOKUP(A166,'5 TD'!$M$4:$N$350,2,0),"NO APLICA")</f>
        <v>NO APLICA</v>
      </c>
      <c r="EA166" s="2" t="str">
        <f t="shared" si="88"/>
        <v>NO APLICA</v>
      </c>
      <c r="EB166" s="12" t="str">
        <f t="shared" si="101"/>
        <v/>
      </c>
      <c r="EC166" s="12" t="str">
        <f>IF(EA166="SI",VLOOKUP(A166,'5 TD'!$V$4:$W$479,2,0),"NO APLICA")</f>
        <v>NO APLICA</v>
      </c>
      <c r="ED166" s="2" t="str">
        <f t="shared" si="72"/>
        <v>NO</v>
      </c>
      <c r="EE166" s="79" t="str">
        <f>IF(ED166="SI",VLOOKUP(AI166,COMPORTAMIENTO!$A$1:$H$2100,7,0),"NO APLICA")</f>
        <v>NO APLICA</v>
      </c>
      <c r="EF166" s="234" t="str">
        <f>IF(ED166="SI",VLOOKUP(A166,'5 TD'!$P$2:$Q$479,2,0),"NO APLICA")</f>
        <v>NO APLICA</v>
      </c>
      <c r="EG166" s="2" t="str">
        <f t="shared" si="73"/>
        <v>NO</v>
      </c>
      <c r="EH166" s="2">
        <f>IF(CZ166="no",0,VLOOKUP(AI166,EXPERIENCIA!$A$1:$C$2100,2,0))</f>
        <v>0</v>
      </c>
      <c r="EI166" s="2">
        <f>IF(CZ166="si",VLOOKUP(A166,'5 TD'!$S$3:$T$2103,2,0),0)</f>
        <v>0</v>
      </c>
      <c r="EJ166" s="2" t="str">
        <f t="shared" si="74"/>
        <v>SI</v>
      </c>
      <c r="EK166" s="2">
        <f>+('3 Planilla Preadjudicación OTIC'!BU167)</f>
        <v>0</v>
      </c>
      <c r="EL166" s="3"/>
      <c r="EM166" s="3"/>
      <c r="EN166" s="3"/>
    </row>
    <row r="167" spans="1:144" ht="15" hidden="1" customHeight="1" x14ac:dyDescent="0.3">
      <c r="A167" s="2">
        <f>+('3 Planilla Preadjudicación OTIC'!A167)</f>
        <v>14544</v>
      </c>
      <c r="B167" s="2" t="str">
        <f>+('3 Planilla Preadjudicación OTIC'!B167)</f>
        <v>53334038-5</v>
      </c>
      <c r="C167" s="4">
        <f>+('3 Planilla Preadjudicación OTIC'!E167)</f>
        <v>2025</v>
      </c>
      <c r="D167" s="4" t="str">
        <f>+('3 Planilla Preadjudicación OTIC'!F167)</f>
        <v>Fondos Regionales</v>
      </c>
      <c r="E167" s="4" t="str">
        <f>+('3 Planilla Preadjudicación OTIC'!G167)</f>
        <v>61531000-K</v>
      </c>
      <c r="F167" s="4" t="str">
        <f>+('3 Planilla Preadjudicación OTIC'!H167)</f>
        <v>SENCE</v>
      </c>
      <c r="G167" s="4"/>
      <c r="H167" s="4"/>
      <c r="I167" s="4" t="str">
        <f>+('3 Planilla Preadjudicación OTIC'!I167)</f>
        <v>OPERACIÓN DE GRÚA HORQUILLA</v>
      </c>
      <c r="J167" s="4" t="str">
        <f>+('3 Planilla Preadjudicación OTIC'!J167)</f>
        <v>PF1257</v>
      </c>
      <c r="K167" s="4">
        <f>+('3 Planilla Preadjudicación OTIC'!K167)</f>
        <v>0</v>
      </c>
      <c r="L167" s="4">
        <f>+('3 Planilla Preadjudicación OTIC'!L167)</f>
        <v>0</v>
      </c>
      <c r="M167" s="2">
        <f>+('3 Planilla Preadjudicación OTIC'!M167)</f>
        <v>9</v>
      </c>
      <c r="N167" s="4" t="str">
        <f>+('3 Planilla Preadjudicación OTIC'!N167)</f>
        <v>DE LA ARAUCANÍA</v>
      </c>
      <c r="O167" s="4" t="str">
        <f>+('3 Planilla Preadjudicación OTIC'!O167)</f>
        <v>PITRUFQUÉN</v>
      </c>
      <c r="P167" s="4" t="str">
        <f>+('3 Planilla Preadjudicación OTIC'!P167)</f>
        <v>PERSONAS VULNERABLES PERTENECIENTES AL 80 % MÁS VULNERABLE</v>
      </c>
      <c r="Q167" s="4" t="str">
        <f>+('3 Planilla Preadjudicación OTIC'!Q167)</f>
        <v>PRESENCIAL</v>
      </c>
      <c r="R167" s="4" t="str">
        <f>+('3 Planilla Preadjudicación OTIC'!R167)</f>
        <v>DEPENDIENTE</v>
      </c>
      <c r="S167" s="4" t="str">
        <f>+('3 Planilla Preadjudicación OTIC'!S167)</f>
        <v>01. LUNES - MAÑANA / 04. MARTES - MAÑANA / 07. MIÉRCOLES - MAÑANA / 10. JUEVES - MAÑANA / 13. VIERNES - MAÑANA</v>
      </c>
      <c r="T167" s="2">
        <f>+('3 Planilla Preadjudicación OTIC'!T167)</f>
        <v>20</v>
      </c>
      <c r="U167" s="2">
        <f>+('3 Planilla Preadjudicación OTIC'!U167)</f>
        <v>160</v>
      </c>
      <c r="V167" s="2" t="str">
        <f>+('3 Planilla Preadjudicación OTIC'!V167)</f>
        <v/>
      </c>
      <c r="W167" s="2">
        <f>+('3 Planilla Preadjudicación OTIC'!W167)</f>
        <v>160</v>
      </c>
      <c r="X167" s="2">
        <f>+('3 Planilla Preadjudicación OTIC'!X167)</f>
        <v>4</v>
      </c>
      <c r="Y167" s="2" t="str">
        <f>+('3 Planilla Preadjudicación OTIC'!Y167)</f>
        <v>SI</v>
      </c>
      <c r="Z167" s="2" t="str">
        <f>+('3 Planilla Preadjudicación OTIC'!Z167)</f>
        <v>SI</v>
      </c>
      <c r="AA167" s="2" t="str">
        <f>+('3 Planilla Preadjudicación OTIC'!AA167)</f>
        <v>NO</v>
      </c>
      <c r="AB167" s="4">
        <f>+('3 Planilla Preadjudicación OTIC'!AB167)</f>
        <v>0</v>
      </c>
      <c r="AC167" s="4" t="str">
        <f>+('3 Planilla Preadjudicación OTIC'!AC167)</f>
        <v>EDUCACIÓN MEDIA COMPLETA, PREFERENTEMENTE</v>
      </c>
      <c r="AD167" s="2" t="str">
        <f>+('3 Planilla Preadjudicación OTIC'!AD167)</f>
        <v>SI</v>
      </c>
      <c r="AE167" s="4" t="str">
        <f>+('3 Planilla Preadjudicación OTIC'!AE167)</f>
        <v>LICENCIA DE CONDUCIR CLASE D</v>
      </c>
      <c r="AF167" s="2" t="str">
        <f>+('3 Planilla Preadjudicación OTIC'!AF167)</f>
        <v>CONVOCATORIA ABIERTA</v>
      </c>
      <c r="AG167" s="2">
        <f>+('3 Planilla Preadjudicación OTIC'!AG167)</f>
        <v>40</v>
      </c>
      <c r="AH167" s="30">
        <v>2</v>
      </c>
      <c r="AI167" s="2" t="str">
        <f>+('3 Planilla Preadjudicación OTIC'!AI167)</f>
        <v>77042533-6</v>
      </c>
      <c r="AJ167" s="135" t="str">
        <f>+('3 Planilla Preadjudicación OTIC'!AJ167)</f>
        <v>Servicios de Capacitación Cognos Online Spa.</v>
      </c>
      <c r="AK167" s="4">
        <f>+('3 Planilla Preadjudicación OTIC'!AK167)</f>
        <v>160</v>
      </c>
      <c r="AL167" s="2">
        <f>+('3 Planilla Preadjudicación OTIC'!AL167)</f>
        <v>40</v>
      </c>
      <c r="AM167" s="2">
        <f>+('3 Planilla Preadjudicación OTIC'!AM167)</f>
        <v>5075</v>
      </c>
      <c r="AN167" s="12">
        <f>+('3 Planilla Preadjudicación OTIC'!AN167)</f>
        <v>0</v>
      </c>
      <c r="AO167" s="12">
        <f>+('3 Planilla Preadjudicación OTIC'!AO167)</f>
        <v>100000</v>
      </c>
      <c r="AP167" s="12">
        <f>+('3 Planilla Preadjudicación OTIC'!AP167)</f>
        <v>16240000</v>
      </c>
      <c r="AQ167" s="12">
        <f>+('3 Planilla Preadjudicación OTIC'!AQ167)</f>
        <v>3200000</v>
      </c>
      <c r="AR167" s="12">
        <f>+('3 Planilla Preadjudicación OTIC'!AR167)</f>
        <v>0</v>
      </c>
      <c r="AS167" s="12">
        <f>+('3 Planilla Preadjudicación OTIC'!AS167)</f>
        <v>4000000</v>
      </c>
      <c r="AT167" s="12">
        <f>+('3 Planilla Preadjudicación OTIC'!AT167)</f>
        <v>2000000</v>
      </c>
      <c r="AU167" s="12">
        <f>+('3 Planilla Preadjudicación OTIC'!AU167)</f>
        <v>25440000</v>
      </c>
      <c r="AV167" s="12" t="str">
        <f>+('3 Planilla Preadjudicación OTIC'!AV167)</f>
        <v>SI</v>
      </c>
      <c r="AW167" s="2">
        <f>+('3 Planilla Preadjudicación OTIC'!AW167)</f>
        <v>0</v>
      </c>
      <c r="AX167" s="4">
        <f>+('3 Planilla Preadjudicación OTIC'!AX167)</f>
        <v>1</v>
      </c>
      <c r="AY167" s="2">
        <f>+('3 Planilla Preadjudicación OTIC'!AY167)</f>
        <v>7</v>
      </c>
      <c r="AZ167" s="2" t="str">
        <f>+('3 Planilla Preadjudicación OTIC'!BA167)</f>
        <v>-</v>
      </c>
      <c r="BA167" s="2" t="str">
        <f>+('3 Planilla Preadjudicación OTIC'!BB167)</f>
        <v>-</v>
      </c>
      <c r="BB167" s="2" t="str">
        <f>+('3 Planilla Preadjudicación OTIC'!BC167)</f>
        <v>-</v>
      </c>
      <c r="BC167" s="2" t="str">
        <f>+('3 Planilla Preadjudicación OTIC'!BD167)</f>
        <v>-</v>
      </c>
      <c r="BD167" s="2" t="str">
        <f>+('3 Planilla Preadjudicación OTIC'!BE167)</f>
        <v>-</v>
      </c>
      <c r="BE167" s="2" t="str">
        <f>+('3 Planilla Preadjudicación OTIC'!BF167)</f>
        <v>-</v>
      </c>
      <c r="BF167" s="2"/>
      <c r="BG167" s="2">
        <f>+('3 Planilla Preadjudicación OTIC'!BG167)</f>
        <v>7</v>
      </c>
      <c r="BH167" s="2">
        <f>+('3 Planilla Preadjudicación OTIC'!BH167)</f>
        <v>7</v>
      </c>
      <c r="BI167" s="2">
        <f>+('3 Planilla Preadjudicación OTIC'!BI167)</f>
        <v>7</v>
      </c>
      <c r="BJ167" s="2">
        <f>+('3 Planilla Preadjudicación OTIC'!BJ167)</f>
        <v>7</v>
      </c>
      <c r="BK167" s="2">
        <f>+('3 Planilla Preadjudicación OTIC'!BK167)</f>
        <v>7</v>
      </c>
      <c r="BL167" s="199">
        <f>+('3 Planilla Preadjudicación OTIC'!BM167)</f>
        <v>7</v>
      </c>
      <c r="BM167" s="103">
        <f>ROUND(('3 Planilla Preadjudicación OTIC'!BN167),1)</f>
        <v>6.4</v>
      </c>
      <c r="BN167" s="4">
        <f>+('3 Planilla Preadjudicación OTIC'!BO167)</f>
        <v>0</v>
      </c>
      <c r="BO167" s="4">
        <f>+('3 Planilla Preadjudicación OTIC'!BP167)</f>
        <v>0</v>
      </c>
      <c r="BP167" s="4">
        <f>+('3 Planilla Preadjudicación OTIC'!BQ167)</f>
        <v>0</v>
      </c>
      <c r="BQ167" s="4">
        <f>+('3 Planilla Preadjudicación OTIC'!BR167)</f>
        <v>0</v>
      </c>
      <c r="BR167" s="4">
        <f>+('3 Planilla Preadjudicación OTIC'!BS167)</f>
        <v>0</v>
      </c>
      <c r="BS167" s="4">
        <f>+('3 Planilla Preadjudicación OTIC'!BT167)</f>
        <v>0</v>
      </c>
      <c r="BT167" s="135"/>
      <c r="BU167" s="85">
        <f>IF(VLOOKUP(A167,'BD OFICIAL'!$A$1:$AL$2097,7,0)=D167,0,1)</f>
        <v>0</v>
      </c>
      <c r="BV167" s="85">
        <f>IF(VLOOKUP(A167,'BD OFICIAL'!$A$1:$AL$2097,11,0)=J167,0,1)</f>
        <v>0</v>
      </c>
      <c r="BW167" s="85">
        <f>IF(VLOOKUP(A167,'BD OFICIAL'!$A$1:$AL$2097,13,0)=L167,0,1)</f>
        <v>0</v>
      </c>
      <c r="BX167" s="2">
        <f>IF(VLOOKUP(A167,'BD OFICIAL'!$A$1:$AL$2097,16,0)=O167,0,1)</f>
        <v>0</v>
      </c>
      <c r="BY167" s="2">
        <f>IF(VLOOKUP(A167,'BD OFICIAL'!$A$1:$AL$2097,17,0)=P167,0,1)</f>
        <v>0</v>
      </c>
      <c r="BZ167" s="2">
        <f>IF(VLOOKUP(A167,'BD OFICIAL'!$A$1:$AL$2097,19,0)=R167,0,1)</f>
        <v>0</v>
      </c>
      <c r="CA167" s="2">
        <f>IF(VLOOKUP(A167,'BD OFICIAL'!$A$1:$AL$2097,21,0)=T167,0,1)</f>
        <v>0</v>
      </c>
      <c r="CB167" s="2">
        <f>IF(VLOOKUP(A167,'BD OFICIAL'!$A$1:$AL$2097,24,0)=AK167,0,1)</f>
        <v>0</v>
      </c>
      <c r="CC167" s="2">
        <f>IF(VLOOKUP(A167,'BD OFICIAL'!$A$1:$AL$2097,25,0)=X167,0,1)</f>
        <v>0</v>
      </c>
      <c r="CD167" s="2">
        <f>IF(VLOOKUP(A167,'BD OFICIAL'!$A$1:$AL$2097,26,0)=Y167,0,1)</f>
        <v>0</v>
      </c>
      <c r="CE167" s="2">
        <f>IF(VLOOKUP(A167,'BD OFICIAL'!$A$1:$AL$2097,27,0)=Z167,0,1)</f>
        <v>0</v>
      </c>
      <c r="CF167" s="2">
        <f>IF(VLOOKUP(A167,'BD OFICIAL'!$A$1:$AL$2097,28,0)=AA167,0,1)</f>
        <v>0</v>
      </c>
      <c r="CG167" s="2">
        <f>IF(VLOOKUP(A167,'BD OFICIAL'!$A$1:$AL$2097,33,0)=AF167,0,1)</f>
        <v>0</v>
      </c>
      <c r="CH167" s="2">
        <f>IF(VLOOKUP(A167,'BD OFICIAL'!$A$1:$AL$2097,35,0)=AH167,0,1)</f>
        <v>0</v>
      </c>
      <c r="CI167" s="85">
        <f>IF(VLOOKUP(A167,'BD OFICIAL'!$A$1:$AL$2097,34,0)=AL167,0,1)</f>
        <v>0</v>
      </c>
      <c r="CJ167" s="12">
        <f>VLOOKUP(A167,'BD OFICIAL'!$A$1:$AM$2097,36,0)*AM167-AP167</f>
        <v>0</v>
      </c>
      <c r="CK167" s="85" t="str">
        <f t="shared" si="75"/>
        <v>SSH</v>
      </c>
      <c r="CL167" s="85" t="str">
        <f t="shared" si="76"/>
        <v>SI</v>
      </c>
      <c r="CM167" s="85" t="str">
        <f t="shared" si="89"/>
        <v>NO</v>
      </c>
      <c r="CN167" s="31">
        <f t="shared" si="90"/>
        <v>0</v>
      </c>
      <c r="CO167" s="31">
        <f t="shared" si="77"/>
        <v>0</v>
      </c>
      <c r="CP167" s="31">
        <f t="shared" si="68"/>
        <v>0</v>
      </c>
      <c r="CQ167" s="31">
        <f>IF(Y167="NO",0,IF(Y167="SI",IF(VLOOKUP(A167,'BD OFICIAL'!$A:$AO,40,0)=AQ167,0,1)))</f>
        <v>0</v>
      </c>
      <c r="CR167" s="31">
        <f>IF(Z167="NO",0,IF(Z167="SI",IF(VLOOKUP(A167,'BD OFICIAL'!$A:$AO,41,0)=AS167,0,1)))</f>
        <v>0</v>
      </c>
      <c r="CS167" s="31">
        <f t="shared" si="78"/>
        <v>0</v>
      </c>
      <c r="CT167" s="31">
        <f t="shared" si="79"/>
        <v>0</v>
      </c>
      <c r="CU167" s="31">
        <f>IF(VLOOKUP(A167,'BD OFICIAL'!$A$1:$AL$1055,31,0)="SI",IF(AT167&gt;0,0,1),IF(AT167=0,0,1))</f>
        <v>0</v>
      </c>
      <c r="CV167" s="31">
        <f t="shared" si="80"/>
        <v>0</v>
      </c>
      <c r="CW167" s="31">
        <f t="shared" si="81"/>
        <v>0</v>
      </c>
      <c r="CX167" s="85" t="str">
        <f t="shared" si="91"/>
        <v>SI</v>
      </c>
      <c r="CY167" s="31">
        <f t="shared" si="92"/>
        <v>0</v>
      </c>
      <c r="CZ167" s="85" t="str">
        <f>IF(ISERROR(VLOOKUP(AI167,EXPERIENCIA!$A$1:$C$2100,1,0)),"NO","SI")</f>
        <v>NO</v>
      </c>
      <c r="DA167" s="85">
        <f>IF(CX167="no","NO APLICA",IF(AX167=0,"ERROR NOTA",IF(AND(AX167&gt;1,CZ167="NO"),"ERROR NOTA",IF(AND(CZ167="NO",AX167=1),0,IF(VLOOKUP(AI167,EXPERIENCIA!$A$1:$C$2100,3,0)=AX167,0,"ERROR NOTA")))))</f>
        <v>0</v>
      </c>
      <c r="DB167" s="85" t="str">
        <f>IF(ISERROR(VLOOKUP(AI167,COMPORTAMIENTO!$A$1:$C$2100,1,0)),"NO","SI")</f>
        <v>NO</v>
      </c>
      <c r="DC167" s="85">
        <f>IF(CX167="NO","NO APLICA",IF(AY167=0,"ERROR NOTA",IF(AND(DB167="NO",AY167=7),0,IF(VLOOKUP(AI167,COMPORTAMIENTO!$A$2:$H$2100,8,0)=AY167,0,"ERROR NOTA"))))</f>
        <v>0</v>
      </c>
      <c r="DD167" s="103">
        <f t="shared" si="93"/>
        <v>0.1</v>
      </c>
      <c r="DE167" s="103">
        <f t="shared" si="94"/>
        <v>0.70000000000000007</v>
      </c>
      <c r="DF167" s="85" t="str">
        <f t="shared" si="82"/>
        <v>SI</v>
      </c>
      <c r="DG167" s="85">
        <f t="shared" si="83"/>
        <v>0</v>
      </c>
      <c r="DH167" s="85">
        <f t="shared" si="95"/>
        <v>0</v>
      </c>
      <c r="DI167" s="85">
        <f t="shared" si="84"/>
        <v>0</v>
      </c>
      <c r="DJ167" s="7">
        <f t="shared" si="96"/>
        <v>7.0000000000000009</v>
      </c>
      <c r="DK167" s="7">
        <f t="shared" si="85"/>
        <v>7.0000000000000009</v>
      </c>
      <c r="DL167" s="12">
        <f t="shared" si="97"/>
        <v>5075</v>
      </c>
      <c r="DM167" s="12">
        <f>VLOOKUP(A167,'5 TD'!$A:$B,2,0)</f>
        <v>5075</v>
      </c>
      <c r="DN167" s="7">
        <f t="shared" si="86"/>
        <v>7</v>
      </c>
      <c r="DO167" s="85" t="str">
        <f t="shared" si="87"/>
        <v>APROBADO</v>
      </c>
      <c r="DP167" s="85" t="str">
        <f t="shared" si="69"/>
        <v>APROBADO</v>
      </c>
      <c r="DQ167" s="7">
        <f t="shared" si="70"/>
        <v>6.4</v>
      </c>
      <c r="DR167" s="85" t="str">
        <f t="shared" si="98"/>
        <v>APROBADO</v>
      </c>
      <c r="DS167" s="2">
        <f>+('3 Planilla Preadjudicación OTIC'!BO167)</f>
        <v>0</v>
      </c>
      <c r="DT167" s="2">
        <f>IF(DR167="APROBADO",VLOOKUP(A167,'5 TD'!$D$3:$E$270,2,0),"NO APLICA")</f>
        <v>7</v>
      </c>
      <c r="DU167" s="2" t="str">
        <f t="shared" si="71"/>
        <v>NO</v>
      </c>
      <c r="DV167" s="2" t="str">
        <f>IF(DU167="SI",VLOOKUP(A167,'5 TD'!$G$3:$H$270,2,0),"NO APLICA ")</f>
        <v xml:space="preserve">NO APLICA </v>
      </c>
      <c r="DW167" s="2" t="str">
        <f t="shared" si="99"/>
        <v>NO</v>
      </c>
      <c r="DX167" s="2" t="str">
        <f>IF(DW167="SI",VLOOKUP(A167,'5 TD'!$J$4:$K$472,2,0),"NO APLICA")</f>
        <v>NO APLICA</v>
      </c>
      <c r="DY167" s="2" t="str">
        <f t="shared" si="100"/>
        <v>NO</v>
      </c>
      <c r="DZ167" s="7" t="str">
        <f>IF(DY167="SI",VLOOKUP(A167,'5 TD'!$M$4:$N$350,2,0),"NO APLICA")</f>
        <v>NO APLICA</v>
      </c>
      <c r="EA167" s="2" t="str">
        <f t="shared" si="88"/>
        <v>NO APLICA</v>
      </c>
      <c r="EB167" s="12" t="str">
        <f t="shared" si="101"/>
        <v/>
      </c>
      <c r="EC167" s="12" t="str">
        <f>IF(EA167="SI",VLOOKUP(A167,'5 TD'!$V$4:$W$479,2,0),"NO APLICA")</f>
        <v>NO APLICA</v>
      </c>
      <c r="ED167" s="2" t="str">
        <f t="shared" si="72"/>
        <v>NO</v>
      </c>
      <c r="EE167" s="79" t="str">
        <f>IF(ED167="SI",VLOOKUP(AI167,COMPORTAMIENTO!$A$1:$H$2100,7,0),"NO APLICA")</f>
        <v>NO APLICA</v>
      </c>
      <c r="EF167" s="234" t="str">
        <f>IF(ED167="SI",VLOOKUP(A167,'5 TD'!$P$2:$Q$479,2,0),"NO APLICA")</f>
        <v>NO APLICA</v>
      </c>
      <c r="EG167" s="2" t="str">
        <f t="shared" si="73"/>
        <v>NO</v>
      </c>
      <c r="EH167" s="2">
        <f>IF(CZ167="no",0,VLOOKUP(AI167,EXPERIENCIA!$A$1:$C$2100,2,0))</f>
        <v>0</v>
      </c>
      <c r="EI167" s="2">
        <f>IF(CZ167="si",VLOOKUP(A167,'5 TD'!$S$3:$T$2103,2,0),0)</f>
        <v>0</v>
      </c>
      <c r="EJ167" s="2" t="str">
        <f t="shared" si="74"/>
        <v>SI</v>
      </c>
      <c r="EK167" s="2">
        <f>+('3 Planilla Preadjudicación OTIC'!BU168)</f>
        <v>0</v>
      </c>
      <c r="EL167" s="3"/>
      <c r="EM167" s="3"/>
      <c r="EN167" s="3"/>
    </row>
    <row r="168" spans="1:144" s="211" customFormat="1" ht="15" hidden="1" customHeight="1" x14ac:dyDescent="0.3">
      <c r="A168" s="2">
        <f>+('3 Planilla Preadjudicación OTIC'!A168)</f>
        <v>14545</v>
      </c>
      <c r="B168" s="2" t="str">
        <f>+('3 Planilla Preadjudicación OTIC'!B168)</f>
        <v>53334038-5</v>
      </c>
      <c r="C168" s="4">
        <f>+('3 Planilla Preadjudicación OTIC'!E168)</f>
        <v>2025</v>
      </c>
      <c r="D168" s="4" t="str">
        <f>+('3 Planilla Preadjudicación OTIC'!F168)</f>
        <v>Fondos Regionales</v>
      </c>
      <c r="E168" s="4" t="str">
        <f>+('3 Planilla Preadjudicación OTIC'!G168)</f>
        <v>61531000-K</v>
      </c>
      <c r="F168" s="4" t="str">
        <f>+('3 Planilla Preadjudicación OTIC'!H168)</f>
        <v>SENCE</v>
      </c>
      <c r="G168" s="4"/>
      <c r="H168" s="4"/>
      <c r="I168" s="4" t="str">
        <f>+('3 Planilla Preadjudicación OTIC'!I168)</f>
        <v>SERVICIOS DE INSTALACIÓN Y MANTENIMIENTO DE ARTEFACTOS DE CALEFACCIÓN A PELLET</v>
      </c>
      <c r="J168" s="4" t="str">
        <f>+('3 Planilla Preadjudicación OTIC'!J168)</f>
        <v>PF1409</v>
      </c>
      <c r="K168" s="4">
        <f>+('3 Planilla Preadjudicación OTIC'!K168)</f>
        <v>0</v>
      </c>
      <c r="L168" s="4">
        <f>+('3 Planilla Preadjudicación OTIC'!L168)</f>
        <v>0</v>
      </c>
      <c r="M168" s="2">
        <f>+('3 Planilla Preadjudicación OTIC'!M168)</f>
        <v>9</v>
      </c>
      <c r="N168" s="4" t="str">
        <f>+('3 Planilla Preadjudicación OTIC'!N168)</f>
        <v>DE LA ARAUCANÍA</v>
      </c>
      <c r="O168" s="4" t="str">
        <f>+('3 Planilla Preadjudicación OTIC'!O168)</f>
        <v>PADRE LAS CASAS</v>
      </c>
      <c r="P168" s="4" t="str">
        <f>+('3 Planilla Preadjudicación OTIC'!P168)</f>
        <v>MUJERES DERIVADAS POR SENAMEG O PRODEMU</v>
      </c>
      <c r="Q168" s="4" t="str">
        <f>+('3 Planilla Preadjudicación OTIC'!Q168)</f>
        <v>PRESENCIAL</v>
      </c>
      <c r="R168" s="4" t="str">
        <f>+('3 Planilla Preadjudicación OTIC'!R168)</f>
        <v>INDEPENDIENTE</v>
      </c>
      <c r="S168" s="4" t="str">
        <f>+('3 Planilla Preadjudicación OTIC'!S168)</f>
        <v>01. LUNES - MAÑANA / 04. MARTES - MAÑANA / 07. MIÉRCOLES - MAÑANA / 10. JUEVES - MAÑANA / 13. VIERNES - MAÑANA</v>
      </c>
      <c r="T168" s="2">
        <f>+('3 Planilla Preadjudicación OTIC'!T168)</f>
        <v>20</v>
      </c>
      <c r="U168" s="2">
        <f>+('3 Planilla Preadjudicación OTIC'!U168)</f>
        <v>72</v>
      </c>
      <c r="V168" s="2" t="str">
        <f>+('3 Planilla Preadjudicación OTIC'!V168)</f>
        <v/>
      </c>
      <c r="W168" s="2">
        <f>+('3 Planilla Preadjudicación OTIC'!W168)</f>
        <v>72</v>
      </c>
      <c r="X168" s="2">
        <f>+('3 Planilla Preadjudicación OTIC'!X168)</f>
        <v>4</v>
      </c>
      <c r="Y168" s="2" t="str">
        <f>+('3 Planilla Preadjudicación OTIC'!Y168)</f>
        <v>SI</v>
      </c>
      <c r="Z168" s="2" t="str">
        <f>+('3 Planilla Preadjudicación OTIC'!Z168)</f>
        <v>SI</v>
      </c>
      <c r="AA168" s="2" t="str">
        <f>+('3 Planilla Preadjudicación OTIC'!AA168)</f>
        <v>NO</v>
      </c>
      <c r="AB168" s="4">
        <f>+('3 Planilla Preadjudicación OTIC'!AB168)</f>
        <v>0</v>
      </c>
      <c r="AC168" s="4" t="str">
        <f>+('3 Planilla Preadjudicación OTIC'!AC168)</f>
        <v>EDUCACIÓN MEDIA COMPLETA, PREFERENTEMENTE Y DERIVADAS POR PRODEMU ARAUCANIA</v>
      </c>
      <c r="AD168" s="2">
        <f>+('3 Planilla Preadjudicación OTIC'!AD168)</f>
        <v>0</v>
      </c>
      <c r="AE168" s="4">
        <f>+('3 Planilla Preadjudicación OTIC'!AE168)</f>
        <v>0</v>
      </c>
      <c r="AF168" s="2" t="str">
        <f>+('3 Planilla Preadjudicación OTIC'!AF168)</f>
        <v>CONVOCATORIA CERRADA</v>
      </c>
      <c r="AG168" s="2">
        <f>+('3 Planilla Preadjudicación OTIC'!AG168)</f>
        <v>18</v>
      </c>
      <c r="AH168" s="30">
        <v>2</v>
      </c>
      <c r="AI168" s="2" t="str">
        <f>+('3 Planilla Preadjudicación OTIC'!AI168)</f>
        <v>77042533-6</v>
      </c>
      <c r="AJ168" s="135" t="str">
        <f>+('3 Planilla Preadjudicación OTIC'!AJ168)</f>
        <v>Servicios de Capacitación Cognos Online Spa.</v>
      </c>
      <c r="AK168" s="4">
        <f>+('3 Planilla Preadjudicación OTIC'!AK168)</f>
        <v>72</v>
      </c>
      <c r="AL168" s="2">
        <f>+('3 Planilla Preadjudicación OTIC'!AL168)</f>
        <v>18</v>
      </c>
      <c r="AM168" s="2">
        <f>+('3 Planilla Preadjudicación OTIC'!AM168)</f>
        <v>5075</v>
      </c>
      <c r="AN168" s="12">
        <f>+('3 Planilla Preadjudicación OTIC'!AN168)</f>
        <v>0</v>
      </c>
      <c r="AO168" s="12">
        <f>+('3 Planilla Preadjudicación OTIC'!AO168)</f>
        <v>0</v>
      </c>
      <c r="AP168" s="12">
        <f>+('3 Planilla Preadjudicación OTIC'!AP168)</f>
        <v>7308000</v>
      </c>
      <c r="AQ168" s="12">
        <f>+('3 Planilla Preadjudicación OTIC'!AQ168)</f>
        <v>1440000</v>
      </c>
      <c r="AR168" s="12">
        <f>+('3 Planilla Preadjudicación OTIC'!AR168)</f>
        <v>0</v>
      </c>
      <c r="AS168" s="12">
        <f>+('3 Planilla Preadjudicación OTIC'!AS168)</f>
        <v>1800000</v>
      </c>
      <c r="AT168" s="12">
        <f>+('3 Planilla Preadjudicación OTIC'!AT168)</f>
        <v>0</v>
      </c>
      <c r="AU168" s="12">
        <f>+('3 Planilla Preadjudicación OTIC'!AU168)</f>
        <v>10548000</v>
      </c>
      <c r="AV168" s="12" t="str">
        <f>+('3 Planilla Preadjudicación OTIC'!AV168)</f>
        <v>SI</v>
      </c>
      <c r="AW168" s="2">
        <f>+('3 Planilla Preadjudicación OTIC'!AW168)</f>
        <v>0</v>
      </c>
      <c r="AX168" s="4">
        <f>+('3 Planilla Preadjudicación OTIC'!AX168)</f>
        <v>1</v>
      </c>
      <c r="AY168" s="2">
        <f>+('3 Planilla Preadjudicación OTIC'!AY168)</f>
        <v>7</v>
      </c>
      <c r="AZ168" s="2" t="str">
        <f>+('3 Planilla Preadjudicación OTIC'!BA168)</f>
        <v>-</v>
      </c>
      <c r="BA168" s="2" t="str">
        <f>+('3 Planilla Preadjudicación OTIC'!BB168)</f>
        <v>-</v>
      </c>
      <c r="BB168" s="2" t="str">
        <f>+('3 Planilla Preadjudicación OTIC'!BC168)</f>
        <v>-</v>
      </c>
      <c r="BC168" s="2" t="str">
        <f>+('3 Planilla Preadjudicación OTIC'!BD168)</f>
        <v>-</v>
      </c>
      <c r="BD168" s="2" t="str">
        <f>+('3 Planilla Preadjudicación OTIC'!BE168)</f>
        <v>-</v>
      </c>
      <c r="BE168" s="2" t="str">
        <f>+('3 Planilla Preadjudicación OTIC'!BF168)</f>
        <v>-</v>
      </c>
      <c r="BF168" s="2"/>
      <c r="BG168" s="2">
        <f>+('3 Planilla Preadjudicación OTIC'!BG168)</f>
        <v>7</v>
      </c>
      <c r="BH168" s="2">
        <f>+('3 Planilla Preadjudicación OTIC'!BH168)</f>
        <v>7</v>
      </c>
      <c r="BI168" s="2">
        <f>+('3 Planilla Preadjudicación OTIC'!BI168)</f>
        <v>7</v>
      </c>
      <c r="BJ168" s="2">
        <f>+('3 Planilla Preadjudicación OTIC'!BJ168)</f>
        <v>7</v>
      </c>
      <c r="BK168" s="2">
        <f>+('3 Planilla Preadjudicación OTIC'!BK168)</f>
        <v>7</v>
      </c>
      <c r="BL168" s="199">
        <f>+('3 Planilla Preadjudicación OTIC'!BM168)</f>
        <v>7</v>
      </c>
      <c r="BM168" s="103">
        <f>ROUND(('3 Planilla Preadjudicación OTIC'!BN168),1)</f>
        <v>6.4</v>
      </c>
      <c r="BN168" s="4">
        <f>+('3 Planilla Preadjudicación OTIC'!BO168)</f>
        <v>0</v>
      </c>
      <c r="BO168" s="4">
        <f>+('3 Planilla Preadjudicación OTIC'!BP168)</f>
        <v>0</v>
      </c>
      <c r="BP168" s="4">
        <f>+('3 Planilla Preadjudicación OTIC'!BQ168)</f>
        <v>0</v>
      </c>
      <c r="BQ168" s="4">
        <f>+('3 Planilla Preadjudicación OTIC'!BR168)</f>
        <v>0</v>
      </c>
      <c r="BR168" s="4">
        <f>+('3 Planilla Preadjudicación OTIC'!BS168)</f>
        <v>0</v>
      </c>
      <c r="BS168" s="4">
        <f>+('3 Planilla Preadjudicación OTIC'!BT168)</f>
        <v>0</v>
      </c>
      <c r="BT168" s="135"/>
      <c r="BU168" s="85">
        <f>IF(VLOOKUP(A168,'BD OFICIAL'!$A$1:$AL$2097,7,0)=D168,0,1)</f>
        <v>0</v>
      </c>
      <c r="BV168" s="85">
        <f>IF(VLOOKUP(A168,'BD OFICIAL'!$A$1:$AL$2097,11,0)=J168,0,1)</f>
        <v>0</v>
      </c>
      <c r="BW168" s="85">
        <f>IF(VLOOKUP(A168,'BD OFICIAL'!$A$1:$AL$2097,13,0)=L168,0,1)</f>
        <v>0</v>
      </c>
      <c r="BX168" s="2">
        <f>IF(VLOOKUP(A168,'BD OFICIAL'!$A$1:$AL$2097,16,0)=O168,0,1)</f>
        <v>0</v>
      </c>
      <c r="BY168" s="2">
        <f>IF(VLOOKUP(A168,'BD OFICIAL'!$A$1:$AL$2097,17,0)=P168,0,1)</f>
        <v>0</v>
      </c>
      <c r="BZ168" s="2">
        <f>IF(VLOOKUP(A168,'BD OFICIAL'!$A$1:$AL$2097,19,0)=R168,0,1)</f>
        <v>0</v>
      </c>
      <c r="CA168" s="2">
        <f>IF(VLOOKUP(A168,'BD OFICIAL'!$A$1:$AL$2097,21,0)=T168,0,1)</f>
        <v>0</v>
      </c>
      <c r="CB168" s="2">
        <f>IF(VLOOKUP(A168,'BD OFICIAL'!$A$1:$AL$2097,24,0)=AK168,0,1)</f>
        <v>0</v>
      </c>
      <c r="CC168" s="2">
        <f>IF(VLOOKUP(A168,'BD OFICIAL'!$A$1:$AL$2097,25,0)=X168,0,1)</f>
        <v>0</v>
      </c>
      <c r="CD168" s="2">
        <f>IF(VLOOKUP(A168,'BD OFICIAL'!$A$1:$AL$2097,26,0)=Y168,0,1)</f>
        <v>0</v>
      </c>
      <c r="CE168" s="2">
        <f>IF(VLOOKUP(A168,'BD OFICIAL'!$A$1:$AL$2097,27,0)=Z168,0,1)</f>
        <v>0</v>
      </c>
      <c r="CF168" s="2">
        <f>IF(VLOOKUP(A168,'BD OFICIAL'!$A$1:$AL$2097,28,0)=AA168,0,1)</f>
        <v>0</v>
      </c>
      <c r="CG168" s="2">
        <f>IF(VLOOKUP(A168,'BD OFICIAL'!$A$1:$AL$2097,33,0)=AF168,0,1)</f>
        <v>0</v>
      </c>
      <c r="CH168" s="2">
        <f>IF(VLOOKUP(A168,'BD OFICIAL'!$A$1:$AL$2097,35,0)=AH168,0,1)</f>
        <v>0</v>
      </c>
      <c r="CI168" s="85">
        <f>IF(VLOOKUP(A168,'BD OFICIAL'!$A$1:$AL$2097,34,0)=AL168,0,1)</f>
        <v>0</v>
      </c>
      <c r="CJ168" s="12">
        <f>VLOOKUP(A168,'BD OFICIAL'!$A$1:$AM$2097,36,0)*AM168-AP168</f>
        <v>0</v>
      </c>
      <c r="CK168" s="85" t="str">
        <f t="shared" si="75"/>
        <v>SSH</v>
      </c>
      <c r="CL168" s="85" t="str">
        <f t="shared" si="76"/>
        <v>SI</v>
      </c>
      <c r="CM168" s="85" t="str">
        <f t="shared" si="89"/>
        <v>NO</v>
      </c>
      <c r="CN168" s="31">
        <f t="shared" si="90"/>
        <v>0</v>
      </c>
      <c r="CO168" s="31">
        <f t="shared" si="77"/>
        <v>0</v>
      </c>
      <c r="CP168" s="31">
        <f t="shared" si="68"/>
        <v>0</v>
      </c>
      <c r="CQ168" s="31">
        <f>IF(Y168="NO",0,IF(Y168="SI",IF(VLOOKUP(A168,'BD OFICIAL'!$A:$AO,40,0)=AQ168,0,1)))</f>
        <v>0</v>
      </c>
      <c r="CR168" s="31">
        <f>IF(Z168="NO",0,IF(Z168="SI",IF(VLOOKUP(A168,'BD OFICIAL'!$A:$AO,41,0)=AS168,0,1)))</f>
        <v>0</v>
      </c>
      <c r="CS168" s="31">
        <f t="shared" si="78"/>
        <v>0</v>
      </c>
      <c r="CT168" s="31">
        <f t="shared" si="79"/>
        <v>0</v>
      </c>
      <c r="CU168" s="31">
        <f>IF(VLOOKUP(A168,'BD OFICIAL'!$A$1:$AL$1055,31,0)="SI",IF(AT168&gt;0,0,1),IF(AT168=0,0,1))</f>
        <v>0</v>
      </c>
      <c r="CV168" s="31">
        <f t="shared" si="80"/>
        <v>0</v>
      </c>
      <c r="CW168" s="31">
        <f t="shared" si="81"/>
        <v>0</v>
      </c>
      <c r="CX168" s="85" t="str">
        <f t="shared" si="91"/>
        <v>SI</v>
      </c>
      <c r="CY168" s="31">
        <f t="shared" si="92"/>
        <v>0</v>
      </c>
      <c r="CZ168" s="85" t="str">
        <f>IF(ISERROR(VLOOKUP(AI168,EXPERIENCIA!$A$1:$C$2100,1,0)),"NO","SI")</f>
        <v>NO</v>
      </c>
      <c r="DA168" s="85">
        <f>IF(CX168="no","NO APLICA",IF(AX168=0,"ERROR NOTA",IF(AND(AX168&gt;1,CZ168="NO"),"ERROR NOTA",IF(AND(CZ168="NO",AX168=1),0,IF(VLOOKUP(AI168,EXPERIENCIA!$A$1:$C$2100,3,0)=AX168,0,"ERROR NOTA")))))</f>
        <v>0</v>
      </c>
      <c r="DB168" s="85" t="str">
        <f>IF(ISERROR(VLOOKUP(AI168,COMPORTAMIENTO!$A$1:$C$2100,1,0)),"NO","SI")</f>
        <v>NO</v>
      </c>
      <c r="DC168" s="85">
        <f>IF(CX168="NO","NO APLICA",IF(AY168=0,"ERROR NOTA",IF(AND(DB168="NO",AY168=7),0,IF(VLOOKUP(AI168,COMPORTAMIENTO!$A$2:$H$2100,8,0)=AY168,0,"ERROR NOTA"))))</f>
        <v>0</v>
      </c>
      <c r="DD168" s="103">
        <f t="shared" si="93"/>
        <v>0.1</v>
      </c>
      <c r="DE168" s="103">
        <f t="shared" si="94"/>
        <v>0.70000000000000007</v>
      </c>
      <c r="DF168" s="85" t="str">
        <f t="shared" si="82"/>
        <v>SI</v>
      </c>
      <c r="DG168" s="85">
        <f t="shared" si="83"/>
        <v>0</v>
      </c>
      <c r="DH168" s="85">
        <f t="shared" si="95"/>
        <v>0</v>
      </c>
      <c r="DI168" s="85">
        <f t="shared" si="84"/>
        <v>0</v>
      </c>
      <c r="DJ168" s="7">
        <f t="shared" si="96"/>
        <v>7.0000000000000009</v>
      </c>
      <c r="DK168" s="7">
        <f t="shared" si="85"/>
        <v>7.0000000000000009</v>
      </c>
      <c r="DL168" s="12">
        <f t="shared" si="97"/>
        <v>5075</v>
      </c>
      <c r="DM168" s="12">
        <f>VLOOKUP(A168,'5 TD'!$A:$B,2,0)</f>
        <v>5075</v>
      </c>
      <c r="DN168" s="7">
        <f t="shared" si="86"/>
        <v>7</v>
      </c>
      <c r="DO168" s="85" t="str">
        <f t="shared" si="87"/>
        <v>APROBADO</v>
      </c>
      <c r="DP168" s="85" t="str">
        <f t="shared" si="69"/>
        <v>APROBADO</v>
      </c>
      <c r="DQ168" s="7">
        <f t="shared" si="70"/>
        <v>6.4</v>
      </c>
      <c r="DR168" s="85" t="str">
        <f t="shared" si="98"/>
        <v>APROBADO</v>
      </c>
      <c r="DS168" s="2">
        <f>+('3 Planilla Preadjudicación OTIC'!BO168)</f>
        <v>0</v>
      </c>
      <c r="DT168" s="2">
        <f>IF(DR168="APROBADO",VLOOKUP(A168,'5 TD'!$D$3:$E$270,2,0),"NO APLICA")</f>
        <v>7</v>
      </c>
      <c r="DU168" s="2" t="str">
        <f t="shared" si="71"/>
        <v>NO</v>
      </c>
      <c r="DV168" s="2" t="str">
        <f>IF(DU168="SI",VLOOKUP(A168,'5 TD'!$G$3:$H$270,2,0),"NO APLICA ")</f>
        <v xml:space="preserve">NO APLICA </v>
      </c>
      <c r="DW168" s="2" t="str">
        <f t="shared" si="99"/>
        <v>NO</v>
      </c>
      <c r="DX168" s="2" t="str">
        <f>IF(DW168="SI",VLOOKUP(A168,'5 TD'!$J$4:$K$472,2,0),"NO APLICA")</f>
        <v>NO APLICA</v>
      </c>
      <c r="DY168" s="2" t="str">
        <f t="shared" si="100"/>
        <v>NO</v>
      </c>
      <c r="DZ168" s="7" t="str">
        <f>IF(DY168="SI",VLOOKUP(A168,'5 TD'!$M$4:$N$350,2,0),"NO APLICA")</f>
        <v>NO APLICA</v>
      </c>
      <c r="EA168" s="2" t="str">
        <f t="shared" si="88"/>
        <v>NO APLICA</v>
      </c>
      <c r="EB168" s="12" t="str">
        <f t="shared" si="101"/>
        <v/>
      </c>
      <c r="EC168" s="12" t="str">
        <f>IF(EA168="SI",VLOOKUP(A168,'5 TD'!$V$4:$W$479,2,0),"NO APLICA")</f>
        <v>NO APLICA</v>
      </c>
      <c r="ED168" s="2" t="str">
        <f t="shared" si="72"/>
        <v>NO</v>
      </c>
      <c r="EE168" s="79" t="str">
        <f>IF(ED168="SI",VLOOKUP(AI168,COMPORTAMIENTO!$A$1:$H$2100,7,0),"NO APLICA")</f>
        <v>NO APLICA</v>
      </c>
      <c r="EF168" s="234" t="str">
        <f>IF(ED168="SI",VLOOKUP(A168,'5 TD'!$P$2:$Q$479,2,0),"NO APLICA")</f>
        <v>NO APLICA</v>
      </c>
      <c r="EG168" s="2" t="str">
        <f t="shared" si="73"/>
        <v>NO</v>
      </c>
      <c r="EH168" s="2">
        <f>IF(CZ168="no",0,VLOOKUP(AI168,EXPERIENCIA!$A$1:$C$2100,2,0))</f>
        <v>0</v>
      </c>
      <c r="EI168" s="2">
        <f>IF(CZ168="si",VLOOKUP(A168,'5 TD'!$S$3:$T$2103,2,0),0)</f>
        <v>0</v>
      </c>
      <c r="EJ168" s="2" t="str">
        <f t="shared" si="74"/>
        <v>SI</v>
      </c>
      <c r="EK168" s="2">
        <f>+('3 Planilla Preadjudicación OTIC'!BU169)</f>
        <v>0</v>
      </c>
      <c r="EL168" s="211" t="s">
        <v>1701</v>
      </c>
      <c r="EM168" s="229" t="s">
        <v>1702</v>
      </c>
    </row>
    <row r="169" spans="1:144" ht="15" hidden="1" customHeight="1" x14ac:dyDescent="0.3">
      <c r="A169" s="2">
        <f>+('3 Planilla Preadjudicación OTIC'!A169)</f>
        <v>14549</v>
      </c>
      <c r="B169" s="2" t="str">
        <f>+('3 Planilla Preadjudicación OTIC'!B169)</f>
        <v>53334038-5</v>
      </c>
      <c r="C169" s="4">
        <f>+('3 Planilla Preadjudicación OTIC'!E169)</f>
        <v>2025</v>
      </c>
      <c r="D169" s="4" t="str">
        <f>+('3 Planilla Preadjudicación OTIC'!F169)</f>
        <v>Fondos Regionales</v>
      </c>
      <c r="E169" s="4" t="str">
        <f>+('3 Planilla Preadjudicación OTIC'!G169)</f>
        <v>61531000-K</v>
      </c>
      <c r="F169" s="4" t="str">
        <f>+('3 Planilla Preadjudicación OTIC'!H169)</f>
        <v>SENCE</v>
      </c>
      <c r="G169" s="4"/>
      <c r="H169" s="4"/>
      <c r="I169" s="4" t="str">
        <f>+('3 Planilla Preadjudicación OTIC'!I169)</f>
        <v>LABORES DE CARPINTERÍA DE OBRA GRUESA BÁSICA</v>
      </c>
      <c r="J169" s="4" t="str">
        <f>+('3 Planilla Preadjudicación OTIC'!J169)</f>
        <v>PF1566</v>
      </c>
      <c r="K169" s="4" t="str">
        <f>+('3 Planilla Preadjudicación OTIC'!K169)</f>
        <v>TÉCNICAS PARA EL EMPRENDIMIENTO</v>
      </c>
      <c r="L169" s="4" t="str">
        <f>+('3 Planilla Preadjudicación OTIC'!L169)</f>
        <v>PF0921</v>
      </c>
      <c r="M169" s="2">
        <f>+('3 Planilla Preadjudicación OTIC'!M169)</f>
        <v>9</v>
      </c>
      <c r="N169" s="4" t="str">
        <f>+('3 Planilla Preadjudicación OTIC'!N169)</f>
        <v>DE LA ARAUCANÍA</v>
      </c>
      <c r="O169" s="4" t="str">
        <f>+('3 Planilla Preadjudicación OTIC'!O169)</f>
        <v>TOLTÉN</v>
      </c>
      <c r="P169" s="4" t="str">
        <f>+('3 Planilla Preadjudicación OTIC'!P169)</f>
        <v>PERSONAS VULNERABLES PERTENECIENTES AL 80 % MÁS VULNERABLE</v>
      </c>
      <c r="Q169" s="4" t="str">
        <f>+('3 Planilla Preadjudicación OTIC'!Q169)</f>
        <v>PRESENCIAL</v>
      </c>
      <c r="R169" s="4" t="str">
        <f>+('3 Planilla Preadjudicación OTIC'!R169)</f>
        <v>INDEPENDIENTE</v>
      </c>
      <c r="S169" s="4" t="str">
        <f>+('3 Planilla Preadjudicación OTIC'!S169)</f>
        <v>01. LUNES - MAÑANA / 04. MARTES - MAÑANA / 07. MIÉRCOLES - MAÑANA / 10. JUEVES - MAÑANA / 13. VIERNES - MAÑANA</v>
      </c>
      <c r="T169" s="2">
        <f>+('3 Planilla Preadjudicación OTIC'!T169)</f>
        <v>20</v>
      </c>
      <c r="U169" s="2">
        <f>+('3 Planilla Preadjudicación OTIC'!U169)</f>
        <v>170</v>
      </c>
      <c r="V169" s="2">
        <f>+('3 Planilla Preadjudicación OTIC'!V169)</f>
        <v>12</v>
      </c>
      <c r="W169" s="2">
        <f>+('3 Planilla Preadjudicación OTIC'!W169)</f>
        <v>182</v>
      </c>
      <c r="X169" s="2">
        <f>+('3 Planilla Preadjudicación OTIC'!X169)</f>
        <v>4</v>
      </c>
      <c r="Y169" s="2" t="str">
        <f>+('3 Planilla Preadjudicación OTIC'!Y169)</f>
        <v>SI</v>
      </c>
      <c r="Z169" s="2" t="str">
        <f>+('3 Planilla Preadjudicación OTIC'!Z169)</f>
        <v>SI</v>
      </c>
      <c r="AA169" s="2" t="str">
        <f>+('3 Planilla Preadjudicación OTIC'!AA169)</f>
        <v>SI</v>
      </c>
      <c r="AB169" s="4">
        <f>+('3 Planilla Preadjudicación OTIC'!AB169)</f>
        <v>0</v>
      </c>
      <c r="AC169" s="4" t="str">
        <f>+('3 Planilla Preadjudicación OTIC'!AC169)</f>
        <v>EDUCACIÓN MEDIA COMPLETA, PREFERENTEMENTE</v>
      </c>
      <c r="AD169" s="2">
        <f>+('3 Planilla Preadjudicación OTIC'!AD169)</f>
        <v>0</v>
      </c>
      <c r="AE169" s="4">
        <f>+('3 Planilla Preadjudicación OTIC'!AE169)</f>
        <v>0</v>
      </c>
      <c r="AF169" s="2" t="str">
        <f>+('3 Planilla Preadjudicación OTIC'!AF169)</f>
        <v>CONVOCATORIA ABIERTA</v>
      </c>
      <c r="AG169" s="2">
        <f>+('3 Planilla Preadjudicación OTIC'!AG169)</f>
        <v>46</v>
      </c>
      <c r="AH169" s="30">
        <v>2</v>
      </c>
      <c r="AI169" s="2" t="str">
        <f>+('3 Planilla Preadjudicación OTIC'!AI169)</f>
        <v>77042533-6</v>
      </c>
      <c r="AJ169" s="135" t="str">
        <f>+('3 Planilla Preadjudicación OTIC'!AJ169)</f>
        <v>Servicios de Capacitación Cognos Online Spa.</v>
      </c>
      <c r="AK169" s="4">
        <f>+('3 Planilla Preadjudicación OTIC'!AK169)</f>
        <v>182</v>
      </c>
      <c r="AL169" s="2">
        <f>+('3 Planilla Preadjudicación OTIC'!AL169)</f>
        <v>46</v>
      </c>
      <c r="AM169" s="2">
        <f>+('3 Planilla Preadjudicación OTIC'!AM169)</f>
        <v>5075</v>
      </c>
      <c r="AN169" s="12">
        <f>+('3 Planilla Preadjudicación OTIC'!AN169)</f>
        <v>275000</v>
      </c>
      <c r="AO169" s="12">
        <f>+('3 Planilla Preadjudicación OTIC'!AO169)</f>
        <v>0</v>
      </c>
      <c r="AP169" s="12">
        <f>+('3 Planilla Preadjudicación OTIC'!AP169)</f>
        <v>18473000</v>
      </c>
      <c r="AQ169" s="12">
        <f>+('3 Planilla Preadjudicación OTIC'!AQ169)</f>
        <v>3680000</v>
      </c>
      <c r="AR169" s="12">
        <f>+('3 Planilla Preadjudicación OTIC'!AR169)</f>
        <v>5500000</v>
      </c>
      <c r="AS169" s="12">
        <f>+('3 Planilla Preadjudicación OTIC'!AS169)</f>
        <v>4600000</v>
      </c>
      <c r="AT169" s="12">
        <f>+('3 Planilla Preadjudicación OTIC'!AT169)</f>
        <v>0</v>
      </c>
      <c r="AU169" s="12">
        <f>+('3 Planilla Preadjudicación OTIC'!AU169)</f>
        <v>32253000</v>
      </c>
      <c r="AV169" s="12" t="str">
        <f>+('3 Planilla Preadjudicación OTIC'!AV169)</f>
        <v>NO</v>
      </c>
      <c r="AW169" s="4" t="str">
        <f>+('3 Planilla Preadjudicación OTIC'!AW169)</f>
        <v>NO PRESENTA FOTOGRAFÍAS DE TODOS LOS ITEM SOLICITADOS</v>
      </c>
      <c r="AX169" s="4">
        <f>+('3 Planilla Preadjudicación OTIC'!AX169)</f>
        <v>0</v>
      </c>
      <c r="AY169" s="2">
        <f>+('3 Planilla Preadjudicación OTIC'!AY169)</f>
        <v>0</v>
      </c>
      <c r="AZ169" s="2" t="str">
        <f>+('3 Planilla Preadjudicación OTIC'!BA169)</f>
        <v>-</v>
      </c>
      <c r="BA169" s="2" t="str">
        <f>+('3 Planilla Preadjudicación OTIC'!BB169)</f>
        <v>-</v>
      </c>
      <c r="BB169" s="2" t="str">
        <f>+('3 Planilla Preadjudicación OTIC'!BC169)</f>
        <v>-</v>
      </c>
      <c r="BC169" s="2" t="str">
        <f>+('3 Planilla Preadjudicación OTIC'!BD169)</f>
        <v>-</v>
      </c>
      <c r="BD169" s="2" t="str">
        <f>+('3 Planilla Preadjudicación OTIC'!BE169)</f>
        <v>-</v>
      </c>
      <c r="BE169" s="2" t="str">
        <f>+('3 Planilla Preadjudicación OTIC'!BF169)</f>
        <v>-</v>
      </c>
      <c r="BF169" s="2"/>
      <c r="BG169" s="2">
        <f>+('3 Planilla Preadjudicación OTIC'!BG169)</f>
        <v>0</v>
      </c>
      <c r="BH169" s="2">
        <f>+('3 Planilla Preadjudicación OTIC'!BH169)</f>
        <v>0</v>
      </c>
      <c r="BI169" s="2">
        <f>+('3 Planilla Preadjudicación OTIC'!BI169)</f>
        <v>0</v>
      </c>
      <c r="BJ169" s="2">
        <f>+('3 Planilla Preadjudicación OTIC'!BJ169)</f>
        <v>0</v>
      </c>
      <c r="BK169" s="2">
        <f>+('3 Planilla Preadjudicación OTIC'!BK169)</f>
        <v>0</v>
      </c>
      <c r="BL169" s="199">
        <f>+('3 Planilla Preadjudicación OTIC'!BM169)</f>
        <v>0</v>
      </c>
      <c r="BM169" s="103">
        <f>ROUND(('3 Planilla Preadjudicación OTIC'!BN169),1)</f>
        <v>0</v>
      </c>
      <c r="BN169" s="4">
        <f>+('3 Planilla Preadjudicación OTIC'!BO169)</f>
        <v>0</v>
      </c>
      <c r="BO169" s="4">
        <f>+('3 Planilla Preadjudicación OTIC'!BP169)</f>
        <v>0</v>
      </c>
      <c r="BP169" s="4">
        <f>+('3 Planilla Preadjudicación OTIC'!BQ169)</f>
        <v>0</v>
      </c>
      <c r="BQ169" s="4">
        <f>+('3 Planilla Preadjudicación OTIC'!BR169)</f>
        <v>0</v>
      </c>
      <c r="BR169" s="4">
        <f>+('3 Planilla Preadjudicación OTIC'!BS169)</f>
        <v>0</v>
      </c>
      <c r="BS169" s="4">
        <f>+('3 Planilla Preadjudicación OTIC'!BT169)</f>
        <v>0</v>
      </c>
      <c r="BT169" s="135"/>
      <c r="BU169" s="85">
        <f>IF(VLOOKUP(A169,'BD OFICIAL'!$A$1:$AL$2097,7,0)=D169,0,1)</f>
        <v>0</v>
      </c>
      <c r="BV169" s="85">
        <f>IF(VLOOKUP(A169,'BD OFICIAL'!$A$1:$AL$2097,11,0)=J169,0,1)</f>
        <v>0</v>
      </c>
      <c r="BW169" s="85">
        <f>IF(VLOOKUP(A169,'BD OFICIAL'!$A$1:$AL$2097,13,0)=L169,0,1)</f>
        <v>0</v>
      </c>
      <c r="BX169" s="2">
        <f>IF(VLOOKUP(A169,'BD OFICIAL'!$A$1:$AL$2097,16,0)=O169,0,1)</f>
        <v>0</v>
      </c>
      <c r="BY169" s="2">
        <f>IF(VLOOKUP(A169,'BD OFICIAL'!$A$1:$AL$2097,17,0)=P169,0,1)</f>
        <v>0</v>
      </c>
      <c r="BZ169" s="2">
        <f>IF(VLOOKUP(A169,'BD OFICIAL'!$A$1:$AL$2097,19,0)=R169,0,1)</f>
        <v>0</v>
      </c>
      <c r="CA169" s="2">
        <f>IF(VLOOKUP(A169,'BD OFICIAL'!$A$1:$AL$2097,21,0)=T169,0,1)</f>
        <v>0</v>
      </c>
      <c r="CB169" s="2">
        <f>IF(VLOOKUP(A169,'BD OFICIAL'!$A$1:$AL$2097,24,0)=AK169,0,1)</f>
        <v>0</v>
      </c>
      <c r="CC169" s="2">
        <f>IF(VLOOKUP(A169,'BD OFICIAL'!$A$1:$AL$2097,25,0)=X169,0,1)</f>
        <v>0</v>
      </c>
      <c r="CD169" s="2">
        <f>IF(VLOOKUP(A169,'BD OFICIAL'!$A$1:$AL$2097,26,0)=Y169,0,1)</f>
        <v>0</v>
      </c>
      <c r="CE169" s="2">
        <f>IF(VLOOKUP(A169,'BD OFICIAL'!$A$1:$AL$2097,27,0)=Z169,0,1)</f>
        <v>0</v>
      </c>
      <c r="CF169" s="2">
        <f>IF(VLOOKUP(A169,'BD OFICIAL'!$A$1:$AL$2097,28,0)=AA169,0,1)</f>
        <v>0</v>
      </c>
      <c r="CG169" s="2">
        <f>IF(VLOOKUP(A169,'BD OFICIAL'!$A$1:$AL$2097,33,0)=AF169,0,1)</f>
        <v>0</v>
      </c>
      <c r="CH169" s="2">
        <f>IF(VLOOKUP(A169,'BD OFICIAL'!$A$1:$AL$2097,35,0)=AH169,0,1)</f>
        <v>0</v>
      </c>
      <c r="CI169" s="85">
        <f>IF(VLOOKUP(A169,'BD OFICIAL'!$A$1:$AL$2097,34,0)=AL169,0,1)</f>
        <v>0</v>
      </c>
      <c r="CJ169" s="12">
        <f>VLOOKUP(A169,'BD OFICIAL'!$A$1:$AM$2097,36,0)*AM169-AP169</f>
        <v>0</v>
      </c>
      <c r="CK169" s="85" t="str">
        <f t="shared" si="75"/>
        <v>SHNOM</v>
      </c>
      <c r="CL169" s="85" t="str">
        <f t="shared" si="76"/>
        <v>SI</v>
      </c>
      <c r="CM169" s="85" t="str">
        <f t="shared" si="89"/>
        <v>NO</v>
      </c>
      <c r="CN169" s="31">
        <f t="shared" si="90"/>
        <v>0</v>
      </c>
      <c r="CO169" s="31">
        <f t="shared" si="77"/>
        <v>0</v>
      </c>
      <c r="CP169" s="31">
        <f t="shared" si="68"/>
        <v>0</v>
      </c>
      <c r="CQ169" s="31">
        <f>IF(Y169="NO",0,IF(Y169="SI",IF(VLOOKUP(A169,'BD OFICIAL'!$A:$AO,40,0)=AQ169,0,1)))</f>
        <v>0</v>
      </c>
      <c r="CR169" s="31">
        <f>IF(Z169="NO",0,IF(Z169="SI",IF(VLOOKUP(A169,'BD OFICIAL'!$A:$AO,41,0)=AS169,0,1)))</f>
        <v>0</v>
      </c>
      <c r="CS169" s="31">
        <f t="shared" si="78"/>
        <v>0</v>
      </c>
      <c r="CT169" s="31">
        <f t="shared" si="79"/>
        <v>0</v>
      </c>
      <c r="CU169" s="31">
        <f>IF(VLOOKUP(A169,'BD OFICIAL'!$A$1:$AL$1055,31,0)="SI",IF(AT169&gt;0,0,1),IF(AT169=0,0,1))</f>
        <v>0</v>
      </c>
      <c r="CV169" s="31">
        <f t="shared" si="80"/>
        <v>0</v>
      </c>
      <c r="CW169" s="31">
        <f t="shared" si="81"/>
        <v>0</v>
      </c>
      <c r="CX169" s="85" t="str">
        <f t="shared" si="91"/>
        <v>NO</v>
      </c>
      <c r="CY169" s="31">
        <f t="shared" si="92"/>
        <v>0</v>
      </c>
      <c r="CZ169" s="85" t="str">
        <f>IF(ISERROR(VLOOKUP(AI169,EXPERIENCIA!$A$1:$C$2100,1,0)),"NO","SI")</f>
        <v>NO</v>
      </c>
      <c r="DA169" s="85" t="str">
        <f>IF(CX169="no","NO APLICA",IF(AX169=0,"ERROR NOTA",IF(AND(AX169&gt;1,CZ169="NO"),"ERROR NOTA",IF(AND(CZ169="NO",AX169=1),0,IF(VLOOKUP(AI169,EXPERIENCIA!$A$1:$C$2100,3,0)=AX169,0,"ERROR NOTA")))))</f>
        <v>NO APLICA</v>
      </c>
      <c r="DB169" s="85" t="str">
        <f>IF(ISERROR(VLOOKUP(AI169,COMPORTAMIENTO!$A$1:$C$2100,1,0)),"NO","SI")</f>
        <v>NO</v>
      </c>
      <c r="DC169" s="85" t="str">
        <f>IF(CX169="NO","NO APLICA",IF(AY169=0,"ERROR NOTA",IF(AND(DB169="NO",AY169=7),0,IF(VLOOKUP(AI169,COMPORTAMIENTO!$A$2:$H$2100,8,0)=AY169,0,"ERROR NOTA"))))</f>
        <v>NO APLICA</v>
      </c>
      <c r="DD169" s="103" t="str">
        <f t="shared" si="93"/>
        <v>NO APLICA</v>
      </c>
      <c r="DE169" s="103" t="str">
        <f t="shared" si="94"/>
        <v>NO APLICA</v>
      </c>
      <c r="DF169" s="85" t="str">
        <f t="shared" si="82"/>
        <v>SI</v>
      </c>
      <c r="DG169" s="85">
        <f t="shared" si="83"/>
        <v>0</v>
      </c>
      <c r="DH169" s="85">
        <f t="shared" si="95"/>
        <v>0</v>
      </c>
      <c r="DI169" s="85" t="str">
        <f t="shared" si="84"/>
        <v>NO APLICA</v>
      </c>
      <c r="DJ169" s="7" t="str">
        <f t="shared" si="96"/>
        <v>NO APLICA</v>
      </c>
      <c r="DK169" s="7" t="str">
        <f t="shared" si="85"/>
        <v>NO APLICA</v>
      </c>
      <c r="DL169" s="12">
        <f t="shared" si="97"/>
        <v>5075</v>
      </c>
      <c r="DM169" s="12">
        <f>VLOOKUP(A169,'5 TD'!$A:$B,2,0)</f>
        <v>5075</v>
      </c>
      <c r="DN169" s="7" t="str">
        <f t="shared" si="86"/>
        <v>NO APLICA</v>
      </c>
      <c r="DO169" s="85" t="str">
        <f t="shared" si="87"/>
        <v>NO APLICA</v>
      </c>
      <c r="DP169" s="85" t="str">
        <f t="shared" si="69"/>
        <v>NO APLICA</v>
      </c>
      <c r="DQ169" s="7" t="str">
        <f t="shared" si="70"/>
        <v>NO APLICA</v>
      </c>
      <c r="DR169" s="85" t="str">
        <f t="shared" si="98"/>
        <v>NO APLICA</v>
      </c>
      <c r="DS169" s="2">
        <f>+('3 Planilla Preadjudicación OTIC'!BO169)</f>
        <v>0</v>
      </c>
      <c r="DT169" s="2" t="str">
        <f>IF(DR169="APROBADO",VLOOKUP(A169,'5 TD'!$D$3:$E$270,2,0),"NO APLICA")</f>
        <v>NO APLICA</v>
      </c>
      <c r="DU169" s="2" t="str">
        <f t="shared" si="71"/>
        <v>NO APLICA</v>
      </c>
      <c r="DV169" s="2" t="str">
        <f>IF(DU169="SI",VLOOKUP(A169,'5 TD'!$G$3:$H$270,2,0),"NO APLICA ")</f>
        <v xml:space="preserve">NO APLICA </v>
      </c>
      <c r="DW169" s="2" t="str">
        <f t="shared" si="99"/>
        <v>NO</v>
      </c>
      <c r="DX169" s="2" t="str">
        <f>IF(DW169="SI",VLOOKUP(A169,'5 TD'!$J$4:$K$472,2,0),"NO APLICA")</f>
        <v>NO APLICA</v>
      </c>
      <c r="DY169" s="2" t="str">
        <f t="shared" si="100"/>
        <v>NO</v>
      </c>
      <c r="DZ169" s="7" t="str">
        <f>IF(DY169="SI",VLOOKUP(A169,'5 TD'!$M$4:$N$350,2,0),"NO APLICA")</f>
        <v>NO APLICA</v>
      </c>
      <c r="EA169" s="2" t="str">
        <f t="shared" si="88"/>
        <v>NO APLICA</v>
      </c>
      <c r="EB169" s="12" t="str">
        <f t="shared" si="101"/>
        <v/>
      </c>
      <c r="EC169" s="12" t="str">
        <f>IF(EA169="SI",VLOOKUP(A169,'5 TD'!$V$4:$W$479,2,0),"NO APLICA")</f>
        <v>NO APLICA</v>
      </c>
      <c r="ED169" s="2" t="str">
        <f t="shared" si="72"/>
        <v>NO</v>
      </c>
      <c r="EE169" s="79" t="str">
        <f>IF(ED169="SI",VLOOKUP(AI169,COMPORTAMIENTO!$A$1:$H$2100,7,0),"NO APLICA")</f>
        <v>NO APLICA</v>
      </c>
      <c r="EF169" s="234" t="str">
        <f>IF(ED169="SI",VLOOKUP(A169,'5 TD'!$P$2:$Q$479,2,0),"NO APLICA")</f>
        <v>NO APLICA</v>
      </c>
      <c r="EG169" s="2" t="str">
        <f t="shared" si="73"/>
        <v>NO</v>
      </c>
      <c r="EH169" s="2">
        <f>IF(CZ169="no",0,VLOOKUP(AI169,EXPERIENCIA!$A$1:$C$2100,2,0))</f>
        <v>0</v>
      </c>
      <c r="EI169" s="2">
        <f>IF(CZ169="si",VLOOKUP(A169,'5 TD'!$S$3:$T$2103,2,0),0)</f>
        <v>0</v>
      </c>
      <c r="EJ169" s="2" t="str">
        <f t="shared" si="74"/>
        <v>SI</v>
      </c>
      <c r="EK169" s="2">
        <f>+('3 Planilla Preadjudicación OTIC'!BU170)</f>
        <v>0</v>
      </c>
      <c r="EL169" s="3"/>
      <c r="EM169" s="3"/>
      <c r="EN169" s="3"/>
    </row>
    <row r="170" spans="1:144" ht="15" hidden="1" customHeight="1" x14ac:dyDescent="0.3">
      <c r="A170" s="2">
        <f>+('3 Planilla Preadjudicación OTIC'!A170)</f>
        <v>14550</v>
      </c>
      <c r="B170" s="2" t="str">
        <f>+('3 Planilla Preadjudicación OTIC'!B170)</f>
        <v>53334038-5</v>
      </c>
      <c r="C170" s="4">
        <f>+('3 Planilla Preadjudicación OTIC'!E170)</f>
        <v>2025</v>
      </c>
      <c r="D170" s="4" t="str">
        <f>+('3 Planilla Preadjudicación OTIC'!F170)</f>
        <v>Fondos Regionales</v>
      </c>
      <c r="E170" s="4" t="str">
        <f>+('3 Planilla Preadjudicación OTIC'!G170)</f>
        <v>61531000-K</v>
      </c>
      <c r="F170" s="4" t="str">
        <f>+('3 Planilla Preadjudicación OTIC'!H170)</f>
        <v>SENCE</v>
      </c>
      <c r="G170" s="4"/>
      <c r="H170" s="4"/>
      <c r="I170" s="4" t="str">
        <f>+('3 Planilla Preadjudicación OTIC'!I170)</f>
        <v>LABORES DE CARPINTERÍA DE OBRA GRUESA BÁSICA</v>
      </c>
      <c r="J170" s="4" t="str">
        <f>+('3 Planilla Preadjudicación OTIC'!J170)</f>
        <v>PF1566</v>
      </c>
      <c r="K170" s="4" t="str">
        <f>+('3 Planilla Preadjudicación OTIC'!K170)</f>
        <v>TÉCNICAS PARA EL EMPRENDIMIENTO</v>
      </c>
      <c r="L170" s="4" t="str">
        <f>+('3 Planilla Preadjudicación OTIC'!L170)</f>
        <v>PF0921</v>
      </c>
      <c r="M170" s="2">
        <f>+('3 Planilla Preadjudicación OTIC'!M170)</f>
        <v>9</v>
      </c>
      <c r="N170" s="4" t="str">
        <f>+('3 Planilla Preadjudicación OTIC'!N170)</f>
        <v>DE LA ARAUCANÍA</v>
      </c>
      <c r="O170" s="4" t="str">
        <f>+('3 Planilla Preadjudicación OTIC'!O170)</f>
        <v>CARAHUE</v>
      </c>
      <c r="P170" s="4" t="str">
        <f>+('3 Planilla Preadjudicación OTIC'!P170)</f>
        <v>PERSONAS VULNERABLES PERTENECIENTES AL 80 % MÁS VULNERABLE</v>
      </c>
      <c r="Q170" s="4" t="str">
        <f>+('3 Planilla Preadjudicación OTIC'!Q170)</f>
        <v>PRESENCIAL</v>
      </c>
      <c r="R170" s="4" t="str">
        <f>+('3 Planilla Preadjudicación OTIC'!R170)</f>
        <v>INDEPENDIENTE</v>
      </c>
      <c r="S170" s="4" t="str">
        <f>+('3 Planilla Preadjudicación OTIC'!S170)</f>
        <v>01. LUNES - MAÑANA / 04. MARTES - MAÑANA / 07. MIÉRCOLES - MAÑANA / 10. JUEVES - MAÑANA / 13. VIERNES - MAÑANA</v>
      </c>
      <c r="T170" s="2">
        <f>+('3 Planilla Preadjudicación OTIC'!T170)</f>
        <v>20</v>
      </c>
      <c r="U170" s="2">
        <f>+('3 Planilla Preadjudicación OTIC'!U170)</f>
        <v>170</v>
      </c>
      <c r="V170" s="2">
        <f>+('3 Planilla Preadjudicación OTIC'!V170)</f>
        <v>12</v>
      </c>
      <c r="W170" s="2">
        <f>+('3 Planilla Preadjudicación OTIC'!W170)</f>
        <v>182</v>
      </c>
      <c r="X170" s="2">
        <f>+('3 Planilla Preadjudicación OTIC'!X170)</f>
        <v>4</v>
      </c>
      <c r="Y170" s="2" t="str">
        <f>+('3 Planilla Preadjudicación OTIC'!Y170)</f>
        <v>SI</v>
      </c>
      <c r="Z170" s="2" t="str">
        <f>+('3 Planilla Preadjudicación OTIC'!Z170)</f>
        <v>SI</v>
      </c>
      <c r="AA170" s="2" t="str">
        <f>+('3 Planilla Preadjudicación OTIC'!AA170)</f>
        <v>SI</v>
      </c>
      <c r="AB170" s="4">
        <f>+('3 Planilla Preadjudicación OTIC'!AB170)</f>
        <v>0</v>
      </c>
      <c r="AC170" s="4" t="str">
        <f>+('3 Planilla Preadjudicación OTIC'!AC170)</f>
        <v>EDUCACIÓN MEDIA COMPLETA, PREFERENTEMENTE</v>
      </c>
      <c r="AD170" s="2">
        <f>+('3 Planilla Preadjudicación OTIC'!AD170)</f>
        <v>0</v>
      </c>
      <c r="AE170" s="4">
        <f>+('3 Planilla Preadjudicación OTIC'!AE170)</f>
        <v>0</v>
      </c>
      <c r="AF170" s="2" t="str">
        <f>+('3 Planilla Preadjudicación OTIC'!AF170)</f>
        <v>CONVOCATORIA ABIERTA</v>
      </c>
      <c r="AG170" s="2">
        <f>+('3 Planilla Preadjudicación OTIC'!AG170)</f>
        <v>46</v>
      </c>
      <c r="AH170" s="30">
        <v>2</v>
      </c>
      <c r="AI170" s="2" t="str">
        <f>+('3 Planilla Preadjudicación OTIC'!AI170)</f>
        <v>77042533-6</v>
      </c>
      <c r="AJ170" s="135" t="str">
        <f>+('3 Planilla Preadjudicación OTIC'!AJ170)</f>
        <v>Servicios de Capacitación Cognos Online Spa.</v>
      </c>
      <c r="AK170" s="4">
        <f>+('3 Planilla Preadjudicación OTIC'!AK170)</f>
        <v>182</v>
      </c>
      <c r="AL170" s="2">
        <f>+('3 Planilla Preadjudicación OTIC'!AL170)</f>
        <v>46</v>
      </c>
      <c r="AM170" s="2">
        <f>+('3 Planilla Preadjudicación OTIC'!AM170)</f>
        <v>5075</v>
      </c>
      <c r="AN170" s="12">
        <f>+('3 Planilla Preadjudicación OTIC'!AN170)</f>
        <v>275000</v>
      </c>
      <c r="AO170" s="12">
        <f>+('3 Planilla Preadjudicación OTIC'!AO170)</f>
        <v>0</v>
      </c>
      <c r="AP170" s="12">
        <f>+('3 Planilla Preadjudicación OTIC'!AP170)</f>
        <v>18473000</v>
      </c>
      <c r="AQ170" s="12">
        <f>+('3 Planilla Preadjudicación OTIC'!AQ170)</f>
        <v>3680000</v>
      </c>
      <c r="AR170" s="12">
        <f>+('3 Planilla Preadjudicación OTIC'!AR170)</f>
        <v>5500000</v>
      </c>
      <c r="AS170" s="12">
        <f>+('3 Planilla Preadjudicación OTIC'!AS170)</f>
        <v>4600000</v>
      </c>
      <c r="AT170" s="12">
        <f>+('3 Planilla Preadjudicación OTIC'!AT170)</f>
        <v>0</v>
      </c>
      <c r="AU170" s="12">
        <f>+('3 Planilla Preadjudicación OTIC'!AU170)</f>
        <v>32253000</v>
      </c>
      <c r="AV170" s="12" t="str">
        <f>+('3 Planilla Preadjudicación OTIC'!AV170)</f>
        <v>SI</v>
      </c>
      <c r="AW170" s="2">
        <f>+('3 Planilla Preadjudicación OTIC'!AW170)</f>
        <v>0</v>
      </c>
      <c r="AX170" s="4">
        <f>+('3 Planilla Preadjudicación OTIC'!AX170)</f>
        <v>1</v>
      </c>
      <c r="AY170" s="2">
        <f>+('3 Planilla Preadjudicación OTIC'!AY170)</f>
        <v>7</v>
      </c>
      <c r="AZ170" s="2" t="str">
        <f>+('3 Planilla Preadjudicación OTIC'!BA170)</f>
        <v>-</v>
      </c>
      <c r="BA170" s="2" t="str">
        <f>+('3 Planilla Preadjudicación OTIC'!BB170)</f>
        <v>-</v>
      </c>
      <c r="BB170" s="2" t="str">
        <f>+('3 Planilla Preadjudicación OTIC'!BC170)</f>
        <v>-</v>
      </c>
      <c r="BC170" s="2" t="str">
        <f>+('3 Planilla Preadjudicación OTIC'!BD170)</f>
        <v>-</v>
      </c>
      <c r="BD170" s="2" t="str">
        <f>+('3 Planilla Preadjudicación OTIC'!BE170)</f>
        <v>-</v>
      </c>
      <c r="BE170" s="2" t="str">
        <f>+('3 Planilla Preadjudicación OTIC'!BF170)</f>
        <v>-</v>
      </c>
      <c r="BF170" s="2"/>
      <c r="BG170" s="2">
        <f>+('3 Planilla Preadjudicación OTIC'!BG170)</f>
        <v>7</v>
      </c>
      <c r="BH170" s="2">
        <f>+('3 Planilla Preadjudicación OTIC'!BH170)</f>
        <v>7</v>
      </c>
      <c r="BI170" s="2">
        <f>+('3 Planilla Preadjudicación OTIC'!BI170)</f>
        <v>7</v>
      </c>
      <c r="BJ170" s="2">
        <f>+('3 Planilla Preadjudicación OTIC'!BJ170)</f>
        <v>7</v>
      </c>
      <c r="BK170" s="2">
        <f>+('3 Planilla Preadjudicación OTIC'!BK170)</f>
        <v>7</v>
      </c>
      <c r="BL170" s="199">
        <f>+('3 Planilla Preadjudicación OTIC'!BM170)</f>
        <v>7</v>
      </c>
      <c r="BM170" s="103">
        <f>ROUND(('3 Planilla Preadjudicación OTIC'!BN170),1)</f>
        <v>6.4</v>
      </c>
      <c r="BN170" s="4">
        <f>+('3 Planilla Preadjudicación OTIC'!BO170)</f>
        <v>0</v>
      </c>
      <c r="BO170" s="4">
        <f>+('3 Planilla Preadjudicación OTIC'!BP170)</f>
        <v>0</v>
      </c>
      <c r="BP170" s="4">
        <f>+('3 Planilla Preadjudicación OTIC'!BQ170)</f>
        <v>0</v>
      </c>
      <c r="BQ170" s="4">
        <f>+('3 Planilla Preadjudicación OTIC'!BR170)</f>
        <v>0</v>
      </c>
      <c r="BR170" s="4">
        <f>+('3 Planilla Preadjudicación OTIC'!BS170)</f>
        <v>0</v>
      </c>
      <c r="BS170" s="4">
        <f>+('3 Planilla Preadjudicación OTIC'!BT170)</f>
        <v>0</v>
      </c>
      <c r="BT170" s="135"/>
      <c r="BU170" s="85">
        <f>IF(VLOOKUP(A170,'BD OFICIAL'!$A$1:$AL$2097,7,0)=D170,0,1)</f>
        <v>0</v>
      </c>
      <c r="BV170" s="85">
        <f>IF(VLOOKUP(A170,'BD OFICIAL'!$A$1:$AL$2097,11,0)=J170,0,1)</f>
        <v>0</v>
      </c>
      <c r="BW170" s="85">
        <f>IF(VLOOKUP(A170,'BD OFICIAL'!$A$1:$AL$2097,13,0)=L170,0,1)</f>
        <v>0</v>
      </c>
      <c r="BX170" s="2">
        <f>IF(VLOOKUP(A170,'BD OFICIAL'!$A$1:$AL$2097,16,0)=O170,0,1)</f>
        <v>0</v>
      </c>
      <c r="BY170" s="2">
        <f>IF(VLOOKUP(A170,'BD OFICIAL'!$A$1:$AL$2097,17,0)=P170,0,1)</f>
        <v>0</v>
      </c>
      <c r="BZ170" s="2">
        <f>IF(VLOOKUP(A170,'BD OFICIAL'!$A$1:$AL$2097,19,0)=R170,0,1)</f>
        <v>0</v>
      </c>
      <c r="CA170" s="2">
        <f>IF(VLOOKUP(A170,'BD OFICIAL'!$A$1:$AL$2097,21,0)=T170,0,1)</f>
        <v>0</v>
      </c>
      <c r="CB170" s="2">
        <f>IF(VLOOKUP(A170,'BD OFICIAL'!$A$1:$AL$2097,24,0)=AK170,0,1)</f>
        <v>0</v>
      </c>
      <c r="CC170" s="2">
        <f>IF(VLOOKUP(A170,'BD OFICIAL'!$A$1:$AL$2097,25,0)=X170,0,1)</f>
        <v>0</v>
      </c>
      <c r="CD170" s="2">
        <f>IF(VLOOKUP(A170,'BD OFICIAL'!$A$1:$AL$2097,26,0)=Y170,0,1)</f>
        <v>0</v>
      </c>
      <c r="CE170" s="2">
        <f>IF(VLOOKUP(A170,'BD OFICIAL'!$A$1:$AL$2097,27,0)=Z170,0,1)</f>
        <v>0</v>
      </c>
      <c r="CF170" s="2">
        <f>IF(VLOOKUP(A170,'BD OFICIAL'!$A$1:$AL$2097,28,0)=AA170,0,1)</f>
        <v>0</v>
      </c>
      <c r="CG170" s="2">
        <f>IF(VLOOKUP(A170,'BD OFICIAL'!$A$1:$AL$2097,33,0)=AF170,0,1)</f>
        <v>0</v>
      </c>
      <c r="CH170" s="2">
        <f>IF(VLOOKUP(A170,'BD OFICIAL'!$A$1:$AL$2097,35,0)=AH170,0,1)</f>
        <v>0</v>
      </c>
      <c r="CI170" s="85">
        <f>IF(VLOOKUP(A170,'BD OFICIAL'!$A$1:$AL$2097,34,0)=AL170,0,1)</f>
        <v>0</v>
      </c>
      <c r="CJ170" s="12">
        <f>VLOOKUP(A170,'BD OFICIAL'!$A$1:$AM$2097,36,0)*AM170-AP170</f>
        <v>0</v>
      </c>
      <c r="CK170" s="85" t="str">
        <f t="shared" si="75"/>
        <v>SHNOM</v>
      </c>
      <c r="CL170" s="85" t="str">
        <f t="shared" si="76"/>
        <v>SI</v>
      </c>
      <c r="CM170" s="85" t="str">
        <f t="shared" si="89"/>
        <v>NO</v>
      </c>
      <c r="CN170" s="31">
        <f t="shared" si="90"/>
        <v>0</v>
      </c>
      <c r="CO170" s="31">
        <f t="shared" si="77"/>
        <v>0</v>
      </c>
      <c r="CP170" s="31">
        <f t="shared" si="68"/>
        <v>0</v>
      </c>
      <c r="CQ170" s="31">
        <f>IF(Y170="NO",0,IF(Y170="SI",IF(VLOOKUP(A170,'BD OFICIAL'!$A:$AO,40,0)=AQ170,0,1)))</f>
        <v>0</v>
      </c>
      <c r="CR170" s="31">
        <f>IF(Z170="NO",0,IF(Z170="SI",IF(VLOOKUP(A170,'BD OFICIAL'!$A:$AO,41,0)=AS170,0,1)))</f>
        <v>0</v>
      </c>
      <c r="CS170" s="31">
        <f t="shared" si="78"/>
        <v>0</v>
      </c>
      <c r="CT170" s="31">
        <f t="shared" si="79"/>
        <v>0</v>
      </c>
      <c r="CU170" s="31">
        <f>IF(VLOOKUP(A170,'BD OFICIAL'!$A$1:$AL$1055,31,0)="SI",IF(AT170&gt;0,0,1),IF(AT170=0,0,1))</f>
        <v>0</v>
      </c>
      <c r="CV170" s="31">
        <f t="shared" si="80"/>
        <v>0</v>
      </c>
      <c r="CW170" s="31">
        <f t="shared" si="81"/>
        <v>0</v>
      </c>
      <c r="CX170" s="85" t="str">
        <f t="shared" si="91"/>
        <v>SI</v>
      </c>
      <c r="CY170" s="31">
        <f t="shared" si="92"/>
        <v>0</v>
      </c>
      <c r="CZ170" s="85" t="str">
        <f>IF(ISERROR(VLOOKUP(AI170,EXPERIENCIA!$A$1:$C$2100,1,0)),"NO","SI")</f>
        <v>NO</v>
      </c>
      <c r="DA170" s="85">
        <f>IF(CX170="no","NO APLICA",IF(AX170=0,"ERROR NOTA",IF(AND(AX170&gt;1,CZ170="NO"),"ERROR NOTA",IF(AND(CZ170="NO",AX170=1),0,IF(VLOOKUP(AI170,EXPERIENCIA!$A$1:$C$2100,3,0)=AX170,0,"ERROR NOTA")))))</f>
        <v>0</v>
      </c>
      <c r="DB170" s="85" t="str">
        <f>IF(ISERROR(VLOOKUP(AI170,COMPORTAMIENTO!$A$1:$C$2100,1,0)),"NO","SI")</f>
        <v>NO</v>
      </c>
      <c r="DC170" s="85">
        <f>IF(CX170="NO","NO APLICA",IF(AY170=0,"ERROR NOTA",IF(AND(DB170="NO",AY170=7),0,IF(VLOOKUP(AI170,COMPORTAMIENTO!$A$2:$H$2100,8,0)=AY170,0,"ERROR NOTA"))))</f>
        <v>0</v>
      </c>
      <c r="DD170" s="103">
        <f t="shared" si="93"/>
        <v>0.1</v>
      </c>
      <c r="DE170" s="103">
        <f t="shared" si="94"/>
        <v>0.70000000000000007</v>
      </c>
      <c r="DF170" s="85" t="str">
        <f t="shared" si="82"/>
        <v>SI</v>
      </c>
      <c r="DG170" s="85">
        <f t="shared" si="83"/>
        <v>0</v>
      </c>
      <c r="DH170" s="85">
        <f t="shared" si="95"/>
        <v>0</v>
      </c>
      <c r="DI170" s="85">
        <f t="shared" si="84"/>
        <v>0</v>
      </c>
      <c r="DJ170" s="7">
        <f t="shared" si="96"/>
        <v>7.0000000000000009</v>
      </c>
      <c r="DK170" s="7">
        <f t="shared" si="85"/>
        <v>7.0000000000000009</v>
      </c>
      <c r="DL170" s="12">
        <f t="shared" si="97"/>
        <v>5075</v>
      </c>
      <c r="DM170" s="12">
        <f>VLOOKUP(A170,'5 TD'!$A:$B,2,0)</f>
        <v>5075</v>
      </c>
      <c r="DN170" s="7">
        <f t="shared" si="86"/>
        <v>7</v>
      </c>
      <c r="DO170" s="85" t="str">
        <f t="shared" si="87"/>
        <v>APROBADO</v>
      </c>
      <c r="DP170" s="85" t="str">
        <f t="shared" si="69"/>
        <v>APROBADO</v>
      </c>
      <c r="DQ170" s="7">
        <f t="shared" si="70"/>
        <v>6.4</v>
      </c>
      <c r="DR170" s="85" t="str">
        <f t="shared" si="98"/>
        <v>APROBADO</v>
      </c>
      <c r="DS170" s="2">
        <f>+('3 Planilla Preadjudicación OTIC'!BO170)</f>
        <v>0</v>
      </c>
      <c r="DT170" s="2">
        <f>IF(DR170="APROBADO",VLOOKUP(A170,'5 TD'!$D$3:$E$270,2,0),"NO APLICA")</f>
        <v>7</v>
      </c>
      <c r="DU170" s="2" t="str">
        <f t="shared" si="71"/>
        <v>NO</v>
      </c>
      <c r="DV170" s="2" t="str">
        <f>IF(DU170="SI",VLOOKUP(A170,'5 TD'!$G$3:$H$270,2,0),"NO APLICA ")</f>
        <v xml:space="preserve">NO APLICA </v>
      </c>
      <c r="DW170" s="2" t="str">
        <f t="shared" si="99"/>
        <v>NO</v>
      </c>
      <c r="DX170" s="2" t="str">
        <f>IF(DW170="SI",VLOOKUP(A170,'5 TD'!$J$4:$K$472,2,0),"NO APLICA")</f>
        <v>NO APLICA</v>
      </c>
      <c r="DY170" s="2" t="str">
        <f t="shared" si="100"/>
        <v>NO</v>
      </c>
      <c r="DZ170" s="7" t="str">
        <f>IF(DY170="SI",VLOOKUP(A170,'5 TD'!$M$4:$N$350,2,0),"NO APLICA")</f>
        <v>NO APLICA</v>
      </c>
      <c r="EA170" s="2" t="str">
        <f t="shared" si="88"/>
        <v>NO APLICA</v>
      </c>
      <c r="EB170" s="12" t="str">
        <f t="shared" si="101"/>
        <v/>
      </c>
      <c r="EC170" s="12" t="str">
        <f>IF(EA170="SI",VLOOKUP(A170,'5 TD'!$V$4:$W$479,2,0),"NO APLICA")</f>
        <v>NO APLICA</v>
      </c>
      <c r="ED170" s="2" t="str">
        <f t="shared" si="72"/>
        <v>NO</v>
      </c>
      <c r="EE170" s="79" t="str">
        <f>IF(ED170="SI",VLOOKUP(AI170,COMPORTAMIENTO!$A$1:$H$2100,7,0),"NO APLICA")</f>
        <v>NO APLICA</v>
      </c>
      <c r="EF170" s="234" t="str">
        <f>IF(ED170="SI",VLOOKUP(A170,'5 TD'!$P$2:$Q$479,2,0),"NO APLICA")</f>
        <v>NO APLICA</v>
      </c>
      <c r="EG170" s="2" t="str">
        <f t="shared" si="73"/>
        <v>NO</v>
      </c>
      <c r="EH170" s="2">
        <f>IF(CZ170="no",0,VLOOKUP(AI170,EXPERIENCIA!$A$1:$C$2100,2,0))</f>
        <v>0</v>
      </c>
      <c r="EI170" s="2">
        <f>IF(CZ170="si",VLOOKUP(A170,'5 TD'!$S$3:$T$2103,2,0),0)</f>
        <v>0</v>
      </c>
      <c r="EJ170" s="2" t="str">
        <f t="shared" si="74"/>
        <v>SI</v>
      </c>
      <c r="EK170" s="2">
        <f>+('3 Planilla Preadjudicación OTIC'!BU171)</f>
        <v>0</v>
      </c>
      <c r="EL170" s="3"/>
      <c r="EM170" s="3"/>
      <c r="EN170" s="3"/>
    </row>
    <row r="171" spans="1:144" ht="15" hidden="1" customHeight="1" x14ac:dyDescent="0.3">
      <c r="A171" s="2">
        <f>+('3 Planilla Preadjudicación OTIC'!A171)</f>
        <v>14551</v>
      </c>
      <c r="B171" s="2" t="str">
        <f>+('3 Planilla Preadjudicación OTIC'!B171)</f>
        <v>53334038-5</v>
      </c>
      <c r="C171" s="4">
        <f>+('3 Planilla Preadjudicación OTIC'!E171)</f>
        <v>2025</v>
      </c>
      <c r="D171" s="4" t="str">
        <f>+('3 Planilla Preadjudicación OTIC'!F171)</f>
        <v>Fondos Regionales</v>
      </c>
      <c r="E171" s="4" t="str">
        <f>+('3 Planilla Preadjudicación OTIC'!G171)</f>
        <v>61531000-K</v>
      </c>
      <c r="F171" s="4" t="str">
        <f>+('3 Planilla Preadjudicación OTIC'!H171)</f>
        <v>SENCE</v>
      </c>
      <c r="G171" s="4"/>
      <c r="H171" s="4"/>
      <c r="I171" s="4" t="str">
        <f>+('3 Planilla Preadjudicación OTIC'!I171)</f>
        <v>LABORES DE CARPINTERÍA DE OBRA GRUESA BÁSICA</v>
      </c>
      <c r="J171" s="4" t="str">
        <f>+('3 Planilla Preadjudicación OTIC'!J171)</f>
        <v>PF1566</v>
      </c>
      <c r="K171" s="4" t="str">
        <f>+('3 Planilla Preadjudicación OTIC'!K171)</f>
        <v>TÉCNICAS PARA EL EMPRENDIMIENTO</v>
      </c>
      <c r="L171" s="4" t="str">
        <f>+('3 Planilla Preadjudicación OTIC'!L171)</f>
        <v>PF0921</v>
      </c>
      <c r="M171" s="2">
        <f>+('3 Planilla Preadjudicación OTIC'!M171)</f>
        <v>9</v>
      </c>
      <c r="N171" s="4" t="str">
        <f>+('3 Planilla Preadjudicación OTIC'!N171)</f>
        <v>DE LA ARAUCANÍA</v>
      </c>
      <c r="O171" s="4" t="str">
        <f>+('3 Planilla Preadjudicación OTIC'!O171)</f>
        <v>LONQUIMAY</v>
      </c>
      <c r="P171" s="4" t="str">
        <f>+('3 Planilla Preadjudicación OTIC'!P171)</f>
        <v>PERSONAS VULNERABLES PERTENECIENTES AL 80 % MÁS VULNERABLE</v>
      </c>
      <c r="Q171" s="4" t="str">
        <f>+('3 Planilla Preadjudicación OTIC'!Q171)</f>
        <v>PRESENCIAL</v>
      </c>
      <c r="R171" s="4" t="str">
        <f>+('3 Planilla Preadjudicación OTIC'!R171)</f>
        <v>INDEPENDIENTE</v>
      </c>
      <c r="S171" s="4" t="str">
        <f>+('3 Planilla Preadjudicación OTIC'!S171)</f>
        <v>01. LUNES - MAÑANA / 04. MARTES - MAÑANA / 07. MIÉRCOLES - MAÑANA / 10. JUEVES - MAÑANA / 13. VIERNES - MAÑANA</v>
      </c>
      <c r="T171" s="2">
        <f>+('3 Planilla Preadjudicación OTIC'!T171)</f>
        <v>20</v>
      </c>
      <c r="U171" s="2">
        <f>+('3 Planilla Preadjudicación OTIC'!U171)</f>
        <v>170</v>
      </c>
      <c r="V171" s="2">
        <f>+('3 Planilla Preadjudicación OTIC'!V171)</f>
        <v>12</v>
      </c>
      <c r="W171" s="2">
        <f>+('3 Planilla Preadjudicación OTIC'!W171)</f>
        <v>182</v>
      </c>
      <c r="X171" s="2">
        <f>+('3 Planilla Preadjudicación OTIC'!X171)</f>
        <v>4</v>
      </c>
      <c r="Y171" s="2" t="str">
        <f>+('3 Planilla Preadjudicación OTIC'!Y171)</f>
        <v>SI</v>
      </c>
      <c r="Z171" s="2" t="str">
        <f>+('3 Planilla Preadjudicación OTIC'!Z171)</f>
        <v>SI</v>
      </c>
      <c r="AA171" s="2" t="str">
        <f>+('3 Planilla Preadjudicación OTIC'!AA171)</f>
        <v>SI</v>
      </c>
      <c r="AB171" s="4">
        <f>+('3 Planilla Preadjudicación OTIC'!AB171)</f>
        <v>0</v>
      </c>
      <c r="AC171" s="4" t="str">
        <f>+('3 Planilla Preadjudicación OTIC'!AC171)</f>
        <v>EDUCACIÓN MEDIA COMPLETA, PREFERENTEMENTE</v>
      </c>
      <c r="AD171" s="2">
        <f>+('3 Planilla Preadjudicación OTIC'!AD171)</f>
        <v>0</v>
      </c>
      <c r="AE171" s="4">
        <f>+('3 Planilla Preadjudicación OTIC'!AE171)</f>
        <v>0</v>
      </c>
      <c r="AF171" s="2" t="str">
        <f>+('3 Planilla Preadjudicación OTIC'!AF171)</f>
        <v>CONVOCATORIA ABIERTA</v>
      </c>
      <c r="AG171" s="2">
        <f>+('3 Planilla Preadjudicación OTIC'!AG171)</f>
        <v>46</v>
      </c>
      <c r="AH171" s="30">
        <v>2</v>
      </c>
      <c r="AI171" s="2" t="str">
        <f>+('3 Planilla Preadjudicación OTIC'!AI171)</f>
        <v>77042533-6</v>
      </c>
      <c r="AJ171" s="135" t="str">
        <f>+('3 Planilla Preadjudicación OTIC'!AJ171)</f>
        <v>Servicios de Capacitación Cognos Online Spa.</v>
      </c>
      <c r="AK171" s="4">
        <f>+('3 Planilla Preadjudicación OTIC'!AK171)</f>
        <v>182</v>
      </c>
      <c r="AL171" s="2">
        <f>+('3 Planilla Preadjudicación OTIC'!AL171)</f>
        <v>46</v>
      </c>
      <c r="AM171" s="2">
        <f>+('3 Planilla Preadjudicación OTIC'!AM171)</f>
        <v>5075</v>
      </c>
      <c r="AN171" s="12">
        <f>+('3 Planilla Preadjudicación OTIC'!AN171)</f>
        <v>275000</v>
      </c>
      <c r="AO171" s="12">
        <f>+('3 Planilla Preadjudicación OTIC'!AO171)</f>
        <v>0</v>
      </c>
      <c r="AP171" s="12">
        <f>+('3 Planilla Preadjudicación OTIC'!AP171)</f>
        <v>18473000</v>
      </c>
      <c r="AQ171" s="12">
        <f>+('3 Planilla Preadjudicación OTIC'!AQ171)</f>
        <v>3680000</v>
      </c>
      <c r="AR171" s="12">
        <f>+('3 Planilla Preadjudicación OTIC'!AR171)</f>
        <v>5500000</v>
      </c>
      <c r="AS171" s="12">
        <f>+('3 Planilla Preadjudicación OTIC'!AS171)</f>
        <v>4600000</v>
      </c>
      <c r="AT171" s="12">
        <f>+('3 Planilla Preadjudicación OTIC'!AT171)</f>
        <v>0</v>
      </c>
      <c r="AU171" s="12">
        <f>+('3 Planilla Preadjudicación OTIC'!AU171)</f>
        <v>32253000</v>
      </c>
      <c r="AV171" s="12" t="str">
        <f>+('3 Planilla Preadjudicación OTIC'!AV171)</f>
        <v>NO</v>
      </c>
      <c r="AW171" s="4" t="str">
        <f>+('3 Planilla Preadjudicación OTIC'!AW171)</f>
        <v>NO PRESENTA FOTOGRAFÍAS DE TODOS LOS ITEM SOLICITADOS</v>
      </c>
      <c r="AX171" s="4">
        <f>+('3 Planilla Preadjudicación OTIC'!AX171)</f>
        <v>0</v>
      </c>
      <c r="AY171" s="2">
        <f>+('3 Planilla Preadjudicación OTIC'!AY171)</f>
        <v>0</v>
      </c>
      <c r="AZ171" s="2" t="str">
        <f>+('3 Planilla Preadjudicación OTIC'!BA171)</f>
        <v>-</v>
      </c>
      <c r="BA171" s="2" t="str">
        <f>+('3 Planilla Preadjudicación OTIC'!BB171)</f>
        <v>-</v>
      </c>
      <c r="BB171" s="2" t="str">
        <f>+('3 Planilla Preadjudicación OTIC'!BC171)</f>
        <v>-</v>
      </c>
      <c r="BC171" s="2" t="str">
        <f>+('3 Planilla Preadjudicación OTIC'!BD171)</f>
        <v>-</v>
      </c>
      <c r="BD171" s="2" t="str">
        <f>+('3 Planilla Preadjudicación OTIC'!BE171)</f>
        <v>-</v>
      </c>
      <c r="BE171" s="2" t="str">
        <f>+('3 Planilla Preadjudicación OTIC'!BF171)</f>
        <v>-</v>
      </c>
      <c r="BF171" s="2"/>
      <c r="BG171" s="2">
        <f>+('3 Planilla Preadjudicación OTIC'!BG171)</f>
        <v>0</v>
      </c>
      <c r="BH171" s="2">
        <f>+('3 Planilla Preadjudicación OTIC'!BH171)</f>
        <v>0</v>
      </c>
      <c r="BI171" s="2">
        <f>+('3 Planilla Preadjudicación OTIC'!BI171)</f>
        <v>0</v>
      </c>
      <c r="BJ171" s="2">
        <f>+('3 Planilla Preadjudicación OTIC'!BJ171)</f>
        <v>0</v>
      </c>
      <c r="BK171" s="2">
        <f>+('3 Planilla Preadjudicación OTIC'!BK171)</f>
        <v>0</v>
      </c>
      <c r="BL171" s="199">
        <f>+('3 Planilla Preadjudicación OTIC'!BM171)</f>
        <v>0</v>
      </c>
      <c r="BM171" s="103">
        <f>ROUND(('3 Planilla Preadjudicación OTIC'!BN171),1)</f>
        <v>0</v>
      </c>
      <c r="BN171" s="4">
        <f>+('3 Planilla Preadjudicación OTIC'!BO171)</f>
        <v>0</v>
      </c>
      <c r="BO171" s="4">
        <f>+('3 Planilla Preadjudicación OTIC'!BP171)</f>
        <v>0</v>
      </c>
      <c r="BP171" s="4">
        <f>+('3 Planilla Preadjudicación OTIC'!BQ171)</f>
        <v>0</v>
      </c>
      <c r="BQ171" s="4">
        <f>+('3 Planilla Preadjudicación OTIC'!BR171)</f>
        <v>0</v>
      </c>
      <c r="BR171" s="4">
        <f>+('3 Planilla Preadjudicación OTIC'!BS171)</f>
        <v>0</v>
      </c>
      <c r="BS171" s="4">
        <f>+('3 Planilla Preadjudicación OTIC'!BT171)</f>
        <v>0</v>
      </c>
      <c r="BT171" s="135"/>
      <c r="BU171" s="85">
        <f>IF(VLOOKUP(A171,'BD OFICIAL'!$A$1:$AL$2097,7,0)=D171,0,1)</f>
        <v>0</v>
      </c>
      <c r="BV171" s="85">
        <f>IF(VLOOKUP(A171,'BD OFICIAL'!$A$1:$AL$2097,11,0)=J171,0,1)</f>
        <v>0</v>
      </c>
      <c r="BW171" s="85">
        <f>IF(VLOOKUP(A171,'BD OFICIAL'!$A$1:$AL$2097,13,0)=L171,0,1)</f>
        <v>0</v>
      </c>
      <c r="BX171" s="2">
        <f>IF(VLOOKUP(A171,'BD OFICIAL'!$A$1:$AL$2097,16,0)=O171,0,1)</f>
        <v>0</v>
      </c>
      <c r="BY171" s="2">
        <f>IF(VLOOKUP(A171,'BD OFICIAL'!$A$1:$AL$2097,17,0)=P171,0,1)</f>
        <v>0</v>
      </c>
      <c r="BZ171" s="2">
        <f>IF(VLOOKUP(A171,'BD OFICIAL'!$A$1:$AL$2097,19,0)=R171,0,1)</f>
        <v>0</v>
      </c>
      <c r="CA171" s="2">
        <f>IF(VLOOKUP(A171,'BD OFICIAL'!$A$1:$AL$2097,21,0)=T171,0,1)</f>
        <v>0</v>
      </c>
      <c r="CB171" s="2">
        <f>IF(VLOOKUP(A171,'BD OFICIAL'!$A$1:$AL$2097,24,0)=AK171,0,1)</f>
        <v>0</v>
      </c>
      <c r="CC171" s="2">
        <f>IF(VLOOKUP(A171,'BD OFICIAL'!$A$1:$AL$2097,25,0)=X171,0,1)</f>
        <v>0</v>
      </c>
      <c r="CD171" s="2">
        <f>IF(VLOOKUP(A171,'BD OFICIAL'!$A$1:$AL$2097,26,0)=Y171,0,1)</f>
        <v>0</v>
      </c>
      <c r="CE171" s="2">
        <f>IF(VLOOKUP(A171,'BD OFICIAL'!$A$1:$AL$2097,27,0)=Z171,0,1)</f>
        <v>0</v>
      </c>
      <c r="CF171" s="2">
        <f>IF(VLOOKUP(A171,'BD OFICIAL'!$A$1:$AL$2097,28,0)=AA171,0,1)</f>
        <v>0</v>
      </c>
      <c r="CG171" s="2">
        <f>IF(VLOOKUP(A171,'BD OFICIAL'!$A$1:$AL$2097,33,0)=AF171,0,1)</f>
        <v>0</v>
      </c>
      <c r="CH171" s="2">
        <f>IF(VLOOKUP(A171,'BD OFICIAL'!$A$1:$AL$2097,35,0)=AH171,0,1)</f>
        <v>0</v>
      </c>
      <c r="CI171" s="85">
        <f>IF(VLOOKUP(A171,'BD OFICIAL'!$A$1:$AL$2097,34,0)=AL171,0,1)</f>
        <v>0</v>
      </c>
      <c r="CJ171" s="12">
        <f>VLOOKUP(A171,'BD OFICIAL'!$A$1:$AM$2097,36,0)*AM171-AP171</f>
        <v>0</v>
      </c>
      <c r="CK171" s="85" t="str">
        <f t="shared" si="75"/>
        <v>SHNOM</v>
      </c>
      <c r="CL171" s="85" t="str">
        <f t="shared" si="76"/>
        <v>SI</v>
      </c>
      <c r="CM171" s="85" t="str">
        <f t="shared" si="89"/>
        <v>NO</v>
      </c>
      <c r="CN171" s="31">
        <f t="shared" si="90"/>
        <v>0</v>
      </c>
      <c r="CO171" s="31">
        <f t="shared" si="77"/>
        <v>0</v>
      </c>
      <c r="CP171" s="31">
        <f t="shared" si="68"/>
        <v>0</v>
      </c>
      <c r="CQ171" s="31">
        <f>IF(Y171="NO",0,IF(Y171="SI",IF(VLOOKUP(A171,'BD OFICIAL'!$A:$AO,40,0)=AQ171,0,1)))</f>
        <v>0</v>
      </c>
      <c r="CR171" s="31">
        <f>IF(Z171="NO",0,IF(Z171="SI",IF(VLOOKUP(A171,'BD OFICIAL'!$A:$AO,41,0)=AS171,0,1)))</f>
        <v>0</v>
      </c>
      <c r="CS171" s="31">
        <f t="shared" si="78"/>
        <v>0</v>
      </c>
      <c r="CT171" s="31">
        <f t="shared" si="79"/>
        <v>0</v>
      </c>
      <c r="CU171" s="31">
        <f>IF(VLOOKUP(A171,'BD OFICIAL'!$A$1:$AL$1055,31,0)="SI",IF(AT171&gt;0,0,1),IF(AT171=0,0,1))</f>
        <v>0</v>
      </c>
      <c r="CV171" s="31">
        <f t="shared" si="80"/>
        <v>0</v>
      </c>
      <c r="CW171" s="31">
        <f t="shared" si="81"/>
        <v>0</v>
      </c>
      <c r="CX171" s="85" t="str">
        <f t="shared" si="91"/>
        <v>NO</v>
      </c>
      <c r="CY171" s="31">
        <f t="shared" si="92"/>
        <v>0</v>
      </c>
      <c r="CZ171" s="85" t="str">
        <f>IF(ISERROR(VLOOKUP(AI171,EXPERIENCIA!$A$1:$C$2100,1,0)),"NO","SI")</f>
        <v>NO</v>
      </c>
      <c r="DA171" s="85" t="str">
        <f>IF(CX171="no","NO APLICA",IF(AX171=0,"ERROR NOTA",IF(AND(AX171&gt;1,CZ171="NO"),"ERROR NOTA",IF(AND(CZ171="NO",AX171=1),0,IF(VLOOKUP(AI171,EXPERIENCIA!$A$1:$C$2100,3,0)=AX171,0,"ERROR NOTA")))))</f>
        <v>NO APLICA</v>
      </c>
      <c r="DB171" s="85" t="str">
        <f>IF(ISERROR(VLOOKUP(AI171,COMPORTAMIENTO!$A$1:$C$2100,1,0)),"NO","SI")</f>
        <v>NO</v>
      </c>
      <c r="DC171" s="85" t="str">
        <f>IF(CX171="NO","NO APLICA",IF(AY171=0,"ERROR NOTA",IF(AND(DB171="NO",AY171=7),0,IF(VLOOKUP(AI171,COMPORTAMIENTO!$A$2:$H$2100,8,0)=AY171,0,"ERROR NOTA"))))</f>
        <v>NO APLICA</v>
      </c>
      <c r="DD171" s="103" t="str">
        <f t="shared" si="93"/>
        <v>NO APLICA</v>
      </c>
      <c r="DE171" s="103" t="str">
        <f t="shared" si="94"/>
        <v>NO APLICA</v>
      </c>
      <c r="DF171" s="85" t="str">
        <f t="shared" si="82"/>
        <v>SI</v>
      </c>
      <c r="DG171" s="85">
        <f t="shared" si="83"/>
        <v>0</v>
      </c>
      <c r="DH171" s="85">
        <f t="shared" si="95"/>
        <v>0</v>
      </c>
      <c r="DI171" s="85" t="str">
        <f t="shared" si="84"/>
        <v>NO APLICA</v>
      </c>
      <c r="DJ171" s="7" t="str">
        <f t="shared" si="96"/>
        <v>NO APLICA</v>
      </c>
      <c r="DK171" s="7" t="str">
        <f t="shared" si="85"/>
        <v>NO APLICA</v>
      </c>
      <c r="DL171" s="12">
        <f t="shared" si="97"/>
        <v>5075</v>
      </c>
      <c r="DM171" s="12">
        <f>VLOOKUP(A171,'5 TD'!$A:$B,2,0)</f>
        <v>5075</v>
      </c>
      <c r="DN171" s="7" t="str">
        <f t="shared" si="86"/>
        <v>NO APLICA</v>
      </c>
      <c r="DO171" s="85" t="str">
        <f t="shared" si="87"/>
        <v>NO APLICA</v>
      </c>
      <c r="DP171" s="85" t="str">
        <f t="shared" si="69"/>
        <v>NO APLICA</v>
      </c>
      <c r="DQ171" s="7" t="str">
        <f t="shared" si="70"/>
        <v>NO APLICA</v>
      </c>
      <c r="DR171" s="85" t="str">
        <f t="shared" si="98"/>
        <v>NO APLICA</v>
      </c>
      <c r="DS171" s="2" t="e">
        <f>+('3 Planilla Preadjudicación OTIC'!#REF!)</f>
        <v>#REF!</v>
      </c>
      <c r="DT171" s="2" t="str">
        <f>IF(DR171="APROBADO",VLOOKUP(A171,'5 TD'!$D$3:$E$270,2,0),"NO APLICA")</f>
        <v>NO APLICA</v>
      </c>
      <c r="DU171" s="2" t="str">
        <f t="shared" si="71"/>
        <v>NO APLICA</v>
      </c>
      <c r="DV171" s="2" t="str">
        <f>IF(DU171="SI",VLOOKUP(A171,'5 TD'!$G$3:$H$270,2,0),"NO APLICA ")</f>
        <v xml:space="preserve">NO APLICA </v>
      </c>
      <c r="DW171" s="2" t="str">
        <f t="shared" si="99"/>
        <v>NO</v>
      </c>
      <c r="DX171" s="2" t="str">
        <f>IF(DW171="SI",VLOOKUP(A171,'5 TD'!$J$4:$K$472,2,0),"NO APLICA")</f>
        <v>NO APLICA</v>
      </c>
      <c r="DY171" s="2" t="str">
        <f t="shared" si="100"/>
        <v>NO</v>
      </c>
      <c r="DZ171" s="7" t="str">
        <f>IF(DY171="SI",VLOOKUP(A171,'5 TD'!$M$4:$N$350,2,0),"NO APLICA")</f>
        <v>NO APLICA</v>
      </c>
      <c r="EA171" s="2" t="str">
        <f t="shared" si="88"/>
        <v>NO APLICA</v>
      </c>
      <c r="EB171" s="12" t="str">
        <f t="shared" si="101"/>
        <v/>
      </c>
      <c r="EC171" s="12" t="str">
        <f>IF(EA171="SI",VLOOKUP(A171,'5 TD'!$V$4:$W$479,2,0),"NO APLICA")</f>
        <v>NO APLICA</v>
      </c>
      <c r="ED171" s="2" t="str">
        <f t="shared" si="72"/>
        <v>NO</v>
      </c>
      <c r="EE171" s="79" t="str">
        <f>IF(ED171="SI",VLOOKUP(AI171,COMPORTAMIENTO!$A$1:$H$2100,7,0),"NO APLICA")</f>
        <v>NO APLICA</v>
      </c>
      <c r="EF171" s="234" t="str">
        <f>IF(ED171="SI",VLOOKUP(A171,'5 TD'!$P$2:$Q$479,2,0),"NO APLICA")</f>
        <v>NO APLICA</v>
      </c>
      <c r="EG171" s="2" t="str">
        <f t="shared" si="73"/>
        <v>NO</v>
      </c>
      <c r="EH171" s="2">
        <f>IF(CZ171="no",0,VLOOKUP(AI171,EXPERIENCIA!$A$1:$C$2100,2,0))</f>
        <v>0</v>
      </c>
      <c r="EI171" s="2">
        <f>IF(CZ171="si",VLOOKUP(A171,'5 TD'!$S$3:$T$2103,2,0),0)</f>
        <v>0</v>
      </c>
      <c r="EJ171" s="2" t="str">
        <f t="shared" si="74"/>
        <v>SI</v>
      </c>
      <c r="EK171" s="2">
        <f>+('3 Planilla Preadjudicación OTIC'!BU172)</f>
        <v>0</v>
      </c>
      <c r="EL171" s="3"/>
      <c r="EM171" s="3"/>
      <c r="EN171" s="3"/>
    </row>
    <row r="172" spans="1:144" ht="15" hidden="1" customHeight="1" x14ac:dyDescent="0.3">
      <c r="A172" s="2">
        <f>+('3 Planilla Preadjudicación OTIC'!A172)</f>
        <v>14552</v>
      </c>
      <c r="B172" s="2" t="str">
        <f>+('3 Planilla Preadjudicación OTIC'!B172)</f>
        <v>53334038-5</v>
      </c>
      <c r="C172" s="4">
        <f>+('3 Planilla Preadjudicación OTIC'!E172)</f>
        <v>2025</v>
      </c>
      <c r="D172" s="4" t="str">
        <f>+('3 Planilla Preadjudicación OTIC'!F172)</f>
        <v>Fondos Regionales</v>
      </c>
      <c r="E172" s="4" t="str">
        <f>+('3 Planilla Preadjudicación OTIC'!G172)</f>
        <v>61531000-K</v>
      </c>
      <c r="F172" s="4" t="str">
        <f>+('3 Planilla Preadjudicación OTIC'!H172)</f>
        <v>SENCE</v>
      </c>
      <c r="G172" s="4"/>
      <c r="H172" s="4"/>
      <c r="I172" s="4" t="str">
        <f>+('3 Planilla Preadjudicación OTIC'!I172)</f>
        <v>LABORES DE CARPINTERÍA DE TERMINACIONES AVANZADAS</v>
      </c>
      <c r="J172" s="4" t="str">
        <f>+('3 Planilla Preadjudicación OTIC'!J172)</f>
        <v>PF1567</v>
      </c>
      <c r="K172" s="4" t="str">
        <f>+('3 Planilla Preadjudicación OTIC'!K172)</f>
        <v>TÉCNICAS PARA EL EMPRENDIMIENTO</v>
      </c>
      <c r="L172" s="4" t="str">
        <f>+('3 Planilla Preadjudicación OTIC'!L172)</f>
        <v>PF0921</v>
      </c>
      <c r="M172" s="2">
        <f>+('3 Planilla Preadjudicación OTIC'!M172)</f>
        <v>9</v>
      </c>
      <c r="N172" s="4" t="str">
        <f>+('3 Planilla Preadjudicación OTIC'!N172)</f>
        <v>DE LA ARAUCANÍA</v>
      </c>
      <c r="O172" s="4" t="str">
        <f>+('3 Planilla Preadjudicación OTIC'!O172)</f>
        <v>SAAVEDRA</v>
      </c>
      <c r="P172" s="4" t="str">
        <f>+('3 Planilla Preadjudicación OTIC'!P172)</f>
        <v>PERSONAS VULNERABLES PERTENECIENTES AL 80 % MÁS VULNERABLE</v>
      </c>
      <c r="Q172" s="4" t="str">
        <f>+('3 Planilla Preadjudicación OTIC'!Q172)</f>
        <v>PRESENCIAL</v>
      </c>
      <c r="R172" s="4" t="str">
        <f>+('3 Planilla Preadjudicación OTIC'!R172)</f>
        <v>INDEPENDIENTE</v>
      </c>
      <c r="S172" s="4" t="str">
        <f>+('3 Planilla Preadjudicación OTIC'!S172)</f>
        <v>01. LUNES - MAÑANA / 04. MARTES - MAÑANA / 07. MIÉRCOLES - MAÑANA / 10. JUEVES - MAÑANA / 13. VIERNES - MAÑANA</v>
      </c>
      <c r="T172" s="2">
        <f>+('3 Planilla Preadjudicación OTIC'!T172)</f>
        <v>20</v>
      </c>
      <c r="U172" s="2">
        <f>+('3 Planilla Preadjudicación OTIC'!U172)</f>
        <v>130</v>
      </c>
      <c r="V172" s="2">
        <f>+('3 Planilla Preadjudicación OTIC'!V172)</f>
        <v>12</v>
      </c>
      <c r="W172" s="2">
        <f>+('3 Planilla Preadjudicación OTIC'!W172)</f>
        <v>142</v>
      </c>
      <c r="X172" s="2">
        <f>+('3 Planilla Preadjudicación OTIC'!X172)</f>
        <v>4</v>
      </c>
      <c r="Y172" s="2" t="str">
        <f>+('3 Planilla Preadjudicación OTIC'!Y172)</f>
        <v>SI</v>
      </c>
      <c r="Z172" s="2" t="str">
        <f>+('3 Planilla Preadjudicación OTIC'!Z172)</f>
        <v>SI</v>
      </c>
      <c r="AA172" s="2" t="str">
        <f>+('3 Planilla Preadjudicación OTIC'!AA172)</f>
        <v>SI</v>
      </c>
      <c r="AB172" s="4">
        <f>+('3 Planilla Preadjudicación OTIC'!AB172)</f>
        <v>0</v>
      </c>
      <c r="AC172" s="4" t="str">
        <f>+('3 Planilla Preadjudicación OTIC'!AC172)</f>
        <v>EDUCACIÓN MEDIA COMPLETA, PREFERENTEMENTE</v>
      </c>
      <c r="AD172" s="2">
        <f>+('3 Planilla Preadjudicación OTIC'!AD172)</f>
        <v>0</v>
      </c>
      <c r="AE172" s="4">
        <f>+('3 Planilla Preadjudicación OTIC'!AE172)</f>
        <v>0</v>
      </c>
      <c r="AF172" s="2" t="str">
        <f>+('3 Planilla Preadjudicación OTIC'!AF172)</f>
        <v>CONVOCATORIA ABIERTA</v>
      </c>
      <c r="AG172" s="2">
        <f>+('3 Planilla Preadjudicación OTIC'!AG172)</f>
        <v>36</v>
      </c>
      <c r="AH172" s="30">
        <v>2</v>
      </c>
      <c r="AI172" s="2" t="str">
        <f>+('3 Planilla Preadjudicación OTIC'!AI172)</f>
        <v>77042533-6</v>
      </c>
      <c r="AJ172" s="135" t="str">
        <f>+('3 Planilla Preadjudicación OTIC'!AJ172)</f>
        <v>Servicios de Capacitación Cognos Online Spa.</v>
      </c>
      <c r="AK172" s="4">
        <f>+('3 Planilla Preadjudicación OTIC'!AK172)</f>
        <v>142</v>
      </c>
      <c r="AL172" s="2">
        <f>+('3 Planilla Preadjudicación OTIC'!AL172)</f>
        <v>36</v>
      </c>
      <c r="AM172" s="2">
        <f>+('3 Planilla Preadjudicación OTIC'!AM172)</f>
        <v>5075</v>
      </c>
      <c r="AN172" s="12">
        <f>+('3 Planilla Preadjudicación OTIC'!AN172)</f>
        <v>275000</v>
      </c>
      <c r="AO172" s="12">
        <f>+('3 Planilla Preadjudicación OTIC'!AO172)</f>
        <v>0</v>
      </c>
      <c r="AP172" s="12">
        <f>+('3 Planilla Preadjudicación OTIC'!AP172)</f>
        <v>14413000</v>
      </c>
      <c r="AQ172" s="12">
        <f>+('3 Planilla Preadjudicación OTIC'!AQ172)</f>
        <v>2880000</v>
      </c>
      <c r="AR172" s="12">
        <f>+('3 Planilla Preadjudicación OTIC'!AR172)</f>
        <v>5500000</v>
      </c>
      <c r="AS172" s="12">
        <f>+('3 Planilla Preadjudicación OTIC'!AS172)</f>
        <v>3600000</v>
      </c>
      <c r="AT172" s="12">
        <f>+('3 Planilla Preadjudicación OTIC'!AT172)</f>
        <v>0</v>
      </c>
      <c r="AU172" s="12">
        <f>+('3 Planilla Preadjudicación OTIC'!AU172)</f>
        <v>26393000</v>
      </c>
      <c r="AV172" s="12" t="str">
        <f>+('3 Planilla Preadjudicación OTIC'!AV172)</f>
        <v>NO</v>
      </c>
      <c r="AW172" s="4" t="str">
        <f>+('3 Planilla Preadjudicación OTIC'!AW172)</f>
        <v>NO PRESENTA FOTOGRAFÍAS DE TODOS LOS ITEM SOLICITADOS</v>
      </c>
      <c r="AX172" s="4">
        <f>+('3 Planilla Preadjudicación OTIC'!AX172)</f>
        <v>0</v>
      </c>
      <c r="AY172" s="2">
        <f>+('3 Planilla Preadjudicación OTIC'!AY172)</f>
        <v>0</v>
      </c>
      <c r="AZ172" s="2" t="str">
        <f>+('3 Planilla Preadjudicación OTIC'!BA172)</f>
        <v>-</v>
      </c>
      <c r="BA172" s="2" t="str">
        <f>+('3 Planilla Preadjudicación OTIC'!BB172)</f>
        <v>-</v>
      </c>
      <c r="BB172" s="2" t="str">
        <f>+('3 Planilla Preadjudicación OTIC'!BC172)</f>
        <v>-</v>
      </c>
      <c r="BC172" s="2" t="str">
        <f>+('3 Planilla Preadjudicación OTIC'!BD172)</f>
        <v>-</v>
      </c>
      <c r="BD172" s="2" t="str">
        <f>+('3 Planilla Preadjudicación OTIC'!BE172)</f>
        <v>-</v>
      </c>
      <c r="BE172" s="2" t="str">
        <f>+('3 Planilla Preadjudicación OTIC'!BF172)</f>
        <v>-</v>
      </c>
      <c r="BF172" s="2"/>
      <c r="BG172" s="2">
        <f>+('3 Planilla Preadjudicación OTIC'!BG172)</f>
        <v>0</v>
      </c>
      <c r="BH172" s="2">
        <f>+('3 Planilla Preadjudicación OTIC'!BH172)</f>
        <v>0</v>
      </c>
      <c r="BI172" s="2">
        <f>+('3 Planilla Preadjudicación OTIC'!BI172)</f>
        <v>0</v>
      </c>
      <c r="BJ172" s="2">
        <f>+('3 Planilla Preadjudicación OTIC'!BJ172)</f>
        <v>0</v>
      </c>
      <c r="BK172" s="2">
        <f>+('3 Planilla Preadjudicación OTIC'!BK172)</f>
        <v>0</v>
      </c>
      <c r="BL172" s="199">
        <f>+('3 Planilla Preadjudicación OTIC'!BM172)</f>
        <v>0</v>
      </c>
      <c r="BM172" s="103">
        <f>ROUND(('3 Planilla Preadjudicación OTIC'!BN172),1)</f>
        <v>0</v>
      </c>
      <c r="BN172" s="4">
        <f>+('3 Planilla Preadjudicación OTIC'!BO172)</f>
        <v>0</v>
      </c>
      <c r="BO172" s="4">
        <f>+('3 Planilla Preadjudicación OTIC'!BP172)</f>
        <v>0</v>
      </c>
      <c r="BP172" s="4">
        <f>+('3 Planilla Preadjudicación OTIC'!BQ172)</f>
        <v>0</v>
      </c>
      <c r="BQ172" s="4">
        <f>+('3 Planilla Preadjudicación OTIC'!BR172)</f>
        <v>0</v>
      </c>
      <c r="BR172" s="4">
        <f>+('3 Planilla Preadjudicación OTIC'!BS172)</f>
        <v>0</v>
      </c>
      <c r="BS172" s="4">
        <f>+('3 Planilla Preadjudicación OTIC'!BT172)</f>
        <v>0</v>
      </c>
      <c r="BT172" s="135"/>
      <c r="BU172" s="85">
        <f>IF(VLOOKUP(A172,'BD OFICIAL'!$A$1:$AL$2097,7,0)=D172,0,1)</f>
        <v>0</v>
      </c>
      <c r="BV172" s="85">
        <f>IF(VLOOKUP(A172,'BD OFICIAL'!$A$1:$AL$2097,11,0)=J172,0,1)</f>
        <v>0</v>
      </c>
      <c r="BW172" s="85">
        <f>IF(VLOOKUP(A172,'BD OFICIAL'!$A$1:$AL$2097,13,0)=L172,0,1)</f>
        <v>0</v>
      </c>
      <c r="BX172" s="2">
        <f>IF(VLOOKUP(A172,'BD OFICIAL'!$A$1:$AL$2097,16,0)=O172,0,1)</f>
        <v>0</v>
      </c>
      <c r="BY172" s="2">
        <f>IF(VLOOKUP(A172,'BD OFICIAL'!$A$1:$AL$2097,17,0)=P172,0,1)</f>
        <v>0</v>
      </c>
      <c r="BZ172" s="2">
        <f>IF(VLOOKUP(A172,'BD OFICIAL'!$A$1:$AL$2097,19,0)=R172,0,1)</f>
        <v>0</v>
      </c>
      <c r="CA172" s="2">
        <f>IF(VLOOKUP(A172,'BD OFICIAL'!$A$1:$AL$2097,21,0)=T172,0,1)</f>
        <v>0</v>
      </c>
      <c r="CB172" s="2">
        <f>IF(VLOOKUP(A172,'BD OFICIAL'!$A$1:$AL$2097,24,0)=AK172,0,1)</f>
        <v>0</v>
      </c>
      <c r="CC172" s="2">
        <f>IF(VLOOKUP(A172,'BD OFICIAL'!$A$1:$AL$2097,25,0)=X172,0,1)</f>
        <v>0</v>
      </c>
      <c r="CD172" s="2">
        <f>IF(VLOOKUP(A172,'BD OFICIAL'!$A$1:$AL$2097,26,0)=Y172,0,1)</f>
        <v>0</v>
      </c>
      <c r="CE172" s="2">
        <f>IF(VLOOKUP(A172,'BD OFICIAL'!$A$1:$AL$2097,27,0)=Z172,0,1)</f>
        <v>0</v>
      </c>
      <c r="CF172" s="2">
        <f>IF(VLOOKUP(A172,'BD OFICIAL'!$A$1:$AL$2097,28,0)=AA172,0,1)</f>
        <v>0</v>
      </c>
      <c r="CG172" s="2">
        <f>IF(VLOOKUP(A172,'BD OFICIAL'!$A$1:$AL$2097,33,0)=AF172,0,1)</f>
        <v>0</v>
      </c>
      <c r="CH172" s="2">
        <f>IF(VLOOKUP(A172,'BD OFICIAL'!$A$1:$AL$2097,35,0)=AH172,0,1)</f>
        <v>0</v>
      </c>
      <c r="CI172" s="85">
        <f>IF(VLOOKUP(A172,'BD OFICIAL'!$A$1:$AL$2097,34,0)=AL172,0,1)</f>
        <v>0</v>
      </c>
      <c r="CJ172" s="12">
        <f>VLOOKUP(A172,'BD OFICIAL'!$A$1:$AM$2097,36,0)*AM172-AP172</f>
        <v>0</v>
      </c>
      <c r="CK172" s="85" t="str">
        <f t="shared" si="75"/>
        <v>SHNOM</v>
      </c>
      <c r="CL172" s="85" t="str">
        <f t="shared" si="76"/>
        <v>SI</v>
      </c>
      <c r="CM172" s="85" t="str">
        <f t="shared" si="89"/>
        <v>NO</v>
      </c>
      <c r="CN172" s="31">
        <f t="shared" si="90"/>
        <v>0</v>
      </c>
      <c r="CO172" s="31">
        <f t="shared" si="77"/>
        <v>0</v>
      </c>
      <c r="CP172" s="31">
        <f t="shared" si="68"/>
        <v>0</v>
      </c>
      <c r="CQ172" s="31">
        <f>IF(Y172="NO",0,IF(Y172="SI",IF(VLOOKUP(A172,'BD OFICIAL'!$A:$AO,40,0)=AQ172,0,1)))</f>
        <v>0</v>
      </c>
      <c r="CR172" s="31">
        <f>IF(Z172="NO",0,IF(Z172="SI",IF(VLOOKUP(A172,'BD OFICIAL'!$A:$AO,41,0)=AS172,0,1)))</f>
        <v>0</v>
      </c>
      <c r="CS172" s="31">
        <f t="shared" si="78"/>
        <v>0</v>
      </c>
      <c r="CT172" s="31">
        <f t="shared" si="79"/>
        <v>0</v>
      </c>
      <c r="CU172" s="31">
        <f>IF(VLOOKUP(A172,'BD OFICIAL'!$A$1:$AL$1055,31,0)="SI",IF(AT172&gt;0,0,1),IF(AT172=0,0,1))</f>
        <v>0</v>
      </c>
      <c r="CV172" s="31">
        <f t="shared" si="80"/>
        <v>0</v>
      </c>
      <c r="CW172" s="31">
        <f t="shared" si="81"/>
        <v>0</v>
      </c>
      <c r="CX172" s="85" t="str">
        <f t="shared" si="91"/>
        <v>NO</v>
      </c>
      <c r="CY172" s="31">
        <f t="shared" si="92"/>
        <v>0</v>
      </c>
      <c r="CZ172" s="85" t="str">
        <f>IF(ISERROR(VLOOKUP(AI172,EXPERIENCIA!$A$1:$C$2100,1,0)),"NO","SI")</f>
        <v>NO</v>
      </c>
      <c r="DA172" s="85" t="str">
        <f>IF(CX172="no","NO APLICA",IF(AX172=0,"ERROR NOTA",IF(AND(AX172&gt;1,CZ172="NO"),"ERROR NOTA",IF(AND(CZ172="NO",AX172=1),0,IF(VLOOKUP(AI172,EXPERIENCIA!$A$1:$C$2100,3,0)=AX172,0,"ERROR NOTA")))))</f>
        <v>NO APLICA</v>
      </c>
      <c r="DB172" s="85" t="str">
        <f>IF(ISERROR(VLOOKUP(AI172,COMPORTAMIENTO!$A$1:$C$2100,1,0)),"NO","SI")</f>
        <v>NO</v>
      </c>
      <c r="DC172" s="85" t="str">
        <f>IF(CX172="NO","NO APLICA",IF(AY172=0,"ERROR NOTA",IF(AND(DB172="NO",AY172=7),0,IF(VLOOKUP(AI172,COMPORTAMIENTO!$A$2:$H$2100,8,0)=AY172,0,"ERROR NOTA"))))</f>
        <v>NO APLICA</v>
      </c>
      <c r="DD172" s="103" t="str">
        <f t="shared" si="93"/>
        <v>NO APLICA</v>
      </c>
      <c r="DE172" s="103" t="str">
        <f t="shared" si="94"/>
        <v>NO APLICA</v>
      </c>
      <c r="DF172" s="85" t="str">
        <f t="shared" si="82"/>
        <v>SI</v>
      </c>
      <c r="DG172" s="85">
        <f t="shared" si="83"/>
        <v>0</v>
      </c>
      <c r="DH172" s="85">
        <f t="shared" si="95"/>
        <v>0</v>
      </c>
      <c r="DI172" s="85" t="str">
        <f t="shared" si="84"/>
        <v>NO APLICA</v>
      </c>
      <c r="DJ172" s="7" t="str">
        <f t="shared" si="96"/>
        <v>NO APLICA</v>
      </c>
      <c r="DK172" s="7" t="str">
        <f t="shared" si="85"/>
        <v>NO APLICA</v>
      </c>
      <c r="DL172" s="12">
        <f t="shared" si="97"/>
        <v>5075</v>
      </c>
      <c r="DM172" s="12">
        <f>VLOOKUP(A172,'5 TD'!$A:$B,2,0)</f>
        <v>5075</v>
      </c>
      <c r="DN172" s="7" t="str">
        <f t="shared" si="86"/>
        <v>NO APLICA</v>
      </c>
      <c r="DO172" s="85" t="str">
        <f t="shared" si="87"/>
        <v>NO APLICA</v>
      </c>
      <c r="DP172" s="85" t="str">
        <f t="shared" si="69"/>
        <v>NO APLICA</v>
      </c>
      <c r="DQ172" s="7" t="str">
        <f t="shared" si="70"/>
        <v>NO APLICA</v>
      </c>
      <c r="DR172" s="85" t="str">
        <f t="shared" si="98"/>
        <v>NO APLICA</v>
      </c>
      <c r="DS172" s="2" t="e">
        <f>+('3 Planilla Preadjudicación OTIC'!#REF!)</f>
        <v>#REF!</v>
      </c>
      <c r="DT172" s="2" t="str">
        <f>IF(DR172="APROBADO",VLOOKUP(A172,'5 TD'!$D$3:$E$270,2,0),"NO APLICA")</f>
        <v>NO APLICA</v>
      </c>
      <c r="DU172" s="2" t="str">
        <f t="shared" si="71"/>
        <v>NO APLICA</v>
      </c>
      <c r="DV172" s="2" t="str">
        <f>IF(DU172="SI",VLOOKUP(A172,'5 TD'!$G$3:$H$270,2,0),"NO APLICA ")</f>
        <v xml:space="preserve">NO APLICA </v>
      </c>
      <c r="DW172" s="2" t="str">
        <f t="shared" si="99"/>
        <v>NO</v>
      </c>
      <c r="DX172" s="2" t="str">
        <f>IF(DW172="SI",VLOOKUP(A172,'5 TD'!$J$4:$K$472,2,0),"NO APLICA")</f>
        <v>NO APLICA</v>
      </c>
      <c r="DY172" s="2" t="str">
        <f t="shared" si="100"/>
        <v>NO</v>
      </c>
      <c r="DZ172" s="7" t="str">
        <f>IF(DY172="SI",VLOOKUP(A172,'5 TD'!$M$4:$N$350,2,0),"NO APLICA")</f>
        <v>NO APLICA</v>
      </c>
      <c r="EA172" s="2" t="str">
        <f t="shared" si="88"/>
        <v>NO APLICA</v>
      </c>
      <c r="EB172" s="12" t="str">
        <f t="shared" si="101"/>
        <v/>
      </c>
      <c r="EC172" s="12" t="str">
        <f>IF(EA172="SI",VLOOKUP(A172,'5 TD'!$V$4:$W$479,2,0),"NO APLICA")</f>
        <v>NO APLICA</v>
      </c>
      <c r="ED172" s="2" t="str">
        <f t="shared" si="72"/>
        <v>NO</v>
      </c>
      <c r="EE172" s="79" t="str">
        <f>IF(ED172="SI",VLOOKUP(AI172,COMPORTAMIENTO!$A$1:$H$2100,7,0),"NO APLICA")</f>
        <v>NO APLICA</v>
      </c>
      <c r="EF172" s="234" t="str">
        <f>IF(ED172="SI",VLOOKUP(A172,'5 TD'!$P$2:$Q$479,2,0),"NO APLICA")</f>
        <v>NO APLICA</v>
      </c>
      <c r="EG172" s="2" t="str">
        <f t="shared" si="73"/>
        <v>NO</v>
      </c>
      <c r="EH172" s="2">
        <f>IF(CZ172="no",0,VLOOKUP(AI172,EXPERIENCIA!$A$1:$C$2100,2,0))</f>
        <v>0</v>
      </c>
      <c r="EI172" s="2">
        <f>IF(CZ172="si",VLOOKUP(A172,'5 TD'!$S$3:$T$2103,2,0),0)</f>
        <v>0</v>
      </c>
      <c r="EJ172" s="2" t="str">
        <f t="shared" si="74"/>
        <v>SI</v>
      </c>
      <c r="EK172" s="2">
        <f>+('3 Planilla Preadjudicación OTIC'!BU173)</f>
        <v>0</v>
      </c>
      <c r="EL172" s="3"/>
      <c r="EM172" s="3"/>
      <c r="EN172" s="3"/>
    </row>
    <row r="173" spans="1:144" ht="15" hidden="1" customHeight="1" x14ac:dyDescent="0.3">
      <c r="A173" s="2">
        <f>+('3 Planilla Preadjudicación OTIC'!A173)</f>
        <v>14553</v>
      </c>
      <c r="B173" s="2" t="str">
        <f>+('3 Planilla Preadjudicación OTIC'!B173)</f>
        <v>53334038-5</v>
      </c>
      <c r="C173" s="4">
        <f>+('3 Planilla Preadjudicación OTIC'!E173)</f>
        <v>2025</v>
      </c>
      <c r="D173" s="4" t="str">
        <f>+('3 Planilla Preadjudicación OTIC'!F173)</f>
        <v>Fondos Regionales</v>
      </c>
      <c r="E173" s="4" t="str">
        <f>+('3 Planilla Preadjudicación OTIC'!G173)</f>
        <v>61531000-K</v>
      </c>
      <c r="F173" s="4" t="str">
        <f>+('3 Planilla Preadjudicación OTIC'!H173)</f>
        <v>SENCE</v>
      </c>
      <c r="G173" s="4"/>
      <c r="H173" s="4"/>
      <c r="I173" s="4" t="str">
        <f>+('3 Planilla Preadjudicación OTIC'!I173)</f>
        <v>LABORES DE CARPINTERÍA DE TERMINACIONES AVANZADAS</v>
      </c>
      <c r="J173" s="4" t="str">
        <f>+('3 Planilla Preadjudicación OTIC'!J173)</f>
        <v>PF1567</v>
      </c>
      <c r="K173" s="4" t="str">
        <f>+('3 Planilla Preadjudicación OTIC'!K173)</f>
        <v>TÉCNICAS PARA EL EMPRENDIMIENTO</v>
      </c>
      <c r="L173" s="4" t="str">
        <f>+('3 Planilla Preadjudicación OTIC'!L173)</f>
        <v>PF0921</v>
      </c>
      <c r="M173" s="2">
        <f>+('3 Planilla Preadjudicación OTIC'!M173)</f>
        <v>9</v>
      </c>
      <c r="N173" s="4" t="str">
        <f>+('3 Planilla Preadjudicación OTIC'!N173)</f>
        <v>DE LA ARAUCANÍA</v>
      </c>
      <c r="O173" s="4" t="str">
        <f>+('3 Planilla Preadjudicación OTIC'!O173)</f>
        <v>LOS SAUCES</v>
      </c>
      <c r="P173" s="4" t="str">
        <f>+('3 Planilla Preadjudicación OTIC'!P173)</f>
        <v>PERSONAS VULNERABLES PERTENECIENTES AL 80 % MÁS VULNERABLE</v>
      </c>
      <c r="Q173" s="4" t="str">
        <f>+('3 Planilla Preadjudicación OTIC'!Q173)</f>
        <v>PRESENCIAL</v>
      </c>
      <c r="R173" s="4" t="str">
        <f>+('3 Planilla Preadjudicación OTIC'!R173)</f>
        <v>INDEPENDIENTE</v>
      </c>
      <c r="S173" s="4" t="str">
        <f>+('3 Planilla Preadjudicación OTIC'!S173)</f>
        <v>01. LUNES - MAÑANA / 04. MARTES - MAÑANA / 07. MIÉRCOLES - MAÑANA / 10. JUEVES - MAÑANA / 13. VIERNES - MAÑANA</v>
      </c>
      <c r="T173" s="2">
        <f>+('3 Planilla Preadjudicación OTIC'!T173)</f>
        <v>20</v>
      </c>
      <c r="U173" s="2">
        <f>+('3 Planilla Preadjudicación OTIC'!U173)</f>
        <v>130</v>
      </c>
      <c r="V173" s="2">
        <f>+('3 Planilla Preadjudicación OTIC'!V173)</f>
        <v>12</v>
      </c>
      <c r="W173" s="2">
        <f>+('3 Planilla Preadjudicación OTIC'!W173)</f>
        <v>142</v>
      </c>
      <c r="X173" s="2">
        <f>+('3 Planilla Preadjudicación OTIC'!X173)</f>
        <v>4</v>
      </c>
      <c r="Y173" s="2" t="str">
        <f>+('3 Planilla Preadjudicación OTIC'!Y173)</f>
        <v>SI</v>
      </c>
      <c r="Z173" s="2" t="str">
        <f>+('3 Planilla Preadjudicación OTIC'!Z173)</f>
        <v>SI</v>
      </c>
      <c r="AA173" s="2" t="str">
        <f>+('3 Planilla Preadjudicación OTIC'!AA173)</f>
        <v>SI</v>
      </c>
      <c r="AB173" s="4">
        <f>+('3 Planilla Preadjudicación OTIC'!AB173)</f>
        <v>0</v>
      </c>
      <c r="AC173" s="4" t="str">
        <f>+('3 Planilla Preadjudicación OTIC'!AC173)</f>
        <v>EDUCACIÓN MEDIA COMPLETA, PREFERENTEMENTE</v>
      </c>
      <c r="AD173" s="2">
        <f>+('3 Planilla Preadjudicación OTIC'!AD173)</f>
        <v>0</v>
      </c>
      <c r="AE173" s="4">
        <f>+('3 Planilla Preadjudicación OTIC'!AE173)</f>
        <v>0</v>
      </c>
      <c r="AF173" s="2" t="str">
        <f>+('3 Planilla Preadjudicación OTIC'!AF173)</f>
        <v>CONVOCATORIA ABIERTA</v>
      </c>
      <c r="AG173" s="2">
        <f>+('3 Planilla Preadjudicación OTIC'!AG173)</f>
        <v>36</v>
      </c>
      <c r="AH173" s="30">
        <v>2</v>
      </c>
      <c r="AI173" s="2" t="str">
        <f>+('3 Planilla Preadjudicación OTIC'!AI173)</f>
        <v>77042533-6</v>
      </c>
      <c r="AJ173" s="135" t="str">
        <f>+('3 Planilla Preadjudicación OTIC'!AJ173)</f>
        <v>Servicios de Capacitación Cognos Online Spa.</v>
      </c>
      <c r="AK173" s="4">
        <f>+('3 Planilla Preadjudicación OTIC'!AK173)</f>
        <v>142</v>
      </c>
      <c r="AL173" s="2">
        <f>+('3 Planilla Preadjudicación OTIC'!AL173)</f>
        <v>36</v>
      </c>
      <c r="AM173" s="2">
        <f>+('3 Planilla Preadjudicación OTIC'!AM173)</f>
        <v>5075</v>
      </c>
      <c r="AN173" s="12">
        <f>+('3 Planilla Preadjudicación OTIC'!AN173)</f>
        <v>275000</v>
      </c>
      <c r="AO173" s="12">
        <f>+('3 Planilla Preadjudicación OTIC'!AO173)</f>
        <v>0</v>
      </c>
      <c r="AP173" s="12">
        <f>+('3 Planilla Preadjudicación OTIC'!AP173)</f>
        <v>14413000</v>
      </c>
      <c r="AQ173" s="12">
        <f>+('3 Planilla Preadjudicación OTIC'!AQ173)</f>
        <v>2880000</v>
      </c>
      <c r="AR173" s="12">
        <f>+('3 Planilla Preadjudicación OTIC'!AR173)</f>
        <v>5500000</v>
      </c>
      <c r="AS173" s="12">
        <f>+('3 Planilla Preadjudicación OTIC'!AS173)</f>
        <v>3600000</v>
      </c>
      <c r="AT173" s="12">
        <f>+('3 Planilla Preadjudicación OTIC'!AT173)</f>
        <v>0</v>
      </c>
      <c r="AU173" s="12">
        <f>+('3 Planilla Preadjudicación OTIC'!AU173)</f>
        <v>26393000</v>
      </c>
      <c r="AV173" s="12" t="str">
        <f>+('3 Planilla Preadjudicación OTIC'!AV173)</f>
        <v>NO</v>
      </c>
      <c r="AW173" s="4" t="str">
        <f>+('3 Planilla Preadjudicación OTIC'!AW173)</f>
        <v>NO PRESENTA FOTOGRAFÍAS DE TODOS LOS ITEM SOLICITADOS</v>
      </c>
      <c r="AX173" s="4">
        <f>+('3 Planilla Preadjudicación OTIC'!AX173)</f>
        <v>0</v>
      </c>
      <c r="AY173" s="2">
        <f>+('3 Planilla Preadjudicación OTIC'!AY173)</f>
        <v>0</v>
      </c>
      <c r="AZ173" s="2" t="str">
        <f>+('3 Planilla Preadjudicación OTIC'!BA173)</f>
        <v>-</v>
      </c>
      <c r="BA173" s="2" t="str">
        <f>+('3 Planilla Preadjudicación OTIC'!BB173)</f>
        <v>-</v>
      </c>
      <c r="BB173" s="2" t="str">
        <f>+('3 Planilla Preadjudicación OTIC'!BC173)</f>
        <v>-</v>
      </c>
      <c r="BC173" s="2" t="str">
        <f>+('3 Planilla Preadjudicación OTIC'!BD173)</f>
        <v>-</v>
      </c>
      <c r="BD173" s="2" t="str">
        <f>+('3 Planilla Preadjudicación OTIC'!BE173)</f>
        <v>-</v>
      </c>
      <c r="BE173" s="2" t="str">
        <f>+('3 Planilla Preadjudicación OTIC'!BF173)</f>
        <v>-</v>
      </c>
      <c r="BF173" s="2"/>
      <c r="BG173" s="2">
        <f>+('3 Planilla Preadjudicación OTIC'!BG173)</f>
        <v>0</v>
      </c>
      <c r="BH173" s="2">
        <f>+('3 Planilla Preadjudicación OTIC'!BH173)</f>
        <v>0</v>
      </c>
      <c r="BI173" s="2">
        <f>+('3 Planilla Preadjudicación OTIC'!BI173)</f>
        <v>0</v>
      </c>
      <c r="BJ173" s="2">
        <f>+('3 Planilla Preadjudicación OTIC'!BJ173)</f>
        <v>0</v>
      </c>
      <c r="BK173" s="2">
        <f>+('3 Planilla Preadjudicación OTIC'!BK173)</f>
        <v>0</v>
      </c>
      <c r="BL173" s="199">
        <f>+('3 Planilla Preadjudicación OTIC'!BM173)</f>
        <v>0</v>
      </c>
      <c r="BM173" s="103">
        <f>ROUND(('3 Planilla Preadjudicación OTIC'!BN173),1)</f>
        <v>0</v>
      </c>
      <c r="BN173" s="4">
        <f>+('3 Planilla Preadjudicación OTIC'!BO173)</f>
        <v>0</v>
      </c>
      <c r="BO173" s="4">
        <f>+('3 Planilla Preadjudicación OTIC'!BP173)</f>
        <v>0</v>
      </c>
      <c r="BP173" s="4">
        <f>+('3 Planilla Preadjudicación OTIC'!BQ173)</f>
        <v>0</v>
      </c>
      <c r="BQ173" s="4">
        <f>+('3 Planilla Preadjudicación OTIC'!BR173)</f>
        <v>0</v>
      </c>
      <c r="BR173" s="4">
        <f>+('3 Planilla Preadjudicación OTIC'!BS173)</f>
        <v>0</v>
      </c>
      <c r="BS173" s="4">
        <f>+('3 Planilla Preadjudicación OTIC'!BT173)</f>
        <v>0</v>
      </c>
      <c r="BT173" s="135"/>
      <c r="BU173" s="85">
        <f>IF(VLOOKUP(A173,'BD OFICIAL'!$A$1:$AL$2097,7,0)=D173,0,1)</f>
        <v>0</v>
      </c>
      <c r="BV173" s="85">
        <f>IF(VLOOKUP(A173,'BD OFICIAL'!$A$1:$AL$2097,11,0)=J173,0,1)</f>
        <v>0</v>
      </c>
      <c r="BW173" s="85">
        <f>IF(VLOOKUP(A173,'BD OFICIAL'!$A$1:$AL$2097,13,0)=L173,0,1)</f>
        <v>0</v>
      </c>
      <c r="BX173" s="2">
        <f>IF(VLOOKUP(A173,'BD OFICIAL'!$A$1:$AL$2097,16,0)=O173,0,1)</f>
        <v>0</v>
      </c>
      <c r="BY173" s="2">
        <f>IF(VLOOKUP(A173,'BD OFICIAL'!$A$1:$AL$2097,17,0)=P173,0,1)</f>
        <v>0</v>
      </c>
      <c r="BZ173" s="2">
        <f>IF(VLOOKUP(A173,'BD OFICIAL'!$A$1:$AL$2097,19,0)=R173,0,1)</f>
        <v>0</v>
      </c>
      <c r="CA173" s="2">
        <f>IF(VLOOKUP(A173,'BD OFICIAL'!$A$1:$AL$2097,21,0)=T173,0,1)</f>
        <v>0</v>
      </c>
      <c r="CB173" s="2">
        <f>IF(VLOOKUP(A173,'BD OFICIAL'!$A$1:$AL$2097,24,0)=AK173,0,1)</f>
        <v>0</v>
      </c>
      <c r="CC173" s="2">
        <f>IF(VLOOKUP(A173,'BD OFICIAL'!$A$1:$AL$2097,25,0)=X173,0,1)</f>
        <v>0</v>
      </c>
      <c r="CD173" s="2">
        <f>IF(VLOOKUP(A173,'BD OFICIAL'!$A$1:$AL$2097,26,0)=Y173,0,1)</f>
        <v>0</v>
      </c>
      <c r="CE173" s="2">
        <f>IF(VLOOKUP(A173,'BD OFICIAL'!$A$1:$AL$2097,27,0)=Z173,0,1)</f>
        <v>0</v>
      </c>
      <c r="CF173" s="2">
        <f>IF(VLOOKUP(A173,'BD OFICIAL'!$A$1:$AL$2097,28,0)=AA173,0,1)</f>
        <v>0</v>
      </c>
      <c r="CG173" s="2">
        <f>IF(VLOOKUP(A173,'BD OFICIAL'!$A$1:$AL$2097,33,0)=AF173,0,1)</f>
        <v>0</v>
      </c>
      <c r="CH173" s="2">
        <f>IF(VLOOKUP(A173,'BD OFICIAL'!$A$1:$AL$2097,35,0)=AH173,0,1)</f>
        <v>0</v>
      </c>
      <c r="CI173" s="85">
        <f>IF(VLOOKUP(A173,'BD OFICIAL'!$A$1:$AL$2097,34,0)=AL173,0,1)</f>
        <v>0</v>
      </c>
      <c r="CJ173" s="12">
        <f>VLOOKUP(A173,'BD OFICIAL'!$A$1:$AM$2097,36,0)*AM173-AP173</f>
        <v>0</v>
      </c>
      <c r="CK173" s="85" t="str">
        <f t="shared" si="75"/>
        <v>SHNOM</v>
      </c>
      <c r="CL173" s="85" t="str">
        <f t="shared" si="76"/>
        <v>SI</v>
      </c>
      <c r="CM173" s="85" t="str">
        <f t="shared" si="89"/>
        <v>NO</v>
      </c>
      <c r="CN173" s="31">
        <f t="shared" si="90"/>
        <v>0</v>
      </c>
      <c r="CO173" s="31">
        <f t="shared" si="77"/>
        <v>0</v>
      </c>
      <c r="CP173" s="31">
        <f t="shared" ref="CP173:CP236" si="102">IF(AND(CJ173&gt;-1,CJ173&lt;1),0,1)</f>
        <v>0</v>
      </c>
      <c r="CQ173" s="31">
        <f>IF(Y173="NO",0,IF(Y173="SI",IF(VLOOKUP(A173,'BD OFICIAL'!$A:$AO,40,0)=AQ173,0,1)))</f>
        <v>0</v>
      </c>
      <c r="CR173" s="31">
        <f>IF(Z173="NO",0,IF(Z173="SI",IF(VLOOKUP(A173,'BD OFICIAL'!$A:$AO,41,0)=AS173,0,1)))</f>
        <v>0</v>
      </c>
      <c r="CS173" s="31">
        <f t="shared" si="78"/>
        <v>0</v>
      </c>
      <c r="CT173" s="31">
        <f t="shared" si="79"/>
        <v>0</v>
      </c>
      <c r="CU173" s="31">
        <f>IF(VLOOKUP(A173,'BD OFICIAL'!$A$1:$AL$1055,31,0)="SI",IF(AT173&gt;0,0,1),IF(AT173=0,0,1))</f>
        <v>0</v>
      </c>
      <c r="CV173" s="31">
        <f t="shared" si="80"/>
        <v>0</v>
      </c>
      <c r="CW173" s="31">
        <f t="shared" si="81"/>
        <v>0</v>
      </c>
      <c r="CX173" s="85" t="str">
        <f t="shared" si="91"/>
        <v>NO</v>
      </c>
      <c r="CY173" s="31">
        <f t="shared" si="92"/>
        <v>0</v>
      </c>
      <c r="CZ173" s="85" t="str">
        <f>IF(ISERROR(VLOOKUP(AI173,EXPERIENCIA!$A$1:$C$2100,1,0)),"NO","SI")</f>
        <v>NO</v>
      </c>
      <c r="DA173" s="85" t="str">
        <f>IF(CX173="no","NO APLICA",IF(AX173=0,"ERROR NOTA",IF(AND(AX173&gt;1,CZ173="NO"),"ERROR NOTA",IF(AND(CZ173="NO",AX173=1),0,IF(VLOOKUP(AI173,EXPERIENCIA!$A$1:$C$2100,3,0)=AX173,0,"ERROR NOTA")))))</f>
        <v>NO APLICA</v>
      </c>
      <c r="DB173" s="85" t="str">
        <f>IF(ISERROR(VLOOKUP(AI173,COMPORTAMIENTO!$A$1:$C$2100,1,0)),"NO","SI")</f>
        <v>NO</v>
      </c>
      <c r="DC173" s="85" t="str">
        <f>IF(CX173="NO","NO APLICA",IF(AY173=0,"ERROR NOTA",IF(AND(DB173="NO",AY173=7),0,IF(VLOOKUP(AI173,COMPORTAMIENTO!$A$2:$H$2100,8,0)=AY173,0,"ERROR NOTA"))))</f>
        <v>NO APLICA</v>
      </c>
      <c r="DD173" s="103" t="str">
        <f t="shared" si="93"/>
        <v>NO APLICA</v>
      </c>
      <c r="DE173" s="103" t="str">
        <f t="shared" si="94"/>
        <v>NO APLICA</v>
      </c>
      <c r="DF173" s="85" t="str">
        <f t="shared" si="82"/>
        <v>SI</v>
      </c>
      <c r="DG173" s="85">
        <f t="shared" si="83"/>
        <v>0</v>
      </c>
      <c r="DH173" s="85">
        <f t="shared" si="95"/>
        <v>0</v>
      </c>
      <c r="DI173" s="85" t="str">
        <f t="shared" si="84"/>
        <v>NO APLICA</v>
      </c>
      <c r="DJ173" s="7" t="str">
        <f t="shared" si="96"/>
        <v>NO APLICA</v>
      </c>
      <c r="DK173" s="7" t="str">
        <f t="shared" si="85"/>
        <v>NO APLICA</v>
      </c>
      <c r="DL173" s="12">
        <f t="shared" si="97"/>
        <v>5075</v>
      </c>
      <c r="DM173" s="12">
        <f>VLOOKUP(A173,'5 TD'!$A:$B,2,0)</f>
        <v>5075</v>
      </c>
      <c r="DN173" s="7" t="str">
        <f t="shared" si="86"/>
        <v>NO APLICA</v>
      </c>
      <c r="DO173" s="85" t="str">
        <f t="shared" si="87"/>
        <v>NO APLICA</v>
      </c>
      <c r="DP173" s="85" t="str">
        <f t="shared" ref="DP173:DP236" si="103">IF(CX173="NO","NO APLICA",IF(AND(DA173&lt;&gt;"NO APLICA",DA173&lt;&gt;"ERROR NOTA",DC173&lt;&gt;"NO APLICA",DC173&lt;&gt;"ERROR NOTA",DO173&lt;&gt;"ERROR NOTA"),"APROBADO"))</f>
        <v>NO APLICA</v>
      </c>
      <c r="DQ173" s="7" t="str">
        <f t="shared" ref="DQ173:DQ236" si="104">IF(DP173="APROBADO",ROUND((DD173+DE173+0.75*DK173+DN173*0.05),1),IF(DP173="ERROR NOTA","ERROR NOTA","NO APLICA"))</f>
        <v>NO APLICA</v>
      </c>
      <c r="DR173" s="85" t="str">
        <f t="shared" si="98"/>
        <v>NO APLICA</v>
      </c>
      <c r="DS173" s="2">
        <f>+('3 Planilla Preadjudicación OTIC'!BO173)</f>
        <v>0</v>
      </c>
      <c r="DT173" s="2" t="str">
        <f>IF(DR173="APROBADO",VLOOKUP(A173,'5 TD'!$D$3:$E$270,2,0),"NO APLICA")</f>
        <v>NO APLICA</v>
      </c>
      <c r="DU173" s="2" t="str">
        <f t="shared" ref="DU173:DU236" si="105">IF(DT173="NO APLICA","NO APLICA",IF(DT173=DQ173,"SI","NO"))</f>
        <v>NO APLICA</v>
      </c>
      <c r="DV173" s="2" t="str">
        <f>IF(DU173="SI",VLOOKUP(A173,'5 TD'!$G$3:$H$270,2,0),"NO APLICA ")</f>
        <v xml:space="preserve">NO APLICA </v>
      </c>
      <c r="DW173" s="2" t="str">
        <f t="shared" si="99"/>
        <v>NO</v>
      </c>
      <c r="DX173" s="2" t="str">
        <f>IF(DW173="SI",VLOOKUP(A173,'5 TD'!$J$4:$K$472,2,0),"NO APLICA")</f>
        <v>NO APLICA</v>
      </c>
      <c r="DY173" s="2" t="str">
        <f t="shared" si="100"/>
        <v>NO</v>
      </c>
      <c r="DZ173" s="7" t="str">
        <f>IF(DY173="SI",VLOOKUP(A173,'5 TD'!$M$4:$N$350,2,0),"NO APLICA")</f>
        <v>NO APLICA</v>
      </c>
      <c r="EA173" s="2" t="str">
        <f t="shared" si="88"/>
        <v>NO APLICA</v>
      </c>
      <c r="EB173" s="12" t="str">
        <f t="shared" si="101"/>
        <v/>
      </c>
      <c r="EC173" s="12" t="str">
        <f>IF(EA173="SI",VLOOKUP(A173,'5 TD'!$V$4:$W$479,2,0),"NO APLICA")</f>
        <v>NO APLICA</v>
      </c>
      <c r="ED173" s="2" t="str">
        <f t="shared" ref="ED173:ED236" si="106">IF(AND(EA173="SI",EB173=EC173),"SI","NO")</f>
        <v>NO</v>
      </c>
      <c r="EE173" s="79" t="str">
        <f>IF(ED173="SI",VLOOKUP(AI173,COMPORTAMIENTO!$A$1:$H$2100,7,0),"NO APLICA")</f>
        <v>NO APLICA</v>
      </c>
      <c r="EF173" s="234" t="str">
        <f>IF(ED173="SI",VLOOKUP(A173,'5 TD'!$P$2:$Q$479,2,0),"NO APLICA")</f>
        <v>NO APLICA</v>
      </c>
      <c r="EG173" s="2" t="str">
        <f t="shared" ref="EG173:EG236" si="107">IF(AND(ED173="SI",EE173=EF173),"SI","NO")</f>
        <v>NO</v>
      </c>
      <c r="EH173" s="2">
        <f>IF(CZ173="no",0,VLOOKUP(AI173,EXPERIENCIA!$A$1:$C$2100,2,0))</f>
        <v>0</v>
      </c>
      <c r="EI173" s="2">
        <f>IF(CZ173="si",VLOOKUP(A173,'5 TD'!$S$3:$T$2103,2,0),0)</f>
        <v>0</v>
      </c>
      <c r="EJ173" s="2" t="str">
        <f t="shared" ref="EJ173:EJ236" si="108">IF(EI173="NO APLICA","NO",IF(EI173=EH173,"SI","NO"))</f>
        <v>SI</v>
      </c>
      <c r="EK173" s="2">
        <f>+('3 Planilla Preadjudicación OTIC'!BU174)</f>
        <v>0</v>
      </c>
      <c r="EL173" s="3"/>
      <c r="EM173" s="3"/>
      <c r="EN173" s="3"/>
    </row>
    <row r="174" spans="1:144" ht="15" hidden="1" customHeight="1" x14ac:dyDescent="0.3">
      <c r="A174" s="2">
        <f>+('3 Planilla Preadjudicación OTIC'!A174)</f>
        <v>14554</v>
      </c>
      <c r="B174" s="2" t="str">
        <f>+('3 Planilla Preadjudicación OTIC'!B174)</f>
        <v>53334038-5</v>
      </c>
      <c r="C174" s="4">
        <f>+('3 Planilla Preadjudicación OTIC'!E174)</f>
        <v>2025</v>
      </c>
      <c r="D174" s="4" t="str">
        <f>+('3 Planilla Preadjudicación OTIC'!F174)</f>
        <v>Fondos Regionales</v>
      </c>
      <c r="E174" s="4" t="str">
        <f>+('3 Planilla Preadjudicación OTIC'!G174)</f>
        <v>61531000-K</v>
      </c>
      <c r="F174" s="4" t="str">
        <f>+('3 Planilla Preadjudicación OTIC'!H174)</f>
        <v>SENCE</v>
      </c>
      <c r="G174" s="4"/>
      <c r="H174" s="4"/>
      <c r="I174" s="4" t="str">
        <f>+('3 Planilla Preadjudicación OTIC'!I174)</f>
        <v>LABORES DE CARPINTERÍA DE TERMINACIONES AVANZADAS</v>
      </c>
      <c r="J174" s="4" t="str">
        <f>+('3 Planilla Preadjudicación OTIC'!J174)</f>
        <v>PF1567</v>
      </c>
      <c r="K174" s="4" t="str">
        <f>+('3 Planilla Preadjudicación OTIC'!K174)</f>
        <v>TÉCNICAS PARA EL EMPRENDIMIENTO</v>
      </c>
      <c r="L174" s="4" t="str">
        <f>+('3 Planilla Preadjudicación OTIC'!L174)</f>
        <v>PF0921</v>
      </c>
      <c r="M174" s="2">
        <f>+('3 Planilla Preadjudicación OTIC'!M174)</f>
        <v>9</v>
      </c>
      <c r="N174" s="4" t="str">
        <f>+('3 Planilla Preadjudicación OTIC'!N174)</f>
        <v>DE LA ARAUCANÍA</v>
      </c>
      <c r="O174" s="4" t="str">
        <f>+('3 Planilla Preadjudicación OTIC'!O174)</f>
        <v>CURACAUTÍN</v>
      </c>
      <c r="P174" s="4" t="str">
        <f>+('3 Planilla Preadjudicación OTIC'!P174)</f>
        <v>PERSONAS VULNERABLES PERTENECIENTES AL 80 % MÁS VULNERABLE</v>
      </c>
      <c r="Q174" s="4" t="str">
        <f>+('3 Planilla Preadjudicación OTIC'!Q174)</f>
        <v>PRESENCIAL</v>
      </c>
      <c r="R174" s="4" t="str">
        <f>+('3 Planilla Preadjudicación OTIC'!R174)</f>
        <v>INDEPENDIENTE</v>
      </c>
      <c r="S174" s="4" t="str">
        <f>+('3 Planilla Preadjudicación OTIC'!S174)</f>
        <v>01. LUNES - MAÑANA / 04. MARTES - MAÑANA / 07. MIÉRCOLES - MAÑANA / 10. JUEVES - MAÑANA / 13. VIERNES - MAÑANA</v>
      </c>
      <c r="T174" s="2">
        <f>+('3 Planilla Preadjudicación OTIC'!T174)</f>
        <v>20</v>
      </c>
      <c r="U174" s="2">
        <f>+('3 Planilla Preadjudicación OTIC'!U174)</f>
        <v>130</v>
      </c>
      <c r="V174" s="2">
        <f>+('3 Planilla Preadjudicación OTIC'!V174)</f>
        <v>12</v>
      </c>
      <c r="W174" s="2">
        <f>+('3 Planilla Preadjudicación OTIC'!W174)</f>
        <v>142</v>
      </c>
      <c r="X174" s="2">
        <f>+('3 Planilla Preadjudicación OTIC'!X174)</f>
        <v>4</v>
      </c>
      <c r="Y174" s="2" t="str">
        <f>+('3 Planilla Preadjudicación OTIC'!Y174)</f>
        <v>SI</v>
      </c>
      <c r="Z174" s="2" t="str">
        <f>+('3 Planilla Preadjudicación OTIC'!Z174)</f>
        <v>SI</v>
      </c>
      <c r="AA174" s="2" t="str">
        <f>+('3 Planilla Preadjudicación OTIC'!AA174)</f>
        <v>SI</v>
      </c>
      <c r="AB174" s="4">
        <f>+('3 Planilla Preadjudicación OTIC'!AB174)</f>
        <v>0</v>
      </c>
      <c r="AC174" s="4" t="str">
        <f>+('3 Planilla Preadjudicación OTIC'!AC174)</f>
        <v>EDUCACIÓN MEDIA COMPLETA, PREFERENTEMENTE</v>
      </c>
      <c r="AD174" s="2">
        <f>+('3 Planilla Preadjudicación OTIC'!AD174)</f>
        <v>0</v>
      </c>
      <c r="AE174" s="4">
        <f>+('3 Planilla Preadjudicación OTIC'!AE174)</f>
        <v>0</v>
      </c>
      <c r="AF174" s="2" t="str">
        <f>+('3 Planilla Preadjudicación OTIC'!AF174)</f>
        <v>CONVOCATORIA ABIERTA</v>
      </c>
      <c r="AG174" s="2">
        <f>+('3 Planilla Preadjudicación OTIC'!AG174)</f>
        <v>36</v>
      </c>
      <c r="AH174" s="30">
        <v>2</v>
      </c>
      <c r="AI174" s="2" t="str">
        <f>+('3 Planilla Preadjudicación OTIC'!AI174)</f>
        <v>77042533-6</v>
      </c>
      <c r="AJ174" s="135" t="str">
        <f>+('3 Planilla Preadjudicación OTIC'!AJ174)</f>
        <v>Servicios de Capacitación Cognos Online Spa.</v>
      </c>
      <c r="AK174" s="4">
        <f>+('3 Planilla Preadjudicación OTIC'!AK174)</f>
        <v>142</v>
      </c>
      <c r="AL174" s="2">
        <f>+('3 Planilla Preadjudicación OTIC'!AL174)</f>
        <v>36</v>
      </c>
      <c r="AM174" s="2">
        <f>+('3 Planilla Preadjudicación OTIC'!AM174)</f>
        <v>5075</v>
      </c>
      <c r="AN174" s="12">
        <f>+('3 Planilla Preadjudicación OTIC'!AN174)</f>
        <v>275000</v>
      </c>
      <c r="AO174" s="12">
        <f>+('3 Planilla Preadjudicación OTIC'!AO174)</f>
        <v>0</v>
      </c>
      <c r="AP174" s="12">
        <f>+('3 Planilla Preadjudicación OTIC'!AP174)</f>
        <v>14413000</v>
      </c>
      <c r="AQ174" s="12">
        <f>+('3 Planilla Preadjudicación OTIC'!AQ174)</f>
        <v>2880000</v>
      </c>
      <c r="AR174" s="12">
        <f>+('3 Planilla Preadjudicación OTIC'!AR174)</f>
        <v>5500000</v>
      </c>
      <c r="AS174" s="12">
        <f>+('3 Planilla Preadjudicación OTIC'!AS174)</f>
        <v>3600000</v>
      </c>
      <c r="AT174" s="12">
        <f>+('3 Planilla Preadjudicación OTIC'!AT174)</f>
        <v>0</v>
      </c>
      <c r="AU174" s="12">
        <f>+('3 Planilla Preadjudicación OTIC'!AU174)</f>
        <v>26393000</v>
      </c>
      <c r="AV174" s="12" t="str">
        <f>+('3 Planilla Preadjudicación OTIC'!AV174)</f>
        <v>NO</v>
      </c>
      <c r="AW174" s="4" t="str">
        <f>+('3 Planilla Preadjudicación OTIC'!AW174)</f>
        <v>NO PRESENTA FOTOGRAFÍAS DE TODOS LOS ITEM SOLICITADOS</v>
      </c>
      <c r="AX174" s="4">
        <f>+('3 Planilla Preadjudicación OTIC'!AX174)</f>
        <v>0</v>
      </c>
      <c r="AY174" s="2">
        <f>+('3 Planilla Preadjudicación OTIC'!AY174)</f>
        <v>0</v>
      </c>
      <c r="AZ174" s="2" t="str">
        <f>+('3 Planilla Preadjudicación OTIC'!BA174)</f>
        <v>-</v>
      </c>
      <c r="BA174" s="2" t="str">
        <f>+('3 Planilla Preadjudicación OTIC'!BB174)</f>
        <v>-</v>
      </c>
      <c r="BB174" s="2" t="str">
        <f>+('3 Planilla Preadjudicación OTIC'!BC174)</f>
        <v>-</v>
      </c>
      <c r="BC174" s="2" t="str">
        <f>+('3 Planilla Preadjudicación OTIC'!BD174)</f>
        <v>-</v>
      </c>
      <c r="BD174" s="2" t="str">
        <f>+('3 Planilla Preadjudicación OTIC'!BE174)</f>
        <v>-</v>
      </c>
      <c r="BE174" s="2" t="str">
        <f>+('3 Planilla Preadjudicación OTIC'!BF174)</f>
        <v>-</v>
      </c>
      <c r="BF174" s="2"/>
      <c r="BG174" s="2">
        <f>+('3 Planilla Preadjudicación OTIC'!BG174)</f>
        <v>0</v>
      </c>
      <c r="BH174" s="2">
        <f>+('3 Planilla Preadjudicación OTIC'!BH174)</f>
        <v>0</v>
      </c>
      <c r="BI174" s="2">
        <f>+('3 Planilla Preadjudicación OTIC'!BI174)</f>
        <v>0</v>
      </c>
      <c r="BJ174" s="2">
        <f>+('3 Planilla Preadjudicación OTIC'!BJ174)</f>
        <v>0</v>
      </c>
      <c r="BK174" s="2">
        <f>+('3 Planilla Preadjudicación OTIC'!BK174)</f>
        <v>0</v>
      </c>
      <c r="BL174" s="199">
        <f>+('3 Planilla Preadjudicación OTIC'!BM174)</f>
        <v>0</v>
      </c>
      <c r="BM174" s="103">
        <f>ROUND(('3 Planilla Preadjudicación OTIC'!BN174),1)</f>
        <v>0</v>
      </c>
      <c r="BN174" s="4">
        <f>+('3 Planilla Preadjudicación OTIC'!BO174)</f>
        <v>0</v>
      </c>
      <c r="BO174" s="4">
        <f>+('3 Planilla Preadjudicación OTIC'!BP174)</f>
        <v>0</v>
      </c>
      <c r="BP174" s="4">
        <f>+('3 Planilla Preadjudicación OTIC'!BQ174)</f>
        <v>0</v>
      </c>
      <c r="BQ174" s="4">
        <f>+('3 Planilla Preadjudicación OTIC'!BR174)</f>
        <v>0</v>
      </c>
      <c r="BR174" s="4">
        <f>+('3 Planilla Preadjudicación OTIC'!BS174)</f>
        <v>0</v>
      </c>
      <c r="BS174" s="4">
        <f>+('3 Planilla Preadjudicación OTIC'!BT174)</f>
        <v>0</v>
      </c>
      <c r="BT174" s="135"/>
      <c r="BU174" s="85">
        <f>IF(VLOOKUP(A174,'BD OFICIAL'!$A$1:$AL$2097,7,0)=D174,0,1)</f>
        <v>0</v>
      </c>
      <c r="BV174" s="85">
        <f>IF(VLOOKUP(A174,'BD OFICIAL'!$A$1:$AL$2097,11,0)=J174,0,1)</f>
        <v>0</v>
      </c>
      <c r="BW174" s="85">
        <f>IF(VLOOKUP(A174,'BD OFICIAL'!$A$1:$AL$2097,13,0)=L174,0,1)</f>
        <v>0</v>
      </c>
      <c r="BX174" s="2">
        <f>IF(VLOOKUP(A174,'BD OFICIAL'!$A$1:$AL$2097,16,0)=O174,0,1)</f>
        <v>0</v>
      </c>
      <c r="BY174" s="2">
        <f>IF(VLOOKUP(A174,'BD OFICIAL'!$A$1:$AL$2097,17,0)=P174,0,1)</f>
        <v>0</v>
      </c>
      <c r="BZ174" s="2">
        <f>IF(VLOOKUP(A174,'BD OFICIAL'!$A$1:$AL$2097,19,0)=R174,0,1)</f>
        <v>0</v>
      </c>
      <c r="CA174" s="2">
        <f>IF(VLOOKUP(A174,'BD OFICIAL'!$A$1:$AL$2097,21,0)=T174,0,1)</f>
        <v>0</v>
      </c>
      <c r="CB174" s="2">
        <f>IF(VLOOKUP(A174,'BD OFICIAL'!$A$1:$AL$2097,24,0)=AK174,0,1)</f>
        <v>0</v>
      </c>
      <c r="CC174" s="2">
        <f>IF(VLOOKUP(A174,'BD OFICIAL'!$A$1:$AL$2097,25,0)=X174,0,1)</f>
        <v>0</v>
      </c>
      <c r="CD174" s="2">
        <f>IF(VLOOKUP(A174,'BD OFICIAL'!$A$1:$AL$2097,26,0)=Y174,0,1)</f>
        <v>0</v>
      </c>
      <c r="CE174" s="2">
        <f>IF(VLOOKUP(A174,'BD OFICIAL'!$A$1:$AL$2097,27,0)=Z174,0,1)</f>
        <v>0</v>
      </c>
      <c r="CF174" s="2">
        <f>IF(VLOOKUP(A174,'BD OFICIAL'!$A$1:$AL$2097,28,0)=AA174,0,1)</f>
        <v>0</v>
      </c>
      <c r="CG174" s="2">
        <f>IF(VLOOKUP(A174,'BD OFICIAL'!$A$1:$AL$2097,33,0)=AF174,0,1)</f>
        <v>0</v>
      </c>
      <c r="CH174" s="2">
        <f>IF(VLOOKUP(A174,'BD OFICIAL'!$A$1:$AL$2097,35,0)=AH174,0,1)</f>
        <v>0</v>
      </c>
      <c r="CI174" s="85">
        <f>IF(VLOOKUP(A174,'BD OFICIAL'!$A$1:$AL$2097,34,0)=AL174,0,1)</f>
        <v>0</v>
      </c>
      <c r="CJ174" s="12">
        <f>VLOOKUP(A174,'BD OFICIAL'!$A$1:$AM$2097,36,0)*AM174-AP174</f>
        <v>0</v>
      </c>
      <c r="CK174" s="85" t="str">
        <f t="shared" si="75"/>
        <v>SHNOM</v>
      </c>
      <c r="CL174" s="85" t="str">
        <f t="shared" si="76"/>
        <v>SI</v>
      </c>
      <c r="CM174" s="85" t="str">
        <f t="shared" si="89"/>
        <v>NO</v>
      </c>
      <c r="CN174" s="31">
        <f t="shared" si="90"/>
        <v>0</v>
      </c>
      <c r="CO174" s="31">
        <f t="shared" si="77"/>
        <v>0</v>
      </c>
      <c r="CP174" s="31">
        <f t="shared" si="102"/>
        <v>0</v>
      </c>
      <c r="CQ174" s="31">
        <f>IF(Y174="NO",0,IF(Y174="SI",IF(VLOOKUP(A174,'BD OFICIAL'!$A:$AO,40,0)=AQ174,0,1)))</f>
        <v>0</v>
      </c>
      <c r="CR174" s="31">
        <f>IF(Z174="NO",0,IF(Z174="SI",IF(VLOOKUP(A174,'BD OFICIAL'!$A:$AO,41,0)=AS174,0,1)))</f>
        <v>0</v>
      </c>
      <c r="CS174" s="31">
        <f t="shared" si="78"/>
        <v>0</v>
      </c>
      <c r="CT174" s="31">
        <f t="shared" si="79"/>
        <v>0</v>
      </c>
      <c r="CU174" s="31">
        <f>IF(VLOOKUP(A174,'BD OFICIAL'!$A$1:$AL$1055,31,0)="SI",IF(AT174&gt;0,0,1),IF(AT174=0,0,1))</f>
        <v>0</v>
      </c>
      <c r="CV174" s="31">
        <f t="shared" si="80"/>
        <v>0</v>
      </c>
      <c r="CW174" s="31">
        <f t="shared" si="81"/>
        <v>0</v>
      </c>
      <c r="CX174" s="85" t="str">
        <f t="shared" si="91"/>
        <v>NO</v>
      </c>
      <c r="CY174" s="31">
        <f t="shared" si="92"/>
        <v>0</v>
      </c>
      <c r="CZ174" s="85" t="str">
        <f>IF(ISERROR(VLOOKUP(AI174,EXPERIENCIA!$A$1:$C$2100,1,0)),"NO","SI")</f>
        <v>NO</v>
      </c>
      <c r="DA174" s="85" t="str">
        <f>IF(CX174="no","NO APLICA",IF(AX174=0,"ERROR NOTA",IF(AND(AX174&gt;1,CZ174="NO"),"ERROR NOTA",IF(AND(CZ174="NO",AX174=1),0,IF(VLOOKUP(AI174,EXPERIENCIA!$A$1:$C$2100,3,0)=AX174,0,"ERROR NOTA")))))</f>
        <v>NO APLICA</v>
      </c>
      <c r="DB174" s="85" t="str">
        <f>IF(ISERROR(VLOOKUP(AI174,COMPORTAMIENTO!$A$1:$C$2100,1,0)),"NO","SI")</f>
        <v>NO</v>
      </c>
      <c r="DC174" s="85" t="str">
        <f>IF(CX174="NO","NO APLICA",IF(AY174=0,"ERROR NOTA",IF(AND(DB174="NO",AY174=7),0,IF(VLOOKUP(AI174,COMPORTAMIENTO!$A$2:$H$2100,8,0)=AY174,0,"ERROR NOTA"))))</f>
        <v>NO APLICA</v>
      </c>
      <c r="DD174" s="103" t="str">
        <f t="shared" si="93"/>
        <v>NO APLICA</v>
      </c>
      <c r="DE174" s="103" t="str">
        <f t="shared" si="94"/>
        <v>NO APLICA</v>
      </c>
      <c r="DF174" s="85" t="str">
        <f t="shared" si="82"/>
        <v>SI</v>
      </c>
      <c r="DG174" s="85">
        <f t="shared" si="83"/>
        <v>0</v>
      </c>
      <c r="DH174" s="85">
        <f t="shared" si="95"/>
        <v>0</v>
      </c>
      <c r="DI174" s="85" t="str">
        <f t="shared" si="84"/>
        <v>NO APLICA</v>
      </c>
      <c r="DJ174" s="7" t="str">
        <f t="shared" si="96"/>
        <v>NO APLICA</v>
      </c>
      <c r="DK174" s="7" t="str">
        <f t="shared" si="85"/>
        <v>NO APLICA</v>
      </c>
      <c r="DL174" s="12">
        <f t="shared" si="97"/>
        <v>5075</v>
      </c>
      <c r="DM174" s="12">
        <f>VLOOKUP(A174,'5 TD'!$A:$B,2,0)</f>
        <v>5075</v>
      </c>
      <c r="DN174" s="7" t="str">
        <f t="shared" si="86"/>
        <v>NO APLICA</v>
      </c>
      <c r="DO174" s="85" t="str">
        <f t="shared" si="87"/>
        <v>NO APLICA</v>
      </c>
      <c r="DP174" s="85" t="str">
        <f t="shared" si="103"/>
        <v>NO APLICA</v>
      </c>
      <c r="DQ174" s="7" t="str">
        <f t="shared" si="104"/>
        <v>NO APLICA</v>
      </c>
      <c r="DR174" s="85" t="str">
        <f t="shared" si="98"/>
        <v>NO APLICA</v>
      </c>
      <c r="DS174" s="2">
        <f>+('3 Planilla Preadjudicación OTIC'!BO174)</f>
        <v>0</v>
      </c>
      <c r="DT174" s="2" t="str">
        <f>IF(DR174="APROBADO",VLOOKUP(A174,'5 TD'!$D$3:$E$270,2,0),"NO APLICA")</f>
        <v>NO APLICA</v>
      </c>
      <c r="DU174" s="2" t="str">
        <f t="shared" si="105"/>
        <v>NO APLICA</v>
      </c>
      <c r="DV174" s="2" t="str">
        <f>IF(DU174="SI",VLOOKUP(A174,'5 TD'!$G$3:$H$270,2,0),"NO APLICA ")</f>
        <v xml:space="preserve">NO APLICA </v>
      </c>
      <c r="DW174" s="2" t="str">
        <f t="shared" si="99"/>
        <v>NO</v>
      </c>
      <c r="DX174" s="2" t="str">
        <f>IF(DW174="SI",VLOOKUP(A174,'5 TD'!$J$4:$K$472,2,0),"NO APLICA")</f>
        <v>NO APLICA</v>
      </c>
      <c r="DY174" s="2" t="str">
        <f t="shared" si="100"/>
        <v>NO</v>
      </c>
      <c r="DZ174" s="7" t="str">
        <f>IF(DY174="SI",VLOOKUP(A174,'5 TD'!$M$4:$N$350,2,0),"NO APLICA")</f>
        <v>NO APLICA</v>
      </c>
      <c r="EA174" s="2" t="str">
        <f t="shared" si="88"/>
        <v>NO APLICA</v>
      </c>
      <c r="EB174" s="12" t="str">
        <f t="shared" si="101"/>
        <v/>
      </c>
      <c r="EC174" s="12" t="str">
        <f>IF(EA174="SI",VLOOKUP(A174,'5 TD'!$V$4:$W$479,2,0),"NO APLICA")</f>
        <v>NO APLICA</v>
      </c>
      <c r="ED174" s="2" t="str">
        <f t="shared" si="106"/>
        <v>NO</v>
      </c>
      <c r="EE174" s="79" t="str">
        <f>IF(ED174="SI",VLOOKUP(AI174,COMPORTAMIENTO!$A$1:$H$2100,7,0),"NO APLICA")</f>
        <v>NO APLICA</v>
      </c>
      <c r="EF174" s="234" t="str">
        <f>IF(ED174="SI",VLOOKUP(A174,'5 TD'!$P$2:$Q$479,2,0),"NO APLICA")</f>
        <v>NO APLICA</v>
      </c>
      <c r="EG174" s="2" t="str">
        <f t="shared" si="107"/>
        <v>NO</v>
      </c>
      <c r="EH174" s="2">
        <f>IF(CZ174="no",0,VLOOKUP(AI174,EXPERIENCIA!$A$1:$C$2100,2,0))</f>
        <v>0</v>
      </c>
      <c r="EI174" s="2">
        <f>IF(CZ174="si",VLOOKUP(A174,'5 TD'!$S$3:$T$2103,2,0),0)</f>
        <v>0</v>
      </c>
      <c r="EJ174" s="2" t="str">
        <f t="shared" si="108"/>
        <v>SI</v>
      </c>
      <c r="EK174" s="2">
        <f>+('3 Planilla Preadjudicación OTIC'!BU175)</f>
        <v>0</v>
      </c>
      <c r="EL174" s="3"/>
      <c r="EM174" s="3"/>
      <c r="EN174" s="3"/>
    </row>
    <row r="175" spans="1:144" ht="15" hidden="1" customHeight="1" x14ac:dyDescent="0.3">
      <c r="A175" s="2">
        <f>+('3 Planilla Preadjudicación OTIC'!A175)</f>
        <v>14555</v>
      </c>
      <c r="B175" s="2" t="str">
        <f>+('3 Planilla Preadjudicación OTIC'!B175)</f>
        <v>53334038-5</v>
      </c>
      <c r="C175" s="4">
        <f>+('3 Planilla Preadjudicación OTIC'!E175)</f>
        <v>2025</v>
      </c>
      <c r="D175" s="4" t="str">
        <f>+('3 Planilla Preadjudicación OTIC'!F175)</f>
        <v>Fondos Regionales</v>
      </c>
      <c r="E175" s="4" t="str">
        <f>+('3 Planilla Preadjudicación OTIC'!G175)</f>
        <v>61531000-K</v>
      </c>
      <c r="F175" s="4" t="str">
        <f>+('3 Planilla Preadjudicación OTIC'!H175)</f>
        <v>SENCE</v>
      </c>
      <c r="G175" s="4"/>
      <c r="H175" s="4"/>
      <c r="I175" s="4" t="str">
        <f>+('3 Planilla Preadjudicación OTIC'!I175)</f>
        <v>LABORES DE INSTALACIONES SANITARIAS</v>
      </c>
      <c r="J175" s="4" t="str">
        <f>+('3 Planilla Preadjudicación OTIC'!J175)</f>
        <v>PF1575</v>
      </c>
      <c r="K175" s="4" t="str">
        <f>+('3 Planilla Preadjudicación OTIC'!K175)</f>
        <v>TÉCNICAS PARA EL EMPRENDIMIENTO</v>
      </c>
      <c r="L175" s="4" t="str">
        <f>+('3 Planilla Preadjudicación OTIC'!L175)</f>
        <v>PF0921</v>
      </c>
      <c r="M175" s="2">
        <f>+('3 Planilla Preadjudicación OTIC'!M175)</f>
        <v>9</v>
      </c>
      <c r="N175" s="4" t="str">
        <f>+('3 Planilla Preadjudicación OTIC'!N175)</f>
        <v>DE LA ARAUCANÍA</v>
      </c>
      <c r="O175" s="4" t="str">
        <f>+('3 Planilla Preadjudicación OTIC'!O175)</f>
        <v>CURARREHUE</v>
      </c>
      <c r="P175" s="4" t="str">
        <f>+('3 Planilla Preadjudicación OTIC'!P175)</f>
        <v>PERSONAS VULNERABLES PERTENECIENTES AL 80 % MÁS VULNERABLE</v>
      </c>
      <c r="Q175" s="4" t="str">
        <f>+('3 Planilla Preadjudicación OTIC'!Q175)</f>
        <v>PRESENCIAL</v>
      </c>
      <c r="R175" s="4" t="str">
        <f>+('3 Planilla Preadjudicación OTIC'!R175)</f>
        <v>INDEPENDIENTE</v>
      </c>
      <c r="S175" s="4" t="str">
        <f>+('3 Planilla Preadjudicación OTIC'!S175)</f>
        <v>01. LUNES - MAÑANA / 04. MARTES - MAÑANA / 07. MIÉRCOLES - MAÑANA / 10. JUEVES - MAÑANA / 13. VIERNES - MAÑANA</v>
      </c>
      <c r="T175" s="2">
        <f>+('3 Planilla Preadjudicación OTIC'!T175)</f>
        <v>20</v>
      </c>
      <c r="U175" s="2">
        <f>+('3 Planilla Preadjudicación OTIC'!U175)</f>
        <v>145</v>
      </c>
      <c r="V175" s="2">
        <f>+('3 Planilla Preadjudicación OTIC'!V175)</f>
        <v>12</v>
      </c>
      <c r="W175" s="2">
        <f>+('3 Planilla Preadjudicación OTIC'!W175)</f>
        <v>157</v>
      </c>
      <c r="X175" s="2">
        <f>+('3 Planilla Preadjudicación OTIC'!X175)</f>
        <v>4</v>
      </c>
      <c r="Y175" s="2" t="str">
        <f>+('3 Planilla Preadjudicación OTIC'!Y175)</f>
        <v>SI</v>
      </c>
      <c r="Z175" s="2" t="str">
        <f>+('3 Planilla Preadjudicación OTIC'!Z175)</f>
        <v>SI</v>
      </c>
      <c r="AA175" s="2" t="str">
        <f>+('3 Planilla Preadjudicación OTIC'!AA175)</f>
        <v>SI</v>
      </c>
      <c r="AB175" s="4">
        <f>+('3 Planilla Preadjudicación OTIC'!AB175)</f>
        <v>0</v>
      </c>
      <c r="AC175" s="4" t="str">
        <f>+('3 Planilla Preadjudicación OTIC'!AC175)</f>
        <v>EDUCACIÓN MEDIA COMPLETA, PREFERENTEMENTE. Y HABER CURSADO EL CURSO DE “LABORES DE SOPORTE EN INSTALACIONES
SANITARIAS” O EXPERIENCIA DE DOS AÑOS COMO “AYUDANTE INSTALACIONES SANITARIAS”, DEMOSTRABLE.</v>
      </c>
      <c r="AD175" s="2">
        <f>+('3 Planilla Preadjudicación OTIC'!AD175)</f>
        <v>0</v>
      </c>
      <c r="AE175" s="4">
        <f>+('3 Planilla Preadjudicación OTIC'!AE175)</f>
        <v>0</v>
      </c>
      <c r="AF175" s="2" t="str">
        <f>+('3 Planilla Preadjudicación OTIC'!AF175)</f>
        <v>CONVOCATORIA ABIERTA</v>
      </c>
      <c r="AG175" s="2">
        <f>+('3 Planilla Preadjudicación OTIC'!AG175)</f>
        <v>40</v>
      </c>
      <c r="AH175" s="30">
        <v>2</v>
      </c>
      <c r="AI175" s="2" t="str">
        <f>+('3 Planilla Preadjudicación OTIC'!AI175)</f>
        <v>77042533-6</v>
      </c>
      <c r="AJ175" s="135" t="str">
        <f>+('3 Planilla Preadjudicación OTIC'!AJ175)</f>
        <v>Servicios de Capacitación Cognos Online Spa.</v>
      </c>
      <c r="AK175" s="4">
        <f>+('3 Planilla Preadjudicación OTIC'!AK175)</f>
        <v>157</v>
      </c>
      <c r="AL175" s="2">
        <f>+('3 Planilla Preadjudicación OTIC'!AL175)</f>
        <v>40</v>
      </c>
      <c r="AM175" s="2">
        <f>+('3 Planilla Preadjudicación OTIC'!AM175)</f>
        <v>5075</v>
      </c>
      <c r="AN175" s="12">
        <f>+('3 Planilla Preadjudicación OTIC'!AN175)</f>
        <v>275000</v>
      </c>
      <c r="AO175" s="12">
        <f>+('3 Planilla Preadjudicación OTIC'!AO175)</f>
        <v>0</v>
      </c>
      <c r="AP175" s="12">
        <f>+('3 Planilla Preadjudicación OTIC'!AP175)</f>
        <v>15935500</v>
      </c>
      <c r="AQ175" s="12">
        <f>+('3 Planilla Preadjudicación OTIC'!AQ175)</f>
        <v>3200000</v>
      </c>
      <c r="AR175" s="12">
        <f>+('3 Planilla Preadjudicación OTIC'!AR175)</f>
        <v>5500000</v>
      </c>
      <c r="AS175" s="12">
        <f>+('3 Planilla Preadjudicación OTIC'!AS175)</f>
        <v>4000000</v>
      </c>
      <c r="AT175" s="12">
        <f>+('3 Planilla Preadjudicación OTIC'!AT175)</f>
        <v>0</v>
      </c>
      <c r="AU175" s="12">
        <f>+('3 Planilla Preadjudicación OTIC'!AU175)</f>
        <v>28635500</v>
      </c>
      <c r="AV175" s="12" t="str">
        <f>+('3 Planilla Preadjudicación OTIC'!AV175)</f>
        <v>NO</v>
      </c>
      <c r="AW175" s="4" t="str">
        <f>+('3 Planilla Preadjudicación OTIC'!AW175)</f>
        <v>NO PRESENTA FOTOGRAFÍAS DE TODOS LOS ITEM SOLICITADOS</v>
      </c>
      <c r="AX175" s="4">
        <f>+('3 Planilla Preadjudicación OTIC'!AX175)</f>
        <v>0</v>
      </c>
      <c r="AY175" s="2">
        <f>+('3 Planilla Preadjudicación OTIC'!AY175)</f>
        <v>0</v>
      </c>
      <c r="AZ175" s="2" t="str">
        <f>+('3 Planilla Preadjudicación OTIC'!BA175)</f>
        <v>-</v>
      </c>
      <c r="BA175" s="2" t="str">
        <f>+('3 Planilla Preadjudicación OTIC'!BB175)</f>
        <v>-</v>
      </c>
      <c r="BB175" s="2" t="str">
        <f>+('3 Planilla Preadjudicación OTIC'!BC175)</f>
        <v>-</v>
      </c>
      <c r="BC175" s="2" t="str">
        <f>+('3 Planilla Preadjudicación OTIC'!BD175)</f>
        <v>-</v>
      </c>
      <c r="BD175" s="2" t="str">
        <f>+('3 Planilla Preadjudicación OTIC'!BE175)</f>
        <v>-</v>
      </c>
      <c r="BE175" s="2" t="str">
        <f>+('3 Planilla Preadjudicación OTIC'!BF175)</f>
        <v>-</v>
      </c>
      <c r="BF175" s="2"/>
      <c r="BG175" s="2">
        <f>+('3 Planilla Preadjudicación OTIC'!BG175)</f>
        <v>0</v>
      </c>
      <c r="BH175" s="2">
        <f>+('3 Planilla Preadjudicación OTIC'!BH175)</f>
        <v>0</v>
      </c>
      <c r="BI175" s="2">
        <f>+('3 Planilla Preadjudicación OTIC'!BI175)</f>
        <v>0</v>
      </c>
      <c r="BJ175" s="2">
        <f>+('3 Planilla Preadjudicación OTIC'!BJ175)</f>
        <v>0</v>
      </c>
      <c r="BK175" s="2">
        <f>+('3 Planilla Preadjudicación OTIC'!BK175)</f>
        <v>0</v>
      </c>
      <c r="BL175" s="199">
        <f>+('3 Planilla Preadjudicación OTIC'!BM175)</f>
        <v>0</v>
      </c>
      <c r="BM175" s="103">
        <f>ROUND(('3 Planilla Preadjudicación OTIC'!BN175),1)</f>
        <v>0</v>
      </c>
      <c r="BN175" s="4">
        <f>+('3 Planilla Preadjudicación OTIC'!BO175)</f>
        <v>0</v>
      </c>
      <c r="BO175" s="4">
        <f>+('3 Planilla Preadjudicación OTIC'!BP175)</f>
        <v>0</v>
      </c>
      <c r="BP175" s="4">
        <f>+('3 Planilla Preadjudicación OTIC'!BQ175)</f>
        <v>0</v>
      </c>
      <c r="BQ175" s="4">
        <f>+('3 Planilla Preadjudicación OTIC'!BR175)</f>
        <v>0</v>
      </c>
      <c r="BR175" s="4">
        <f>+('3 Planilla Preadjudicación OTIC'!BS175)</f>
        <v>0</v>
      </c>
      <c r="BS175" s="4">
        <f>+('3 Planilla Preadjudicación OTIC'!BT175)</f>
        <v>0</v>
      </c>
      <c r="BT175" s="135"/>
      <c r="BU175" s="85">
        <f>IF(VLOOKUP(A175,'BD OFICIAL'!$A$1:$AL$2097,7,0)=D175,0,1)</f>
        <v>0</v>
      </c>
      <c r="BV175" s="85">
        <f>IF(VLOOKUP(A175,'BD OFICIAL'!$A$1:$AL$2097,11,0)=J175,0,1)</f>
        <v>0</v>
      </c>
      <c r="BW175" s="85">
        <f>IF(VLOOKUP(A175,'BD OFICIAL'!$A$1:$AL$2097,13,0)=L175,0,1)</f>
        <v>0</v>
      </c>
      <c r="BX175" s="2">
        <f>IF(VLOOKUP(A175,'BD OFICIAL'!$A$1:$AL$2097,16,0)=O175,0,1)</f>
        <v>0</v>
      </c>
      <c r="BY175" s="2">
        <f>IF(VLOOKUP(A175,'BD OFICIAL'!$A$1:$AL$2097,17,0)=P175,0,1)</f>
        <v>0</v>
      </c>
      <c r="BZ175" s="2">
        <f>IF(VLOOKUP(A175,'BD OFICIAL'!$A$1:$AL$2097,19,0)=R175,0,1)</f>
        <v>0</v>
      </c>
      <c r="CA175" s="2">
        <f>IF(VLOOKUP(A175,'BD OFICIAL'!$A$1:$AL$2097,21,0)=T175,0,1)</f>
        <v>0</v>
      </c>
      <c r="CB175" s="2">
        <f>IF(VLOOKUP(A175,'BD OFICIAL'!$A$1:$AL$2097,24,0)=AK175,0,1)</f>
        <v>0</v>
      </c>
      <c r="CC175" s="2">
        <f>IF(VLOOKUP(A175,'BD OFICIAL'!$A$1:$AL$2097,25,0)=X175,0,1)</f>
        <v>0</v>
      </c>
      <c r="CD175" s="2">
        <f>IF(VLOOKUP(A175,'BD OFICIAL'!$A$1:$AL$2097,26,0)=Y175,0,1)</f>
        <v>0</v>
      </c>
      <c r="CE175" s="2">
        <f>IF(VLOOKUP(A175,'BD OFICIAL'!$A$1:$AL$2097,27,0)=Z175,0,1)</f>
        <v>0</v>
      </c>
      <c r="CF175" s="2">
        <f>IF(VLOOKUP(A175,'BD OFICIAL'!$A$1:$AL$2097,28,0)=AA175,0,1)</f>
        <v>0</v>
      </c>
      <c r="CG175" s="2">
        <f>IF(VLOOKUP(A175,'BD OFICIAL'!$A$1:$AL$2097,33,0)=AF175,0,1)</f>
        <v>0</v>
      </c>
      <c r="CH175" s="2">
        <f>IF(VLOOKUP(A175,'BD OFICIAL'!$A$1:$AL$2097,35,0)=AH175,0,1)</f>
        <v>0</v>
      </c>
      <c r="CI175" s="85">
        <f>IF(VLOOKUP(A175,'BD OFICIAL'!$A$1:$AL$2097,34,0)=AL175,0,1)</f>
        <v>0</v>
      </c>
      <c r="CJ175" s="12">
        <f>VLOOKUP(A175,'BD OFICIAL'!$A$1:$AM$2097,36,0)*AM175-AP175</f>
        <v>0</v>
      </c>
      <c r="CK175" s="85" t="str">
        <f t="shared" si="75"/>
        <v>SHNOM</v>
      </c>
      <c r="CL175" s="85" t="str">
        <f t="shared" si="76"/>
        <v>SI</v>
      </c>
      <c r="CM175" s="85" t="str">
        <f t="shared" si="89"/>
        <v>NO</v>
      </c>
      <c r="CN175" s="31">
        <f t="shared" si="90"/>
        <v>0</v>
      </c>
      <c r="CO175" s="31">
        <f t="shared" si="77"/>
        <v>0</v>
      </c>
      <c r="CP175" s="31">
        <f t="shared" si="102"/>
        <v>0</v>
      </c>
      <c r="CQ175" s="31">
        <f>IF(Y175="NO",0,IF(Y175="SI",IF(VLOOKUP(A175,'BD OFICIAL'!$A:$AO,40,0)=AQ175,0,1)))</f>
        <v>0</v>
      </c>
      <c r="CR175" s="31">
        <f>IF(Z175="NO",0,IF(Z175="SI",IF(VLOOKUP(A175,'BD OFICIAL'!$A:$AO,41,0)=AS175,0,1)))</f>
        <v>0</v>
      </c>
      <c r="CS175" s="31">
        <f t="shared" si="78"/>
        <v>0</v>
      </c>
      <c r="CT175" s="31">
        <f t="shared" si="79"/>
        <v>0</v>
      </c>
      <c r="CU175" s="31">
        <f>IF(VLOOKUP(A175,'BD OFICIAL'!$A$1:$AL$1055,31,0)="SI",IF(AT175&gt;0,0,1),IF(AT175=0,0,1))</f>
        <v>0</v>
      </c>
      <c r="CV175" s="31">
        <f t="shared" si="80"/>
        <v>0</v>
      </c>
      <c r="CW175" s="31">
        <f t="shared" si="81"/>
        <v>0</v>
      </c>
      <c r="CX175" s="85" t="str">
        <f t="shared" si="91"/>
        <v>NO</v>
      </c>
      <c r="CY175" s="31">
        <f t="shared" si="92"/>
        <v>0</v>
      </c>
      <c r="CZ175" s="85" t="str">
        <f>IF(ISERROR(VLOOKUP(AI175,EXPERIENCIA!$A$1:$C$2100,1,0)),"NO","SI")</f>
        <v>NO</v>
      </c>
      <c r="DA175" s="85" t="str">
        <f>IF(CX175="no","NO APLICA",IF(AX175=0,"ERROR NOTA",IF(AND(AX175&gt;1,CZ175="NO"),"ERROR NOTA",IF(AND(CZ175="NO",AX175=1),0,IF(VLOOKUP(AI175,EXPERIENCIA!$A$1:$C$2100,3,0)=AX175,0,"ERROR NOTA")))))</f>
        <v>NO APLICA</v>
      </c>
      <c r="DB175" s="85" t="str">
        <f>IF(ISERROR(VLOOKUP(AI175,COMPORTAMIENTO!$A$1:$C$2100,1,0)),"NO","SI")</f>
        <v>NO</v>
      </c>
      <c r="DC175" s="85" t="str">
        <f>IF(CX175="NO","NO APLICA",IF(AY175=0,"ERROR NOTA",IF(AND(DB175="NO",AY175=7),0,IF(VLOOKUP(AI175,COMPORTAMIENTO!$A$2:$H$2100,8,0)=AY175,0,"ERROR NOTA"))))</f>
        <v>NO APLICA</v>
      </c>
      <c r="DD175" s="103" t="str">
        <f t="shared" si="93"/>
        <v>NO APLICA</v>
      </c>
      <c r="DE175" s="103" t="str">
        <f t="shared" si="94"/>
        <v>NO APLICA</v>
      </c>
      <c r="DF175" s="85" t="str">
        <f t="shared" si="82"/>
        <v>SI</v>
      </c>
      <c r="DG175" s="85">
        <f t="shared" si="83"/>
        <v>0</v>
      </c>
      <c r="DH175" s="85">
        <f t="shared" si="95"/>
        <v>0</v>
      </c>
      <c r="DI175" s="85" t="str">
        <f t="shared" si="84"/>
        <v>NO APLICA</v>
      </c>
      <c r="DJ175" s="7" t="str">
        <f t="shared" si="96"/>
        <v>NO APLICA</v>
      </c>
      <c r="DK175" s="7" t="str">
        <f t="shared" si="85"/>
        <v>NO APLICA</v>
      </c>
      <c r="DL175" s="12">
        <f t="shared" si="97"/>
        <v>5075</v>
      </c>
      <c r="DM175" s="12">
        <f>VLOOKUP(A175,'5 TD'!$A:$B,2,0)</f>
        <v>5075</v>
      </c>
      <c r="DN175" s="7" t="str">
        <f t="shared" si="86"/>
        <v>NO APLICA</v>
      </c>
      <c r="DO175" s="85" t="str">
        <f t="shared" si="87"/>
        <v>NO APLICA</v>
      </c>
      <c r="DP175" s="85" t="str">
        <f t="shared" si="103"/>
        <v>NO APLICA</v>
      </c>
      <c r="DQ175" s="7" t="str">
        <f t="shared" si="104"/>
        <v>NO APLICA</v>
      </c>
      <c r="DR175" s="85" t="str">
        <f t="shared" si="98"/>
        <v>NO APLICA</v>
      </c>
      <c r="DS175" s="2">
        <f>+('3 Planilla Preadjudicación OTIC'!BO175)</f>
        <v>0</v>
      </c>
      <c r="DT175" s="2" t="str">
        <f>IF(DR175="APROBADO",VLOOKUP(A175,'5 TD'!$D$3:$E$270,2,0),"NO APLICA")</f>
        <v>NO APLICA</v>
      </c>
      <c r="DU175" s="2" t="str">
        <f t="shared" si="105"/>
        <v>NO APLICA</v>
      </c>
      <c r="DV175" s="2" t="str">
        <f>IF(DU175="SI",VLOOKUP(A175,'5 TD'!$G$3:$H$270,2,0),"NO APLICA ")</f>
        <v xml:space="preserve">NO APLICA </v>
      </c>
      <c r="DW175" s="2" t="str">
        <f t="shared" si="99"/>
        <v>NO</v>
      </c>
      <c r="DX175" s="2" t="str">
        <f>IF(DW175="SI",VLOOKUP(A175,'5 TD'!$J$4:$K$472,2,0),"NO APLICA")</f>
        <v>NO APLICA</v>
      </c>
      <c r="DY175" s="2" t="str">
        <f t="shared" si="100"/>
        <v>NO</v>
      </c>
      <c r="DZ175" s="7" t="str">
        <f>IF(DY175="SI",VLOOKUP(A175,'5 TD'!$M$4:$N$350,2,0),"NO APLICA")</f>
        <v>NO APLICA</v>
      </c>
      <c r="EA175" s="2" t="str">
        <f t="shared" si="88"/>
        <v>NO APLICA</v>
      </c>
      <c r="EB175" s="12" t="str">
        <f t="shared" si="101"/>
        <v/>
      </c>
      <c r="EC175" s="12" t="str">
        <f>IF(EA175="SI",VLOOKUP(A175,'5 TD'!$V$4:$W$479,2,0),"NO APLICA")</f>
        <v>NO APLICA</v>
      </c>
      <c r="ED175" s="2" t="str">
        <f t="shared" si="106"/>
        <v>NO</v>
      </c>
      <c r="EE175" s="79" t="str">
        <f>IF(ED175="SI",VLOOKUP(AI175,COMPORTAMIENTO!$A$1:$H$2100,7,0),"NO APLICA")</f>
        <v>NO APLICA</v>
      </c>
      <c r="EF175" s="234" t="str">
        <f>IF(ED175="SI",VLOOKUP(A175,'5 TD'!$P$2:$Q$479,2,0),"NO APLICA")</f>
        <v>NO APLICA</v>
      </c>
      <c r="EG175" s="2" t="str">
        <f t="shared" si="107"/>
        <v>NO</v>
      </c>
      <c r="EH175" s="2">
        <f>IF(CZ175="no",0,VLOOKUP(AI175,EXPERIENCIA!$A$1:$C$2100,2,0))</f>
        <v>0</v>
      </c>
      <c r="EI175" s="2">
        <f>IF(CZ175="si",VLOOKUP(A175,'5 TD'!$S$3:$T$2103,2,0),0)</f>
        <v>0</v>
      </c>
      <c r="EJ175" s="2" t="str">
        <f t="shared" si="108"/>
        <v>SI</v>
      </c>
      <c r="EK175" s="2">
        <f>+('3 Planilla Preadjudicación OTIC'!BU176)</f>
        <v>0</v>
      </c>
      <c r="EL175" s="3"/>
      <c r="EM175" s="3"/>
      <c r="EN175" s="3"/>
    </row>
    <row r="176" spans="1:144" ht="15" hidden="1" customHeight="1" x14ac:dyDescent="0.3">
      <c r="A176" s="2">
        <f>+('3 Planilla Preadjudicación OTIC'!A176)</f>
        <v>14556</v>
      </c>
      <c r="B176" s="2" t="str">
        <f>+('3 Planilla Preadjudicación OTIC'!B176)</f>
        <v>53334038-5</v>
      </c>
      <c r="C176" s="4">
        <f>+('3 Planilla Preadjudicación OTIC'!E176)</f>
        <v>2025</v>
      </c>
      <c r="D176" s="4" t="str">
        <f>+('3 Planilla Preadjudicación OTIC'!F176)</f>
        <v>Fondos Regionales</v>
      </c>
      <c r="E176" s="4" t="str">
        <f>+('3 Planilla Preadjudicación OTIC'!G176)</f>
        <v>61531000-K</v>
      </c>
      <c r="F176" s="4" t="str">
        <f>+('3 Planilla Preadjudicación OTIC'!H176)</f>
        <v>SENCE</v>
      </c>
      <c r="G176" s="4"/>
      <c r="H176" s="4"/>
      <c r="I176" s="4" t="str">
        <f>+('3 Planilla Preadjudicación OTIC'!I176)</f>
        <v>LABORES DE INSTALACIONES SANITARIAS</v>
      </c>
      <c r="J176" s="4" t="str">
        <f>+('3 Planilla Preadjudicación OTIC'!J176)</f>
        <v>PF1575</v>
      </c>
      <c r="K176" s="4" t="str">
        <f>+('3 Planilla Preadjudicación OTIC'!K176)</f>
        <v>TÉCNICAS PARA EL EMPRENDIMIENTO</v>
      </c>
      <c r="L176" s="4" t="str">
        <f>+('3 Planilla Preadjudicación OTIC'!L176)</f>
        <v>PF0921</v>
      </c>
      <c r="M176" s="2">
        <f>+('3 Planilla Preadjudicación OTIC'!M176)</f>
        <v>9</v>
      </c>
      <c r="N176" s="4" t="str">
        <f>+('3 Planilla Preadjudicación OTIC'!N176)</f>
        <v>DE LA ARAUCANÍA</v>
      </c>
      <c r="O176" s="4" t="str">
        <f>+('3 Planilla Preadjudicación OTIC'!O176)</f>
        <v>PERQUENCO</v>
      </c>
      <c r="P176" s="4" t="str">
        <f>+('3 Planilla Preadjudicación OTIC'!P176)</f>
        <v>PERSONAS VULNERABLES PERTENECIENTES AL 80 % MÁS VULNERABLE</v>
      </c>
      <c r="Q176" s="4" t="str">
        <f>+('3 Planilla Preadjudicación OTIC'!Q176)</f>
        <v>PRESENCIAL</v>
      </c>
      <c r="R176" s="4" t="str">
        <f>+('3 Planilla Preadjudicación OTIC'!R176)</f>
        <v>INDEPENDIENTE</v>
      </c>
      <c r="S176" s="4" t="str">
        <f>+('3 Planilla Preadjudicación OTIC'!S176)</f>
        <v>01. LUNES - MAÑANA / 04. MARTES - MAÑANA / 07. MIÉRCOLES - MAÑANA / 10. JUEVES - MAÑANA / 13. VIERNES - MAÑANA</v>
      </c>
      <c r="T176" s="2">
        <f>+('3 Planilla Preadjudicación OTIC'!T176)</f>
        <v>20</v>
      </c>
      <c r="U176" s="2">
        <f>+('3 Planilla Preadjudicación OTIC'!U176)</f>
        <v>145</v>
      </c>
      <c r="V176" s="2">
        <f>+('3 Planilla Preadjudicación OTIC'!V176)</f>
        <v>12</v>
      </c>
      <c r="W176" s="2">
        <f>+('3 Planilla Preadjudicación OTIC'!W176)</f>
        <v>157</v>
      </c>
      <c r="X176" s="2">
        <f>+('3 Planilla Preadjudicación OTIC'!X176)</f>
        <v>4</v>
      </c>
      <c r="Y176" s="2" t="str">
        <f>+('3 Planilla Preadjudicación OTIC'!Y176)</f>
        <v>SI</v>
      </c>
      <c r="Z176" s="2" t="str">
        <f>+('3 Planilla Preadjudicación OTIC'!Z176)</f>
        <v>SI</v>
      </c>
      <c r="AA176" s="2" t="str">
        <f>+('3 Planilla Preadjudicación OTIC'!AA176)</f>
        <v>SI</v>
      </c>
      <c r="AB176" s="4">
        <f>+('3 Planilla Preadjudicación OTIC'!AB176)</f>
        <v>0</v>
      </c>
      <c r="AC176" s="4" t="str">
        <f>+('3 Planilla Preadjudicación OTIC'!AC176)</f>
        <v>EDUCACIÓN MEDIA COMPLETA, PREFERENTEMENTE. Y HABER CURSADO EL CURSO DE “LABORES DE SOPORTE EN INSTALACIONES
SANITARIAS” O EXPERIENCIA DE DOS AÑOS COMO “AYUDANTE INSTALACIONES SANITARIAS”, DEMOSTRABLE.</v>
      </c>
      <c r="AD176" s="2">
        <f>+('3 Planilla Preadjudicación OTIC'!AD176)</f>
        <v>0</v>
      </c>
      <c r="AE176" s="4">
        <f>+('3 Planilla Preadjudicación OTIC'!AE176)</f>
        <v>0</v>
      </c>
      <c r="AF176" s="2" t="str">
        <f>+('3 Planilla Preadjudicación OTIC'!AF176)</f>
        <v>CONVOCATORIA ABIERTA</v>
      </c>
      <c r="AG176" s="2">
        <f>+('3 Planilla Preadjudicación OTIC'!AG176)</f>
        <v>40</v>
      </c>
      <c r="AH176" s="30">
        <v>2</v>
      </c>
      <c r="AI176" s="2" t="str">
        <f>+('3 Planilla Preadjudicación OTIC'!AI176)</f>
        <v>77042533-6</v>
      </c>
      <c r="AJ176" s="135" t="str">
        <f>+('3 Planilla Preadjudicación OTIC'!AJ176)</f>
        <v>Servicios de Capacitación Cognos Online Spa.</v>
      </c>
      <c r="AK176" s="4">
        <f>+('3 Planilla Preadjudicación OTIC'!AK176)</f>
        <v>157</v>
      </c>
      <c r="AL176" s="2">
        <f>+('3 Planilla Preadjudicación OTIC'!AL176)</f>
        <v>40</v>
      </c>
      <c r="AM176" s="2">
        <f>+('3 Planilla Preadjudicación OTIC'!AM176)</f>
        <v>5075</v>
      </c>
      <c r="AN176" s="12">
        <f>+('3 Planilla Preadjudicación OTIC'!AN176)</f>
        <v>275000</v>
      </c>
      <c r="AO176" s="12">
        <f>+('3 Planilla Preadjudicación OTIC'!AO176)</f>
        <v>0</v>
      </c>
      <c r="AP176" s="12">
        <f>+('3 Planilla Preadjudicación OTIC'!AP176)</f>
        <v>15935500</v>
      </c>
      <c r="AQ176" s="12">
        <f>+('3 Planilla Preadjudicación OTIC'!AQ176)</f>
        <v>3200000</v>
      </c>
      <c r="AR176" s="12">
        <f>+('3 Planilla Preadjudicación OTIC'!AR176)</f>
        <v>5500000</v>
      </c>
      <c r="AS176" s="12">
        <f>+('3 Planilla Preadjudicación OTIC'!AS176)</f>
        <v>4000000</v>
      </c>
      <c r="AT176" s="12">
        <f>+('3 Planilla Preadjudicación OTIC'!AT176)</f>
        <v>0</v>
      </c>
      <c r="AU176" s="12">
        <f>+('3 Planilla Preadjudicación OTIC'!AU176)</f>
        <v>28635500</v>
      </c>
      <c r="AV176" s="12" t="str">
        <f>+('3 Planilla Preadjudicación OTIC'!AV176)</f>
        <v>NO</v>
      </c>
      <c r="AW176" s="4" t="str">
        <f>+('3 Planilla Preadjudicación OTIC'!AW176)</f>
        <v>NO PRESENTA FOTOGRAFÍAS DE TODOS LOS ITEM SOLICITADOS</v>
      </c>
      <c r="AX176" s="4">
        <f>+('3 Planilla Preadjudicación OTIC'!AX176)</f>
        <v>0</v>
      </c>
      <c r="AY176" s="2">
        <f>+('3 Planilla Preadjudicación OTIC'!AY176)</f>
        <v>0</v>
      </c>
      <c r="AZ176" s="2" t="str">
        <f>+('3 Planilla Preadjudicación OTIC'!BA176)</f>
        <v>-</v>
      </c>
      <c r="BA176" s="2" t="str">
        <f>+('3 Planilla Preadjudicación OTIC'!BB176)</f>
        <v>-</v>
      </c>
      <c r="BB176" s="2" t="str">
        <f>+('3 Planilla Preadjudicación OTIC'!BC176)</f>
        <v>-</v>
      </c>
      <c r="BC176" s="2" t="str">
        <f>+('3 Planilla Preadjudicación OTIC'!BD176)</f>
        <v>-</v>
      </c>
      <c r="BD176" s="2" t="str">
        <f>+('3 Planilla Preadjudicación OTIC'!BE176)</f>
        <v>-</v>
      </c>
      <c r="BE176" s="2" t="str">
        <f>+('3 Planilla Preadjudicación OTIC'!BF176)</f>
        <v>-</v>
      </c>
      <c r="BF176" s="2"/>
      <c r="BG176" s="2">
        <f>+('3 Planilla Preadjudicación OTIC'!BG176)</f>
        <v>0</v>
      </c>
      <c r="BH176" s="2">
        <f>+('3 Planilla Preadjudicación OTIC'!BH176)</f>
        <v>0</v>
      </c>
      <c r="BI176" s="2">
        <f>+('3 Planilla Preadjudicación OTIC'!BI176)</f>
        <v>0</v>
      </c>
      <c r="BJ176" s="2">
        <f>+('3 Planilla Preadjudicación OTIC'!BJ176)</f>
        <v>0</v>
      </c>
      <c r="BK176" s="2">
        <f>+('3 Planilla Preadjudicación OTIC'!BK176)</f>
        <v>0</v>
      </c>
      <c r="BL176" s="199">
        <f>+('3 Planilla Preadjudicación OTIC'!BM176)</f>
        <v>0</v>
      </c>
      <c r="BM176" s="103">
        <f>ROUND(('3 Planilla Preadjudicación OTIC'!BN176),1)</f>
        <v>0</v>
      </c>
      <c r="BN176" s="4">
        <f>+('3 Planilla Preadjudicación OTIC'!BO176)</f>
        <v>0</v>
      </c>
      <c r="BO176" s="4">
        <f>+('3 Planilla Preadjudicación OTIC'!BP176)</f>
        <v>0</v>
      </c>
      <c r="BP176" s="4">
        <f>+('3 Planilla Preadjudicación OTIC'!BQ176)</f>
        <v>0</v>
      </c>
      <c r="BQ176" s="4">
        <f>+('3 Planilla Preadjudicación OTIC'!BR176)</f>
        <v>0</v>
      </c>
      <c r="BR176" s="4">
        <f>+('3 Planilla Preadjudicación OTIC'!BS176)</f>
        <v>0</v>
      </c>
      <c r="BS176" s="4">
        <f>+('3 Planilla Preadjudicación OTIC'!BT176)</f>
        <v>0</v>
      </c>
      <c r="BT176" s="135"/>
      <c r="BU176" s="85">
        <f>IF(VLOOKUP(A176,'BD OFICIAL'!$A$1:$AL$2097,7,0)=D176,0,1)</f>
        <v>0</v>
      </c>
      <c r="BV176" s="85">
        <f>IF(VLOOKUP(A176,'BD OFICIAL'!$A$1:$AL$2097,11,0)=J176,0,1)</f>
        <v>0</v>
      </c>
      <c r="BW176" s="85">
        <f>IF(VLOOKUP(A176,'BD OFICIAL'!$A$1:$AL$2097,13,0)=L176,0,1)</f>
        <v>0</v>
      </c>
      <c r="BX176" s="2">
        <f>IF(VLOOKUP(A176,'BD OFICIAL'!$A$1:$AL$2097,16,0)=O176,0,1)</f>
        <v>0</v>
      </c>
      <c r="BY176" s="2">
        <f>IF(VLOOKUP(A176,'BD OFICIAL'!$A$1:$AL$2097,17,0)=P176,0,1)</f>
        <v>0</v>
      </c>
      <c r="BZ176" s="2">
        <f>IF(VLOOKUP(A176,'BD OFICIAL'!$A$1:$AL$2097,19,0)=R176,0,1)</f>
        <v>0</v>
      </c>
      <c r="CA176" s="2">
        <f>IF(VLOOKUP(A176,'BD OFICIAL'!$A$1:$AL$2097,21,0)=T176,0,1)</f>
        <v>0</v>
      </c>
      <c r="CB176" s="2">
        <f>IF(VLOOKUP(A176,'BD OFICIAL'!$A$1:$AL$2097,24,0)=AK176,0,1)</f>
        <v>0</v>
      </c>
      <c r="CC176" s="2">
        <f>IF(VLOOKUP(A176,'BD OFICIAL'!$A$1:$AL$2097,25,0)=X176,0,1)</f>
        <v>0</v>
      </c>
      <c r="CD176" s="2">
        <f>IF(VLOOKUP(A176,'BD OFICIAL'!$A$1:$AL$2097,26,0)=Y176,0,1)</f>
        <v>0</v>
      </c>
      <c r="CE176" s="2">
        <f>IF(VLOOKUP(A176,'BD OFICIAL'!$A$1:$AL$2097,27,0)=Z176,0,1)</f>
        <v>0</v>
      </c>
      <c r="CF176" s="2">
        <f>IF(VLOOKUP(A176,'BD OFICIAL'!$A$1:$AL$2097,28,0)=AA176,0,1)</f>
        <v>0</v>
      </c>
      <c r="CG176" s="2">
        <f>IF(VLOOKUP(A176,'BD OFICIAL'!$A$1:$AL$2097,33,0)=AF176,0,1)</f>
        <v>0</v>
      </c>
      <c r="CH176" s="2">
        <f>IF(VLOOKUP(A176,'BD OFICIAL'!$A$1:$AL$2097,35,0)=AH176,0,1)</f>
        <v>0</v>
      </c>
      <c r="CI176" s="85">
        <f>IF(VLOOKUP(A176,'BD OFICIAL'!$A$1:$AL$2097,34,0)=AL176,0,1)</f>
        <v>0</v>
      </c>
      <c r="CJ176" s="12">
        <f>VLOOKUP(A176,'BD OFICIAL'!$A$1:$AM$2097,36,0)*AM176-AP176</f>
        <v>0</v>
      </c>
      <c r="CK176" s="85" t="str">
        <f t="shared" si="75"/>
        <v>SHNOM</v>
      </c>
      <c r="CL176" s="85" t="str">
        <f t="shared" si="76"/>
        <v>SI</v>
      </c>
      <c r="CM176" s="85" t="str">
        <f t="shared" si="89"/>
        <v>NO</v>
      </c>
      <c r="CN176" s="31">
        <f t="shared" si="90"/>
        <v>0</v>
      </c>
      <c r="CO176" s="31">
        <f t="shared" si="77"/>
        <v>0</v>
      </c>
      <c r="CP176" s="31">
        <f t="shared" si="102"/>
        <v>0</v>
      </c>
      <c r="CQ176" s="31">
        <f>IF(Y176="NO",0,IF(Y176="SI",IF(VLOOKUP(A176,'BD OFICIAL'!$A:$AO,40,0)=AQ176,0,1)))</f>
        <v>0</v>
      </c>
      <c r="CR176" s="31">
        <f>IF(Z176="NO",0,IF(Z176="SI",IF(VLOOKUP(A176,'BD OFICIAL'!$A:$AO,41,0)=AS176,0,1)))</f>
        <v>0</v>
      </c>
      <c r="CS176" s="31">
        <f t="shared" si="78"/>
        <v>0</v>
      </c>
      <c r="CT176" s="31">
        <f t="shared" si="79"/>
        <v>0</v>
      </c>
      <c r="CU176" s="31">
        <f>IF(VLOOKUP(A176,'BD OFICIAL'!$A$1:$AL$1055,31,0)="SI",IF(AT176&gt;0,0,1),IF(AT176=0,0,1))</f>
        <v>0</v>
      </c>
      <c r="CV176" s="31">
        <f t="shared" si="80"/>
        <v>0</v>
      </c>
      <c r="CW176" s="31">
        <f t="shared" si="81"/>
        <v>0</v>
      </c>
      <c r="CX176" s="85" t="str">
        <f t="shared" si="91"/>
        <v>NO</v>
      </c>
      <c r="CY176" s="31">
        <f t="shared" si="92"/>
        <v>0</v>
      </c>
      <c r="CZ176" s="85" t="str">
        <f>IF(ISERROR(VLOOKUP(AI176,EXPERIENCIA!$A$1:$C$2100,1,0)),"NO","SI")</f>
        <v>NO</v>
      </c>
      <c r="DA176" s="85" t="str">
        <f>IF(CX176="no","NO APLICA",IF(AX176=0,"ERROR NOTA",IF(AND(AX176&gt;1,CZ176="NO"),"ERROR NOTA",IF(AND(CZ176="NO",AX176=1),0,IF(VLOOKUP(AI176,EXPERIENCIA!$A$1:$C$2100,3,0)=AX176,0,"ERROR NOTA")))))</f>
        <v>NO APLICA</v>
      </c>
      <c r="DB176" s="85" t="str">
        <f>IF(ISERROR(VLOOKUP(AI176,COMPORTAMIENTO!$A$1:$C$2100,1,0)),"NO","SI")</f>
        <v>NO</v>
      </c>
      <c r="DC176" s="85" t="str">
        <f>IF(CX176="NO","NO APLICA",IF(AY176=0,"ERROR NOTA",IF(AND(DB176="NO",AY176=7),0,IF(VLOOKUP(AI176,COMPORTAMIENTO!$A$2:$H$2100,8,0)=AY176,0,"ERROR NOTA"))))</f>
        <v>NO APLICA</v>
      </c>
      <c r="DD176" s="103" t="str">
        <f t="shared" si="93"/>
        <v>NO APLICA</v>
      </c>
      <c r="DE176" s="103" t="str">
        <f t="shared" si="94"/>
        <v>NO APLICA</v>
      </c>
      <c r="DF176" s="85" t="str">
        <f t="shared" si="82"/>
        <v>SI</v>
      </c>
      <c r="DG176" s="85">
        <f t="shared" si="83"/>
        <v>0</v>
      </c>
      <c r="DH176" s="85">
        <f t="shared" si="95"/>
        <v>0</v>
      </c>
      <c r="DI176" s="85" t="str">
        <f t="shared" si="84"/>
        <v>NO APLICA</v>
      </c>
      <c r="DJ176" s="7" t="str">
        <f t="shared" si="96"/>
        <v>NO APLICA</v>
      </c>
      <c r="DK176" s="7" t="str">
        <f t="shared" si="85"/>
        <v>NO APLICA</v>
      </c>
      <c r="DL176" s="12">
        <f t="shared" si="97"/>
        <v>5075</v>
      </c>
      <c r="DM176" s="12">
        <f>VLOOKUP(A176,'5 TD'!$A:$B,2,0)</f>
        <v>5075</v>
      </c>
      <c r="DN176" s="7" t="str">
        <f t="shared" si="86"/>
        <v>NO APLICA</v>
      </c>
      <c r="DO176" s="85" t="str">
        <f t="shared" si="87"/>
        <v>NO APLICA</v>
      </c>
      <c r="DP176" s="85" t="str">
        <f t="shared" si="103"/>
        <v>NO APLICA</v>
      </c>
      <c r="DQ176" s="7" t="str">
        <f t="shared" si="104"/>
        <v>NO APLICA</v>
      </c>
      <c r="DR176" s="85" t="str">
        <f t="shared" si="98"/>
        <v>NO APLICA</v>
      </c>
      <c r="DS176" s="2">
        <f>+('3 Planilla Preadjudicación OTIC'!BO176)</f>
        <v>0</v>
      </c>
      <c r="DT176" s="2" t="str">
        <f>IF(DR176="APROBADO",VLOOKUP(A176,'5 TD'!$D$3:$E$270,2,0),"NO APLICA")</f>
        <v>NO APLICA</v>
      </c>
      <c r="DU176" s="2" t="str">
        <f t="shared" si="105"/>
        <v>NO APLICA</v>
      </c>
      <c r="DV176" s="2" t="str">
        <f>IF(DU176="SI",VLOOKUP(A176,'5 TD'!$G$3:$H$270,2,0),"NO APLICA ")</f>
        <v xml:space="preserve">NO APLICA </v>
      </c>
      <c r="DW176" s="2" t="str">
        <f t="shared" si="99"/>
        <v>NO</v>
      </c>
      <c r="DX176" s="2" t="str">
        <f>IF(DW176="SI",VLOOKUP(A176,'5 TD'!$J$4:$K$472,2,0),"NO APLICA")</f>
        <v>NO APLICA</v>
      </c>
      <c r="DY176" s="2" t="str">
        <f t="shared" si="100"/>
        <v>NO</v>
      </c>
      <c r="DZ176" s="7" t="str">
        <f>IF(DY176="SI",VLOOKUP(A176,'5 TD'!$M$4:$N$350,2,0),"NO APLICA")</f>
        <v>NO APLICA</v>
      </c>
      <c r="EA176" s="2" t="str">
        <f t="shared" si="88"/>
        <v>NO APLICA</v>
      </c>
      <c r="EB176" s="12" t="str">
        <f t="shared" si="101"/>
        <v/>
      </c>
      <c r="EC176" s="12" t="str">
        <f>IF(EA176="SI",VLOOKUP(A176,'5 TD'!$V$4:$W$479,2,0),"NO APLICA")</f>
        <v>NO APLICA</v>
      </c>
      <c r="ED176" s="2" t="str">
        <f t="shared" si="106"/>
        <v>NO</v>
      </c>
      <c r="EE176" s="79" t="str">
        <f>IF(ED176="SI",VLOOKUP(AI176,COMPORTAMIENTO!$A$1:$H$2100,7,0),"NO APLICA")</f>
        <v>NO APLICA</v>
      </c>
      <c r="EF176" s="234" t="str">
        <f>IF(ED176="SI",VLOOKUP(A176,'5 TD'!$P$2:$Q$479,2,0),"NO APLICA")</f>
        <v>NO APLICA</v>
      </c>
      <c r="EG176" s="2" t="str">
        <f t="shared" si="107"/>
        <v>NO</v>
      </c>
      <c r="EH176" s="2">
        <f>IF(CZ176="no",0,VLOOKUP(AI176,EXPERIENCIA!$A$1:$C$2100,2,0))</f>
        <v>0</v>
      </c>
      <c r="EI176" s="2">
        <f>IF(CZ176="si",VLOOKUP(A176,'5 TD'!$S$3:$T$2103,2,0),0)</f>
        <v>0</v>
      </c>
      <c r="EJ176" s="2" t="str">
        <f t="shared" si="108"/>
        <v>SI</v>
      </c>
      <c r="EK176" s="2">
        <f>+('3 Planilla Preadjudicación OTIC'!BU177)</f>
        <v>0</v>
      </c>
      <c r="EL176" s="3"/>
      <c r="EM176" s="3"/>
      <c r="EN176" s="3"/>
    </row>
    <row r="177" spans="1:144" ht="15" hidden="1" customHeight="1" x14ac:dyDescent="0.3">
      <c r="A177" s="2">
        <f>+('3 Planilla Preadjudicación OTIC'!A177)</f>
        <v>14557</v>
      </c>
      <c r="B177" s="2" t="str">
        <f>+('3 Planilla Preadjudicación OTIC'!B177)</f>
        <v>53334038-5</v>
      </c>
      <c r="C177" s="4">
        <f>+('3 Planilla Preadjudicación OTIC'!E177)</f>
        <v>2025</v>
      </c>
      <c r="D177" s="4" t="str">
        <f>+('3 Planilla Preadjudicación OTIC'!F177)</f>
        <v>Fondos Regionales</v>
      </c>
      <c r="E177" s="4" t="str">
        <f>+('3 Planilla Preadjudicación OTIC'!G177)</f>
        <v>61531000-K</v>
      </c>
      <c r="F177" s="4" t="str">
        <f>+('3 Planilla Preadjudicación OTIC'!H177)</f>
        <v>SENCE</v>
      </c>
      <c r="G177" s="4"/>
      <c r="H177" s="4"/>
      <c r="I177" s="4" t="str">
        <f>+('3 Planilla Preadjudicación OTIC'!I177)</f>
        <v>LABORES DE INSTALACIONES SANITARIAS</v>
      </c>
      <c r="J177" s="4" t="str">
        <f>+('3 Planilla Preadjudicación OTIC'!J177)</f>
        <v>PF1575</v>
      </c>
      <c r="K177" s="4" t="str">
        <f>+('3 Planilla Preadjudicación OTIC'!K177)</f>
        <v>TÉCNICAS PARA EL EMPRENDIMIENTO</v>
      </c>
      <c r="L177" s="4" t="str">
        <f>+('3 Planilla Preadjudicación OTIC'!L177)</f>
        <v>PF0921</v>
      </c>
      <c r="M177" s="2">
        <f>+('3 Planilla Preadjudicación OTIC'!M177)</f>
        <v>9</v>
      </c>
      <c r="N177" s="4" t="str">
        <f>+('3 Planilla Preadjudicación OTIC'!N177)</f>
        <v>DE LA ARAUCANÍA</v>
      </c>
      <c r="O177" s="4" t="str">
        <f>+('3 Planilla Preadjudicación OTIC'!O177)</f>
        <v>LUMACO</v>
      </c>
      <c r="P177" s="4" t="str">
        <f>+('3 Planilla Preadjudicación OTIC'!P177)</f>
        <v>PERSONAS VULNERABLES PERTENECIENTES AL 80 % MÁS VULNERABLE</v>
      </c>
      <c r="Q177" s="4" t="str">
        <f>+('3 Planilla Preadjudicación OTIC'!Q177)</f>
        <v>PRESENCIAL</v>
      </c>
      <c r="R177" s="4" t="str">
        <f>+('3 Planilla Preadjudicación OTIC'!R177)</f>
        <v>INDEPENDIENTE</v>
      </c>
      <c r="S177" s="4" t="str">
        <f>+('3 Planilla Preadjudicación OTIC'!S177)</f>
        <v>01. LUNES - MAÑANA / 04. MARTES - MAÑANA / 07. MIÉRCOLES - MAÑANA / 10. JUEVES - MAÑANA / 13. VIERNES - MAÑANA</v>
      </c>
      <c r="T177" s="2">
        <f>+('3 Planilla Preadjudicación OTIC'!T177)</f>
        <v>20</v>
      </c>
      <c r="U177" s="2">
        <f>+('3 Planilla Preadjudicación OTIC'!U177)</f>
        <v>145</v>
      </c>
      <c r="V177" s="2">
        <f>+('3 Planilla Preadjudicación OTIC'!V177)</f>
        <v>12</v>
      </c>
      <c r="W177" s="2">
        <f>+('3 Planilla Preadjudicación OTIC'!W177)</f>
        <v>157</v>
      </c>
      <c r="X177" s="2">
        <f>+('3 Planilla Preadjudicación OTIC'!X177)</f>
        <v>4</v>
      </c>
      <c r="Y177" s="2" t="str">
        <f>+('3 Planilla Preadjudicación OTIC'!Y177)</f>
        <v>SI</v>
      </c>
      <c r="Z177" s="2" t="str">
        <f>+('3 Planilla Preadjudicación OTIC'!Z177)</f>
        <v>SI</v>
      </c>
      <c r="AA177" s="2" t="str">
        <f>+('3 Planilla Preadjudicación OTIC'!AA177)</f>
        <v>SI</v>
      </c>
      <c r="AB177" s="4">
        <f>+('3 Planilla Preadjudicación OTIC'!AB177)</f>
        <v>0</v>
      </c>
      <c r="AC177" s="4" t="str">
        <f>+('3 Planilla Preadjudicación OTIC'!AC177)</f>
        <v>EDUCACIÓN MEDIA COMPLETA, PREFERENTEMENTE. Y HABER CURSADO EL CURSO DE “LABORES DE SOPORTE EN INSTALACIONES
SANITARIAS” O EXPERIENCIA DE DOS AÑOS COMO “AYUDANTE INSTALACIONES SANITARIAS”, DEMOSTRABLE.</v>
      </c>
      <c r="AD177" s="2">
        <f>+('3 Planilla Preadjudicación OTIC'!AD177)</f>
        <v>0</v>
      </c>
      <c r="AE177" s="4">
        <f>+('3 Planilla Preadjudicación OTIC'!AE177)</f>
        <v>0</v>
      </c>
      <c r="AF177" s="2" t="str">
        <f>+('3 Planilla Preadjudicación OTIC'!AF177)</f>
        <v>CONVOCATORIA ABIERTA</v>
      </c>
      <c r="AG177" s="2">
        <f>+('3 Planilla Preadjudicación OTIC'!AG177)</f>
        <v>40</v>
      </c>
      <c r="AH177" s="30">
        <v>2</v>
      </c>
      <c r="AI177" s="2" t="str">
        <f>+('3 Planilla Preadjudicación OTIC'!AI177)</f>
        <v>77042533-6</v>
      </c>
      <c r="AJ177" s="135" t="str">
        <f>+('3 Planilla Preadjudicación OTIC'!AJ177)</f>
        <v>Servicios de Capacitación Cognos Online Spa.</v>
      </c>
      <c r="AK177" s="4">
        <f>+('3 Planilla Preadjudicación OTIC'!AK177)</f>
        <v>157</v>
      </c>
      <c r="AL177" s="2">
        <f>+('3 Planilla Preadjudicación OTIC'!AL177)</f>
        <v>40</v>
      </c>
      <c r="AM177" s="2">
        <f>+('3 Planilla Preadjudicación OTIC'!AM177)</f>
        <v>5075</v>
      </c>
      <c r="AN177" s="12">
        <f>+('3 Planilla Preadjudicación OTIC'!AN177)</f>
        <v>275000</v>
      </c>
      <c r="AO177" s="12">
        <f>+('3 Planilla Preadjudicación OTIC'!AO177)</f>
        <v>0</v>
      </c>
      <c r="AP177" s="12">
        <f>+('3 Planilla Preadjudicación OTIC'!AP177)</f>
        <v>15935500</v>
      </c>
      <c r="AQ177" s="12">
        <f>+('3 Planilla Preadjudicación OTIC'!AQ177)</f>
        <v>3200000</v>
      </c>
      <c r="AR177" s="12">
        <f>+('3 Planilla Preadjudicación OTIC'!AR177)</f>
        <v>5500000</v>
      </c>
      <c r="AS177" s="12">
        <f>+('3 Planilla Preadjudicación OTIC'!AS177)</f>
        <v>4000000</v>
      </c>
      <c r="AT177" s="12">
        <f>+('3 Planilla Preadjudicación OTIC'!AT177)</f>
        <v>0</v>
      </c>
      <c r="AU177" s="12">
        <f>+('3 Planilla Preadjudicación OTIC'!AU177)</f>
        <v>28635500</v>
      </c>
      <c r="AV177" s="12" t="str">
        <f>+('3 Planilla Preadjudicación OTIC'!AV177)</f>
        <v>NO</v>
      </c>
      <c r="AW177" s="4" t="str">
        <f>+('3 Planilla Preadjudicación OTIC'!AW177)</f>
        <v>NO PRESENTA FOTOGRAFÍAS DE TODOS LOS ITEM SOLICITADOS</v>
      </c>
      <c r="AX177" s="4">
        <f>+('3 Planilla Preadjudicación OTIC'!AX177)</f>
        <v>0</v>
      </c>
      <c r="AY177" s="2">
        <f>+('3 Planilla Preadjudicación OTIC'!AY177)</f>
        <v>0</v>
      </c>
      <c r="AZ177" s="2" t="str">
        <f>+('3 Planilla Preadjudicación OTIC'!BA177)</f>
        <v>-</v>
      </c>
      <c r="BA177" s="2" t="str">
        <f>+('3 Planilla Preadjudicación OTIC'!BB177)</f>
        <v>-</v>
      </c>
      <c r="BB177" s="2" t="str">
        <f>+('3 Planilla Preadjudicación OTIC'!BC177)</f>
        <v>-</v>
      </c>
      <c r="BC177" s="2" t="str">
        <f>+('3 Planilla Preadjudicación OTIC'!BD177)</f>
        <v>-</v>
      </c>
      <c r="BD177" s="2" t="str">
        <f>+('3 Planilla Preadjudicación OTIC'!BE177)</f>
        <v>-</v>
      </c>
      <c r="BE177" s="2" t="str">
        <f>+('3 Planilla Preadjudicación OTIC'!BF177)</f>
        <v>-</v>
      </c>
      <c r="BF177" s="2"/>
      <c r="BG177" s="2">
        <f>+('3 Planilla Preadjudicación OTIC'!BG177)</f>
        <v>0</v>
      </c>
      <c r="BH177" s="2">
        <f>+('3 Planilla Preadjudicación OTIC'!BH177)</f>
        <v>0</v>
      </c>
      <c r="BI177" s="2">
        <f>+('3 Planilla Preadjudicación OTIC'!BI177)</f>
        <v>0</v>
      </c>
      <c r="BJ177" s="2">
        <f>+('3 Planilla Preadjudicación OTIC'!BJ177)</f>
        <v>0</v>
      </c>
      <c r="BK177" s="2">
        <f>+('3 Planilla Preadjudicación OTIC'!BK177)</f>
        <v>0</v>
      </c>
      <c r="BL177" s="199">
        <f>+('3 Planilla Preadjudicación OTIC'!BM177)</f>
        <v>0</v>
      </c>
      <c r="BM177" s="103">
        <f>ROUND(('3 Planilla Preadjudicación OTIC'!BN177),1)</f>
        <v>0</v>
      </c>
      <c r="BN177" s="4">
        <f>+('3 Planilla Preadjudicación OTIC'!BO177)</f>
        <v>0</v>
      </c>
      <c r="BO177" s="4">
        <f>+('3 Planilla Preadjudicación OTIC'!BP177)</f>
        <v>0</v>
      </c>
      <c r="BP177" s="4">
        <f>+('3 Planilla Preadjudicación OTIC'!BQ177)</f>
        <v>0</v>
      </c>
      <c r="BQ177" s="4">
        <f>+('3 Planilla Preadjudicación OTIC'!BR177)</f>
        <v>0</v>
      </c>
      <c r="BR177" s="4">
        <f>+('3 Planilla Preadjudicación OTIC'!BS177)</f>
        <v>0</v>
      </c>
      <c r="BS177" s="4">
        <f>+('3 Planilla Preadjudicación OTIC'!BT177)</f>
        <v>0</v>
      </c>
      <c r="BT177" s="135"/>
      <c r="BU177" s="85">
        <f>IF(VLOOKUP(A177,'BD OFICIAL'!$A$1:$AL$2097,7,0)=D177,0,1)</f>
        <v>0</v>
      </c>
      <c r="BV177" s="85">
        <f>IF(VLOOKUP(A177,'BD OFICIAL'!$A$1:$AL$2097,11,0)=J177,0,1)</f>
        <v>0</v>
      </c>
      <c r="BW177" s="85">
        <f>IF(VLOOKUP(A177,'BD OFICIAL'!$A$1:$AL$2097,13,0)=L177,0,1)</f>
        <v>0</v>
      </c>
      <c r="BX177" s="2">
        <f>IF(VLOOKUP(A177,'BD OFICIAL'!$A$1:$AL$2097,16,0)=O177,0,1)</f>
        <v>0</v>
      </c>
      <c r="BY177" s="2">
        <f>IF(VLOOKUP(A177,'BD OFICIAL'!$A$1:$AL$2097,17,0)=P177,0,1)</f>
        <v>0</v>
      </c>
      <c r="BZ177" s="2">
        <f>IF(VLOOKUP(A177,'BD OFICIAL'!$A$1:$AL$2097,19,0)=R177,0,1)</f>
        <v>0</v>
      </c>
      <c r="CA177" s="2">
        <f>IF(VLOOKUP(A177,'BD OFICIAL'!$A$1:$AL$2097,21,0)=T177,0,1)</f>
        <v>0</v>
      </c>
      <c r="CB177" s="2">
        <f>IF(VLOOKUP(A177,'BD OFICIAL'!$A$1:$AL$2097,24,0)=AK177,0,1)</f>
        <v>0</v>
      </c>
      <c r="CC177" s="2">
        <f>IF(VLOOKUP(A177,'BD OFICIAL'!$A$1:$AL$2097,25,0)=X177,0,1)</f>
        <v>0</v>
      </c>
      <c r="CD177" s="2">
        <f>IF(VLOOKUP(A177,'BD OFICIAL'!$A$1:$AL$2097,26,0)=Y177,0,1)</f>
        <v>0</v>
      </c>
      <c r="CE177" s="2">
        <f>IF(VLOOKUP(A177,'BD OFICIAL'!$A$1:$AL$2097,27,0)=Z177,0,1)</f>
        <v>0</v>
      </c>
      <c r="CF177" s="2">
        <f>IF(VLOOKUP(A177,'BD OFICIAL'!$A$1:$AL$2097,28,0)=AA177,0,1)</f>
        <v>0</v>
      </c>
      <c r="CG177" s="2">
        <f>IF(VLOOKUP(A177,'BD OFICIAL'!$A$1:$AL$2097,33,0)=AF177,0,1)</f>
        <v>0</v>
      </c>
      <c r="CH177" s="2">
        <f>IF(VLOOKUP(A177,'BD OFICIAL'!$A$1:$AL$2097,35,0)=AH177,0,1)</f>
        <v>0</v>
      </c>
      <c r="CI177" s="85">
        <f>IF(VLOOKUP(A177,'BD OFICIAL'!$A$1:$AL$2097,34,0)=AL177,0,1)</f>
        <v>0</v>
      </c>
      <c r="CJ177" s="12">
        <f>VLOOKUP(A177,'BD OFICIAL'!$A$1:$AM$2097,36,0)*AM177-AP177</f>
        <v>0</v>
      </c>
      <c r="CK177" s="85" t="str">
        <f t="shared" si="75"/>
        <v>SHNOM</v>
      </c>
      <c r="CL177" s="85" t="str">
        <f t="shared" si="76"/>
        <v>SI</v>
      </c>
      <c r="CM177" s="85" t="str">
        <f t="shared" si="89"/>
        <v>NO</v>
      </c>
      <c r="CN177" s="31">
        <f t="shared" si="90"/>
        <v>0</v>
      </c>
      <c r="CO177" s="31">
        <f t="shared" si="77"/>
        <v>0</v>
      </c>
      <c r="CP177" s="31">
        <f t="shared" si="102"/>
        <v>0</v>
      </c>
      <c r="CQ177" s="31">
        <f>IF(Y177="NO",0,IF(Y177="SI",IF(VLOOKUP(A177,'BD OFICIAL'!$A:$AO,40,0)=AQ177,0,1)))</f>
        <v>0</v>
      </c>
      <c r="CR177" s="31">
        <f>IF(Z177="NO",0,IF(Z177="SI",IF(VLOOKUP(A177,'BD OFICIAL'!$A:$AO,41,0)=AS177,0,1)))</f>
        <v>0</v>
      </c>
      <c r="CS177" s="31">
        <f t="shared" si="78"/>
        <v>0</v>
      </c>
      <c r="CT177" s="31">
        <f t="shared" si="79"/>
        <v>0</v>
      </c>
      <c r="CU177" s="31">
        <f>IF(VLOOKUP(A177,'BD OFICIAL'!$A$1:$AL$1055,31,0)="SI",IF(AT177&gt;0,0,1),IF(AT177=0,0,1))</f>
        <v>0</v>
      </c>
      <c r="CV177" s="31">
        <f t="shared" si="80"/>
        <v>0</v>
      </c>
      <c r="CW177" s="31">
        <f t="shared" si="81"/>
        <v>0</v>
      </c>
      <c r="CX177" s="85" t="str">
        <f t="shared" si="91"/>
        <v>NO</v>
      </c>
      <c r="CY177" s="31">
        <f t="shared" si="92"/>
        <v>0</v>
      </c>
      <c r="CZ177" s="85" t="str">
        <f>IF(ISERROR(VLOOKUP(AI177,EXPERIENCIA!$A$1:$C$2100,1,0)),"NO","SI")</f>
        <v>NO</v>
      </c>
      <c r="DA177" s="85" t="str">
        <f>IF(CX177="no","NO APLICA",IF(AX177=0,"ERROR NOTA",IF(AND(AX177&gt;1,CZ177="NO"),"ERROR NOTA",IF(AND(CZ177="NO",AX177=1),0,IF(VLOOKUP(AI177,EXPERIENCIA!$A$1:$C$2100,3,0)=AX177,0,"ERROR NOTA")))))</f>
        <v>NO APLICA</v>
      </c>
      <c r="DB177" s="85" t="str">
        <f>IF(ISERROR(VLOOKUP(AI177,COMPORTAMIENTO!$A$1:$C$2100,1,0)),"NO","SI")</f>
        <v>NO</v>
      </c>
      <c r="DC177" s="85" t="str">
        <f>IF(CX177="NO","NO APLICA",IF(AY177=0,"ERROR NOTA",IF(AND(DB177="NO",AY177=7),0,IF(VLOOKUP(AI177,COMPORTAMIENTO!$A$2:$H$2100,8,0)=AY177,0,"ERROR NOTA"))))</f>
        <v>NO APLICA</v>
      </c>
      <c r="DD177" s="103" t="str">
        <f t="shared" si="93"/>
        <v>NO APLICA</v>
      </c>
      <c r="DE177" s="103" t="str">
        <f t="shared" si="94"/>
        <v>NO APLICA</v>
      </c>
      <c r="DF177" s="85" t="str">
        <f t="shared" si="82"/>
        <v>SI</v>
      </c>
      <c r="DG177" s="85">
        <f t="shared" si="83"/>
        <v>0</v>
      </c>
      <c r="DH177" s="85">
        <f t="shared" si="95"/>
        <v>0</v>
      </c>
      <c r="DI177" s="85" t="str">
        <f t="shared" si="84"/>
        <v>NO APLICA</v>
      </c>
      <c r="DJ177" s="7" t="str">
        <f t="shared" si="96"/>
        <v>NO APLICA</v>
      </c>
      <c r="DK177" s="7" t="str">
        <f t="shared" si="85"/>
        <v>NO APLICA</v>
      </c>
      <c r="DL177" s="12">
        <f t="shared" si="97"/>
        <v>5075</v>
      </c>
      <c r="DM177" s="12">
        <f>VLOOKUP(A177,'5 TD'!$A:$B,2,0)</f>
        <v>5075</v>
      </c>
      <c r="DN177" s="7" t="str">
        <f t="shared" si="86"/>
        <v>NO APLICA</v>
      </c>
      <c r="DO177" s="85" t="str">
        <f t="shared" si="87"/>
        <v>NO APLICA</v>
      </c>
      <c r="DP177" s="85" t="str">
        <f t="shared" si="103"/>
        <v>NO APLICA</v>
      </c>
      <c r="DQ177" s="7" t="str">
        <f t="shared" si="104"/>
        <v>NO APLICA</v>
      </c>
      <c r="DR177" s="85" t="str">
        <f t="shared" si="98"/>
        <v>NO APLICA</v>
      </c>
      <c r="DS177" s="2">
        <f>+('3 Planilla Preadjudicación OTIC'!BO177)</f>
        <v>0</v>
      </c>
      <c r="DT177" s="2" t="str">
        <f>IF(DR177="APROBADO",VLOOKUP(A177,'5 TD'!$D$3:$E$270,2,0),"NO APLICA")</f>
        <v>NO APLICA</v>
      </c>
      <c r="DU177" s="2" t="str">
        <f t="shared" si="105"/>
        <v>NO APLICA</v>
      </c>
      <c r="DV177" s="2" t="str">
        <f>IF(DU177="SI",VLOOKUP(A177,'5 TD'!$G$3:$H$270,2,0),"NO APLICA ")</f>
        <v xml:space="preserve">NO APLICA </v>
      </c>
      <c r="DW177" s="2" t="str">
        <f t="shared" si="99"/>
        <v>NO</v>
      </c>
      <c r="DX177" s="2" t="str">
        <f>IF(DW177="SI",VLOOKUP(A177,'5 TD'!$J$4:$K$472,2,0),"NO APLICA")</f>
        <v>NO APLICA</v>
      </c>
      <c r="DY177" s="2" t="str">
        <f t="shared" si="100"/>
        <v>NO</v>
      </c>
      <c r="DZ177" s="7" t="str">
        <f>IF(DY177="SI",VLOOKUP(A177,'5 TD'!$M$4:$N$350,2,0),"NO APLICA")</f>
        <v>NO APLICA</v>
      </c>
      <c r="EA177" s="2" t="str">
        <f t="shared" si="88"/>
        <v>NO APLICA</v>
      </c>
      <c r="EB177" s="12" t="str">
        <f t="shared" si="101"/>
        <v/>
      </c>
      <c r="EC177" s="12" t="str">
        <f>IF(EA177="SI",VLOOKUP(A177,'5 TD'!$V$4:$W$479,2,0),"NO APLICA")</f>
        <v>NO APLICA</v>
      </c>
      <c r="ED177" s="2" t="str">
        <f t="shared" si="106"/>
        <v>NO</v>
      </c>
      <c r="EE177" s="79" t="str">
        <f>IF(ED177="SI",VLOOKUP(AI177,COMPORTAMIENTO!$A$1:$H$2100,7,0),"NO APLICA")</f>
        <v>NO APLICA</v>
      </c>
      <c r="EF177" s="234" t="str">
        <f>IF(ED177="SI",VLOOKUP(A177,'5 TD'!$P$2:$Q$479,2,0),"NO APLICA")</f>
        <v>NO APLICA</v>
      </c>
      <c r="EG177" s="2" t="str">
        <f t="shared" si="107"/>
        <v>NO</v>
      </c>
      <c r="EH177" s="2">
        <f>IF(CZ177="no",0,VLOOKUP(AI177,EXPERIENCIA!$A$1:$C$2100,2,0))</f>
        <v>0</v>
      </c>
      <c r="EI177" s="2">
        <f>IF(CZ177="si",VLOOKUP(A177,'5 TD'!$S$3:$T$2103,2,0),0)</f>
        <v>0</v>
      </c>
      <c r="EJ177" s="2" t="str">
        <f t="shared" si="108"/>
        <v>SI</v>
      </c>
      <c r="EK177" s="2">
        <f>+('3 Planilla Preadjudicación OTIC'!BU178)</f>
        <v>0</v>
      </c>
      <c r="EL177" s="3"/>
      <c r="EM177" s="3"/>
      <c r="EN177" s="3"/>
    </row>
    <row r="178" spans="1:144" ht="15" hidden="1" customHeight="1" x14ac:dyDescent="0.3">
      <c r="A178" s="2">
        <f>+('3 Planilla Preadjudicación OTIC'!A178)</f>
        <v>14550</v>
      </c>
      <c r="B178" s="2" t="str">
        <f>+('3 Planilla Preadjudicación OTIC'!B178)</f>
        <v>53334038-5</v>
      </c>
      <c r="C178" s="4">
        <f>+('3 Planilla Preadjudicación OTIC'!E178)</f>
        <v>2025</v>
      </c>
      <c r="D178" s="4" t="str">
        <f>+('3 Planilla Preadjudicación OTIC'!F178)</f>
        <v>Fondos Regionales</v>
      </c>
      <c r="E178" s="4" t="str">
        <f>+('3 Planilla Preadjudicación OTIC'!G178)</f>
        <v>61531000-K</v>
      </c>
      <c r="F178" s="4" t="str">
        <f>+('3 Planilla Preadjudicación OTIC'!H178)</f>
        <v>SENCE</v>
      </c>
      <c r="G178" s="4"/>
      <c r="H178" s="4"/>
      <c r="I178" s="4" t="str">
        <f>+('3 Planilla Preadjudicación OTIC'!I178)</f>
        <v>LABORES DE CARPINTERÍA DE OBRA GRUESA BÁSICA</v>
      </c>
      <c r="J178" s="4" t="str">
        <f>+('3 Planilla Preadjudicación OTIC'!J178)</f>
        <v>PF1566</v>
      </c>
      <c r="K178" s="4" t="str">
        <f>+('3 Planilla Preadjudicación OTIC'!K178)</f>
        <v>TÉCNICAS PARA EL EMPRENDIMIENTO</v>
      </c>
      <c r="L178" s="4" t="str">
        <f>+('3 Planilla Preadjudicación OTIC'!L178)</f>
        <v>PF0921</v>
      </c>
      <c r="M178" s="2">
        <f>+('3 Planilla Preadjudicación OTIC'!M178)</f>
        <v>9</v>
      </c>
      <c r="N178" s="4" t="str">
        <f>+('3 Planilla Preadjudicación OTIC'!N178)</f>
        <v>DE LA ARAUCANÍA</v>
      </c>
      <c r="O178" s="4" t="str">
        <f>+('3 Planilla Preadjudicación OTIC'!O178)</f>
        <v>CARAHUE</v>
      </c>
      <c r="P178" s="4" t="str">
        <f>+('3 Planilla Preadjudicación OTIC'!P178)</f>
        <v>PERSONAS VULNERABLES PERTENECIENTES AL 80 % MÁS VULNERABLE</v>
      </c>
      <c r="Q178" s="4" t="str">
        <f>+('3 Planilla Preadjudicación OTIC'!Q178)</f>
        <v>PRESENCIAL</v>
      </c>
      <c r="R178" s="4" t="str">
        <f>+('3 Planilla Preadjudicación OTIC'!R178)</f>
        <v>INDEPENDIENTE</v>
      </c>
      <c r="S178" s="4" t="str">
        <f>+('3 Planilla Preadjudicación OTIC'!S178)</f>
        <v>01. LUNES - MAÑANA / 04. MARTES - MAÑANA / 07. MIÉRCOLES - MAÑANA / 10. JUEVES - MAÑANA / 13. VIERNES - MAÑANA</v>
      </c>
      <c r="T178" s="2">
        <f>+('3 Planilla Preadjudicación OTIC'!T178)</f>
        <v>20</v>
      </c>
      <c r="U178" s="2">
        <f>+('3 Planilla Preadjudicación OTIC'!U178)</f>
        <v>170</v>
      </c>
      <c r="V178" s="2">
        <f>+('3 Planilla Preadjudicación OTIC'!V178)</f>
        <v>12</v>
      </c>
      <c r="W178" s="2">
        <f>+('3 Planilla Preadjudicación OTIC'!W178)</f>
        <v>182</v>
      </c>
      <c r="X178" s="2">
        <f>+('3 Planilla Preadjudicación OTIC'!X178)</f>
        <v>4</v>
      </c>
      <c r="Y178" s="2" t="str">
        <f>+('3 Planilla Preadjudicación OTIC'!Y178)</f>
        <v>SI</v>
      </c>
      <c r="Z178" s="2" t="str">
        <f>+('3 Planilla Preadjudicación OTIC'!Z178)</f>
        <v>SI</v>
      </c>
      <c r="AA178" s="2" t="str">
        <f>+('3 Planilla Preadjudicación OTIC'!AA178)</f>
        <v>SI</v>
      </c>
      <c r="AB178" s="4">
        <f>+('3 Planilla Preadjudicación OTIC'!AB178)</f>
        <v>0</v>
      </c>
      <c r="AC178" s="4" t="str">
        <f>+('3 Planilla Preadjudicación OTIC'!AC178)</f>
        <v>EDUCACIÓN MEDIA COMPLETA, PREFERENTEMENTE</v>
      </c>
      <c r="AD178" s="2">
        <f>+('3 Planilla Preadjudicación OTIC'!AD178)</f>
        <v>0</v>
      </c>
      <c r="AE178" s="4">
        <f>+('3 Planilla Preadjudicación OTIC'!AE178)</f>
        <v>0</v>
      </c>
      <c r="AF178" s="2" t="str">
        <f>+('3 Planilla Preadjudicación OTIC'!AF178)</f>
        <v>CONVOCATORIA ABIERTA</v>
      </c>
      <c r="AG178" s="2">
        <f>+('3 Planilla Preadjudicación OTIC'!AG178)</f>
        <v>46</v>
      </c>
      <c r="AH178" s="30">
        <v>2</v>
      </c>
      <c r="AI178" s="2" t="str">
        <f>+('3 Planilla Preadjudicación OTIC'!AI178)</f>
        <v>76651820-6</v>
      </c>
      <c r="AJ178" s="135" t="str">
        <f>+('3 Planilla Preadjudicación OTIC'!AJ178)</f>
        <v>Otec Actitud Chile Formacion LTDA.</v>
      </c>
      <c r="AK178" s="4">
        <f>+('3 Planilla Preadjudicación OTIC'!AK178)</f>
        <v>182</v>
      </c>
      <c r="AL178" s="2">
        <f>+('3 Planilla Preadjudicación OTIC'!AL178)</f>
        <v>46</v>
      </c>
      <c r="AM178" s="2">
        <f>+('3 Planilla Preadjudicación OTIC'!AM178)</f>
        <v>6300</v>
      </c>
      <c r="AN178" s="12">
        <f>+('3 Planilla Preadjudicación OTIC'!AN178)</f>
        <v>270000</v>
      </c>
      <c r="AO178" s="12">
        <f>+('3 Planilla Preadjudicación OTIC'!AO178)</f>
        <v>0</v>
      </c>
      <c r="AP178" s="12">
        <f>+('3 Planilla Preadjudicación OTIC'!AP178)</f>
        <v>22932000</v>
      </c>
      <c r="AQ178" s="12">
        <f>+('3 Planilla Preadjudicación OTIC'!AQ178)</f>
        <v>3200000</v>
      </c>
      <c r="AR178" s="12">
        <f>+('3 Planilla Preadjudicación OTIC'!AR178)</f>
        <v>5400000</v>
      </c>
      <c r="AS178" s="12">
        <f>+('3 Planilla Preadjudicación OTIC'!AS178)</f>
        <v>4600000</v>
      </c>
      <c r="AT178" s="12">
        <f>+('3 Planilla Preadjudicación OTIC'!AT178)</f>
        <v>0</v>
      </c>
      <c r="AU178" s="12">
        <f>+('3 Planilla Preadjudicación OTIC'!AU178)</f>
        <v>36612000</v>
      </c>
      <c r="AV178" s="12" t="str">
        <f>+('3 Planilla Preadjudicación OTIC'!AV178)</f>
        <v>NO</v>
      </c>
      <c r="AW178" s="4" t="str">
        <f>+('3 Planilla Preadjudicación OTIC'!AW178)</f>
        <v>Valor alumno subsidio de utiles, insumos y herramientas no es correcto se menciona $270.000 y no $275.000 (RESOLUCIÓN EXENTA N°1366 28/05/2025)</v>
      </c>
      <c r="AX178" s="4">
        <f>+('3 Planilla Preadjudicación OTIC'!AX178)</f>
        <v>0</v>
      </c>
      <c r="AY178" s="2">
        <f>+('3 Planilla Preadjudicación OTIC'!AY178)</f>
        <v>7</v>
      </c>
      <c r="AZ178" s="2" t="str">
        <f>+('3 Planilla Preadjudicación OTIC'!BA178)</f>
        <v>-</v>
      </c>
      <c r="BA178" s="2" t="str">
        <f>+('3 Planilla Preadjudicación OTIC'!BB178)</f>
        <v>-</v>
      </c>
      <c r="BB178" s="2" t="str">
        <f>+('3 Planilla Preadjudicación OTIC'!BC178)</f>
        <v>-</v>
      </c>
      <c r="BC178" s="2" t="str">
        <f>+('3 Planilla Preadjudicación OTIC'!BD178)</f>
        <v>-</v>
      </c>
      <c r="BD178" s="2" t="str">
        <f>+('3 Planilla Preadjudicación OTIC'!BE178)</f>
        <v>-</v>
      </c>
      <c r="BE178" s="2" t="str">
        <f>+('3 Planilla Preadjudicación OTIC'!BF178)</f>
        <v>-</v>
      </c>
      <c r="BF178" s="2"/>
      <c r="BG178" s="2">
        <f>+('3 Planilla Preadjudicación OTIC'!BG178)</f>
        <v>0</v>
      </c>
      <c r="BH178" s="2">
        <f>+('3 Planilla Preadjudicación OTIC'!BH178)</f>
        <v>0</v>
      </c>
      <c r="BI178" s="2">
        <f>+('3 Planilla Preadjudicación OTIC'!BI178)</f>
        <v>0</v>
      </c>
      <c r="BJ178" s="2">
        <f>+('3 Planilla Preadjudicación OTIC'!BJ178)</f>
        <v>0</v>
      </c>
      <c r="BK178" s="2">
        <f>+('3 Planilla Preadjudicación OTIC'!BK178)</f>
        <v>0</v>
      </c>
      <c r="BL178" s="199">
        <f>+('3 Planilla Preadjudicación OTIC'!BM178)</f>
        <v>0</v>
      </c>
      <c r="BM178" s="103">
        <f>ROUND(('3 Planilla Preadjudicación OTIC'!BN178),1)</f>
        <v>0</v>
      </c>
      <c r="BN178" s="4">
        <f>+('3 Planilla Preadjudicación OTIC'!BO178)</f>
        <v>0</v>
      </c>
      <c r="BO178" s="4">
        <f>+('3 Planilla Preadjudicación OTIC'!BP178)</f>
        <v>0</v>
      </c>
      <c r="BP178" s="4">
        <f>+('3 Planilla Preadjudicación OTIC'!BQ178)</f>
        <v>0</v>
      </c>
      <c r="BQ178" s="4">
        <f>+('3 Planilla Preadjudicación OTIC'!BR178)</f>
        <v>0</v>
      </c>
      <c r="BR178" s="4">
        <f>+('3 Planilla Preadjudicación OTIC'!BS178)</f>
        <v>0</v>
      </c>
      <c r="BS178" s="4">
        <f>+('3 Planilla Preadjudicación OTIC'!BT178)</f>
        <v>0</v>
      </c>
      <c r="BT178" s="135"/>
      <c r="BU178" s="85">
        <f>IF(VLOOKUP(A178,'BD OFICIAL'!$A$1:$AL$2097,7,0)=D178,0,1)</f>
        <v>0</v>
      </c>
      <c r="BV178" s="85">
        <f>IF(VLOOKUP(A178,'BD OFICIAL'!$A$1:$AL$2097,11,0)=J178,0,1)</f>
        <v>0</v>
      </c>
      <c r="BW178" s="85">
        <f>IF(VLOOKUP(A178,'BD OFICIAL'!$A$1:$AL$2097,13,0)=L178,0,1)</f>
        <v>0</v>
      </c>
      <c r="BX178" s="2">
        <f>IF(VLOOKUP(A178,'BD OFICIAL'!$A$1:$AL$2097,16,0)=O178,0,1)</f>
        <v>0</v>
      </c>
      <c r="BY178" s="2">
        <f>IF(VLOOKUP(A178,'BD OFICIAL'!$A$1:$AL$2097,17,0)=P178,0,1)</f>
        <v>0</v>
      </c>
      <c r="BZ178" s="2">
        <f>IF(VLOOKUP(A178,'BD OFICIAL'!$A$1:$AL$2097,19,0)=R178,0,1)</f>
        <v>0</v>
      </c>
      <c r="CA178" s="2">
        <f>IF(VLOOKUP(A178,'BD OFICIAL'!$A$1:$AL$2097,21,0)=T178,0,1)</f>
        <v>0</v>
      </c>
      <c r="CB178" s="2">
        <f>IF(VLOOKUP(A178,'BD OFICIAL'!$A$1:$AL$2097,24,0)=AK178,0,1)</f>
        <v>0</v>
      </c>
      <c r="CC178" s="2">
        <f>IF(VLOOKUP(A178,'BD OFICIAL'!$A$1:$AL$2097,25,0)=X178,0,1)</f>
        <v>0</v>
      </c>
      <c r="CD178" s="2">
        <f>IF(VLOOKUP(A178,'BD OFICIAL'!$A$1:$AL$2097,26,0)=Y178,0,1)</f>
        <v>0</v>
      </c>
      <c r="CE178" s="2">
        <f>IF(VLOOKUP(A178,'BD OFICIAL'!$A$1:$AL$2097,27,0)=Z178,0,1)</f>
        <v>0</v>
      </c>
      <c r="CF178" s="2">
        <f>IF(VLOOKUP(A178,'BD OFICIAL'!$A$1:$AL$2097,28,0)=AA178,0,1)</f>
        <v>0</v>
      </c>
      <c r="CG178" s="2">
        <f>IF(VLOOKUP(A178,'BD OFICIAL'!$A$1:$AL$2097,33,0)=AF178,0,1)</f>
        <v>0</v>
      </c>
      <c r="CH178" s="2">
        <f>IF(VLOOKUP(A178,'BD OFICIAL'!$A$1:$AL$2097,35,0)=AH178,0,1)</f>
        <v>0</v>
      </c>
      <c r="CI178" s="85">
        <f>IF(VLOOKUP(A178,'BD OFICIAL'!$A$1:$AL$2097,34,0)=AL178,0,1)</f>
        <v>0</v>
      </c>
      <c r="CJ178" s="12">
        <f>VLOOKUP(A178,'BD OFICIAL'!$A$1:$AM$2097,36,0)*AM178-AP178</f>
        <v>0</v>
      </c>
      <c r="CK178" s="85" t="str">
        <f t="shared" si="75"/>
        <v>SHNOM</v>
      </c>
      <c r="CL178" s="85" t="str">
        <f t="shared" si="76"/>
        <v>SI</v>
      </c>
      <c r="CM178" s="85" t="str">
        <f t="shared" si="89"/>
        <v>NO</v>
      </c>
      <c r="CN178" s="31">
        <f t="shared" si="90"/>
        <v>0</v>
      </c>
      <c r="CO178" s="31">
        <f t="shared" si="77"/>
        <v>0</v>
      </c>
      <c r="CP178" s="31">
        <f t="shared" si="102"/>
        <v>0</v>
      </c>
      <c r="CQ178" s="31">
        <f>IF(Y178="NO",0,IF(Y178="SI",IF(VLOOKUP(A178,'BD OFICIAL'!$A:$AO,40,0)=AQ178,0,1)))</f>
        <v>1</v>
      </c>
      <c r="CR178" s="31">
        <f>IF(Z178="NO",0,IF(Z178="SI",IF(VLOOKUP(A178,'BD OFICIAL'!$A:$AO,41,0)=AS178,0,1)))</f>
        <v>0</v>
      </c>
      <c r="CS178" s="31">
        <f t="shared" si="78"/>
        <v>1</v>
      </c>
      <c r="CT178" s="31">
        <f t="shared" si="79"/>
        <v>0</v>
      </c>
      <c r="CU178" s="31">
        <f>IF(VLOOKUP(A178,'BD OFICIAL'!$A$1:$AL$1055,31,0)="SI",IF(AT178&gt;0,0,1),IF(AT178=0,0,1))</f>
        <v>0</v>
      </c>
      <c r="CV178" s="31">
        <f t="shared" si="80"/>
        <v>0</v>
      </c>
      <c r="CW178" s="31">
        <f t="shared" si="81"/>
        <v>1</v>
      </c>
      <c r="CX178" s="85" t="str">
        <f t="shared" si="91"/>
        <v>NO</v>
      </c>
      <c r="CY178" s="31">
        <f t="shared" si="92"/>
        <v>0</v>
      </c>
      <c r="CZ178" s="85" t="str">
        <f>IF(ISERROR(VLOOKUP(AI178,EXPERIENCIA!$A$1:$C$2100,1,0)),"NO","SI")</f>
        <v>NO</v>
      </c>
      <c r="DA178" s="85" t="str">
        <f>IF(CX178="no","NO APLICA",IF(AX178=0,"ERROR NOTA",IF(AND(AX178&gt;1,CZ178="NO"),"ERROR NOTA",IF(AND(CZ178="NO",AX178=1),0,IF(VLOOKUP(AI178,EXPERIENCIA!$A$1:$C$2100,3,0)=AX178,0,"ERROR NOTA")))))</f>
        <v>NO APLICA</v>
      </c>
      <c r="DB178" s="85" t="str">
        <f>IF(ISERROR(VLOOKUP(AI178,COMPORTAMIENTO!$A$1:$C$2100,1,0)),"NO","SI")</f>
        <v>NO</v>
      </c>
      <c r="DC178" s="85" t="str">
        <f>IF(CX178="NO","NO APLICA",IF(AY178=0,"ERROR NOTA",IF(AND(DB178="NO",AY178=7),0,IF(VLOOKUP(AI178,COMPORTAMIENTO!$A$2:$H$2100,8,0)=AY178,0,"ERROR NOTA"))))</f>
        <v>NO APLICA</v>
      </c>
      <c r="DD178" s="103" t="str">
        <f t="shared" si="93"/>
        <v>NO APLICA</v>
      </c>
      <c r="DE178" s="103" t="str">
        <f t="shared" si="94"/>
        <v>NO APLICA</v>
      </c>
      <c r="DF178" s="85" t="str">
        <f t="shared" si="82"/>
        <v>SI</v>
      </c>
      <c r="DG178" s="85">
        <f t="shared" si="83"/>
        <v>0</v>
      </c>
      <c r="DH178" s="85">
        <f t="shared" si="95"/>
        <v>0</v>
      </c>
      <c r="DI178" s="85" t="str">
        <f t="shared" si="84"/>
        <v>NO APLICA</v>
      </c>
      <c r="DJ178" s="7" t="str">
        <f t="shared" si="96"/>
        <v>NO APLICA</v>
      </c>
      <c r="DK178" s="7" t="str">
        <f t="shared" si="85"/>
        <v>NO APLICA</v>
      </c>
      <c r="DL178" s="12">
        <f t="shared" si="97"/>
        <v>6300</v>
      </c>
      <c r="DM178" s="12">
        <f>VLOOKUP(A178,'5 TD'!$A:$B,2,0)</f>
        <v>5075</v>
      </c>
      <c r="DN178" s="7" t="str">
        <f t="shared" si="86"/>
        <v>NO APLICA</v>
      </c>
      <c r="DO178" s="85" t="str">
        <f t="shared" si="87"/>
        <v>NO APLICA</v>
      </c>
      <c r="DP178" s="85" t="str">
        <f t="shared" si="103"/>
        <v>NO APLICA</v>
      </c>
      <c r="DQ178" s="7" t="str">
        <f t="shared" si="104"/>
        <v>NO APLICA</v>
      </c>
      <c r="DR178" s="85" t="str">
        <f t="shared" si="98"/>
        <v>NO APLICA</v>
      </c>
      <c r="DS178" s="2" t="e">
        <f>+('3 Planilla Preadjudicación OTIC'!#REF!)</f>
        <v>#REF!</v>
      </c>
      <c r="DT178" s="2" t="str">
        <f>IF(DR178="APROBADO",VLOOKUP(A178,'5 TD'!$D$3:$E$270,2,0),"NO APLICA")</f>
        <v>NO APLICA</v>
      </c>
      <c r="DU178" s="2" t="str">
        <f t="shared" si="105"/>
        <v>NO APLICA</v>
      </c>
      <c r="DV178" s="2" t="str">
        <f>IF(DU178="SI",VLOOKUP(A178,'5 TD'!$G$3:$H$270,2,0),"NO APLICA ")</f>
        <v xml:space="preserve">NO APLICA </v>
      </c>
      <c r="DW178" s="2" t="str">
        <f t="shared" si="99"/>
        <v>NO</v>
      </c>
      <c r="DX178" s="2" t="str">
        <f>IF(DW178="SI",VLOOKUP(A178,'5 TD'!$J$4:$K$472,2,0),"NO APLICA")</f>
        <v>NO APLICA</v>
      </c>
      <c r="DY178" s="2" t="str">
        <f t="shared" si="100"/>
        <v>NO</v>
      </c>
      <c r="DZ178" s="7" t="str">
        <f>IF(DY178="SI",VLOOKUP(A178,'5 TD'!$M$4:$N$350,2,0),"NO APLICA")</f>
        <v>NO APLICA</v>
      </c>
      <c r="EA178" s="2" t="str">
        <f t="shared" si="88"/>
        <v>NO APLICA</v>
      </c>
      <c r="EB178" s="12" t="str">
        <f t="shared" si="101"/>
        <v/>
      </c>
      <c r="EC178" s="12" t="str">
        <f>IF(EA178="SI",VLOOKUP(A178,'5 TD'!$V$4:$W$479,2,0),"NO APLICA")</f>
        <v>NO APLICA</v>
      </c>
      <c r="ED178" s="2" t="str">
        <f t="shared" si="106"/>
        <v>NO</v>
      </c>
      <c r="EE178" s="79" t="str">
        <f>IF(ED178="SI",VLOOKUP(AI178,COMPORTAMIENTO!$A$1:$H$2100,7,0),"NO APLICA")</f>
        <v>NO APLICA</v>
      </c>
      <c r="EF178" s="234" t="str">
        <f>IF(ED178="SI",VLOOKUP(A178,'5 TD'!$P$2:$Q$479,2,0),"NO APLICA")</f>
        <v>NO APLICA</v>
      </c>
      <c r="EG178" s="2" t="str">
        <f t="shared" si="107"/>
        <v>NO</v>
      </c>
      <c r="EH178" s="2">
        <f>IF(CZ178="no",0,VLOOKUP(AI178,EXPERIENCIA!$A$1:$C$2100,2,0))</f>
        <v>0</v>
      </c>
      <c r="EI178" s="2">
        <f>IF(CZ178="si",VLOOKUP(A178,'5 TD'!$S$3:$T$2103,2,0),0)</f>
        <v>0</v>
      </c>
      <c r="EJ178" s="2" t="str">
        <f t="shared" si="108"/>
        <v>SI</v>
      </c>
      <c r="EK178" s="2">
        <f>+('3 Planilla Preadjudicación OTIC'!BU179)</f>
        <v>0</v>
      </c>
      <c r="EL178" s="3"/>
      <c r="EM178" s="3"/>
      <c r="EN178" s="3"/>
    </row>
    <row r="179" spans="1:144" ht="15" hidden="1" customHeight="1" x14ac:dyDescent="0.3">
      <c r="A179" s="2">
        <f>+('3 Planilla Preadjudicación OTIC'!A179)</f>
        <v>14551</v>
      </c>
      <c r="B179" s="2" t="str">
        <f>+('3 Planilla Preadjudicación OTIC'!B179)</f>
        <v>53334038-5</v>
      </c>
      <c r="C179" s="4">
        <f>+('3 Planilla Preadjudicación OTIC'!E179)</f>
        <v>2025</v>
      </c>
      <c r="D179" s="4" t="str">
        <f>+('3 Planilla Preadjudicación OTIC'!F179)</f>
        <v>Fondos Regionales</v>
      </c>
      <c r="E179" s="4" t="str">
        <f>+('3 Planilla Preadjudicación OTIC'!G179)</f>
        <v>61531000-K</v>
      </c>
      <c r="F179" s="4" t="str">
        <f>+('3 Planilla Preadjudicación OTIC'!H179)</f>
        <v>SENCE</v>
      </c>
      <c r="G179" s="4"/>
      <c r="H179" s="4"/>
      <c r="I179" s="4" t="str">
        <f>+('3 Planilla Preadjudicación OTIC'!I179)</f>
        <v>LABORES DE CARPINTERÍA DE OBRA GRUESA BÁSICA</v>
      </c>
      <c r="J179" s="4" t="str">
        <f>+('3 Planilla Preadjudicación OTIC'!J179)</f>
        <v>PF1566</v>
      </c>
      <c r="K179" s="4" t="str">
        <f>+('3 Planilla Preadjudicación OTIC'!K179)</f>
        <v>TÉCNICAS PARA EL EMPRENDIMIENTO</v>
      </c>
      <c r="L179" s="4" t="str">
        <f>+('3 Planilla Preadjudicación OTIC'!L179)</f>
        <v>PF0921</v>
      </c>
      <c r="M179" s="2">
        <f>+('3 Planilla Preadjudicación OTIC'!M179)</f>
        <v>9</v>
      </c>
      <c r="N179" s="4" t="str">
        <f>+('3 Planilla Preadjudicación OTIC'!N179)</f>
        <v>DE LA ARAUCANÍA</v>
      </c>
      <c r="O179" s="4" t="str">
        <f>+('3 Planilla Preadjudicación OTIC'!O179)</f>
        <v>LONQUIMAY</v>
      </c>
      <c r="P179" s="4" t="str">
        <f>+('3 Planilla Preadjudicación OTIC'!P179)</f>
        <v>PERSONAS VULNERABLES PERTENECIENTES AL 80 % MÁS VULNERABLE</v>
      </c>
      <c r="Q179" s="4" t="str">
        <f>+('3 Planilla Preadjudicación OTIC'!Q179)</f>
        <v>PRESENCIAL</v>
      </c>
      <c r="R179" s="4" t="str">
        <f>+('3 Planilla Preadjudicación OTIC'!R179)</f>
        <v>INDEPENDIENTE</v>
      </c>
      <c r="S179" s="4" t="str">
        <f>+('3 Planilla Preadjudicación OTIC'!S179)</f>
        <v>01. LUNES - MAÑANA / 04. MARTES - MAÑANA / 07. MIÉRCOLES - MAÑANA / 10. JUEVES - MAÑANA / 13. VIERNES - MAÑANA</v>
      </c>
      <c r="T179" s="2">
        <f>+('3 Planilla Preadjudicación OTIC'!T179)</f>
        <v>20</v>
      </c>
      <c r="U179" s="2">
        <f>+('3 Planilla Preadjudicación OTIC'!U179)</f>
        <v>170</v>
      </c>
      <c r="V179" s="2">
        <f>+('3 Planilla Preadjudicación OTIC'!V179)</f>
        <v>12</v>
      </c>
      <c r="W179" s="2">
        <f>+('3 Planilla Preadjudicación OTIC'!W179)</f>
        <v>182</v>
      </c>
      <c r="X179" s="2">
        <f>+('3 Planilla Preadjudicación OTIC'!X179)</f>
        <v>4</v>
      </c>
      <c r="Y179" s="2" t="str">
        <f>+('3 Planilla Preadjudicación OTIC'!Y179)</f>
        <v>SI</v>
      </c>
      <c r="Z179" s="2" t="str">
        <f>+('3 Planilla Preadjudicación OTIC'!Z179)</f>
        <v>SI</v>
      </c>
      <c r="AA179" s="2" t="str">
        <f>+('3 Planilla Preadjudicación OTIC'!AA179)</f>
        <v>SI</v>
      </c>
      <c r="AB179" s="4">
        <f>+('3 Planilla Preadjudicación OTIC'!AB179)</f>
        <v>0</v>
      </c>
      <c r="AC179" s="4" t="str">
        <f>+('3 Planilla Preadjudicación OTIC'!AC179)</f>
        <v>EDUCACIÓN MEDIA COMPLETA, PREFERENTEMENTE</v>
      </c>
      <c r="AD179" s="2">
        <f>+('3 Planilla Preadjudicación OTIC'!AD179)</f>
        <v>0</v>
      </c>
      <c r="AE179" s="4">
        <f>+('3 Planilla Preadjudicación OTIC'!AE179)</f>
        <v>0</v>
      </c>
      <c r="AF179" s="2" t="str">
        <f>+('3 Planilla Preadjudicación OTIC'!AF179)</f>
        <v>CONVOCATORIA ABIERTA</v>
      </c>
      <c r="AG179" s="2">
        <f>+('3 Planilla Preadjudicación OTIC'!AG179)</f>
        <v>46</v>
      </c>
      <c r="AH179" s="30">
        <v>2</v>
      </c>
      <c r="AI179" s="2" t="str">
        <f>+('3 Planilla Preadjudicación OTIC'!AI179)</f>
        <v>76651820-6</v>
      </c>
      <c r="AJ179" s="135" t="str">
        <f>+('3 Planilla Preadjudicación OTIC'!AJ179)</f>
        <v>Otec Actitud Chile Formacion LTDA.</v>
      </c>
      <c r="AK179" s="4">
        <f>+('3 Planilla Preadjudicación OTIC'!AK179)</f>
        <v>182</v>
      </c>
      <c r="AL179" s="2">
        <f>+('3 Planilla Preadjudicación OTIC'!AL179)</f>
        <v>46</v>
      </c>
      <c r="AM179" s="2">
        <f>+('3 Planilla Preadjudicación OTIC'!AM179)</f>
        <v>6300</v>
      </c>
      <c r="AN179" s="12">
        <f>+('3 Planilla Preadjudicación OTIC'!AN179)</f>
        <v>270000</v>
      </c>
      <c r="AO179" s="12">
        <f>+('3 Planilla Preadjudicación OTIC'!AO179)</f>
        <v>0</v>
      </c>
      <c r="AP179" s="12">
        <f>+('3 Planilla Preadjudicación OTIC'!AP179)</f>
        <v>22392000</v>
      </c>
      <c r="AQ179" s="12">
        <f>+('3 Planilla Preadjudicación OTIC'!AQ179)</f>
        <v>3680000</v>
      </c>
      <c r="AR179" s="12">
        <f>+('3 Planilla Preadjudicación OTIC'!AR179)</f>
        <v>5400000</v>
      </c>
      <c r="AS179" s="12">
        <f>+('3 Planilla Preadjudicación OTIC'!AS179)</f>
        <v>4600000</v>
      </c>
      <c r="AT179" s="12">
        <f>+('3 Planilla Preadjudicación OTIC'!AT179)</f>
        <v>0</v>
      </c>
      <c r="AU179" s="12">
        <f>+('3 Planilla Preadjudicación OTIC'!AU179)</f>
        <v>36612000</v>
      </c>
      <c r="AV179" s="12" t="str">
        <f>+('3 Planilla Preadjudicación OTIC'!AV179)</f>
        <v>NO</v>
      </c>
      <c r="AW179" s="4" t="str">
        <f>+('3 Planilla Preadjudicación OTIC'!AW179)</f>
        <v>Valor alumno subsidio de utiles, insumos y herramientas no es correcto se menciona $270.000 y no $275.000 (RESOLUCIÓN EXENTA N°1366 28/05/2025)</v>
      </c>
      <c r="AX179" s="4">
        <f>+('3 Planilla Preadjudicación OTIC'!AX179)</f>
        <v>0</v>
      </c>
      <c r="AY179" s="2">
        <f>+('3 Planilla Preadjudicación OTIC'!AY179)</f>
        <v>0</v>
      </c>
      <c r="AZ179" s="2" t="str">
        <f>+('3 Planilla Preadjudicación OTIC'!BA179)</f>
        <v>-</v>
      </c>
      <c r="BA179" s="2" t="str">
        <f>+('3 Planilla Preadjudicación OTIC'!BB179)</f>
        <v>-</v>
      </c>
      <c r="BB179" s="2" t="str">
        <f>+('3 Planilla Preadjudicación OTIC'!BC179)</f>
        <v>-</v>
      </c>
      <c r="BC179" s="2" t="str">
        <f>+('3 Planilla Preadjudicación OTIC'!BD179)</f>
        <v>-</v>
      </c>
      <c r="BD179" s="2" t="str">
        <f>+('3 Planilla Preadjudicación OTIC'!BE179)</f>
        <v>-</v>
      </c>
      <c r="BE179" s="2" t="str">
        <f>+('3 Planilla Preadjudicación OTIC'!BF179)</f>
        <v>-</v>
      </c>
      <c r="BF179" s="2"/>
      <c r="BG179" s="2">
        <f>+('3 Planilla Preadjudicación OTIC'!BG179)</f>
        <v>0</v>
      </c>
      <c r="BH179" s="2">
        <f>+('3 Planilla Preadjudicación OTIC'!BH179)</f>
        <v>0</v>
      </c>
      <c r="BI179" s="2">
        <f>+('3 Planilla Preadjudicación OTIC'!BI179)</f>
        <v>0</v>
      </c>
      <c r="BJ179" s="2">
        <f>+('3 Planilla Preadjudicación OTIC'!BJ179)</f>
        <v>0</v>
      </c>
      <c r="BK179" s="2">
        <f>+('3 Planilla Preadjudicación OTIC'!BK179)</f>
        <v>0</v>
      </c>
      <c r="BL179" s="199">
        <f>+('3 Planilla Preadjudicación OTIC'!BM179)</f>
        <v>0</v>
      </c>
      <c r="BM179" s="103">
        <f>ROUND(('3 Planilla Preadjudicación OTIC'!BN179),1)</f>
        <v>0</v>
      </c>
      <c r="BN179" s="4">
        <f>+('3 Planilla Preadjudicación OTIC'!BO179)</f>
        <v>0</v>
      </c>
      <c r="BO179" s="4">
        <f>+('3 Planilla Preadjudicación OTIC'!BP179)</f>
        <v>0</v>
      </c>
      <c r="BP179" s="4">
        <f>+('3 Planilla Preadjudicación OTIC'!BQ179)</f>
        <v>0</v>
      </c>
      <c r="BQ179" s="4">
        <f>+('3 Planilla Preadjudicación OTIC'!BR179)</f>
        <v>0</v>
      </c>
      <c r="BR179" s="4">
        <f>+('3 Planilla Preadjudicación OTIC'!BS179)</f>
        <v>0</v>
      </c>
      <c r="BS179" s="4">
        <f>+('3 Planilla Preadjudicación OTIC'!BT179)</f>
        <v>0</v>
      </c>
      <c r="BT179" s="135"/>
      <c r="BU179" s="85">
        <f>IF(VLOOKUP(A179,'BD OFICIAL'!$A$1:$AL$2097,7,0)=D179,0,1)</f>
        <v>0</v>
      </c>
      <c r="BV179" s="85">
        <f>IF(VLOOKUP(A179,'BD OFICIAL'!$A$1:$AL$2097,11,0)=J179,0,1)</f>
        <v>0</v>
      </c>
      <c r="BW179" s="85">
        <f>IF(VLOOKUP(A179,'BD OFICIAL'!$A$1:$AL$2097,13,0)=L179,0,1)</f>
        <v>0</v>
      </c>
      <c r="BX179" s="2">
        <f>IF(VLOOKUP(A179,'BD OFICIAL'!$A$1:$AL$2097,16,0)=O179,0,1)</f>
        <v>0</v>
      </c>
      <c r="BY179" s="2">
        <f>IF(VLOOKUP(A179,'BD OFICIAL'!$A$1:$AL$2097,17,0)=P179,0,1)</f>
        <v>0</v>
      </c>
      <c r="BZ179" s="2">
        <f>IF(VLOOKUP(A179,'BD OFICIAL'!$A$1:$AL$2097,19,0)=R179,0,1)</f>
        <v>0</v>
      </c>
      <c r="CA179" s="2">
        <f>IF(VLOOKUP(A179,'BD OFICIAL'!$A$1:$AL$2097,21,0)=T179,0,1)</f>
        <v>0</v>
      </c>
      <c r="CB179" s="2">
        <f>IF(VLOOKUP(A179,'BD OFICIAL'!$A$1:$AL$2097,24,0)=AK179,0,1)</f>
        <v>0</v>
      </c>
      <c r="CC179" s="2">
        <f>IF(VLOOKUP(A179,'BD OFICIAL'!$A$1:$AL$2097,25,0)=X179,0,1)</f>
        <v>0</v>
      </c>
      <c r="CD179" s="2">
        <f>IF(VLOOKUP(A179,'BD OFICIAL'!$A$1:$AL$2097,26,0)=Y179,0,1)</f>
        <v>0</v>
      </c>
      <c r="CE179" s="2">
        <f>IF(VLOOKUP(A179,'BD OFICIAL'!$A$1:$AL$2097,27,0)=Z179,0,1)</f>
        <v>0</v>
      </c>
      <c r="CF179" s="2">
        <f>IF(VLOOKUP(A179,'BD OFICIAL'!$A$1:$AL$2097,28,0)=AA179,0,1)</f>
        <v>0</v>
      </c>
      <c r="CG179" s="2">
        <f>IF(VLOOKUP(A179,'BD OFICIAL'!$A$1:$AL$2097,33,0)=AF179,0,1)</f>
        <v>0</v>
      </c>
      <c r="CH179" s="2">
        <f>IF(VLOOKUP(A179,'BD OFICIAL'!$A$1:$AL$2097,35,0)=AH179,0,1)</f>
        <v>0</v>
      </c>
      <c r="CI179" s="85">
        <f>IF(VLOOKUP(A179,'BD OFICIAL'!$A$1:$AL$2097,34,0)=AL179,0,1)</f>
        <v>0</v>
      </c>
      <c r="CJ179" s="12">
        <f>VLOOKUP(A179,'BD OFICIAL'!$A$1:$AM$2097,36,0)*AM179-AP179</f>
        <v>540000</v>
      </c>
      <c r="CK179" s="85" t="str">
        <f t="shared" si="75"/>
        <v>SHNOM</v>
      </c>
      <c r="CL179" s="85" t="str">
        <f t="shared" si="76"/>
        <v>SI</v>
      </c>
      <c r="CM179" s="85" t="str">
        <f t="shared" si="89"/>
        <v>NO</v>
      </c>
      <c r="CN179" s="31">
        <f t="shared" si="90"/>
        <v>0</v>
      </c>
      <c r="CO179" s="31">
        <f t="shared" si="77"/>
        <v>0</v>
      </c>
      <c r="CP179" s="31">
        <f t="shared" si="102"/>
        <v>1</v>
      </c>
      <c r="CQ179" s="31">
        <f>IF(Y179="NO",0,IF(Y179="SI",IF(VLOOKUP(A179,'BD OFICIAL'!$A:$AO,40,0)=AQ179,0,1)))</f>
        <v>0</v>
      </c>
      <c r="CR179" s="31">
        <f>IF(Z179="NO",0,IF(Z179="SI",IF(VLOOKUP(A179,'BD OFICIAL'!$A:$AO,41,0)=AS179,0,1)))</f>
        <v>0</v>
      </c>
      <c r="CS179" s="31">
        <f t="shared" si="78"/>
        <v>1</v>
      </c>
      <c r="CT179" s="31">
        <f t="shared" si="79"/>
        <v>0</v>
      </c>
      <c r="CU179" s="31">
        <f>IF(VLOOKUP(A179,'BD OFICIAL'!$A$1:$AL$1055,31,0)="SI",IF(AT179&gt;0,0,1),IF(AT179=0,0,1))</f>
        <v>0</v>
      </c>
      <c r="CV179" s="31">
        <f t="shared" si="80"/>
        <v>0</v>
      </c>
      <c r="CW179" s="31">
        <f t="shared" si="81"/>
        <v>1</v>
      </c>
      <c r="CX179" s="85" t="str">
        <f t="shared" si="91"/>
        <v>NO</v>
      </c>
      <c r="CY179" s="31">
        <f t="shared" si="92"/>
        <v>0</v>
      </c>
      <c r="CZ179" s="85" t="str">
        <f>IF(ISERROR(VLOOKUP(AI179,EXPERIENCIA!$A$1:$C$2100,1,0)),"NO","SI")</f>
        <v>NO</v>
      </c>
      <c r="DA179" s="85" t="str">
        <f>IF(CX179="no","NO APLICA",IF(AX179=0,"ERROR NOTA",IF(AND(AX179&gt;1,CZ179="NO"),"ERROR NOTA",IF(AND(CZ179="NO",AX179=1),0,IF(VLOOKUP(AI179,EXPERIENCIA!$A$1:$C$2100,3,0)=AX179,0,"ERROR NOTA")))))</f>
        <v>NO APLICA</v>
      </c>
      <c r="DB179" s="85" t="str">
        <f>IF(ISERROR(VLOOKUP(AI179,COMPORTAMIENTO!$A$1:$C$2100,1,0)),"NO","SI")</f>
        <v>NO</v>
      </c>
      <c r="DC179" s="85" t="str">
        <f>IF(CX179="NO","NO APLICA",IF(AY179=0,"ERROR NOTA",IF(AND(DB179="NO",AY179=7),0,IF(VLOOKUP(AI179,COMPORTAMIENTO!$A$2:$H$2100,8,0)=AY179,0,"ERROR NOTA"))))</f>
        <v>NO APLICA</v>
      </c>
      <c r="DD179" s="103" t="str">
        <f t="shared" si="93"/>
        <v>NO APLICA</v>
      </c>
      <c r="DE179" s="103" t="str">
        <f t="shared" si="94"/>
        <v>NO APLICA</v>
      </c>
      <c r="DF179" s="85" t="str">
        <f t="shared" si="82"/>
        <v>SI</v>
      </c>
      <c r="DG179" s="85">
        <f t="shared" si="83"/>
        <v>0</v>
      </c>
      <c r="DH179" s="85">
        <f t="shared" si="95"/>
        <v>0</v>
      </c>
      <c r="DI179" s="85" t="str">
        <f t="shared" si="84"/>
        <v>NO APLICA</v>
      </c>
      <c r="DJ179" s="7" t="str">
        <f t="shared" si="96"/>
        <v>NO APLICA</v>
      </c>
      <c r="DK179" s="7" t="str">
        <f t="shared" si="85"/>
        <v>NO APLICA</v>
      </c>
      <c r="DL179" s="12">
        <f t="shared" si="97"/>
        <v>6300</v>
      </c>
      <c r="DM179" s="12">
        <f>VLOOKUP(A179,'5 TD'!$A:$B,2,0)</f>
        <v>5075</v>
      </c>
      <c r="DN179" s="7" t="str">
        <f t="shared" si="86"/>
        <v>NO APLICA</v>
      </c>
      <c r="DO179" s="85" t="str">
        <f t="shared" si="87"/>
        <v>NO APLICA</v>
      </c>
      <c r="DP179" s="85" t="str">
        <f t="shared" si="103"/>
        <v>NO APLICA</v>
      </c>
      <c r="DQ179" s="7" t="str">
        <f t="shared" si="104"/>
        <v>NO APLICA</v>
      </c>
      <c r="DR179" s="85" t="str">
        <f t="shared" si="98"/>
        <v>NO APLICA</v>
      </c>
      <c r="DS179" s="2" t="e">
        <f>+('3 Planilla Preadjudicación OTIC'!#REF!)</f>
        <v>#REF!</v>
      </c>
      <c r="DT179" s="2" t="str">
        <f>IF(DR179="APROBADO",VLOOKUP(A179,'5 TD'!$D$3:$E$270,2,0),"NO APLICA")</f>
        <v>NO APLICA</v>
      </c>
      <c r="DU179" s="2" t="str">
        <f t="shared" si="105"/>
        <v>NO APLICA</v>
      </c>
      <c r="DV179" s="2" t="str">
        <f>IF(DU179="SI",VLOOKUP(A179,'5 TD'!$G$3:$H$270,2,0),"NO APLICA ")</f>
        <v xml:space="preserve">NO APLICA </v>
      </c>
      <c r="DW179" s="2" t="str">
        <f t="shared" si="99"/>
        <v>NO</v>
      </c>
      <c r="DX179" s="2" t="str">
        <f>IF(DW179="SI",VLOOKUP(A179,'5 TD'!$J$4:$K$472,2,0),"NO APLICA")</f>
        <v>NO APLICA</v>
      </c>
      <c r="DY179" s="2" t="str">
        <f t="shared" si="100"/>
        <v>NO</v>
      </c>
      <c r="DZ179" s="7" t="str">
        <f>IF(DY179="SI",VLOOKUP(A179,'5 TD'!$M$4:$N$350,2,0),"NO APLICA")</f>
        <v>NO APLICA</v>
      </c>
      <c r="EA179" s="2" t="str">
        <f t="shared" si="88"/>
        <v>NO APLICA</v>
      </c>
      <c r="EB179" s="12" t="str">
        <f t="shared" si="101"/>
        <v/>
      </c>
      <c r="EC179" s="12" t="str">
        <f>IF(EA179="SI",VLOOKUP(A179,'5 TD'!$V$4:$W$479,2,0),"NO APLICA")</f>
        <v>NO APLICA</v>
      </c>
      <c r="ED179" s="2" t="str">
        <f t="shared" si="106"/>
        <v>NO</v>
      </c>
      <c r="EE179" s="79" t="str">
        <f>IF(ED179="SI",VLOOKUP(AI179,COMPORTAMIENTO!$A$1:$H$2100,7,0),"NO APLICA")</f>
        <v>NO APLICA</v>
      </c>
      <c r="EF179" s="234" t="str">
        <f>IF(ED179="SI",VLOOKUP(A179,'5 TD'!$P$2:$Q$479,2,0),"NO APLICA")</f>
        <v>NO APLICA</v>
      </c>
      <c r="EG179" s="2" t="str">
        <f t="shared" si="107"/>
        <v>NO</v>
      </c>
      <c r="EH179" s="2">
        <f>IF(CZ179="no",0,VLOOKUP(AI179,EXPERIENCIA!$A$1:$C$2100,2,0))</f>
        <v>0</v>
      </c>
      <c r="EI179" s="2">
        <f>IF(CZ179="si",VLOOKUP(A179,'5 TD'!$S$3:$T$2103,2,0),0)</f>
        <v>0</v>
      </c>
      <c r="EJ179" s="2" t="str">
        <f t="shared" si="108"/>
        <v>SI</v>
      </c>
      <c r="EK179" s="2">
        <f>+('3 Planilla Preadjudicación OTIC'!BU180)</f>
        <v>0</v>
      </c>
      <c r="EL179" s="3"/>
      <c r="EM179" s="3"/>
      <c r="EN179" s="3"/>
    </row>
    <row r="180" spans="1:144" ht="15" hidden="1" customHeight="1" x14ac:dyDescent="0.3">
      <c r="A180" s="2">
        <f>+('3 Planilla Preadjudicación OTIC'!A180)</f>
        <v>14541</v>
      </c>
      <c r="B180" s="2" t="str">
        <f>+('3 Planilla Preadjudicación OTIC'!B180)</f>
        <v>53334038-5</v>
      </c>
      <c r="C180" s="4">
        <f>+('3 Planilla Preadjudicación OTIC'!E180)</f>
        <v>2025</v>
      </c>
      <c r="D180" s="4" t="str">
        <f>+('3 Planilla Preadjudicación OTIC'!F180)</f>
        <v>Fondos Regionales</v>
      </c>
      <c r="E180" s="4" t="str">
        <f>+('3 Planilla Preadjudicación OTIC'!G180)</f>
        <v>61531000-K</v>
      </c>
      <c r="F180" s="4" t="str">
        <f>+('3 Planilla Preadjudicación OTIC'!H180)</f>
        <v>SENCE</v>
      </c>
      <c r="G180" s="4"/>
      <c r="H180" s="4"/>
      <c r="I180" s="4" t="str">
        <f>+('3 Planilla Preadjudicación OTIC'!I180)</f>
        <v>GESTIONANDO Y FORMALIZANDO MI EMPRENDIMIENTO</v>
      </c>
      <c r="J180" s="4" t="str">
        <f>+('3 Planilla Preadjudicación OTIC'!J180)</f>
        <v>PF1199</v>
      </c>
      <c r="K180" s="4" t="str">
        <f>+('3 Planilla Preadjudicación OTIC'!K180)</f>
        <v>TÉCNICAS PARA EL EMPRENDIMIENTO</v>
      </c>
      <c r="L180" s="4" t="str">
        <f>+('3 Planilla Preadjudicación OTIC'!L180)</f>
        <v>PF0921</v>
      </c>
      <c r="M180" s="2">
        <f>+('3 Planilla Preadjudicación OTIC'!M180)</f>
        <v>9</v>
      </c>
      <c r="N180" s="4" t="str">
        <f>+('3 Planilla Preadjudicación OTIC'!N180)</f>
        <v>DE LA ARAUCANÍA</v>
      </c>
      <c r="O180" s="4" t="str">
        <f>+('3 Planilla Preadjudicación OTIC'!O180)</f>
        <v>GALVARINO</v>
      </c>
      <c r="P180" s="4" t="str">
        <f>+('3 Planilla Preadjudicación OTIC'!P180)</f>
        <v>PERSONAS VULNERABLES PERTENECIENTES AL 80 % MÁS VULNERABLE</v>
      </c>
      <c r="Q180" s="4" t="str">
        <f>+('3 Planilla Preadjudicación OTIC'!Q180)</f>
        <v>PRESENCIAL</v>
      </c>
      <c r="R180" s="4" t="str">
        <f>+('3 Planilla Preadjudicación OTIC'!R180)</f>
        <v>INDEPENDIENTE</v>
      </c>
      <c r="S180" s="4" t="str">
        <f>+('3 Planilla Preadjudicación OTIC'!S180)</f>
        <v>01. LUNES - MAÑANA / 04. MARTES - MAÑANA / 07. MIÉRCOLES - MAÑANA / 10. JUEVES - MAÑANA / 13. VIERNES - MAÑANA</v>
      </c>
      <c r="T180" s="2">
        <f>+('3 Planilla Preadjudicación OTIC'!T180)</f>
        <v>20</v>
      </c>
      <c r="U180" s="2">
        <f>+('3 Planilla Preadjudicación OTIC'!U180)</f>
        <v>100</v>
      </c>
      <c r="V180" s="2">
        <f>+('3 Planilla Preadjudicación OTIC'!V180)</f>
        <v>12</v>
      </c>
      <c r="W180" s="2">
        <f>+('3 Planilla Preadjudicación OTIC'!W180)</f>
        <v>112</v>
      </c>
      <c r="X180" s="2">
        <f>+('3 Planilla Preadjudicación OTIC'!X180)</f>
        <v>4</v>
      </c>
      <c r="Y180" s="2" t="str">
        <f>+('3 Planilla Preadjudicación OTIC'!Y180)</f>
        <v>SI</v>
      </c>
      <c r="Z180" s="2" t="str">
        <f>+('3 Planilla Preadjudicación OTIC'!Z180)</f>
        <v>SI</v>
      </c>
      <c r="AA180" s="2" t="str">
        <f>+('3 Planilla Preadjudicación OTIC'!AA180)</f>
        <v>SI</v>
      </c>
      <c r="AB180" s="4">
        <f>+('3 Planilla Preadjudicación OTIC'!AB180)</f>
        <v>0</v>
      </c>
      <c r="AC180" s="4" t="str">
        <f>+('3 Planilla Preadjudicación OTIC'!AC180)</f>
        <v>EDUCACIÓN BÁSICA COMPLETA, PREFERENTEMENTE; NIVEL DE MANEJO COMPUTACIONAL BÁSICO (O NIVEL USUARIO),
PREFERENTEMENTE.</v>
      </c>
      <c r="AD180" s="2">
        <f>+('3 Planilla Preadjudicación OTIC'!AD180)</f>
        <v>0</v>
      </c>
      <c r="AE180" s="4">
        <f>+('3 Planilla Preadjudicación OTIC'!AE180)</f>
        <v>0</v>
      </c>
      <c r="AF180" s="2" t="str">
        <f>+('3 Planilla Preadjudicación OTIC'!AF180)</f>
        <v>CONVOCATORIA ABIERTA</v>
      </c>
      <c r="AG180" s="2">
        <f>+('3 Planilla Preadjudicación OTIC'!AG180)</f>
        <v>28</v>
      </c>
      <c r="AH180" s="30">
        <v>2</v>
      </c>
      <c r="AI180" s="2" t="str">
        <f>+('3 Planilla Preadjudicación OTIC'!AI180)</f>
        <v>76651820-6</v>
      </c>
      <c r="AJ180" s="135" t="str">
        <f>+('3 Planilla Preadjudicación OTIC'!AJ180)</f>
        <v>Otec Actitud Chile Formacion LTDA.</v>
      </c>
      <c r="AK180" s="4">
        <f>+('3 Planilla Preadjudicación OTIC'!AK180)</f>
        <v>112</v>
      </c>
      <c r="AL180" s="2">
        <f>+('3 Planilla Preadjudicación OTIC'!AL180)</f>
        <v>28</v>
      </c>
      <c r="AM180" s="2">
        <f>+('3 Planilla Preadjudicación OTIC'!AM180)</f>
        <v>6300</v>
      </c>
      <c r="AN180" s="12">
        <f>+('3 Planilla Preadjudicación OTIC'!AN180)</f>
        <v>270000</v>
      </c>
      <c r="AO180" s="12">
        <f>+('3 Planilla Preadjudicación OTIC'!AO180)</f>
        <v>0</v>
      </c>
      <c r="AP180" s="12">
        <f>+('3 Planilla Preadjudicación OTIC'!AP180)</f>
        <v>14112000</v>
      </c>
      <c r="AQ180" s="12">
        <f>+('3 Planilla Preadjudicación OTIC'!AQ180)</f>
        <v>2240000</v>
      </c>
      <c r="AR180" s="12">
        <f>+('3 Planilla Preadjudicación OTIC'!AR180)</f>
        <v>5400000</v>
      </c>
      <c r="AS180" s="12">
        <f>+('3 Planilla Preadjudicación OTIC'!AS180)</f>
        <v>2800000</v>
      </c>
      <c r="AT180" s="12">
        <f>+('3 Planilla Preadjudicación OTIC'!AT180)</f>
        <v>0</v>
      </c>
      <c r="AU180" s="12">
        <f>+('3 Planilla Preadjudicación OTIC'!AU180)</f>
        <v>24552000</v>
      </c>
      <c r="AV180" s="12" t="str">
        <f>+('3 Planilla Preadjudicación OTIC'!AV180)</f>
        <v>NO</v>
      </c>
      <c r="AW180" s="4" t="str">
        <f>+('3 Planilla Preadjudicación OTIC'!AW180)</f>
        <v>Valor alumno subsidio de utiles, insumos y herramientas no es correcto se menciona $270.000 y no $275.000 (RESOLUCIÓN EXENTA N°1366 28/05/2025)</v>
      </c>
      <c r="AX180" s="4">
        <f>+('3 Planilla Preadjudicación OTIC'!AX180)</f>
        <v>0</v>
      </c>
      <c r="AY180" s="2">
        <f>+('3 Planilla Preadjudicación OTIC'!AY180)</f>
        <v>0</v>
      </c>
      <c r="AZ180" s="2" t="str">
        <f>+('3 Planilla Preadjudicación OTIC'!BA180)</f>
        <v>-</v>
      </c>
      <c r="BA180" s="2" t="str">
        <f>+('3 Planilla Preadjudicación OTIC'!BB180)</f>
        <v>-</v>
      </c>
      <c r="BB180" s="2" t="str">
        <f>+('3 Planilla Preadjudicación OTIC'!BC180)</f>
        <v>-</v>
      </c>
      <c r="BC180" s="2" t="str">
        <f>+('3 Planilla Preadjudicación OTIC'!BD180)</f>
        <v>-</v>
      </c>
      <c r="BD180" s="2" t="str">
        <f>+('3 Planilla Preadjudicación OTIC'!BE180)</f>
        <v>-</v>
      </c>
      <c r="BE180" s="2" t="str">
        <f>+('3 Planilla Preadjudicación OTIC'!BF180)</f>
        <v>-</v>
      </c>
      <c r="BF180" s="2"/>
      <c r="BG180" s="2">
        <f>+('3 Planilla Preadjudicación OTIC'!BG180)</f>
        <v>0</v>
      </c>
      <c r="BH180" s="2">
        <f>+('3 Planilla Preadjudicación OTIC'!BH180)</f>
        <v>0</v>
      </c>
      <c r="BI180" s="2">
        <f>+('3 Planilla Preadjudicación OTIC'!BI180)</f>
        <v>0</v>
      </c>
      <c r="BJ180" s="2">
        <f>+('3 Planilla Preadjudicación OTIC'!BJ180)</f>
        <v>0</v>
      </c>
      <c r="BK180" s="2">
        <f>+('3 Planilla Preadjudicación OTIC'!BK180)</f>
        <v>0</v>
      </c>
      <c r="BL180" s="199">
        <f>+('3 Planilla Preadjudicación OTIC'!BM180)</f>
        <v>0</v>
      </c>
      <c r="BM180" s="103">
        <f>ROUND(('3 Planilla Preadjudicación OTIC'!BN180),1)</f>
        <v>0</v>
      </c>
      <c r="BN180" s="4">
        <f>+('3 Planilla Preadjudicación OTIC'!BO180)</f>
        <v>0</v>
      </c>
      <c r="BO180" s="4">
        <f>+('3 Planilla Preadjudicación OTIC'!BP180)</f>
        <v>0</v>
      </c>
      <c r="BP180" s="4">
        <f>+('3 Planilla Preadjudicación OTIC'!BQ180)</f>
        <v>0</v>
      </c>
      <c r="BQ180" s="4">
        <f>+('3 Planilla Preadjudicación OTIC'!BR180)</f>
        <v>0</v>
      </c>
      <c r="BR180" s="4">
        <f>+('3 Planilla Preadjudicación OTIC'!BS180)</f>
        <v>0</v>
      </c>
      <c r="BS180" s="4">
        <f>+('3 Planilla Preadjudicación OTIC'!BT180)</f>
        <v>0</v>
      </c>
      <c r="BT180" s="135"/>
      <c r="BU180" s="85">
        <f>IF(VLOOKUP(A180,'BD OFICIAL'!$A$1:$AL$2097,7,0)=D180,0,1)</f>
        <v>0</v>
      </c>
      <c r="BV180" s="85">
        <f>IF(VLOOKUP(A180,'BD OFICIAL'!$A$1:$AL$2097,11,0)=J180,0,1)</f>
        <v>0</v>
      </c>
      <c r="BW180" s="85">
        <f>IF(VLOOKUP(A180,'BD OFICIAL'!$A$1:$AL$2097,13,0)=L180,0,1)</f>
        <v>0</v>
      </c>
      <c r="BX180" s="2">
        <f>IF(VLOOKUP(A180,'BD OFICIAL'!$A$1:$AL$2097,16,0)=O180,0,1)</f>
        <v>0</v>
      </c>
      <c r="BY180" s="2">
        <f>IF(VLOOKUP(A180,'BD OFICIAL'!$A$1:$AL$2097,17,0)=P180,0,1)</f>
        <v>0</v>
      </c>
      <c r="BZ180" s="2">
        <f>IF(VLOOKUP(A180,'BD OFICIAL'!$A$1:$AL$2097,19,0)=R180,0,1)</f>
        <v>0</v>
      </c>
      <c r="CA180" s="2">
        <f>IF(VLOOKUP(A180,'BD OFICIAL'!$A$1:$AL$2097,21,0)=T180,0,1)</f>
        <v>0</v>
      </c>
      <c r="CB180" s="2">
        <f>IF(VLOOKUP(A180,'BD OFICIAL'!$A$1:$AL$2097,24,0)=AK180,0,1)</f>
        <v>0</v>
      </c>
      <c r="CC180" s="2">
        <f>IF(VLOOKUP(A180,'BD OFICIAL'!$A$1:$AL$2097,25,0)=X180,0,1)</f>
        <v>0</v>
      </c>
      <c r="CD180" s="2">
        <f>IF(VLOOKUP(A180,'BD OFICIAL'!$A$1:$AL$2097,26,0)=Y180,0,1)</f>
        <v>0</v>
      </c>
      <c r="CE180" s="2">
        <f>IF(VLOOKUP(A180,'BD OFICIAL'!$A$1:$AL$2097,27,0)=Z180,0,1)</f>
        <v>0</v>
      </c>
      <c r="CF180" s="2">
        <f>IF(VLOOKUP(A180,'BD OFICIAL'!$A$1:$AL$2097,28,0)=AA180,0,1)</f>
        <v>0</v>
      </c>
      <c r="CG180" s="2">
        <f>IF(VLOOKUP(A180,'BD OFICIAL'!$A$1:$AL$2097,33,0)=AF180,0,1)</f>
        <v>0</v>
      </c>
      <c r="CH180" s="2">
        <f>IF(VLOOKUP(A180,'BD OFICIAL'!$A$1:$AL$2097,35,0)=AH180,0,1)</f>
        <v>0</v>
      </c>
      <c r="CI180" s="85">
        <f>IF(VLOOKUP(A180,'BD OFICIAL'!$A$1:$AL$2097,34,0)=AL180,0,1)</f>
        <v>0</v>
      </c>
      <c r="CJ180" s="12">
        <f>VLOOKUP(A180,'BD OFICIAL'!$A$1:$AM$2097,36,0)*AM180-AP180</f>
        <v>0</v>
      </c>
      <c r="CK180" s="85" t="str">
        <f t="shared" si="75"/>
        <v>SHNOM</v>
      </c>
      <c r="CL180" s="85" t="str">
        <f t="shared" si="76"/>
        <v>SI</v>
      </c>
      <c r="CM180" s="85" t="str">
        <f t="shared" si="89"/>
        <v>NO</v>
      </c>
      <c r="CN180" s="31">
        <f t="shared" si="90"/>
        <v>0</v>
      </c>
      <c r="CO180" s="31">
        <f t="shared" si="77"/>
        <v>0</v>
      </c>
      <c r="CP180" s="31">
        <f t="shared" si="102"/>
        <v>0</v>
      </c>
      <c r="CQ180" s="31">
        <f>IF(Y180="NO",0,IF(Y180="SI",IF(VLOOKUP(A180,'BD OFICIAL'!$A:$AO,40,0)=AQ180,0,1)))</f>
        <v>0</v>
      </c>
      <c r="CR180" s="31">
        <f>IF(Z180="NO",0,IF(Z180="SI",IF(VLOOKUP(A180,'BD OFICIAL'!$A:$AO,41,0)=AS180,0,1)))</f>
        <v>0</v>
      </c>
      <c r="CS180" s="31">
        <f t="shared" si="78"/>
        <v>1</v>
      </c>
      <c r="CT180" s="31">
        <f t="shared" si="79"/>
        <v>0</v>
      </c>
      <c r="CU180" s="31">
        <f>IF(VLOOKUP(A180,'BD OFICIAL'!$A$1:$AL$1055,31,0)="SI",IF(AT180&gt;0,0,1),IF(AT180=0,0,1))</f>
        <v>0</v>
      </c>
      <c r="CV180" s="31">
        <f t="shared" si="80"/>
        <v>0</v>
      </c>
      <c r="CW180" s="31">
        <f t="shared" si="81"/>
        <v>0</v>
      </c>
      <c r="CX180" s="85" t="str">
        <f t="shared" si="91"/>
        <v>NO</v>
      </c>
      <c r="CY180" s="31">
        <f t="shared" si="92"/>
        <v>0</v>
      </c>
      <c r="CZ180" s="85" t="str">
        <f>IF(ISERROR(VLOOKUP(AI180,EXPERIENCIA!$A$1:$C$2100,1,0)),"NO","SI")</f>
        <v>NO</v>
      </c>
      <c r="DA180" s="85" t="str">
        <f>IF(CX180="no","NO APLICA",IF(AX180=0,"ERROR NOTA",IF(AND(AX180&gt;1,CZ180="NO"),"ERROR NOTA",IF(AND(CZ180="NO",AX180=1),0,IF(VLOOKUP(AI180,EXPERIENCIA!$A$1:$C$2100,3,0)=AX180,0,"ERROR NOTA")))))</f>
        <v>NO APLICA</v>
      </c>
      <c r="DB180" s="85" t="str">
        <f>IF(ISERROR(VLOOKUP(AI180,COMPORTAMIENTO!$A$1:$C$2100,1,0)),"NO","SI")</f>
        <v>NO</v>
      </c>
      <c r="DC180" s="85" t="str">
        <f>IF(CX180="NO","NO APLICA",IF(AY180=0,"ERROR NOTA",IF(AND(DB180="NO",AY180=7),0,IF(VLOOKUP(AI180,COMPORTAMIENTO!$A$2:$H$2100,8,0)=AY180,0,"ERROR NOTA"))))</f>
        <v>NO APLICA</v>
      </c>
      <c r="DD180" s="103" t="str">
        <f t="shared" si="93"/>
        <v>NO APLICA</v>
      </c>
      <c r="DE180" s="103" t="str">
        <f t="shared" si="94"/>
        <v>NO APLICA</v>
      </c>
      <c r="DF180" s="85" t="str">
        <f t="shared" si="82"/>
        <v>SI</v>
      </c>
      <c r="DG180" s="85">
        <f t="shared" si="83"/>
        <v>0</v>
      </c>
      <c r="DH180" s="85">
        <f t="shared" si="95"/>
        <v>0</v>
      </c>
      <c r="DI180" s="85" t="str">
        <f t="shared" si="84"/>
        <v>NO APLICA</v>
      </c>
      <c r="DJ180" s="7" t="str">
        <f t="shared" si="96"/>
        <v>NO APLICA</v>
      </c>
      <c r="DK180" s="7" t="str">
        <f t="shared" si="85"/>
        <v>NO APLICA</v>
      </c>
      <c r="DL180" s="12">
        <f t="shared" si="97"/>
        <v>6300</v>
      </c>
      <c r="DM180" s="12">
        <f>VLOOKUP(A180,'5 TD'!$A:$B,2,0)</f>
        <v>5075</v>
      </c>
      <c r="DN180" s="7" t="str">
        <f t="shared" si="86"/>
        <v>NO APLICA</v>
      </c>
      <c r="DO180" s="85" t="str">
        <f t="shared" si="87"/>
        <v>NO APLICA</v>
      </c>
      <c r="DP180" s="85" t="str">
        <f t="shared" si="103"/>
        <v>NO APLICA</v>
      </c>
      <c r="DQ180" s="7" t="str">
        <f t="shared" si="104"/>
        <v>NO APLICA</v>
      </c>
      <c r="DR180" s="85" t="str">
        <f t="shared" si="98"/>
        <v>NO APLICA</v>
      </c>
      <c r="DS180" s="2" t="e">
        <f>+('3 Planilla Preadjudicación OTIC'!#REF!)</f>
        <v>#REF!</v>
      </c>
      <c r="DT180" s="2" t="str">
        <f>IF(DR180="APROBADO",VLOOKUP(A180,'5 TD'!$D$3:$E$270,2,0),"NO APLICA")</f>
        <v>NO APLICA</v>
      </c>
      <c r="DU180" s="2" t="str">
        <f t="shared" si="105"/>
        <v>NO APLICA</v>
      </c>
      <c r="DV180" s="2" t="str">
        <f>IF(DU180="SI",VLOOKUP(A180,'5 TD'!$G$3:$H$270,2,0),"NO APLICA ")</f>
        <v xml:space="preserve">NO APLICA </v>
      </c>
      <c r="DW180" s="2" t="str">
        <f t="shared" si="99"/>
        <v>NO</v>
      </c>
      <c r="DX180" s="2" t="str">
        <f>IF(DW180="SI",VLOOKUP(A180,'5 TD'!$J$4:$K$472,2,0),"NO APLICA")</f>
        <v>NO APLICA</v>
      </c>
      <c r="DY180" s="2" t="str">
        <f t="shared" si="100"/>
        <v>NO</v>
      </c>
      <c r="DZ180" s="7" t="str">
        <f>IF(DY180="SI",VLOOKUP(A180,'5 TD'!$M$4:$N$350,2,0),"NO APLICA")</f>
        <v>NO APLICA</v>
      </c>
      <c r="EA180" s="2" t="str">
        <f t="shared" si="88"/>
        <v>NO APLICA</v>
      </c>
      <c r="EB180" s="12" t="str">
        <f t="shared" si="101"/>
        <v/>
      </c>
      <c r="EC180" s="12" t="str">
        <f>IF(EA180="SI",VLOOKUP(A180,'5 TD'!$V$4:$W$479,2,0),"NO APLICA")</f>
        <v>NO APLICA</v>
      </c>
      <c r="ED180" s="2" t="str">
        <f t="shared" si="106"/>
        <v>NO</v>
      </c>
      <c r="EE180" s="79" t="str">
        <f>IF(ED180="SI",VLOOKUP(AI180,COMPORTAMIENTO!$A$1:$H$2100,7,0),"NO APLICA")</f>
        <v>NO APLICA</v>
      </c>
      <c r="EF180" s="234" t="str">
        <f>IF(ED180="SI",VLOOKUP(A180,'5 TD'!$P$2:$Q$479,2,0),"NO APLICA")</f>
        <v>NO APLICA</v>
      </c>
      <c r="EG180" s="2" t="str">
        <f t="shared" si="107"/>
        <v>NO</v>
      </c>
      <c r="EH180" s="2">
        <f>IF(CZ180="no",0,VLOOKUP(AI180,EXPERIENCIA!$A$1:$C$2100,2,0))</f>
        <v>0</v>
      </c>
      <c r="EI180" s="2">
        <f>IF(CZ180="si",VLOOKUP(A180,'5 TD'!$S$3:$T$2103,2,0),0)</f>
        <v>0</v>
      </c>
      <c r="EJ180" s="2" t="str">
        <f t="shared" si="108"/>
        <v>SI</v>
      </c>
      <c r="EK180" s="2">
        <f>+('3 Planilla Preadjudicación OTIC'!BU181)</f>
        <v>0</v>
      </c>
      <c r="EL180" s="3"/>
      <c r="EM180" s="3"/>
      <c r="EN180" s="3"/>
    </row>
    <row r="181" spans="1:144" ht="15" hidden="1" customHeight="1" x14ac:dyDescent="0.3">
      <c r="A181" s="2">
        <f>+('3 Planilla Preadjudicación OTIC'!A181)</f>
        <v>14556</v>
      </c>
      <c r="B181" s="2" t="str">
        <f>+('3 Planilla Preadjudicación OTIC'!B181)</f>
        <v>53334038-5</v>
      </c>
      <c r="C181" s="4">
        <f>+('3 Planilla Preadjudicación OTIC'!E181)</f>
        <v>2025</v>
      </c>
      <c r="D181" s="4" t="str">
        <f>+('3 Planilla Preadjudicación OTIC'!F181)</f>
        <v>Fondos Regionales</v>
      </c>
      <c r="E181" s="4" t="str">
        <f>+('3 Planilla Preadjudicación OTIC'!G181)</f>
        <v>61531000-K</v>
      </c>
      <c r="F181" s="4" t="str">
        <f>+('3 Planilla Preadjudicación OTIC'!H181)</f>
        <v>SENCE</v>
      </c>
      <c r="G181" s="4"/>
      <c r="H181" s="4"/>
      <c r="I181" s="4" t="str">
        <f>+('3 Planilla Preadjudicación OTIC'!I181)</f>
        <v>LABORES DE INSTALACIONES SANITARIAS</v>
      </c>
      <c r="J181" s="4" t="str">
        <f>+('3 Planilla Preadjudicación OTIC'!J181)</f>
        <v>PF1575</v>
      </c>
      <c r="K181" s="4" t="str">
        <f>+('3 Planilla Preadjudicación OTIC'!K181)</f>
        <v>TÉCNICAS PARA EL EMPRENDIMIENTO</v>
      </c>
      <c r="L181" s="4" t="str">
        <f>+('3 Planilla Preadjudicación OTIC'!L181)</f>
        <v>PF0921</v>
      </c>
      <c r="M181" s="2">
        <f>+('3 Planilla Preadjudicación OTIC'!M181)</f>
        <v>9</v>
      </c>
      <c r="N181" s="4" t="str">
        <f>+('3 Planilla Preadjudicación OTIC'!N181)</f>
        <v>DE LA ARAUCANÍA</v>
      </c>
      <c r="O181" s="4" t="str">
        <f>+('3 Planilla Preadjudicación OTIC'!O181)</f>
        <v>PERQUENCO</v>
      </c>
      <c r="P181" s="4" t="str">
        <f>+('3 Planilla Preadjudicación OTIC'!P181)</f>
        <v>PERSONAS VULNERABLES PERTENECIENTES AL 80 % MÁS VULNERABLE</v>
      </c>
      <c r="Q181" s="4" t="str">
        <f>+('3 Planilla Preadjudicación OTIC'!Q181)</f>
        <v>PRESENCIAL</v>
      </c>
      <c r="R181" s="4" t="str">
        <f>+('3 Planilla Preadjudicación OTIC'!R181)</f>
        <v>INDEPENDIENTE</v>
      </c>
      <c r="S181" s="4" t="str">
        <f>+('3 Planilla Preadjudicación OTIC'!S181)</f>
        <v>01. LUNES - MAÑANA / 04. MARTES - MAÑANA / 07. MIÉRCOLES - MAÑANA / 10. JUEVES - MAÑANA / 13. VIERNES - MAÑANA</v>
      </c>
      <c r="T181" s="2">
        <f>+('3 Planilla Preadjudicación OTIC'!T181)</f>
        <v>20</v>
      </c>
      <c r="U181" s="2">
        <f>+('3 Planilla Preadjudicación OTIC'!U181)</f>
        <v>145</v>
      </c>
      <c r="V181" s="2">
        <f>+('3 Planilla Preadjudicación OTIC'!V181)</f>
        <v>12</v>
      </c>
      <c r="W181" s="2">
        <f>+('3 Planilla Preadjudicación OTIC'!W181)</f>
        <v>157</v>
      </c>
      <c r="X181" s="2">
        <f>+('3 Planilla Preadjudicación OTIC'!X181)</f>
        <v>4</v>
      </c>
      <c r="Y181" s="2" t="str">
        <f>+('3 Planilla Preadjudicación OTIC'!Y181)</f>
        <v>SI</v>
      </c>
      <c r="Z181" s="2" t="str">
        <f>+('3 Planilla Preadjudicación OTIC'!Z181)</f>
        <v>SI</v>
      </c>
      <c r="AA181" s="2" t="str">
        <f>+('3 Planilla Preadjudicación OTIC'!AA181)</f>
        <v>SI</v>
      </c>
      <c r="AB181" s="4">
        <f>+('3 Planilla Preadjudicación OTIC'!AB181)</f>
        <v>0</v>
      </c>
      <c r="AC181" s="4" t="str">
        <f>+('3 Planilla Preadjudicación OTIC'!AC181)</f>
        <v>EDUCACIÓN MEDIA COMPLETA, PREFERENTEMENTE. Y HABER CURSADO EL CURSO DE “LABORES DE SOPORTE EN INSTALACIONES
SANITARIAS” O EXPERIENCIA DE DOS AÑOS COMO “AYUDANTE INSTALACIONES SANITARIAS”, DEMOSTRABLE.</v>
      </c>
      <c r="AD181" s="2">
        <f>+('3 Planilla Preadjudicación OTIC'!AD181)</f>
        <v>0</v>
      </c>
      <c r="AE181" s="4">
        <f>+('3 Planilla Preadjudicación OTIC'!AE181)</f>
        <v>0</v>
      </c>
      <c r="AF181" s="2" t="str">
        <f>+('3 Planilla Preadjudicación OTIC'!AF181)</f>
        <v>CONVOCATORIA ABIERTA</v>
      </c>
      <c r="AG181" s="2">
        <f>+('3 Planilla Preadjudicación OTIC'!AG181)</f>
        <v>40</v>
      </c>
      <c r="AH181" s="30">
        <v>2</v>
      </c>
      <c r="AI181" s="2" t="str">
        <f>+('3 Planilla Preadjudicación OTIC'!AI181)</f>
        <v>76651820-6</v>
      </c>
      <c r="AJ181" s="135" t="str">
        <f>+('3 Planilla Preadjudicación OTIC'!AJ181)</f>
        <v>Otec Actitud Chile Formacion LTDA.</v>
      </c>
      <c r="AK181" s="4">
        <f>+('3 Planilla Preadjudicación OTIC'!AK181)</f>
        <v>157</v>
      </c>
      <c r="AL181" s="2">
        <f>+('3 Planilla Preadjudicación OTIC'!AL181)</f>
        <v>40</v>
      </c>
      <c r="AM181" s="2">
        <f>+('3 Planilla Preadjudicación OTIC'!AM181)</f>
        <v>6300</v>
      </c>
      <c r="AN181" s="12">
        <f>+('3 Planilla Preadjudicación OTIC'!AN181)</f>
        <v>270000</v>
      </c>
      <c r="AO181" s="12">
        <f>+('3 Planilla Preadjudicación OTIC'!AO181)</f>
        <v>0</v>
      </c>
      <c r="AP181" s="12">
        <f>+('3 Planilla Preadjudicación OTIC'!AP181)</f>
        <v>19782000</v>
      </c>
      <c r="AQ181" s="12">
        <f>+('3 Planilla Preadjudicación OTIC'!AQ181)</f>
        <v>3200000</v>
      </c>
      <c r="AR181" s="12">
        <f>+('3 Planilla Preadjudicación OTIC'!AR181)</f>
        <v>5400000</v>
      </c>
      <c r="AS181" s="12">
        <f>+('3 Planilla Preadjudicación OTIC'!AS181)</f>
        <v>4000000</v>
      </c>
      <c r="AT181" s="12">
        <f>+('3 Planilla Preadjudicación OTIC'!AT181)</f>
        <v>0</v>
      </c>
      <c r="AU181" s="12">
        <f>+('3 Planilla Preadjudicación OTIC'!AU181)</f>
        <v>32382000</v>
      </c>
      <c r="AV181" s="12" t="str">
        <f>+('3 Planilla Preadjudicación OTIC'!AV181)</f>
        <v>NO</v>
      </c>
      <c r="AW181" s="4" t="str">
        <f>+('3 Planilla Preadjudicación OTIC'!AW181)</f>
        <v>Valor alumno subsidio de utiles, insumos y herramientas no es correcto se menciona $270.000 y no $275.000 (RESOLUCIÓN EXENTA N°1366 28/05/2025)</v>
      </c>
      <c r="AX181" s="4">
        <f>+('3 Planilla Preadjudicación OTIC'!AX181)</f>
        <v>0</v>
      </c>
      <c r="AY181" s="2">
        <f>+('3 Planilla Preadjudicación OTIC'!AY181)</f>
        <v>0</v>
      </c>
      <c r="AZ181" s="2" t="str">
        <f>+('3 Planilla Preadjudicación OTIC'!BA181)</f>
        <v>-</v>
      </c>
      <c r="BA181" s="2" t="str">
        <f>+('3 Planilla Preadjudicación OTIC'!BB181)</f>
        <v>-</v>
      </c>
      <c r="BB181" s="2" t="str">
        <f>+('3 Planilla Preadjudicación OTIC'!BC181)</f>
        <v>-</v>
      </c>
      <c r="BC181" s="2" t="str">
        <f>+('3 Planilla Preadjudicación OTIC'!BD181)</f>
        <v>-</v>
      </c>
      <c r="BD181" s="2" t="str">
        <f>+('3 Planilla Preadjudicación OTIC'!BE181)</f>
        <v>-</v>
      </c>
      <c r="BE181" s="2" t="str">
        <f>+('3 Planilla Preadjudicación OTIC'!BF181)</f>
        <v>-</v>
      </c>
      <c r="BF181" s="2"/>
      <c r="BG181" s="2">
        <f>+('3 Planilla Preadjudicación OTIC'!BG181)</f>
        <v>0</v>
      </c>
      <c r="BH181" s="2">
        <f>+('3 Planilla Preadjudicación OTIC'!BH181)</f>
        <v>0</v>
      </c>
      <c r="BI181" s="2">
        <f>+('3 Planilla Preadjudicación OTIC'!BI181)</f>
        <v>0</v>
      </c>
      <c r="BJ181" s="2">
        <f>+('3 Planilla Preadjudicación OTIC'!BJ181)</f>
        <v>0</v>
      </c>
      <c r="BK181" s="2">
        <f>+('3 Planilla Preadjudicación OTIC'!BK181)</f>
        <v>0</v>
      </c>
      <c r="BL181" s="199">
        <f>+('3 Planilla Preadjudicación OTIC'!BM181)</f>
        <v>0</v>
      </c>
      <c r="BM181" s="103">
        <f>ROUND(('3 Planilla Preadjudicación OTIC'!BN181),1)</f>
        <v>0</v>
      </c>
      <c r="BN181" s="4">
        <f>+('3 Planilla Preadjudicación OTIC'!BO181)</f>
        <v>0</v>
      </c>
      <c r="BO181" s="4">
        <f>+('3 Planilla Preadjudicación OTIC'!BP181)</f>
        <v>0</v>
      </c>
      <c r="BP181" s="4">
        <f>+('3 Planilla Preadjudicación OTIC'!BQ181)</f>
        <v>0</v>
      </c>
      <c r="BQ181" s="4">
        <f>+('3 Planilla Preadjudicación OTIC'!BR181)</f>
        <v>0</v>
      </c>
      <c r="BR181" s="4">
        <f>+('3 Planilla Preadjudicación OTIC'!BS181)</f>
        <v>0</v>
      </c>
      <c r="BS181" s="4">
        <f>+('3 Planilla Preadjudicación OTIC'!BT181)</f>
        <v>0</v>
      </c>
      <c r="BT181" s="135"/>
      <c r="BU181" s="85">
        <f>IF(VLOOKUP(A181,'BD OFICIAL'!$A$1:$AL$2097,7,0)=D181,0,1)</f>
        <v>0</v>
      </c>
      <c r="BV181" s="85">
        <f>IF(VLOOKUP(A181,'BD OFICIAL'!$A$1:$AL$2097,11,0)=J181,0,1)</f>
        <v>0</v>
      </c>
      <c r="BW181" s="85">
        <f>IF(VLOOKUP(A181,'BD OFICIAL'!$A$1:$AL$2097,13,0)=L181,0,1)</f>
        <v>0</v>
      </c>
      <c r="BX181" s="2">
        <f>IF(VLOOKUP(A181,'BD OFICIAL'!$A$1:$AL$2097,16,0)=O181,0,1)</f>
        <v>0</v>
      </c>
      <c r="BY181" s="2">
        <f>IF(VLOOKUP(A181,'BD OFICIAL'!$A$1:$AL$2097,17,0)=P181,0,1)</f>
        <v>0</v>
      </c>
      <c r="BZ181" s="2">
        <f>IF(VLOOKUP(A181,'BD OFICIAL'!$A$1:$AL$2097,19,0)=R181,0,1)</f>
        <v>0</v>
      </c>
      <c r="CA181" s="2">
        <f>IF(VLOOKUP(A181,'BD OFICIAL'!$A$1:$AL$2097,21,0)=T181,0,1)</f>
        <v>0</v>
      </c>
      <c r="CB181" s="2">
        <f>IF(VLOOKUP(A181,'BD OFICIAL'!$A$1:$AL$2097,24,0)=AK181,0,1)</f>
        <v>0</v>
      </c>
      <c r="CC181" s="2">
        <f>IF(VLOOKUP(A181,'BD OFICIAL'!$A$1:$AL$2097,25,0)=X181,0,1)</f>
        <v>0</v>
      </c>
      <c r="CD181" s="2">
        <f>IF(VLOOKUP(A181,'BD OFICIAL'!$A$1:$AL$2097,26,0)=Y181,0,1)</f>
        <v>0</v>
      </c>
      <c r="CE181" s="2">
        <f>IF(VLOOKUP(A181,'BD OFICIAL'!$A$1:$AL$2097,27,0)=Z181,0,1)</f>
        <v>0</v>
      </c>
      <c r="CF181" s="2">
        <f>IF(VLOOKUP(A181,'BD OFICIAL'!$A$1:$AL$2097,28,0)=AA181,0,1)</f>
        <v>0</v>
      </c>
      <c r="CG181" s="2">
        <f>IF(VLOOKUP(A181,'BD OFICIAL'!$A$1:$AL$2097,33,0)=AF181,0,1)</f>
        <v>0</v>
      </c>
      <c r="CH181" s="2">
        <f>IF(VLOOKUP(A181,'BD OFICIAL'!$A$1:$AL$2097,35,0)=AH181,0,1)</f>
        <v>0</v>
      </c>
      <c r="CI181" s="85">
        <f>IF(VLOOKUP(A181,'BD OFICIAL'!$A$1:$AL$2097,34,0)=AL181,0,1)</f>
        <v>0</v>
      </c>
      <c r="CJ181" s="12">
        <f>VLOOKUP(A181,'BD OFICIAL'!$A$1:$AM$2097,36,0)*AM181-AP181</f>
        <v>0</v>
      </c>
      <c r="CK181" s="85" t="str">
        <f t="shared" si="75"/>
        <v>SHNOM</v>
      </c>
      <c r="CL181" s="85" t="str">
        <f t="shared" si="76"/>
        <v>SI</v>
      </c>
      <c r="CM181" s="85" t="str">
        <f t="shared" si="89"/>
        <v>NO</v>
      </c>
      <c r="CN181" s="31">
        <f t="shared" si="90"/>
        <v>0</v>
      </c>
      <c r="CO181" s="31">
        <f t="shared" si="77"/>
        <v>0</v>
      </c>
      <c r="CP181" s="31">
        <f t="shared" si="102"/>
        <v>0</v>
      </c>
      <c r="CQ181" s="31">
        <f>IF(Y181="NO",0,IF(Y181="SI",IF(VLOOKUP(A181,'BD OFICIAL'!$A:$AO,40,0)=AQ181,0,1)))</f>
        <v>0</v>
      </c>
      <c r="CR181" s="31">
        <f>IF(Z181="NO",0,IF(Z181="SI",IF(VLOOKUP(A181,'BD OFICIAL'!$A:$AO,41,0)=AS181,0,1)))</f>
        <v>0</v>
      </c>
      <c r="CS181" s="31">
        <f t="shared" si="78"/>
        <v>1</v>
      </c>
      <c r="CT181" s="31">
        <f t="shared" si="79"/>
        <v>0</v>
      </c>
      <c r="CU181" s="31">
        <f>IF(VLOOKUP(A181,'BD OFICIAL'!$A$1:$AL$1055,31,0)="SI",IF(AT181&gt;0,0,1),IF(AT181=0,0,1))</f>
        <v>0</v>
      </c>
      <c r="CV181" s="31">
        <f t="shared" si="80"/>
        <v>0</v>
      </c>
      <c r="CW181" s="31">
        <f t="shared" si="81"/>
        <v>0</v>
      </c>
      <c r="CX181" s="85" t="str">
        <f t="shared" si="91"/>
        <v>NO</v>
      </c>
      <c r="CY181" s="31">
        <f t="shared" si="92"/>
        <v>0</v>
      </c>
      <c r="CZ181" s="85" t="str">
        <f>IF(ISERROR(VLOOKUP(AI181,EXPERIENCIA!$A$1:$C$2100,1,0)),"NO","SI")</f>
        <v>NO</v>
      </c>
      <c r="DA181" s="85" t="str">
        <f>IF(CX181="no","NO APLICA",IF(AX181=0,"ERROR NOTA",IF(AND(AX181&gt;1,CZ181="NO"),"ERROR NOTA",IF(AND(CZ181="NO",AX181=1),0,IF(VLOOKUP(AI181,EXPERIENCIA!$A$1:$C$2100,3,0)=AX181,0,"ERROR NOTA")))))</f>
        <v>NO APLICA</v>
      </c>
      <c r="DB181" s="85" t="str">
        <f>IF(ISERROR(VLOOKUP(AI181,COMPORTAMIENTO!$A$1:$C$2100,1,0)),"NO","SI")</f>
        <v>NO</v>
      </c>
      <c r="DC181" s="85" t="str">
        <f>IF(CX181="NO","NO APLICA",IF(AY181=0,"ERROR NOTA",IF(AND(DB181="NO",AY181=7),0,IF(VLOOKUP(AI181,COMPORTAMIENTO!$A$2:$H$2100,8,0)=AY181,0,"ERROR NOTA"))))</f>
        <v>NO APLICA</v>
      </c>
      <c r="DD181" s="103" t="str">
        <f t="shared" si="93"/>
        <v>NO APLICA</v>
      </c>
      <c r="DE181" s="103" t="str">
        <f t="shared" si="94"/>
        <v>NO APLICA</v>
      </c>
      <c r="DF181" s="85" t="str">
        <f t="shared" si="82"/>
        <v>SI</v>
      </c>
      <c r="DG181" s="85">
        <f t="shared" si="83"/>
        <v>0</v>
      </c>
      <c r="DH181" s="85">
        <f t="shared" si="95"/>
        <v>0</v>
      </c>
      <c r="DI181" s="85" t="str">
        <f t="shared" si="84"/>
        <v>NO APLICA</v>
      </c>
      <c r="DJ181" s="7" t="str">
        <f t="shared" si="96"/>
        <v>NO APLICA</v>
      </c>
      <c r="DK181" s="7" t="str">
        <f t="shared" si="85"/>
        <v>NO APLICA</v>
      </c>
      <c r="DL181" s="12">
        <f t="shared" si="97"/>
        <v>6300</v>
      </c>
      <c r="DM181" s="12">
        <f>VLOOKUP(A181,'5 TD'!$A:$B,2,0)</f>
        <v>5075</v>
      </c>
      <c r="DN181" s="7" t="str">
        <f t="shared" si="86"/>
        <v>NO APLICA</v>
      </c>
      <c r="DO181" s="85" t="str">
        <f t="shared" si="87"/>
        <v>NO APLICA</v>
      </c>
      <c r="DP181" s="85" t="str">
        <f t="shared" si="103"/>
        <v>NO APLICA</v>
      </c>
      <c r="DQ181" s="7" t="str">
        <f t="shared" si="104"/>
        <v>NO APLICA</v>
      </c>
      <c r="DR181" s="85" t="str">
        <f t="shared" si="98"/>
        <v>NO APLICA</v>
      </c>
      <c r="DS181" s="2">
        <f>+('3 Planilla Preadjudicación OTIC'!BO181)</f>
        <v>0</v>
      </c>
      <c r="DT181" s="2" t="str">
        <f>IF(DR181="APROBADO",VLOOKUP(A181,'5 TD'!$D$3:$E$270,2,0),"NO APLICA")</f>
        <v>NO APLICA</v>
      </c>
      <c r="DU181" s="2" t="str">
        <f t="shared" si="105"/>
        <v>NO APLICA</v>
      </c>
      <c r="DV181" s="2" t="str">
        <f>IF(DU181="SI",VLOOKUP(A181,'5 TD'!$G$3:$H$270,2,0),"NO APLICA ")</f>
        <v xml:space="preserve">NO APLICA </v>
      </c>
      <c r="DW181" s="2" t="str">
        <f t="shared" si="99"/>
        <v>NO</v>
      </c>
      <c r="DX181" s="2" t="str">
        <f>IF(DW181="SI",VLOOKUP(A181,'5 TD'!$J$4:$K$472,2,0),"NO APLICA")</f>
        <v>NO APLICA</v>
      </c>
      <c r="DY181" s="2" t="str">
        <f t="shared" si="100"/>
        <v>NO</v>
      </c>
      <c r="DZ181" s="7" t="str">
        <f>IF(DY181="SI",VLOOKUP(A181,'5 TD'!$M$4:$N$350,2,0),"NO APLICA")</f>
        <v>NO APLICA</v>
      </c>
      <c r="EA181" s="2" t="str">
        <f t="shared" si="88"/>
        <v>NO APLICA</v>
      </c>
      <c r="EB181" s="12" t="str">
        <f t="shared" si="101"/>
        <v/>
      </c>
      <c r="EC181" s="12" t="str">
        <f>IF(EA181="SI",VLOOKUP(A181,'5 TD'!$V$4:$W$479,2,0),"NO APLICA")</f>
        <v>NO APLICA</v>
      </c>
      <c r="ED181" s="2" t="str">
        <f t="shared" si="106"/>
        <v>NO</v>
      </c>
      <c r="EE181" s="79" t="str">
        <f>IF(ED181="SI",VLOOKUP(AI181,COMPORTAMIENTO!$A$1:$H$2100,7,0),"NO APLICA")</f>
        <v>NO APLICA</v>
      </c>
      <c r="EF181" s="234" t="str">
        <f>IF(ED181="SI",VLOOKUP(A181,'5 TD'!$P$2:$Q$479,2,0),"NO APLICA")</f>
        <v>NO APLICA</v>
      </c>
      <c r="EG181" s="2" t="str">
        <f t="shared" si="107"/>
        <v>NO</v>
      </c>
      <c r="EH181" s="2">
        <f>IF(CZ181="no",0,VLOOKUP(AI181,EXPERIENCIA!$A$1:$C$2100,2,0))</f>
        <v>0</v>
      </c>
      <c r="EI181" s="2">
        <f>IF(CZ181="si",VLOOKUP(A181,'5 TD'!$S$3:$T$2103,2,0),0)</f>
        <v>0</v>
      </c>
      <c r="EJ181" s="2" t="str">
        <f t="shared" si="108"/>
        <v>SI</v>
      </c>
      <c r="EK181" s="2">
        <f>+('3 Planilla Preadjudicación OTIC'!BU182)</f>
        <v>0</v>
      </c>
      <c r="EL181" s="3"/>
      <c r="EM181" s="3"/>
      <c r="EN181" s="3"/>
    </row>
    <row r="182" spans="1:144" ht="15" hidden="1" customHeight="1" x14ac:dyDescent="0.3">
      <c r="A182" s="2">
        <f>+('3 Planilla Preadjudicación OTIC'!A182)</f>
        <v>14548</v>
      </c>
      <c r="B182" s="2" t="str">
        <f>+('3 Planilla Preadjudicación OTIC'!B182)</f>
        <v>53334038-5</v>
      </c>
      <c r="C182" s="4">
        <f>+('3 Planilla Preadjudicación OTIC'!E182)</f>
        <v>2025</v>
      </c>
      <c r="D182" s="4" t="str">
        <f>+('3 Planilla Preadjudicación OTIC'!F182)</f>
        <v>Fondos Regionales</v>
      </c>
      <c r="E182" s="4" t="str">
        <f>+('3 Planilla Preadjudicación OTIC'!G182)</f>
        <v>61531000-K</v>
      </c>
      <c r="F182" s="4" t="str">
        <f>+('3 Planilla Preadjudicación OTIC'!H182)</f>
        <v>SENCE</v>
      </c>
      <c r="G182" s="4"/>
      <c r="H182" s="4"/>
      <c r="I182" s="4" t="str">
        <f>+('3 Planilla Preadjudicación OTIC'!I182)</f>
        <v>TÉCNICAS DE SOLDADURA POR OXIGÁS, ARCO VOLTAICO, TIG Y MIG</v>
      </c>
      <c r="J182" s="4" t="str">
        <f>+('3 Planilla Preadjudicación OTIC'!J182)</f>
        <v>PF0622</v>
      </c>
      <c r="K182" s="4" t="str">
        <f>+('3 Planilla Preadjudicación OTIC'!K182)</f>
        <v>TÉCNICAS PARA EL EMPRENDIMIENTO</v>
      </c>
      <c r="L182" s="4" t="str">
        <f>+('3 Planilla Preadjudicación OTIC'!L182)</f>
        <v>PF0921</v>
      </c>
      <c r="M182" s="2">
        <f>+('3 Planilla Preadjudicación OTIC'!M182)</f>
        <v>9</v>
      </c>
      <c r="N182" s="4" t="str">
        <f>+('3 Planilla Preadjudicación OTIC'!N182)</f>
        <v>DE LA ARAUCANÍA</v>
      </c>
      <c r="O182" s="4" t="str">
        <f>+('3 Planilla Preadjudicación OTIC'!O182)</f>
        <v>RENAICO</v>
      </c>
      <c r="P182" s="4" t="str">
        <f>+('3 Planilla Preadjudicación OTIC'!P182)</f>
        <v>PERSONAS VULNERABLES PERTENECIENTES AL 80 % MÁS VULNERABLE</v>
      </c>
      <c r="Q182" s="4" t="str">
        <f>+('3 Planilla Preadjudicación OTIC'!Q182)</f>
        <v>PRESENCIAL</v>
      </c>
      <c r="R182" s="4" t="str">
        <f>+('3 Planilla Preadjudicación OTIC'!R182)</f>
        <v>INDEPENDIENTE</v>
      </c>
      <c r="S182" s="4" t="str">
        <f>+('3 Planilla Preadjudicación OTIC'!S182)</f>
        <v>01. LUNES - MAÑANA / 04. MARTES - MAÑANA / 07. MIÉRCOLES - MAÑANA / 10. JUEVES - MAÑANA / 13. VIERNES - MAÑANA</v>
      </c>
      <c r="T182" s="2">
        <f>+('3 Planilla Preadjudicación OTIC'!T182)</f>
        <v>20</v>
      </c>
      <c r="U182" s="2">
        <f>+('3 Planilla Preadjudicación OTIC'!U182)</f>
        <v>260</v>
      </c>
      <c r="V182" s="2">
        <f>+('3 Planilla Preadjudicación OTIC'!V182)</f>
        <v>12</v>
      </c>
      <c r="W182" s="2">
        <f>+('3 Planilla Preadjudicación OTIC'!W182)</f>
        <v>272</v>
      </c>
      <c r="X182" s="2">
        <f>+('3 Planilla Preadjudicación OTIC'!X182)</f>
        <v>4</v>
      </c>
      <c r="Y182" s="2" t="str">
        <f>+('3 Planilla Preadjudicación OTIC'!Y182)</f>
        <v>SI</v>
      </c>
      <c r="Z182" s="2" t="str">
        <f>+('3 Planilla Preadjudicación OTIC'!Z182)</f>
        <v>SI</v>
      </c>
      <c r="AA182" s="2" t="str">
        <f>+('3 Planilla Preadjudicación OTIC'!AA182)</f>
        <v>SI</v>
      </c>
      <c r="AB182" s="4">
        <f>+('3 Planilla Preadjudicación OTIC'!AB182)</f>
        <v>0</v>
      </c>
      <c r="AC182" s="4" t="str">
        <f>+('3 Planilla Preadjudicación OTIC'!AC182)</f>
        <v>EDUCACIÓN BÁSICA COMPLETA, DE PREFERENCIA; NOCIONES BÁSICAS DE OPERACIONES MATEMÁTICAS (SUMA, RESTA,
MULTIPLICACIÓN, DIVISIÓN).</v>
      </c>
      <c r="AD182" s="2" t="str">
        <f>+('3 Planilla Preadjudicación OTIC'!AD182)</f>
        <v>SI</v>
      </c>
      <c r="AE182" s="4" t="str">
        <f>+('3 Planilla Preadjudicación OTIC'!AE182)</f>
        <v>CERTIFICACIÓN COMO SOLDADOR.</v>
      </c>
      <c r="AF182" s="2" t="str">
        <f>+('3 Planilla Preadjudicación OTIC'!AF182)</f>
        <v>CONVOCATORIA ABIERTA</v>
      </c>
      <c r="AG182" s="2">
        <f>+('3 Planilla Preadjudicación OTIC'!AG182)</f>
        <v>68</v>
      </c>
      <c r="AH182" s="30">
        <v>2</v>
      </c>
      <c r="AI182" s="2" t="str">
        <f>+('3 Planilla Preadjudicación OTIC'!AI182)</f>
        <v>76651820-6</v>
      </c>
      <c r="AJ182" s="135" t="str">
        <f>+('3 Planilla Preadjudicación OTIC'!AJ182)</f>
        <v>Otec Actitud Chile Formacion LTDA.</v>
      </c>
      <c r="AK182" s="4">
        <f>+('3 Planilla Preadjudicación OTIC'!AK182)</f>
        <v>272</v>
      </c>
      <c r="AL182" s="2">
        <f>+('3 Planilla Preadjudicación OTIC'!AL182)</f>
        <v>68</v>
      </c>
      <c r="AM182" s="2">
        <f>+('3 Planilla Preadjudicación OTIC'!AM182)</f>
        <v>6350</v>
      </c>
      <c r="AN182" s="12">
        <f>+('3 Planilla Preadjudicación OTIC'!AN182)</f>
        <v>270000</v>
      </c>
      <c r="AO182" s="12">
        <f>+('3 Planilla Preadjudicación OTIC'!AO182)</f>
        <v>0</v>
      </c>
      <c r="AP182" s="12">
        <f>+('3 Planilla Preadjudicación OTIC'!AP182)</f>
        <v>34544000</v>
      </c>
      <c r="AQ182" s="12">
        <f>+('3 Planilla Preadjudicación OTIC'!AQ182)</f>
        <v>5440000</v>
      </c>
      <c r="AR182" s="12">
        <f>+('3 Planilla Preadjudicación OTIC'!AR182)</f>
        <v>5400000</v>
      </c>
      <c r="AS182" s="12">
        <f>+('3 Planilla Preadjudicación OTIC'!AS182)</f>
        <v>6800000</v>
      </c>
      <c r="AT182" s="12">
        <f>+('3 Planilla Preadjudicación OTIC'!AT182)</f>
        <v>0</v>
      </c>
      <c r="AU182" s="12">
        <f>+('3 Planilla Preadjudicación OTIC'!AU182)</f>
        <v>52184000</v>
      </c>
      <c r="AV182" s="12" t="str">
        <f>+('3 Planilla Preadjudicación OTIC'!AV182)</f>
        <v>NO</v>
      </c>
      <c r="AW182" s="4" t="str">
        <f>+('3 Planilla Preadjudicación OTIC'!AW182)</f>
        <v>Valor alumno subsidio de utiles, insumos y herramientas no es correcto se menciona $270.000 y no $275.000 (RESOLUCIÓN EXENTA N°1366 28/05/2025)</v>
      </c>
      <c r="AX182" s="4">
        <f>+('3 Planilla Preadjudicación OTIC'!AX182)</f>
        <v>0</v>
      </c>
      <c r="AY182" s="2">
        <f>+('3 Planilla Preadjudicación OTIC'!AY182)</f>
        <v>0</v>
      </c>
      <c r="AZ182" s="2" t="str">
        <f>+('3 Planilla Preadjudicación OTIC'!BA182)</f>
        <v>-</v>
      </c>
      <c r="BA182" s="2" t="str">
        <f>+('3 Planilla Preadjudicación OTIC'!BB182)</f>
        <v>-</v>
      </c>
      <c r="BB182" s="2" t="str">
        <f>+('3 Planilla Preadjudicación OTIC'!BC182)</f>
        <v>-</v>
      </c>
      <c r="BC182" s="2" t="str">
        <f>+('3 Planilla Preadjudicación OTIC'!BD182)</f>
        <v>-</v>
      </c>
      <c r="BD182" s="2" t="str">
        <f>+('3 Planilla Preadjudicación OTIC'!BE182)</f>
        <v>-</v>
      </c>
      <c r="BE182" s="2" t="str">
        <f>+('3 Planilla Preadjudicación OTIC'!BF182)</f>
        <v>-</v>
      </c>
      <c r="BF182" s="2"/>
      <c r="BG182" s="2">
        <f>+('3 Planilla Preadjudicación OTIC'!BG182)</f>
        <v>0</v>
      </c>
      <c r="BH182" s="2">
        <f>+('3 Planilla Preadjudicación OTIC'!BH182)</f>
        <v>0</v>
      </c>
      <c r="BI182" s="2">
        <f>+('3 Planilla Preadjudicación OTIC'!BI182)</f>
        <v>0</v>
      </c>
      <c r="BJ182" s="2">
        <f>+('3 Planilla Preadjudicación OTIC'!BJ182)</f>
        <v>0</v>
      </c>
      <c r="BK182" s="2">
        <f>+('3 Planilla Preadjudicación OTIC'!BK182)</f>
        <v>0</v>
      </c>
      <c r="BL182" s="199">
        <f>+('3 Planilla Preadjudicación OTIC'!BM182)</f>
        <v>0</v>
      </c>
      <c r="BM182" s="103">
        <f>ROUND(('3 Planilla Preadjudicación OTIC'!BN182),1)</f>
        <v>0</v>
      </c>
      <c r="BN182" s="4">
        <f>+('3 Planilla Preadjudicación OTIC'!BO182)</f>
        <v>0</v>
      </c>
      <c r="BO182" s="4">
        <f>+('3 Planilla Preadjudicación OTIC'!BP182)</f>
        <v>0</v>
      </c>
      <c r="BP182" s="4">
        <f>+('3 Planilla Preadjudicación OTIC'!BQ182)</f>
        <v>0</v>
      </c>
      <c r="BQ182" s="4">
        <f>+('3 Planilla Preadjudicación OTIC'!BR182)</f>
        <v>0</v>
      </c>
      <c r="BR182" s="4">
        <f>+('3 Planilla Preadjudicación OTIC'!BS182)</f>
        <v>0</v>
      </c>
      <c r="BS182" s="4">
        <f>+('3 Planilla Preadjudicación OTIC'!BT182)</f>
        <v>0</v>
      </c>
      <c r="BT182" s="135"/>
      <c r="BU182" s="85">
        <f>IF(VLOOKUP(A182,'BD OFICIAL'!$A$1:$AL$2097,7,0)=D182,0,1)</f>
        <v>0</v>
      </c>
      <c r="BV182" s="85">
        <f>IF(VLOOKUP(A182,'BD OFICIAL'!$A$1:$AL$2097,11,0)=J182,0,1)</f>
        <v>0</v>
      </c>
      <c r="BW182" s="85">
        <f>IF(VLOOKUP(A182,'BD OFICIAL'!$A$1:$AL$2097,13,0)=L182,0,1)</f>
        <v>0</v>
      </c>
      <c r="BX182" s="2">
        <f>IF(VLOOKUP(A182,'BD OFICIAL'!$A$1:$AL$2097,16,0)=O182,0,1)</f>
        <v>0</v>
      </c>
      <c r="BY182" s="2">
        <f>IF(VLOOKUP(A182,'BD OFICIAL'!$A$1:$AL$2097,17,0)=P182,0,1)</f>
        <v>0</v>
      </c>
      <c r="BZ182" s="2">
        <f>IF(VLOOKUP(A182,'BD OFICIAL'!$A$1:$AL$2097,19,0)=R182,0,1)</f>
        <v>0</v>
      </c>
      <c r="CA182" s="2">
        <f>IF(VLOOKUP(A182,'BD OFICIAL'!$A$1:$AL$2097,21,0)=T182,0,1)</f>
        <v>0</v>
      </c>
      <c r="CB182" s="2">
        <f>IF(VLOOKUP(A182,'BD OFICIAL'!$A$1:$AL$2097,24,0)=AK182,0,1)</f>
        <v>0</v>
      </c>
      <c r="CC182" s="2">
        <f>IF(VLOOKUP(A182,'BD OFICIAL'!$A$1:$AL$2097,25,0)=X182,0,1)</f>
        <v>0</v>
      </c>
      <c r="CD182" s="2">
        <f>IF(VLOOKUP(A182,'BD OFICIAL'!$A$1:$AL$2097,26,0)=Y182,0,1)</f>
        <v>0</v>
      </c>
      <c r="CE182" s="2">
        <f>IF(VLOOKUP(A182,'BD OFICIAL'!$A$1:$AL$2097,27,0)=Z182,0,1)</f>
        <v>0</v>
      </c>
      <c r="CF182" s="2">
        <f>IF(VLOOKUP(A182,'BD OFICIAL'!$A$1:$AL$2097,28,0)=AA182,0,1)</f>
        <v>0</v>
      </c>
      <c r="CG182" s="2">
        <f>IF(VLOOKUP(A182,'BD OFICIAL'!$A$1:$AL$2097,33,0)=AF182,0,1)</f>
        <v>0</v>
      </c>
      <c r="CH182" s="2">
        <f>IF(VLOOKUP(A182,'BD OFICIAL'!$A$1:$AL$2097,35,0)=AH182,0,1)</f>
        <v>0</v>
      </c>
      <c r="CI182" s="85">
        <f>IF(VLOOKUP(A182,'BD OFICIAL'!$A$1:$AL$2097,34,0)=AL182,0,1)</f>
        <v>0</v>
      </c>
      <c r="CJ182" s="12">
        <f>VLOOKUP(A182,'BD OFICIAL'!$A$1:$AM$2097,36,0)*AM182-AP182</f>
        <v>0</v>
      </c>
      <c r="CK182" s="85" t="str">
        <f t="shared" si="75"/>
        <v>SHNOM</v>
      </c>
      <c r="CL182" s="85" t="str">
        <f t="shared" si="76"/>
        <v>SI</v>
      </c>
      <c r="CM182" s="85" t="str">
        <f t="shared" si="89"/>
        <v>NO</v>
      </c>
      <c r="CN182" s="31">
        <f t="shared" si="90"/>
        <v>0</v>
      </c>
      <c r="CO182" s="31">
        <f t="shared" si="77"/>
        <v>0</v>
      </c>
      <c r="CP182" s="31">
        <f t="shared" si="102"/>
        <v>0</v>
      </c>
      <c r="CQ182" s="31">
        <f>IF(Y182="NO",0,IF(Y182="SI",IF(VLOOKUP(A182,'BD OFICIAL'!$A:$AO,40,0)=AQ182,0,1)))</f>
        <v>0</v>
      </c>
      <c r="CR182" s="31">
        <f>IF(Z182="NO",0,IF(Z182="SI",IF(VLOOKUP(A182,'BD OFICIAL'!$A:$AO,41,0)=AS182,0,1)))</f>
        <v>0</v>
      </c>
      <c r="CS182" s="31">
        <f t="shared" si="78"/>
        <v>1</v>
      </c>
      <c r="CT182" s="31">
        <f t="shared" si="79"/>
        <v>0</v>
      </c>
      <c r="CU182" s="31">
        <f>IF(VLOOKUP(A182,'BD OFICIAL'!$A$1:$AL$1055,31,0)="SI",IF(AT182&gt;0,0,1),IF(AT182=0,0,1))</f>
        <v>1</v>
      </c>
      <c r="CV182" s="31">
        <f t="shared" si="80"/>
        <v>0</v>
      </c>
      <c r="CW182" s="31">
        <f t="shared" si="81"/>
        <v>0</v>
      </c>
      <c r="CX182" s="85" t="str">
        <f t="shared" si="91"/>
        <v>NO</v>
      </c>
      <c r="CY182" s="31">
        <f t="shared" si="92"/>
        <v>0</v>
      </c>
      <c r="CZ182" s="85" t="str">
        <f>IF(ISERROR(VLOOKUP(AI182,EXPERIENCIA!$A$1:$C$2100,1,0)),"NO","SI")</f>
        <v>NO</v>
      </c>
      <c r="DA182" s="85" t="str">
        <f>IF(CX182="no","NO APLICA",IF(AX182=0,"ERROR NOTA",IF(AND(AX182&gt;1,CZ182="NO"),"ERROR NOTA",IF(AND(CZ182="NO",AX182=1),0,IF(VLOOKUP(AI182,EXPERIENCIA!$A$1:$C$2100,3,0)=AX182,0,"ERROR NOTA")))))</f>
        <v>NO APLICA</v>
      </c>
      <c r="DB182" s="85" t="str">
        <f>IF(ISERROR(VLOOKUP(AI182,COMPORTAMIENTO!$A$1:$C$2100,1,0)),"NO","SI")</f>
        <v>NO</v>
      </c>
      <c r="DC182" s="85" t="str">
        <f>IF(CX182="NO","NO APLICA",IF(AY182=0,"ERROR NOTA",IF(AND(DB182="NO",AY182=7),0,IF(VLOOKUP(AI182,COMPORTAMIENTO!$A$2:$H$2100,8,0)=AY182,0,"ERROR NOTA"))))</f>
        <v>NO APLICA</v>
      </c>
      <c r="DD182" s="103" t="str">
        <f t="shared" si="93"/>
        <v>NO APLICA</v>
      </c>
      <c r="DE182" s="103" t="str">
        <f t="shared" si="94"/>
        <v>NO APLICA</v>
      </c>
      <c r="DF182" s="85" t="str">
        <f t="shared" si="82"/>
        <v>SI</v>
      </c>
      <c r="DG182" s="85">
        <f t="shared" si="83"/>
        <v>0</v>
      </c>
      <c r="DH182" s="85">
        <f t="shared" si="95"/>
        <v>0</v>
      </c>
      <c r="DI182" s="85" t="str">
        <f t="shared" si="84"/>
        <v>NO APLICA</v>
      </c>
      <c r="DJ182" s="7" t="str">
        <f t="shared" si="96"/>
        <v>NO APLICA</v>
      </c>
      <c r="DK182" s="7" t="str">
        <f t="shared" si="85"/>
        <v>NO APLICA</v>
      </c>
      <c r="DL182" s="12">
        <f t="shared" si="97"/>
        <v>6350</v>
      </c>
      <c r="DM182" s="12">
        <f>VLOOKUP(A182,'5 TD'!$A:$B,2,0)</f>
        <v>5075</v>
      </c>
      <c r="DN182" s="7" t="str">
        <f t="shared" si="86"/>
        <v>NO APLICA</v>
      </c>
      <c r="DO182" s="85" t="str">
        <f t="shared" si="87"/>
        <v>NO APLICA</v>
      </c>
      <c r="DP182" s="85" t="str">
        <f t="shared" si="103"/>
        <v>NO APLICA</v>
      </c>
      <c r="DQ182" s="7" t="str">
        <f t="shared" si="104"/>
        <v>NO APLICA</v>
      </c>
      <c r="DR182" s="85" t="str">
        <f t="shared" si="98"/>
        <v>NO APLICA</v>
      </c>
      <c r="DS182" s="2">
        <f>+('3 Planilla Preadjudicación OTIC'!BO182)</f>
        <v>0</v>
      </c>
      <c r="DT182" s="2" t="str">
        <f>IF(DR182="APROBADO",VLOOKUP(A182,'5 TD'!$D$3:$E$270,2,0),"NO APLICA")</f>
        <v>NO APLICA</v>
      </c>
      <c r="DU182" s="2" t="str">
        <f t="shared" si="105"/>
        <v>NO APLICA</v>
      </c>
      <c r="DV182" s="2" t="str">
        <f>IF(DU182="SI",VLOOKUP(A182,'5 TD'!$G$3:$H$270,2,0),"NO APLICA ")</f>
        <v xml:space="preserve">NO APLICA </v>
      </c>
      <c r="DW182" s="2" t="str">
        <f t="shared" si="99"/>
        <v>NO</v>
      </c>
      <c r="DX182" s="2" t="str">
        <f>IF(DW182="SI",VLOOKUP(A182,'5 TD'!$J$4:$K$472,2,0),"NO APLICA")</f>
        <v>NO APLICA</v>
      </c>
      <c r="DY182" s="2" t="str">
        <f t="shared" si="100"/>
        <v>NO</v>
      </c>
      <c r="DZ182" s="7" t="str">
        <f>IF(DY182="SI",VLOOKUP(A182,'5 TD'!$M$4:$N$350,2,0),"NO APLICA")</f>
        <v>NO APLICA</v>
      </c>
      <c r="EA182" s="2" t="str">
        <f t="shared" si="88"/>
        <v>NO APLICA</v>
      </c>
      <c r="EB182" s="12" t="str">
        <f t="shared" si="101"/>
        <v/>
      </c>
      <c r="EC182" s="12" t="str">
        <f>IF(EA182="SI",VLOOKUP(A182,'5 TD'!$V$4:$W$479,2,0),"NO APLICA")</f>
        <v>NO APLICA</v>
      </c>
      <c r="ED182" s="2" t="str">
        <f t="shared" si="106"/>
        <v>NO</v>
      </c>
      <c r="EE182" s="79" t="str">
        <f>IF(ED182="SI",VLOOKUP(AI182,COMPORTAMIENTO!$A$1:$H$2100,7,0),"NO APLICA")</f>
        <v>NO APLICA</v>
      </c>
      <c r="EF182" s="234" t="str">
        <f>IF(ED182="SI",VLOOKUP(A182,'5 TD'!$P$2:$Q$479,2,0),"NO APLICA")</f>
        <v>NO APLICA</v>
      </c>
      <c r="EG182" s="2" t="str">
        <f t="shared" si="107"/>
        <v>NO</v>
      </c>
      <c r="EH182" s="2">
        <f>IF(CZ182="no",0,VLOOKUP(AI182,EXPERIENCIA!$A$1:$C$2100,2,0))</f>
        <v>0</v>
      </c>
      <c r="EI182" s="2">
        <f>IF(CZ182="si",VLOOKUP(A182,'5 TD'!$S$3:$T$2103,2,0),0)</f>
        <v>0</v>
      </c>
      <c r="EJ182" s="2" t="str">
        <f t="shared" si="108"/>
        <v>SI</v>
      </c>
      <c r="EK182" s="2">
        <f>+('3 Planilla Preadjudicación OTIC'!BU183)</f>
        <v>0</v>
      </c>
      <c r="EL182" s="3"/>
      <c r="EM182" s="3"/>
      <c r="EN182" s="3"/>
    </row>
    <row r="183" spans="1:144" ht="15" hidden="1" customHeight="1" x14ac:dyDescent="0.3">
      <c r="A183" s="2">
        <f>+('3 Planilla Preadjudicación OTIC'!A183)</f>
        <v>14552</v>
      </c>
      <c r="B183" s="2" t="str">
        <f>+('3 Planilla Preadjudicación OTIC'!B183)</f>
        <v>53334038-5</v>
      </c>
      <c r="C183" s="4">
        <f>+('3 Planilla Preadjudicación OTIC'!E183)</f>
        <v>2025</v>
      </c>
      <c r="D183" s="4" t="str">
        <f>+('3 Planilla Preadjudicación OTIC'!F183)</f>
        <v>Fondos Regionales</v>
      </c>
      <c r="E183" s="4" t="str">
        <f>+('3 Planilla Preadjudicación OTIC'!G183)</f>
        <v>61531000-K</v>
      </c>
      <c r="F183" s="4" t="str">
        <f>+('3 Planilla Preadjudicación OTIC'!H183)</f>
        <v>SENCE</v>
      </c>
      <c r="G183" s="4"/>
      <c r="H183" s="4"/>
      <c r="I183" s="4" t="str">
        <f>+('3 Planilla Preadjudicación OTIC'!I183)</f>
        <v>LABORES DE CARPINTERÍA DE TERMINACIONES AVANZADAS</v>
      </c>
      <c r="J183" s="4" t="str">
        <f>+('3 Planilla Preadjudicación OTIC'!J183)</f>
        <v>PF1567</v>
      </c>
      <c r="K183" s="4" t="str">
        <f>+('3 Planilla Preadjudicación OTIC'!K183)</f>
        <v>TÉCNICAS PARA EL EMPRENDIMIENTO</v>
      </c>
      <c r="L183" s="4" t="str">
        <f>+('3 Planilla Preadjudicación OTIC'!L183)</f>
        <v>PF0921</v>
      </c>
      <c r="M183" s="2">
        <f>+('3 Planilla Preadjudicación OTIC'!M183)</f>
        <v>9</v>
      </c>
      <c r="N183" s="4" t="str">
        <f>+('3 Planilla Preadjudicación OTIC'!N183)</f>
        <v>DE LA ARAUCANÍA</v>
      </c>
      <c r="O183" s="4" t="str">
        <f>+('3 Planilla Preadjudicación OTIC'!O183)</f>
        <v>SAAVEDRA</v>
      </c>
      <c r="P183" s="4" t="str">
        <f>+('3 Planilla Preadjudicación OTIC'!P183)</f>
        <v>PERSONAS VULNERABLES PERTENECIENTES AL 80 % MÁS VULNERABLE</v>
      </c>
      <c r="Q183" s="4" t="str">
        <f>+('3 Planilla Preadjudicación OTIC'!Q183)</f>
        <v>PRESENCIAL</v>
      </c>
      <c r="R183" s="4" t="str">
        <f>+('3 Planilla Preadjudicación OTIC'!R183)</f>
        <v>INDEPENDIENTE</v>
      </c>
      <c r="S183" s="4" t="str">
        <f>+('3 Planilla Preadjudicación OTIC'!S183)</f>
        <v>01. LUNES - MAÑANA / 04. MARTES - MAÑANA / 07. MIÉRCOLES - MAÑANA / 10. JUEVES - MAÑANA / 13. VIERNES - MAÑANA</v>
      </c>
      <c r="T183" s="2">
        <f>+('3 Planilla Preadjudicación OTIC'!T183)</f>
        <v>20</v>
      </c>
      <c r="U183" s="2">
        <f>+('3 Planilla Preadjudicación OTIC'!U183)</f>
        <v>130</v>
      </c>
      <c r="V183" s="2">
        <f>+('3 Planilla Preadjudicación OTIC'!V183)</f>
        <v>12</v>
      </c>
      <c r="W183" s="2">
        <f>+('3 Planilla Preadjudicación OTIC'!W183)</f>
        <v>142</v>
      </c>
      <c r="X183" s="2">
        <f>+('3 Planilla Preadjudicación OTIC'!X183)</f>
        <v>4</v>
      </c>
      <c r="Y183" s="2" t="str">
        <f>+('3 Planilla Preadjudicación OTIC'!Y183)</f>
        <v>SI</v>
      </c>
      <c r="Z183" s="2" t="str">
        <f>+('3 Planilla Preadjudicación OTIC'!Z183)</f>
        <v>SI</v>
      </c>
      <c r="AA183" s="2" t="str">
        <f>+('3 Planilla Preadjudicación OTIC'!AA183)</f>
        <v>SI</v>
      </c>
      <c r="AB183" s="4">
        <f>+('3 Planilla Preadjudicación OTIC'!AB183)</f>
        <v>0</v>
      </c>
      <c r="AC183" s="4" t="str">
        <f>+('3 Planilla Preadjudicación OTIC'!AC183)</f>
        <v>EDUCACIÓN MEDIA COMPLETA, PREFERENTEMENTE</v>
      </c>
      <c r="AD183" s="2">
        <f>+('3 Planilla Preadjudicación OTIC'!AD183)</f>
        <v>0</v>
      </c>
      <c r="AE183" s="4">
        <f>+('3 Planilla Preadjudicación OTIC'!AE183)</f>
        <v>0</v>
      </c>
      <c r="AF183" s="2" t="str">
        <f>+('3 Planilla Preadjudicación OTIC'!AF183)</f>
        <v>CONVOCATORIA ABIERTA</v>
      </c>
      <c r="AG183" s="2">
        <f>+('3 Planilla Preadjudicación OTIC'!AG183)</f>
        <v>36</v>
      </c>
      <c r="AH183" s="30">
        <v>2</v>
      </c>
      <c r="AI183" s="2" t="str">
        <f>+('3 Planilla Preadjudicación OTIC'!AI183)</f>
        <v>76651820-6</v>
      </c>
      <c r="AJ183" s="135" t="str">
        <f>+('3 Planilla Preadjudicación OTIC'!AJ183)</f>
        <v>Otec Actitud Chile Formacion LTDA.</v>
      </c>
      <c r="AK183" s="4">
        <f>+('3 Planilla Preadjudicación OTIC'!AK183)</f>
        <v>142</v>
      </c>
      <c r="AL183" s="2">
        <f>+('3 Planilla Preadjudicación OTIC'!AL183)</f>
        <v>36</v>
      </c>
      <c r="AM183" s="2">
        <f>+('3 Planilla Preadjudicación OTIC'!AM183)</f>
        <v>6350</v>
      </c>
      <c r="AN183" s="12">
        <f>+('3 Planilla Preadjudicación OTIC'!AN183)</f>
        <v>270000</v>
      </c>
      <c r="AO183" s="12">
        <f>+('3 Planilla Preadjudicación OTIC'!AO183)</f>
        <v>0</v>
      </c>
      <c r="AP183" s="12">
        <f>+('3 Planilla Preadjudicación OTIC'!AP183)</f>
        <v>18034000</v>
      </c>
      <c r="AQ183" s="12">
        <f>+('3 Planilla Preadjudicación OTIC'!AQ183)</f>
        <v>2880000</v>
      </c>
      <c r="AR183" s="12">
        <f>+('3 Planilla Preadjudicación OTIC'!AR183)</f>
        <v>5400000</v>
      </c>
      <c r="AS183" s="12">
        <f>+('3 Planilla Preadjudicación OTIC'!AS183)</f>
        <v>3600000</v>
      </c>
      <c r="AT183" s="12">
        <f>+('3 Planilla Preadjudicación OTIC'!AT183)</f>
        <v>0</v>
      </c>
      <c r="AU183" s="12">
        <f>+('3 Planilla Preadjudicación OTIC'!AU183)</f>
        <v>29914000</v>
      </c>
      <c r="AV183" s="12" t="str">
        <f>+('3 Planilla Preadjudicación OTIC'!AV183)</f>
        <v>NO</v>
      </c>
      <c r="AW183" s="4" t="str">
        <f>+('3 Planilla Preadjudicación OTIC'!AW183)</f>
        <v>Valor alumno subsidio de utiles, insumos y herramientas no es correcto se menciona $270.000 y no $275.000 (RESOLUCIÓN EXENTA N°1366 28/05/2025)</v>
      </c>
      <c r="AX183" s="4">
        <f>+('3 Planilla Preadjudicación OTIC'!AX183)</f>
        <v>0</v>
      </c>
      <c r="AY183" s="2">
        <f>+('3 Planilla Preadjudicación OTIC'!AY183)</f>
        <v>0</v>
      </c>
      <c r="AZ183" s="2" t="str">
        <f>+('3 Planilla Preadjudicación OTIC'!BA183)</f>
        <v>-</v>
      </c>
      <c r="BA183" s="2" t="str">
        <f>+('3 Planilla Preadjudicación OTIC'!BB183)</f>
        <v>-</v>
      </c>
      <c r="BB183" s="2" t="str">
        <f>+('3 Planilla Preadjudicación OTIC'!BC183)</f>
        <v>-</v>
      </c>
      <c r="BC183" s="2" t="str">
        <f>+('3 Planilla Preadjudicación OTIC'!BD183)</f>
        <v>-</v>
      </c>
      <c r="BD183" s="2" t="str">
        <f>+('3 Planilla Preadjudicación OTIC'!BE183)</f>
        <v>-</v>
      </c>
      <c r="BE183" s="2" t="str">
        <f>+('3 Planilla Preadjudicación OTIC'!BF183)</f>
        <v>-</v>
      </c>
      <c r="BF183" s="2"/>
      <c r="BG183" s="2">
        <f>+('3 Planilla Preadjudicación OTIC'!BG183)</f>
        <v>0</v>
      </c>
      <c r="BH183" s="2">
        <f>+('3 Planilla Preadjudicación OTIC'!BH183)</f>
        <v>0</v>
      </c>
      <c r="BI183" s="2">
        <f>+('3 Planilla Preadjudicación OTIC'!BI183)</f>
        <v>0</v>
      </c>
      <c r="BJ183" s="2">
        <f>+('3 Planilla Preadjudicación OTIC'!BJ183)</f>
        <v>0</v>
      </c>
      <c r="BK183" s="2">
        <f>+('3 Planilla Preadjudicación OTIC'!BK183)</f>
        <v>0</v>
      </c>
      <c r="BL183" s="199">
        <f>+('3 Planilla Preadjudicación OTIC'!BM183)</f>
        <v>0</v>
      </c>
      <c r="BM183" s="103">
        <f>ROUND(('3 Planilla Preadjudicación OTIC'!BN183),1)</f>
        <v>0</v>
      </c>
      <c r="BN183" s="4">
        <f>+('3 Planilla Preadjudicación OTIC'!BO183)</f>
        <v>0</v>
      </c>
      <c r="BO183" s="4">
        <f>+('3 Planilla Preadjudicación OTIC'!BP183)</f>
        <v>0</v>
      </c>
      <c r="BP183" s="4">
        <f>+('3 Planilla Preadjudicación OTIC'!BQ183)</f>
        <v>0</v>
      </c>
      <c r="BQ183" s="4">
        <f>+('3 Planilla Preadjudicación OTIC'!BR183)</f>
        <v>0</v>
      </c>
      <c r="BR183" s="4">
        <f>+('3 Planilla Preadjudicación OTIC'!BS183)</f>
        <v>0</v>
      </c>
      <c r="BS183" s="4">
        <f>+('3 Planilla Preadjudicación OTIC'!BT183)</f>
        <v>0</v>
      </c>
      <c r="BT183" s="135"/>
      <c r="BU183" s="85">
        <f>IF(VLOOKUP(A183,'BD OFICIAL'!$A$1:$AL$2097,7,0)=D183,0,1)</f>
        <v>0</v>
      </c>
      <c r="BV183" s="85">
        <f>IF(VLOOKUP(A183,'BD OFICIAL'!$A$1:$AL$2097,11,0)=J183,0,1)</f>
        <v>0</v>
      </c>
      <c r="BW183" s="85">
        <f>IF(VLOOKUP(A183,'BD OFICIAL'!$A$1:$AL$2097,13,0)=L183,0,1)</f>
        <v>0</v>
      </c>
      <c r="BX183" s="2">
        <f>IF(VLOOKUP(A183,'BD OFICIAL'!$A$1:$AL$2097,16,0)=O183,0,1)</f>
        <v>0</v>
      </c>
      <c r="BY183" s="2">
        <f>IF(VLOOKUP(A183,'BD OFICIAL'!$A$1:$AL$2097,17,0)=P183,0,1)</f>
        <v>0</v>
      </c>
      <c r="BZ183" s="2">
        <f>IF(VLOOKUP(A183,'BD OFICIAL'!$A$1:$AL$2097,19,0)=R183,0,1)</f>
        <v>0</v>
      </c>
      <c r="CA183" s="2">
        <f>IF(VLOOKUP(A183,'BD OFICIAL'!$A$1:$AL$2097,21,0)=T183,0,1)</f>
        <v>0</v>
      </c>
      <c r="CB183" s="2">
        <f>IF(VLOOKUP(A183,'BD OFICIAL'!$A$1:$AL$2097,24,0)=AK183,0,1)</f>
        <v>0</v>
      </c>
      <c r="CC183" s="2">
        <f>IF(VLOOKUP(A183,'BD OFICIAL'!$A$1:$AL$2097,25,0)=X183,0,1)</f>
        <v>0</v>
      </c>
      <c r="CD183" s="2">
        <f>IF(VLOOKUP(A183,'BD OFICIAL'!$A$1:$AL$2097,26,0)=Y183,0,1)</f>
        <v>0</v>
      </c>
      <c r="CE183" s="2">
        <f>IF(VLOOKUP(A183,'BD OFICIAL'!$A$1:$AL$2097,27,0)=Z183,0,1)</f>
        <v>0</v>
      </c>
      <c r="CF183" s="2">
        <f>IF(VLOOKUP(A183,'BD OFICIAL'!$A$1:$AL$2097,28,0)=AA183,0,1)</f>
        <v>0</v>
      </c>
      <c r="CG183" s="2">
        <f>IF(VLOOKUP(A183,'BD OFICIAL'!$A$1:$AL$2097,33,0)=AF183,0,1)</f>
        <v>0</v>
      </c>
      <c r="CH183" s="2">
        <f>IF(VLOOKUP(A183,'BD OFICIAL'!$A$1:$AL$2097,35,0)=AH183,0,1)</f>
        <v>0</v>
      </c>
      <c r="CI183" s="85">
        <f>IF(VLOOKUP(A183,'BD OFICIAL'!$A$1:$AL$2097,34,0)=AL183,0,1)</f>
        <v>0</v>
      </c>
      <c r="CJ183" s="12">
        <f>VLOOKUP(A183,'BD OFICIAL'!$A$1:$AM$2097,36,0)*AM183-AP183</f>
        <v>0</v>
      </c>
      <c r="CK183" s="85" t="str">
        <f t="shared" si="75"/>
        <v>SHNOM</v>
      </c>
      <c r="CL183" s="85" t="str">
        <f t="shared" si="76"/>
        <v>SI</v>
      </c>
      <c r="CM183" s="85" t="str">
        <f t="shared" si="89"/>
        <v>NO</v>
      </c>
      <c r="CN183" s="31">
        <f t="shared" si="90"/>
        <v>0</v>
      </c>
      <c r="CO183" s="31">
        <f t="shared" si="77"/>
        <v>0</v>
      </c>
      <c r="CP183" s="31">
        <f t="shared" si="102"/>
        <v>0</v>
      </c>
      <c r="CQ183" s="31">
        <f>IF(Y183="NO",0,IF(Y183="SI",IF(VLOOKUP(A183,'BD OFICIAL'!$A:$AO,40,0)=AQ183,0,1)))</f>
        <v>0</v>
      </c>
      <c r="CR183" s="31">
        <f>IF(Z183="NO",0,IF(Z183="SI",IF(VLOOKUP(A183,'BD OFICIAL'!$A:$AO,41,0)=AS183,0,1)))</f>
        <v>0</v>
      </c>
      <c r="CS183" s="31">
        <f t="shared" si="78"/>
        <v>1</v>
      </c>
      <c r="CT183" s="31">
        <f t="shared" si="79"/>
        <v>0</v>
      </c>
      <c r="CU183" s="31">
        <f>IF(VLOOKUP(A183,'BD OFICIAL'!$A$1:$AL$1055,31,0)="SI",IF(AT183&gt;0,0,1),IF(AT183=0,0,1))</f>
        <v>0</v>
      </c>
      <c r="CV183" s="31">
        <f t="shared" si="80"/>
        <v>0</v>
      </c>
      <c r="CW183" s="31">
        <f t="shared" si="81"/>
        <v>0</v>
      </c>
      <c r="CX183" s="85" t="str">
        <f t="shared" si="91"/>
        <v>NO</v>
      </c>
      <c r="CY183" s="31">
        <f t="shared" si="92"/>
        <v>0</v>
      </c>
      <c r="CZ183" s="85" t="str">
        <f>IF(ISERROR(VLOOKUP(AI183,EXPERIENCIA!$A$1:$C$2100,1,0)),"NO","SI")</f>
        <v>NO</v>
      </c>
      <c r="DA183" s="85" t="str">
        <f>IF(CX183="no","NO APLICA",IF(AX183=0,"ERROR NOTA",IF(AND(AX183&gt;1,CZ183="NO"),"ERROR NOTA",IF(AND(CZ183="NO",AX183=1),0,IF(VLOOKUP(AI183,EXPERIENCIA!$A$1:$C$2100,3,0)=AX183,0,"ERROR NOTA")))))</f>
        <v>NO APLICA</v>
      </c>
      <c r="DB183" s="85" t="str">
        <f>IF(ISERROR(VLOOKUP(AI183,COMPORTAMIENTO!$A$1:$C$2100,1,0)),"NO","SI")</f>
        <v>NO</v>
      </c>
      <c r="DC183" s="85" t="str">
        <f>IF(CX183="NO","NO APLICA",IF(AY183=0,"ERROR NOTA",IF(AND(DB183="NO",AY183=7),0,IF(VLOOKUP(AI183,COMPORTAMIENTO!$A$2:$H$2100,8,0)=AY183,0,"ERROR NOTA"))))</f>
        <v>NO APLICA</v>
      </c>
      <c r="DD183" s="103" t="str">
        <f t="shared" si="93"/>
        <v>NO APLICA</v>
      </c>
      <c r="DE183" s="103" t="str">
        <f t="shared" si="94"/>
        <v>NO APLICA</v>
      </c>
      <c r="DF183" s="85" t="str">
        <f t="shared" si="82"/>
        <v>SI</v>
      </c>
      <c r="DG183" s="85">
        <f t="shared" si="83"/>
        <v>0</v>
      </c>
      <c r="DH183" s="85">
        <f t="shared" si="95"/>
        <v>0</v>
      </c>
      <c r="DI183" s="85" t="str">
        <f t="shared" si="84"/>
        <v>NO APLICA</v>
      </c>
      <c r="DJ183" s="7" t="str">
        <f t="shared" si="96"/>
        <v>NO APLICA</v>
      </c>
      <c r="DK183" s="7" t="str">
        <f t="shared" si="85"/>
        <v>NO APLICA</v>
      </c>
      <c r="DL183" s="12">
        <f t="shared" si="97"/>
        <v>6350</v>
      </c>
      <c r="DM183" s="12">
        <f>VLOOKUP(A183,'5 TD'!$A:$B,2,0)</f>
        <v>5075</v>
      </c>
      <c r="DN183" s="7" t="str">
        <f t="shared" si="86"/>
        <v>NO APLICA</v>
      </c>
      <c r="DO183" s="85" t="str">
        <f t="shared" si="87"/>
        <v>NO APLICA</v>
      </c>
      <c r="DP183" s="85" t="str">
        <f t="shared" si="103"/>
        <v>NO APLICA</v>
      </c>
      <c r="DQ183" s="7" t="str">
        <f t="shared" si="104"/>
        <v>NO APLICA</v>
      </c>
      <c r="DR183" s="85" t="str">
        <f t="shared" si="98"/>
        <v>NO APLICA</v>
      </c>
      <c r="DS183" s="2" t="e">
        <f>+('3 Planilla Preadjudicación OTIC'!#REF!)</f>
        <v>#REF!</v>
      </c>
      <c r="DT183" s="2" t="str">
        <f>IF(DR183="APROBADO",VLOOKUP(A183,'5 TD'!$D$3:$E$270,2,0),"NO APLICA")</f>
        <v>NO APLICA</v>
      </c>
      <c r="DU183" s="2" t="str">
        <f t="shared" si="105"/>
        <v>NO APLICA</v>
      </c>
      <c r="DV183" s="2" t="str">
        <f>IF(DU183="SI",VLOOKUP(A183,'5 TD'!$G$3:$H$270,2,0),"NO APLICA ")</f>
        <v xml:space="preserve">NO APLICA </v>
      </c>
      <c r="DW183" s="2" t="str">
        <f t="shared" si="99"/>
        <v>NO</v>
      </c>
      <c r="DX183" s="2" t="str">
        <f>IF(DW183="SI",VLOOKUP(A183,'5 TD'!$J$4:$K$472,2,0),"NO APLICA")</f>
        <v>NO APLICA</v>
      </c>
      <c r="DY183" s="2" t="str">
        <f t="shared" si="100"/>
        <v>NO</v>
      </c>
      <c r="DZ183" s="7" t="str">
        <f>IF(DY183="SI",VLOOKUP(A183,'5 TD'!$M$4:$N$350,2,0),"NO APLICA")</f>
        <v>NO APLICA</v>
      </c>
      <c r="EA183" s="2" t="str">
        <f t="shared" si="88"/>
        <v>NO APLICA</v>
      </c>
      <c r="EB183" s="12" t="str">
        <f t="shared" si="101"/>
        <v/>
      </c>
      <c r="EC183" s="12" t="str">
        <f>IF(EA183="SI",VLOOKUP(A183,'5 TD'!$V$4:$W$479,2,0),"NO APLICA")</f>
        <v>NO APLICA</v>
      </c>
      <c r="ED183" s="2" t="str">
        <f t="shared" si="106"/>
        <v>NO</v>
      </c>
      <c r="EE183" s="79" t="str">
        <f>IF(ED183="SI",VLOOKUP(AI183,COMPORTAMIENTO!$A$1:$H$2100,7,0),"NO APLICA")</f>
        <v>NO APLICA</v>
      </c>
      <c r="EF183" s="234" t="str">
        <f>IF(ED183="SI",VLOOKUP(A183,'5 TD'!$P$2:$Q$479,2,0),"NO APLICA")</f>
        <v>NO APLICA</v>
      </c>
      <c r="EG183" s="2" t="str">
        <f t="shared" si="107"/>
        <v>NO</v>
      </c>
      <c r="EH183" s="2">
        <f>IF(CZ183="no",0,VLOOKUP(AI183,EXPERIENCIA!$A$1:$C$2100,2,0))</f>
        <v>0</v>
      </c>
      <c r="EI183" s="2">
        <f>IF(CZ183="si",VLOOKUP(A183,'5 TD'!$S$3:$T$2103,2,0),0)</f>
        <v>0</v>
      </c>
      <c r="EJ183" s="2" t="str">
        <f t="shared" si="108"/>
        <v>SI</v>
      </c>
      <c r="EK183" s="2">
        <f>+('3 Planilla Preadjudicación OTIC'!BU184)</f>
        <v>0</v>
      </c>
      <c r="EL183" s="3"/>
      <c r="EM183" s="3"/>
      <c r="EN183" s="3"/>
    </row>
    <row r="184" spans="1:144" ht="15" hidden="1" customHeight="1" x14ac:dyDescent="0.3">
      <c r="A184" s="2">
        <f>+('3 Planilla Preadjudicación OTIC'!A184)</f>
        <v>14555</v>
      </c>
      <c r="B184" s="2" t="str">
        <f>+('3 Planilla Preadjudicación OTIC'!B184)</f>
        <v>53334038-5</v>
      </c>
      <c r="C184" s="4">
        <f>+('3 Planilla Preadjudicación OTIC'!E184)</f>
        <v>2025</v>
      </c>
      <c r="D184" s="4" t="str">
        <f>+('3 Planilla Preadjudicación OTIC'!F184)</f>
        <v>Fondos Regionales</v>
      </c>
      <c r="E184" s="4" t="str">
        <f>+('3 Planilla Preadjudicación OTIC'!G184)</f>
        <v>61531000-K</v>
      </c>
      <c r="F184" s="4" t="str">
        <f>+('3 Planilla Preadjudicación OTIC'!H184)</f>
        <v>SENCE</v>
      </c>
      <c r="G184" s="4"/>
      <c r="H184" s="4"/>
      <c r="I184" s="4" t="str">
        <f>+('3 Planilla Preadjudicación OTIC'!I184)</f>
        <v>LABORES DE INSTALACIONES SANITARIAS</v>
      </c>
      <c r="J184" s="4" t="str">
        <f>+('3 Planilla Preadjudicación OTIC'!J184)</f>
        <v>PF1575</v>
      </c>
      <c r="K184" s="4" t="str">
        <f>+('3 Planilla Preadjudicación OTIC'!K184)</f>
        <v>TÉCNICAS PARA EL EMPRENDIMIENTO</v>
      </c>
      <c r="L184" s="4" t="str">
        <f>+('3 Planilla Preadjudicación OTIC'!L184)</f>
        <v>PF0921</v>
      </c>
      <c r="M184" s="2">
        <f>+('3 Planilla Preadjudicación OTIC'!M184)</f>
        <v>9</v>
      </c>
      <c r="N184" s="4" t="str">
        <f>+('3 Planilla Preadjudicación OTIC'!N184)</f>
        <v>DE LA ARAUCANÍA</v>
      </c>
      <c r="O184" s="4" t="str">
        <f>+('3 Planilla Preadjudicación OTIC'!O184)</f>
        <v>CURARREHUE</v>
      </c>
      <c r="P184" s="4" t="str">
        <f>+('3 Planilla Preadjudicación OTIC'!P184)</f>
        <v>PERSONAS VULNERABLES PERTENECIENTES AL 80 % MÁS VULNERABLE</v>
      </c>
      <c r="Q184" s="4" t="str">
        <f>+('3 Planilla Preadjudicación OTIC'!Q184)</f>
        <v>PRESENCIAL</v>
      </c>
      <c r="R184" s="4" t="str">
        <f>+('3 Planilla Preadjudicación OTIC'!R184)</f>
        <v>INDEPENDIENTE</v>
      </c>
      <c r="S184" s="4" t="str">
        <f>+('3 Planilla Preadjudicación OTIC'!S184)</f>
        <v>01. LUNES - MAÑANA / 04. MARTES - MAÑANA / 07. MIÉRCOLES - MAÑANA / 10. JUEVES - MAÑANA / 13. VIERNES - MAÑANA</v>
      </c>
      <c r="T184" s="2">
        <f>+('3 Planilla Preadjudicación OTIC'!T184)</f>
        <v>20</v>
      </c>
      <c r="U184" s="2">
        <f>+('3 Planilla Preadjudicación OTIC'!U184)</f>
        <v>145</v>
      </c>
      <c r="V184" s="2">
        <f>+('3 Planilla Preadjudicación OTIC'!V184)</f>
        <v>12</v>
      </c>
      <c r="W184" s="2">
        <f>+('3 Planilla Preadjudicación OTIC'!W184)</f>
        <v>157</v>
      </c>
      <c r="X184" s="2">
        <f>+('3 Planilla Preadjudicación OTIC'!X184)</f>
        <v>4</v>
      </c>
      <c r="Y184" s="2" t="str">
        <f>+('3 Planilla Preadjudicación OTIC'!Y184)</f>
        <v>SI</v>
      </c>
      <c r="Z184" s="2" t="str">
        <f>+('3 Planilla Preadjudicación OTIC'!Z184)</f>
        <v>SI</v>
      </c>
      <c r="AA184" s="2" t="str">
        <f>+('3 Planilla Preadjudicación OTIC'!AA184)</f>
        <v>SI</v>
      </c>
      <c r="AB184" s="4">
        <f>+('3 Planilla Preadjudicación OTIC'!AB184)</f>
        <v>0</v>
      </c>
      <c r="AC184" s="4" t="str">
        <f>+('3 Planilla Preadjudicación OTIC'!AC184)</f>
        <v>EDUCACIÓN MEDIA COMPLETA, PREFERENTEMENTE. Y HABER CURSADO EL CURSO DE “LABORES DE SOPORTE EN INSTALACIONES
SANITARIAS” O EXPERIENCIA DE DOS AÑOS COMO “AYUDANTE INSTALACIONES SANITARIAS”, DEMOSTRABLE.</v>
      </c>
      <c r="AD184" s="2">
        <f>+('3 Planilla Preadjudicación OTIC'!AD184)</f>
        <v>0</v>
      </c>
      <c r="AE184" s="4">
        <f>+('3 Planilla Preadjudicación OTIC'!AE184)</f>
        <v>0</v>
      </c>
      <c r="AF184" s="2" t="str">
        <f>+('3 Planilla Preadjudicación OTIC'!AF184)</f>
        <v>CONVOCATORIA ABIERTA</v>
      </c>
      <c r="AG184" s="2">
        <f>+('3 Planilla Preadjudicación OTIC'!AG184)</f>
        <v>40</v>
      </c>
      <c r="AH184" s="30">
        <v>2</v>
      </c>
      <c r="AI184" s="2" t="str">
        <f>+('3 Planilla Preadjudicación OTIC'!AI184)</f>
        <v>76651820-6</v>
      </c>
      <c r="AJ184" s="135" t="str">
        <f>+('3 Planilla Preadjudicación OTIC'!AJ184)</f>
        <v>Otec Actitud Chile Formacion LTDA.</v>
      </c>
      <c r="AK184" s="4">
        <f>+('3 Planilla Preadjudicación OTIC'!AK184)</f>
        <v>157</v>
      </c>
      <c r="AL184" s="2">
        <f>+('3 Planilla Preadjudicación OTIC'!AL184)</f>
        <v>40</v>
      </c>
      <c r="AM184" s="2">
        <f>+('3 Planilla Preadjudicación OTIC'!AM184)</f>
        <v>6350</v>
      </c>
      <c r="AN184" s="12">
        <f>+('3 Planilla Preadjudicación OTIC'!AN184)</f>
        <v>270000</v>
      </c>
      <c r="AO184" s="12">
        <f>+('3 Planilla Preadjudicación OTIC'!AO184)</f>
        <v>0</v>
      </c>
      <c r="AP184" s="12">
        <f>+('3 Planilla Preadjudicación OTIC'!AP184)</f>
        <v>19939000</v>
      </c>
      <c r="AQ184" s="12">
        <f>+('3 Planilla Preadjudicación OTIC'!AQ184)</f>
        <v>3200000</v>
      </c>
      <c r="AR184" s="12">
        <f>+('3 Planilla Preadjudicación OTIC'!AR184)</f>
        <v>5400000</v>
      </c>
      <c r="AS184" s="12">
        <f>+('3 Planilla Preadjudicación OTIC'!AS184)</f>
        <v>4000000</v>
      </c>
      <c r="AT184" s="12">
        <f>+('3 Planilla Preadjudicación OTIC'!AT184)</f>
        <v>0</v>
      </c>
      <c r="AU184" s="12">
        <f>+('3 Planilla Preadjudicación OTIC'!AU184)</f>
        <v>32539000</v>
      </c>
      <c r="AV184" s="12" t="str">
        <f>+('3 Planilla Preadjudicación OTIC'!AV184)</f>
        <v>NO</v>
      </c>
      <c r="AW184" s="4" t="str">
        <f>+('3 Planilla Preadjudicación OTIC'!AW184)</f>
        <v>Valor alumno subsidio de utiles, insumos y herramientas no es correcto se menciona $270.000 y no $275.000 (RESOLUCIÓN EXENTA N°1366 28/05/2025)</v>
      </c>
      <c r="AX184" s="4">
        <f>+('3 Planilla Preadjudicación OTIC'!AX184)</f>
        <v>0</v>
      </c>
      <c r="AY184" s="2">
        <f>+('3 Planilla Preadjudicación OTIC'!AY184)</f>
        <v>0</v>
      </c>
      <c r="AZ184" s="2" t="str">
        <f>+('3 Planilla Preadjudicación OTIC'!BA184)</f>
        <v>-</v>
      </c>
      <c r="BA184" s="2" t="str">
        <f>+('3 Planilla Preadjudicación OTIC'!BB184)</f>
        <v>-</v>
      </c>
      <c r="BB184" s="2" t="str">
        <f>+('3 Planilla Preadjudicación OTIC'!BC184)</f>
        <v>-</v>
      </c>
      <c r="BC184" s="2" t="str">
        <f>+('3 Planilla Preadjudicación OTIC'!BD184)</f>
        <v>-</v>
      </c>
      <c r="BD184" s="2" t="str">
        <f>+('3 Planilla Preadjudicación OTIC'!BE184)</f>
        <v>-</v>
      </c>
      <c r="BE184" s="2" t="str">
        <f>+('3 Planilla Preadjudicación OTIC'!BF184)</f>
        <v>-</v>
      </c>
      <c r="BF184" s="2"/>
      <c r="BG184" s="2">
        <f>+('3 Planilla Preadjudicación OTIC'!BG184)</f>
        <v>0</v>
      </c>
      <c r="BH184" s="2">
        <f>+('3 Planilla Preadjudicación OTIC'!BH184)</f>
        <v>0</v>
      </c>
      <c r="BI184" s="2">
        <f>+('3 Planilla Preadjudicación OTIC'!BI184)</f>
        <v>0</v>
      </c>
      <c r="BJ184" s="2">
        <f>+('3 Planilla Preadjudicación OTIC'!BJ184)</f>
        <v>0</v>
      </c>
      <c r="BK184" s="2">
        <f>+('3 Planilla Preadjudicación OTIC'!BK184)</f>
        <v>0</v>
      </c>
      <c r="BL184" s="199">
        <f>+('3 Planilla Preadjudicación OTIC'!BM184)</f>
        <v>0</v>
      </c>
      <c r="BM184" s="103">
        <f>ROUND(('3 Planilla Preadjudicación OTIC'!BN184),1)</f>
        <v>0</v>
      </c>
      <c r="BN184" s="4">
        <f>+('3 Planilla Preadjudicación OTIC'!BO184)</f>
        <v>0</v>
      </c>
      <c r="BO184" s="4">
        <f>+('3 Planilla Preadjudicación OTIC'!BP184)</f>
        <v>0</v>
      </c>
      <c r="BP184" s="4">
        <f>+('3 Planilla Preadjudicación OTIC'!BQ184)</f>
        <v>0</v>
      </c>
      <c r="BQ184" s="4">
        <f>+('3 Planilla Preadjudicación OTIC'!BR184)</f>
        <v>0</v>
      </c>
      <c r="BR184" s="4">
        <f>+('3 Planilla Preadjudicación OTIC'!BS184)</f>
        <v>0</v>
      </c>
      <c r="BS184" s="4">
        <f>+('3 Planilla Preadjudicación OTIC'!BT184)</f>
        <v>0</v>
      </c>
      <c r="BT184" s="135"/>
      <c r="BU184" s="85">
        <f>IF(VLOOKUP(A184,'BD OFICIAL'!$A$1:$AL$2097,7,0)=D184,0,1)</f>
        <v>0</v>
      </c>
      <c r="BV184" s="85">
        <f>IF(VLOOKUP(A184,'BD OFICIAL'!$A$1:$AL$2097,11,0)=J184,0,1)</f>
        <v>0</v>
      </c>
      <c r="BW184" s="85">
        <f>IF(VLOOKUP(A184,'BD OFICIAL'!$A$1:$AL$2097,13,0)=L184,0,1)</f>
        <v>0</v>
      </c>
      <c r="BX184" s="2">
        <f>IF(VLOOKUP(A184,'BD OFICIAL'!$A$1:$AL$2097,16,0)=O184,0,1)</f>
        <v>0</v>
      </c>
      <c r="BY184" s="2">
        <f>IF(VLOOKUP(A184,'BD OFICIAL'!$A$1:$AL$2097,17,0)=P184,0,1)</f>
        <v>0</v>
      </c>
      <c r="BZ184" s="2">
        <f>IF(VLOOKUP(A184,'BD OFICIAL'!$A$1:$AL$2097,19,0)=R184,0,1)</f>
        <v>0</v>
      </c>
      <c r="CA184" s="2">
        <f>IF(VLOOKUP(A184,'BD OFICIAL'!$A$1:$AL$2097,21,0)=T184,0,1)</f>
        <v>0</v>
      </c>
      <c r="CB184" s="2">
        <f>IF(VLOOKUP(A184,'BD OFICIAL'!$A$1:$AL$2097,24,0)=AK184,0,1)</f>
        <v>0</v>
      </c>
      <c r="CC184" s="2">
        <f>IF(VLOOKUP(A184,'BD OFICIAL'!$A$1:$AL$2097,25,0)=X184,0,1)</f>
        <v>0</v>
      </c>
      <c r="CD184" s="2">
        <f>IF(VLOOKUP(A184,'BD OFICIAL'!$A$1:$AL$2097,26,0)=Y184,0,1)</f>
        <v>0</v>
      </c>
      <c r="CE184" s="2">
        <f>IF(VLOOKUP(A184,'BD OFICIAL'!$A$1:$AL$2097,27,0)=Z184,0,1)</f>
        <v>0</v>
      </c>
      <c r="CF184" s="2">
        <f>IF(VLOOKUP(A184,'BD OFICIAL'!$A$1:$AL$2097,28,0)=AA184,0,1)</f>
        <v>0</v>
      </c>
      <c r="CG184" s="2">
        <f>IF(VLOOKUP(A184,'BD OFICIAL'!$A$1:$AL$2097,33,0)=AF184,0,1)</f>
        <v>0</v>
      </c>
      <c r="CH184" s="2">
        <f>IF(VLOOKUP(A184,'BD OFICIAL'!$A$1:$AL$2097,35,0)=AH184,0,1)</f>
        <v>0</v>
      </c>
      <c r="CI184" s="85">
        <f>IF(VLOOKUP(A184,'BD OFICIAL'!$A$1:$AL$2097,34,0)=AL184,0,1)</f>
        <v>0</v>
      </c>
      <c r="CJ184" s="12">
        <f>VLOOKUP(A184,'BD OFICIAL'!$A$1:$AM$2097,36,0)*AM184-AP184</f>
        <v>0</v>
      </c>
      <c r="CK184" s="85" t="str">
        <f t="shared" si="75"/>
        <v>SHNOM</v>
      </c>
      <c r="CL184" s="85" t="str">
        <f t="shared" si="76"/>
        <v>SI</v>
      </c>
      <c r="CM184" s="85" t="str">
        <f t="shared" si="89"/>
        <v>NO</v>
      </c>
      <c r="CN184" s="31">
        <f t="shared" si="90"/>
        <v>0</v>
      </c>
      <c r="CO184" s="31">
        <f t="shared" si="77"/>
        <v>0</v>
      </c>
      <c r="CP184" s="31">
        <f t="shared" si="102"/>
        <v>0</v>
      </c>
      <c r="CQ184" s="31">
        <f>IF(Y184="NO",0,IF(Y184="SI",IF(VLOOKUP(A184,'BD OFICIAL'!$A:$AO,40,0)=AQ184,0,1)))</f>
        <v>0</v>
      </c>
      <c r="CR184" s="31">
        <f>IF(Z184="NO",0,IF(Z184="SI",IF(VLOOKUP(A184,'BD OFICIAL'!$A:$AO,41,0)=AS184,0,1)))</f>
        <v>0</v>
      </c>
      <c r="CS184" s="31">
        <f t="shared" si="78"/>
        <v>1</v>
      </c>
      <c r="CT184" s="31">
        <f t="shared" si="79"/>
        <v>0</v>
      </c>
      <c r="CU184" s="31">
        <f>IF(VLOOKUP(A184,'BD OFICIAL'!$A$1:$AL$1055,31,0)="SI",IF(AT184&gt;0,0,1),IF(AT184=0,0,1))</f>
        <v>0</v>
      </c>
      <c r="CV184" s="31">
        <f t="shared" si="80"/>
        <v>0</v>
      </c>
      <c r="CW184" s="31">
        <f t="shared" si="81"/>
        <v>0</v>
      </c>
      <c r="CX184" s="85" t="str">
        <f t="shared" si="91"/>
        <v>NO</v>
      </c>
      <c r="CY184" s="31">
        <f t="shared" si="92"/>
        <v>0</v>
      </c>
      <c r="CZ184" s="85" t="str">
        <f>IF(ISERROR(VLOOKUP(AI184,EXPERIENCIA!$A$1:$C$2100,1,0)),"NO","SI")</f>
        <v>NO</v>
      </c>
      <c r="DA184" s="85" t="str">
        <f>IF(CX184="no","NO APLICA",IF(AX184=0,"ERROR NOTA",IF(AND(AX184&gt;1,CZ184="NO"),"ERROR NOTA",IF(AND(CZ184="NO",AX184=1),0,IF(VLOOKUP(AI184,EXPERIENCIA!$A$1:$C$2100,3,0)=AX184,0,"ERROR NOTA")))))</f>
        <v>NO APLICA</v>
      </c>
      <c r="DB184" s="85" t="str">
        <f>IF(ISERROR(VLOOKUP(AI184,COMPORTAMIENTO!$A$1:$C$2100,1,0)),"NO","SI")</f>
        <v>NO</v>
      </c>
      <c r="DC184" s="85" t="str">
        <f>IF(CX184="NO","NO APLICA",IF(AY184=0,"ERROR NOTA",IF(AND(DB184="NO",AY184=7),0,IF(VLOOKUP(AI184,COMPORTAMIENTO!$A$2:$H$2100,8,0)=AY184,0,"ERROR NOTA"))))</f>
        <v>NO APLICA</v>
      </c>
      <c r="DD184" s="103" t="str">
        <f t="shared" si="93"/>
        <v>NO APLICA</v>
      </c>
      <c r="DE184" s="103" t="str">
        <f t="shared" si="94"/>
        <v>NO APLICA</v>
      </c>
      <c r="DF184" s="85" t="str">
        <f t="shared" si="82"/>
        <v>SI</v>
      </c>
      <c r="DG184" s="85">
        <f t="shared" si="83"/>
        <v>0</v>
      </c>
      <c r="DH184" s="85">
        <f t="shared" si="95"/>
        <v>0</v>
      </c>
      <c r="DI184" s="85" t="str">
        <f t="shared" si="84"/>
        <v>NO APLICA</v>
      </c>
      <c r="DJ184" s="7" t="str">
        <f t="shared" si="96"/>
        <v>NO APLICA</v>
      </c>
      <c r="DK184" s="7" t="str">
        <f t="shared" si="85"/>
        <v>NO APLICA</v>
      </c>
      <c r="DL184" s="12">
        <f t="shared" si="97"/>
        <v>6350</v>
      </c>
      <c r="DM184" s="12">
        <f>VLOOKUP(A184,'5 TD'!$A:$B,2,0)</f>
        <v>5075</v>
      </c>
      <c r="DN184" s="7" t="str">
        <f t="shared" si="86"/>
        <v>NO APLICA</v>
      </c>
      <c r="DO184" s="85" t="str">
        <f t="shared" si="87"/>
        <v>NO APLICA</v>
      </c>
      <c r="DP184" s="85" t="str">
        <f t="shared" si="103"/>
        <v>NO APLICA</v>
      </c>
      <c r="DQ184" s="7" t="str">
        <f t="shared" si="104"/>
        <v>NO APLICA</v>
      </c>
      <c r="DR184" s="85" t="str">
        <f t="shared" si="98"/>
        <v>NO APLICA</v>
      </c>
      <c r="DS184" s="2" t="e">
        <f>+('3 Planilla Preadjudicación OTIC'!#REF!)</f>
        <v>#REF!</v>
      </c>
      <c r="DT184" s="2" t="str">
        <f>IF(DR184="APROBADO",VLOOKUP(A184,'5 TD'!$D$3:$E$270,2,0),"NO APLICA")</f>
        <v>NO APLICA</v>
      </c>
      <c r="DU184" s="2" t="str">
        <f t="shared" si="105"/>
        <v>NO APLICA</v>
      </c>
      <c r="DV184" s="2" t="str">
        <f>IF(DU184="SI",VLOOKUP(A184,'5 TD'!$G$3:$H$270,2,0),"NO APLICA ")</f>
        <v xml:space="preserve">NO APLICA </v>
      </c>
      <c r="DW184" s="2" t="str">
        <f t="shared" si="99"/>
        <v>NO</v>
      </c>
      <c r="DX184" s="2" t="str">
        <f>IF(DW184="SI",VLOOKUP(A184,'5 TD'!$J$4:$K$472,2,0),"NO APLICA")</f>
        <v>NO APLICA</v>
      </c>
      <c r="DY184" s="2" t="str">
        <f t="shared" si="100"/>
        <v>NO</v>
      </c>
      <c r="DZ184" s="7" t="str">
        <f>IF(DY184="SI",VLOOKUP(A184,'5 TD'!$M$4:$N$350,2,0),"NO APLICA")</f>
        <v>NO APLICA</v>
      </c>
      <c r="EA184" s="2" t="str">
        <f t="shared" si="88"/>
        <v>NO APLICA</v>
      </c>
      <c r="EB184" s="12" t="str">
        <f t="shared" si="101"/>
        <v/>
      </c>
      <c r="EC184" s="12" t="str">
        <f>IF(EA184="SI",VLOOKUP(A184,'5 TD'!$V$4:$W$479,2,0),"NO APLICA")</f>
        <v>NO APLICA</v>
      </c>
      <c r="ED184" s="2" t="str">
        <f t="shared" si="106"/>
        <v>NO</v>
      </c>
      <c r="EE184" s="79" t="str">
        <f>IF(ED184="SI",VLOOKUP(AI184,COMPORTAMIENTO!$A$1:$H$2100,7,0),"NO APLICA")</f>
        <v>NO APLICA</v>
      </c>
      <c r="EF184" s="234" t="str">
        <f>IF(ED184="SI",VLOOKUP(A184,'5 TD'!$P$2:$Q$479,2,0),"NO APLICA")</f>
        <v>NO APLICA</v>
      </c>
      <c r="EG184" s="2" t="str">
        <f t="shared" si="107"/>
        <v>NO</v>
      </c>
      <c r="EH184" s="2">
        <f>IF(CZ184="no",0,VLOOKUP(AI184,EXPERIENCIA!$A$1:$C$2100,2,0))</f>
        <v>0</v>
      </c>
      <c r="EI184" s="2">
        <f>IF(CZ184="si",VLOOKUP(A184,'5 TD'!$S$3:$T$2103,2,0),0)</f>
        <v>0</v>
      </c>
      <c r="EJ184" s="2" t="str">
        <f t="shared" si="108"/>
        <v>SI</v>
      </c>
      <c r="EK184" s="2">
        <f>+('3 Planilla Preadjudicación OTIC'!BU185)</f>
        <v>0</v>
      </c>
      <c r="EL184" s="3"/>
      <c r="EM184" s="3"/>
      <c r="EN184" s="3"/>
    </row>
    <row r="185" spans="1:144" ht="15" hidden="1" customHeight="1" x14ac:dyDescent="0.3">
      <c r="A185" s="2">
        <f>+('3 Planilla Preadjudicación OTIC'!A185)</f>
        <v>14549</v>
      </c>
      <c r="B185" s="2" t="str">
        <f>+('3 Planilla Preadjudicación OTIC'!B185)</f>
        <v>53334038-5</v>
      </c>
      <c r="C185" s="4">
        <f>+('3 Planilla Preadjudicación OTIC'!E185)</f>
        <v>2025</v>
      </c>
      <c r="D185" s="4" t="str">
        <f>+('3 Planilla Preadjudicación OTIC'!F185)</f>
        <v>Fondos Regionales</v>
      </c>
      <c r="E185" s="4" t="str">
        <f>+('3 Planilla Preadjudicación OTIC'!G185)</f>
        <v>61531000-K</v>
      </c>
      <c r="F185" s="4" t="str">
        <f>+('3 Planilla Preadjudicación OTIC'!H185)</f>
        <v>SENCE</v>
      </c>
      <c r="G185" s="4"/>
      <c r="H185" s="4"/>
      <c r="I185" s="4" t="str">
        <f>+('3 Planilla Preadjudicación OTIC'!I185)</f>
        <v>LABORES DE CARPINTERÍA DE OBRA GRUESA BÁSICA</v>
      </c>
      <c r="J185" s="4" t="str">
        <f>+('3 Planilla Preadjudicación OTIC'!J185)</f>
        <v>PF1566</v>
      </c>
      <c r="K185" s="4" t="str">
        <f>+('3 Planilla Preadjudicación OTIC'!K185)</f>
        <v>TÉCNICAS PARA EL EMPRENDIMIENTO</v>
      </c>
      <c r="L185" s="4" t="str">
        <f>+('3 Planilla Preadjudicación OTIC'!L185)</f>
        <v>PF0921</v>
      </c>
      <c r="M185" s="2">
        <f>+('3 Planilla Preadjudicación OTIC'!M185)</f>
        <v>9</v>
      </c>
      <c r="N185" s="4" t="str">
        <f>+('3 Planilla Preadjudicación OTIC'!N185)</f>
        <v>DE LA ARAUCANÍA</v>
      </c>
      <c r="O185" s="4" t="str">
        <f>+('3 Planilla Preadjudicación OTIC'!O185)</f>
        <v>TOLTÉN</v>
      </c>
      <c r="P185" s="4" t="str">
        <f>+('3 Planilla Preadjudicación OTIC'!P185)</f>
        <v>PERSONAS VULNERABLES PERTENECIENTES AL 80 % MÁS VULNERABLE</v>
      </c>
      <c r="Q185" s="4" t="str">
        <f>+('3 Planilla Preadjudicación OTIC'!Q185)</f>
        <v>PRESENCIAL</v>
      </c>
      <c r="R185" s="4" t="str">
        <f>+('3 Planilla Preadjudicación OTIC'!R185)</f>
        <v>INDEPENDIENTE</v>
      </c>
      <c r="S185" s="4" t="str">
        <f>+('3 Planilla Preadjudicación OTIC'!S185)</f>
        <v>01. LUNES - MAÑANA / 04. MARTES - MAÑANA / 07. MIÉRCOLES - MAÑANA / 10. JUEVES - MAÑANA / 13. VIERNES - MAÑANA</v>
      </c>
      <c r="T185" s="2">
        <f>+('3 Planilla Preadjudicación OTIC'!T185)</f>
        <v>20</v>
      </c>
      <c r="U185" s="2">
        <f>+('3 Planilla Preadjudicación OTIC'!U185)</f>
        <v>170</v>
      </c>
      <c r="V185" s="2">
        <f>+('3 Planilla Preadjudicación OTIC'!V185)</f>
        <v>12</v>
      </c>
      <c r="W185" s="2">
        <f>+('3 Planilla Preadjudicación OTIC'!W185)</f>
        <v>182</v>
      </c>
      <c r="X185" s="2">
        <f>+('3 Planilla Preadjudicación OTIC'!X185)</f>
        <v>4</v>
      </c>
      <c r="Y185" s="2" t="str">
        <f>+('3 Planilla Preadjudicación OTIC'!Y185)</f>
        <v>SI</v>
      </c>
      <c r="Z185" s="2" t="str">
        <f>+('3 Planilla Preadjudicación OTIC'!Z185)</f>
        <v>SI</v>
      </c>
      <c r="AA185" s="2" t="str">
        <f>+('3 Planilla Preadjudicación OTIC'!AA185)</f>
        <v>SI</v>
      </c>
      <c r="AB185" s="4">
        <f>+('3 Planilla Preadjudicación OTIC'!AB185)</f>
        <v>0</v>
      </c>
      <c r="AC185" s="4" t="str">
        <f>+('3 Planilla Preadjudicación OTIC'!AC185)</f>
        <v>EDUCACIÓN MEDIA COMPLETA, PREFERENTEMENTE</v>
      </c>
      <c r="AD185" s="2">
        <f>+('3 Planilla Preadjudicación OTIC'!AD185)</f>
        <v>0</v>
      </c>
      <c r="AE185" s="4">
        <f>+('3 Planilla Preadjudicación OTIC'!AE185)</f>
        <v>0</v>
      </c>
      <c r="AF185" s="2" t="str">
        <f>+('3 Planilla Preadjudicación OTIC'!AF185)</f>
        <v>CONVOCATORIA ABIERTA</v>
      </c>
      <c r="AG185" s="2">
        <f>+('3 Planilla Preadjudicación OTIC'!AG185)</f>
        <v>46</v>
      </c>
      <c r="AH185" s="30">
        <v>2</v>
      </c>
      <c r="AI185" s="2" t="str">
        <f>+('3 Planilla Preadjudicación OTIC'!AI185)</f>
        <v>79960640-2</v>
      </c>
      <c r="AJ185" s="135" t="str">
        <f>+('3 Planilla Preadjudicación OTIC'!AJ185)</f>
        <v>Instituto de capacitación Profesional LTDA.</v>
      </c>
      <c r="AK185" s="4">
        <f>+('3 Planilla Preadjudicación OTIC'!AK185)</f>
        <v>182</v>
      </c>
      <c r="AL185" s="2">
        <f>+('3 Planilla Preadjudicación OTIC'!AL185)</f>
        <v>46</v>
      </c>
      <c r="AM185" s="2">
        <f>+('3 Planilla Preadjudicación OTIC'!AM185)</f>
        <v>5075</v>
      </c>
      <c r="AN185" s="12">
        <f>+('3 Planilla Preadjudicación OTIC'!AN185)</f>
        <v>275000</v>
      </c>
      <c r="AO185" s="12">
        <f>+('3 Planilla Preadjudicación OTIC'!AO185)</f>
        <v>0</v>
      </c>
      <c r="AP185" s="12">
        <f>+('3 Planilla Preadjudicación OTIC'!AP185)</f>
        <v>18473000</v>
      </c>
      <c r="AQ185" s="12">
        <f>+('3 Planilla Preadjudicación OTIC'!AQ185)</f>
        <v>3680000</v>
      </c>
      <c r="AR185" s="12">
        <f>+('3 Planilla Preadjudicación OTIC'!AR185)</f>
        <v>5500000</v>
      </c>
      <c r="AS185" s="12">
        <f>+('3 Planilla Preadjudicación OTIC'!AS185)</f>
        <v>4600000</v>
      </c>
      <c r="AT185" s="12">
        <f>+('3 Planilla Preadjudicación OTIC'!AT185)</f>
        <v>0</v>
      </c>
      <c r="AU185" s="12">
        <f>+('3 Planilla Preadjudicación OTIC'!AU185)</f>
        <v>32253000</v>
      </c>
      <c r="AV185" s="12" t="str">
        <f>+('3 Planilla Preadjudicación OTIC'!AV185)</f>
        <v>SI</v>
      </c>
      <c r="AW185" s="2">
        <f>+('3 Planilla Preadjudicación OTIC'!AW185)</f>
        <v>0</v>
      </c>
      <c r="AX185" s="4">
        <f>+('3 Planilla Preadjudicación OTIC'!AX185)</f>
        <v>7</v>
      </c>
      <c r="AY185" s="2">
        <f>+('3 Planilla Preadjudicación OTIC'!AY185)</f>
        <v>5</v>
      </c>
      <c r="AZ185" s="2" t="str">
        <f>+('3 Planilla Preadjudicación OTIC'!BA185)</f>
        <v>-</v>
      </c>
      <c r="BA185" s="2" t="str">
        <f>+('3 Planilla Preadjudicación OTIC'!BB185)</f>
        <v>-</v>
      </c>
      <c r="BB185" s="2" t="str">
        <f>+('3 Planilla Preadjudicación OTIC'!BC185)</f>
        <v>-</v>
      </c>
      <c r="BC185" s="2" t="str">
        <f>+('3 Planilla Preadjudicación OTIC'!BD185)</f>
        <v>-</v>
      </c>
      <c r="BD185" s="2" t="str">
        <f>+('3 Planilla Preadjudicación OTIC'!BE185)</f>
        <v>-</v>
      </c>
      <c r="BE185" s="2" t="str">
        <f>+('3 Planilla Preadjudicación OTIC'!BF185)</f>
        <v>-</v>
      </c>
      <c r="BF185" s="2"/>
      <c r="BG185" s="2">
        <f>+('3 Planilla Preadjudicación OTIC'!BG185)</f>
        <v>7</v>
      </c>
      <c r="BH185" s="2">
        <f>+('3 Planilla Preadjudicación OTIC'!BH185)</f>
        <v>7</v>
      </c>
      <c r="BI185" s="2">
        <f>+('3 Planilla Preadjudicación OTIC'!BI185)</f>
        <v>7</v>
      </c>
      <c r="BJ185" s="2">
        <f>+('3 Planilla Preadjudicación OTIC'!BJ185)</f>
        <v>7</v>
      </c>
      <c r="BK185" s="2">
        <f>+('3 Planilla Preadjudicación OTIC'!BK185)</f>
        <v>7</v>
      </c>
      <c r="BL185" s="199">
        <f>+('3 Planilla Preadjudicación OTIC'!BM185)</f>
        <v>7</v>
      </c>
      <c r="BM185" s="103">
        <f>ROUND(('3 Planilla Preadjudicación OTIC'!BN185),1)</f>
        <v>6.8</v>
      </c>
      <c r="BN185" s="4">
        <f>+('3 Planilla Preadjudicación OTIC'!BO185)</f>
        <v>0</v>
      </c>
      <c r="BO185" s="4">
        <f>+('3 Planilla Preadjudicación OTIC'!BP185)</f>
        <v>0</v>
      </c>
      <c r="BP185" s="4">
        <f>+('3 Planilla Preadjudicación OTIC'!BQ185)</f>
        <v>0</v>
      </c>
      <c r="BQ185" s="4">
        <f>+('3 Planilla Preadjudicación OTIC'!BR185)</f>
        <v>0</v>
      </c>
      <c r="BR185" s="4">
        <f>+('3 Planilla Preadjudicación OTIC'!BS185)</f>
        <v>0</v>
      </c>
      <c r="BS185" s="4">
        <f>+('3 Planilla Preadjudicación OTIC'!BT185)</f>
        <v>0</v>
      </c>
      <c r="BT185" s="135"/>
      <c r="BU185" s="85">
        <f>IF(VLOOKUP(A185,'BD OFICIAL'!$A$1:$AL$2097,7,0)=D185,0,1)</f>
        <v>0</v>
      </c>
      <c r="BV185" s="85">
        <f>IF(VLOOKUP(A185,'BD OFICIAL'!$A$1:$AL$2097,11,0)=J185,0,1)</f>
        <v>0</v>
      </c>
      <c r="BW185" s="85">
        <f>IF(VLOOKUP(A185,'BD OFICIAL'!$A$1:$AL$2097,13,0)=L185,0,1)</f>
        <v>0</v>
      </c>
      <c r="BX185" s="2">
        <f>IF(VLOOKUP(A185,'BD OFICIAL'!$A$1:$AL$2097,16,0)=O185,0,1)</f>
        <v>0</v>
      </c>
      <c r="BY185" s="2">
        <f>IF(VLOOKUP(A185,'BD OFICIAL'!$A$1:$AL$2097,17,0)=P185,0,1)</f>
        <v>0</v>
      </c>
      <c r="BZ185" s="2">
        <f>IF(VLOOKUP(A185,'BD OFICIAL'!$A$1:$AL$2097,19,0)=R185,0,1)</f>
        <v>0</v>
      </c>
      <c r="CA185" s="2">
        <f>IF(VLOOKUP(A185,'BD OFICIAL'!$A$1:$AL$2097,21,0)=T185,0,1)</f>
        <v>0</v>
      </c>
      <c r="CB185" s="2">
        <f>IF(VLOOKUP(A185,'BD OFICIAL'!$A$1:$AL$2097,24,0)=AK185,0,1)</f>
        <v>0</v>
      </c>
      <c r="CC185" s="2">
        <f>IF(VLOOKUP(A185,'BD OFICIAL'!$A$1:$AL$2097,25,0)=X185,0,1)</f>
        <v>0</v>
      </c>
      <c r="CD185" s="2">
        <f>IF(VLOOKUP(A185,'BD OFICIAL'!$A$1:$AL$2097,26,0)=Y185,0,1)</f>
        <v>0</v>
      </c>
      <c r="CE185" s="2">
        <f>IF(VLOOKUP(A185,'BD OFICIAL'!$A$1:$AL$2097,27,0)=Z185,0,1)</f>
        <v>0</v>
      </c>
      <c r="CF185" s="2">
        <f>IF(VLOOKUP(A185,'BD OFICIAL'!$A$1:$AL$2097,28,0)=AA185,0,1)</f>
        <v>0</v>
      </c>
      <c r="CG185" s="2">
        <f>IF(VLOOKUP(A185,'BD OFICIAL'!$A$1:$AL$2097,33,0)=AF185,0,1)</f>
        <v>0</v>
      </c>
      <c r="CH185" s="2">
        <f>IF(VLOOKUP(A185,'BD OFICIAL'!$A$1:$AL$2097,35,0)=AH185,0,1)</f>
        <v>0</v>
      </c>
      <c r="CI185" s="85">
        <f>IF(VLOOKUP(A185,'BD OFICIAL'!$A$1:$AL$2097,34,0)=AL185,0,1)</f>
        <v>0</v>
      </c>
      <c r="CJ185" s="12">
        <f>VLOOKUP(A185,'BD OFICIAL'!$A$1:$AM$2097,36,0)*AM185-AP185</f>
        <v>0</v>
      </c>
      <c r="CK185" s="85" t="str">
        <f t="shared" si="75"/>
        <v>SHNOM</v>
      </c>
      <c r="CL185" s="85" t="str">
        <f t="shared" si="76"/>
        <v>SI</v>
      </c>
      <c r="CM185" s="85" t="str">
        <f t="shared" si="89"/>
        <v>NO</v>
      </c>
      <c r="CN185" s="31">
        <f t="shared" si="90"/>
        <v>0</v>
      </c>
      <c r="CO185" s="31">
        <f t="shared" si="77"/>
        <v>0</v>
      </c>
      <c r="CP185" s="31">
        <f t="shared" si="102"/>
        <v>0</v>
      </c>
      <c r="CQ185" s="31">
        <f>IF(Y185="NO",0,IF(Y185="SI",IF(VLOOKUP(A185,'BD OFICIAL'!$A:$AO,40,0)=AQ185,0,1)))</f>
        <v>0</v>
      </c>
      <c r="CR185" s="31">
        <f>IF(Z185="NO",0,IF(Z185="SI",IF(VLOOKUP(A185,'BD OFICIAL'!$A:$AO,41,0)=AS185,0,1)))</f>
        <v>0</v>
      </c>
      <c r="CS185" s="31">
        <f t="shared" si="78"/>
        <v>0</v>
      </c>
      <c r="CT185" s="31">
        <f t="shared" si="79"/>
        <v>0</v>
      </c>
      <c r="CU185" s="31">
        <f>IF(VLOOKUP(A185,'BD OFICIAL'!$A$1:$AL$1055,31,0)="SI",IF(AT185&gt;0,0,1),IF(AT185=0,0,1))</f>
        <v>0</v>
      </c>
      <c r="CV185" s="31">
        <f t="shared" si="80"/>
        <v>0</v>
      </c>
      <c r="CW185" s="31">
        <f t="shared" si="81"/>
        <v>0</v>
      </c>
      <c r="CX185" s="85" t="str">
        <f t="shared" si="91"/>
        <v>SI</v>
      </c>
      <c r="CY185" s="31">
        <f t="shared" si="92"/>
        <v>0</v>
      </c>
      <c r="CZ185" s="85" t="str">
        <f>IF(ISERROR(VLOOKUP(AI185,EXPERIENCIA!$A$1:$C$2100,1,0)),"NO","SI")</f>
        <v>SI</v>
      </c>
      <c r="DA185" s="85">
        <f>IF(CX185="no","NO APLICA",IF(AX185=0,"ERROR NOTA",IF(AND(AX185&gt;1,CZ185="NO"),"ERROR NOTA",IF(AND(CZ185="NO",AX185=1),0,IF(VLOOKUP(AI185,EXPERIENCIA!$A$1:$C$2100,3,0)=AX185,0,"ERROR NOTA")))))</f>
        <v>0</v>
      </c>
      <c r="DB185" s="85" t="str">
        <f>IF(ISERROR(VLOOKUP(AI185,COMPORTAMIENTO!$A$1:$C$2100,1,0)),"NO","SI")</f>
        <v>SI</v>
      </c>
      <c r="DC185" s="85">
        <f>IF(CX185="NO","NO APLICA",IF(AY185=0,"ERROR NOTA",IF(AND(DB185="NO",AY185=7),0,IF(VLOOKUP(AI185,COMPORTAMIENTO!$A$2:$H$2100,8,0)=AY185,0,"ERROR NOTA"))))</f>
        <v>0</v>
      </c>
      <c r="DD185" s="103">
        <f t="shared" si="93"/>
        <v>0.70000000000000007</v>
      </c>
      <c r="DE185" s="103">
        <f t="shared" si="94"/>
        <v>0.5</v>
      </c>
      <c r="DF185" s="85" t="str">
        <f t="shared" si="82"/>
        <v>SI</v>
      </c>
      <c r="DG185" s="85">
        <f t="shared" si="83"/>
        <v>0</v>
      </c>
      <c r="DH185" s="85">
        <f t="shared" si="95"/>
        <v>0</v>
      </c>
      <c r="DI185" s="85">
        <f t="shared" si="84"/>
        <v>0</v>
      </c>
      <c r="DJ185" s="7">
        <f t="shared" si="96"/>
        <v>7.0000000000000009</v>
      </c>
      <c r="DK185" s="7">
        <f t="shared" si="85"/>
        <v>7.0000000000000009</v>
      </c>
      <c r="DL185" s="12">
        <f t="shared" si="97"/>
        <v>5075</v>
      </c>
      <c r="DM185" s="12">
        <f>VLOOKUP(A185,'5 TD'!$A:$B,2,0)</f>
        <v>5075</v>
      </c>
      <c r="DN185" s="7">
        <f t="shared" si="86"/>
        <v>7</v>
      </c>
      <c r="DO185" s="85" t="str">
        <f t="shared" si="87"/>
        <v>APROBADO</v>
      </c>
      <c r="DP185" s="85" t="str">
        <f t="shared" si="103"/>
        <v>APROBADO</v>
      </c>
      <c r="DQ185" s="7">
        <f t="shared" si="104"/>
        <v>6.8</v>
      </c>
      <c r="DR185" s="85" t="str">
        <f t="shared" si="98"/>
        <v>APROBADO</v>
      </c>
      <c r="DS185" s="2">
        <f>+('3 Planilla Preadjudicación OTIC'!BO185)</f>
        <v>0</v>
      </c>
      <c r="DT185" s="2">
        <f>IF(DR185="APROBADO",VLOOKUP(A185,'5 TD'!$D$3:$E$270,2,0),"NO APLICA")</f>
        <v>7</v>
      </c>
      <c r="DU185" s="2" t="str">
        <f t="shared" si="105"/>
        <v>NO</v>
      </c>
      <c r="DV185" s="2" t="str">
        <f>IF(DU185="SI",VLOOKUP(A185,'5 TD'!$G$3:$H$270,2,0),"NO APLICA ")</f>
        <v xml:space="preserve">NO APLICA </v>
      </c>
      <c r="DW185" s="2" t="str">
        <f t="shared" si="99"/>
        <v>NO</v>
      </c>
      <c r="DX185" s="2" t="str">
        <f>IF(DW185="SI",VLOOKUP(A185,'5 TD'!$J$4:$K$472,2,0),"NO APLICA")</f>
        <v>NO APLICA</v>
      </c>
      <c r="DY185" s="2" t="str">
        <f t="shared" si="100"/>
        <v>NO</v>
      </c>
      <c r="DZ185" s="7" t="str">
        <f>IF(DY185="SI",VLOOKUP(A185,'5 TD'!$M$4:$N$350,2,0),"NO APLICA")</f>
        <v>NO APLICA</v>
      </c>
      <c r="EA185" s="2" t="str">
        <f t="shared" si="88"/>
        <v>NO APLICA</v>
      </c>
      <c r="EB185" s="12" t="str">
        <f t="shared" si="101"/>
        <v/>
      </c>
      <c r="EC185" s="12" t="str">
        <f>IF(EA185="SI",VLOOKUP(A185,'5 TD'!$V$4:$W$479,2,0),"NO APLICA")</f>
        <v>NO APLICA</v>
      </c>
      <c r="ED185" s="2" t="str">
        <f t="shared" si="106"/>
        <v>NO</v>
      </c>
      <c r="EE185" s="79" t="str">
        <f>IF(ED185="SI",VLOOKUP(AI185,COMPORTAMIENTO!$A$1:$H$2100,7,0),"NO APLICA")</f>
        <v>NO APLICA</v>
      </c>
      <c r="EF185" s="234" t="str">
        <f>IF(ED185="SI",VLOOKUP(A185,'5 TD'!$P$2:$Q$479,2,0),"NO APLICA")</f>
        <v>NO APLICA</v>
      </c>
      <c r="EG185" s="2" t="str">
        <f t="shared" si="107"/>
        <v>NO</v>
      </c>
      <c r="EH185" s="2">
        <f>IF(CZ185="no",0,VLOOKUP(AI185,EXPERIENCIA!$A$1:$C$2100,2,0))</f>
        <v>78</v>
      </c>
      <c r="EI185" s="2">
        <f>IF(CZ185="si",VLOOKUP(A185,'5 TD'!$S$3:$T$2103,2,0),0)</f>
        <v>181</v>
      </c>
      <c r="EJ185" s="2" t="str">
        <f t="shared" si="108"/>
        <v>NO</v>
      </c>
      <c r="EK185" s="2">
        <f>+('3 Planilla Preadjudicación OTIC'!BU186)</f>
        <v>0</v>
      </c>
      <c r="EL185" s="3"/>
      <c r="EM185" s="3"/>
      <c r="EN185" s="3"/>
    </row>
    <row r="186" spans="1:144" ht="15" hidden="1" customHeight="1" x14ac:dyDescent="0.3">
      <c r="A186" s="2">
        <f>+('3 Planilla Preadjudicación OTIC'!A186)</f>
        <v>14550</v>
      </c>
      <c r="B186" s="2" t="str">
        <f>+('3 Planilla Preadjudicación OTIC'!B186)</f>
        <v>53334038-5</v>
      </c>
      <c r="C186" s="4">
        <f>+('3 Planilla Preadjudicación OTIC'!E186)</f>
        <v>2025</v>
      </c>
      <c r="D186" s="4" t="str">
        <f>+('3 Planilla Preadjudicación OTIC'!F186)</f>
        <v>Fondos Regionales</v>
      </c>
      <c r="E186" s="4" t="str">
        <f>+('3 Planilla Preadjudicación OTIC'!G186)</f>
        <v>61531000-K</v>
      </c>
      <c r="F186" s="4" t="str">
        <f>+('3 Planilla Preadjudicación OTIC'!H186)</f>
        <v>SENCE</v>
      </c>
      <c r="G186" s="4"/>
      <c r="H186" s="4"/>
      <c r="I186" s="4" t="str">
        <f>+('3 Planilla Preadjudicación OTIC'!I186)</f>
        <v>LABORES DE CARPINTERÍA DE OBRA GRUESA BÁSICA</v>
      </c>
      <c r="J186" s="4" t="str">
        <f>+('3 Planilla Preadjudicación OTIC'!J186)</f>
        <v>PF1566</v>
      </c>
      <c r="K186" s="4" t="str">
        <f>+('3 Planilla Preadjudicación OTIC'!K186)</f>
        <v>TÉCNICAS PARA EL EMPRENDIMIENTO</v>
      </c>
      <c r="L186" s="4" t="str">
        <f>+('3 Planilla Preadjudicación OTIC'!L186)</f>
        <v>PF0921</v>
      </c>
      <c r="M186" s="2">
        <f>+('3 Planilla Preadjudicación OTIC'!M186)</f>
        <v>9</v>
      </c>
      <c r="N186" s="4" t="str">
        <f>+('3 Planilla Preadjudicación OTIC'!N186)</f>
        <v>DE LA ARAUCANÍA</v>
      </c>
      <c r="O186" s="4" t="str">
        <f>+('3 Planilla Preadjudicación OTIC'!O186)</f>
        <v>CARAHUE</v>
      </c>
      <c r="P186" s="4" t="str">
        <f>+('3 Planilla Preadjudicación OTIC'!P186)</f>
        <v>PERSONAS VULNERABLES PERTENECIENTES AL 80 % MÁS VULNERABLE</v>
      </c>
      <c r="Q186" s="4" t="str">
        <f>+('3 Planilla Preadjudicación OTIC'!Q186)</f>
        <v>PRESENCIAL</v>
      </c>
      <c r="R186" s="4" t="str">
        <f>+('3 Planilla Preadjudicación OTIC'!R186)</f>
        <v>INDEPENDIENTE</v>
      </c>
      <c r="S186" s="4" t="str">
        <f>+('3 Planilla Preadjudicación OTIC'!S186)</f>
        <v>01. LUNES - MAÑANA / 04. MARTES - MAÑANA / 07. MIÉRCOLES - MAÑANA / 10. JUEVES - MAÑANA / 13. VIERNES - MAÑANA</v>
      </c>
      <c r="T186" s="2">
        <f>+('3 Planilla Preadjudicación OTIC'!T186)</f>
        <v>20</v>
      </c>
      <c r="U186" s="2">
        <f>+('3 Planilla Preadjudicación OTIC'!U186)</f>
        <v>170</v>
      </c>
      <c r="V186" s="2">
        <f>+('3 Planilla Preadjudicación OTIC'!V186)</f>
        <v>12</v>
      </c>
      <c r="W186" s="2">
        <f>+('3 Planilla Preadjudicación OTIC'!W186)</f>
        <v>182</v>
      </c>
      <c r="X186" s="2">
        <f>+('3 Planilla Preadjudicación OTIC'!X186)</f>
        <v>4</v>
      </c>
      <c r="Y186" s="2" t="str">
        <f>+('3 Planilla Preadjudicación OTIC'!Y186)</f>
        <v>SI</v>
      </c>
      <c r="Z186" s="2" t="str">
        <f>+('3 Planilla Preadjudicación OTIC'!Z186)</f>
        <v>SI</v>
      </c>
      <c r="AA186" s="2" t="str">
        <f>+('3 Planilla Preadjudicación OTIC'!AA186)</f>
        <v>SI</v>
      </c>
      <c r="AB186" s="4">
        <f>+('3 Planilla Preadjudicación OTIC'!AB186)</f>
        <v>0</v>
      </c>
      <c r="AC186" s="4" t="str">
        <f>+('3 Planilla Preadjudicación OTIC'!AC186)</f>
        <v>EDUCACIÓN MEDIA COMPLETA, PREFERENTEMENTE</v>
      </c>
      <c r="AD186" s="2">
        <f>+('3 Planilla Preadjudicación OTIC'!AD186)</f>
        <v>0</v>
      </c>
      <c r="AE186" s="4">
        <f>+('3 Planilla Preadjudicación OTIC'!AE186)</f>
        <v>0</v>
      </c>
      <c r="AF186" s="2" t="str">
        <f>+('3 Planilla Preadjudicación OTIC'!AF186)</f>
        <v>CONVOCATORIA ABIERTA</v>
      </c>
      <c r="AG186" s="2">
        <f>+('3 Planilla Preadjudicación OTIC'!AG186)</f>
        <v>46</v>
      </c>
      <c r="AH186" s="30">
        <v>2</v>
      </c>
      <c r="AI186" s="2" t="str">
        <f>+('3 Planilla Preadjudicación OTIC'!AI186)</f>
        <v>79960640-2</v>
      </c>
      <c r="AJ186" s="135" t="str">
        <f>+('3 Planilla Preadjudicación OTIC'!AJ186)</f>
        <v>Instituto de capacitación Profesional LTDA.</v>
      </c>
      <c r="AK186" s="4">
        <f>+('3 Planilla Preadjudicación OTIC'!AK186)</f>
        <v>182</v>
      </c>
      <c r="AL186" s="2">
        <f>+('3 Planilla Preadjudicación OTIC'!AL186)</f>
        <v>46</v>
      </c>
      <c r="AM186" s="2">
        <f>+('3 Planilla Preadjudicación OTIC'!AM186)</f>
        <v>5075</v>
      </c>
      <c r="AN186" s="12">
        <f>+('3 Planilla Preadjudicación OTIC'!AN186)</f>
        <v>275000</v>
      </c>
      <c r="AO186" s="12">
        <f>+('3 Planilla Preadjudicación OTIC'!AO186)</f>
        <v>0</v>
      </c>
      <c r="AP186" s="12">
        <f>+('3 Planilla Preadjudicación OTIC'!AP186)</f>
        <v>18473000</v>
      </c>
      <c r="AQ186" s="12">
        <f>+('3 Planilla Preadjudicación OTIC'!AQ186)</f>
        <v>3680000</v>
      </c>
      <c r="AR186" s="12">
        <f>+('3 Planilla Preadjudicación OTIC'!AR186)</f>
        <v>5500000</v>
      </c>
      <c r="AS186" s="12">
        <f>+('3 Planilla Preadjudicación OTIC'!AS186)</f>
        <v>4600000</v>
      </c>
      <c r="AT186" s="12">
        <f>+('3 Planilla Preadjudicación OTIC'!AT186)</f>
        <v>0</v>
      </c>
      <c r="AU186" s="12">
        <f>+('3 Planilla Preadjudicación OTIC'!AU186)</f>
        <v>32253000</v>
      </c>
      <c r="AV186" s="12" t="str">
        <f>+('3 Planilla Preadjudicación OTIC'!AV186)</f>
        <v>SI</v>
      </c>
      <c r="AW186" s="2">
        <f>+('3 Planilla Preadjudicación OTIC'!AW186)</f>
        <v>0</v>
      </c>
      <c r="AX186" s="4">
        <f>+('3 Planilla Preadjudicación OTIC'!AX186)</f>
        <v>7</v>
      </c>
      <c r="AY186" s="2">
        <f>+('3 Planilla Preadjudicación OTIC'!AY186)</f>
        <v>5</v>
      </c>
      <c r="AZ186" s="2" t="str">
        <f>+('3 Planilla Preadjudicación OTIC'!BA186)</f>
        <v>-</v>
      </c>
      <c r="BA186" s="2" t="str">
        <f>+('3 Planilla Preadjudicación OTIC'!BB186)</f>
        <v>-</v>
      </c>
      <c r="BB186" s="2" t="str">
        <f>+('3 Planilla Preadjudicación OTIC'!BC186)</f>
        <v>-</v>
      </c>
      <c r="BC186" s="2" t="str">
        <f>+('3 Planilla Preadjudicación OTIC'!BD186)</f>
        <v>-</v>
      </c>
      <c r="BD186" s="2" t="str">
        <f>+('3 Planilla Preadjudicación OTIC'!BE186)</f>
        <v>-</v>
      </c>
      <c r="BE186" s="2" t="str">
        <f>+('3 Planilla Preadjudicación OTIC'!BF186)</f>
        <v>-</v>
      </c>
      <c r="BF186" s="2"/>
      <c r="BG186" s="2">
        <f>+('3 Planilla Preadjudicación OTIC'!BG186)</f>
        <v>7</v>
      </c>
      <c r="BH186" s="2">
        <f>+('3 Planilla Preadjudicación OTIC'!BH186)</f>
        <v>7</v>
      </c>
      <c r="BI186" s="2">
        <f>+('3 Planilla Preadjudicación OTIC'!BI186)</f>
        <v>7</v>
      </c>
      <c r="BJ186" s="2">
        <f>+('3 Planilla Preadjudicación OTIC'!BJ186)</f>
        <v>7</v>
      </c>
      <c r="BK186" s="2">
        <f>+('3 Planilla Preadjudicación OTIC'!BK186)</f>
        <v>7</v>
      </c>
      <c r="BL186" s="199">
        <f>+('3 Planilla Preadjudicación OTIC'!BM186)</f>
        <v>7</v>
      </c>
      <c r="BM186" s="103">
        <f>ROUND(('3 Planilla Preadjudicación OTIC'!BN186),1)</f>
        <v>6.8</v>
      </c>
      <c r="BN186" s="4">
        <f>+('3 Planilla Preadjudicación OTIC'!BO186)</f>
        <v>0</v>
      </c>
      <c r="BO186" s="4">
        <f>+('3 Planilla Preadjudicación OTIC'!BP186)</f>
        <v>0</v>
      </c>
      <c r="BP186" s="4">
        <f>+('3 Planilla Preadjudicación OTIC'!BQ186)</f>
        <v>0</v>
      </c>
      <c r="BQ186" s="4">
        <f>+('3 Planilla Preadjudicación OTIC'!BR186)</f>
        <v>0</v>
      </c>
      <c r="BR186" s="4">
        <f>+('3 Planilla Preadjudicación OTIC'!BS186)</f>
        <v>0</v>
      </c>
      <c r="BS186" s="4">
        <f>+('3 Planilla Preadjudicación OTIC'!BT186)</f>
        <v>0</v>
      </c>
      <c r="BT186" s="135"/>
      <c r="BU186" s="85">
        <f>IF(VLOOKUP(A186,'BD OFICIAL'!$A$1:$AL$2097,7,0)=D186,0,1)</f>
        <v>0</v>
      </c>
      <c r="BV186" s="85">
        <f>IF(VLOOKUP(A186,'BD OFICIAL'!$A$1:$AL$2097,11,0)=J186,0,1)</f>
        <v>0</v>
      </c>
      <c r="BW186" s="85">
        <f>IF(VLOOKUP(A186,'BD OFICIAL'!$A$1:$AL$2097,13,0)=L186,0,1)</f>
        <v>0</v>
      </c>
      <c r="BX186" s="2">
        <f>IF(VLOOKUP(A186,'BD OFICIAL'!$A$1:$AL$2097,16,0)=O186,0,1)</f>
        <v>0</v>
      </c>
      <c r="BY186" s="2">
        <f>IF(VLOOKUP(A186,'BD OFICIAL'!$A$1:$AL$2097,17,0)=P186,0,1)</f>
        <v>0</v>
      </c>
      <c r="BZ186" s="2">
        <f>IF(VLOOKUP(A186,'BD OFICIAL'!$A$1:$AL$2097,19,0)=R186,0,1)</f>
        <v>0</v>
      </c>
      <c r="CA186" s="2">
        <f>IF(VLOOKUP(A186,'BD OFICIAL'!$A$1:$AL$2097,21,0)=T186,0,1)</f>
        <v>0</v>
      </c>
      <c r="CB186" s="2">
        <f>IF(VLOOKUP(A186,'BD OFICIAL'!$A$1:$AL$2097,24,0)=AK186,0,1)</f>
        <v>0</v>
      </c>
      <c r="CC186" s="2">
        <f>IF(VLOOKUP(A186,'BD OFICIAL'!$A$1:$AL$2097,25,0)=X186,0,1)</f>
        <v>0</v>
      </c>
      <c r="CD186" s="2">
        <f>IF(VLOOKUP(A186,'BD OFICIAL'!$A$1:$AL$2097,26,0)=Y186,0,1)</f>
        <v>0</v>
      </c>
      <c r="CE186" s="2">
        <f>IF(VLOOKUP(A186,'BD OFICIAL'!$A$1:$AL$2097,27,0)=Z186,0,1)</f>
        <v>0</v>
      </c>
      <c r="CF186" s="2">
        <f>IF(VLOOKUP(A186,'BD OFICIAL'!$A$1:$AL$2097,28,0)=AA186,0,1)</f>
        <v>0</v>
      </c>
      <c r="CG186" s="2">
        <f>IF(VLOOKUP(A186,'BD OFICIAL'!$A$1:$AL$2097,33,0)=AF186,0,1)</f>
        <v>0</v>
      </c>
      <c r="CH186" s="2">
        <f>IF(VLOOKUP(A186,'BD OFICIAL'!$A$1:$AL$2097,35,0)=AH186,0,1)</f>
        <v>0</v>
      </c>
      <c r="CI186" s="85">
        <f>IF(VLOOKUP(A186,'BD OFICIAL'!$A$1:$AL$2097,34,0)=AL186,0,1)</f>
        <v>0</v>
      </c>
      <c r="CJ186" s="12">
        <f>VLOOKUP(A186,'BD OFICIAL'!$A$1:$AM$2097,36,0)*AM186-AP186</f>
        <v>0</v>
      </c>
      <c r="CK186" s="85" t="str">
        <f t="shared" si="75"/>
        <v>SHNOM</v>
      </c>
      <c r="CL186" s="85" t="str">
        <f t="shared" si="76"/>
        <v>SI</v>
      </c>
      <c r="CM186" s="85" t="str">
        <f t="shared" si="89"/>
        <v>NO</v>
      </c>
      <c r="CN186" s="31">
        <f t="shared" si="90"/>
        <v>0</v>
      </c>
      <c r="CO186" s="31">
        <f t="shared" si="77"/>
        <v>0</v>
      </c>
      <c r="CP186" s="31">
        <f t="shared" si="102"/>
        <v>0</v>
      </c>
      <c r="CQ186" s="31">
        <f>IF(Y186="NO",0,IF(Y186="SI",IF(VLOOKUP(A186,'BD OFICIAL'!$A:$AO,40,0)=AQ186,0,1)))</f>
        <v>0</v>
      </c>
      <c r="CR186" s="31">
        <f>IF(Z186="NO",0,IF(Z186="SI",IF(VLOOKUP(A186,'BD OFICIAL'!$A:$AO,41,0)=AS186,0,1)))</f>
        <v>0</v>
      </c>
      <c r="CS186" s="31">
        <f t="shared" si="78"/>
        <v>0</v>
      </c>
      <c r="CT186" s="31">
        <f t="shared" si="79"/>
        <v>0</v>
      </c>
      <c r="CU186" s="31">
        <f>IF(VLOOKUP(A186,'BD OFICIAL'!$A$1:$AL$1055,31,0)="SI",IF(AT186&gt;0,0,1),IF(AT186=0,0,1))</f>
        <v>0</v>
      </c>
      <c r="CV186" s="31">
        <f t="shared" si="80"/>
        <v>0</v>
      </c>
      <c r="CW186" s="31">
        <f t="shared" si="81"/>
        <v>0</v>
      </c>
      <c r="CX186" s="85" t="str">
        <f t="shared" si="91"/>
        <v>SI</v>
      </c>
      <c r="CY186" s="31">
        <f t="shared" si="92"/>
        <v>0</v>
      </c>
      <c r="CZ186" s="85" t="str">
        <f>IF(ISERROR(VLOOKUP(AI186,EXPERIENCIA!$A$1:$C$2100,1,0)),"NO","SI")</f>
        <v>SI</v>
      </c>
      <c r="DA186" s="85">
        <f>IF(CX186="no","NO APLICA",IF(AX186=0,"ERROR NOTA",IF(AND(AX186&gt;1,CZ186="NO"),"ERROR NOTA",IF(AND(CZ186="NO",AX186=1),0,IF(VLOOKUP(AI186,EXPERIENCIA!$A$1:$C$2100,3,0)=AX186,0,"ERROR NOTA")))))</f>
        <v>0</v>
      </c>
      <c r="DB186" s="85" t="str">
        <f>IF(ISERROR(VLOOKUP(AI186,COMPORTAMIENTO!$A$1:$C$2100,1,0)),"NO","SI")</f>
        <v>SI</v>
      </c>
      <c r="DC186" s="85">
        <f>IF(CX186="NO","NO APLICA",IF(AY186=0,"ERROR NOTA",IF(AND(DB186="NO",AY186=7),0,IF(VLOOKUP(AI186,COMPORTAMIENTO!$A$2:$H$2100,8,0)=AY186,0,"ERROR NOTA"))))</f>
        <v>0</v>
      </c>
      <c r="DD186" s="103">
        <f t="shared" si="93"/>
        <v>0.70000000000000007</v>
      </c>
      <c r="DE186" s="103">
        <f t="shared" si="94"/>
        <v>0.5</v>
      </c>
      <c r="DF186" s="85" t="str">
        <f t="shared" si="82"/>
        <v>SI</v>
      </c>
      <c r="DG186" s="85">
        <f t="shared" si="83"/>
        <v>0</v>
      </c>
      <c r="DH186" s="85">
        <f t="shared" si="95"/>
        <v>0</v>
      </c>
      <c r="DI186" s="85">
        <f t="shared" si="84"/>
        <v>0</v>
      </c>
      <c r="DJ186" s="7">
        <f t="shared" si="96"/>
        <v>7.0000000000000009</v>
      </c>
      <c r="DK186" s="7">
        <f t="shared" si="85"/>
        <v>7.0000000000000009</v>
      </c>
      <c r="DL186" s="12">
        <f t="shared" si="97"/>
        <v>5075</v>
      </c>
      <c r="DM186" s="12">
        <f>VLOOKUP(A186,'5 TD'!$A:$B,2,0)</f>
        <v>5075</v>
      </c>
      <c r="DN186" s="7">
        <f t="shared" si="86"/>
        <v>7</v>
      </c>
      <c r="DO186" s="85" t="str">
        <f t="shared" si="87"/>
        <v>APROBADO</v>
      </c>
      <c r="DP186" s="85" t="str">
        <f t="shared" si="103"/>
        <v>APROBADO</v>
      </c>
      <c r="DQ186" s="7">
        <f t="shared" si="104"/>
        <v>6.8</v>
      </c>
      <c r="DR186" s="85" t="str">
        <f t="shared" si="98"/>
        <v>APROBADO</v>
      </c>
      <c r="DS186" s="2">
        <f>+('3 Planilla Preadjudicación OTIC'!BO186)</f>
        <v>0</v>
      </c>
      <c r="DT186" s="2">
        <f>IF(DR186="APROBADO",VLOOKUP(A186,'5 TD'!$D$3:$E$270,2,0),"NO APLICA")</f>
        <v>7</v>
      </c>
      <c r="DU186" s="2" t="str">
        <f t="shared" si="105"/>
        <v>NO</v>
      </c>
      <c r="DV186" s="2" t="str">
        <f>IF(DU186="SI",VLOOKUP(A186,'5 TD'!$G$3:$H$270,2,0),"NO APLICA ")</f>
        <v xml:space="preserve">NO APLICA </v>
      </c>
      <c r="DW186" s="2" t="str">
        <f t="shared" si="99"/>
        <v>NO</v>
      </c>
      <c r="DX186" s="2" t="str">
        <f>IF(DW186="SI",VLOOKUP(A186,'5 TD'!$J$4:$K$472,2,0),"NO APLICA")</f>
        <v>NO APLICA</v>
      </c>
      <c r="DY186" s="2" t="str">
        <f t="shared" si="100"/>
        <v>NO</v>
      </c>
      <c r="DZ186" s="7" t="str">
        <f>IF(DY186="SI",VLOOKUP(A186,'5 TD'!$M$4:$N$350,2,0),"NO APLICA")</f>
        <v>NO APLICA</v>
      </c>
      <c r="EA186" s="2" t="str">
        <f t="shared" si="88"/>
        <v>NO APLICA</v>
      </c>
      <c r="EB186" s="12" t="str">
        <f t="shared" si="101"/>
        <v/>
      </c>
      <c r="EC186" s="12" t="str">
        <f>IF(EA186="SI",VLOOKUP(A186,'5 TD'!$V$4:$W$479,2,0),"NO APLICA")</f>
        <v>NO APLICA</v>
      </c>
      <c r="ED186" s="2" t="str">
        <f t="shared" si="106"/>
        <v>NO</v>
      </c>
      <c r="EE186" s="79" t="str">
        <f>IF(ED186="SI",VLOOKUP(AI186,COMPORTAMIENTO!$A$1:$H$2100,7,0),"NO APLICA")</f>
        <v>NO APLICA</v>
      </c>
      <c r="EF186" s="234" t="str">
        <f>IF(ED186="SI",VLOOKUP(A186,'5 TD'!$P$2:$Q$479,2,0),"NO APLICA")</f>
        <v>NO APLICA</v>
      </c>
      <c r="EG186" s="2" t="str">
        <f t="shared" si="107"/>
        <v>NO</v>
      </c>
      <c r="EH186" s="2">
        <f>IF(CZ186="no",0,VLOOKUP(AI186,EXPERIENCIA!$A$1:$C$2100,2,0))</f>
        <v>78</v>
      </c>
      <c r="EI186" s="2">
        <f>IF(CZ186="si",VLOOKUP(A186,'5 TD'!$S$3:$T$2103,2,0),0)</f>
        <v>181</v>
      </c>
      <c r="EJ186" s="2" t="str">
        <f t="shared" si="108"/>
        <v>NO</v>
      </c>
      <c r="EK186" s="2">
        <f>+('3 Planilla Preadjudicación OTIC'!BU187)</f>
        <v>0</v>
      </c>
      <c r="EL186" s="3"/>
      <c r="EM186" s="3"/>
      <c r="EN186" s="3"/>
    </row>
    <row r="187" spans="1:144" ht="15" hidden="1" customHeight="1" x14ac:dyDescent="0.3">
      <c r="A187" s="2">
        <f>+('3 Planilla Preadjudicación OTIC'!A187)</f>
        <v>14551</v>
      </c>
      <c r="B187" s="2" t="str">
        <f>+('3 Planilla Preadjudicación OTIC'!B187)</f>
        <v>53334038-5</v>
      </c>
      <c r="C187" s="4">
        <f>+('3 Planilla Preadjudicación OTIC'!E187)</f>
        <v>2025</v>
      </c>
      <c r="D187" s="4" t="str">
        <f>+('3 Planilla Preadjudicación OTIC'!F187)</f>
        <v>Fondos Regionales</v>
      </c>
      <c r="E187" s="4" t="str">
        <f>+('3 Planilla Preadjudicación OTIC'!G187)</f>
        <v>61531000-K</v>
      </c>
      <c r="F187" s="4" t="str">
        <f>+('3 Planilla Preadjudicación OTIC'!H187)</f>
        <v>SENCE</v>
      </c>
      <c r="G187" s="4"/>
      <c r="H187" s="4"/>
      <c r="I187" s="4" t="str">
        <f>+('3 Planilla Preadjudicación OTIC'!I187)</f>
        <v>LABORES DE CARPINTERÍA DE OBRA GRUESA BÁSICA</v>
      </c>
      <c r="J187" s="4" t="str">
        <f>+('3 Planilla Preadjudicación OTIC'!J187)</f>
        <v>PF1566</v>
      </c>
      <c r="K187" s="4" t="str">
        <f>+('3 Planilla Preadjudicación OTIC'!K187)</f>
        <v>TÉCNICAS PARA EL EMPRENDIMIENTO</v>
      </c>
      <c r="L187" s="4" t="str">
        <f>+('3 Planilla Preadjudicación OTIC'!L187)</f>
        <v>PF0921</v>
      </c>
      <c r="M187" s="2">
        <f>+('3 Planilla Preadjudicación OTIC'!M187)</f>
        <v>9</v>
      </c>
      <c r="N187" s="4" t="str">
        <f>+('3 Planilla Preadjudicación OTIC'!N187)</f>
        <v>DE LA ARAUCANÍA</v>
      </c>
      <c r="O187" s="4" t="str">
        <f>+('3 Planilla Preadjudicación OTIC'!O187)</f>
        <v>LONQUIMAY</v>
      </c>
      <c r="P187" s="4" t="str">
        <f>+('3 Planilla Preadjudicación OTIC'!P187)</f>
        <v>PERSONAS VULNERABLES PERTENECIENTES AL 80 % MÁS VULNERABLE</v>
      </c>
      <c r="Q187" s="4" t="str">
        <f>+('3 Planilla Preadjudicación OTIC'!Q187)</f>
        <v>PRESENCIAL</v>
      </c>
      <c r="R187" s="4" t="str">
        <f>+('3 Planilla Preadjudicación OTIC'!R187)</f>
        <v>INDEPENDIENTE</v>
      </c>
      <c r="S187" s="4" t="str">
        <f>+('3 Planilla Preadjudicación OTIC'!S187)</f>
        <v>01. LUNES - MAÑANA / 04. MARTES - MAÑANA / 07. MIÉRCOLES - MAÑANA / 10. JUEVES - MAÑANA / 13. VIERNES - MAÑANA</v>
      </c>
      <c r="T187" s="2">
        <f>+('3 Planilla Preadjudicación OTIC'!T187)</f>
        <v>20</v>
      </c>
      <c r="U187" s="2">
        <f>+('3 Planilla Preadjudicación OTIC'!U187)</f>
        <v>170</v>
      </c>
      <c r="V187" s="2">
        <f>+('3 Planilla Preadjudicación OTIC'!V187)</f>
        <v>12</v>
      </c>
      <c r="W187" s="2">
        <f>+('3 Planilla Preadjudicación OTIC'!W187)</f>
        <v>182</v>
      </c>
      <c r="X187" s="2">
        <f>+('3 Planilla Preadjudicación OTIC'!X187)</f>
        <v>4</v>
      </c>
      <c r="Y187" s="2" t="str">
        <f>+('3 Planilla Preadjudicación OTIC'!Y187)</f>
        <v>SI</v>
      </c>
      <c r="Z187" s="2" t="str">
        <f>+('3 Planilla Preadjudicación OTIC'!Z187)</f>
        <v>SI</v>
      </c>
      <c r="AA187" s="2" t="str">
        <f>+('3 Planilla Preadjudicación OTIC'!AA187)</f>
        <v>SI</v>
      </c>
      <c r="AB187" s="4">
        <f>+('3 Planilla Preadjudicación OTIC'!AB187)</f>
        <v>0</v>
      </c>
      <c r="AC187" s="4" t="str">
        <f>+('3 Planilla Preadjudicación OTIC'!AC187)</f>
        <v>EDUCACIÓN MEDIA COMPLETA, PREFERENTEMENTE</v>
      </c>
      <c r="AD187" s="2">
        <f>+('3 Planilla Preadjudicación OTIC'!AD187)</f>
        <v>0</v>
      </c>
      <c r="AE187" s="4">
        <f>+('3 Planilla Preadjudicación OTIC'!AE187)</f>
        <v>0</v>
      </c>
      <c r="AF187" s="2" t="str">
        <f>+('3 Planilla Preadjudicación OTIC'!AF187)</f>
        <v>CONVOCATORIA ABIERTA</v>
      </c>
      <c r="AG187" s="2">
        <f>+('3 Planilla Preadjudicación OTIC'!AG187)</f>
        <v>46</v>
      </c>
      <c r="AH187" s="30">
        <v>2</v>
      </c>
      <c r="AI187" s="2" t="str">
        <f>+('3 Planilla Preadjudicación OTIC'!AI187)</f>
        <v>79960640-2</v>
      </c>
      <c r="AJ187" s="135" t="str">
        <f>+('3 Planilla Preadjudicación OTIC'!AJ187)</f>
        <v>Instituto de capacitación Profesional LTDA.</v>
      </c>
      <c r="AK187" s="4">
        <f>+('3 Planilla Preadjudicación OTIC'!AK187)</f>
        <v>182</v>
      </c>
      <c r="AL187" s="2">
        <f>+('3 Planilla Preadjudicación OTIC'!AL187)</f>
        <v>46</v>
      </c>
      <c r="AM187" s="2">
        <f>+('3 Planilla Preadjudicación OTIC'!AM187)</f>
        <v>5075</v>
      </c>
      <c r="AN187" s="12">
        <f>+('3 Planilla Preadjudicación OTIC'!AN187)</f>
        <v>275000</v>
      </c>
      <c r="AO187" s="12">
        <f>+('3 Planilla Preadjudicación OTIC'!AO187)</f>
        <v>0</v>
      </c>
      <c r="AP187" s="12">
        <f>+('3 Planilla Preadjudicación OTIC'!AP187)</f>
        <v>18473000</v>
      </c>
      <c r="AQ187" s="12">
        <f>+('3 Planilla Preadjudicación OTIC'!AQ187)</f>
        <v>3680000</v>
      </c>
      <c r="AR187" s="12">
        <f>+('3 Planilla Preadjudicación OTIC'!AR187)</f>
        <v>5500000</v>
      </c>
      <c r="AS187" s="12">
        <f>+('3 Planilla Preadjudicación OTIC'!AS187)</f>
        <v>4600000</v>
      </c>
      <c r="AT187" s="12">
        <f>+('3 Planilla Preadjudicación OTIC'!AT187)</f>
        <v>0</v>
      </c>
      <c r="AU187" s="12">
        <f>+('3 Planilla Preadjudicación OTIC'!AU187)</f>
        <v>32253000</v>
      </c>
      <c r="AV187" s="12" t="str">
        <f>+('3 Planilla Preadjudicación OTIC'!AV187)</f>
        <v>SI</v>
      </c>
      <c r="AW187" s="2">
        <f>+('3 Planilla Preadjudicación OTIC'!AW187)</f>
        <v>0</v>
      </c>
      <c r="AX187" s="4">
        <f>+('3 Planilla Preadjudicación OTIC'!AX187)</f>
        <v>7</v>
      </c>
      <c r="AY187" s="2">
        <f>+('3 Planilla Preadjudicación OTIC'!AY187)</f>
        <v>5</v>
      </c>
      <c r="AZ187" s="2" t="str">
        <f>+('3 Planilla Preadjudicación OTIC'!BA187)</f>
        <v>-</v>
      </c>
      <c r="BA187" s="2" t="str">
        <f>+('3 Planilla Preadjudicación OTIC'!BB187)</f>
        <v>-</v>
      </c>
      <c r="BB187" s="2" t="str">
        <f>+('3 Planilla Preadjudicación OTIC'!BC187)</f>
        <v>-</v>
      </c>
      <c r="BC187" s="2" t="str">
        <f>+('3 Planilla Preadjudicación OTIC'!BD187)</f>
        <v>-</v>
      </c>
      <c r="BD187" s="2" t="str">
        <f>+('3 Planilla Preadjudicación OTIC'!BE187)</f>
        <v>-</v>
      </c>
      <c r="BE187" s="2" t="str">
        <f>+('3 Planilla Preadjudicación OTIC'!BF187)</f>
        <v>-</v>
      </c>
      <c r="BF187" s="2"/>
      <c r="BG187" s="2">
        <f>+('3 Planilla Preadjudicación OTIC'!BG187)</f>
        <v>7</v>
      </c>
      <c r="BH187" s="2">
        <f>+('3 Planilla Preadjudicación OTIC'!BH187)</f>
        <v>7</v>
      </c>
      <c r="BI187" s="2">
        <f>+('3 Planilla Preadjudicación OTIC'!BI187)</f>
        <v>7</v>
      </c>
      <c r="BJ187" s="2">
        <f>+('3 Planilla Preadjudicación OTIC'!BJ187)</f>
        <v>7</v>
      </c>
      <c r="BK187" s="2">
        <f>+('3 Planilla Preadjudicación OTIC'!BK187)</f>
        <v>7</v>
      </c>
      <c r="BL187" s="199">
        <f>+('3 Planilla Preadjudicación OTIC'!BM187)</f>
        <v>7</v>
      </c>
      <c r="BM187" s="103">
        <f>ROUND(('3 Planilla Preadjudicación OTIC'!BN187),1)</f>
        <v>6.8</v>
      </c>
      <c r="BN187" s="4">
        <f>+('3 Planilla Preadjudicación OTIC'!BO187)</f>
        <v>0</v>
      </c>
      <c r="BO187" s="4">
        <f>+('3 Planilla Preadjudicación OTIC'!BP187)</f>
        <v>0</v>
      </c>
      <c r="BP187" s="4">
        <f>+('3 Planilla Preadjudicación OTIC'!BQ187)</f>
        <v>0</v>
      </c>
      <c r="BQ187" s="4">
        <f>+('3 Planilla Preadjudicación OTIC'!BR187)</f>
        <v>0</v>
      </c>
      <c r="BR187" s="4">
        <f>+('3 Planilla Preadjudicación OTIC'!BS187)</f>
        <v>0</v>
      </c>
      <c r="BS187" s="4">
        <f>+('3 Planilla Preadjudicación OTIC'!BT187)</f>
        <v>0</v>
      </c>
      <c r="BT187" s="135"/>
      <c r="BU187" s="85">
        <f>IF(VLOOKUP(A187,'BD OFICIAL'!$A$1:$AL$2097,7,0)=D187,0,1)</f>
        <v>0</v>
      </c>
      <c r="BV187" s="85">
        <f>IF(VLOOKUP(A187,'BD OFICIAL'!$A$1:$AL$2097,11,0)=J187,0,1)</f>
        <v>0</v>
      </c>
      <c r="BW187" s="85">
        <f>IF(VLOOKUP(A187,'BD OFICIAL'!$A$1:$AL$2097,13,0)=L187,0,1)</f>
        <v>0</v>
      </c>
      <c r="BX187" s="2">
        <f>IF(VLOOKUP(A187,'BD OFICIAL'!$A$1:$AL$2097,16,0)=O187,0,1)</f>
        <v>0</v>
      </c>
      <c r="BY187" s="2">
        <f>IF(VLOOKUP(A187,'BD OFICIAL'!$A$1:$AL$2097,17,0)=P187,0,1)</f>
        <v>0</v>
      </c>
      <c r="BZ187" s="2">
        <f>IF(VLOOKUP(A187,'BD OFICIAL'!$A$1:$AL$2097,19,0)=R187,0,1)</f>
        <v>0</v>
      </c>
      <c r="CA187" s="2">
        <f>IF(VLOOKUP(A187,'BD OFICIAL'!$A$1:$AL$2097,21,0)=T187,0,1)</f>
        <v>0</v>
      </c>
      <c r="CB187" s="2">
        <f>IF(VLOOKUP(A187,'BD OFICIAL'!$A$1:$AL$2097,24,0)=AK187,0,1)</f>
        <v>0</v>
      </c>
      <c r="CC187" s="2">
        <f>IF(VLOOKUP(A187,'BD OFICIAL'!$A$1:$AL$2097,25,0)=X187,0,1)</f>
        <v>0</v>
      </c>
      <c r="CD187" s="2">
        <f>IF(VLOOKUP(A187,'BD OFICIAL'!$A$1:$AL$2097,26,0)=Y187,0,1)</f>
        <v>0</v>
      </c>
      <c r="CE187" s="2">
        <f>IF(VLOOKUP(A187,'BD OFICIAL'!$A$1:$AL$2097,27,0)=Z187,0,1)</f>
        <v>0</v>
      </c>
      <c r="CF187" s="2">
        <f>IF(VLOOKUP(A187,'BD OFICIAL'!$A$1:$AL$2097,28,0)=AA187,0,1)</f>
        <v>0</v>
      </c>
      <c r="CG187" s="2">
        <f>IF(VLOOKUP(A187,'BD OFICIAL'!$A$1:$AL$2097,33,0)=AF187,0,1)</f>
        <v>0</v>
      </c>
      <c r="CH187" s="2">
        <f>IF(VLOOKUP(A187,'BD OFICIAL'!$A$1:$AL$2097,35,0)=AH187,0,1)</f>
        <v>0</v>
      </c>
      <c r="CI187" s="85">
        <f>IF(VLOOKUP(A187,'BD OFICIAL'!$A$1:$AL$2097,34,0)=AL187,0,1)</f>
        <v>0</v>
      </c>
      <c r="CJ187" s="12">
        <f>VLOOKUP(A187,'BD OFICIAL'!$A$1:$AM$2097,36,0)*AM187-AP187</f>
        <v>0</v>
      </c>
      <c r="CK187" s="85" t="str">
        <f t="shared" si="75"/>
        <v>SHNOM</v>
      </c>
      <c r="CL187" s="85" t="str">
        <f t="shared" si="76"/>
        <v>SI</v>
      </c>
      <c r="CM187" s="85" t="str">
        <f t="shared" si="89"/>
        <v>NO</v>
      </c>
      <c r="CN187" s="31">
        <f t="shared" si="90"/>
        <v>0</v>
      </c>
      <c r="CO187" s="31">
        <f t="shared" si="77"/>
        <v>0</v>
      </c>
      <c r="CP187" s="31">
        <f t="shared" si="102"/>
        <v>0</v>
      </c>
      <c r="CQ187" s="31">
        <f>IF(Y187="NO",0,IF(Y187="SI",IF(VLOOKUP(A187,'BD OFICIAL'!$A:$AO,40,0)=AQ187,0,1)))</f>
        <v>0</v>
      </c>
      <c r="CR187" s="31">
        <f>IF(Z187="NO",0,IF(Z187="SI",IF(VLOOKUP(A187,'BD OFICIAL'!$A:$AO,41,0)=AS187,0,1)))</f>
        <v>0</v>
      </c>
      <c r="CS187" s="31">
        <f t="shared" si="78"/>
        <v>0</v>
      </c>
      <c r="CT187" s="31">
        <f t="shared" si="79"/>
        <v>0</v>
      </c>
      <c r="CU187" s="31">
        <f>IF(VLOOKUP(A187,'BD OFICIAL'!$A$1:$AL$1055,31,0)="SI",IF(AT187&gt;0,0,1),IF(AT187=0,0,1))</f>
        <v>0</v>
      </c>
      <c r="CV187" s="31">
        <f t="shared" si="80"/>
        <v>0</v>
      </c>
      <c r="CW187" s="31">
        <f t="shared" si="81"/>
        <v>0</v>
      </c>
      <c r="CX187" s="85" t="str">
        <f t="shared" si="91"/>
        <v>SI</v>
      </c>
      <c r="CY187" s="31">
        <f t="shared" si="92"/>
        <v>0</v>
      </c>
      <c r="CZ187" s="85" t="str">
        <f>IF(ISERROR(VLOOKUP(AI187,EXPERIENCIA!$A$1:$C$2100,1,0)),"NO","SI")</f>
        <v>SI</v>
      </c>
      <c r="DA187" s="85">
        <f>IF(CX187="no","NO APLICA",IF(AX187=0,"ERROR NOTA",IF(AND(AX187&gt;1,CZ187="NO"),"ERROR NOTA",IF(AND(CZ187="NO",AX187=1),0,IF(VLOOKUP(AI187,EXPERIENCIA!$A$1:$C$2100,3,0)=AX187,0,"ERROR NOTA")))))</f>
        <v>0</v>
      </c>
      <c r="DB187" s="85" t="str">
        <f>IF(ISERROR(VLOOKUP(AI187,COMPORTAMIENTO!$A$1:$C$2100,1,0)),"NO","SI")</f>
        <v>SI</v>
      </c>
      <c r="DC187" s="85">
        <f>IF(CX187="NO","NO APLICA",IF(AY187=0,"ERROR NOTA",IF(AND(DB187="NO",AY187=7),0,IF(VLOOKUP(AI187,COMPORTAMIENTO!$A$2:$H$2100,8,0)=AY187,0,"ERROR NOTA"))))</f>
        <v>0</v>
      </c>
      <c r="DD187" s="103">
        <f t="shared" si="93"/>
        <v>0.70000000000000007</v>
      </c>
      <c r="DE187" s="103">
        <f t="shared" si="94"/>
        <v>0.5</v>
      </c>
      <c r="DF187" s="85" t="str">
        <f t="shared" si="82"/>
        <v>SI</v>
      </c>
      <c r="DG187" s="85">
        <f t="shared" si="83"/>
        <v>0</v>
      </c>
      <c r="DH187" s="85">
        <f t="shared" si="95"/>
        <v>0</v>
      </c>
      <c r="DI187" s="85">
        <f t="shared" si="84"/>
        <v>0</v>
      </c>
      <c r="DJ187" s="7">
        <f t="shared" si="96"/>
        <v>7.0000000000000009</v>
      </c>
      <c r="DK187" s="7">
        <f t="shared" si="85"/>
        <v>7.0000000000000009</v>
      </c>
      <c r="DL187" s="12">
        <f t="shared" si="97"/>
        <v>5075</v>
      </c>
      <c r="DM187" s="12">
        <f>VLOOKUP(A187,'5 TD'!$A:$B,2,0)</f>
        <v>5075</v>
      </c>
      <c r="DN187" s="7">
        <f t="shared" si="86"/>
        <v>7</v>
      </c>
      <c r="DO187" s="85" t="str">
        <f t="shared" si="87"/>
        <v>APROBADO</v>
      </c>
      <c r="DP187" s="85" t="str">
        <f t="shared" si="103"/>
        <v>APROBADO</v>
      </c>
      <c r="DQ187" s="7">
        <f t="shared" si="104"/>
        <v>6.8</v>
      </c>
      <c r="DR187" s="85" t="str">
        <f t="shared" si="98"/>
        <v>APROBADO</v>
      </c>
      <c r="DS187" s="2">
        <f>+('3 Planilla Preadjudicación OTIC'!BO187)</f>
        <v>0</v>
      </c>
      <c r="DT187" s="2">
        <f>IF(DR187="APROBADO",VLOOKUP(A187,'5 TD'!$D$3:$E$270,2,0),"NO APLICA")</f>
        <v>7</v>
      </c>
      <c r="DU187" s="2" t="str">
        <f t="shared" si="105"/>
        <v>NO</v>
      </c>
      <c r="DV187" s="2" t="str">
        <f>IF(DU187="SI",VLOOKUP(A187,'5 TD'!$G$3:$H$270,2,0),"NO APLICA ")</f>
        <v xml:space="preserve">NO APLICA </v>
      </c>
      <c r="DW187" s="2" t="str">
        <f t="shared" si="99"/>
        <v>NO</v>
      </c>
      <c r="DX187" s="2" t="str">
        <f>IF(DW187="SI",VLOOKUP(A187,'5 TD'!$J$4:$K$472,2,0),"NO APLICA")</f>
        <v>NO APLICA</v>
      </c>
      <c r="DY187" s="2" t="str">
        <f t="shared" si="100"/>
        <v>NO</v>
      </c>
      <c r="DZ187" s="7" t="str">
        <f>IF(DY187="SI",VLOOKUP(A187,'5 TD'!$M$4:$N$350,2,0),"NO APLICA")</f>
        <v>NO APLICA</v>
      </c>
      <c r="EA187" s="2" t="str">
        <f t="shared" si="88"/>
        <v>NO APLICA</v>
      </c>
      <c r="EB187" s="12" t="str">
        <f t="shared" si="101"/>
        <v/>
      </c>
      <c r="EC187" s="12" t="str">
        <f>IF(EA187="SI",VLOOKUP(A187,'5 TD'!$V$4:$W$479,2,0),"NO APLICA")</f>
        <v>NO APLICA</v>
      </c>
      <c r="ED187" s="2" t="str">
        <f t="shared" si="106"/>
        <v>NO</v>
      </c>
      <c r="EE187" s="79" t="str">
        <f>IF(ED187="SI",VLOOKUP(AI187,COMPORTAMIENTO!$A$1:$H$2100,7,0),"NO APLICA")</f>
        <v>NO APLICA</v>
      </c>
      <c r="EF187" s="234" t="str">
        <f>IF(ED187="SI",VLOOKUP(A187,'5 TD'!$P$2:$Q$479,2,0),"NO APLICA")</f>
        <v>NO APLICA</v>
      </c>
      <c r="EG187" s="2" t="str">
        <f t="shared" si="107"/>
        <v>NO</v>
      </c>
      <c r="EH187" s="2">
        <f>IF(CZ187="no",0,VLOOKUP(AI187,EXPERIENCIA!$A$1:$C$2100,2,0))</f>
        <v>78</v>
      </c>
      <c r="EI187" s="2">
        <f>IF(CZ187="si",VLOOKUP(A187,'5 TD'!$S$3:$T$2103,2,0),0)</f>
        <v>146</v>
      </c>
      <c r="EJ187" s="2" t="str">
        <f t="shared" si="108"/>
        <v>NO</v>
      </c>
      <c r="EK187" s="2">
        <f>+('3 Planilla Preadjudicación OTIC'!BU188)</f>
        <v>0</v>
      </c>
      <c r="EL187" s="3"/>
      <c r="EM187" s="3"/>
      <c r="EN187" s="3"/>
    </row>
    <row r="188" spans="1:144" s="211" customFormat="1" ht="15" hidden="1" customHeight="1" x14ac:dyDescent="0.3">
      <c r="A188" s="2">
        <f>+('3 Planilla Preadjudicación OTIC'!A188)</f>
        <v>14552</v>
      </c>
      <c r="B188" s="2" t="str">
        <f>+('3 Planilla Preadjudicación OTIC'!B188)</f>
        <v>53334038-5</v>
      </c>
      <c r="C188" s="4">
        <f>+('3 Planilla Preadjudicación OTIC'!E188)</f>
        <v>2025</v>
      </c>
      <c r="D188" s="4" t="str">
        <f>+('3 Planilla Preadjudicación OTIC'!F188)</f>
        <v>Fondos Regionales</v>
      </c>
      <c r="E188" s="4" t="str">
        <f>+('3 Planilla Preadjudicación OTIC'!G188)</f>
        <v>61531000-K</v>
      </c>
      <c r="F188" s="4" t="str">
        <f>+('3 Planilla Preadjudicación OTIC'!H188)</f>
        <v>SENCE</v>
      </c>
      <c r="G188" s="4"/>
      <c r="H188" s="4"/>
      <c r="I188" s="4" t="str">
        <f>+('3 Planilla Preadjudicación OTIC'!I188)</f>
        <v>LABORES DE CARPINTERÍA DE TERMINACIONES AVANZADAS</v>
      </c>
      <c r="J188" s="4" t="str">
        <f>+('3 Planilla Preadjudicación OTIC'!J188)</f>
        <v>PF1567</v>
      </c>
      <c r="K188" s="4" t="str">
        <f>+('3 Planilla Preadjudicación OTIC'!K188)</f>
        <v>TÉCNICAS PARA EL EMPRENDIMIENTO</v>
      </c>
      <c r="L188" s="4" t="str">
        <f>+('3 Planilla Preadjudicación OTIC'!L188)</f>
        <v>PF0921</v>
      </c>
      <c r="M188" s="2">
        <f>+('3 Planilla Preadjudicación OTIC'!M188)</f>
        <v>9</v>
      </c>
      <c r="N188" s="4" t="str">
        <f>+('3 Planilla Preadjudicación OTIC'!N188)</f>
        <v>DE LA ARAUCANÍA</v>
      </c>
      <c r="O188" s="4" t="str">
        <f>+('3 Planilla Preadjudicación OTIC'!O188)</f>
        <v>SAAVEDRA</v>
      </c>
      <c r="P188" s="4" t="str">
        <f>+('3 Planilla Preadjudicación OTIC'!P188)</f>
        <v>PERSONAS VULNERABLES PERTENECIENTES AL 80 % MÁS VULNERABLE</v>
      </c>
      <c r="Q188" s="4" t="str">
        <f>+('3 Planilla Preadjudicación OTIC'!Q188)</f>
        <v>PRESENCIAL</v>
      </c>
      <c r="R188" s="4" t="str">
        <f>+('3 Planilla Preadjudicación OTIC'!R188)</f>
        <v>INDEPENDIENTE</v>
      </c>
      <c r="S188" s="4" t="str">
        <f>+('3 Planilla Preadjudicación OTIC'!S188)</f>
        <v>01. LUNES - MAÑANA / 04. MARTES - MAÑANA / 07. MIÉRCOLES - MAÑANA / 10. JUEVES - MAÑANA / 13. VIERNES - MAÑANA</v>
      </c>
      <c r="T188" s="2">
        <f>+('3 Planilla Preadjudicación OTIC'!T188)</f>
        <v>20</v>
      </c>
      <c r="U188" s="2">
        <f>+('3 Planilla Preadjudicación OTIC'!U188)</f>
        <v>130</v>
      </c>
      <c r="V188" s="2">
        <f>+('3 Planilla Preadjudicación OTIC'!V188)</f>
        <v>12</v>
      </c>
      <c r="W188" s="2">
        <f>+('3 Planilla Preadjudicación OTIC'!W188)</f>
        <v>142</v>
      </c>
      <c r="X188" s="2">
        <f>+('3 Planilla Preadjudicación OTIC'!X188)</f>
        <v>4</v>
      </c>
      <c r="Y188" s="2" t="str">
        <f>+('3 Planilla Preadjudicación OTIC'!Y188)</f>
        <v>SI</v>
      </c>
      <c r="Z188" s="2" t="str">
        <f>+('3 Planilla Preadjudicación OTIC'!Z188)</f>
        <v>SI</v>
      </c>
      <c r="AA188" s="2" t="str">
        <f>+('3 Planilla Preadjudicación OTIC'!AA188)</f>
        <v>SI</v>
      </c>
      <c r="AB188" s="4">
        <f>+('3 Planilla Preadjudicación OTIC'!AB188)</f>
        <v>0</v>
      </c>
      <c r="AC188" s="4" t="str">
        <f>+('3 Planilla Preadjudicación OTIC'!AC188)</f>
        <v>EDUCACIÓN MEDIA COMPLETA, PREFERENTEMENTE</v>
      </c>
      <c r="AD188" s="2">
        <f>+('3 Planilla Preadjudicación OTIC'!AD188)</f>
        <v>0</v>
      </c>
      <c r="AE188" s="4">
        <f>+('3 Planilla Preadjudicación OTIC'!AE188)</f>
        <v>0</v>
      </c>
      <c r="AF188" s="2" t="str">
        <f>+('3 Planilla Preadjudicación OTIC'!AF188)</f>
        <v>CONVOCATORIA ABIERTA</v>
      </c>
      <c r="AG188" s="2">
        <f>+('3 Planilla Preadjudicación OTIC'!AG188)</f>
        <v>36</v>
      </c>
      <c r="AH188" s="30">
        <v>2</v>
      </c>
      <c r="AI188" s="2" t="str">
        <f>+('3 Planilla Preadjudicación OTIC'!AI188)</f>
        <v>79960640-2</v>
      </c>
      <c r="AJ188" s="135" t="str">
        <f>+('3 Planilla Preadjudicación OTIC'!AJ188)</f>
        <v>Instituto de capacitación Profesional LTDA.</v>
      </c>
      <c r="AK188" s="4">
        <f>+('3 Planilla Preadjudicación OTIC'!AK188)</f>
        <v>142</v>
      </c>
      <c r="AL188" s="2">
        <f>+('3 Planilla Preadjudicación OTIC'!AL188)</f>
        <v>36</v>
      </c>
      <c r="AM188" s="2">
        <f>+('3 Planilla Preadjudicación OTIC'!AM188)</f>
        <v>5075</v>
      </c>
      <c r="AN188" s="12">
        <f>+('3 Planilla Preadjudicación OTIC'!AN188)</f>
        <v>275000</v>
      </c>
      <c r="AO188" s="12">
        <f>+('3 Planilla Preadjudicación OTIC'!AO188)</f>
        <v>0</v>
      </c>
      <c r="AP188" s="12">
        <f>+('3 Planilla Preadjudicación OTIC'!AP188)</f>
        <v>14413000</v>
      </c>
      <c r="AQ188" s="12">
        <f>+('3 Planilla Preadjudicación OTIC'!AQ188)</f>
        <v>2880000</v>
      </c>
      <c r="AR188" s="12">
        <f>+('3 Planilla Preadjudicación OTIC'!AR188)</f>
        <v>5500000</v>
      </c>
      <c r="AS188" s="12">
        <f>+('3 Planilla Preadjudicación OTIC'!AS188)</f>
        <v>3600000</v>
      </c>
      <c r="AT188" s="12">
        <f>+('3 Planilla Preadjudicación OTIC'!AT188)</f>
        <v>0</v>
      </c>
      <c r="AU188" s="12">
        <f>+('3 Planilla Preadjudicación OTIC'!AU188)</f>
        <v>26393000</v>
      </c>
      <c r="AV188" s="12" t="str">
        <f>+('3 Planilla Preadjudicación OTIC'!AV188)</f>
        <v>SI</v>
      </c>
      <c r="AW188" s="2">
        <f>+('3 Planilla Preadjudicación OTIC'!AW188)</f>
        <v>0</v>
      </c>
      <c r="AX188" s="4">
        <f>+('3 Planilla Preadjudicación OTIC'!AX188)</f>
        <v>7</v>
      </c>
      <c r="AY188" s="2">
        <f>+('3 Planilla Preadjudicación OTIC'!AY188)</f>
        <v>5</v>
      </c>
      <c r="AZ188" s="2" t="str">
        <f>+('3 Planilla Preadjudicación OTIC'!BA188)</f>
        <v>-</v>
      </c>
      <c r="BA188" s="2" t="str">
        <f>+('3 Planilla Preadjudicación OTIC'!BB188)</f>
        <v>-</v>
      </c>
      <c r="BB188" s="2" t="str">
        <f>+('3 Planilla Preadjudicación OTIC'!BC188)</f>
        <v>-</v>
      </c>
      <c r="BC188" s="2" t="str">
        <f>+('3 Planilla Preadjudicación OTIC'!BD188)</f>
        <v>-</v>
      </c>
      <c r="BD188" s="2" t="str">
        <f>+('3 Planilla Preadjudicación OTIC'!BE188)</f>
        <v>-</v>
      </c>
      <c r="BE188" s="2" t="str">
        <f>+('3 Planilla Preadjudicación OTIC'!BF188)</f>
        <v>-</v>
      </c>
      <c r="BF188" s="2"/>
      <c r="BG188" s="2">
        <f>+('3 Planilla Preadjudicación OTIC'!BG188)</f>
        <v>7</v>
      </c>
      <c r="BH188" s="2">
        <f>+('3 Planilla Preadjudicación OTIC'!BH188)</f>
        <v>7</v>
      </c>
      <c r="BI188" s="2">
        <f>+('3 Planilla Preadjudicación OTIC'!BI188)</f>
        <v>7</v>
      </c>
      <c r="BJ188" s="2">
        <f>+('3 Planilla Preadjudicación OTIC'!BJ188)</f>
        <v>7</v>
      </c>
      <c r="BK188" s="2">
        <f>+('3 Planilla Preadjudicación OTIC'!BK188)</f>
        <v>7</v>
      </c>
      <c r="BL188" s="199">
        <f>+('3 Planilla Preadjudicación OTIC'!BM188)</f>
        <v>7</v>
      </c>
      <c r="BM188" s="103">
        <f>ROUND(('3 Planilla Preadjudicación OTIC'!BN188),1)</f>
        <v>6.8</v>
      </c>
      <c r="BN188" s="4">
        <f>+('3 Planilla Preadjudicación OTIC'!BO188)</f>
        <v>0</v>
      </c>
      <c r="BO188" s="4">
        <f>+('3 Planilla Preadjudicación OTIC'!BP188)</f>
        <v>0</v>
      </c>
      <c r="BP188" s="4">
        <f>+('3 Planilla Preadjudicación OTIC'!BQ188)</f>
        <v>0</v>
      </c>
      <c r="BQ188" s="4">
        <f>+('3 Planilla Preadjudicación OTIC'!BR188)</f>
        <v>0</v>
      </c>
      <c r="BR188" s="4">
        <f>+('3 Planilla Preadjudicación OTIC'!BS188)</f>
        <v>0</v>
      </c>
      <c r="BS188" s="4">
        <f>+('3 Planilla Preadjudicación OTIC'!BT188)</f>
        <v>0</v>
      </c>
      <c r="BT188" s="135"/>
      <c r="BU188" s="85">
        <f>IF(VLOOKUP(A188,'BD OFICIAL'!$A$1:$AL$2097,7,0)=D188,0,1)</f>
        <v>0</v>
      </c>
      <c r="BV188" s="85">
        <f>IF(VLOOKUP(A188,'BD OFICIAL'!$A$1:$AL$2097,11,0)=J188,0,1)</f>
        <v>0</v>
      </c>
      <c r="BW188" s="85">
        <f>IF(VLOOKUP(A188,'BD OFICIAL'!$A$1:$AL$2097,13,0)=L188,0,1)</f>
        <v>0</v>
      </c>
      <c r="BX188" s="2">
        <f>IF(VLOOKUP(A188,'BD OFICIAL'!$A$1:$AL$2097,16,0)=O188,0,1)</f>
        <v>0</v>
      </c>
      <c r="BY188" s="2">
        <f>IF(VLOOKUP(A188,'BD OFICIAL'!$A$1:$AL$2097,17,0)=P188,0,1)</f>
        <v>0</v>
      </c>
      <c r="BZ188" s="2">
        <f>IF(VLOOKUP(A188,'BD OFICIAL'!$A$1:$AL$2097,19,0)=R188,0,1)</f>
        <v>0</v>
      </c>
      <c r="CA188" s="2">
        <f>IF(VLOOKUP(A188,'BD OFICIAL'!$A$1:$AL$2097,21,0)=T188,0,1)</f>
        <v>0</v>
      </c>
      <c r="CB188" s="2">
        <f>IF(VLOOKUP(A188,'BD OFICIAL'!$A$1:$AL$2097,24,0)=AK188,0,1)</f>
        <v>0</v>
      </c>
      <c r="CC188" s="2">
        <f>IF(VLOOKUP(A188,'BD OFICIAL'!$A$1:$AL$2097,25,0)=X188,0,1)</f>
        <v>0</v>
      </c>
      <c r="CD188" s="2">
        <f>IF(VLOOKUP(A188,'BD OFICIAL'!$A$1:$AL$2097,26,0)=Y188,0,1)</f>
        <v>0</v>
      </c>
      <c r="CE188" s="2">
        <f>IF(VLOOKUP(A188,'BD OFICIAL'!$A$1:$AL$2097,27,0)=Z188,0,1)</f>
        <v>0</v>
      </c>
      <c r="CF188" s="2">
        <f>IF(VLOOKUP(A188,'BD OFICIAL'!$A$1:$AL$2097,28,0)=AA188,0,1)</f>
        <v>0</v>
      </c>
      <c r="CG188" s="2">
        <f>IF(VLOOKUP(A188,'BD OFICIAL'!$A$1:$AL$2097,33,0)=AF188,0,1)</f>
        <v>0</v>
      </c>
      <c r="CH188" s="2">
        <f>IF(VLOOKUP(A188,'BD OFICIAL'!$A$1:$AL$2097,35,0)=AH188,0,1)</f>
        <v>0</v>
      </c>
      <c r="CI188" s="85">
        <f>IF(VLOOKUP(A188,'BD OFICIAL'!$A$1:$AL$2097,34,0)=AL188,0,1)</f>
        <v>0</v>
      </c>
      <c r="CJ188" s="12">
        <f>VLOOKUP(A188,'BD OFICIAL'!$A$1:$AM$2097,36,0)*AM188-AP188</f>
        <v>0</v>
      </c>
      <c r="CK188" s="85" t="str">
        <f t="shared" si="75"/>
        <v>SHNOM</v>
      </c>
      <c r="CL188" s="85" t="str">
        <f t="shared" si="76"/>
        <v>SI</v>
      </c>
      <c r="CM188" s="85" t="str">
        <f t="shared" si="89"/>
        <v>NO</v>
      </c>
      <c r="CN188" s="31">
        <f t="shared" si="90"/>
        <v>0</v>
      </c>
      <c r="CO188" s="31">
        <f t="shared" si="77"/>
        <v>0</v>
      </c>
      <c r="CP188" s="31">
        <f t="shared" si="102"/>
        <v>0</v>
      </c>
      <c r="CQ188" s="31">
        <f>IF(Y188="NO",0,IF(Y188="SI",IF(VLOOKUP(A188,'BD OFICIAL'!$A:$AO,40,0)=AQ188,0,1)))</f>
        <v>0</v>
      </c>
      <c r="CR188" s="31">
        <f>IF(Z188="NO",0,IF(Z188="SI",IF(VLOOKUP(A188,'BD OFICIAL'!$A:$AO,41,0)=AS188,0,1)))</f>
        <v>0</v>
      </c>
      <c r="CS188" s="31">
        <f t="shared" si="78"/>
        <v>0</v>
      </c>
      <c r="CT188" s="31">
        <f t="shared" si="79"/>
        <v>0</v>
      </c>
      <c r="CU188" s="31">
        <f>IF(VLOOKUP(A188,'BD OFICIAL'!$A$1:$AL$1055,31,0)="SI",IF(AT188&gt;0,0,1),IF(AT188=0,0,1))</f>
        <v>0</v>
      </c>
      <c r="CV188" s="31">
        <f t="shared" si="80"/>
        <v>0</v>
      </c>
      <c r="CW188" s="31">
        <f t="shared" si="81"/>
        <v>0</v>
      </c>
      <c r="CX188" s="85" t="str">
        <f t="shared" si="91"/>
        <v>SI</v>
      </c>
      <c r="CY188" s="31">
        <f t="shared" si="92"/>
        <v>0</v>
      </c>
      <c r="CZ188" s="85" t="str">
        <f>IF(ISERROR(VLOOKUP(AI188,EXPERIENCIA!$A$1:$C$2100,1,0)),"NO","SI")</f>
        <v>SI</v>
      </c>
      <c r="DA188" s="85">
        <f>IF(CX188="no","NO APLICA",IF(AX188=0,"ERROR NOTA",IF(AND(AX188&gt;1,CZ188="NO"),"ERROR NOTA",IF(AND(CZ188="NO",AX188=1),0,IF(VLOOKUP(AI188,EXPERIENCIA!$A$1:$C$2100,3,0)=AX188,0,"ERROR NOTA")))))</f>
        <v>0</v>
      </c>
      <c r="DB188" s="85" t="str">
        <f>IF(ISERROR(VLOOKUP(AI188,COMPORTAMIENTO!$A$1:$C$2100,1,0)),"NO","SI")</f>
        <v>SI</v>
      </c>
      <c r="DC188" s="85">
        <f>IF(CX188="NO","NO APLICA",IF(AY188=0,"ERROR NOTA",IF(AND(DB188="NO",AY188=7),0,IF(VLOOKUP(AI188,COMPORTAMIENTO!$A$2:$H$2100,8,0)=AY188,0,"ERROR NOTA"))))</f>
        <v>0</v>
      </c>
      <c r="DD188" s="103">
        <f t="shared" si="93"/>
        <v>0.70000000000000007</v>
      </c>
      <c r="DE188" s="103">
        <f t="shared" si="94"/>
        <v>0.5</v>
      </c>
      <c r="DF188" s="85" t="str">
        <f t="shared" si="82"/>
        <v>SI</v>
      </c>
      <c r="DG188" s="85">
        <f t="shared" si="83"/>
        <v>0</v>
      </c>
      <c r="DH188" s="85">
        <f t="shared" si="95"/>
        <v>0</v>
      </c>
      <c r="DI188" s="85">
        <f t="shared" si="84"/>
        <v>0</v>
      </c>
      <c r="DJ188" s="7">
        <f t="shared" si="96"/>
        <v>7.0000000000000009</v>
      </c>
      <c r="DK188" s="7">
        <f t="shared" si="85"/>
        <v>7.0000000000000009</v>
      </c>
      <c r="DL188" s="12">
        <f t="shared" si="97"/>
        <v>5075</v>
      </c>
      <c r="DM188" s="12">
        <f>VLOOKUP(A188,'5 TD'!$A:$B,2,0)</f>
        <v>5075</v>
      </c>
      <c r="DN188" s="7">
        <f t="shared" si="86"/>
        <v>7</v>
      </c>
      <c r="DO188" s="85" t="str">
        <f t="shared" si="87"/>
        <v>APROBADO</v>
      </c>
      <c r="DP188" s="85" t="str">
        <f t="shared" si="103"/>
        <v>APROBADO</v>
      </c>
      <c r="DQ188" s="7">
        <f t="shared" si="104"/>
        <v>6.8</v>
      </c>
      <c r="DR188" s="85" t="str">
        <f t="shared" si="98"/>
        <v>APROBADO</v>
      </c>
      <c r="DS188" s="2">
        <f>+('3 Planilla Preadjudicación OTIC'!BO188)</f>
        <v>0</v>
      </c>
      <c r="DT188" s="2">
        <f>IF(DR188="APROBADO",VLOOKUP(A188,'5 TD'!$D$3:$E$270,2,0),"NO APLICA")</f>
        <v>7</v>
      </c>
      <c r="DU188" s="2" t="str">
        <f t="shared" si="105"/>
        <v>NO</v>
      </c>
      <c r="DV188" s="2" t="str">
        <f>IF(DU188="SI",VLOOKUP(A188,'5 TD'!$G$3:$H$270,2,0),"NO APLICA ")</f>
        <v xml:space="preserve">NO APLICA </v>
      </c>
      <c r="DW188" s="2" t="str">
        <f t="shared" si="99"/>
        <v>NO</v>
      </c>
      <c r="DX188" s="2" t="str">
        <f>IF(DW188="SI",VLOOKUP(A188,'5 TD'!$J$4:$K$472,2,0),"NO APLICA")</f>
        <v>NO APLICA</v>
      </c>
      <c r="DY188" s="2" t="str">
        <f t="shared" si="100"/>
        <v>NO</v>
      </c>
      <c r="DZ188" s="7" t="str">
        <f>IF(DY188="SI",VLOOKUP(A188,'5 TD'!$M$4:$N$350,2,0),"NO APLICA")</f>
        <v>NO APLICA</v>
      </c>
      <c r="EA188" s="2" t="str">
        <f t="shared" si="88"/>
        <v>NO APLICA</v>
      </c>
      <c r="EB188" s="12" t="str">
        <f t="shared" si="101"/>
        <v/>
      </c>
      <c r="EC188" s="12" t="str">
        <f>IF(EA188="SI",VLOOKUP(A188,'5 TD'!$V$4:$W$479,2,0),"NO APLICA")</f>
        <v>NO APLICA</v>
      </c>
      <c r="ED188" s="2" t="str">
        <f t="shared" si="106"/>
        <v>NO</v>
      </c>
      <c r="EE188" s="79" t="str">
        <f>IF(ED188="SI",VLOOKUP(AI188,COMPORTAMIENTO!$A$1:$H$2100,7,0),"NO APLICA")</f>
        <v>NO APLICA</v>
      </c>
      <c r="EF188" s="234" t="str">
        <f>IF(ED188="SI",VLOOKUP(A188,'5 TD'!$P$2:$Q$479,2,0),"NO APLICA")</f>
        <v>NO APLICA</v>
      </c>
      <c r="EG188" s="2" t="str">
        <f t="shared" si="107"/>
        <v>NO</v>
      </c>
      <c r="EH188" s="2">
        <f>IF(CZ188="no",0,VLOOKUP(AI188,EXPERIENCIA!$A$1:$C$2100,2,0))</f>
        <v>78</v>
      </c>
      <c r="EI188" s="2">
        <f>IF(CZ188="si",VLOOKUP(A188,'5 TD'!$S$3:$T$2103,2,0),0)</f>
        <v>146</v>
      </c>
      <c r="EJ188" s="2" t="str">
        <f t="shared" si="108"/>
        <v>NO</v>
      </c>
      <c r="EK188" s="2">
        <f>+('3 Planilla Preadjudicación OTIC'!BU189)</f>
        <v>0</v>
      </c>
      <c r="EL188" s="211" t="s">
        <v>1701</v>
      </c>
      <c r="EM188" s="229" t="s">
        <v>1702</v>
      </c>
    </row>
    <row r="189" spans="1:144" s="211" customFormat="1" ht="15" hidden="1" customHeight="1" x14ac:dyDescent="0.3">
      <c r="A189" s="2">
        <f>+('3 Planilla Preadjudicación OTIC'!A189)</f>
        <v>14553</v>
      </c>
      <c r="B189" s="2" t="str">
        <f>+('3 Planilla Preadjudicación OTIC'!B189)</f>
        <v>53334038-5</v>
      </c>
      <c r="C189" s="4">
        <f>+('3 Planilla Preadjudicación OTIC'!E189)</f>
        <v>2025</v>
      </c>
      <c r="D189" s="4" t="str">
        <f>+('3 Planilla Preadjudicación OTIC'!F189)</f>
        <v>Fondos Regionales</v>
      </c>
      <c r="E189" s="4" t="str">
        <f>+('3 Planilla Preadjudicación OTIC'!G189)</f>
        <v>61531000-K</v>
      </c>
      <c r="F189" s="4" t="str">
        <f>+('3 Planilla Preadjudicación OTIC'!H189)</f>
        <v>SENCE</v>
      </c>
      <c r="G189" s="4"/>
      <c r="H189" s="4"/>
      <c r="I189" s="4" t="str">
        <f>+('3 Planilla Preadjudicación OTIC'!I189)</f>
        <v>LABORES DE CARPINTERÍA DE TERMINACIONES AVANZADAS</v>
      </c>
      <c r="J189" s="4" t="str">
        <f>+('3 Planilla Preadjudicación OTIC'!J189)</f>
        <v>PF1567</v>
      </c>
      <c r="K189" s="4" t="str">
        <f>+('3 Planilla Preadjudicación OTIC'!K189)</f>
        <v>TÉCNICAS PARA EL EMPRENDIMIENTO</v>
      </c>
      <c r="L189" s="4" t="str">
        <f>+('3 Planilla Preadjudicación OTIC'!L189)</f>
        <v>PF0921</v>
      </c>
      <c r="M189" s="2">
        <f>+('3 Planilla Preadjudicación OTIC'!M189)</f>
        <v>9</v>
      </c>
      <c r="N189" s="4" t="str">
        <f>+('3 Planilla Preadjudicación OTIC'!N189)</f>
        <v>DE LA ARAUCANÍA</v>
      </c>
      <c r="O189" s="4" t="str">
        <f>+('3 Planilla Preadjudicación OTIC'!O189)</f>
        <v>LOS SAUCES</v>
      </c>
      <c r="P189" s="4" t="str">
        <f>+('3 Planilla Preadjudicación OTIC'!P189)</f>
        <v>PERSONAS VULNERABLES PERTENECIENTES AL 80 % MÁS VULNERABLE</v>
      </c>
      <c r="Q189" s="4" t="str">
        <f>+('3 Planilla Preadjudicación OTIC'!Q189)</f>
        <v>PRESENCIAL</v>
      </c>
      <c r="R189" s="4" t="str">
        <f>+('3 Planilla Preadjudicación OTIC'!R189)</f>
        <v>INDEPENDIENTE</v>
      </c>
      <c r="S189" s="4" t="str">
        <f>+('3 Planilla Preadjudicación OTIC'!S189)</f>
        <v>01. LUNES - MAÑANA / 04. MARTES - MAÑANA / 07. MIÉRCOLES - MAÑANA / 10. JUEVES - MAÑANA / 13. VIERNES - MAÑANA</v>
      </c>
      <c r="T189" s="2">
        <f>+('3 Planilla Preadjudicación OTIC'!T189)</f>
        <v>20</v>
      </c>
      <c r="U189" s="2">
        <f>+('3 Planilla Preadjudicación OTIC'!U189)</f>
        <v>130</v>
      </c>
      <c r="V189" s="2">
        <f>+('3 Planilla Preadjudicación OTIC'!V189)</f>
        <v>12</v>
      </c>
      <c r="W189" s="2">
        <f>+('3 Planilla Preadjudicación OTIC'!W189)</f>
        <v>142</v>
      </c>
      <c r="X189" s="2">
        <f>+('3 Planilla Preadjudicación OTIC'!X189)</f>
        <v>4</v>
      </c>
      <c r="Y189" s="2" t="str">
        <f>+('3 Planilla Preadjudicación OTIC'!Y189)</f>
        <v>SI</v>
      </c>
      <c r="Z189" s="2" t="str">
        <f>+('3 Planilla Preadjudicación OTIC'!Z189)</f>
        <v>SI</v>
      </c>
      <c r="AA189" s="2" t="str">
        <f>+('3 Planilla Preadjudicación OTIC'!AA189)</f>
        <v>SI</v>
      </c>
      <c r="AB189" s="4">
        <f>+('3 Planilla Preadjudicación OTIC'!AB189)</f>
        <v>0</v>
      </c>
      <c r="AC189" s="4" t="str">
        <f>+('3 Planilla Preadjudicación OTIC'!AC189)</f>
        <v>EDUCACIÓN MEDIA COMPLETA, PREFERENTEMENTE</v>
      </c>
      <c r="AD189" s="2">
        <f>+('3 Planilla Preadjudicación OTIC'!AD189)</f>
        <v>0</v>
      </c>
      <c r="AE189" s="4">
        <f>+('3 Planilla Preadjudicación OTIC'!AE189)</f>
        <v>0</v>
      </c>
      <c r="AF189" s="2" t="str">
        <f>+('3 Planilla Preadjudicación OTIC'!AF189)</f>
        <v>CONVOCATORIA ABIERTA</v>
      </c>
      <c r="AG189" s="2">
        <f>+('3 Planilla Preadjudicación OTIC'!AG189)</f>
        <v>36</v>
      </c>
      <c r="AH189" s="30">
        <v>2</v>
      </c>
      <c r="AI189" s="2" t="str">
        <f>+('3 Planilla Preadjudicación OTIC'!AI189)</f>
        <v>79960640-2</v>
      </c>
      <c r="AJ189" s="135" t="str">
        <f>+('3 Planilla Preadjudicación OTIC'!AJ189)</f>
        <v>Instituto de capacitación Profesional LTDA.</v>
      </c>
      <c r="AK189" s="4">
        <f>+('3 Planilla Preadjudicación OTIC'!AK189)</f>
        <v>142</v>
      </c>
      <c r="AL189" s="2">
        <f>+('3 Planilla Preadjudicación OTIC'!AL189)</f>
        <v>36</v>
      </c>
      <c r="AM189" s="2">
        <f>+('3 Planilla Preadjudicación OTIC'!AM189)</f>
        <v>5075</v>
      </c>
      <c r="AN189" s="12">
        <f>+('3 Planilla Preadjudicación OTIC'!AN189)</f>
        <v>275000</v>
      </c>
      <c r="AO189" s="12">
        <f>+('3 Planilla Preadjudicación OTIC'!AO189)</f>
        <v>0</v>
      </c>
      <c r="AP189" s="12">
        <f>+('3 Planilla Preadjudicación OTIC'!AP189)</f>
        <v>14413000</v>
      </c>
      <c r="AQ189" s="12">
        <f>+('3 Planilla Preadjudicación OTIC'!AQ189)</f>
        <v>2880000</v>
      </c>
      <c r="AR189" s="12">
        <f>+('3 Planilla Preadjudicación OTIC'!AR189)</f>
        <v>5500000</v>
      </c>
      <c r="AS189" s="12">
        <f>+('3 Planilla Preadjudicación OTIC'!AS189)</f>
        <v>3600000</v>
      </c>
      <c r="AT189" s="12">
        <f>+('3 Planilla Preadjudicación OTIC'!AT189)</f>
        <v>0</v>
      </c>
      <c r="AU189" s="12">
        <f>+('3 Planilla Preadjudicación OTIC'!AU189)</f>
        <v>26393000</v>
      </c>
      <c r="AV189" s="12" t="str">
        <f>+('3 Planilla Preadjudicación OTIC'!AV189)</f>
        <v>SI</v>
      </c>
      <c r="AW189" s="2">
        <f>+('3 Planilla Preadjudicación OTIC'!AW189)</f>
        <v>0</v>
      </c>
      <c r="AX189" s="4">
        <f>+('3 Planilla Preadjudicación OTIC'!AX189)</f>
        <v>7</v>
      </c>
      <c r="AY189" s="2">
        <f>+('3 Planilla Preadjudicación OTIC'!AY189)</f>
        <v>5</v>
      </c>
      <c r="AZ189" s="2" t="str">
        <f>+('3 Planilla Preadjudicación OTIC'!BA189)</f>
        <v>-</v>
      </c>
      <c r="BA189" s="2" t="str">
        <f>+('3 Planilla Preadjudicación OTIC'!BB189)</f>
        <v>-</v>
      </c>
      <c r="BB189" s="2" t="str">
        <f>+('3 Planilla Preadjudicación OTIC'!BC189)</f>
        <v>-</v>
      </c>
      <c r="BC189" s="2" t="str">
        <f>+('3 Planilla Preadjudicación OTIC'!BD189)</f>
        <v>-</v>
      </c>
      <c r="BD189" s="2" t="str">
        <f>+('3 Planilla Preadjudicación OTIC'!BE189)</f>
        <v>-</v>
      </c>
      <c r="BE189" s="2" t="str">
        <f>+('3 Planilla Preadjudicación OTIC'!BF189)</f>
        <v>-</v>
      </c>
      <c r="BF189" s="2"/>
      <c r="BG189" s="2">
        <f>+('3 Planilla Preadjudicación OTIC'!BG189)</f>
        <v>7</v>
      </c>
      <c r="BH189" s="2">
        <f>+('3 Planilla Preadjudicación OTIC'!BH189)</f>
        <v>7</v>
      </c>
      <c r="BI189" s="2">
        <f>+('3 Planilla Preadjudicación OTIC'!BI189)</f>
        <v>7</v>
      </c>
      <c r="BJ189" s="2">
        <f>+('3 Planilla Preadjudicación OTIC'!BJ189)</f>
        <v>7</v>
      </c>
      <c r="BK189" s="2">
        <f>+('3 Planilla Preadjudicación OTIC'!BK189)</f>
        <v>7</v>
      </c>
      <c r="BL189" s="199">
        <f>+('3 Planilla Preadjudicación OTIC'!BM189)</f>
        <v>7</v>
      </c>
      <c r="BM189" s="103">
        <f>ROUND(('3 Planilla Preadjudicación OTIC'!BN189),1)</f>
        <v>6.8</v>
      </c>
      <c r="BN189" s="4">
        <f>+('3 Planilla Preadjudicación OTIC'!BO189)</f>
        <v>0</v>
      </c>
      <c r="BO189" s="4">
        <f>+('3 Planilla Preadjudicación OTIC'!BP189)</f>
        <v>0</v>
      </c>
      <c r="BP189" s="4">
        <f>+('3 Planilla Preadjudicación OTIC'!BQ189)</f>
        <v>0</v>
      </c>
      <c r="BQ189" s="4">
        <f>+('3 Planilla Preadjudicación OTIC'!BR189)</f>
        <v>0</v>
      </c>
      <c r="BR189" s="4">
        <f>+('3 Planilla Preadjudicación OTIC'!BS189)</f>
        <v>0</v>
      </c>
      <c r="BS189" s="4">
        <f>+('3 Planilla Preadjudicación OTIC'!BT189)</f>
        <v>0</v>
      </c>
      <c r="BT189" s="135"/>
      <c r="BU189" s="85">
        <f>IF(VLOOKUP(A189,'BD OFICIAL'!$A$1:$AL$2097,7,0)=D189,0,1)</f>
        <v>0</v>
      </c>
      <c r="BV189" s="85">
        <f>IF(VLOOKUP(A189,'BD OFICIAL'!$A$1:$AL$2097,11,0)=J189,0,1)</f>
        <v>0</v>
      </c>
      <c r="BW189" s="85">
        <f>IF(VLOOKUP(A189,'BD OFICIAL'!$A$1:$AL$2097,13,0)=L189,0,1)</f>
        <v>0</v>
      </c>
      <c r="BX189" s="2">
        <f>IF(VLOOKUP(A189,'BD OFICIAL'!$A$1:$AL$2097,16,0)=O189,0,1)</f>
        <v>0</v>
      </c>
      <c r="BY189" s="2">
        <f>IF(VLOOKUP(A189,'BD OFICIAL'!$A$1:$AL$2097,17,0)=P189,0,1)</f>
        <v>0</v>
      </c>
      <c r="BZ189" s="2">
        <f>IF(VLOOKUP(A189,'BD OFICIAL'!$A$1:$AL$2097,19,0)=R189,0,1)</f>
        <v>0</v>
      </c>
      <c r="CA189" s="2">
        <f>IF(VLOOKUP(A189,'BD OFICIAL'!$A$1:$AL$2097,21,0)=T189,0,1)</f>
        <v>0</v>
      </c>
      <c r="CB189" s="2">
        <f>IF(VLOOKUP(A189,'BD OFICIAL'!$A$1:$AL$2097,24,0)=AK189,0,1)</f>
        <v>0</v>
      </c>
      <c r="CC189" s="2">
        <f>IF(VLOOKUP(A189,'BD OFICIAL'!$A$1:$AL$2097,25,0)=X189,0,1)</f>
        <v>0</v>
      </c>
      <c r="CD189" s="2">
        <f>IF(VLOOKUP(A189,'BD OFICIAL'!$A$1:$AL$2097,26,0)=Y189,0,1)</f>
        <v>0</v>
      </c>
      <c r="CE189" s="2">
        <f>IF(VLOOKUP(A189,'BD OFICIAL'!$A$1:$AL$2097,27,0)=Z189,0,1)</f>
        <v>0</v>
      </c>
      <c r="CF189" s="2">
        <f>IF(VLOOKUP(A189,'BD OFICIAL'!$A$1:$AL$2097,28,0)=AA189,0,1)</f>
        <v>0</v>
      </c>
      <c r="CG189" s="2">
        <f>IF(VLOOKUP(A189,'BD OFICIAL'!$A$1:$AL$2097,33,0)=AF189,0,1)</f>
        <v>0</v>
      </c>
      <c r="CH189" s="2">
        <f>IF(VLOOKUP(A189,'BD OFICIAL'!$A$1:$AL$2097,35,0)=AH189,0,1)</f>
        <v>0</v>
      </c>
      <c r="CI189" s="85">
        <f>IF(VLOOKUP(A189,'BD OFICIAL'!$A$1:$AL$2097,34,0)=AL189,0,1)</f>
        <v>0</v>
      </c>
      <c r="CJ189" s="12">
        <f>VLOOKUP(A189,'BD OFICIAL'!$A$1:$AM$2097,36,0)*AM189-AP189</f>
        <v>0</v>
      </c>
      <c r="CK189" s="85" t="str">
        <f t="shared" si="75"/>
        <v>SHNOM</v>
      </c>
      <c r="CL189" s="85" t="str">
        <f t="shared" si="76"/>
        <v>SI</v>
      </c>
      <c r="CM189" s="85" t="str">
        <f t="shared" si="89"/>
        <v>NO</v>
      </c>
      <c r="CN189" s="31">
        <f t="shared" si="90"/>
        <v>0</v>
      </c>
      <c r="CO189" s="31">
        <f t="shared" si="77"/>
        <v>0</v>
      </c>
      <c r="CP189" s="31">
        <f t="shared" si="102"/>
        <v>0</v>
      </c>
      <c r="CQ189" s="31">
        <f>IF(Y189="NO",0,IF(Y189="SI",IF(VLOOKUP(A189,'BD OFICIAL'!$A:$AO,40,0)=AQ189,0,1)))</f>
        <v>0</v>
      </c>
      <c r="CR189" s="31">
        <f>IF(Z189="NO",0,IF(Z189="SI",IF(VLOOKUP(A189,'BD OFICIAL'!$A:$AO,41,0)=AS189,0,1)))</f>
        <v>0</v>
      </c>
      <c r="CS189" s="31">
        <f t="shared" si="78"/>
        <v>0</v>
      </c>
      <c r="CT189" s="31">
        <f t="shared" si="79"/>
        <v>0</v>
      </c>
      <c r="CU189" s="31">
        <f>IF(VLOOKUP(A189,'BD OFICIAL'!$A$1:$AL$1055,31,0)="SI",IF(AT189&gt;0,0,1),IF(AT189=0,0,1))</f>
        <v>0</v>
      </c>
      <c r="CV189" s="31">
        <f t="shared" si="80"/>
        <v>0</v>
      </c>
      <c r="CW189" s="31">
        <f t="shared" si="81"/>
        <v>0</v>
      </c>
      <c r="CX189" s="85" t="str">
        <f t="shared" si="91"/>
        <v>SI</v>
      </c>
      <c r="CY189" s="31">
        <f t="shared" si="92"/>
        <v>0</v>
      </c>
      <c r="CZ189" s="85" t="str">
        <f>IF(ISERROR(VLOOKUP(AI189,EXPERIENCIA!$A$1:$C$2100,1,0)),"NO","SI")</f>
        <v>SI</v>
      </c>
      <c r="DA189" s="85">
        <f>IF(CX189="no","NO APLICA",IF(AX189=0,"ERROR NOTA",IF(AND(AX189&gt;1,CZ189="NO"),"ERROR NOTA",IF(AND(CZ189="NO",AX189=1),0,IF(VLOOKUP(AI189,EXPERIENCIA!$A$1:$C$2100,3,0)=AX189,0,"ERROR NOTA")))))</f>
        <v>0</v>
      </c>
      <c r="DB189" s="85" t="str">
        <f>IF(ISERROR(VLOOKUP(AI189,COMPORTAMIENTO!$A$1:$C$2100,1,0)),"NO","SI")</f>
        <v>SI</v>
      </c>
      <c r="DC189" s="85">
        <f>IF(CX189="NO","NO APLICA",IF(AY189=0,"ERROR NOTA",IF(AND(DB189="NO",AY189=7),0,IF(VLOOKUP(AI189,COMPORTAMIENTO!$A$2:$H$2100,8,0)=AY189,0,"ERROR NOTA"))))</f>
        <v>0</v>
      </c>
      <c r="DD189" s="103">
        <f t="shared" si="93"/>
        <v>0.70000000000000007</v>
      </c>
      <c r="DE189" s="103">
        <f t="shared" si="94"/>
        <v>0.5</v>
      </c>
      <c r="DF189" s="85" t="str">
        <f t="shared" si="82"/>
        <v>SI</v>
      </c>
      <c r="DG189" s="85">
        <f t="shared" si="83"/>
        <v>0</v>
      </c>
      <c r="DH189" s="85">
        <f t="shared" si="95"/>
        <v>0</v>
      </c>
      <c r="DI189" s="85">
        <f t="shared" si="84"/>
        <v>0</v>
      </c>
      <c r="DJ189" s="7">
        <f t="shared" si="96"/>
        <v>7.0000000000000009</v>
      </c>
      <c r="DK189" s="7">
        <f t="shared" si="85"/>
        <v>7.0000000000000009</v>
      </c>
      <c r="DL189" s="12">
        <f t="shared" si="97"/>
        <v>5075</v>
      </c>
      <c r="DM189" s="12">
        <f>VLOOKUP(A189,'5 TD'!$A:$B,2,0)</f>
        <v>5075</v>
      </c>
      <c r="DN189" s="7">
        <f t="shared" si="86"/>
        <v>7</v>
      </c>
      <c r="DO189" s="85" t="str">
        <f t="shared" si="87"/>
        <v>APROBADO</v>
      </c>
      <c r="DP189" s="85" t="str">
        <f t="shared" si="103"/>
        <v>APROBADO</v>
      </c>
      <c r="DQ189" s="7">
        <f t="shared" si="104"/>
        <v>6.8</v>
      </c>
      <c r="DR189" s="85" t="str">
        <f t="shared" si="98"/>
        <v>APROBADO</v>
      </c>
      <c r="DS189" s="2">
        <f>+('3 Planilla Preadjudicación OTIC'!BO189)</f>
        <v>0</v>
      </c>
      <c r="DT189" s="2">
        <f>IF(DR189="APROBADO",VLOOKUP(A189,'5 TD'!$D$3:$E$270,2,0),"NO APLICA")</f>
        <v>7</v>
      </c>
      <c r="DU189" s="2" t="str">
        <f t="shared" si="105"/>
        <v>NO</v>
      </c>
      <c r="DV189" s="2" t="str">
        <f>IF(DU189="SI",VLOOKUP(A189,'5 TD'!$G$3:$H$270,2,0),"NO APLICA ")</f>
        <v xml:space="preserve">NO APLICA </v>
      </c>
      <c r="DW189" s="2" t="str">
        <f t="shared" si="99"/>
        <v>NO</v>
      </c>
      <c r="DX189" s="2" t="str">
        <f>IF(DW189="SI",VLOOKUP(A189,'5 TD'!$J$4:$K$472,2,0),"NO APLICA")</f>
        <v>NO APLICA</v>
      </c>
      <c r="DY189" s="2" t="str">
        <f t="shared" si="100"/>
        <v>NO</v>
      </c>
      <c r="DZ189" s="7" t="str">
        <f>IF(DY189="SI",VLOOKUP(A189,'5 TD'!$M$4:$N$350,2,0),"NO APLICA")</f>
        <v>NO APLICA</v>
      </c>
      <c r="EA189" s="2" t="str">
        <f t="shared" si="88"/>
        <v>NO APLICA</v>
      </c>
      <c r="EB189" s="12" t="str">
        <f t="shared" si="101"/>
        <v/>
      </c>
      <c r="EC189" s="12" t="str">
        <f>IF(EA189="SI",VLOOKUP(A189,'5 TD'!$V$4:$W$479,2,0),"NO APLICA")</f>
        <v>NO APLICA</v>
      </c>
      <c r="ED189" s="2" t="str">
        <f t="shared" si="106"/>
        <v>NO</v>
      </c>
      <c r="EE189" s="79" t="str">
        <f>IF(ED189="SI",VLOOKUP(AI189,COMPORTAMIENTO!$A$1:$H$2100,7,0),"NO APLICA")</f>
        <v>NO APLICA</v>
      </c>
      <c r="EF189" s="234" t="str">
        <f>IF(ED189="SI",VLOOKUP(A189,'5 TD'!$P$2:$Q$479,2,0),"NO APLICA")</f>
        <v>NO APLICA</v>
      </c>
      <c r="EG189" s="2" t="str">
        <f t="shared" si="107"/>
        <v>NO</v>
      </c>
      <c r="EH189" s="2">
        <f>IF(CZ189="no",0,VLOOKUP(AI189,EXPERIENCIA!$A$1:$C$2100,2,0))</f>
        <v>78</v>
      </c>
      <c r="EI189" s="2">
        <f>IF(CZ189="si",VLOOKUP(A189,'5 TD'!$S$3:$T$2103,2,0),0)</f>
        <v>146</v>
      </c>
      <c r="EJ189" s="2" t="str">
        <f t="shared" si="108"/>
        <v>NO</v>
      </c>
      <c r="EK189" s="2">
        <f>+('3 Planilla Preadjudicación OTIC'!BU190)</f>
        <v>0</v>
      </c>
      <c r="EL189" s="211" t="s">
        <v>1701</v>
      </c>
      <c r="EM189" s="229" t="s">
        <v>1702</v>
      </c>
    </row>
    <row r="190" spans="1:144" ht="15" hidden="1" customHeight="1" x14ac:dyDescent="0.3">
      <c r="A190" s="2">
        <f>+('3 Planilla Preadjudicación OTIC'!A190)</f>
        <v>14554</v>
      </c>
      <c r="B190" s="2" t="str">
        <f>+('3 Planilla Preadjudicación OTIC'!B190)</f>
        <v>53334038-5</v>
      </c>
      <c r="C190" s="4">
        <f>+('3 Planilla Preadjudicación OTIC'!E190)</f>
        <v>2025</v>
      </c>
      <c r="D190" s="4" t="str">
        <f>+('3 Planilla Preadjudicación OTIC'!F190)</f>
        <v>Fondos Regionales</v>
      </c>
      <c r="E190" s="4" t="str">
        <f>+('3 Planilla Preadjudicación OTIC'!G190)</f>
        <v>61531000-K</v>
      </c>
      <c r="F190" s="4" t="str">
        <f>+('3 Planilla Preadjudicación OTIC'!H190)</f>
        <v>SENCE</v>
      </c>
      <c r="G190" s="4"/>
      <c r="H190" s="4"/>
      <c r="I190" s="4" t="str">
        <f>+('3 Planilla Preadjudicación OTIC'!I190)</f>
        <v>LABORES DE CARPINTERÍA DE TERMINACIONES AVANZADAS</v>
      </c>
      <c r="J190" s="4" t="str">
        <f>+('3 Planilla Preadjudicación OTIC'!J190)</f>
        <v>PF1567</v>
      </c>
      <c r="K190" s="4" t="str">
        <f>+('3 Planilla Preadjudicación OTIC'!K190)</f>
        <v>TÉCNICAS PARA EL EMPRENDIMIENTO</v>
      </c>
      <c r="L190" s="4" t="str">
        <f>+('3 Planilla Preadjudicación OTIC'!L190)</f>
        <v>PF0921</v>
      </c>
      <c r="M190" s="2">
        <f>+('3 Planilla Preadjudicación OTIC'!M190)</f>
        <v>9</v>
      </c>
      <c r="N190" s="4" t="str">
        <f>+('3 Planilla Preadjudicación OTIC'!N190)</f>
        <v>DE LA ARAUCANÍA</v>
      </c>
      <c r="O190" s="4" t="str">
        <f>+('3 Planilla Preadjudicación OTIC'!O190)</f>
        <v>CURACAUTÍN</v>
      </c>
      <c r="P190" s="4" t="str">
        <f>+('3 Planilla Preadjudicación OTIC'!P190)</f>
        <v>PERSONAS VULNERABLES PERTENECIENTES AL 80 % MÁS VULNERABLE</v>
      </c>
      <c r="Q190" s="4" t="str">
        <f>+('3 Planilla Preadjudicación OTIC'!Q190)</f>
        <v>PRESENCIAL</v>
      </c>
      <c r="R190" s="4" t="str">
        <f>+('3 Planilla Preadjudicación OTIC'!R190)</f>
        <v>INDEPENDIENTE</v>
      </c>
      <c r="S190" s="4" t="str">
        <f>+('3 Planilla Preadjudicación OTIC'!S190)</f>
        <v>01. LUNES - MAÑANA / 04. MARTES - MAÑANA / 07. MIÉRCOLES - MAÑANA / 10. JUEVES - MAÑANA / 13. VIERNES - MAÑANA</v>
      </c>
      <c r="T190" s="2">
        <f>+('3 Planilla Preadjudicación OTIC'!T190)</f>
        <v>20</v>
      </c>
      <c r="U190" s="2">
        <f>+('3 Planilla Preadjudicación OTIC'!U190)</f>
        <v>130</v>
      </c>
      <c r="V190" s="2">
        <f>+('3 Planilla Preadjudicación OTIC'!V190)</f>
        <v>12</v>
      </c>
      <c r="W190" s="2">
        <f>+('3 Planilla Preadjudicación OTIC'!W190)</f>
        <v>142</v>
      </c>
      <c r="X190" s="2">
        <f>+('3 Planilla Preadjudicación OTIC'!X190)</f>
        <v>4</v>
      </c>
      <c r="Y190" s="2" t="str">
        <f>+('3 Planilla Preadjudicación OTIC'!Y190)</f>
        <v>SI</v>
      </c>
      <c r="Z190" s="2" t="str">
        <f>+('3 Planilla Preadjudicación OTIC'!Z190)</f>
        <v>SI</v>
      </c>
      <c r="AA190" s="2" t="str">
        <f>+('3 Planilla Preadjudicación OTIC'!AA190)</f>
        <v>SI</v>
      </c>
      <c r="AB190" s="4">
        <f>+('3 Planilla Preadjudicación OTIC'!AB190)</f>
        <v>0</v>
      </c>
      <c r="AC190" s="4" t="str">
        <f>+('3 Planilla Preadjudicación OTIC'!AC190)</f>
        <v>EDUCACIÓN MEDIA COMPLETA, PREFERENTEMENTE</v>
      </c>
      <c r="AD190" s="2">
        <f>+('3 Planilla Preadjudicación OTIC'!AD190)</f>
        <v>0</v>
      </c>
      <c r="AE190" s="4">
        <f>+('3 Planilla Preadjudicación OTIC'!AE190)</f>
        <v>0</v>
      </c>
      <c r="AF190" s="2" t="str">
        <f>+('3 Planilla Preadjudicación OTIC'!AF190)</f>
        <v>CONVOCATORIA ABIERTA</v>
      </c>
      <c r="AG190" s="2">
        <f>+('3 Planilla Preadjudicación OTIC'!AG190)</f>
        <v>36</v>
      </c>
      <c r="AH190" s="30">
        <v>2</v>
      </c>
      <c r="AI190" s="2" t="str">
        <f>+('3 Planilla Preadjudicación OTIC'!AI190)</f>
        <v>79960640-2</v>
      </c>
      <c r="AJ190" s="135" t="str">
        <f>+('3 Planilla Preadjudicación OTIC'!AJ190)</f>
        <v>Instituto de capacitación Profesional LTDA.</v>
      </c>
      <c r="AK190" s="4">
        <f>+('3 Planilla Preadjudicación OTIC'!AK190)</f>
        <v>142</v>
      </c>
      <c r="AL190" s="2">
        <f>+('3 Planilla Preadjudicación OTIC'!AL190)</f>
        <v>36</v>
      </c>
      <c r="AM190" s="2">
        <f>+('3 Planilla Preadjudicación OTIC'!AM190)</f>
        <v>5075</v>
      </c>
      <c r="AN190" s="12">
        <f>+('3 Planilla Preadjudicación OTIC'!AN190)</f>
        <v>275000</v>
      </c>
      <c r="AO190" s="12">
        <f>+('3 Planilla Preadjudicación OTIC'!AO190)</f>
        <v>0</v>
      </c>
      <c r="AP190" s="12">
        <f>+('3 Planilla Preadjudicación OTIC'!AP190)</f>
        <v>14413000</v>
      </c>
      <c r="AQ190" s="12">
        <f>+('3 Planilla Preadjudicación OTIC'!AQ190)</f>
        <v>2880000</v>
      </c>
      <c r="AR190" s="12">
        <f>+('3 Planilla Preadjudicación OTIC'!AR190)</f>
        <v>5500000</v>
      </c>
      <c r="AS190" s="12">
        <f>+('3 Planilla Preadjudicación OTIC'!AS190)</f>
        <v>3600000</v>
      </c>
      <c r="AT190" s="12">
        <f>+('3 Planilla Preadjudicación OTIC'!AT190)</f>
        <v>0</v>
      </c>
      <c r="AU190" s="12">
        <f>+('3 Planilla Preadjudicación OTIC'!AU190)</f>
        <v>26393000</v>
      </c>
      <c r="AV190" s="12" t="str">
        <f>+('3 Planilla Preadjudicación OTIC'!AV190)</f>
        <v>SI</v>
      </c>
      <c r="AW190" s="2">
        <f>+('3 Planilla Preadjudicación OTIC'!AW190)</f>
        <v>0</v>
      </c>
      <c r="AX190" s="4">
        <f>+('3 Planilla Preadjudicación OTIC'!AX190)</f>
        <v>7</v>
      </c>
      <c r="AY190" s="2">
        <f>+('3 Planilla Preadjudicación OTIC'!AY190)</f>
        <v>5</v>
      </c>
      <c r="AZ190" s="2" t="str">
        <f>+('3 Planilla Preadjudicación OTIC'!BA190)</f>
        <v>-</v>
      </c>
      <c r="BA190" s="2" t="str">
        <f>+('3 Planilla Preadjudicación OTIC'!BB190)</f>
        <v>-</v>
      </c>
      <c r="BB190" s="2" t="str">
        <f>+('3 Planilla Preadjudicación OTIC'!BC190)</f>
        <v>-</v>
      </c>
      <c r="BC190" s="2" t="str">
        <f>+('3 Planilla Preadjudicación OTIC'!BD190)</f>
        <v>-</v>
      </c>
      <c r="BD190" s="2" t="str">
        <f>+('3 Planilla Preadjudicación OTIC'!BE190)</f>
        <v>-</v>
      </c>
      <c r="BE190" s="2" t="str">
        <f>+('3 Planilla Preadjudicación OTIC'!BF190)</f>
        <v>-</v>
      </c>
      <c r="BF190" s="2"/>
      <c r="BG190" s="2">
        <f>+('3 Planilla Preadjudicación OTIC'!BG190)</f>
        <v>7</v>
      </c>
      <c r="BH190" s="2">
        <f>+('3 Planilla Preadjudicación OTIC'!BH190)</f>
        <v>7</v>
      </c>
      <c r="BI190" s="2">
        <f>+('3 Planilla Preadjudicación OTIC'!BI190)</f>
        <v>7</v>
      </c>
      <c r="BJ190" s="2">
        <f>+('3 Planilla Preadjudicación OTIC'!BJ190)</f>
        <v>7</v>
      </c>
      <c r="BK190" s="2">
        <f>+('3 Planilla Preadjudicación OTIC'!BK190)</f>
        <v>7</v>
      </c>
      <c r="BL190" s="199">
        <f>+('3 Planilla Preadjudicación OTIC'!BM190)</f>
        <v>7</v>
      </c>
      <c r="BM190" s="103">
        <f>ROUND(('3 Planilla Preadjudicación OTIC'!BN190),1)</f>
        <v>6.8</v>
      </c>
      <c r="BN190" s="4">
        <f>+('3 Planilla Preadjudicación OTIC'!BO190)</f>
        <v>0</v>
      </c>
      <c r="BO190" s="4">
        <f>+('3 Planilla Preadjudicación OTIC'!BP190)</f>
        <v>0</v>
      </c>
      <c r="BP190" s="4">
        <f>+('3 Planilla Preadjudicación OTIC'!BQ190)</f>
        <v>0</v>
      </c>
      <c r="BQ190" s="4">
        <f>+('3 Planilla Preadjudicación OTIC'!BR190)</f>
        <v>0</v>
      </c>
      <c r="BR190" s="4">
        <f>+('3 Planilla Preadjudicación OTIC'!BS190)</f>
        <v>0</v>
      </c>
      <c r="BS190" s="4">
        <f>+('3 Planilla Preadjudicación OTIC'!BT190)</f>
        <v>0</v>
      </c>
      <c r="BT190" s="135"/>
      <c r="BU190" s="85">
        <f>IF(VLOOKUP(A190,'BD OFICIAL'!$A$1:$AL$2097,7,0)=D190,0,1)</f>
        <v>0</v>
      </c>
      <c r="BV190" s="85">
        <f>IF(VLOOKUP(A190,'BD OFICIAL'!$A$1:$AL$2097,11,0)=J190,0,1)</f>
        <v>0</v>
      </c>
      <c r="BW190" s="85">
        <f>IF(VLOOKUP(A190,'BD OFICIAL'!$A$1:$AL$2097,13,0)=L190,0,1)</f>
        <v>0</v>
      </c>
      <c r="BX190" s="2">
        <f>IF(VLOOKUP(A190,'BD OFICIAL'!$A$1:$AL$2097,16,0)=O190,0,1)</f>
        <v>0</v>
      </c>
      <c r="BY190" s="2">
        <f>IF(VLOOKUP(A190,'BD OFICIAL'!$A$1:$AL$2097,17,0)=P190,0,1)</f>
        <v>0</v>
      </c>
      <c r="BZ190" s="2">
        <f>IF(VLOOKUP(A190,'BD OFICIAL'!$A$1:$AL$2097,19,0)=R190,0,1)</f>
        <v>0</v>
      </c>
      <c r="CA190" s="2">
        <f>IF(VLOOKUP(A190,'BD OFICIAL'!$A$1:$AL$2097,21,0)=T190,0,1)</f>
        <v>0</v>
      </c>
      <c r="CB190" s="2">
        <f>IF(VLOOKUP(A190,'BD OFICIAL'!$A$1:$AL$2097,24,0)=AK190,0,1)</f>
        <v>0</v>
      </c>
      <c r="CC190" s="2">
        <f>IF(VLOOKUP(A190,'BD OFICIAL'!$A$1:$AL$2097,25,0)=X190,0,1)</f>
        <v>0</v>
      </c>
      <c r="CD190" s="2">
        <f>IF(VLOOKUP(A190,'BD OFICIAL'!$A$1:$AL$2097,26,0)=Y190,0,1)</f>
        <v>0</v>
      </c>
      <c r="CE190" s="2">
        <f>IF(VLOOKUP(A190,'BD OFICIAL'!$A$1:$AL$2097,27,0)=Z190,0,1)</f>
        <v>0</v>
      </c>
      <c r="CF190" s="2">
        <f>IF(VLOOKUP(A190,'BD OFICIAL'!$A$1:$AL$2097,28,0)=AA190,0,1)</f>
        <v>0</v>
      </c>
      <c r="CG190" s="2">
        <f>IF(VLOOKUP(A190,'BD OFICIAL'!$A$1:$AL$2097,33,0)=AF190,0,1)</f>
        <v>0</v>
      </c>
      <c r="CH190" s="2">
        <f>IF(VLOOKUP(A190,'BD OFICIAL'!$A$1:$AL$2097,35,0)=AH190,0,1)</f>
        <v>0</v>
      </c>
      <c r="CI190" s="85">
        <f>IF(VLOOKUP(A190,'BD OFICIAL'!$A$1:$AL$2097,34,0)=AL190,0,1)</f>
        <v>0</v>
      </c>
      <c r="CJ190" s="12">
        <f>VLOOKUP(A190,'BD OFICIAL'!$A$1:$AM$2097,36,0)*AM190-AP190</f>
        <v>0</v>
      </c>
      <c r="CK190" s="85" t="str">
        <f t="shared" si="75"/>
        <v>SHNOM</v>
      </c>
      <c r="CL190" s="85" t="str">
        <f t="shared" si="76"/>
        <v>SI</v>
      </c>
      <c r="CM190" s="85" t="str">
        <f t="shared" si="89"/>
        <v>NO</v>
      </c>
      <c r="CN190" s="31">
        <f t="shared" si="90"/>
        <v>0</v>
      </c>
      <c r="CO190" s="31">
        <f t="shared" si="77"/>
        <v>0</v>
      </c>
      <c r="CP190" s="31">
        <f t="shared" si="102"/>
        <v>0</v>
      </c>
      <c r="CQ190" s="31">
        <f>IF(Y190="NO",0,IF(Y190="SI",IF(VLOOKUP(A190,'BD OFICIAL'!$A:$AO,40,0)=AQ190,0,1)))</f>
        <v>0</v>
      </c>
      <c r="CR190" s="31">
        <f>IF(Z190="NO",0,IF(Z190="SI",IF(VLOOKUP(A190,'BD OFICIAL'!$A:$AO,41,0)=AS190,0,1)))</f>
        <v>0</v>
      </c>
      <c r="CS190" s="31">
        <f t="shared" si="78"/>
        <v>0</v>
      </c>
      <c r="CT190" s="31">
        <f t="shared" si="79"/>
        <v>0</v>
      </c>
      <c r="CU190" s="31">
        <f>IF(VLOOKUP(A190,'BD OFICIAL'!$A$1:$AL$1055,31,0)="SI",IF(AT190&gt;0,0,1),IF(AT190=0,0,1))</f>
        <v>0</v>
      </c>
      <c r="CV190" s="31">
        <f t="shared" si="80"/>
        <v>0</v>
      </c>
      <c r="CW190" s="31">
        <f t="shared" si="81"/>
        <v>0</v>
      </c>
      <c r="CX190" s="85" t="str">
        <f t="shared" si="91"/>
        <v>SI</v>
      </c>
      <c r="CY190" s="31">
        <f t="shared" si="92"/>
        <v>0</v>
      </c>
      <c r="CZ190" s="85" t="str">
        <f>IF(ISERROR(VLOOKUP(AI190,EXPERIENCIA!$A$1:$C$2100,1,0)),"NO","SI")</f>
        <v>SI</v>
      </c>
      <c r="DA190" s="85">
        <f>IF(CX190="no","NO APLICA",IF(AX190=0,"ERROR NOTA",IF(AND(AX190&gt;1,CZ190="NO"),"ERROR NOTA",IF(AND(CZ190="NO",AX190=1),0,IF(VLOOKUP(AI190,EXPERIENCIA!$A$1:$C$2100,3,0)=AX190,0,"ERROR NOTA")))))</f>
        <v>0</v>
      </c>
      <c r="DB190" s="85" t="str">
        <f>IF(ISERROR(VLOOKUP(AI190,COMPORTAMIENTO!$A$1:$C$2100,1,0)),"NO","SI")</f>
        <v>SI</v>
      </c>
      <c r="DC190" s="85">
        <f>IF(CX190="NO","NO APLICA",IF(AY190=0,"ERROR NOTA",IF(AND(DB190="NO",AY190=7),0,IF(VLOOKUP(AI190,COMPORTAMIENTO!$A$2:$H$2100,8,0)=AY190,0,"ERROR NOTA"))))</f>
        <v>0</v>
      </c>
      <c r="DD190" s="103">
        <f t="shared" si="93"/>
        <v>0.70000000000000007</v>
      </c>
      <c r="DE190" s="103">
        <f t="shared" si="94"/>
        <v>0.5</v>
      </c>
      <c r="DF190" s="85" t="str">
        <f t="shared" si="82"/>
        <v>SI</v>
      </c>
      <c r="DG190" s="85">
        <f t="shared" si="83"/>
        <v>0</v>
      </c>
      <c r="DH190" s="85">
        <f t="shared" si="95"/>
        <v>0</v>
      </c>
      <c r="DI190" s="85">
        <f t="shared" si="84"/>
        <v>0</v>
      </c>
      <c r="DJ190" s="7">
        <f t="shared" si="96"/>
        <v>7.0000000000000009</v>
      </c>
      <c r="DK190" s="7">
        <f t="shared" si="85"/>
        <v>7.0000000000000009</v>
      </c>
      <c r="DL190" s="12">
        <f t="shared" si="97"/>
        <v>5075</v>
      </c>
      <c r="DM190" s="12">
        <f>VLOOKUP(A190,'5 TD'!$A:$B,2,0)</f>
        <v>5075</v>
      </c>
      <c r="DN190" s="7">
        <f t="shared" si="86"/>
        <v>7</v>
      </c>
      <c r="DO190" s="85" t="str">
        <f t="shared" si="87"/>
        <v>APROBADO</v>
      </c>
      <c r="DP190" s="85" t="str">
        <f t="shared" si="103"/>
        <v>APROBADO</v>
      </c>
      <c r="DQ190" s="7">
        <f t="shared" si="104"/>
        <v>6.8</v>
      </c>
      <c r="DR190" s="85" t="str">
        <f t="shared" si="98"/>
        <v>APROBADO</v>
      </c>
      <c r="DS190" s="2">
        <f>+('3 Planilla Preadjudicación OTIC'!BO190)</f>
        <v>0</v>
      </c>
      <c r="DT190" s="2">
        <f>IF(DR190="APROBADO",VLOOKUP(A190,'5 TD'!$D$3:$E$270,2,0),"NO APLICA")</f>
        <v>7</v>
      </c>
      <c r="DU190" s="2" t="str">
        <f t="shared" si="105"/>
        <v>NO</v>
      </c>
      <c r="DV190" s="2" t="str">
        <f>IF(DU190="SI",VLOOKUP(A190,'5 TD'!$G$3:$H$270,2,0),"NO APLICA ")</f>
        <v xml:space="preserve">NO APLICA </v>
      </c>
      <c r="DW190" s="2" t="str">
        <f t="shared" si="99"/>
        <v>NO</v>
      </c>
      <c r="DX190" s="2" t="str">
        <f>IF(DW190="SI",VLOOKUP(A190,'5 TD'!$J$4:$K$472,2,0),"NO APLICA")</f>
        <v>NO APLICA</v>
      </c>
      <c r="DY190" s="2" t="str">
        <f t="shared" si="100"/>
        <v>NO</v>
      </c>
      <c r="DZ190" s="7" t="str">
        <f>IF(DY190="SI",VLOOKUP(A190,'5 TD'!$M$4:$N$350,2,0),"NO APLICA")</f>
        <v>NO APLICA</v>
      </c>
      <c r="EA190" s="2" t="str">
        <f t="shared" si="88"/>
        <v>NO APLICA</v>
      </c>
      <c r="EB190" s="12" t="str">
        <f t="shared" si="101"/>
        <v/>
      </c>
      <c r="EC190" s="12" t="str">
        <f>IF(EA190="SI",VLOOKUP(A190,'5 TD'!$V$4:$W$479,2,0),"NO APLICA")</f>
        <v>NO APLICA</v>
      </c>
      <c r="ED190" s="2" t="str">
        <f t="shared" si="106"/>
        <v>NO</v>
      </c>
      <c r="EE190" s="79" t="str">
        <f>IF(ED190="SI",VLOOKUP(AI190,COMPORTAMIENTO!$A$1:$H$2100,7,0),"NO APLICA")</f>
        <v>NO APLICA</v>
      </c>
      <c r="EF190" s="234" t="str">
        <f>IF(ED190="SI",VLOOKUP(A190,'5 TD'!$P$2:$Q$479,2,0),"NO APLICA")</f>
        <v>NO APLICA</v>
      </c>
      <c r="EG190" s="2" t="str">
        <f t="shared" si="107"/>
        <v>NO</v>
      </c>
      <c r="EH190" s="2">
        <f>IF(CZ190="no",0,VLOOKUP(AI190,EXPERIENCIA!$A$1:$C$2100,2,0))</f>
        <v>78</v>
      </c>
      <c r="EI190" s="2">
        <f>IF(CZ190="si",VLOOKUP(A190,'5 TD'!$S$3:$T$2103,2,0),0)</f>
        <v>146</v>
      </c>
      <c r="EJ190" s="2" t="str">
        <f t="shared" si="108"/>
        <v>NO</v>
      </c>
      <c r="EK190" s="2">
        <f>+('3 Planilla Preadjudicación OTIC'!BU191)</f>
        <v>0</v>
      </c>
      <c r="EL190" s="3"/>
      <c r="EM190" s="3"/>
      <c r="EN190" s="3"/>
    </row>
    <row r="191" spans="1:144" ht="15" hidden="1" customHeight="1" x14ac:dyDescent="0.3">
      <c r="A191" s="2">
        <f>+('3 Planilla Preadjudicación OTIC'!A191)</f>
        <v>14555</v>
      </c>
      <c r="B191" s="2" t="str">
        <f>+('3 Planilla Preadjudicación OTIC'!B191)</f>
        <v>53334038-5</v>
      </c>
      <c r="C191" s="4">
        <f>+('3 Planilla Preadjudicación OTIC'!E191)</f>
        <v>2025</v>
      </c>
      <c r="D191" s="4" t="str">
        <f>+('3 Planilla Preadjudicación OTIC'!F191)</f>
        <v>Fondos Regionales</v>
      </c>
      <c r="E191" s="4" t="str">
        <f>+('3 Planilla Preadjudicación OTIC'!G191)</f>
        <v>61531000-K</v>
      </c>
      <c r="F191" s="4" t="str">
        <f>+('3 Planilla Preadjudicación OTIC'!H191)</f>
        <v>SENCE</v>
      </c>
      <c r="G191" s="4"/>
      <c r="H191" s="4"/>
      <c r="I191" s="4" t="str">
        <f>+('3 Planilla Preadjudicación OTIC'!I191)</f>
        <v>LABORES DE INSTALACIONES SANITARIAS</v>
      </c>
      <c r="J191" s="4" t="str">
        <f>+('3 Planilla Preadjudicación OTIC'!J191)</f>
        <v>PF1575</v>
      </c>
      <c r="K191" s="4" t="str">
        <f>+('3 Planilla Preadjudicación OTIC'!K191)</f>
        <v>TÉCNICAS PARA EL EMPRENDIMIENTO</v>
      </c>
      <c r="L191" s="4" t="str">
        <f>+('3 Planilla Preadjudicación OTIC'!L191)</f>
        <v>PF0921</v>
      </c>
      <c r="M191" s="2">
        <f>+('3 Planilla Preadjudicación OTIC'!M191)</f>
        <v>9</v>
      </c>
      <c r="N191" s="4" t="str">
        <f>+('3 Planilla Preadjudicación OTIC'!N191)</f>
        <v>DE LA ARAUCANÍA</v>
      </c>
      <c r="O191" s="4" t="str">
        <f>+('3 Planilla Preadjudicación OTIC'!O191)</f>
        <v>CURARREHUE</v>
      </c>
      <c r="P191" s="4" t="str">
        <f>+('3 Planilla Preadjudicación OTIC'!P191)</f>
        <v>PERSONAS VULNERABLES PERTENECIENTES AL 80 % MÁS VULNERABLE</v>
      </c>
      <c r="Q191" s="4" t="str">
        <f>+('3 Planilla Preadjudicación OTIC'!Q191)</f>
        <v>PRESENCIAL</v>
      </c>
      <c r="R191" s="4" t="str">
        <f>+('3 Planilla Preadjudicación OTIC'!R191)</f>
        <v>INDEPENDIENTE</v>
      </c>
      <c r="S191" s="4" t="str">
        <f>+('3 Planilla Preadjudicación OTIC'!S191)</f>
        <v>01. LUNES - MAÑANA / 04. MARTES - MAÑANA / 07. MIÉRCOLES - MAÑANA / 10. JUEVES - MAÑANA / 13. VIERNES - MAÑANA</v>
      </c>
      <c r="T191" s="2">
        <f>+('3 Planilla Preadjudicación OTIC'!T191)</f>
        <v>20</v>
      </c>
      <c r="U191" s="2">
        <f>+('3 Planilla Preadjudicación OTIC'!U191)</f>
        <v>145</v>
      </c>
      <c r="V191" s="2">
        <f>+('3 Planilla Preadjudicación OTIC'!V191)</f>
        <v>12</v>
      </c>
      <c r="W191" s="2">
        <f>+('3 Planilla Preadjudicación OTIC'!W191)</f>
        <v>157</v>
      </c>
      <c r="X191" s="2">
        <f>+('3 Planilla Preadjudicación OTIC'!X191)</f>
        <v>4</v>
      </c>
      <c r="Y191" s="2" t="str">
        <f>+('3 Planilla Preadjudicación OTIC'!Y191)</f>
        <v>SI</v>
      </c>
      <c r="Z191" s="2" t="str">
        <f>+('3 Planilla Preadjudicación OTIC'!Z191)</f>
        <v>SI</v>
      </c>
      <c r="AA191" s="2" t="str">
        <f>+('3 Planilla Preadjudicación OTIC'!AA191)</f>
        <v>SI</v>
      </c>
      <c r="AB191" s="4">
        <f>+('3 Planilla Preadjudicación OTIC'!AB191)</f>
        <v>0</v>
      </c>
      <c r="AC191" s="4" t="str">
        <f>+('3 Planilla Preadjudicación OTIC'!AC191)</f>
        <v>EDUCACIÓN MEDIA COMPLETA, PREFERENTEMENTE. Y HABER CURSADO EL CURSO DE “LABORES DE SOPORTE EN INSTALACIONES
SANITARIAS” O EXPERIENCIA DE DOS AÑOS COMO “AYUDANTE INSTALACIONES SANITARIAS”, DEMOSTRABLE.</v>
      </c>
      <c r="AD191" s="2">
        <f>+('3 Planilla Preadjudicación OTIC'!AD191)</f>
        <v>0</v>
      </c>
      <c r="AE191" s="4">
        <f>+('3 Planilla Preadjudicación OTIC'!AE191)</f>
        <v>0</v>
      </c>
      <c r="AF191" s="2" t="str">
        <f>+('3 Planilla Preadjudicación OTIC'!AF191)</f>
        <v>CONVOCATORIA ABIERTA</v>
      </c>
      <c r="AG191" s="2">
        <f>+('3 Planilla Preadjudicación OTIC'!AG191)</f>
        <v>40</v>
      </c>
      <c r="AH191" s="30">
        <v>2</v>
      </c>
      <c r="AI191" s="2" t="str">
        <f>+('3 Planilla Preadjudicación OTIC'!AI191)</f>
        <v>79960640-2</v>
      </c>
      <c r="AJ191" s="135" t="str">
        <f>+('3 Planilla Preadjudicación OTIC'!AJ191)</f>
        <v>Instituto de capacitación Profesional LTDA.</v>
      </c>
      <c r="AK191" s="4">
        <f>+('3 Planilla Preadjudicación OTIC'!AK191)</f>
        <v>157</v>
      </c>
      <c r="AL191" s="2">
        <f>+('3 Planilla Preadjudicación OTIC'!AL191)</f>
        <v>40</v>
      </c>
      <c r="AM191" s="2">
        <f>+('3 Planilla Preadjudicación OTIC'!AM191)</f>
        <v>5075</v>
      </c>
      <c r="AN191" s="12">
        <f>+('3 Planilla Preadjudicación OTIC'!AN191)</f>
        <v>275000</v>
      </c>
      <c r="AO191" s="12">
        <f>+('3 Planilla Preadjudicación OTIC'!AO191)</f>
        <v>0</v>
      </c>
      <c r="AP191" s="12">
        <f>+('3 Planilla Preadjudicación OTIC'!AP191)</f>
        <v>15935500</v>
      </c>
      <c r="AQ191" s="12">
        <f>+('3 Planilla Preadjudicación OTIC'!AQ191)</f>
        <v>3200000</v>
      </c>
      <c r="AR191" s="12">
        <f>+('3 Planilla Preadjudicación OTIC'!AR191)</f>
        <v>5500000</v>
      </c>
      <c r="AS191" s="12">
        <f>+('3 Planilla Preadjudicación OTIC'!AS191)</f>
        <v>4000000</v>
      </c>
      <c r="AT191" s="12">
        <f>+('3 Planilla Preadjudicación OTIC'!AT191)</f>
        <v>0</v>
      </c>
      <c r="AU191" s="12">
        <f>+('3 Planilla Preadjudicación OTIC'!AU191)</f>
        <v>28635500</v>
      </c>
      <c r="AV191" s="12" t="str">
        <f>+('3 Planilla Preadjudicación OTIC'!AV191)</f>
        <v>SI</v>
      </c>
      <c r="AW191" s="2">
        <f>+('3 Planilla Preadjudicación OTIC'!AW191)</f>
        <v>0</v>
      </c>
      <c r="AX191" s="4">
        <f>+('3 Planilla Preadjudicación OTIC'!AX191)</f>
        <v>7</v>
      </c>
      <c r="AY191" s="2">
        <f>+('3 Planilla Preadjudicación OTIC'!AY191)</f>
        <v>5</v>
      </c>
      <c r="AZ191" s="2" t="str">
        <f>+('3 Planilla Preadjudicación OTIC'!BA191)</f>
        <v>-</v>
      </c>
      <c r="BA191" s="2" t="str">
        <f>+('3 Planilla Preadjudicación OTIC'!BB191)</f>
        <v>-</v>
      </c>
      <c r="BB191" s="2" t="str">
        <f>+('3 Planilla Preadjudicación OTIC'!BC191)</f>
        <v>-</v>
      </c>
      <c r="BC191" s="2" t="str">
        <f>+('3 Planilla Preadjudicación OTIC'!BD191)</f>
        <v>-</v>
      </c>
      <c r="BD191" s="2" t="str">
        <f>+('3 Planilla Preadjudicación OTIC'!BE191)</f>
        <v>-</v>
      </c>
      <c r="BE191" s="2" t="str">
        <f>+('3 Planilla Preadjudicación OTIC'!BF191)</f>
        <v>-</v>
      </c>
      <c r="BF191" s="2"/>
      <c r="BG191" s="2">
        <f>+('3 Planilla Preadjudicación OTIC'!BG191)</f>
        <v>7</v>
      </c>
      <c r="BH191" s="2">
        <f>+('3 Planilla Preadjudicación OTIC'!BH191)</f>
        <v>7</v>
      </c>
      <c r="BI191" s="2">
        <f>+('3 Planilla Preadjudicación OTIC'!BI191)</f>
        <v>7</v>
      </c>
      <c r="BJ191" s="2">
        <f>+('3 Planilla Preadjudicación OTIC'!BJ191)</f>
        <v>7</v>
      </c>
      <c r="BK191" s="2">
        <f>+('3 Planilla Preadjudicación OTIC'!BK191)</f>
        <v>7</v>
      </c>
      <c r="BL191" s="199">
        <f>+('3 Planilla Preadjudicación OTIC'!BM191)</f>
        <v>7</v>
      </c>
      <c r="BM191" s="103">
        <f>ROUND(('3 Planilla Preadjudicación OTIC'!BN191),1)</f>
        <v>6.8</v>
      </c>
      <c r="BN191" s="4">
        <f>+('3 Planilla Preadjudicación OTIC'!BO191)</f>
        <v>0</v>
      </c>
      <c r="BO191" s="4">
        <f>+('3 Planilla Preadjudicación OTIC'!BP191)</f>
        <v>0</v>
      </c>
      <c r="BP191" s="4">
        <f>+('3 Planilla Preadjudicación OTIC'!BQ191)</f>
        <v>0</v>
      </c>
      <c r="BQ191" s="4">
        <f>+('3 Planilla Preadjudicación OTIC'!BR191)</f>
        <v>0</v>
      </c>
      <c r="BR191" s="4">
        <f>+('3 Planilla Preadjudicación OTIC'!BS191)</f>
        <v>0</v>
      </c>
      <c r="BS191" s="4">
        <f>+('3 Planilla Preadjudicación OTIC'!BT191)</f>
        <v>0</v>
      </c>
      <c r="BT191" s="135"/>
      <c r="BU191" s="85">
        <f>IF(VLOOKUP(A191,'BD OFICIAL'!$A$1:$AL$2097,7,0)=D191,0,1)</f>
        <v>0</v>
      </c>
      <c r="BV191" s="85">
        <f>IF(VLOOKUP(A191,'BD OFICIAL'!$A$1:$AL$2097,11,0)=J191,0,1)</f>
        <v>0</v>
      </c>
      <c r="BW191" s="85">
        <f>IF(VLOOKUP(A191,'BD OFICIAL'!$A$1:$AL$2097,13,0)=L191,0,1)</f>
        <v>0</v>
      </c>
      <c r="BX191" s="2">
        <f>IF(VLOOKUP(A191,'BD OFICIAL'!$A$1:$AL$2097,16,0)=O191,0,1)</f>
        <v>0</v>
      </c>
      <c r="BY191" s="2">
        <f>IF(VLOOKUP(A191,'BD OFICIAL'!$A$1:$AL$2097,17,0)=P191,0,1)</f>
        <v>0</v>
      </c>
      <c r="BZ191" s="2">
        <f>IF(VLOOKUP(A191,'BD OFICIAL'!$A$1:$AL$2097,19,0)=R191,0,1)</f>
        <v>0</v>
      </c>
      <c r="CA191" s="2">
        <f>IF(VLOOKUP(A191,'BD OFICIAL'!$A$1:$AL$2097,21,0)=T191,0,1)</f>
        <v>0</v>
      </c>
      <c r="CB191" s="2">
        <f>IF(VLOOKUP(A191,'BD OFICIAL'!$A$1:$AL$2097,24,0)=AK191,0,1)</f>
        <v>0</v>
      </c>
      <c r="CC191" s="2">
        <f>IF(VLOOKUP(A191,'BD OFICIAL'!$A$1:$AL$2097,25,0)=X191,0,1)</f>
        <v>0</v>
      </c>
      <c r="CD191" s="2">
        <f>IF(VLOOKUP(A191,'BD OFICIAL'!$A$1:$AL$2097,26,0)=Y191,0,1)</f>
        <v>0</v>
      </c>
      <c r="CE191" s="2">
        <f>IF(VLOOKUP(A191,'BD OFICIAL'!$A$1:$AL$2097,27,0)=Z191,0,1)</f>
        <v>0</v>
      </c>
      <c r="CF191" s="2">
        <f>IF(VLOOKUP(A191,'BD OFICIAL'!$A$1:$AL$2097,28,0)=AA191,0,1)</f>
        <v>0</v>
      </c>
      <c r="CG191" s="2">
        <f>IF(VLOOKUP(A191,'BD OFICIAL'!$A$1:$AL$2097,33,0)=AF191,0,1)</f>
        <v>0</v>
      </c>
      <c r="CH191" s="2">
        <f>IF(VLOOKUP(A191,'BD OFICIAL'!$A$1:$AL$2097,35,0)=AH191,0,1)</f>
        <v>0</v>
      </c>
      <c r="CI191" s="85">
        <f>IF(VLOOKUP(A191,'BD OFICIAL'!$A$1:$AL$2097,34,0)=AL191,0,1)</f>
        <v>0</v>
      </c>
      <c r="CJ191" s="12">
        <f>VLOOKUP(A191,'BD OFICIAL'!$A$1:$AM$2097,36,0)*AM191-AP191</f>
        <v>0</v>
      </c>
      <c r="CK191" s="85" t="str">
        <f t="shared" si="75"/>
        <v>SHNOM</v>
      </c>
      <c r="CL191" s="85" t="str">
        <f t="shared" si="76"/>
        <v>SI</v>
      </c>
      <c r="CM191" s="85" t="str">
        <f t="shared" si="89"/>
        <v>NO</v>
      </c>
      <c r="CN191" s="31">
        <f t="shared" si="90"/>
        <v>0</v>
      </c>
      <c r="CO191" s="31">
        <f t="shared" si="77"/>
        <v>0</v>
      </c>
      <c r="CP191" s="31">
        <f t="shared" si="102"/>
        <v>0</v>
      </c>
      <c r="CQ191" s="31">
        <f>IF(Y191="NO",0,IF(Y191="SI",IF(VLOOKUP(A191,'BD OFICIAL'!$A:$AO,40,0)=AQ191,0,1)))</f>
        <v>0</v>
      </c>
      <c r="CR191" s="31">
        <f>IF(Z191="NO",0,IF(Z191="SI",IF(VLOOKUP(A191,'BD OFICIAL'!$A:$AO,41,0)=AS191,0,1)))</f>
        <v>0</v>
      </c>
      <c r="CS191" s="31">
        <f t="shared" si="78"/>
        <v>0</v>
      </c>
      <c r="CT191" s="31">
        <f t="shared" si="79"/>
        <v>0</v>
      </c>
      <c r="CU191" s="31">
        <f>IF(VLOOKUP(A191,'BD OFICIAL'!$A$1:$AL$1055,31,0)="SI",IF(AT191&gt;0,0,1),IF(AT191=0,0,1))</f>
        <v>0</v>
      </c>
      <c r="CV191" s="31">
        <f t="shared" si="80"/>
        <v>0</v>
      </c>
      <c r="CW191" s="31">
        <f t="shared" si="81"/>
        <v>0</v>
      </c>
      <c r="CX191" s="85" t="str">
        <f t="shared" si="91"/>
        <v>SI</v>
      </c>
      <c r="CY191" s="31">
        <f t="shared" si="92"/>
        <v>0</v>
      </c>
      <c r="CZ191" s="85" t="str">
        <f>IF(ISERROR(VLOOKUP(AI191,EXPERIENCIA!$A$1:$C$2100,1,0)),"NO","SI")</f>
        <v>SI</v>
      </c>
      <c r="DA191" s="85">
        <f>IF(CX191="no","NO APLICA",IF(AX191=0,"ERROR NOTA",IF(AND(AX191&gt;1,CZ191="NO"),"ERROR NOTA",IF(AND(CZ191="NO",AX191=1),0,IF(VLOOKUP(AI191,EXPERIENCIA!$A$1:$C$2100,3,0)=AX191,0,"ERROR NOTA")))))</f>
        <v>0</v>
      </c>
      <c r="DB191" s="85" t="str">
        <f>IF(ISERROR(VLOOKUP(AI191,COMPORTAMIENTO!$A$1:$C$2100,1,0)),"NO","SI")</f>
        <v>SI</v>
      </c>
      <c r="DC191" s="85">
        <f>IF(CX191="NO","NO APLICA",IF(AY191=0,"ERROR NOTA",IF(AND(DB191="NO",AY191=7),0,IF(VLOOKUP(AI191,COMPORTAMIENTO!$A$2:$H$2100,8,0)=AY191,0,"ERROR NOTA"))))</f>
        <v>0</v>
      </c>
      <c r="DD191" s="103">
        <f t="shared" si="93"/>
        <v>0.70000000000000007</v>
      </c>
      <c r="DE191" s="103">
        <f t="shared" si="94"/>
        <v>0.5</v>
      </c>
      <c r="DF191" s="85" t="str">
        <f t="shared" si="82"/>
        <v>SI</v>
      </c>
      <c r="DG191" s="85">
        <f t="shared" si="83"/>
        <v>0</v>
      </c>
      <c r="DH191" s="85">
        <f t="shared" si="95"/>
        <v>0</v>
      </c>
      <c r="DI191" s="85">
        <f t="shared" si="84"/>
        <v>0</v>
      </c>
      <c r="DJ191" s="7">
        <f t="shared" si="96"/>
        <v>7.0000000000000009</v>
      </c>
      <c r="DK191" s="7">
        <f t="shared" si="85"/>
        <v>7.0000000000000009</v>
      </c>
      <c r="DL191" s="12">
        <f t="shared" si="97"/>
        <v>5075</v>
      </c>
      <c r="DM191" s="12">
        <f>VLOOKUP(A191,'5 TD'!$A:$B,2,0)</f>
        <v>5075</v>
      </c>
      <c r="DN191" s="7">
        <f t="shared" si="86"/>
        <v>7</v>
      </c>
      <c r="DO191" s="85" t="str">
        <f t="shared" si="87"/>
        <v>APROBADO</v>
      </c>
      <c r="DP191" s="85" t="str">
        <f t="shared" si="103"/>
        <v>APROBADO</v>
      </c>
      <c r="DQ191" s="7">
        <f t="shared" si="104"/>
        <v>6.8</v>
      </c>
      <c r="DR191" s="85" t="str">
        <f t="shared" si="98"/>
        <v>APROBADO</v>
      </c>
      <c r="DS191" s="2">
        <f>+('3 Planilla Preadjudicación OTIC'!BO191)</f>
        <v>0</v>
      </c>
      <c r="DT191" s="2">
        <f>IF(DR191="APROBADO",VLOOKUP(A191,'5 TD'!$D$3:$E$270,2,0),"NO APLICA")</f>
        <v>7</v>
      </c>
      <c r="DU191" s="2" t="str">
        <f t="shared" si="105"/>
        <v>NO</v>
      </c>
      <c r="DV191" s="2" t="str">
        <f>IF(DU191="SI",VLOOKUP(A191,'5 TD'!$G$3:$H$270,2,0),"NO APLICA ")</f>
        <v xml:space="preserve">NO APLICA </v>
      </c>
      <c r="DW191" s="2" t="str">
        <f t="shared" si="99"/>
        <v>NO</v>
      </c>
      <c r="DX191" s="2" t="str">
        <f>IF(DW191="SI",VLOOKUP(A191,'5 TD'!$J$4:$K$472,2,0),"NO APLICA")</f>
        <v>NO APLICA</v>
      </c>
      <c r="DY191" s="2" t="str">
        <f t="shared" si="100"/>
        <v>NO</v>
      </c>
      <c r="DZ191" s="7" t="str">
        <f>IF(DY191="SI",VLOOKUP(A191,'5 TD'!$M$4:$N$350,2,0),"NO APLICA")</f>
        <v>NO APLICA</v>
      </c>
      <c r="EA191" s="2" t="str">
        <f t="shared" si="88"/>
        <v>NO APLICA</v>
      </c>
      <c r="EB191" s="12" t="str">
        <f t="shared" si="101"/>
        <v/>
      </c>
      <c r="EC191" s="12" t="str">
        <f>IF(EA191="SI",VLOOKUP(A191,'5 TD'!$V$4:$W$479,2,0),"NO APLICA")</f>
        <v>NO APLICA</v>
      </c>
      <c r="ED191" s="2" t="str">
        <f t="shared" si="106"/>
        <v>NO</v>
      </c>
      <c r="EE191" s="79" t="str">
        <f>IF(ED191="SI",VLOOKUP(AI191,COMPORTAMIENTO!$A$1:$H$2100,7,0),"NO APLICA")</f>
        <v>NO APLICA</v>
      </c>
      <c r="EF191" s="234" t="str">
        <f>IF(ED191="SI",VLOOKUP(A191,'5 TD'!$P$2:$Q$479,2,0),"NO APLICA")</f>
        <v>NO APLICA</v>
      </c>
      <c r="EG191" s="2" t="str">
        <f t="shared" si="107"/>
        <v>NO</v>
      </c>
      <c r="EH191" s="2">
        <f>IF(CZ191="no",0,VLOOKUP(AI191,EXPERIENCIA!$A$1:$C$2100,2,0))</f>
        <v>78</v>
      </c>
      <c r="EI191" s="2">
        <f>IF(CZ191="si",VLOOKUP(A191,'5 TD'!$S$3:$T$2103,2,0),0)</f>
        <v>146</v>
      </c>
      <c r="EJ191" s="2" t="str">
        <f t="shared" si="108"/>
        <v>NO</v>
      </c>
      <c r="EK191" s="2">
        <f>+('3 Planilla Preadjudicación OTIC'!BU192)</f>
        <v>0</v>
      </c>
      <c r="EL191" s="3"/>
      <c r="EM191" s="3"/>
      <c r="EN191" s="3"/>
    </row>
    <row r="192" spans="1:144" ht="15" hidden="1" customHeight="1" x14ac:dyDescent="0.3">
      <c r="A192" s="2">
        <f>+('3 Planilla Preadjudicación OTIC'!A192)</f>
        <v>14556</v>
      </c>
      <c r="B192" s="2" t="str">
        <f>+('3 Planilla Preadjudicación OTIC'!B192)</f>
        <v>53334038-5</v>
      </c>
      <c r="C192" s="4">
        <f>+('3 Planilla Preadjudicación OTIC'!E192)</f>
        <v>2025</v>
      </c>
      <c r="D192" s="4" t="str">
        <f>+('3 Planilla Preadjudicación OTIC'!F192)</f>
        <v>Fondos Regionales</v>
      </c>
      <c r="E192" s="4" t="str">
        <f>+('3 Planilla Preadjudicación OTIC'!G192)</f>
        <v>61531000-K</v>
      </c>
      <c r="F192" s="4" t="str">
        <f>+('3 Planilla Preadjudicación OTIC'!H192)</f>
        <v>SENCE</v>
      </c>
      <c r="G192" s="4"/>
      <c r="H192" s="4"/>
      <c r="I192" s="4" t="str">
        <f>+('3 Planilla Preadjudicación OTIC'!I192)</f>
        <v>LABORES DE INSTALACIONES SANITARIAS</v>
      </c>
      <c r="J192" s="4" t="str">
        <f>+('3 Planilla Preadjudicación OTIC'!J192)</f>
        <v>PF1575</v>
      </c>
      <c r="K192" s="4" t="str">
        <f>+('3 Planilla Preadjudicación OTIC'!K192)</f>
        <v>TÉCNICAS PARA EL EMPRENDIMIENTO</v>
      </c>
      <c r="L192" s="4" t="str">
        <f>+('3 Planilla Preadjudicación OTIC'!L192)</f>
        <v>PF0921</v>
      </c>
      <c r="M192" s="2">
        <f>+('3 Planilla Preadjudicación OTIC'!M192)</f>
        <v>9</v>
      </c>
      <c r="N192" s="4" t="str">
        <f>+('3 Planilla Preadjudicación OTIC'!N192)</f>
        <v>DE LA ARAUCANÍA</v>
      </c>
      <c r="O192" s="4" t="str">
        <f>+('3 Planilla Preadjudicación OTIC'!O192)</f>
        <v>PERQUENCO</v>
      </c>
      <c r="P192" s="4" t="str">
        <f>+('3 Planilla Preadjudicación OTIC'!P192)</f>
        <v>PERSONAS VULNERABLES PERTENECIENTES AL 80 % MÁS VULNERABLE</v>
      </c>
      <c r="Q192" s="4" t="str">
        <f>+('3 Planilla Preadjudicación OTIC'!Q192)</f>
        <v>PRESENCIAL</v>
      </c>
      <c r="R192" s="4" t="str">
        <f>+('3 Planilla Preadjudicación OTIC'!R192)</f>
        <v>INDEPENDIENTE</v>
      </c>
      <c r="S192" s="4" t="str">
        <f>+('3 Planilla Preadjudicación OTIC'!S192)</f>
        <v>01. LUNES - MAÑANA / 04. MARTES - MAÑANA / 07. MIÉRCOLES - MAÑANA / 10. JUEVES - MAÑANA / 13. VIERNES - MAÑANA</v>
      </c>
      <c r="T192" s="2">
        <f>+('3 Planilla Preadjudicación OTIC'!T192)</f>
        <v>20</v>
      </c>
      <c r="U192" s="2">
        <f>+('3 Planilla Preadjudicación OTIC'!U192)</f>
        <v>145</v>
      </c>
      <c r="V192" s="2">
        <f>+('3 Planilla Preadjudicación OTIC'!V192)</f>
        <v>12</v>
      </c>
      <c r="W192" s="2">
        <f>+('3 Planilla Preadjudicación OTIC'!W192)</f>
        <v>157</v>
      </c>
      <c r="X192" s="2">
        <f>+('3 Planilla Preadjudicación OTIC'!X192)</f>
        <v>4</v>
      </c>
      <c r="Y192" s="2" t="str">
        <f>+('3 Planilla Preadjudicación OTIC'!Y192)</f>
        <v>SI</v>
      </c>
      <c r="Z192" s="2" t="str">
        <f>+('3 Planilla Preadjudicación OTIC'!Z192)</f>
        <v>SI</v>
      </c>
      <c r="AA192" s="2" t="str">
        <f>+('3 Planilla Preadjudicación OTIC'!AA192)</f>
        <v>SI</v>
      </c>
      <c r="AB192" s="4">
        <f>+('3 Planilla Preadjudicación OTIC'!AB192)</f>
        <v>0</v>
      </c>
      <c r="AC192" s="4" t="str">
        <f>+('3 Planilla Preadjudicación OTIC'!AC192)</f>
        <v>EDUCACIÓN MEDIA COMPLETA, PREFERENTEMENTE. Y HABER CURSADO EL CURSO DE “LABORES DE SOPORTE EN INSTALACIONES
SANITARIAS” O EXPERIENCIA DE DOS AÑOS COMO “AYUDANTE INSTALACIONES SANITARIAS”, DEMOSTRABLE.</v>
      </c>
      <c r="AD192" s="2">
        <f>+('3 Planilla Preadjudicación OTIC'!AD192)</f>
        <v>0</v>
      </c>
      <c r="AE192" s="4">
        <f>+('3 Planilla Preadjudicación OTIC'!AE192)</f>
        <v>0</v>
      </c>
      <c r="AF192" s="2" t="str">
        <f>+('3 Planilla Preadjudicación OTIC'!AF192)</f>
        <v>CONVOCATORIA ABIERTA</v>
      </c>
      <c r="AG192" s="2">
        <f>+('3 Planilla Preadjudicación OTIC'!AG192)</f>
        <v>40</v>
      </c>
      <c r="AH192" s="30">
        <v>2</v>
      </c>
      <c r="AI192" s="2" t="str">
        <f>+('3 Planilla Preadjudicación OTIC'!AI192)</f>
        <v>79960640-2</v>
      </c>
      <c r="AJ192" s="135" t="str">
        <f>+('3 Planilla Preadjudicación OTIC'!AJ192)</f>
        <v>Instituto de capacitación Profesional LTDA.</v>
      </c>
      <c r="AK192" s="4">
        <f>+('3 Planilla Preadjudicación OTIC'!AK192)</f>
        <v>157</v>
      </c>
      <c r="AL192" s="2">
        <f>+('3 Planilla Preadjudicación OTIC'!AL192)</f>
        <v>40</v>
      </c>
      <c r="AM192" s="2">
        <f>+('3 Planilla Preadjudicación OTIC'!AM192)</f>
        <v>5075</v>
      </c>
      <c r="AN192" s="12">
        <f>+('3 Planilla Preadjudicación OTIC'!AN192)</f>
        <v>275000</v>
      </c>
      <c r="AO192" s="12">
        <f>+('3 Planilla Preadjudicación OTIC'!AO192)</f>
        <v>0</v>
      </c>
      <c r="AP192" s="12">
        <f>+('3 Planilla Preadjudicación OTIC'!AP192)</f>
        <v>15935500</v>
      </c>
      <c r="AQ192" s="12">
        <f>+('3 Planilla Preadjudicación OTIC'!AQ192)</f>
        <v>3200000</v>
      </c>
      <c r="AR192" s="12">
        <f>+('3 Planilla Preadjudicación OTIC'!AR192)</f>
        <v>5500000</v>
      </c>
      <c r="AS192" s="12">
        <f>+('3 Planilla Preadjudicación OTIC'!AS192)</f>
        <v>4000000</v>
      </c>
      <c r="AT192" s="12">
        <f>+('3 Planilla Preadjudicación OTIC'!AT192)</f>
        <v>0</v>
      </c>
      <c r="AU192" s="12">
        <f>+('3 Planilla Preadjudicación OTIC'!AU192)</f>
        <v>28635500</v>
      </c>
      <c r="AV192" s="12" t="str">
        <f>+('3 Planilla Preadjudicación OTIC'!AV192)</f>
        <v>SI</v>
      </c>
      <c r="AW192" s="2">
        <f>+('3 Planilla Preadjudicación OTIC'!AW192)</f>
        <v>0</v>
      </c>
      <c r="AX192" s="4">
        <f>+('3 Planilla Preadjudicación OTIC'!AX192)</f>
        <v>7</v>
      </c>
      <c r="AY192" s="2">
        <f>+('3 Planilla Preadjudicación OTIC'!AY192)</f>
        <v>5</v>
      </c>
      <c r="AZ192" s="2" t="str">
        <f>+('3 Planilla Preadjudicación OTIC'!BA192)</f>
        <v>-</v>
      </c>
      <c r="BA192" s="2" t="str">
        <f>+('3 Planilla Preadjudicación OTIC'!BB192)</f>
        <v>-</v>
      </c>
      <c r="BB192" s="2" t="str">
        <f>+('3 Planilla Preadjudicación OTIC'!BC192)</f>
        <v>-</v>
      </c>
      <c r="BC192" s="2" t="str">
        <f>+('3 Planilla Preadjudicación OTIC'!BD192)</f>
        <v>-</v>
      </c>
      <c r="BD192" s="2" t="str">
        <f>+('3 Planilla Preadjudicación OTIC'!BE192)</f>
        <v>-</v>
      </c>
      <c r="BE192" s="2" t="str">
        <f>+('3 Planilla Preadjudicación OTIC'!BF192)</f>
        <v>-</v>
      </c>
      <c r="BF192" s="2"/>
      <c r="BG192" s="2">
        <f>+('3 Planilla Preadjudicación OTIC'!BG192)</f>
        <v>7</v>
      </c>
      <c r="BH192" s="2">
        <f>+('3 Planilla Preadjudicación OTIC'!BH192)</f>
        <v>7</v>
      </c>
      <c r="BI192" s="2">
        <f>+('3 Planilla Preadjudicación OTIC'!BI192)</f>
        <v>7</v>
      </c>
      <c r="BJ192" s="2">
        <f>+('3 Planilla Preadjudicación OTIC'!BJ192)</f>
        <v>7</v>
      </c>
      <c r="BK192" s="2">
        <f>+('3 Planilla Preadjudicación OTIC'!BK192)</f>
        <v>7</v>
      </c>
      <c r="BL192" s="199">
        <f>+('3 Planilla Preadjudicación OTIC'!BM192)</f>
        <v>7</v>
      </c>
      <c r="BM192" s="103">
        <f>ROUND(('3 Planilla Preadjudicación OTIC'!BN192),1)</f>
        <v>6.8</v>
      </c>
      <c r="BN192" s="4">
        <f>+('3 Planilla Preadjudicación OTIC'!BO192)</f>
        <v>0</v>
      </c>
      <c r="BO192" s="4">
        <f>+('3 Planilla Preadjudicación OTIC'!BP192)</f>
        <v>0</v>
      </c>
      <c r="BP192" s="4">
        <f>+('3 Planilla Preadjudicación OTIC'!BQ192)</f>
        <v>0</v>
      </c>
      <c r="BQ192" s="4">
        <f>+('3 Planilla Preadjudicación OTIC'!BR192)</f>
        <v>0</v>
      </c>
      <c r="BR192" s="4">
        <f>+('3 Planilla Preadjudicación OTIC'!BS192)</f>
        <v>0</v>
      </c>
      <c r="BS192" s="4">
        <f>+('3 Planilla Preadjudicación OTIC'!BT192)</f>
        <v>0</v>
      </c>
      <c r="BT192" s="135"/>
      <c r="BU192" s="85">
        <f>IF(VLOOKUP(A192,'BD OFICIAL'!$A$1:$AL$2097,7,0)=D192,0,1)</f>
        <v>0</v>
      </c>
      <c r="BV192" s="85">
        <f>IF(VLOOKUP(A192,'BD OFICIAL'!$A$1:$AL$2097,11,0)=J192,0,1)</f>
        <v>0</v>
      </c>
      <c r="BW192" s="85">
        <f>IF(VLOOKUP(A192,'BD OFICIAL'!$A$1:$AL$2097,13,0)=L192,0,1)</f>
        <v>0</v>
      </c>
      <c r="BX192" s="2">
        <f>IF(VLOOKUP(A192,'BD OFICIAL'!$A$1:$AL$2097,16,0)=O192,0,1)</f>
        <v>0</v>
      </c>
      <c r="BY192" s="2">
        <f>IF(VLOOKUP(A192,'BD OFICIAL'!$A$1:$AL$2097,17,0)=P192,0,1)</f>
        <v>0</v>
      </c>
      <c r="BZ192" s="2">
        <f>IF(VLOOKUP(A192,'BD OFICIAL'!$A$1:$AL$2097,19,0)=R192,0,1)</f>
        <v>0</v>
      </c>
      <c r="CA192" s="2">
        <f>IF(VLOOKUP(A192,'BD OFICIAL'!$A$1:$AL$2097,21,0)=T192,0,1)</f>
        <v>0</v>
      </c>
      <c r="CB192" s="2">
        <f>IF(VLOOKUP(A192,'BD OFICIAL'!$A$1:$AL$2097,24,0)=AK192,0,1)</f>
        <v>0</v>
      </c>
      <c r="CC192" s="2">
        <f>IF(VLOOKUP(A192,'BD OFICIAL'!$A$1:$AL$2097,25,0)=X192,0,1)</f>
        <v>0</v>
      </c>
      <c r="CD192" s="2">
        <f>IF(VLOOKUP(A192,'BD OFICIAL'!$A$1:$AL$2097,26,0)=Y192,0,1)</f>
        <v>0</v>
      </c>
      <c r="CE192" s="2">
        <f>IF(VLOOKUP(A192,'BD OFICIAL'!$A$1:$AL$2097,27,0)=Z192,0,1)</f>
        <v>0</v>
      </c>
      <c r="CF192" s="2">
        <f>IF(VLOOKUP(A192,'BD OFICIAL'!$A$1:$AL$2097,28,0)=AA192,0,1)</f>
        <v>0</v>
      </c>
      <c r="CG192" s="2">
        <f>IF(VLOOKUP(A192,'BD OFICIAL'!$A$1:$AL$2097,33,0)=AF192,0,1)</f>
        <v>0</v>
      </c>
      <c r="CH192" s="2">
        <f>IF(VLOOKUP(A192,'BD OFICIAL'!$A$1:$AL$2097,35,0)=AH192,0,1)</f>
        <v>0</v>
      </c>
      <c r="CI192" s="85">
        <f>IF(VLOOKUP(A192,'BD OFICIAL'!$A$1:$AL$2097,34,0)=AL192,0,1)</f>
        <v>0</v>
      </c>
      <c r="CJ192" s="12">
        <f>VLOOKUP(A192,'BD OFICIAL'!$A$1:$AM$2097,36,0)*AM192-AP192</f>
        <v>0</v>
      </c>
      <c r="CK192" s="85" t="str">
        <f t="shared" si="75"/>
        <v>SHNOM</v>
      </c>
      <c r="CL192" s="85" t="str">
        <f t="shared" si="76"/>
        <v>SI</v>
      </c>
      <c r="CM192" s="85" t="str">
        <f t="shared" si="89"/>
        <v>NO</v>
      </c>
      <c r="CN192" s="31">
        <f t="shared" si="90"/>
        <v>0</v>
      </c>
      <c r="CO192" s="31">
        <f t="shared" si="77"/>
        <v>0</v>
      </c>
      <c r="CP192" s="31">
        <f t="shared" si="102"/>
        <v>0</v>
      </c>
      <c r="CQ192" s="31">
        <f>IF(Y192="NO",0,IF(Y192="SI",IF(VLOOKUP(A192,'BD OFICIAL'!$A:$AO,40,0)=AQ192,0,1)))</f>
        <v>0</v>
      </c>
      <c r="CR192" s="31">
        <f>IF(Z192="NO",0,IF(Z192="SI",IF(VLOOKUP(A192,'BD OFICIAL'!$A:$AO,41,0)=AS192,0,1)))</f>
        <v>0</v>
      </c>
      <c r="CS192" s="31">
        <f t="shared" si="78"/>
        <v>0</v>
      </c>
      <c r="CT192" s="31">
        <f t="shared" si="79"/>
        <v>0</v>
      </c>
      <c r="CU192" s="31">
        <f>IF(VLOOKUP(A192,'BD OFICIAL'!$A$1:$AL$1055,31,0)="SI",IF(AT192&gt;0,0,1),IF(AT192=0,0,1))</f>
        <v>0</v>
      </c>
      <c r="CV192" s="31">
        <f t="shared" si="80"/>
        <v>0</v>
      </c>
      <c r="CW192" s="31">
        <f t="shared" si="81"/>
        <v>0</v>
      </c>
      <c r="CX192" s="85" t="str">
        <f t="shared" si="91"/>
        <v>SI</v>
      </c>
      <c r="CY192" s="31">
        <f t="shared" si="92"/>
        <v>0</v>
      </c>
      <c r="CZ192" s="85" t="str">
        <f>IF(ISERROR(VLOOKUP(AI192,EXPERIENCIA!$A$1:$C$2100,1,0)),"NO","SI")</f>
        <v>SI</v>
      </c>
      <c r="DA192" s="85">
        <f>IF(CX192="no","NO APLICA",IF(AX192=0,"ERROR NOTA",IF(AND(AX192&gt;1,CZ192="NO"),"ERROR NOTA",IF(AND(CZ192="NO",AX192=1),0,IF(VLOOKUP(AI192,EXPERIENCIA!$A$1:$C$2100,3,0)=AX192,0,"ERROR NOTA")))))</f>
        <v>0</v>
      </c>
      <c r="DB192" s="85" t="str">
        <f>IF(ISERROR(VLOOKUP(AI192,COMPORTAMIENTO!$A$1:$C$2100,1,0)),"NO","SI")</f>
        <v>SI</v>
      </c>
      <c r="DC192" s="85">
        <f>IF(CX192="NO","NO APLICA",IF(AY192=0,"ERROR NOTA",IF(AND(DB192="NO",AY192=7),0,IF(VLOOKUP(AI192,COMPORTAMIENTO!$A$2:$H$2100,8,0)=AY192,0,"ERROR NOTA"))))</f>
        <v>0</v>
      </c>
      <c r="DD192" s="103">
        <f t="shared" si="93"/>
        <v>0.70000000000000007</v>
      </c>
      <c r="DE192" s="103">
        <f t="shared" si="94"/>
        <v>0.5</v>
      </c>
      <c r="DF192" s="85" t="str">
        <f t="shared" si="82"/>
        <v>SI</v>
      </c>
      <c r="DG192" s="85">
        <f t="shared" si="83"/>
        <v>0</v>
      </c>
      <c r="DH192" s="85">
        <f t="shared" si="95"/>
        <v>0</v>
      </c>
      <c r="DI192" s="85">
        <f t="shared" si="84"/>
        <v>0</v>
      </c>
      <c r="DJ192" s="7">
        <f t="shared" si="96"/>
        <v>7.0000000000000009</v>
      </c>
      <c r="DK192" s="7">
        <f t="shared" si="85"/>
        <v>7.0000000000000009</v>
      </c>
      <c r="DL192" s="12">
        <f t="shared" si="97"/>
        <v>5075</v>
      </c>
      <c r="DM192" s="12">
        <f>VLOOKUP(A192,'5 TD'!$A:$B,2,0)</f>
        <v>5075</v>
      </c>
      <c r="DN192" s="7">
        <f t="shared" si="86"/>
        <v>7</v>
      </c>
      <c r="DO192" s="85" t="str">
        <f t="shared" si="87"/>
        <v>APROBADO</v>
      </c>
      <c r="DP192" s="85" t="str">
        <f t="shared" si="103"/>
        <v>APROBADO</v>
      </c>
      <c r="DQ192" s="7">
        <f t="shared" si="104"/>
        <v>6.8</v>
      </c>
      <c r="DR192" s="85" t="str">
        <f t="shared" si="98"/>
        <v>APROBADO</v>
      </c>
      <c r="DS192" s="2">
        <f>+('3 Planilla Preadjudicación OTIC'!BO192)</f>
        <v>0</v>
      </c>
      <c r="DT192" s="2">
        <f>IF(DR192="APROBADO",VLOOKUP(A192,'5 TD'!$D$3:$E$270,2,0),"NO APLICA")</f>
        <v>7</v>
      </c>
      <c r="DU192" s="2" t="str">
        <f t="shared" si="105"/>
        <v>NO</v>
      </c>
      <c r="DV192" s="2" t="str">
        <f>IF(DU192="SI",VLOOKUP(A192,'5 TD'!$G$3:$H$270,2,0),"NO APLICA ")</f>
        <v xml:space="preserve">NO APLICA </v>
      </c>
      <c r="DW192" s="2" t="str">
        <f t="shared" si="99"/>
        <v>NO</v>
      </c>
      <c r="DX192" s="2" t="str">
        <f>IF(DW192="SI",VLOOKUP(A192,'5 TD'!$J$4:$K$472,2,0),"NO APLICA")</f>
        <v>NO APLICA</v>
      </c>
      <c r="DY192" s="2" t="str">
        <f t="shared" si="100"/>
        <v>NO</v>
      </c>
      <c r="DZ192" s="7" t="str">
        <f>IF(DY192="SI",VLOOKUP(A192,'5 TD'!$M$4:$N$350,2,0),"NO APLICA")</f>
        <v>NO APLICA</v>
      </c>
      <c r="EA192" s="2" t="str">
        <f t="shared" si="88"/>
        <v>NO APLICA</v>
      </c>
      <c r="EB192" s="12" t="str">
        <f t="shared" si="101"/>
        <v/>
      </c>
      <c r="EC192" s="12" t="str">
        <f>IF(EA192="SI",VLOOKUP(A192,'5 TD'!$V$4:$W$479,2,0),"NO APLICA")</f>
        <v>NO APLICA</v>
      </c>
      <c r="ED192" s="2" t="str">
        <f t="shared" si="106"/>
        <v>NO</v>
      </c>
      <c r="EE192" s="79" t="str">
        <f>IF(ED192="SI",VLOOKUP(AI192,COMPORTAMIENTO!$A$1:$H$2100,7,0),"NO APLICA")</f>
        <v>NO APLICA</v>
      </c>
      <c r="EF192" s="234" t="str">
        <f>IF(ED192="SI",VLOOKUP(A192,'5 TD'!$P$2:$Q$479,2,0),"NO APLICA")</f>
        <v>NO APLICA</v>
      </c>
      <c r="EG192" s="2" t="str">
        <f t="shared" si="107"/>
        <v>NO</v>
      </c>
      <c r="EH192" s="2">
        <f>IF(CZ192="no",0,VLOOKUP(AI192,EXPERIENCIA!$A$1:$C$2100,2,0))</f>
        <v>78</v>
      </c>
      <c r="EI192" s="2">
        <f>IF(CZ192="si",VLOOKUP(A192,'5 TD'!$S$3:$T$2103,2,0),0)</f>
        <v>146</v>
      </c>
      <c r="EJ192" s="2" t="str">
        <f t="shared" si="108"/>
        <v>NO</v>
      </c>
      <c r="EK192" s="2">
        <f>+('3 Planilla Preadjudicación OTIC'!BU193)</f>
        <v>0</v>
      </c>
      <c r="EL192" s="3"/>
      <c r="EM192" s="3"/>
      <c r="EN192" s="3"/>
    </row>
    <row r="193" spans="1:144" ht="15" hidden="1" customHeight="1" x14ac:dyDescent="0.3">
      <c r="A193" s="2">
        <f>+('3 Planilla Preadjudicación OTIC'!A193)</f>
        <v>14557</v>
      </c>
      <c r="B193" s="2" t="str">
        <f>+('3 Planilla Preadjudicación OTIC'!B193)</f>
        <v>53334038-5</v>
      </c>
      <c r="C193" s="4">
        <f>+('3 Planilla Preadjudicación OTIC'!E193)</f>
        <v>2025</v>
      </c>
      <c r="D193" s="4" t="str">
        <f>+('3 Planilla Preadjudicación OTIC'!F193)</f>
        <v>Fondos Regionales</v>
      </c>
      <c r="E193" s="4" t="str">
        <f>+('3 Planilla Preadjudicación OTIC'!G193)</f>
        <v>61531000-K</v>
      </c>
      <c r="F193" s="4" t="str">
        <f>+('3 Planilla Preadjudicación OTIC'!H193)</f>
        <v>SENCE</v>
      </c>
      <c r="G193" s="4"/>
      <c r="H193" s="4"/>
      <c r="I193" s="4" t="str">
        <f>+('3 Planilla Preadjudicación OTIC'!I193)</f>
        <v>LABORES DE INSTALACIONES SANITARIAS</v>
      </c>
      <c r="J193" s="4" t="str">
        <f>+('3 Planilla Preadjudicación OTIC'!J193)</f>
        <v>PF1575</v>
      </c>
      <c r="K193" s="4" t="str">
        <f>+('3 Planilla Preadjudicación OTIC'!K193)</f>
        <v>TÉCNICAS PARA EL EMPRENDIMIENTO</v>
      </c>
      <c r="L193" s="4" t="str">
        <f>+('3 Planilla Preadjudicación OTIC'!L193)</f>
        <v>PF0921</v>
      </c>
      <c r="M193" s="2">
        <f>+('3 Planilla Preadjudicación OTIC'!M193)</f>
        <v>9</v>
      </c>
      <c r="N193" s="4" t="str">
        <f>+('3 Planilla Preadjudicación OTIC'!N193)</f>
        <v>DE LA ARAUCANÍA</v>
      </c>
      <c r="O193" s="4" t="str">
        <f>+('3 Planilla Preadjudicación OTIC'!O193)</f>
        <v>LUMACO</v>
      </c>
      <c r="P193" s="4" t="str">
        <f>+('3 Planilla Preadjudicación OTIC'!P193)</f>
        <v>PERSONAS VULNERABLES PERTENECIENTES AL 80 % MÁS VULNERABLE</v>
      </c>
      <c r="Q193" s="4" t="str">
        <f>+('3 Planilla Preadjudicación OTIC'!Q193)</f>
        <v>PRESENCIAL</v>
      </c>
      <c r="R193" s="4" t="str">
        <f>+('3 Planilla Preadjudicación OTIC'!R193)</f>
        <v>INDEPENDIENTE</v>
      </c>
      <c r="S193" s="4" t="str">
        <f>+('3 Planilla Preadjudicación OTIC'!S193)</f>
        <v>01. LUNES - MAÑANA / 04. MARTES - MAÑANA / 07. MIÉRCOLES - MAÑANA / 10. JUEVES - MAÑANA / 13. VIERNES - MAÑANA</v>
      </c>
      <c r="T193" s="2">
        <f>+('3 Planilla Preadjudicación OTIC'!T193)</f>
        <v>20</v>
      </c>
      <c r="U193" s="2">
        <f>+('3 Planilla Preadjudicación OTIC'!U193)</f>
        <v>145</v>
      </c>
      <c r="V193" s="2">
        <f>+('3 Planilla Preadjudicación OTIC'!V193)</f>
        <v>12</v>
      </c>
      <c r="W193" s="2">
        <f>+('3 Planilla Preadjudicación OTIC'!W193)</f>
        <v>157</v>
      </c>
      <c r="X193" s="2">
        <f>+('3 Planilla Preadjudicación OTIC'!X193)</f>
        <v>4</v>
      </c>
      <c r="Y193" s="2" t="str">
        <f>+('3 Planilla Preadjudicación OTIC'!Y193)</f>
        <v>SI</v>
      </c>
      <c r="Z193" s="2" t="str">
        <f>+('3 Planilla Preadjudicación OTIC'!Z193)</f>
        <v>SI</v>
      </c>
      <c r="AA193" s="2" t="str">
        <f>+('3 Planilla Preadjudicación OTIC'!AA193)</f>
        <v>SI</v>
      </c>
      <c r="AB193" s="4">
        <f>+('3 Planilla Preadjudicación OTIC'!AB193)</f>
        <v>0</v>
      </c>
      <c r="AC193" s="4" t="str">
        <f>+('3 Planilla Preadjudicación OTIC'!AC193)</f>
        <v>EDUCACIÓN MEDIA COMPLETA, PREFERENTEMENTE. Y HABER CURSADO EL CURSO DE “LABORES DE SOPORTE EN INSTALACIONES
SANITARIAS” O EXPERIENCIA DE DOS AÑOS COMO “AYUDANTE INSTALACIONES SANITARIAS”, DEMOSTRABLE.</v>
      </c>
      <c r="AD193" s="2">
        <f>+('3 Planilla Preadjudicación OTIC'!AD193)</f>
        <v>0</v>
      </c>
      <c r="AE193" s="4">
        <f>+('3 Planilla Preadjudicación OTIC'!AE193)</f>
        <v>0</v>
      </c>
      <c r="AF193" s="2" t="str">
        <f>+('3 Planilla Preadjudicación OTIC'!AF193)</f>
        <v>CONVOCATORIA ABIERTA</v>
      </c>
      <c r="AG193" s="2">
        <f>+('3 Planilla Preadjudicación OTIC'!AG193)</f>
        <v>40</v>
      </c>
      <c r="AH193" s="30">
        <v>2</v>
      </c>
      <c r="AI193" s="2" t="str">
        <f>+('3 Planilla Preadjudicación OTIC'!AI193)</f>
        <v>79960640-2</v>
      </c>
      <c r="AJ193" s="135" t="str">
        <f>+('3 Planilla Preadjudicación OTIC'!AJ193)</f>
        <v>Instituto de capacitación Profesional LTDA.</v>
      </c>
      <c r="AK193" s="4">
        <f>+('3 Planilla Preadjudicación OTIC'!AK193)</f>
        <v>157</v>
      </c>
      <c r="AL193" s="2">
        <f>+('3 Planilla Preadjudicación OTIC'!AL193)</f>
        <v>40</v>
      </c>
      <c r="AM193" s="2">
        <f>+('3 Planilla Preadjudicación OTIC'!AM193)</f>
        <v>5075</v>
      </c>
      <c r="AN193" s="12">
        <f>+('3 Planilla Preadjudicación OTIC'!AN193)</f>
        <v>275000</v>
      </c>
      <c r="AO193" s="12">
        <f>+('3 Planilla Preadjudicación OTIC'!AO193)</f>
        <v>0</v>
      </c>
      <c r="AP193" s="12">
        <f>+('3 Planilla Preadjudicación OTIC'!AP193)</f>
        <v>15935500</v>
      </c>
      <c r="AQ193" s="12">
        <f>+('3 Planilla Preadjudicación OTIC'!AQ193)</f>
        <v>3200000</v>
      </c>
      <c r="AR193" s="12">
        <f>+('3 Planilla Preadjudicación OTIC'!AR193)</f>
        <v>5500000</v>
      </c>
      <c r="AS193" s="12">
        <f>+('3 Planilla Preadjudicación OTIC'!AS193)</f>
        <v>4000000</v>
      </c>
      <c r="AT193" s="12">
        <f>+('3 Planilla Preadjudicación OTIC'!AT193)</f>
        <v>0</v>
      </c>
      <c r="AU193" s="12">
        <f>+('3 Planilla Preadjudicación OTIC'!AU193)</f>
        <v>28635500</v>
      </c>
      <c r="AV193" s="12" t="str">
        <f>+('3 Planilla Preadjudicación OTIC'!AV193)</f>
        <v>SI</v>
      </c>
      <c r="AW193" s="2">
        <f>+('3 Planilla Preadjudicación OTIC'!AW193)</f>
        <v>0</v>
      </c>
      <c r="AX193" s="4">
        <f>+('3 Planilla Preadjudicación OTIC'!AX193)</f>
        <v>7</v>
      </c>
      <c r="AY193" s="2">
        <f>+('3 Planilla Preadjudicación OTIC'!AY193)</f>
        <v>5</v>
      </c>
      <c r="AZ193" s="2" t="str">
        <f>+('3 Planilla Preadjudicación OTIC'!BA193)</f>
        <v>-</v>
      </c>
      <c r="BA193" s="2" t="str">
        <f>+('3 Planilla Preadjudicación OTIC'!BB193)</f>
        <v>-</v>
      </c>
      <c r="BB193" s="2" t="str">
        <f>+('3 Planilla Preadjudicación OTIC'!BC193)</f>
        <v>-</v>
      </c>
      <c r="BC193" s="2" t="str">
        <f>+('3 Planilla Preadjudicación OTIC'!BD193)</f>
        <v>-</v>
      </c>
      <c r="BD193" s="2" t="str">
        <f>+('3 Planilla Preadjudicación OTIC'!BE193)</f>
        <v>-</v>
      </c>
      <c r="BE193" s="2" t="str">
        <f>+('3 Planilla Preadjudicación OTIC'!BF193)</f>
        <v>-</v>
      </c>
      <c r="BF193" s="2"/>
      <c r="BG193" s="2">
        <f>+('3 Planilla Preadjudicación OTIC'!BG193)</f>
        <v>7</v>
      </c>
      <c r="BH193" s="2">
        <f>+('3 Planilla Preadjudicación OTIC'!BH193)</f>
        <v>7</v>
      </c>
      <c r="BI193" s="2">
        <f>+('3 Planilla Preadjudicación OTIC'!BI193)</f>
        <v>7</v>
      </c>
      <c r="BJ193" s="2">
        <f>+('3 Planilla Preadjudicación OTIC'!BJ193)</f>
        <v>7</v>
      </c>
      <c r="BK193" s="2">
        <f>+('3 Planilla Preadjudicación OTIC'!BK193)</f>
        <v>7</v>
      </c>
      <c r="BL193" s="199">
        <f>+('3 Planilla Preadjudicación OTIC'!BM193)</f>
        <v>7</v>
      </c>
      <c r="BM193" s="103">
        <f>ROUND(('3 Planilla Preadjudicación OTIC'!BN193),1)</f>
        <v>6.8</v>
      </c>
      <c r="BN193" s="4">
        <f>+('3 Planilla Preadjudicación OTIC'!BO193)</f>
        <v>0</v>
      </c>
      <c r="BO193" s="4">
        <f>+('3 Planilla Preadjudicación OTIC'!BP193)</f>
        <v>0</v>
      </c>
      <c r="BP193" s="4">
        <f>+('3 Planilla Preadjudicación OTIC'!BQ193)</f>
        <v>0</v>
      </c>
      <c r="BQ193" s="4">
        <f>+('3 Planilla Preadjudicación OTIC'!BR193)</f>
        <v>0</v>
      </c>
      <c r="BR193" s="4">
        <f>+('3 Planilla Preadjudicación OTIC'!BS193)</f>
        <v>0</v>
      </c>
      <c r="BS193" s="4">
        <f>+('3 Planilla Preadjudicación OTIC'!BT193)</f>
        <v>0</v>
      </c>
      <c r="BT193" s="135"/>
      <c r="BU193" s="85">
        <f>IF(VLOOKUP(A193,'BD OFICIAL'!$A$1:$AL$2097,7,0)=D193,0,1)</f>
        <v>0</v>
      </c>
      <c r="BV193" s="85">
        <f>IF(VLOOKUP(A193,'BD OFICIAL'!$A$1:$AL$2097,11,0)=J193,0,1)</f>
        <v>0</v>
      </c>
      <c r="BW193" s="85">
        <f>IF(VLOOKUP(A193,'BD OFICIAL'!$A$1:$AL$2097,13,0)=L193,0,1)</f>
        <v>0</v>
      </c>
      <c r="BX193" s="2">
        <f>IF(VLOOKUP(A193,'BD OFICIAL'!$A$1:$AL$2097,16,0)=O193,0,1)</f>
        <v>0</v>
      </c>
      <c r="BY193" s="2">
        <f>IF(VLOOKUP(A193,'BD OFICIAL'!$A$1:$AL$2097,17,0)=P193,0,1)</f>
        <v>0</v>
      </c>
      <c r="BZ193" s="2">
        <f>IF(VLOOKUP(A193,'BD OFICIAL'!$A$1:$AL$2097,19,0)=R193,0,1)</f>
        <v>0</v>
      </c>
      <c r="CA193" s="2">
        <f>IF(VLOOKUP(A193,'BD OFICIAL'!$A$1:$AL$2097,21,0)=T193,0,1)</f>
        <v>0</v>
      </c>
      <c r="CB193" s="2">
        <f>IF(VLOOKUP(A193,'BD OFICIAL'!$A$1:$AL$2097,24,0)=AK193,0,1)</f>
        <v>0</v>
      </c>
      <c r="CC193" s="2">
        <f>IF(VLOOKUP(A193,'BD OFICIAL'!$A$1:$AL$2097,25,0)=X193,0,1)</f>
        <v>0</v>
      </c>
      <c r="CD193" s="2">
        <f>IF(VLOOKUP(A193,'BD OFICIAL'!$A$1:$AL$2097,26,0)=Y193,0,1)</f>
        <v>0</v>
      </c>
      <c r="CE193" s="2">
        <f>IF(VLOOKUP(A193,'BD OFICIAL'!$A$1:$AL$2097,27,0)=Z193,0,1)</f>
        <v>0</v>
      </c>
      <c r="CF193" s="2">
        <f>IF(VLOOKUP(A193,'BD OFICIAL'!$A$1:$AL$2097,28,0)=AA193,0,1)</f>
        <v>0</v>
      </c>
      <c r="CG193" s="2">
        <f>IF(VLOOKUP(A193,'BD OFICIAL'!$A$1:$AL$2097,33,0)=AF193,0,1)</f>
        <v>0</v>
      </c>
      <c r="CH193" s="2">
        <f>IF(VLOOKUP(A193,'BD OFICIAL'!$A$1:$AL$2097,35,0)=AH193,0,1)</f>
        <v>0</v>
      </c>
      <c r="CI193" s="85">
        <f>IF(VLOOKUP(A193,'BD OFICIAL'!$A$1:$AL$2097,34,0)=AL193,0,1)</f>
        <v>0</v>
      </c>
      <c r="CJ193" s="12">
        <f>VLOOKUP(A193,'BD OFICIAL'!$A$1:$AM$2097,36,0)*AM193-AP193</f>
        <v>0</v>
      </c>
      <c r="CK193" s="85" t="str">
        <f t="shared" si="75"/>
        <v>SHNOM</v>
      </c>
      <c r="CL193" s="85" t="str">
        <f t="shared" si="76"/>
        <v>SI</v>
      </c>
      <c r="CM193" s="85" t="str">
        <f t="shared" si="89"/>
        <v>NO</v>
      </c>
      <c r="CN193" s="31">
        <f t="shared" si="90"/>
        <v>0</v>
      </c>
      <c r="CO193" s="31">
        <f t="shared" si="77"/>
        <v>0</v>
      </c>
      <c r="CP193" s="31">
        <f t="shared" si="102"/>
        <v>0</v>
      </c>
      <c r="CQ193" s="31">
        <f>IF(Y193="NO",0,IF(Y193="SI",IF(VLOOKUP(A193,'BD OFICIAL'!$A:$AO,40,0)=AQ193,0,1)))</f>
        <v>0</v>
      </c>
      <c r="CR193" s="31">
        <f>IF(Z193="NO",0,IF(Z193="SI",IF(VLOOKUP(A193,'BD OFICIAL'!$A:$AO,41,0)=AS193,0,1)))</f>
        <v>0</v>
      </c>
      <c r="CS193" s="31">
        <f t="shared" si="78"/>
        <v>0</v>
      </c>
      <c r="CT193" s="31">
        <f t="shared" si="79"/>
        <v>0</v>
      </c>
      <c r="CU193" s="31">
        <f>IF(VLOOKUP(A193,'BD OFICIAL'!$A$1:$AL$1055,31,0)="SI",IF(AT193&gt;0,0,1),IF(AT193=0,0,1))</f>
        <v>0</v>
      </c>
      <c r="CV193" s="31">
        <f t="shared" si="80"/>
        <v>0</v>
      </c>
      <c r="CW193" s="31">
        <f t="shared" si="81"/>
        <v>0</v>
      </c>
      <c r="CX193" s="85" t="str">
        <f t="shared" si="91"/>
        <v>SI</v>
      </c>
      <c r="CY193" s="31">
        <f t="shared" si="92"/>
        <v>0</v>
      </c>
      <c r="CZ193" s="85" t="str">
        <f>IF(ISERROR(VLOOKUP(AI193,EXPERIENCIA!$A$1:$C$2100,1,0)),"NO","SI")</f>
        <v>SI</v>
      </c>
      <c r="DA193" s="85">
        <f>IF(CX193="no","NO APLICA",IF(AX193=0,"ERROR NOTA",IF(AND(AX193&gt;1,CZ193="NO"),"ERROR NOTA",IF(AND(CZ193="NO",AX193=1),0,IF(VLOOKUP(AI193,EXPERIENCIA!$A$1:$C$2100,3,0)=AX193,0,"ERROR NOTA")))))</f>
        <v>0</v>
      </c>
      <c r="DB193" s="85" t="str">
        <f>IF(ISERROR(VLOOKUP(AI193,COMPORTAMIENTO!$A$1:$C$2100,1,0)),"NO","SI")</f>
        <v>SI</v>
      </c>
      <c r="DC193" s="85">
        <f>IF(CX193="NO","NO APLICA",IF(AY193=0,"ERROR NOTA",IF(AND(DB193="NO",AY193=7),0,IF(VLOOKUP(AI193,COMPORTAMIENTO!$A$2:$H$2100,8,0)=AY193,0,"ERROR NOTA"))))</f>
        <v>0</v>
      </c>
      <c r="DD193" s="103">
        <f t="shared" si="93"/>
        <v>0.70000000000000007</v>
      </c>
      <c r="DE193" s="103">
        <f t="shared" si="94"/>
        <v>0.5</v>
      </c>
      <c r="DF193" s="85" t="str">
        <f t="shared" si="82"/>
        <v>SI</v>
      </c>
      <c r="DG193" s="85">
        <f t="shared" si="83"/>
        <v>0</v>
      </c>
      <c r="DH193" s="85">
        <f t="shared" si="95"/>
        <v>0</v>
      </c>
      <c r="DI193" s="85">
        <f t="shared" si="84"/>
        <v>0</v>
      </c>
      <c r="DJ193" s="7">
        <f t="shared" si="96"/>
        <v>7.0000000000000009</v>
      </c>
      <c r="DK193" s="7">
        <f t="shared" si="85"/>
        <v>7.0000000000000009</v>
      </c>
      <c r="DL193" s="12">
        <f t="shared" si="97"/>
        <v>5075</v>
      </c>
      <c r="DM193" s="12">
        <f>VLOOKUP(A193,'5 TD'!$A:$B,2,0)</f>
        <v>5075</v>
      </c>
      <c r="DN193" s="7">
        <f t="shared" si="86"/>
        <v>7</v>
      </c>
      <c r="DO193" s="85" t="str">
        <f t="shared" si="87"/>
        <v>APROBADO</v>
      </c>
      <c r="DP193" s="85" t="str">
        <f t="shared" si="103"/>
        <v>APROBADO</v>
      </c>
      <c r="DQ193" s="7">
        <f t="shared" si="104"/>
        <v>6.8</v>
      </c>
      <c r="DR193" s="85" t="str">
        <f t="shared" si="98"/>
        <v>APROBADO</v>
      </c>
      <c r="DS193" s="2">
        <f>+('3 Planilla Preadjudicación OTIC'!BO193)</f>
        <v>0</v>
      </c>
      <c r="DT193" s="2">
        <f>IF(DR193="APROBADO",VLOOKUP(A193,'5 TD'!$D$3:$E$270,2,0),"NO APLICA")</f>
        <v>7</v>
      </c>
      <c r="DU193" s="2" t="str">
        <f t="shared" si="105"/>
        <v>NO</v>
      </c>
      <c r="DV193" s="2" t="str">
        <f>IF(DU193="SI",VLOOKUP(A193,'5 TD'!$G$3:$H$270,2,0),"NO APLICA ")</f>
        <v xml:space="preserve">NO APLICA </v>
      </c>
      <c r="DW193" s="2" t="str">
        <f t="shared" si="99"/>
        <v>NO</v>
      </c>
      <c r="DX193" s="2" t="str">
        <f>IF(DW193="SI",VLOOKUP(A193,'5 TD'!$J$4:$K$472,2,0),"NO APLICA")</f>
        <v>NO APLICA</v>
      </c>
      <c r="DY193" s="2" t="str">
        <f t="shared" si="100"/>
        <v>NO</v>
      </c>
      <c r="DZ193" s="7" t="str">
        <f>IF(DY193="SI",VLOOKUP(A193,'5 TD'!$M$4:$N$350,2,0),"NO APLICA")</f>
        <v>NO APLICA</v>
      </c>
      <c r="EA193" s="2" t="str">
        <f t="shared" si="88"/>
        <v>NO APLICA</v>
      </c>
      <c r="EB193" s="12" t="str">
        <f t="shared" si="101"/>
        <v/>
      </c>
      <c r="EC193" s="12" t="str">
        <f>IF(EA193="SI",VLOOKUP(A193,'5 TD'!$V$4:$W$479,2,0),"NO APLICA")</f>
        <v>NO APLICA</v>
      </c>
      <c r="ED193" s="2" t="str">
        <f t="shared" si="106"/>
        <v>NO</v>
      </c>
      <c r="EE193" s="79" t="str">
        <f>IF(ED193="SI",VLOOKUP(AI193,COMPORTAMIENTO!$A$1:$H$2100,7,0),"NO APLICA")</f>
        <v>NO APLICA</v>
      </c>
      <c r="EF193" s="234" t="str">
        <f>IF(ED193="SI",VLOOKUP(A193,'5 TD'!$P$2:$Q$479,2,0),"NO APLICA")</f>
        <v>NO APLICA</v>
      </c>
      <c r="EG193" s="2" t="str">
        <f t="shared" si="107"/>
        <v>NO</v>
      </c>
      <c r="EH193" s="2">
        <f>IF(CZ193="no",0,VLOOKUP(AI193,EXPERIENCIA!$A$1:$C$2100,2,0))</f>
        <v>78</v>
      </c>
      <c r="EI193" s="2">
        <f>IF(CZ193="si",VLOOKUP(A193,'5 TD'!$S$3:$T$2103,2,0),0)</f>
        <v>146</v>
      </c>
      <c r="EJ193" s="2" t="str">
        <f t="shared" si="108"/>
        <v>NO</v>
      </c>
      <c r="EK193" s="2">
        <f>+('3 Planilla Preadjudicación OTIC'!BU194)</f>
        <v>0</v>
      </c>
      <c r="EL193" s="3"/>
      <c r="EM193" s="3"/>
      <c r="EN193" s="3"/>
    </row>
    <row r="194" spans="1:144" ht="15" hidden="1" customHeight="1" x14ac:dyDescent="0.3">
      <c r="A194" s="2">
        <f>+('3 Planilla Preadjudicación OTIC'!A194)</f>
        <v>14536</v>
      </c>
      <c r="B194" s="2" t="str">
        <f>+('3 Planilla Preadjudicación OTIC'!B194)</f>
        <v>53334038-5</v>
      </c>
      <c r="C194" s="4">
        <f>+('3 Planilla Preadjudicación OTIC'!E194)</f>
        <v>2025</v>
      </c>
      <c r="D194" s="4" t="str">
        <f>+('3 Planilla Preadjudicación OTIC'!F194)</f>
        <v>Fondos Regionales</v>
      </c>
      <c r="E194" s="4" t="str">
        <f>+('3 Planilla Preadjudicación OTIC'!G194)</f>
        <v>61531000-K</v>
      </c>
      <c r="F194" s="4" t="str">
        <f>+('3 Planilla Preadjudicación OTIC'!H194)</f>
        <v>SENCE</v>
      </c>
      <c r="G194" s="4"/>
      <c r="H194" s="4"/>
      <c r="I194" s="4" t="str">
        <f>+('3 Planilla Preadjudicación OTIC'!I194)</f>
        <v>GESTIONANDO Y FORMALIZANDO MI EMPRENDIMIENTO</v>
      </c>
      <c r="J194" s="4" t="str">
        <f>+('3 Planilla Preadjudicación OTIC'!J194)</f>
        <v>PF1199</v>
      </c>
      <c r="K194" s="4" t="str">
        <f>+('3 Planilla Preadjudicación OTIC'!K194)</f>
        <v>TÉCNICAS PARA EL EMPRENDIMIENTO</v>
      </c>
      <c r="L194" s="4" t="str">
        <f>+('3 Planilla Preadjudicación OTIC'!L194)</f>
        <v>PF0921</v>
      </c>
      <c r="M194" s="2">
        <f>+('3 Planilla Preadjudicación OTIC'!M194)</f>
        <v>9</v>
      </c>
      <c r="N194" s="4" t="str">
        <f>+('3 Planilla Preadjudicación OTIC'!N194)</f>
        <v>DE LA ARAUCANÍA</v>
      </c>
      <c r="O194" s="4" t="str">
        <f>+('3 Planilla Preadjudicación OTIC'!O194)</f>
        <v>CHOLCHOL</v>
      </c>
      <c r="P194" s="4" t="str">
        <f>+('3 Planilla Preadjudicación OTIC'!P194)</f>
        <v>PERSONAS VULNERABLES PERTENECIENTES AL 80 % MÁS VULNERABLE</v>
      </c>
      <c r="Q194" s="4" t="str">
        <f>+('3 Planilla Preadjudicación OTIC'!Q194)</f>
        <v>PRESENCIAL</v>
      </c>
      <c r="R194" s="4" t="str">
        <f>+('3 Planilla Preadjudicación OTIC'!R194)</f>
        <v>INDEPENDIENTE</v>
      </c>
      <c r="S194" s="4" t="str">
        <f>+('3 Planilla Preadjudicación OTIC'!S194)</f>
        <v>01. LUNES - MAÑANA / 04. MARTES - MAÑANA / 07. MIÉRCOLES - MAÑANA / 10. JUEVES - MAÑANA / 13. VIERNES - MAÑANA</v>
      </c>
      <c r="T194" s="2">
        <f>+('3 Planilla Preadjudicación OTIC'!T194)</f>
        <v>20</v>
      </c>
      <c r="U194" s="2">
        <f>+('3 Planilla Preadjudicación OTIC'!U194)</f>
        <v>100</v>
      </c>
      <c r="V194" s="2">
        <f>+('3 Planilla Preadjudicación OTIC'!V194)</f>
        <v>12</v>
      </c>
      <c r="W194" s="2">
        <f>+('3 Planilla Preadjudicación OTIC'!W194)</f>
        <v>112</v>
      </c>
      <c r="X194" s="2">
        <f>+('3 Planilla Preadjudicación OTIC'!X194)</f>
        <v>4</v>
      </c>
      <c r="Y194" s="2" t="str">
        <f>+('3 Planilla Preadjudicación OTIC'!Y194)</f>
        <v>SI</v>
      </c>
      <c r="Z194" s="2" t="str">
        <f>+('3 Planilla Preadjudicación OTIC'!Z194)</f>
        <v>SI</v>
      </c>
      <c r="AA194" s="2" t="str">
        <f>+('3 Planilla Preadjudicación OTIC'!AA194)</f>
        <v>SI</v>
      </c>
      <c r="AB194" s="4">
        <f>+('3 Planilla Preadjudicación OTIC'!AB194)</f>
        <v>0</v>
      </c>
      <c r="AC194" s="4" t="str">
        <f>+('3 Planilla Preadjudicación OTIC'!AC194)</f>
        <v>EDUCACIÓN BÁSICA COMPLETA, PREFERENTEMENTE; NIVEL DE MANEJO COMPUTACIONAL BÁSICO (O NIVEL USUARIO),
PREFERENTEMENTE.</v>
      </c>
      <c r="AD194" s="2">
        <f>+('3 Planilla Preadjudicación OTIC'!AD194)</f>
        <v>0</v>
      </c>
      <c r="AE194" s="4">
        <f>+('3 Planilla Preadjudicación OTIC'!AE194)</f>
        <v>0</v>
      </c>
      <c r="AF194" s="2" t="str">
        <f>+('3 Planilla Preadjudicación OTIC'!AF194)</f>
        <v>CONVOCATORIA ABIERTA</v>
      </c>
      <c r="AG194" s="2">
        <f>+('3 Planilla Preadjudicación OTIC'!AG194)</f>
        <v>28</v>
      </c>
      <c r="AH194" s="30">
        <v>2</v>
      </c>
      <c r="AI194" s="2" t="str">
        <f>+('3 Planilla Preadjudicación OTIC'!AI194)</f>
        <v>76056645-4</v>
      </c>
      <c r="AJ194" s="135" t="str">
        <f>+('3 Planilla Preadjudicación OTIC'!AJ194)</f>
        <v>Solution Capacitación en gestión Ltda.</v>
      </c>
      <c r="AK194" s="4">
        <f>+('3 Planilla Preadjudicación OTIC'!AK194)</f>
        <v>112</v>
      </c>
      <c r="AL194" s="2">
        <f>+('3 Planilla Preadjudicación OTIC'!AL194)</f>
        <v>28</v>
      </c>
      <c r="AM194" s="2">
        <f>+('3 Planilla Preadjudicación OTIC'!AM194)</f>
        <v>5075</v>
      </c>
      <c r="AN194" s="12">
        <f>+('3 Planilla Preadjudicación OTIC'!AN194)</f>
        <v>275000</v>
      </c>
      <c r="AO194" s="12">
        <f>+('3 Planilla Preadjudicación OTIC'!AO194)</f>
        <v>0</v>
      </c>
      <c r="AP194" s="12">
        <f>+('3 Planilla Preadjudicación OTIC'!AP194)</f>
        <v>11368000</v>
      </c>
      <c r="AQ194" s="12">
        <f>+('3 Planilla Preadjudicación OTIC'!AQ194)</f>
        <v>2240000</v>
      </c>
      <c r="AR194" s="12">
        <f>+('3 Planilla Preadjudicación OTIC'!AR194)</f>
        <v>5500000</v>
      </c>
      <c r="AS194" s="12">
        <f>+('3 Planilla Preadjudicación OTIC'!AS194)</f>
        <v>2800000</v>
      </c>
      <c r="AT194" s="12">
        <f>+('3 Planilla Preadjudicación OTIC'!AT194)</f>
        <v>0</v>
      </c>
      <c r="AU194" s="12">
        <f>+('3 Planilla Preadjudicación OTIC'!AU194)</f>
        <v>21908000</v>
      </c>
      <c r="AV194" s="12" t="str">
        <f>+('3 Planilla Preadjudicación OTIC'!AV194)</f>
        <v>SI</v>
      </c>
      <c r="AW194" s="2">
        <f>+('3 Planilla Preadjudicación OTIC'!AW194)</f>
        <v>0</v>
      </c>
      <c r="AX194" s="4">
        <f>+('3 Planilla Preadjudicación OTIC'!AX194)</f>
        <v>7</v>
      </c>
      <c r="AY194" s="2">
        <f>+('3 Planilla Preadjudicación OTIC'!AY194)</f>
        <v>7</v>
      </c>
      <c r="AZ194" s="2" t="str">
        <f>+('3 Planilla Preadjudicación OTIC'!BA194)</f>
        <v>-</v>
      </c>
      <c r="BA194" s="2" t="str">
        <f>+('3 Planilla Preadjudicación OTIC'!BB194)</f>
        <v>-</v>
      </c>
      <c r="BB194" s="2" t="str">
        <f>+('3 Planilla Preadjudicación OTIC'!BC194)</f>
        <v>-</v>
      </c>
      <c r="BC194" s="2" t="str">
        <f>+('3 Planilla Preadjudicación OTIC'!BD194)</f>
        <v>-</v>
      </c>
      <c r="BD194" s="2" t="str">
        <f>+('3 Planilla Preadjudicación OTIC'!BE194)</f>
        <v>-</v>
      </c>
      <c r="BE194" s="2" t="str">
        <f>+('3 Planilla Preadjudicación OTIC'!BF194)</f>
        <v>-</v>
      </c>
      <c r="BF194" s="2"/>
      <c r="BG194" s="2">
        <f>+('3 Planilla Preadjudicación OTIC'!BG194)</f>
        <v>7</v>
      </c>
      <c r="BH194" s="2">
        <f>+('3 Planilla Preadjudicación OTIC'!BH194)</f>
        <v>7</v>
      </c>
      <c r="BI194" s="2">
        <f>+('3 Planilla Preadjudicación OTIC'!BI194)</f>
        <v>7</v>
      </c>
      <c r="BJ194" s="2">
        <f>+('3 Planilla Preadjudicación OTIC'!BJ194)</f>
        <v>7</v>
      </c>
      <c r="BK194" s="2">
        <f>+('3 Planilla Preadjudicación OTIC'!BK194)</f>
        <v>7</v>
      </c>
      <c r="BL194" s="199">
        <f>+('3 Planilla Preadjudicación OTIC'!BM194)</f>
        <v>7</v>
      </c>
      <c r="BM194" s="103">
        <f>ROUND(('3 Planilla Preadjudicación OTIC'!BN194),1)</f>
        <v>7</v>
      </c>
      <c r="BN194" s="4">
        <f>+('3 Planilla Preadjudicación OTIC'!BO194)</f>
        <v>0</v>
      </c>
      <c r="BO194" s="4">
        <f>+('3 Planilla Preadjudicación OTIC'!BP194)</f>
        <v>0</v>
      </c>
      <c r="BP194" s="4">
        <f>+('3 Planilla Preadjudicación OTIC'!BQ194)</f>
        <v>0</v>
      </c>
      <c r="BQ194" s="4">
        <f>+('3 Planilla Preadjudicación OTIC'!BR194)</f>
        <v>0</v>
      </c>
      <c r="BR194" s="4">
        <f>+('3 Planilla Preadjudicación OTIC'!BS194)</f>
        <v>0</v>
      </c>
      <c r="BS194" s="4">
        <f>+('3 Planilla Preadjudicación OTIC'!BT194)</f>
        <v>0</v>
      </c>
      <c r="BT194" s="135"/>
      <c r="BU194" s="85">
        <f>IF(VLOOKUP(A194,'BD OFICIAL'!$A$1:$AL$2097,7,0)=D194,0,1)</f>
        <v>0</v>
      </c>
      <c r="BV194" s="85">
        <f>IF(VLOOKUP(A194,'BD OFICIAL'!$A$1:$AL$2097,11,0)=J194,0,1)</f>
        <v>0</v>
      </c>
      <c r="BW194" s="85">
        <f>IF(VLOOKUP(A194,'BD OFICIAL'!$A$1:$AL$2097,13,0)=L194,0,1)</f>
        <v>0</v>
      </c>
      <c r="BX194" s="2">
        <f>IF(VLOOKUP(A194,'BD OFICIAL'!$A$1:$AL$2097,16,0)=O194,0,1)</f>
        <v>0</v>
      </c>
      <c r="BY194" s="2">
        <f>IF(VLOOKUP(A194,'BD OFICIAL'!$A$1:$AL$2097,17,0)=P194,0,1)</f>
        <v>0</v>
      </c>
      <c r="BZ194" s="2">
        <f>IF(VLOOKUP(A194,'BD OFICIAL'!$A$1:$AL$2097,19,0)=R194,0,1)</f>
        <v>0</v>
      </c>
      <c r="CA194" s="2">
        <f>IF(VLOOKUP(A194,'BD OFICIAL'!$A$1:$AL$2097,21,0)=T194,0,1)</f>
        <v>0</v>
      </c>
      <c r="CB194" s="2">
        <f>IF(VLOOKUP(A194,'BD OFICIAL'!$A$1:$AL$2097,24,0)=AK194,0,1)</f>
        <v>0</v>
      </c>
      <c r="CC194" s="2">
        <f>IF(VLOOKUP(A194,'BD OFICIAL'!$A$1:$AL$2097,25,0)=X194,0,1)</f>
        <v>0</v>
      </c>
      <c r="CD194" s="2">
        <f>IF(VLOOKUP(A194,'BD OFICIAL'!$A$1:$AL$2097,26,0)=Y194,0,1)</f>
        <v>0</v>
      </c>
      <c r="CE194" s="2">
        <f>IF(VLOOKUP(A194,'BD OFICIAL'!$A$1:$AL$2097,27,0)=Z194,0,1)</f>
        <v>0</v>
      </c>
      <c r="CF194" s="2">
        <f>IF(VLOOKUP(A194,'BD OFICIAL'!$A$1:$AL$2097,28,0)=AA194,0,1)</f>
        <v>0</v>
      </c>
      <c r="CG194" s="2">
        <f>IF(VLOOKUP(A194,'BD OFICIAL'!$A$1:$AL$2097,33,0)=AF194,0,1)</f>
        <v>0</v>
      </c>
      <c r="CH194" s="2">
        <f>IF(VLOOKUP(A194,'BD OFICIAL'!$A$1:$AL$2097,35,0)=AH194,0,1)</f>
        <v>0</v>
      </c>
      <c r="CI194" s="85">
        <f>IF(VLOOKUP(A194,'BD OFICIAL'!$A$1:$AL$2097,34,0)=AL194,0,1)</f>
        <v>0</v>
      </c>
      <c r="CJ194" s="12">
        <f>VLOOKUP(A194,'BD OFICIAL'!$A$1:$AM$2097,36,0)*AM194-AP194</f>
        <v>0</v>
      </c>
      <c r="CK194" s="85" t="str">
        <f t="shared" ref="CK194:CK257" si="109">IF(AND(AA194="SI",D194="EMERGENCIA"),"SHNOM",IF(AND(AA194="SI",D194="FONDOS REGIONALES"),"SHNOM",IF(AND(AA194="SI",D194="FONDOS CONCURSABLES"),"SHNOM",IF(AND(AA194="SI",D194="Mandato"),"SHMAN","SSH"))))</f>
        <v>SHNOM</v>
      </c>
      <c r="CL194" s="85" t="str">
        <f t="shared" ref="CL194:CL257" si="110">IF(J194="SIN PLAN FORMATIVO","NO","SI")</f>
        <v>SI</v>
      </c>
      <c r="CM194" s="85" t="str">
        <f t="shared" si="89"/>
        <v>NO</v>
      </c>
      <c r="CN194" s="31">
        <f t="shared" si="90"/>
        <v>0</v>
      </c>
      <c r="CO194" s="31">
        <f t="shared" ref="CO194:CO257" si="111">IF(AND(AH194=1,AND(AM194&gt;=4130,AM194&lt;=5074)),0,IF(AND(AH194=2,AND(AM194&gt;=5075,AM194&lt;=6372)),0,IF(AND(AH194=3,AND(AM194&gt;=6373,AM194&lt;=7434)),0,1)))</f>
        <v>0</v>
      </c>
      <c r="CP194" s="31">
        <f t="shared" si="102"/>
        <v>0</v>
      </c>
      <c r="CQ194" s="31">
        <f>IF(Y194="NO",0,IF(Y194="SI",IF(VLOOKUP(A194,'BD OFICIAL'!$A:$AO,40,0)=AQ194,0,1)))</f>
        <v>0</v>
      </c>
      <c r="CR194" s="31">
        <f>IF(Z194="NO",0,IF(Z194="SI",IF(VLOOKUP(A194,'BD OFICIAL'!$A:$AO,41,0)=AS194,0,1)))</f>
        <v>0</v>
      </c>
      <c r="CS194" s="31">
        <f t="shared" ref="CS194:CS257" si="112">IF(AND(CK194="SHNOM",AN194=275000),0,IF(AND(CK194="SHMAN",AN194&lt;=275000),0,IF(AND(CK194="SSH",AN194=0),0,1)))</f>
        <v>0</v>
      </c>
      <c r="CT194" s="31">
        <f t="shared" ref="CT194:CT257" si="113">IF(T194*AN194=AR194,0,1)</f>
        <v>0</v>
      </c>
      <c r="CU194" s="31">
        <f>IF(VLOOKUP(A194,'BD OFICIAL'!$A$1:$AL$1055,31,0)="SI",IF(AT194&gt;0,0,1),IF(AT194=0,0,1))</f>
        <v>0</v>
      </c>
      <c r="CV194" s="31">
        <f t="shared" ref="CV194:CV257" si="114">IF(AO194*T194-AT194=0,0,1)</f>
        <v>0</v>
      </c>
      <c r="CW194" s="31">
        <f t="shared" ref="CW194:CW257" si="115">IF((AP194+AQ194+AR194+AS194+AT194-AU194=0),0,1)</f>
        <v>0</v>
      </c>
      <c r="CX194" s="85" t="str">
        <f t="shared" si="91"/>
        <v>SI</v>
      </c>
      <c r="CY194" s="31">
        <f t="shared" si="92"/>
        <v>0</v>
      </c>
      <c r="CZ194" s="85" t="str">
        <f>IF(ISERROR(VLOOKUP(AI194,EXPERIENCIA!$A$1:$C$2100,1,0)),"NO","SI")</f>
        <v>SI</v>
      </c>
      <c r="DA194" s="85">
        <f>IF(CX194="no","NO APLICA",IF(AX194=0,"ERROR NOTA",IF(AND(AX194&gt;1,CZ194="NO"),"ERROR NOTA",IF(AND(CZ194="NO",AX194=1),0,IF(VLOOKUP(AI194,EXPERIENCIA!$A$1:$C$2100,3,0)=AX194,0,"ERROR NOTA")))))</f>
        <v>0</v>
      </c>
      <c r="DB194" s="85" t="str">
        <f>IF(ISERROR(VLOOKUP(AI194,COMPORTAMIENTO!$A$1:$C$2100,1,0)),"NO","SI")</f>
        <v>SI</v>
      </c>
      <c r="DC194" s="85">
        <f>IF(CX194="NO","NO APLICA",IF(AY194=0,"ERROR NOTA",IF(AND(DB194="NO",AY194=7),0,IF(VLOOKUP(AI194,COMPORTAMIENTO!$A$2:$H$2100,8,0)=AY194,0,"ERROR NOTA"))))</f>
        <v>0</v>
      </c>
      <c r="DD194" s="103">
        <f t="shared" si="93"/>
        <v>0.70000000000000007</v>
      </c>
      <c r="DE194" s="103">
        <f t="shared" si="94"/>
        <v>0.70000000000000007</v>
      </c>
      <c r="DF194" s="85" t="str">
        <f t="shared" ref="DF194:DF257" si="116">IF(J194="","NO",IF(J194="SIN PLAN FORMATIVO","NO",IF(J194=0,"NO","SI")))</f>
        <v>SI</v>
      </c>
      <c r="DG194" s="85">
        <f t="shared" ref="DG194:DG257" si="117">IF(OR(CX194="NO",DF194="SI"),0,(AZ194*0.5+BA194*0.5))</f>
        <v>0</v>
      </c>
      <c r="DH194" s="85">
        <f t="shared" si="95"/>
        <v>0</v>
      </c>
      <c r="DI194" s="85">
        <f t="shared" ref="DI194:DI257" si="118">IF(CX194="NO","NO APLICA",(DG194*0.35+DH194*0.65))</f>
        <v>0</v>
      </c>
      <c r="DJ194" s="7">
        <f t="shared" si="96"/>
        <v>7.0000000000000009</v>
      </c>
      <c r="DK194" s="7">
        <f t="shared" ref="DK194:DK257" si="119">IF(CX194="NO","NO APLICA",IF(DF194="NO",DI194*0.45+DJ194*0.55,DJ194))</f>
        <v>7.0000000000000009</v>
      </c>
      <c r="DL194" s="12">
        <f t="shared" si="97"/>
        <v>5075</v>
      </c>
      <c r="DM194" s="12">
        <f>VLOOKUP(A194,'5 TD'!$A:$B,2,0)</f>
        <v>5075</v>
      </c>
      <c r="DN194" s="7">
        <f t="shared" ref="DN194:DN257" si="120">IF(CX194="SI",ROUND((DM194/AM194)*7,1),"NO APLICA")</f>
        <v>7</v>
      </c>
      <c r="DO194" s="85" t="str">
        <f t="shared" ref="DO194:DO257" si="121">IF(DN194="NO APLICA","NO APLICA",IF(AND(DN194=BL194),"APROBADO","ERROR NOTA"))</f>
        <v>APROBADO</v>
      </c>
      <c r="DP194" s="85" t="str">
        <f t="shared" si="103"/>
        <v>APROBADO</v>
      </c>
      <c r="DQ194" s="7">
        <f t="shared" si="104"/>
        <v>7</v>
      </c>
      <c r="DR194" s="85" t="str">
        <f t="shared" si="98"/>
        <v>APROBADO</v>
      </c>
      <c r="DS194" s="2">
        <f>+('3 Planilla Preadjudicación OTIC'!BO194)</f>
        <v>0</v>
      </c>
      <c r="DT194" s="2">
        <f>IF(DR194="APROBADO",VLOOKUP(A194,'5 TD'!$D$3:$E$270,2,0),"NO APLICA")</f>
        <v>7</v>
      </c>
      <c r="DU194" s="2" t="str">
        <f t="shared" si="105"/>
        <v>SI</v>
      </c>
      <c r="DV194" s="2">
        <f>IF(DU194="SI",VLOOKUP(A194,'5 TD'!$G$3:$H$270,2,0),"NO APLICA ")</f>
        <v>7.0000000000000009</v>
      </c>
      <c r="DW194" s="2" t="str">
        <f t="shared" si="99"/>
        <v>SI</v>
      </c>
      <c r="DX194" s="2">
        <f>IF(DW194="SI",VLOOKUP(A194,'5 TD'!$J$4:$K$472,2,0),"NO APLICA")</f>
        <v>7</v>
      </c>
      <c r="DY194" s="2" t="str">
        <f t="shared" si="100"/>
        <v>SI</v>
      </c>
      <c r="DZ194" s="7">
        <f>IF(DY194="SI",VLOOKUP(A194,'5 TD'!$M$4:$N$350,2,0),"NO APLICA")</f>
        <v>7</v>
      </c>
      <c r="EA194" s="2" t="str">
        <f t="shared" ref="EA194:EA257" si="122">IF(DZ194="NO APLICA","NO APLICA",IF(DZ194=AY194,"SI","NO"))</f>
        <v>SI</v>
      </c>
      <c r="EB194" s="12">
        <f t="shared" si="101"/>
        <v>5075</v>
      </c>
      <c r="EC194" s="12">
        <f>IF(EA194="SI",VLOOKUP(A194,'5 TD'!$V$4:$W$479,2,0),"NO APLICA")</f>
        <v>5075</v>
      </c>
      <c r="ED194" s="2" t="str">
        <f t="shared" si="106"/>
        <v>SI</v>
      </c>
      <c r="EE194" s="79">
        <f>IF(ED194="SI",VLOOKUP(AI194,COMPORTAMIENTO!$A$1:$H$2100,7,0),"NO APLICA")</f>
        <v>0.16245487364620939</v>
      </c>
      <c r="EF194" s="234">
        <f>IF(ED194="SI",VLOOKUP(A194,'5 TD'!$P$2:$Q$479,2,0),"NO APLICA")</f>
        <v>0</v>
      </c>
      <c r="EG194" s="2" t="str">
        <f t="shared" si="107"/>
        <v>NO</v>
      </c>
      <c r="EH194" s="2">
        <f>IF(CZ194="no",0,VLOOKUP(AI194,EXPERIENCIA!$A$1:$C$2100,2,0))</f>
        <v>122</v>
      </c>
      <c r="EI194" s="2">
        <f>IF(CZ194="si",VLOOKUP(A194,'5 TD'!$S$3:$T$2103,2,0),0)</f>
        <v>181</v>
      </c>
      <c r="EJ194" s="2" t="str">
        <f t="shared" si="108"/>
        <v>NO</v>
      </c>
      <c r="EK194" s="2">
        <f>+('3 Planilla Preadjudicación OTIC'!BU195)</f>
        <v>0</v>
      </c>
      <c r="EL194" s="3"/>
      <c r="EM194" s="3"/>
      <c r="EN194" s="3"/>
    </row>
    <row r="195" spans="1:144" ht="15" hidden="1" customHeight="1" x14ac:dyDescent="0.3">
      <c r="A195" s="2">
        <f>+('3 Planilla Preadjudicación OTIC'!A195)</f>
        <v>14543</v>
      </c>
      <c r="B195" s="2" t="str">
        <f>+('3 Planilla Preadjudicación OTIC'!B195)</f>
        <v>53334038-5</v>
      </c>
      <c r="C195" s="4">
        <f>+('3 Planilla Preadjudicación OTIC'!E195)</f>
        <v>2025</v>
      </c>
      <c r="D195" s="4" t="str">
        <f>+('3 Planilla Preadjudicación OTIC'!F195)</f>
        <v>Fondos Regionales</v>
      </c>
      <c r="E195" s="4" t="str">
        <f>+('3 Planilla Preadjudicación OTIC'!G195)</f>
        <v>61531000-K</v>
      </c>
      <c r="F195" s="4" t="str">
        <f>+('3 Planilla Preadjudicación OTIC'!H195)</f>
        <v>SENCE</v>
      </c>
      <c r="G195" s="4"/>
      <c r="H195" s="4"/>
      <c r="I195" s="4" t="str">
        <f>+('3 Planilla Preadjudicación OTIC'!I195)</f>
        <v>INSTALACIONES ELÉCTRICAS TIPO F Y G</v>
      </c>
      <c r="J195" s="4" t="str">
        <f>+('3 Planilla Preadjudicación OTIC'!J195)</f>
        <v>PF0679</v>
      </c>
      <c r="K195" s="4" t="str">
        <f>+('3 Planilla Preadjudicación OTIC'!K195)</f>
        <v>TÉCNICAS PARA EL EMPRENDIMIENTO</v>
      </c>
      <c r="L195" s="4" t="str">
        <f>+('3 Planilla Preadjudicación OTIC'!L195)</f>
        <v>PF0921</v>
      </c>
      <c r="M195" s="2">
        <f>+('3 Planilla Preadjudicación OTIC'!M195)</f>
        <v>9</v>
      </c>
      <c r="N195" s="4" t="str">
        <f>+('3 Planilla Preadjudicación OTIC'!N195)</f>
        <v>DE LA ARAUCANÍA</v>
      </c>
      <c r="O195" s="4" t="str">
        <f>+('3 Planilla Preadjudicación OTIC'!O195)</f>
        <v>ERCILLA</v>
      </c>
      <c r="P195" s="4" t="str">
        <f>+('3 Planilla Preadjudicación OTIC'!P195)</f>
        <v>PERSONAS VULNERABLES PERTENECIENTES AL 80 % MÁS VULNERABLE</v>
      </c>
      <c r="Q195" s="4" t="str">
        <f>+('3 Planilla Preadjudicación OTIC'!Q195)</f>
        <v>PRESENCIAL</v>
      </c>
      <c r="R195" s="4" t="str">
        <f>+('3 Planilla Preadjudicación OTIC'!R195)</f>
        <v>INDEPENDIENTE</v>
      </c>
      <c r="S195" s="4" t="str">
        <f>+('3 Planilla Preadjudicación OTIC'!S195)</f>
        <v>01. LUNES - MAÑANA / 04. MARTES - MAÑANA / 07. MIÉRCOLES - MAÑANA / 10. JUEVES - MAÑANA / 13. VIERNES - MAÑANA</v>
      </c>
      <c r="T195" s="2">
        <f>+('3 Planilla Preadjudicación OTIC'!T195)</f>
        <v>20</v>
      </c>
      <c r="U195" s="2">
        <f>+('3 Planilla Preadjudicación OTIC'!U195)</f>
        <v>260</v>
      </c>
      <c r="V195" s="2">
        <f>+('3 Planilla Preadjudicación OTIC'!V195)</f>
        <v>12</v>
      </c>
      <c r="W195" s="2">
        <f>+('3 Planilla Preadjudicación OTIC'!W195)</f>
        <v>272</v>
      </c>
      <c r="X195" s="2">
        <f>+('3 Planilla Preadjudicación OTIC'!X195)</f>
        <v>4</v>
      </c>
      <c r="Y195" s="2" t="str">
        <f>+('3 Planilla Preadjudicación OTIC'!Y195)</f>
        <v>SI</v>
      </c>
      <c r="Z195" s="2" t="str">
        <f>+('3 Planilla Preadjudicación OTIC'!Z195)</f>
        <v>SI</v>
      </c>
      <c r="AA195" s="2" t="str">
        <f>+('3 Planilla Preadjudicación OTIC'!AA195)</f>
        <v>SI</v>
      </c>
      <c r="AB195" s="4">
        <f>+('3 Planilla Preadjudicación OTIC'!AB195)</f>
        <v>0</v>
      </c>
      <c r="AC195" s="4" t="str">
        <f>+('3 Planilla Preadjudicación OTIC'!AC195)</f>
        <v>EDUCACIÓN MEDIA COMPLETA CIENTÍFICO HUMANISTA O ALUMNOS DE LICEOS DE EDUCACIÓN TÉCNICO PROFESIONAL
EGRESADOS O CURSANDO ÚLTIMO AÑO DE LA ESPECIALIDAD DE ELECTRICIDAD, ACREDITABLE;</v>
      </c>
      <c r="AD195" s="2" t="str">
        <f>+('3 Planilla Preadjudicación OTIC'!AD195)</f>
        <v>SI</v>
      </c>
      <c r="AE195" s="4" t="str">
        <f>+('3 Planilla Preadjudicación OTIC'!AE195)</f>
        <v>LICENCIA SEC</v>
      </c>
      <c r="AF195" s="2" t="str">
        <f>+('3 Planilla Preadjudicación OTIC'!AF195)</f>
        <v>CONVOCATORIA ABIERTA</v>
      </c>
      <c r="AG195" s="2">
        <f>+('3 Planilla Preadjudicación OTIC'!AG195)</f>
        <v>68</v>
      </c>
      <c r="AH195" s="30">
        <v>2</v>
      </c>
      <c r="AI195" s="2" t="str">
        <f>+('3 Planilla Preadjudicación OTIC'!AI195)</f>
        <v>76056645-4</v>
      </c>
      <c r="AJ195" s="135" t="str">
        <f>+('3 Planilla Preadjudicación OTIC'!AJ195)</f>
        <v>Solution Capacitación en gestión Ltda.</v>
      </c>
      <c r="AK195" s="4">
        <f>+('3 Planilla Preadjudicación OTIC'!AK195)</f>
        <v>272</v>
      </c>
      <c r="AL195" s="2">
        <f>+('3 Planilla Preadjudicación OTIC'!AL195)</f>
        <v>68</v>
      </c>
      <c r="AM195" s="2">
        <f>+('3 Planilla Preadjudicación OTIC'!AM195)</f>
        <v>5075</v>
      </c>
      <c r="AN195" s="12">
        <f>+('3 Planilla Preadjudicación OTIC'!AN195)</f>
        <v>275000</v>
      </c>
      <c r="AO195" s="12">
        <f>+('3 Planilla Preadjudicación OTIC'!AO195)</f>
        <v>250000</v>
      </c>
      <c r="AP195" s="12">
        <f>+('3 Planilla Preadjudicación OTIC'!AP195)</f>
        <v>27608000</v>
      </c>
      <c r="AQ195" s="12">
        <f>+('3 Planilla Preadjudicación OTIC'!AQ195)</f>
        <v>5440000</v>
      </c>
      <c r="AR195" s="12">
        <f>+('3 Planilla Preadjudicación OTIC'!AR195)</f>
        <v>5500000</v>
      </c>
      <c r="AS195" s="12">
        <f>+('3 Planilla Preadjudicación OTIC'!AS195)</f>
        <v>6800000</v>
      </c>
      <c r="AT195" s="12">
        <f>+('3 Planilla Preadjudicación OTIC'!AT195)</f>
        <v>5000000</v>
      </c>
      <c r="AU195" s="12">
        <f>+('3 Planilla Preadjudicación OTIC'!AU195)</f>
        <v>50348000</v>
      </c>
      <c r="AV195" s="12" t="str">
        <f>+('3 Planilla Preadjudicación OTIC'!AV195)</f>
        <v>NO</v>
      </c>
      <c r="AW195" s="4" t="str">
        <f>+('3 Planilla Preadjudicación OTIC'!AW195)</f>
        <v>No presenta carta de compromiso de arriendo</v>
      </c>
      <c r="AX195" s="4">
        <f>+('3 Planilla Preadjudicación OTIC'!AX195)</f>
        <v>0</v>
      </c>
      <c r="AY195" s="2">
        <f>+('3 Planilla Preadjudicación OTIC'!AY195)</f>
        <v>0</v>
      </c>
      <c r="AZ195" s="2" t="str">
        <f>+('3 Planilla Preadjudicación OTIC'!BA195)</f>
        <v>-</v>
      </c>
      <c r="BA195" s="2" t="str">
        <f>+('3 Planilla Preadjudicación OTIC'!BB195)</f>
        <v>-</v>
      </c>
      <c r="BB195" s="2" t="str">
        <f>+('3 Planilla Preadjudicación OTIC'!BC195)</f>
        <v>-</v>
      </c>
      <c r="BC195" s="2" t="str">
        <f>+('3 Planilla Preadjudicación OTIC'!BD195)</f>
        <v>-</v>
      </c>
      <c r="BD195" s="2" t="str">
        <f>+('3 Planilla Preadjudicación OTIC'!BE195)</f>
        <v>-</v>
      </c>
      <c r="BE195" s="2" t="str">
        <f>+('3 Planilla Preadjudicación OTIC'!BF195)</f>
        <v>-</v>
      </c>
      <c r="BF195" s="2"/>
      <c r="BG195" s="2">
        <f>+('3 Planilla Preadjudicación OTIC'!BG195)</f>
        <v>0</v>
      </c>
      <c r="BH195" s="2">
        <f>+('3 Planilla Preadjudicación OTIC'!BH195)</f>
        <v>0</v>
      </c>
      <c r="BI195" s="2">
        <f>+('3 Planilla Preadjudicación OTIC'!BI195)</f>
        <v>0</v>
      </c>
      <c r="BJ195" s="2">
        <f>+('3 Planilla Preadjudicación OTIC'!BJ195)</f>
        <v>0</v>
      </c>
      <c r="BK195" s="2">
        <f>+('3 Planilla Preadjudicación OTIC'!BK195)</f>
        <v>0</v>
      </c>
      <c r="BL195" s="199">
        <f>+('3 Planilla Preadjudicación OTIC'!BM195)</f>
        <v>0</v>
      </c>
      <c r="BM195" s="103">
        <f>ROUND(('3 Planilla Preadjudicación OTIC'!BN195),1)</f>
        <v>0</v>
      </c>
      <c r="BN195" s="4">
        <f>+('3 Planilla Preadjudicación OTIC'!BO195)</f>
        <v>0</v>
      </c>
      <c r="BO195" s="4">
        <f>+('3 Planilla Preadjudicación OTIC'!BP195)</f>
        <v>0</v>
      </c>
      <c r="BP195" s="4">
        <f>+('3 Planilla Preadjudicación OTIC'!BQ195)</f>
        <v>0</v>
      </c>
      <c r="BQ195" s="4">
        <f>+('3 Planilla Preadjudicación OTIC'!BR195)</f>
        <v>0</v>
      </c>
      <c r="BR195" s="4">
        <f>+('3 Planilla Preadjudicación OTIC'!BS195)</f>
        <v>0</v>
      </c>
      <c r="BS195" s="4">
        <f>+('3 Planilla Preadjudicación OTIC'!BT195)</f>
        <v>0</v>
      </c>
      <c r="BT195" s="135"/>
      <c r="BU195" s="85">
        <f>IF(VLOOKUP(A195,'BD OFICIAL'!$A$1:$AL$2097,7,0)=D195,0,1)</f>
        <v>0</v>
      </c>
      <c r="BV195" s="85">
        <f>IF(VLOOKUP(A195,'BD OFICIAL'!$A$1:$AL$2097,11,0)=J195,0,1)</f>
        <v>0</v>
      </c>
      <c r="BW195" s="85">
        <f>IF(VLOOKUP(A195,'BD OFICIAL'!$A$1:$AL$2097,13,0)=L195,0,1)</f>
        <v>0</v>
      </c>
      <c r="BX195" s="2">
        <f>IF(VLOOKUP(A195,'BD OFICIAL'!$A$1:$AL$2097,16,0)=O195,0,1)</f>
        <v>0</v>
      </c>
      <c r="BY195" s="2">
        <f>IF(VLOOKUP(A195,'BD OFICIAL'!$A$1:$AL$2097,17,0)=P195,0,1)</f>
        <v>0</v>
      </c>
      <c r="BZ195" s="2">
        <f>IF(VLOOKUP(A195,'BD OFICIAL'!$A$1:$AL$2097,19,0)=R195,0,1)</f>
        <v>0</v>
      </c>
      <c r="CA195" s="2">
        <f>IF(VLOOKUP(A195,'BD OFICIAL'!$A$1:$AL$2097,21,0)=T195,0,1)</f>
        <v>0</v>
      </c>
      <c r="CB195" s="2">
        <f>IF(VLOOKUP(A195,'BD OFICIAL'!$A$1:$AL$2097,24,0)=AK195,0,1)</f>
        <v>0</v>
      </c>
      <c r="CC195" s="2">
        <f>IF(VLOOKUP(A195,'BD OFICIAL'!$A$1:$AL$2097,25,0)=X195,0,1)</f>
        <v>0</v>
      </c>
      <c r="CD195" s="2">
        <f>IF(VLOOKUP(A195,'BD OFICIAL'!$A$1:$AL$2097,26,0)=Y195,0,1)</f>
        <v>0</v>
      </c>
      <c r="CE195" s="2">
        <f>IF(VLOOKUP(A195,'BD OFICIAL'!$A$1:$AL$2097,27,0)=Z195,0,1)</f>
        <v>0</v>
      </c>
      <c r="CF195" s="2">
        <f>IF(VLOOKUP(A195,'BD OFICIAL'!$A$1:$AL$2097,28,0)=AA195,0,1)</f>
        <v>0</v>
      </c>
      <c r="CG195" s="2">
        <f>IF(VLOOKUP(A195,'BD OFICIAL'!$A$1:$AL$2097,33,0)=AF195,0,1)</f>
        <v>0</v>
      </c>
      <c r="CH195" s="2">
        <f>IF(VLOOKUP(A195,'BD OFICIAL'!$A$1:$AL$2097,35,0)=AH195,0,1)</f>
        <v>0</v>
      </c>
      <c r="CI195" s="85">
        <f>IF(VLOOKUP(A195,'BD OFICIAL'!$A$1:$AL$2097,34,0)=AL195,0,1)</f>
        <v>0</v>
      </c>
      <c r="CJ195" s="12">
        <f>VLOOKUP(A195,'BD OFICIAL'!$A$1:$AM$2097,36,0)*AM195-AP195</f>
        <v>0</v>
      </c>
      <c r="CK195" s="85" t="str">
        <f t="shared" si="109"/>
        <v>SHNOM</v>
      </c>
      <c r="CL195" s="85" t="str">
        <f t="shared" si="110"/>
        <v>SI</v>
      </c>
      <c r="CM195" s="85" t="str">
        <f t="shared" ref="CM195:CM258" si="123">IF(SUM(AZ195:BF195)&gt;0,"SI","NO")</f>
        <v>NO</v>
      </c>
      <c r="CN195" s="31">
        <f t="shared" ref="CN195:CN258" si="124">IF(AND(AV195="NO",CM195="NO"),0,1)*IF(AND(AV195="SI",CL195="SI",CM195="NO"),0,1)*IF(AND(AV195="SI",CL195="NO",CM195="SI"),0,1)</f>
        <v>0</v>
      </c>
      <c r="CO195" s="31">
        <f t="shared" si="111"/>
        <v>0</v>
      </c>
      <c r="CP195" s="31">
        <f t="shared" si="102"/>
        <v>0</v>
      </c>
      <c r="CQ195" s="31">
        <f>IF(Y195="NO",0,IF(Y195="SI",IF(VLOOKUP(A195,'BD OFICIAL'!$A:$AO,40,0)=AQ195,0,1)))</f>
        <v>0</v>
      </c>
      <c r="CR195" s="31">
        <f>IF(Z195="NO",0,IF(Z195="SI",IF(VLOOKUP(A195,'BD OFICIAL'!$A:$AO,41,0)=AS195,0,1)))</f>
        <v>0</v>
      </c>
      <c r="CS195" s="31">
        <f t="shared" si="112"/>
        <v>0</v>
      </c>
      <c r="CT195" s="31">
        <f t="shared" si="113"/>
        <v>0</v>
      </c>
      <c r="CU195" s="31">
        <f>IF(VLOOKUP(A195,'BD OFICIAL'!$A$1:$AL$1055,31,0)="SI",IF(AT195&gt;0,0,1),IF(AT195=0,0,1))</f>
        <v>0</v>
      </c>
      <c r="CV195" s="31">
        <f t="shared" si="114"/>
        <v>0</v>
      </c>
      <c r="CW195" s="31">
        <f t="shared" si="115"/>
        <v>0</v>
      </c>
      <c r="CX195" s="85" t="str">
        <f t="shared" ref="CX195:CX258" si="125">IF(AND(AV195="SI",SUM(BU195+BV195+BW195+BX195+BY195+BZ195+CA195+CB195+CC195+CD195+CE195+CF195+CG195+CH195+CI195+CJ195+CN195+CO195+CP195+CQ195+CR195+CS195+CT195+CU195+CV195+CW195)=0),"SI","NO")</f>
        <v>NO</v>
      </c>
      <c r="CY195" s="31">
        <f t="shared" ref="CY195:CY258" si="126">IF(AV195=CX195,0,1)</f>
        <v>0</v>
      </c>
      <c r="CZ195" s="85" t="str">
        <f>IF(ISERROR(VLOOKUP(AI195,EXPERIENCIA!$A$1:$C$2100,1,0)),"NO","SI")</f>
        <v>SI</v>
      </c>
      <c r="DA195" s="85" t="str">
        <f>IF(CX195="no","NO APLICA",IF(AX195=0,"ERROR NOTA",IF(AND(AX195&gt;1,CZ195="NO"),"ERROR NOTA",IF(AND(CZ195="NO",AX195=1),0,IF(VLOOKUP(AI195,EXPERIENCIA!$A$1:$C$2100,3,0)=AX195,0,"ERROR NOTA")))))</f>
        <v>NO APLICA</v>
      </c>
      <c r="DB195" s="85" t="str">
        <f>IF(ISERROR(VLOOKUP(AI195,COMPORTAMIENTO!$A$1:$C$2100,1,0)),"NO","SI")</f>
        <v>SI</v>
      </c>
      <c r="DC195" s="85" t="str">
        <f>IF(CX195="NO","NO APLICA",IF(AY195=0,"ERROR NOTA",IF(AND(DB195="NO",AY195=7),0,IF(VLOOKUP(AI195,COMPORTAMIENTO!$A$2:$H$2100,8,0)=AY195,0,"ERROR NOTA"))))</f>
        <v>NO APLICA</v>
      </c>
      <c r="DD195" s="103" t="str">
        <f t="shared" ref="DD195:DD258" si="127">IF(CX195="no","NO APLICA",IF(DA195=0,(AX195*0.1),"ERROR NOTA"))</f>
        <v>NO APLICA</v>
      </c>
      <c r="DE195" s="103" t="str">
        <f t="shared" ref="DE195:DE258" si="128">IF(CX195="no","NO APLICA",IF(DC195=0,(AY195*0.1),"ERROR NOTA"))</f>
        <v>NO APLICA</v>
      </c>
      <c r="DF195" s="85" t="str">
        <f t="shared" si="116"/>
        <v>SI</v>
      </c>
      <c r="DG195" s="85">
        <f t="shared" si="117"/>
        <v>0</v>
      </c>
      <c r="DH195" s="85">
        <f t="shared" ref="DH195:DH258" si="129">IF(OR(CX195="NO",DF195="SI"),0,(BB195*0.15+BC195*0.25+BD195*0.2+BE195*0.25+BG195*0.15))</f>
        <v>0</v>
      </c>
      <c r="DI195" s="85" t="str">
        <f t="shared" si="118"/>
        <v>NO APLICA</v>
      </c>
      <c r="DJ195" s="7" t="str">
        <f t="shared" ref="DJ195:DJ258" si="130">IF(CX195="NO","NO APLICA",(BG195*0.3+BH195*0.3+BI195*0.2+BJ195*0.1+BK195*0.1))</f>
        <v>NO APLICA</v>
      </c>
      <c r="DK195" s="7" t="str">
        <f t="shared" si="119"/>
        <v>NO APLICA</v>
      </c>
      <c r="DL195" s="12">
        <f t="shared" ref="DL195:DL258" si="131">+(AM195)</f>
        <v>5075</v>
      </c>
      <c r="DM195" s="12">
        <f>VLOOKUP(A195,'5 TD'!$A:$B,2,0)</f>
        <v>5075</v>
      </c>
      <c r="DN195" s="7" t="str">
        <f t="shared" si="120"/>
        <v>NO APLICA</v>
      </c>
      <c r="DO195" s="85" t="str">
        <f t="shared" si="121"/>
        <v>NO APLICA</v>
      </c>
      <c r="DP195" s="85" t="str">
        <f t="shared" si="103"/>
        <v>NO APLICA</v>
      </c>
      <c r="DQ195" s="7" t="str">
        <f t="shared" si="104"/>
        <v>NO APLICA</v>
      </c>
      <c r="DR195" s="85" t="str">
        <f t="shared" ref="DR195:DR258" si="132">IF(DP195="NO APLICA","NO APLICA",IF(AND(DP195="APROBADO",DQ195=BM195),"APROBADO",IF(AND(DP195="APROBADO",DQ195&lt;&gt;BM195),"ERROR NOTA","NO APLICA")))</f>
        <v>NO APLICA</v>
      </c>
      <c r="DS195" s="2">
        <f>+('3 Planilla Preadjudicación OTIC'!BO195)</f>
        <v>0</v>
      </c>
      <c r="DT195" s="2" t="str">
        <f>IF(DR195="APROBADO",VLOOKUP(A195,'5 TD'!$D$3:$E$270,2,0),"NO APLICA")</f>
        <v>NO APLICA</v>
      </c>
      <c r="DU195" s="2" t="str">
        <f t="shared" si="105"/>
        <v>NO APLICA</v>
      </c>
      <c r="DV195" s="2" t="str">
        <f>IF(DU195="SI",VLOOKUP(A195,'5 TD'!$G$3:$H$270,2,0),"NO APLICA ")</f>
        <v xml:space="preserve">NO APLICA </v>
      </c>
      <c r="DW195" s="2" t="str">
        <f t="shared" ref="DW195:DW258" si="133">IF(DV195="NO APLICA","NO",IF(DV195=DK195,"SI","NO"))</f>
        <v>NO</v>
      </c>
      <c r="DX195" s="2" t="str">
        <f>IF(DW195="SI",VLOOKUP(A195,'5 TD'!$J$4:$K$472,2,0),"NO APLICA")</f>
        <v>NO APLICA</v>
      </c>
      <c r="DY195" s="2" t="str">
        <f t="shared" ref="DY195:DY258" si="134">IF(DX195="NO APLICA","NO",IF(DX195=AY195,"SI","NO"))</f>
        <v>NO</v>
      </c>
      <c r="DZ195" s="7" t="str">
        <f>IF(DY195="SI",VLOOKUP(A195,'5 TD'!$M$4:$N$350,2,0),"NO APLICA")</f>
        <v>NO APLICA</v>
      </c>
      <c r="EA195" s="2" t="str">
        <f t="shared" si="122"/>
        <v>NO APLICA</v>
      </c>
      <c r="EB195" s="12" t="str">
        <f t="shared" ref="EB195:EB258" si="135">IF(EA195="SI",AM195,"")</f>
        <v/>
      </c>
      <c r="EC195" s="12" t="str">
        <f>IF(EA195="SI",VLOOKUP(A195,'5 TD'!$V$4:$W$479,2,0),"NO APLICA")</f>
        <v>NO APLICA</v>
      </c>
      <c r="ED195" s="2" t="str">
        <f t="shared" si="106"/>
        <v>NO</v>
      </c>
      <c r="EE195" s="79" t="str">
        <f>IF(ED195="SI",VLOOKUP(AI195,COMPORTAMIENTO!$A$1:$H$2100,7,0),"NO APLICA")</f>
        <v>NO APLICA</v>
      </c>
      <c r="EF195" s="234" t="str">
        <f>IF(ED195="SI",VLOOKUP(A195,'5 TD'!$P$2:$Q$479,2,0),"NO APLICA")</f>
        <v>NO APLICA</v>
      </c>
      <c r="EG195" s="2" t="str">
        <f t="shared" si="107"/>
        <v>NO</v>
      </c>
      <c r="EH195" s="2">
        <f>IF(CZ195="no",0,VLOOKUP(AI195,EXPERIENCIA!$A$1:$C$2100,2,0))</f>
        <v>122</v>
      </c>
      <c r="EI195" s="2">
        <f>IF(CZ195="si",VLOOKUP(A195,'5 TD'!$S$3:$T$2103,2,0),0)</f>
        <v>146</v>
      </c>
      <c r="EJ195" s="2" t="str">
        <f t="shared" si="108"/>
        <v>NO</v>
      </c>
      <c r="EK195" s="2">
        <f>+('3 Planilla Preadjudicación OTIC'!BU196)</f>
        <v>0</v>
      </c>
      <c r="EL195" s="3"/>
      <c r="EM195" s="3"/>
      <c r="EN195" s="3"/>
    </row>
    <row r="196" spans="1:144" ht="15" hidden="1" customHeight="1" x14ac:dyDescent="0.3">
      <c r="A196" s="2">
        <f>+('3 Planilla Preadjudicación OTIC'!A196)</f>
        <v>14544</v>
      </c>
      <c r="B196" s="2" t="str">
        <f>+('3 Planilla Preadjudicación OTIC'!B196)</f>
        <v>53334038-5</v>
      </c>
      <c r="C196" s="4">
        <f>+('3 Planilla Preadjudicación OTIC'!E196)</f>
        <v>2025</v>
      </c>
      <c r="D196" s="4" t="str">
        <f>+('3 Planilla Preadjudicación OTIC'!F196)</f>
        <v>Fondos Regionales</v>
      </c>
      <c r="E196" s="4" t="str">
        <f>+('3 Planilla Preadjudicación OTIC'!G196)</f>
        <v>61531000-K</v>
      </c>
      <c r="F196" s="4" t="str">
        <f>+('3 Planilla Preadjudicación OTIC'!H196)</f>
        <v>SENCE</v>
      </c>
      <c r="G196" s="4"/>
      <c r="H196" s="4"/>
      <c r="I196" s="4" t="str">
        <f>+('3 Planilla Preadjudicación OTIC'!I196)</f>
        <v>OPERACIÓN DE GRÚA HORQUILLA</v>
      </c>
      <c r="J196" s="4" t="str">
        <f>+('3 Planilla Preadjudicación OTIC'!J196)</f>
        <v>PF1257</v>
      </c>
      <c r="K196" s="4">
        <f>+('3 Planilla Preadjudicación OTIC'!K196)</f>
        <v>0</v>
      </c>
      <c r="L196" s="4" t="str">
        <f>+('3 Planilla Preadjudicación OTIC'!L196)</f>
        <v/>
      </c>
      <c r="M196" s="2">
        <f>+('3 Planilla Preadjudicación OTIC'!M196)</f>
        <v>9</v>
      </c>
      <c r="N196" s="4" t="str">
        <f>+('3 Planilla Preadjudicación OTIC'!N196)</f>
        <v>DE LA ARAUCANÍA</v>
      </c>
      <c r="O196" s="4" t="str">
        <f>+('3 Planilla Preadjudicación OTIC'!O196)</f>
        <v>PITRUFQUÉN</v>
      </c>
      <c r="P196" s="4" t="str">
        <f>+('3 Planilla Preadjudicación OTIC'!P196)</f>
        <v>PERSONAS VULNERABLES PERTENECIENTES AL 80 % MÁS VULNERABLE</v>
      </c>
      <c r="Q196" s="4" t="str">
        <f>+('3 Planilla Preadjudicación OTIC'!Q196)</f>
        <v>PRESENCIAL</v>
      </c>
      <c r="R196" s="4" t="str">
        <f>+('3 Planilla Preadjudicación OTIC'!R196)</f>
        <v>DEPENDIENTE</v>
      </c>
      <c r="S196" s="4" t="str">
        <f>+('3 Planilla Preadjudicación OTIC'!S196)</f>
        <v>01. LUNES - MAÑANA / 04. MARTES - MAÑANA / 07. MIÉRCOLES - MAÑANA / 10. JUEVES - MAÑANA / 13. VIERNES - MAÑANA</v>
      </c>
      <c r="T196" s="2">
        <f>+('3 Planilla Preadjudicación OTIC'!T196)</f>
        <v>20</v>
      </c>
      <c r="U196" s="2">
        <f>+('3 Planilla Preadjudicación OTIC'!U196)</f>
        <v>160</v>
      </c>
      <c r="V196" s="2" t="str">
        <f>+('3 Planilla Preadjudicación OTIC'!V196)</f>
        <v/>
      </c>
      <c r="W196" s="2">
        <f>+('3 Planilla Preadjudicación OTIC'!W196)</f>
        <v>160</v>
      </c>
      <c r="X196" s="2">
        <f>+('3 Planilla Preadjudicación OTIC'!X196)</f>
        <v>4</v>
      </c>
      <c r="Y196" s="2" t="str">
        <f>+('3 Planilla Preadjudicación OTIC'!Y196)</f>
        <v>SI</v>
      </c>
      <c r="Z196" s="2" t="str">
        <f>+('3 Planilla Preadjudicación OTIC'!Z196)</f>
        <v>SI</v>
      </c>
      <c r="AA196" s="2" t="str">
        <f>+('3 Planilla Preadjudicación OTIC'!AA196)</f>
        <v>NO</v>
      </c>
      <c r="AB196" s="4">
        <f>+('3 Planilla Preadjudicación OTIC'!AB196)</f>
        <v>0</v>
      </c>
      <c r="AC196" s="4" t="str">
        <f>+('3 Planilla Preadjudicación OTIC'!AC196)</f>
        <v>EDUCACIÓN MEDIA COMPLETA, PREFERENTEMENTE</v>
      </c>
      <c r="AD196" s="2" t="str">
        <f>+('3 Planilla Preadjudicación OTIC'!AD196)</f>
        <v>SI</v>
      </c>
      <c r="AE196" s="4" t="str">
        <f>+('3 Planilla Preadjudicación OTIC'!AE196)</f>
        <v>LICENCIA DE CONDUCIR CLASE D</v>
      </c>
      <c r="AF196" s="2" t="str">
        <f>+('3 Planilla Preadjudicación OTIC'!AF196)</f>
        <v>CONVOCATORIA ABIERTA</v>
      </c>
      <c r="AG196" s="2">
        <f>+('3 Planilla Preadjudicación OTIC'!AG196)</f>
        <v>40</v>
      </c>
      <c r="AH196" s="30">
        <v>2</v>
      </c>
      <c r="AI196" s="2" t="str">
        <f>+('3 Planilla Preadjudicación OTIC'!AI196)</f>
        <v>76056645-4</v>
      </c>
      <c r="AJ196" s="135" t="str">
        <f>+('3 Planilla Preadjudicación OTIC'!AJ196)</f>
        <v>Solution Capacitación en gestión Ltda.</v>
      </c>
      <c r="AK196" s="4">
        <f>+('3 Planilla Preadjudicación OTIC'!AK196)</f>
        <v>160</v>
      </c>
      <c r="AL196" s="2">
        <f>+('3 Planilla Preadjudicación OTIC'!AL196)</f>
        <v>40</v>
      </c>
      <c r="AM196" s="2">
        <f>+('3 Planilla Preadjudicación OTIC'!AM196)</f>
        <v>5075</v>
      </c>
      <c r="AN196" s="12">
        <f>+('3 Planilla Preadjudicación OTIC'!AN196)</f>
        <v>0</v>
      </c>
      <c r="AO196" s="12">
        <f>+('3 Planilla Preadjudicación OTIC'!AO196)</f>
        <v>75000</v>
      </c>
      <c r="AP196" s="12">
        <f>+('3 Planilla Preadjudicación OTIC'!AP196)</f>
        <v>16240000</v>
      </c>
      <c r="AQ196" s="12">
        <f>+('3 Planilla Preadjudicación OTIC'!AQ196)</f>
        <v>3200000</v>
      </c>
      <c r="AR196" s="12">
        <f>+('3 Planilla Preadjudicación OTIC'!AR196)</f>
        <v>0</v>
      </c>
      <c r="AS196" s="12">
        <f>+('3 Planilla Preadjudicación OTIC'!AS196)</f>
        <v>4000000</v>
      </c>
      <c r="AT196" s="12">
        <f>+('3 Planilla Preadjudicación OTIC'!AT196)</f>
        <v>1500000</v>
      </c>
      <c r="AU196" s="12">
        <f>+('3 Planilla Preadjudicación OTIC'!AU196)</f>
        <v>24940000</v>
      </c>
      <c r="AV196" s="12" t="str">
        <f>+('3 Planilla Preadjudicación OTIC'!AV196)</f>
        <v>NO</v>
      </c>
      <c r="AW196" s="4" t="str">
        <f>+('3 Planilla Preadjudicación OTIC'!AW196)</f>
        <v>Carta de compromiso no coincide con código y comuna</v>
      </c>
      <c r="AX196" s="4">
        <f>+('3 Planilla Preadjudicación OTIC'!AX196)</f>
        <v>0</v>
      </c>
      <c r="AY196" s="2">
        <f>+('3 Planilla Preadjudicación OTIC'!AY196)</f>
        <v>0</v>
      </c>
      <c r="AZ196" s="2" t="str">
        <f>+('3 Planilla Preadjudicación OTIC'!BA196)</f>
        <v>-</v>
      </c>
      <c r="BA196" s="2" t="str">
        <f>+('3 Planilla Preadjudicación OTIC'!BB196)</f>
        <v>-</v>
      </c>
      <c r="BB196" s="2" t="str">
        <f>+('3 Planilla Preadjudicación OTIC'!BC196)</f>
        <v>-</v>
      </c>
      <c r="BC196" s="2" t="str">
        <f>+('3 Planilla Preadjudicación OTIC'!BD196)</f>
        <v>-</v>
      </c>
      <c r="BD196" s="2" t="str">
        <f>+('3 Planilla Preadjudicación OTIC'!BE196)</f>
        <v>-</v>
      </c>
      <c r="BE196" s="2" t="str">
        <f>+('3 Planilla Preadjudicación OTIC'!BF196)</f>
        <v>-</v>
      </c>
      <c r="BF196" s="2"/>
      <c r="BG196" s="2">
        <f>+('3 Planilla Preadjudicación OTIC'!BG196)</f>
        <v>0</v>
      </c>
      <c r="BH196" s="2">
        <f>+('3 Planilla Preadjudicación OTIC'!BH196)</f>
        <v>0</v>
      </c>
      <c r="BI196" s="2">
        <f>+('3 Planilla Preadjudicación OTIC'!BI196)</f>
        <v>0</v>
      </c>
      <c r="BJ196" s="2">
        <f>+('3 Planilla Preadjudicación OTIC'!BJ196)</f>
        <v>0</v>
      </c>
      <c r="BK196" s="2">
        <f>+('3 Planilla Preadjudicación OTIC'!BK196)</f>
        <v>0</v>
      </c>
      <c r="BL196" s="199">
        <f>+('3 Planilla Preadjudicación OTIC'!BM196)</f>
        <v>0</v>
      </c>
      <c r="BM196" s="103">
        <f>ROUND(('3 Planilla Preadjudicación OTIC'!BN196),1)</f>
        <v>0</v>
      </c>
      <c r="BN196" s="4">
        <f>+('3 Planilla Preadjudicación OTIC'!BO196)</f>
        <v>0</v>
      </c>
      <c r="BO196" s="4">
        <f>+('3 Planilla Preadjudicación OTIC'!BP196)</f>
        <v>0</v>
      </c>
      <c r="BP196" s="4">
        <f>+('3 Planilla Preadjudicación OTIC'!BQ196)</f>
        <v>0</v>
      </c>
      <c r="BQ196" s="4">
        <f>+('3 Planilla Preadjudicación OTIC'!BR196)</f>
        <v>0</v>
      </c>
      <c r="BR196" s="4">
        <f>+('3 Planilla Preadjudicación OTIC'!BS196)</f>
        <v>0</v>
      </c>
      <c r="BS196" s="4">
        <f>+('3 Planilla Preadjudicación OTIC'!BT196)</f>
        <v>0</v>
      </c>
      <c r="BT196" s="135"/>
      <c r="BU196" s="85">
        <f>IF(VLOOKUP(A196,'BD OFICIAL'!$A$1:$AL$2097,7,0)=D196,0,1)</f>
        <v>0</v>
      </c>
      <c r="BV196" s="85">
        <f>IF(VLOOKUP(A196,'BD OFICIAL'!$A$1:$AL$2097,11,0)=J196,0,1)</f>
        <v>0</v>
      </c>
      <c r="BW196" s="85">
        <f>IF(VLOOKUP(A196,'BD OFICIAL'!$A$1:$AL$2097,13,0)=L196,0,1)</f>
        <v>0</v>
      </c>
      <c r="BX196" s="2">
        <f>IF(VLOOKUP(A196,'BD OFICIAL'!$A$1:$AL$2097,16,0)=O196,0,1)</f>
        <v>0</v>
      </c>
      <c r="BY196" s="2">
        <f>IF(VLOOKUP(A196,'BD OFICIAL'!$A$1:$AL$2097,17,0)=P196,0,1)</f>
        <v>0</v>
      </c>
      <c r="BZ196" s="2">
        <f>IF(VLOOKUP(A196,'BD OFICIAL'!$A$1:$AL$2097,19,0)=R196,0,1)</f>
        <v>0</v>
      </c>
      <c r="CA196" s="2">
        <f>IF(VLOOKUP(A196,'BD OFICIAL'!$A$1:$AL$2097,21,0)=T196,0,1)</f>
        <v>0</v>
      </c>
      <c r="CB196" s="2">
        <f>IF(VLOOKUP(A196,'BD OFICIAL'!$A$1:$AL$2097,24,0)=AK196,0,1)</f>
        <v>0</v>
      </c>
      <c r="CC196" s="2">
        <f>IF(VLOOKUP(A196,'BD OFICIAL'!$A$1:$AL$2097,25,0)=X196,0,1)</f>
        <v>0</v>
      </c>
      <c r="CD196" s="2">
        <f>IF(VLOOKUP(A196,'BD OFICIAL'!$A$1:$AL$2097,26,0)=Y196,0,1)</f>
        <v>0</v>
      </c>
      <c r="CE196" s="2">
        <f>IF(VLOOKUP(A196,'BD OFICIAL'!$A$1:$AL$2097,27,0)=Z196,0,1)</f>
        <v>0</v>
      </c>
      <c r="CF196" s="2">
        <f>IF(VLOOKUP(A196,'BD OFICIAL'!$A$1:$AL$2097,28,0)=AA196,0,1)</f>
        <v>0</v>
      </c>
      <c r="CG196" s="2">
        <f>IF(VLOOKUP(A196,'BD OFICIAL'!$A$1:$AL$2097,33,0)=AF196,0,1)</f>
        <v>0</v>
      </c>
      <c r="CH196" s="2">
        <f>IF(VLOOKUP(A196,'BD OFICIAL'!$A$1:$AL$2097,35,0)=AH196,0,1)</f>
        <v>0</v>
      </c>
      <c r="CI196" s="85">
        <f>IF(VLOOKUP(A196,'BD OFICIAL'!$A$1:$AL$2097,34,0)=AL196,0,1)</f>
        <v>0</v>
      </c>
      <c r="CJ196" s="12">
        <f>VLOOKUP(A196,'BD OFICIAL'!$A$1:$AM$2097,36,0)*AM196-AP196</f>
        <v>0</v>
      </c>
      <c r="CK196" s="85" t="str">
        <f t="shared" si="109"/>
        <v>SSH</v>
      </c>
      <c r="CL196" s="85" t="str">
        <f t="shared" si="110"/>
        <v>SI</v>
      </c>
      <c r="CM196" s="85" t="str">
        <f t="shared" si="123"/>
        <v>NO</v>
      </c>
      <c r="CN196" s="31">
        <f t="shared" si="124"/>
        <v>0</v>
      </c>
      <c r="CO196" s="31">
        <f t="shared" si="111"/>
        <v>0</v>
      </c>
      <c r="CP196" s="31">
        <f t="shared" si="102"/>
        <v>0</v>
      </c>
      <c r="CQ196" s="31">
        <f>IF(Y196="NO",0,IF(Y196="SI",IF(VLOOKUP(A196,'BD OFICIAL'!$A:$AO,40,0)=AQ196,0,1)))</f>
        <v>0</v>
      </c>
      <c r="CR196" s="31">
        <f>IF(Z196="NO",0,IF(Z196="SI",IF(VLOOKUP(A196,'BD OFICIAL'!$A:$AO,41,0)=AS196,0,1)))</f>
        <v>0</v>
      </c>
      <c r="CS196" s="31">
        <f t="shared" si="112"/>
        <v>0</v>
      </c>
      <c r="CT196" s="31">
        <f t="shared" si="113"/>
        <v>0</v>
      </c>
      <c r="CU196" s="31">
        <f>IF(VLOOKUP(A196,'BD OFICIAL'!$A$1:$AL$1055,31,0)="SI",IF(AT196&gt;0,0,1),IF(AT196=0,0,1))</f>
        <v>0</v>
      </c>
      <c r="CV196" s="31">
        <f t="shared" si="114"/>
        <v>0</v>
      </c>
      <c r="CW196" s="31">
        <f t="shared" si="115"/>
        <v>0</v>
      </c>
      <c r="CX196" s="85" t="str">
        <f t="shared" si="125"/>
        <v>NO</v>
      </c>
      <c r="CY196" s="31">
        <f t="shared" si="126"/>
        <v>0</v>
      </c>
      <c r="CZ196" s="85" t="str">
        <f>IF(ISERROR(VLOOKUP(AI196,EXPERIENCIA!$A$1:$C$2100,1,0)),"NO","SI")</f>
        <v>SI</v>
      </c>
      <c r="DA196" s="85" t="str">
        <f>IF(CX196="no","NO APLICA",IF(AX196=0,"ERROR NOTA",IF(AND(AX196&gt;1,CZ196="NO"),"ERROR NOTA",IF(AND(CZ196="NO",AX196=1),0,IF(VLOOKUP(AI196,EXPERIENCIA!$A$1:$C$2100,3,0)=AX196,0,"ERROR NOTA")))))</f>
        <v>NO APLICA</v>
      </c>
      <c r="DB196" s="85" t="str">
        <f>IF(ISERROR(VLOOKUP(AI196,COMPORTAMIENTO!$A$1:$C$2100,1,0)),"NO","SI")</f>
        <v>SI</v>
      </c>
      <c r="DC196" s="85" t="str">
        <f>IF(CX196="NO","NO APLICA",IF(AY196=0,"ERROR NOTA",IF(AND(DB196="NO",AY196=7),0,IF(VLOOKUP(AI196,COMPORTAMIENTO!$A$2:$H$2100,8,0)=AY196,0,"ERROR NOTA"))))</f>
        <v>NO APLICA</v>
      </c>
      <c r="DD196" s="103" t="str">
        <f t="shared" si="127"/>
        <v>NO APLICA</v>
      </c>
      <c r="DE196" s="103" t="str">
        <f t="shared" si="128"/>
        <v>NO APLICA</v>
      </c>
      <c r="DF196" s="85" t="str">
        <f t="shared" si="116"/>
        <v>SI</v>
      </c>
      <c r="DG196" s="85">
        <f t="shared" si="117"/>
        <v>0</v>
      </c>
      <c r="DH196" s="85">
        <f t="shared" si="129"/>
        <v>0</v>
      </c>
      <c r="DI196" s="85" t="str">
        <f t="shared" si="118"/>
        <v>NO APLICA</v>
      </c>
      <c r="DJ196" s="7" t="str">
        <f t="shared" si="130"/>
        <v>NO APLICA</v>
      </c>
      <c r="DK196" s="7" t="str">
        <f t="shared" si="119"/>
        <v>NO APLICA</v>
      </c>
      <c r="DL196" s="12">
        <f t="shared" si="131"/>
        <v>5075</v>
      </c>
      <c r="DM196" s="12">
        <f>VLOOKUP(A196,'5 TD'!$A:$B,2,0)</f>
        <v>5075</v>
      </c>
      <c r="DN196" s="7" t="str">
        <f t="shared" si="120"/>
        <v>NO APLICA</v>
      </c>
      <c r="DO196" s="85" t="str">
        <f t="shared" si="121"/>
        <v>NO APLICA</v>
      </c>
      <c r="DP196" s="85" t="str">
        <f t="shared" si="103"/>
        <v>NO APLICA</v>
      </c>
      <c r="DQ196" s="7" t="str">
        <f t="shared" si="104"/>
        <v>NO APLICA</v>
      </c>
      <c r="DR196" s="85" t="str">
        <f t="shared" si="132"/>
        <v>NO APLICA</v>
      </c>
      <c r="DS196" s="2">
        <f>+('3 Planilla Preadjudicación OTIC'!BO196)</f>
        <v>0</v>
      </c>
      <c r="DT196" s="2" t="str">
        <f>IF(DR196="APROBADO",VLOOKUP(A196,'5 TD'!$D$3:$E$270,2,0),"NO APLICA")</f>
        <v>NO APLICA</v>
      </c>
      <c r="DU196" s="2" t="str">
        <f t="shared" si="105"/>
        <v>NO APLICA</v>
      </c>
      <c r="DV196" s="2" t="str">
        <f>IF(DU196="SI",VLOOKUP(A196,'5 TD'!$G$3:$H$270,2,0),"NO APLICA ")</f>
        <v xml:space="preserve">NO APLICA </v>
      </c>
      <c r="DW196" s="2" t="str">
        <f t="shared" si="133"/>
        <v>NO</v>
      </c>
      <c r="DX196" s="2" t="str">
        <f>IF(DW196="SI",VLOOKUP(A196,'5 TD'!$J$4:$K$472,2,0),"NO APLICA")</f>
        <v>NO APLICA</v>
      </c>
      <c r="DY196" s="2" t="str">
        <f t="shared" si="134"/>
        <v>NO</v>
      </c>
      <c r="DZ196" s="7" t="str">
        <f>IF(DY196="SI",VLOOKUP(A196,'5 TD'!$M$4:$N$350,2,0),"NO APLICA")</f>
        <v>NO APLICA</v>
      </c>
      <c r="EA196" s="2" t="str">
        <f t="shared" si="122"/>
        <v>NO APLICA</v>
      </c>
      <c r="EB196" s="12" t="str">
        <f t="shared" si="135"/>
        <v/>
      </c>
      <c r="EC196" s="12" t="str">
        <f>IF(EA196="SI",VLOOKUP(A196,'5 TD'!$V$4:$W$479,2,0),"NO APLICA")</f>
        <v>NO APLICA</v>
      </c>
      <c r="ED196" s="2" t="str">
        <f t="shared" si="106"/>
        <v>NO</v>
      </c>
      <c r="EE196" s="79" t="str">
        <f>IF(ED196="SI",VLOOKUP(AI196,COMPORTAMIENTO!$A$1:$H$2100,7,0),"NO APLICA")</f>
        <v>NO APLICA</v>
      </c>
      <c r="EF196" s="234" t="str">
        <f>IF(ED196="SI",VLOOKUP(A196,'5 TD'!$P$2:$Q$479,2,0),"NO APLICA")</f>
        <v>NO APLICA</v>
      </c>
      <c r="EG196" s="2" t="str">
        <f t="shared" si="107"/>
        <v>NO</v>
      </c>
      <c r="EH196" s="2">
        <f>IF(CZ196="no",0,VLOOKUP(AI196,EXPERIENCIA!$A$1:$C$2100,2,0))</f>
        <v>122</v>
      </c>
      <c r="EI196" s="2">
        <f>IF(CZ196="si",VLOOKUP(A196,'5 TD'!$S$3:$T$2103,2,0),0)</f>
        <v>146</v>
      </c>
      <c r="EJ196" s="2" t="str">
        <f t="shared" si="108"/>
        <v>NO</v>
      </c>
      <c r="EK196" s="2" t="str">
        <f>+('3 Planilla Preadjudicación OTIC'!BU197)</f>
        <v>SE DESARROLLA EN EL ÁREA DE SERVICIOS DE CALEFACCIÓN, REALIZANDO LABORES DE INSTALACIÓN Y MANTENIMIENTO DE
ARTEFACTOS DE COMBUSTIÓN CON PELLETS, PUEDE ESTAR ASOCIADO AL ÁREA DE POSTVENTA DE ESTOS EQUIPOS. REALIZA
SUS ACTIVIDADES SEGÚN CONTEXTOS DEL RECINTO Y LAS EVALUACIONES DE CONDICIONES CLIMÁTICAS ASOCIADAS. SE
DESEMPEÑA EN EMPRESAS PEQUEÑAS, MEDIANAS O GRANDES DEL SECTOR, PARTICULARMENTE EN AQUELLAS QUE FORMAN
PARTE DE LA RED DE DISTRIBUIDORES, FABRICANTES, VENTA Y POSTVENTA DE ARTEFACTOS DE CALEFACCIÓN.</v>
      </c>
      <c r="EL196" s="3"/>
      <c r="EM196" s="3"/>
      <c r="EN196" s="3"/>
    </row>
    <row r="197" spans="1:144" s="238" customFormat="1" ht="15" hidden="1" customHeight="1" x14ac:dyDescent="0.3">
      <c r="A197" s="236">
        <f>+('3 Planilla Preadjudicación OTIC'!A197)</f>
        <v>14545</v>
      </c>
      <c r="B197" s="2" t="str">
        <f>+('3 Planilla Preadjudicación OTIC'!B197)</f>
        <v>53334038-5</v>
      </c>
      <c r="C197" s="4">
        <f>+('3 Planilla Preadjudicación OTIC'!E197)</f>
        <v>2025</v>
      </c>
      <c r="D197" s="4" t="str">
        <f>+('3 Planilla Preadjudicación OTIC'!F197)</f>
        <v>Fondos Regionales</v>
      </c>
      <c r="E197" s="4" t="str">
        <f>+('3 Planilla Preadjudicación OTIC'!G197)</f>
        <v>61531000-K</v>
      </c>
      <c r="F197" s="4" t="str">
        <f>+('3 Planilla Preadjudicación OTIC'!H197)</f>
        <v>SENCE</v>
      </c>
      <c r="G197" s="4"/>
      <c r="H197" s="4"/>
      <c r="I197" s="4" t="str">
        <f>+('3 Planilla Preadjudicación OTIC'!I197)</f>
        <v>SERVICIOS DE INSTALACIÓN Y MANTENIMIENTO DE ARTEFACTOS DE CALEFACCIÓN A PELLET</v>
      </c>
      <c r="J197" s="4" t="str">
        <f>+('3 Planilla Preadjudicación OTIC'!J197)</f>
        <v>PF1409</v>
      </c>
      <c r="K197" s="4">
        <f>+('3 Planilla Preadjudicación OTIC'!K197)</f>
        <v>0</v>
      </c>
      <c r="L197" s="4">
        <f>+('3 Planilla Preadjudicación OTIC'!L197)</f>
        <v>0</v>
      </c>
      <c r="M197" s="2">
        <f>+('3 Planilla Preadjudicación OTIC'!M197)</f>
        <v>9</v>
      </c>
      <c r="N197" s="4" t="str">
        <f>+('3 Planilla Preadjudicación OTIC'!N197)</f>
        <v>DE LA ARAUCANÍA</v>
      </c>
      <c r="O197" s="4" t="str">
        <f>+('3 Planilla Preadjudicación OTIC'!O197)</f>
        <v>PADRE LAS CASAS</v>
      </c>
      <c r="P197" s="4" t="str">
        <f>+('3 Planilla Preadjudicación OTIC'!P197)</f>
        <v>MUJERES DERIVADAS POR SENAMEG O PRODEMU</v>
      </c>
      <c r="Q197" s="4" t="str">
        <f>+('3 Planilla Preadjudicación OTIC'!Q197)</f>
        <v>PRESENCIAL</v>
      </c>
      <c r="R197" s="4" t="str">
        <f>+('3 Planilla Preadjudicación OTIC'!R197)</f>
        <v>INDEPENDIENTE</v>
      </c>
      <c r="S197" s="4" t="str">
        <f>+('3 Planilla Preadjudicación OTIC'!S197)</f>
        <v>01. LUNES - MAÑANA / 04. MARTES - MAÑANA / 07. MIÉRCOLES - MAÑANA / 10. JUEVES - MAÑANA / 13. VIERNES - MAÑANA</v>
      </c>
      <c r="T197" s="2">
        <f>+('3 Planilla Preadjudicación OTIC'!T197)</f>
        <v>20</v>
      </c>
      <c r="U197" s="2">
        <f>+('3 Planilla Preadjudicación OTIC'!U197)</f>
        <v>72</v>
      </c>
      <c r="V197" s="2" t="str">
        <f>+('3 Planilla Preadjudicación OTIC'!V197)</f>
        <v/>
      </c>
      <c r="W197" s="2">
        <f>+('3 Planilla Preadjudicación OTIC'!W197)</f>
        <v>72</v>
      </c>
      <c r="X197" s="2">
        <f>+('3 Planilla Preadjudicación OTIC'!X197)</f>
        <v>4</v>
      </c>
      <c r="Y197" s="2" t="str">
        <f>+('3 Planilla Preadjudicación OTIC'!Y197)</f>
        <v>SI</v>
      </c>
      <c r="Z197" s="2" t="str">
        <f>+('3 Planilla Preadjudicación OTIC'!Z197)</f>
        <v>SI</v>
      </c>
      <c r="AA197" s="2" t="str">
        <f>+('3 Planilla Preadjudicación OTIC'!AA197)</f>
        <v>NO</v>
      </c>
      <c r="AB197" s="4">
        <f>+('3 Planilla Preadjudicación OTIC'!AB197)</f>
        <v>0</v>
      </c>
      <c r="AC197" s="4" t="str">
        <f>+('3 Planilla Preadjudicación OTIC'!AC197)</f>
        <v>EDUCACIÓN MEDIA COMPLETA, PREFERENTEMENTE Y DERIVADAS POR PRODEMU ARAUCANIA</v>
      </c>
      <c r="AD197" s="2">
        <f>+('3 Planilla Preadjudicación OTIC'!AD197)</f>
        <v>0</v>
      </c>
      <c r="AE197" s="4">
        <f>+('3 Planilla Preadjudicación OTIC'!AE197)</f>
        <v>0</v>
      </c>
      <c r="AF197" s="2" t="str">
        <f>+('3 Planilla Preadjudicación OTIC'!AF197)</f>
        <v>CONVOCATORIA CERRADA</v>
      </c>
      <c r="AG197" s="2">
        <f>+('3 Planilla Preadjudicación OTIC'!AG197)</f>
        <v>18</v>
      </c>
      <c r="AH197" s="30">
        <v>2</v>
      </c>
      <c r="AI197" s="2" t="str">
        <f>+('3 Planilla Preadjudicación OTIC'!AI197)</f>
        <v>76056645-4</v>
      </c>
      <c r="AJ197" s="135" t="str">
        <f>+('3 Planilla Preadjudicación OTIC'!AJ197)</f>
        <v>Solution Capacitación en gestión Ltda.</v>
      </c>
      <c r="AK197" s="4">
        <f>+('3 Planilla Preadjudicación OTIC'!AK197)</f>
        <v>72</v>
      </c>
      <c r="AL197" s="2">
        <f>+('3 Planilla Preadjudicación OTIC'!AL197)</f>
        <v>18</v>
      </c>
      <c r="AM197" s="2">
        <f>+('3 Planilla Preadjudicación OTIC'!AM197)</f>
        <v>5075</v>
      </c>
      <c r="AN197" s="12">
        <f>+('3 Planilla Preadjudicación OTIC'!AN197)</f>
        <v>0</v>
      </c>
      <c r="AO197" s="12">
        <f>+('3 Planilla Preadjudicación OTIC'!AO197)</f>
        <v>0</v>
      </c>
      <c r="AP197" s="12">
        <f>+('3 Planilla Preadjudicación OTIC'!AP197)</f>
        <v>7308000</v>
      </c>
      <c r="AQ197" s="12">
        <f>+('3 Planilla Preadjudicación OTIC'!AQ197)</f>
        <v>1440000</v>
      </c>
      <c r="AR197" s="12">
        <f>+('3 Planilla Preadjudicación OTIC'!AR197)</f>
        <v>0</v>
      </c>
      <c r="AS197" s="12">
        <f>+('3 Planilla Preadjudicación OTIC'!AS197)</f>
        <v>1800000</v>
      </c>
      <c r="AT197" s="12">
        <f>+('3 Planilla Preadjudicación OTIC'!AT197)</f>
        <v>0</v>
      </c>
      <c r="AU197" s="12">
        <f>+('3 Planilla Preadjudicación OTIC'!AU197)</f>
        <v>10548000</v>
      </c>
      <c r="AV197" s="12" t="str">
        <f>+('3 Planilla Preadjudicación OTIC'!AV197)</f>
        <v>SI</v>
      </c>
      <c r="AW197" s="2">
        <f>+('3 Planilla Preadjudicación OTIC'!AW197)</f>
        <v>0</v>
      </c>
      <c r="AX197" s="4">
        <f>+('3 Planilla Preadjudicación OTIC'!AX197)</f>
        <v>7</v>
      </c>
      <c r="AY197" s="2">
        <f>+('3 Planilla Preadjudicación OTIC'!AY197)</f>
        <v>7</v>
      </c>
      <c r="AZ197" s="2" t="str">
        <f>+('3 Planilla Preadjudicación OTIC'!BA197)</f>
        <v>-</v>
      </c>
      <c r="BA197" s="2" t="str">
        <f>+('3 Planilla Preadjudicación OTIC'!BB197)</f>
        <v>-</v>
      </c>
      <c r="BB197" s="2" t="str">
        <f>+('3 Planilla Preadjudicación OTIC'!BC197)</f>
        <v>-</v>
      </c>
      <c r="BC197" s="2" t="str">
        <f>+('3 Planilla Preadjudicación OTIC'!BD197)</f>
        <v>-</v>
      </c>
      <c r="BD197" s="2" t="str">
        <f>+('3 Planilla Preadjudicación OTIC'!BE197)</f>
        <v>-</v>
      </c>
      <c r="BE197" s="2" t="str">
        <f>+('3 Planilla Preadjudicación OTIC'!BF197)</f>
        <v>-</v>
      </c>
      <c r="BF197" s="2"/>
      <c r="BG197" s="2">
        <f>+('3 Planilla Preadjudicación OTIC'!BG197)</f>
        <v>7</v>
      </c>
      <c r="BH197" s="2">
        <f>+('3 Planilla Preadjudicación OTIC'!BH197)</f>
        <v>7</v>
      </c>
      <c r="BI197" s="2">
        <f>+('3 Planilla Preadjudicación OTIC'!BI197)</f>
        <v>7</v>
      </c>
      <c r="BJ197" s="2">
        <f>+('3 Planilla Preadjudicación OTIC'!BJ197)</f>
        <v>7</v>
      </c>
      <c r="BK197" s="2">
        <f>+('3 Planilla Preadjudicación OTIC'!BK197)</f>
        <v>7</v>
      </c>
      <c r="BL197" s="199">
        <f>+('3 Planilla Preadjudicación OTIC'!BM197)</f>
        <v>7</v>
      </c>
      <c r="BM197" s="103">
        <f>ROUND(('3 Planilla Preadjudicación OTIC'!BN197),1)</f>
        <v>7</v>
      </c>
      <c r="BN197" s="4" t="str">
        <f>+('3 Planilla Preadjudicación OTIC'!BO197)</f>
        <v>Si</v>
      </c>
      <c r="BO197" s="4" t="str">
        <f>+('3 Planilla Preadjudicación OTIC'!BP197)</f>
        <v>Guillermo Gonzalez</v>
      </c>
      <c r="BP197" s="4" t="str">
        <f>+('3 Planilla Preadjudicación OTIC'!BQ197)</f>
        <v>ggonzalez@isolution.cl</v>
      </c>
      <c r="BQ197" s="4" t="str">
        <f>+('3 Planilla Preadjudicación OTIC'!BR197)</f>
        <v>56 9 95163347</v>
      </c>
      <c r="BR197" s="4" t="str">
        <f>+('3 Planilla Preadjudicación OTIC'!BS197)</f>
        <v>Las Aguilas #1437</v>
      </c>
      <c r="BS197" s="4" t="str">
        <f>+('3 Planilla Preadjudicación OTIC'!BT197)</f>
        <v>REALIZAR OPERACIONES DE INSTALACIÓN Y MANTENIMIENTO DE ARTEFACTOS DE CALEFACCIÓN A PELLET, SEGÚN
ESTÁNDARES TÉCNICOS, DE CALIDAD Y NORMATIVA VIGENTE.</v>
      </c>
      <c r="BT197" s="135"/>
      <c r="BU197" s="85">
        <f>IF(VLOOKUP(A197,'BD OFICIAL'!$A$1:$AL$2097,7,0)=D197,0,1)</f>
        <v>0</v>
      </c>
      <c r="BV197" s="85">
        <f>IF(VLOOKUP(A197,'BD OFICIAL'!$A$1:$AL$2097,11,0)=J197,0,1)</f>
        <v>0</v>
      </c>
      <c r="BW197" s="85">
        <f>IF(VLOOKUP(A197,'BD OFICIAL'!$A$1:$AL$2097,13,0)=L197,0,1)</f>
        <v>0</v>
      </c>
      <c r="BX197" s="2">
        <f>IF(VLOOKUP(A197,'BD OFICIAL'!$A$1:$AL$2097,16,0)=O197,0,1)</f>
        <v>0</v>
      </c>
      <c r="BY197" s="2">
        <f>IF(VLOOKUP(A197,'BD OFICIAL'!$A$1:$AL$2097,17,0)=P197,0,1)</f>
        <v>0</v>
      </c>
      <c r="BZ197" s="2">
        <f>IF(VLOOKUP(A197,'BD OFICIAL'!$A$1:$AL$2097,19,0)=R197,0,1)</f>
        <v>0</v>
      </c>
      <c r="CA197" s="2">
        <f>IF(VLOOKUP(A197,'BD OFICIAL'!$A$1:$AL$2097,21,0)=T197,0,1)</f>
        <v>0</v>
      </c>
      <c r="CB197" s="2">
        <f>IF(VLOOKUP(A197,'BD OFICIAL'!$A$1:$AL$2097,24,0)=AK197,0,1)</f>
        <v>0</v>
      </c>
      <c r="CC197" s="2">
        <f>IF(VLOOKUP(A197,'BD OFICIAL'!$A$1:$AL$2097,25,0)=X197,0,1)</f>
        <v>0</v>
      </c>
      <c r="CD197" s="2">
        <f>IF(VLOOKUP(A197,'BD OFICIAL'!$A$1:$AL$2097,26,0)=Y197,0,1)</f>
        <v>0</v>
      </c>
      <c r="CE197" s="2">
        <f>IF(VLOOKUP(A197,'BD OFICIAL'!$A$1:$AL$2097,27,0)=Z197,0,1)</f>
        <v>0</v>
      </c>
      <c r="CF197" s="2">
        <f>IF(VLOOKUP(A197,'BD OFICIAL'!$A$1:$AL$2097,28,0)=AA197,0,1)</f>
        <v>0</v>
      </c>
      <c r="CG197" s="2">
        <f>IF(VLOOKUP(A197,'BD OFICIAL'!$A$1:$AL$2097,33,0)=AF197,0,1)</f>
        <v>0</v>
      </c>
      <c r="CH197" s="2">
        <f>IF(VLOOKUP(A197,'BD OFICIAL'!$A$1:$AL$2097,35,0)=AH197,0,1)</f>
        <v>0</v>
      </c>
      <c r="CI197" s="85">
        <f>IF(VLOOKUP(A197,'BD OFICIAL'!$A$1:$AL$2097,34,0)=AL197,0,1)</f>
        <v>0</v>
      </c>
      <c r="CJ197" s="12">
        <f>VLOOKUP(A197,'BD OFICIAL'!$A$1:$AM$2097,36,0)*AM197-AP197</f>
        <v>0</v>
      </c>
      <c r="CK197" s="85" t="str">
        <f t="shared" si="109"/>
        <v>SSH</v>
      </c>
      <c r="CL197" s="85" t="str">
        <f t="shared" si="110"/>
        <v>SI</v>
      </c>
      <c r="CM197" s="85" t="str">
        <f t="shared" si="123"/>
        <v>NO</v>
      </c>
      <c r="CN197" s="31">
        <f t="shared" si="124"/>
        <v>0</v>
      </c>
      <c r="CO197" s="31">
        <f t="shared" si="111"/>
        <v>0</v>
      </c>
      <c r="CP197" s="31">
        <f t="shared" si="102"/>
        <v>0</v>
      </c>
      <c r="CQ197" s="31">
        <f>IF(Y197="NO",0,IF(Y197="SI",IF(VLOOKUP(A197,'BD OFICIAL'!$A:$AO,40,0)=AQ197,0,1)))</f>
        <v>0</v>
      </c>
      <c r="CR197" s="31">
        <f>IF(Z197="NO",0,IF(Z197="SI",IF(VLOOKUP(A197,'BD OFICIAL'!$A:$AO,41,0)=AS197,0,1)))</f>
        <v>0</v>
      </c>
      <c r="CS197" s="31">
        <f t="shared" si="112"/>
        <v>0</v>
      </c>
      <c r="CT197" s="31">
        <f t="shared" si="113"/>
        <v>0</v>
      </c>
      <c r="CU197" s="31">
        <f>IF(VLOOKUP(A197,'BD OFICIAL'!$A$1:$AL$1055,31,0)="SI",IF(AT197&gt;0,0,1),IF(AT197=0,0,1))</f>
        <v>0</v>
      </c>
      <c r="CV197" s="31">
        <f t="shared" si="114"/>
        <v>0</v>
      </c>
      <c r="CW197" s="31">
        <f t="shared" si="115"/>
        <v>0</v>
      </c>
      <c r="CX197" s="85" t="str">
        <f t="shared" si="125"/>
        <v>SI</v>
      </c>
      <c r="CY197" s="31">
        <f t="shared" si="126"/>
        <v>0</v>
      </c>
      <c r="CZ197" s="85" t="str">
        <f>IF(ISERROR(VLOOKUP(AI197,EXPERIENCIA!$A$1:$C$2100,1,0)),"NO","SI")</f>
        <v>SI</v>
      </c>
      <c r="DA197" s="85">
        <f>IF(CX197="no","NO APLICA",IF(AX197=0,"ERROR NOTA",IF(AND(AX197&gt;1,CZ197="NO"),"ERROR NOTA",IF(AND(CZ197="NO",AX197=1),0,IF(VLOOKUP(AI197,EXPERIENCIA!$A$1:$C$2100,3,0)=AX197,0,"ERROR NOTA")))))</f>
        <v>0</v>
      </c>
      <c r="DB197" s="85" t="str">
        <f>IF(ISERROR(VLOOKUP(AI197,COMPORTAMIENTO!$A$1:$C$2100,1,0)),"NO","SI")</f>
        <v>SI</v>
      </c>
      <c r="DC197" s="85">
        <f>IF(CX197="NO","NO APLICA",IF(AY197=0,"ERROR NOTA",IF(AND(DB197="NO",AY197=7),0,IF(VLOOKUP(AI197,COMPORTAMIENTO!$A$2:$H$2100,8,0)=AY197,0,"ERROR NOTA"))))</f>
        <v>0</v>
      </c>
      <c r="DD197" s="103">
        <f t="shared" si="127"/>
        <v>0.70000000000000007</v>
      </c>
      <c r="DE197" s="103">
        <f t="shared" si="128"/>
        <v>0.70000000000000007</v>
      </c>
      <c r="DF197" s="85" t="str">
        <f t="shared" si="116"/>
        <v>SI</v>
      </c>
      <c r="DG197" s="85">
        <f t="shared" si="117"/>
        <v>0</v>
      </c>
      <c r="DH197" s="85">
        <f t="shared" si="129"/>
        <v>0</v>
      </c>
      <c r="DI197" s="85">
        <f t="shared" si="118"/>
        <v>0</v>
      </c>
      <c r="DJ197" s="7">
        <f t="shared" si="130"/>
        <v>7.0000000000000009</v>
      </c>
      <c r="DK197" s="7">
        <f t="shared" si="119"/>
        <v>7.0000000000000009</v>
      </c>
      <c r="DL197" s="12">
        <f t="shared" si="131"/>
        <v>5075</v>
      </c>
      <c r="DM197" s="12">
        <f>VLOOKUP(A197,'5 TD'!$A:$B,2,0)</f>
        <v>5075</v>
      </c>
      <c r="DN197" s="7">
        <f t="shared" si="120"/>
        <v>7</v>
      </c>
      <c r="DO197" s="85" t="str">
        <f t="shared" si="121"/>
        <v>APROBADO</v>
      </c>
      <c r="DP197" s="85" t="str">
        <f t="shared" si="103"/>
        <v>APROBADO</v>
      </c>
      <c r="DQ197" s="7">
        <f t="shared" si="104"/>
        <v>7</v>
      </c>
      <c r="DR197" s="85" t="str">
        <f t="shared" si="132"/>
        <v>APROBADO</v>
      </c>
      <c r="DS197" s="2" t="str">
        <f>+('3 Planilla Preadjudicación OTIC'!BO197)</f>
        <v>Si</v>
      </c>
      <c r="DT197" s="2">
        <f>IF(DR197="APROBADO",VLOOKUP(A197,'5 TD'!$D$3:$E$270,2,0),"NO APLICA")</f>
        <v>7</v>
      </c>
      <c r="DU197" s="2" t="str">
        <f t="shared" si="105"/>
        <v>SI</v>
      </c>
      <c r="DV197" s="2">
        <f>IF(DU197="SI",VLOOKUP(A197,'5 TD'!$G$3:$H$270,2,0),"NO APLICA ")</f>
        <v>7.0000000000000009</v>
      </c>
      <c r="DW197" s="2" t="str">
        <f t="shared" si="133"/>
        <v>SI</v>
      </c>
      <c r="DX197" s="2">
        <f>IF(DW197="SI",VLOOKUP(A197,'5 TD'!$J$4:$K$472,2,0),"NO APLICA")</f>
        <v>7</v>
      </c>
      <c r="DY197" s="2" t="str">
        <f t="shared" si="134"/>
        <v>SI</v>
      </c>
      <c r="DZ197" s="7">
        <f>IF(DY197="SI",VLOOKUP(A197,'5 TD'!$M$4:$N$350,2,0),"NO APLICA")</f>
        <v>7</v>
      </c>
      <c r="EA197" s="2" t="str">
        <f t="shared" si="122"/>
        <v>SI</v>
      </c>
      <c r="EB197" s="12">
        <f t="shared" si="135"/>
        <v>5075</v>
      </c>
      <c r="EC197" s="12">
        <f>IF(EA197="SI",VLOOKUP(A197,'5 TD'!$V$4:$W$479,2,0),"NO APLICA")</f>
        <v>5075</v>
      </c>
      <c r="ED197" s="2" t="str">
        <f t="shared" si="106"/>
        <v>SI</v>
      </c>
      <c r="EE197" s="79">
        <f>IF(ED197="SI",VLOOKUP(AI197,COMPORTAMIENTO!$A$1:$H$2100,7,0),"NO APLICA")</f>
        <v>0.16245487364620939</v>
      </c>
      <c r="EF197" s="234">
        <f>IF(ED197="SI",VLOOKUP(A197,'5 TD'!$P$2:$Q$479,2,0),"NO APLICA")</f>
        <v>0.16245487364620939</v>
      </c>
      <c r="EG197" s="2" t="str">
        <f t="shared" si="107"/>
        <v>SI</v>
      </c>
      <c r="EH197" s="2">
        <f>IF(CZ197="no",0,VLOOKUP(AI197,EXPERIENCIA!$A$1:$C$2100,2,0))</f>
        <v>122</v>
      </c>
      <c r="EI197" s="2">
        <f>IF(CZ197="si",VLOOKUP(A197,'5 TD'!$S$3:$T$2103,2,0),0)</f>
        <v>146</v>
      </c>
      <c r="EJ197" s="2" t="str">
        <f t="shared" si="108"/>
        <v>NO</v>
      </c>
      <c r="EK197" s="2" t="str">
        <f>+('3 Planilla Preadjudicación OTIC'!BU198)</f>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v>
      </c>
      <c r="EL197" s="3"/>
      <c r="EM197" s="237"/>
      <c r="EN197" s="237"/>
    </row>
    <row r="198" spans="1:144" s="209" customFormat="1" ht="15" hidden="1" customHeight="1" x14ac:dyDescent="0.3">
      <c r="A198" s="301">
        <f>+('3 Planilla Preadjudicación OTIC'!A198)</f>
        <v>14546</v>
      </c>
      <c r="B198" s="301" t="str">
        <f>+('3 Planilla Preadjudicación OTIC'!B198)</f>
        <v>53334038-5</v>
      </c>
      <c r="C198" s="302">
        <f>+('3 Planilla Preadjudicación OTIC'!E198)</f>
        <v>2025</v>
      </c>
      <c r="D198" s="302" t="str">
        <f>+('3 Planilla Preadjudicación OTIC'!F198)</f>
        <v>Fondos Regionales</v>
      </c>
      <c r="E198" s="302" t="str">
        <f>+('3 Planilla Preadjudicación OTIC'!G198)</f>
        <v>61531000-K</v>
      </c>
      <c r="F198" s="302" t="str">
        <f>+('3 Planilla Preadjudicación OTIC'!H198)</f>
        <v>SENCE</v>
      </c>
      <c r="G198" s="302"/>
      <c r="H198" s="302"/>
      <c r="I198" s="302" t="str">
        <f>+('3 Planilla Preadjudicación OTIC'!I198)</f>
        <v>TÉCNICAS DE SOLDADURA POR OXIGÁS, ARCO VOLTAICO, TIG Y MIG</v>
      </c>
      <c r="J198" s="302" t="str">
        <f>+('3 Planilla Preadjudicación OTIC'!J198)</f>
        <v>PF0622</v>
      </c>
      <c r="K198" s="302" t="str">
        <f>+('3 Planilla Preadjudicación OTIC'!K198)</f>
        <v>TÉCNICAS PARA EL EMPRENDIMIENTO</v>
      </c>
      <c r="L198" s="302" t="str">
        <f>+('3 Planilla Preadjudicación OTIC'!L198)</f>
        <v>PF0921</v>
      </c>
      <c r="M198" s="301">
        <f>+('3 Planilla Preadjudicación OTIC'!M198)</f>
        <v>9</v>
      </c>
      <c r="N198" s="302" t="str">
        <f>+('3 Planilla Preadjudicación OTIC'!N198)</f>
        <v>DE LA ARAUCANÍA</v>
      </c>
      <c r="O198" s="302" t="str">
        <f>+('3 Planilla Preadjudicación OTIC'!O198)</f>
        <v>MELIPEUCO</v>
      </c>
      <c r="P198" s="302" t="str">
        <f>+('3 Planilla Preadjudicación OTIC'!P198)</f>
        <v>PERSONAS VULNERABLES PERTENECIENTES AL 80 % MÁS VULNERABLE</v>
      </c>
      <c r="Q198" s="302" t="str">
        <f>+('3 Planilla Preadjudicación OTIC'!Q198)</f>
        <v>PRESENCIAL</v>
      </c>
      <c r="R198" s="302" t="str">
        <f>+('3 Planilla Preadjudicación OTIC'!R198)</f>
        <v>INDEPENDIENTE</v>
      </c>
      <c r="S198" s="302" t="str">
        <f>+('3 Planilla Preadjudicación OTIC'!S198)</f>
        <v>01. LUNES - MAÑANA / 04. MARTES - MAÑANA / 07. MIÉRCOLES - MAÑANA / 10. JUEVES - MAÑANA / 13. VIERNES - MAÑANA</v>
      </c>
      <c r="T198" s="301">
        <f>+('3 Planilla Preadjudicación OTIC'!T198)</f>
        <v>20</v>
      </c>
      <c r="U198" s="301">
        <f>+('3 Planilla Preadjudicación OTIC'!U198)</f>
        <v>260</v>
      </c>
      <c r="V198" s="301">
        <f>+('3 Planilla Preadjudicación OTIC'!V198)</f>
        <v>12</v>
      </c>
      <c r="W198" s="301">
        <f>+('3 Planilla Preadjudicación OTIC'!W198)</f>
        <v>272</v>
      </c>
      <c r="X198" s="301">
        <f>+('3 Planilla Preadjudicación OTIC'!X198)</f>
        <v>4</v>
      </c>
      <c r="Y198" s="301" t="str">
        <f>+('3 Planilla Preadjudicación OTIC'!Y198)</f>
        <v>SI</v>
      </c>
      <c r="Z198" s="301" t="str">
        <f>+('3 Planilla Preadjudicación OTIC'!Z198)</f>
        <v>SI</v>
      </c>
      <c r="AA198" s="301" t="str">
        <f>+('3 Planilla Preadjudicación OTIC'!AA198)</f>
        <v>SI</v>
      </c>
      <c r="AB198" s="302">
        <f>+('3 Planilla Preadjudicación OTIC'!AB198)</f>
        <v>0</v>
      </c>
      <c r="AC198" s="302" t="str">
        <f>+('3 Planilla Preadjudicación OTIC'!AC198)</f>
        <v>EDUCACIÓN BÁSICA COMPLETA, DE PREFERENCIA; NOCIONES BÁSICAS DE OPERACIONES MATEMÁTICAS (SUMA, RESTA,
MULTIPLICACIÓN, DIVISIÓN).</v>
      </c>
      <c r="AD198" s="301" t="str">
        <f>+('3 Planilla Preadjudicación OTIC'!AD198)</f>
        <v>SI</v>
      </c>
      <c r="AE198" s="302" t="str">
        <f>+('3 Planilla Preadjudicación OTIC'!AE198)</f>
        <v>CERTIFICACIÓN COMO SOLDADOR.</v>
      </c>
      <c r="AF198" s="301" t="str">
        <f>+('3 Planilla Preadjudicación OTIC'!AF198)</f>
        <v>CONVOCATORIA ABIERTA</v>
      </c>
      <c r="AG198" s="301">
        <f>+('3 Planilla Preadjudicación OTIC'!AG198)</f>
        <v>68</v>
      </c>
      <c r="AH198" s="303">
        <v>2</v>
      </c>
      <c r="AI198" s="301" t="str">
        <f>+('3 Planilla Preadjudicación OTIC'!AI198)</f>
        <v>76056645-4</v>
      </c>
      <c r="AJ198" s="304" t="str">
        <f>+('3 Planilla Preadjudicación OTIC'!AJ198)</f>
        <v>Solution Capacitación en gestión Ltda.</v>
      </c>
      <c r="AK198" s="302">
        <f>+('3 Planilla Preadjudicación OTIC'!AK198)</f>
        <v>272</v>
      </c>
      <c r="AL198" s="301">
        <f>+('3 Planilla Preadjudicación OTIC'!AL198)</f>
        <v>68</v>
      </c>
      <c r="AM198" s="301">
        <f>+('3 Planilla Preadjudicación OTIC'!AM198)</f>
        <v>5075</v>
      </c>
      <c r="AN198" s="305">
        <f>+('3 Planilla Preadjudicación OTIC'!AN198)</f>
        <v>275000</v>
      </c>
      <c r="AO198" s="305">
        <f>+('3 Planilla Preadjudicación OTIC'!AO198)</f>
        <v>285000</v>
      </c>
      <c r="AP198" s="305">
        <f>+('3 Planilla Preadjudicación OTIC'!AP198)</f>
        <v>27608000</v>
      </c>
      <c r="AQ198" s="305">
        <f>+('3 Planilla Preadjudicación OTIC'!AQ198)</f>
        <v>5440000</v>
      </c>
      <c r="AR198" s="305">
        <f>+('3 Planilla Preadjudicación OTIC'!AR198)</f>
        <v>5500000</v>
      </c>
      <c r="AS198" s="305">
        <f>+('3 Planilla Preadjudicación OTIC'!AS198)</f>
        <v>6800000</v>
      </c>
      <c r="AT198" s="305">
        <f>+('3 Planilla Preadjudicación OTIC'!AT198)</f>
        <v>5700000</v>
      </c>
      <c r="AU198" s="305">
        <f>+('3 Planilla Preadjudicación OTIC'!AU198)</f>
        <v>51048000</v>
      </c>
      <c r="AV198" s="305" t="str">
        <f>+('3 Planilla Preadjudicación OTIC'!AV198)</f>
        <v>SI</v>
      </c>
      <c r="AW198" s="301">
        <f>+('3 Planilla Preadjudicación OTIC'!AW198)</f>
        <v>0</v>
      </c>
      <c r="AX198" s="302">
        <f>+('3 Planilla Preadjudicación OTIC'!AX198)</f>
        <v>7</v>
      </c>
      <c r="AY198" s="301">
        <f>+('3 Planilla Preadjudicación OTIC'!AY198)</f>
        <v>7</v>
      </c>
      <c r="AZ198" s="301" t="str">
        <f>+('3 Planilla Preadjudicación OTIC'!BA198)</f>
        <v>-</v>
      </c>
      <c r="BA198" s="301" t="str">
        <f>+('3 Planilla Preadjudicación OTIC'!BB198)</f>
        <v>-</v>
      </c>
      <c r="BB198" s="301" t="str">
        <f>+('3 Planilla Preadjudicación OTIC'!BC198)</f>
        <v>-</v>
      </c>
      <c r="BC198" s="301" t="str">
        <f>+('3 Planilla Preadjudicación OTIC'!BD198)</f>
        <v>-</v>
      </c>
      <c r="BD198" s="301" t="str">
        <f>+('3 Planilla Preadjudicación OTIC'!BE198)</f>
        <v>-</v>
      </c>
      <c r="BE198" s="301" t="str">
        <f>+('3 Planilla Preadjudicación OTIC'!BF198)</f>
        <v>-</v>
      </c>
      <c r="BF198" s="301"/>
      <c r="BG198" s="301">
        <f>+('3 Planilla Preadjudicación OTIC'!BG198)</f>
        <v>7</v>
      </c>
      <c r="BH198" s="301">
        <f>+('3 Planilla Preadjudicación OTIC'!BH198)</f>
        <v>7</v>
      </c>
      <c r="BI198" s="301">
        <f>+('3 Planilla Preadjudicación OTIC'!BI198)</f>
        <v>7</v>
      </c>
      <c r="BJ198" s="301">
        <f>+('3 Planilla Preadjudicación OTIC'!BJ198)</f>
        <v>7</v>
      </c>
      <c r="BK198" s="301">
        <f>+('3 Planilla Preadjudicación OTIC'!BK198)</f>
        <v>7</v>
      </c>
      <c r="BL198" s="306">
        <f>+('3 Planilla Preadjudicación OTIC'!BM198)</f>
        <v>7</v>
      </c>
      <c r="BM198" s="307">
        <f>ROUND(('3 Planilla Preadjudicación OTIC'!BN198),1)</f>
        <v>7</v>
      </c>
      <c r="BN198" s="302" t="str">
        <f>+('3 Planilla Preadjudicación OTIC'!BO198)</f>
        <v>Si</v>
      </c>
      <c r="BO198" s="302" t="str">
        <f>+('3 Planilla Preadjudicación OTIC'!BP198)</f>
        <v>Guillermo Gonzalez</v>
      </c>
      <c r="BP198" s="302" t="str">
        <f>+('3 Planilla Preadjudicación OTIC'!BQ198)</f>
        <v>ggonzalez@isolution.cl</v>
      </c>
      <c r="BQ198" s="302" t="str">
        <f>+('3 Planilla Preadjudicación OTIC'!BR198)</f>
        <v>56 9 95163347</v>
      </c>
      <c r="BR198" s="302" t="str">
        <f>+('3 Planilla Preadjudicación OTIC'!BS198)</f>
        <v>Volcan Llaima #243</v>
      </c>
      <c r="BS198" s="302" t="str">
        <f>+('3 Planilla Preadjudicación OTIC'!BT198)</f>
        <v>APLICAR TÉCNICAS DE OXIGÁS, ARCO VOLTAICO, TIG Y MIG SOBRE DIVERSAS PIEZAS Y PARTES METÁLICAS, SEGÚN UN
REQUERIMIENTO DE SOLDADO DE ESTRUCTURAS Y PIEZAS METÁLICAS.</v>
      </c>
      <c r="BT198" s="304"/>
      <c r="BU198" s="308">
        <f>IF(VLOOKUP(A198,'BD OFICIAL'!$A$1:$AL$2097,7,0)=D198,0,1)</f>
        <v>0</v>
      </c>
      <c r="BV198" s="308">
        <f>IF(VLOOKUP(A198,'BD OFICIAL'!$A$1:$AL$2097,11,0)=J198,0,1)</f>
        <v>0</v>
      </c>
      <c r="BW198" s="308">
        <f>IF(VLOOKUP(A198,'BD OFICIAL'!$A$1:$AL$2097,13,0)=L198,0,1)</f>
        <v>0</v>
      </c>
      <c r="BX198" s="301">
        <f>IF(VLOOKUP(A198,'BD OFICIAL'!$A$1:$AL$2097,16,0)=O198,0,1)</f>
        <v>0</v>
      </c>
      <c r="BY198" s="301">
        <f>IF(VLOOKUP(A198,'BD OFICIAL'!$A$1:$AL$2097,17,0)=P198,0,1)</f>
        <v>0</v>
      </c>
      <c r="BZ198" s="301">
        <f>IF(VLOOKUP(A198,'BD OFICIAL'!$A$1:$AL$2097,19,0)=R198,0,1)</f>
        <v>0</v>
      </c>
      <c r="CA198" s="301">
        <f>IF(VLOOKUP(A198,'BD OFICIAL'!$A$1:$AL$2097,21,0)=T198,0,1)</f>
        <v>0</v>
      </c>
      <c r="CB198" s="301">
        <f>IF(VLOOKUP(A198,'BD OFICIAL'!$A$1:$AL$2097,24,0)=AK198,0,1)</f>
        <v>0</v>
      </c>
      <c r="CC198" s="301">
        <f>IF(VLOOKUP(A198,'BD OFICIAL'!$A$1:$AL$2097,25,0)=X198,0,1)</f>
        <v>0</v>
      </c>
      <c r="CD198" s="301">
        <f>IF(VLOOKUP(A198,'BD OFICIAL'!$A$1:$AL$2097,26,0)=Y198,0,1)</f>
        <v>0</v>
      </c>
      <c r="CE198" s="301">
        <f>IF(VLOOKUP(A198,'BD OFICIAL'!$A$1:$AL$2097,27,0)=Z198,0,1)</f>
        <v>0</v>
      </c>
      <c r="CF198" s="301">
        <f>IF(VLOOKUP(A198,'BD OFICIAL'!$A$1:$AL$2097,28,0)=AA198,0,1)</f>
        <v>0</v>
      </c>
      <c r="CG198" s="301">
        <f>IF(VLOOKUP(A198,'BD OFICIAL'!$A$1:$AL$2097,33,0)=AF198,0,1)</f>
        <v>0</v>
      </c>
      <c r="CH198" s="301">
        <f>IF(VLOOKUP(A198,'BD OFICIAL'!$A$1:$AL$2097,35,0)=AH198,0,1)</f>
        <v>0</v>
      </c>
      <c r="CI198" s="308">
        <f>IF(VLOOKUP(A198,'BD OFICIAL'!$A$1:$AL$2097,34,0)=AL198,0,1)</f>
        <v>0</v>
      </c>
      <c r="CJ198" s="305">
        <f>VLOOKUP(A198,'BD OFICIAL'!$A$1:$AM$2097,36,0)*AM198-AP198</f>
        <v>0</v>
      </c>
      <c r="CK198" s="308" t="str">
        <f t="shared" si="109"/>
        <v>SHNOM</v>
      </c>
      <c r="CL198" s="308" t="str">
        <f t="shared" si="110"/>
        <v>SI</v>
      </c>
      <c r="CM198" s="308" t="str">
        <f t="shared" si="123"/>
        <v>NO</v>
      </c>
      <c r="CN198" s="309">
        <f t="shared" si="124"/>
        <v>0</v>
      </c>
      <c r="CO198" s="309">
        <f t="shared" si="111"/>
        <v>0</v>
      </c>
      <c r="CP198" s="309">
        <f t="shared" si="102"/>
        <v>0</v>
      </c>
      <c r="CQ198" s="309">
        <f>IF(Y198="NO",0,IF(Y198="SI",IF(VLOOKUP(A198,'BD OFICIAL'!$A:$AO,40,0)=AQ198,0,1)))</f>
        <v>0</v>
      </c>
      <c r="CR198" s="309">
        <f>IF(Z198="NO",0,IF(Z198="SI",IF(VLOOKUP(A198,'BD OFICIAL'!$A:$AO,41,0)=AS198,0,1)))</f>
        <v>0</v>
      </c>
      <c r="CS198" s="309">
        <f t="shared" si="112"/>
        <v>0</v>
      </c>
      <c r="CT198" s="309">
        <f t="shared" si="113"/>
        <v>0</v>
      </c>
      <c r="CU198" s="309">
        <f>IF(VLOOKUP(A198,'BD OFICIAL'!$A$1:$AL$1055,31,0)="SI",IF(AT198&gt;0,0,1),IF(AT198=0,0,1))</f>
        <v>0</v>
      </c>
      <c r="CV198" s="309">
        <f t="shared" si="114"/>
        <v>0</v>
      </c>
      <c r="CW198" s="309">
        <f t="shared" si="115"/>
        <v>0</v>
      </c>
      <c r="CX198" s="308" t="str">
        <f t="shared" si="125"/>
        <v>SI</v>
      </c>
      <c r="CY198" s="309">
        <f t="shared" si="126"/>
        <v>0</v>
      </c>
      <c r="CZ198" s="308" t="str">
        <f>IF(ISERROR(VLOOKUP(AI198,EXPERIENCIA!$A$1:$C$2100,1,0)),"NO","SI")</f>
        <v>SI</v>
      </c>
      <c r="DA198" s="308">
        <f>IF(CX198="no","NO APLICA",IF(AX198=0,"ERROR NOTA",IF(AND(AX198&gt;1,CZ198="NO"),"ERROR NOTA",IF(AND(CZ198="NO",AX198=1),0,IF(VLOOKUP(AI198,EXPERIENCIA!$A$1:$C$2100,3,0)=AX198,0,"ERROR NOTA")))))</f>
        <v>0</v>
      </c>
      <c r="DB198" s="308" t="str">
        <f>IF(ISERROR(VLOOKUP(AI198,COMPORTAMIENTO!$A$1:$C$2100,1,0)),"NO","SI")</f>
        <v>SI</v>
      </c>
      <c r="DC198" s="308">
        <f>IF(CX198="NO","NO APLICA",IF(AY198=0,"ERROR NOTA",IF(AND(DB198="NO",AY198=7),0,IF(VLOOKUP(AI198,COMPORTAMIENTO!$A$2:$H$2100,8,0)=AY198,0,"ERROR NOTA"))))</f>
        <v>0</v>
      </c>
      <c r="DD198" s="307">
        <f t="shared" si="127"/>
        <v>0.70000000000000007</v>
      </c>
      <c r="DE198" s="307">
        <f t="shared" si="128"/>
        <v>0.70000000000000007</v>
      </c>
      <c r="DF198" s="308" t="str">
        <f t="shared" si="116"/>
        <v>SI</v>
      </c>
      <c r="DG198" s="308">
        <f t="shared" si="117"/>
        <v>0</v>
      </c>
      <c r="DH198" s="308">
        <f t="shared" si="129"/>
        <v>0</v>
      </c>
      <c r="DI198" s="308">
        <f t="shared" si="118"/>
        <v>0</v>
      </c>
      <c r="DJ198" s="310">
        <f t="shared" si="130"/>
        <v>7.0000000000000009</v>
      </c>
      <c r="DK198" s="310">
        <f t="shared" si="119"/>
        <v>7.0000000000000009</v>
      </c>
      <c r="DL198" s="305">
        <f t="shared" si="131"/>
        <v>5075</v>
      </c>
      <c r="DM198" s="305">
        <f>VLOOKUP(A198,'5 TD'!$A:$B,2,0)</f>
        <v>5075</v>
      </c>
      <c r="DN198" s="310">
        <f t="shared" si="120"/>
        <v>7</v>
      </c>
      <c r="DO198" s="308" t="str">
        <f t="shared" si="121"/>
        <v>APROBADO</v>
      </c>
      <c r="DP198" s="308" t="str">
        <f t="shared" si="103"/>
        <v>APROBADO</v>
      </c>
      <c r="DQ198" s="310">
        <f t="shared" si="104"/>
        <v>7</v>
      </c>
      <c r="DR198" s="308" t="str">
        <f t="shared" si="132"/>
        <v>APROBADO</v>
      </c>
      <c r="DS198" s="301" t="str">
        <f>+('3 Planilla Preadjudicación OTIC'!BO198)</f>
        <v>Si</v>
      </c>
      <c r="DT198" s="301">
        <f>IF(DR198="APROBADO",VLOOKUP(A198,'5 TD'!$D$3:$E$270,2,0),"NO APLICA")</f>
        <v>7</v>
      </c>
      <c r="DU198" s="301" t="str">
        <f t="shared" si="105"/>
        <v>SI</v>
      </c>
      <c r="DV198" s="301">
        <f>IF(DU198="SI",VLOOKUP(A198,'5 TD'!$G$3:$H$270,2,0),"NO APLICA ")</f>
        <v>7.0000000000000009</v>
      </c>
      <c r="DW198" s="301" t="str">
        <f t="shared" si="133"/>
        <v>SI</v>
      </c>
      <c r="DX198" s="301">
        <f>IF(DW198="SI",VLOOKUP(A198,'5 TD'!$J$4:$K$472,2,0),"NO APLICA")</f>
        <v>7</v>
      </c>
      <c r="DY198" s="301" t="str">
        <f t="shared" si="134"/>
        <v>SI</v>
      </c>
      <c r="DZ198" s="310">
        <f>IF(DY198="SI",VLOOKUP(A198,'5 TD'!$M$4:$N$350,2,0),"NO APLICA")</f>
        <v>7</v>
      </c>
      <c r="EA198" s="301" t="str">
        <f t="shared" si="122"/>
        <v>SI</v>
      </c>
      <c r="EB198" s="305">
        <f t="shared" si="135"/>
        <v>5075</v>
      </c>
      <c r="EC198" s="305">
        <f>IF(EA198="SI",VLOOKUP(A198,'5 TD'!$V$4:$W$479,2,0),"NO APLICA")</f>
        <v>5075</v>
      </c>
      <c r="ED198" s="301" t="str">
        <f t="shared" si="106"/>
        <v>SI</v>
      </c>
      <c r="EE198" s="311">
        <f>IF(ED198="SI",VLOOKUP(AI198,COMPORTAMIENTO!$A$1:$H$2100,7,0),"NO APLICA")</f>
        <v>0.16245487364620939</v>
      </c>
      <c r="EF198" s="312">
        <f>IF(ED198="SI",VLOOKUP(A198,'5 TD'!$P$2:$Q$479,2,0),"NO APLICA")</f>
        <v>0.16245487364620939</v>
      </c>
      <c r="EG198" s="301" t="str">
        <f t="shared" si="107"/>
        <v>SI</v>
      </c>
      <c r="EH198" s="301">
        <f>IF(CZ198="no",0,VLOOKUP(AI198,EXPERIENCIA!$A$1:$C$2100,2,0))</f>
        <v>122</v>
      </c>
      <c r="EI198" s="301">
        <f>IF(CZ198="si",VLOOKUP(A198,'5 TD'!$S$3:$T$2103,2,0),0)</f>
        <v>146</v>
      </c>
      <c r="EJ198" s="301" t="str">
        <f t="shared" si="108"/>
        <v>NO</v>
      </c>
      <c r="EK198" s="301">
        <f>+('3 Planilla Preadjudicación OTIC'!BU199)</f>
        <v>0</v>
      </c>
      <c r="EL198" s="200"/>
      <c r="EM198" s="200"/>
      <c r="EN198" s="200"/>
    </row>
    <row r="199" spans="1:144" ht="15" hidden="1" customHeight="1" x14ac:dyDescent="0.3">
      <c r="A199" s="2">
        <f>+('3 Planilla Preadjudicación OTIC'!A199)</f>
        <v>14547</v>
      </c>
      <c r="B199" s="2" t="str">
        <f>+('3 Planilla Preadjudicación OTIC'!B199)</f>
        <v>53334038-5</v>
      </c>
      <c r="C199" s="4">
        <f>+('3 Planilla Preadjudicación OTIC'!E199)</f>
        <v>2025</v>
      </c>
      <c r="D199" s="4" t="str">
        <f>+('3 Planilla Preadjudicación OTIC'!F199)</f>
        <v>Fondos Regionales</v>
      </c>
      <c r="E199" s="4" t="str">
        <f>+('3 Planilla Preadjudicación OTIC'!G199)</f>
        <v>61531000-K</v>
      </c>
      <c r="F199" s="4" t="str">
        <f>+('3 Planilla Preadjudicación OTIC'!H199)</f>
        <v>SENCE</v>
      </c>
      <c r="G199" s="4"/>
      <c r="H199" s="4"/>
      <c r="I199" s="4" t="str">
        <f>+('3 Planilla Preadjudicación OTIC'!I199)</f>
        <v>TÉCNICAS DE SOLDADURA POR OXIGÁS, ARCO VOLTAICO, TIG Y MIG</v>
      </c>
      <c r="J199" s="4" t="str">
        <f>+('3 Planilla Preadjudicación OTIC'!J199)</f>
        <v>PF0622</v>
      </c>
      <c r="K199" s="4" t="str">
        <f>+('3 Planilla Preadjudicación OTIC'!K199)</f>
        <v>TÉCNICAS PARA EL EMPRENDIMIENTO</v>
      </c>
      <c r="L199" s="4" t="str">
        <f>+('3 Planilla Preadjudicación OTIC'!L199)</f>
        <v>PF0921</v>
      </c>
      <c r="M199" s="2">
        <f>+('3 Planilla Preadjudicación OTIC'!M199)</f>
        <v>9</v>
      </c>
      <c r="N199" s="4" t="str">
        <f>+('3 Planilla Preadjudicación OTIC'!N199)</f>
        <v>DE LA ARAUCANÍA</v>
      </c>
      <c r="O199" s="4" t="str">
        <f>+('3 Planilla Preadjudicación OTIC'!O199)</f>
        <v>VICTORIA</v>
      </c>
      <c r="P199" s="4" t="str">
        <f>+('3 Planilla Preadjudicación OTIC'!P199)</f>
        <v>PERSONAS VULNERABLES PERTENECIENTES AL 80 % MÁS VULNERABLE</v>
      </c>
      <c r="Q199" s="4" t="str">
        <f>+('3 Planilla Preadjudicación OTIC'!Q199)</f>
        <v>PRESENCIAL</v>
      </c>
      <c r="R199" s="4" t="str">
        <f>+('3 Planilla Preadjudicación OTIC'!R199)</f>
        <v>INDEPENDIENTE</v>
      </c>
      <c r="S199" s="4" t="str">
        <f>+('3 Planilla Preadjudicación OTIC'!S199)</f>
        <v>01. LUNES - MAÑANA / 04. MARTES - MAÑANA / 07. MIÉRCOLES - MAÑANA / 10. JUEVES - MAÑANA / 13. VIERNES - MAÑANA</v>
      </c>
      <c r="T199" s="2">
        <f>+('3 Planilla Preadjudicación OTIC'!T199)</f>
        <v>20</v>
      </c>
      <c r="U199" s="2">
        <f>+('3 Planilla Preadjudicación OTIC'!U199)</f>
        <v>260</v>
      </c>
      <c r="V199" s="2">
        <f>+('3 Planilla Preadjudicación OTIC'!V199)</f>
        <v>12</v>
      </c>
      <c r="W199" s="2">
        <f>+('3 Planilla Preadjudicación OTIC'!W199)</f>
        <v>272</v>
      </c>
      <c r="X199" s="2">
        <f>+('3 Planilla Preadjudicación OTIC'!X199)</f>
        <v>4</v>
      </c>
      <c r="Y199" s="2" t="str">
        <f>+('3 Planilla Preadjudicación OTIC'!Y199)</f>
        <v>SI</v>
      </c>
      <c r="Z199" s="2" t="str">
        <f>+('3 Planilla Preadjudicación OTIC'!Z199)</f>
        <v>SI</v>
      </c>
      <c r="AA199" s="2" t="str">
        <f>+('3 Planilla Preadjudicación OTIC'!AA199)</f>
        <v>SI</v>
      </c>
      <c r="AB199" s="4">
        <f>+('3 Planilla Preadjudicación OTIC'!AB199)</f>
        <v>0</v>
      </c>
      <c r="AC199" s="4" t="str">
        <f>+('3 Planilla Preadjudicación OTIC'!AC199)</f>
        <v>EDUCACIÓN BÁSICA COMPLETA, DE PREFERENCIA; NOCIONES BÁSICAS DE OPERACIONES MATEMÁTICAS (SUMA, RESTA,
MULTIPLICACIÓN, DIVISIÓN).</v>
      </c>
      <c r="AD199" s="2" t="str">
        <f>+('3 Planilla Preadjudicación OTIC'!AD199)</f>
        <v>SI</v>
      </c>
      <c r="AE199" s="4" t="str">
        <f>+('3 Planilla Preadjudicación OTIC'!AE199)</f>
        <v>CERTIFICACIÓN COMO SOLDADOR.</v>
      </c>
      <c r="AF199" s="2" t="str">
        <f>+('3 Planilla Preadjudicación OTIC'!AF199)</f>
        <v>CONVOCATORIA ABIERTA</v>
      </c>
      <c r="AG199" s="2">
        <f>+('3 Planilla Preadjudicación OTIC'!AG199)</f>
        <v>68</v>
      </c>
      <c r="AH199" s="30">
        <v>2</v>
      </c>
      <c r="AI199" s="2" t="str">
        <f>+('3 Planilla Preadjudicación OTIC'!AI199)</f>
        <v>76056645-4</v>
      </c>
      <c r="AJ199" s="135" t="str">
        <f>+('3 Planilla Preadjudicación OTIC'!AJ199)</f>
        <v>Solution Capacitación en gestión Ltda.</v>
      </c>
      <c r="AK199" s="4">
        <f>+('3 Planilla Preadjudicación OTIC'!AK199)</f>
        <v>272</v>
      </c>
      <c r="AL199" s="2">
        <f>+('3 Planilla Preadjudicación OTIC'!AL199)</f>
        <v>68</v>
      </c>
      <c r="AM199" s="2">
        <f>+('3 Planilla Preadjudicación OTIC'!AM199)</f>
        <v>5075</v>
      </c>
      <c r="AN199" s="12">
        <f>+('3 Planilla Preadjudicación OTIC'!AN199)</f>
        <v>275000</v>
      </c>
      <c r="AO199" s="12">
        <f>+('3 Planilla Preadjudicación OTIC'!AO199)</f>
        <v>285000</v>
      </c>
      <c r="AP199" s="12">
        <f>+('3 Planilla Preadjudicación OTIC'!AP199)</f>
        <v>27608000</v>
      </c>
      <c r="AQ199" s="12">
        <f>+('3 Planilla Preadjudicación OTIC'!AQ199)</f>
        <v>5440000</v>
      </c>
      <c r="AR199" s="12">
        <f>+('3 Planilla Preadjudicación OTIC'!AR199)</f>
        <v>5500000</v>
      </c>
      <c r="AS199" s="12">
        <f>+('3 Planilla Preadjudicación OTIC'!AS199)</f>
        <v>6800000</v>
      </c>
      <c r="AT199" s="12">
        <f>+('3 Planilla Preadjudicación OTIC'!AT199)</f>
        <v>5700000</v>
      </c>
      <c r="AU199" s="12">
        <f>+('3 Planilla Preadjudicación OTIC'!AU199)</f>
        <v>51048000</v>
      </c>
      <c r="AV199" s="12" t="str">
        <f>+('3 Planilla Preadjudicación OTIC'!AV199)</f>
        <v>SI</v>
      </c>
      <c r="AW199" s="2">
        <f>+('3 Planilla Preadjudicación OTIC'!AW199)</f>
        <v>0</v>
      </c>
      <c r="AX199" s="4">
        <f>+('3 Planilla Preadjudicación OTIC'!AX199)</f>
        <v>7</v>
      </c>
      <c r="AY199" s="2">
        <f>+('3 Planilla Preadjudicación OTIC'!AY199)</f>
        <v>7</v>
      </c>
      <c r="AZ199" s="2" t="str">
        <f>+('3 Planilla Preadjudicación OTIC'!BA199)</f>
        <v>-</v>
      </c>
      <c r="BA199" s="2" t="str">
        <f>+('3 Planilla Preadjudicación OTIC'!BB199)</f>
        <v>-</v>
      </c>
      <c r="BB199" s="2" t="str">
        <f>+('3 Planilla Preadjudicación OTIC'!BC199)</f>
        <v>-</v>
      </c>
      <c r="BC199" s="2" t="str">
        <f>+('3 Planilla Preadjudicación OTIC'!BD199)</f>
        <v>-</v>
      </c>
      <c r="BD199" s="2" t="str">
        <f>+('3 Planilla Preadjudicación OTIC'!BE199)</f>
        <v>-</v>
      </c>
      <c r="BE199" s="2" t="str">
        <f>+('3 Planilla Preadjudicación OTIC'!BF199)</f>
        <v>-</v>
      </c>
      <c r="BF199" s="2"/>
      <c r="BG199" s="2">
        <f>+('3 Planilla Preadjudicación OTIC'!BG199)</f>
        <v>7</v>
      </c>
      <c r="BH199" s="2">
        <f>+('3 Planilla Preadjudicación OTIC'!BH199)</f>
        <v>7</v>
      </c>
      <c r="BI199" s="2">
        <f>+('3 Planilla Preadjudicación OTIC'!BI199)</f>
        <v>7</v>
      </c>
      <c r="BJ199" s="2">
        <f>+('3 Planilla Preadjudicación OTIC'!BJ199)</f>
        <v>7</v>
      </c>
      <c r="BK199" s="2">
        <f>+('3 Planilla Preadjudicación OTIC'!BK199)</f>
        <v>7</v>
      </c>
      <c r="BL199" s="199">
        <f>+('3 Planilla Preadjudicación OTIC'!BM199)</f>
        <v>7</v>
      </c>
      <c r="BM199" s="103">
        <f>ROUND(('3 Planilla Preadjudicación OTIC'!BN199),1)</f>
        <v>7</v>
      </c>
      <c r="BN199" s="4">
        <f>+('3 Planilla Preadjudicación OTIC'!BO199)</f>
        <v>0</v>
      </c>
      <c r="BO199" s="4">
        <f>+('3 Planilla Preadjudicación OTIC'!BP199)</f>
        <v>0</v>
      </c>
      <c r="BP199" s="4">
        <f>+('3 Planilla Preadjudicación OTIC'!BQ199)</f>
        <v>0</v>
      </c>
      <c r="BQ199" s="4">
        <f>+('3 Planilla Preadjudicación OTIC'!BR199)</f>
        <v>0</v>
      </c>
      <c r="BR199" s="4">
        <f>+('3 Planilla Preadjudicación OTIC'!BS199)</f>
        <v>0</v>
      </c>
      <c r="BS199" s="4">
        <f>+('3 Planilla Preadjudicación OTIC'!BT199)</f>
        <v>0</v>
      </c>
      <c r="BT199" s="135"/>
      <c r="BU199" s="85">
        <f>IF(VLOOKUP(A199,'BD OFICIAL'!$A$1:$AL$2097,7,0)=D199,0,1)</f>
        <v>0</v>
      </c>
      <c r="BV199" s="85">
        <f>IF(VLOOKUP(A199,'BD OFICIAL'!$A$1:$AL$2097,11,0)=J199,0,1)</f>
        <v>0</v>
      </c>
      <c r="BW199" s="85">
        <f>IF(VLOOKUP(A199,'BD OFICIAL'!$A$1:$AL$2097,13,0)=L199,0,1)</f>
        <v>0</v>
      </c>
      <c r="BX199" s="2">
        <f>IF(VLOOKUP(A199,'BD OFICIAL'!$A$1:$AL$2097,16,0)=O199,0,1)</f>
        <v>0</v>
      </c>
      <c r="BY199" s="2">
        <f>IF(VLOOKUP(A199,'BD OFICIAL'!$A$1:$AL$2097,17,0)=P199,0,1)</f>
        <v>0</v>
      </c>
      <c r="BZ199" s="2">
        <f>IF(VLOOKUP(A199,'BD OFICIAL'!$A$1:$AL$2097,19,0)=R199,0,1)</f>
        <v>0</v>
      </c>
      <c r="CA199" s="2">
        <f>IF(VLOOKUP(A199,'BD OFICIAL'!$A$1:$AL$2097,21,0)=T199,0,1)</f>
        <v>0</v>
      </c>
      <c r="CB199" s="2">
        <f>IF(VLOOKUP(A199,'BD OFICIAL'!$A$1:$AL$2097,24,0)=AK199,0,1)</f>
        <v>0</v>
      </c>
      <c r="CC199" s="2">
        <f>IF(VLOOKUP(A199,'BD OFICIAL'!$A$1:$AL$2097,25,0)=X199,0,1)</f>
        <v>0</v>
      </c>
      <c r="CD199" s="2">
        <f>IF(VLOOKUP(A199,'BD OFICIAL'!$A$1:$AL$2097,26,0)=Y199,0,1)</f>
        <v>0</v>
      </c>
      <c r="CE199" s="2">
        <f>IF(VLOOKUP(A199,'BD OFICIAL'!$A$1:$AL$2097,27,0)=Z199,0,1)</f>
        <v>0</v>
      </c>
      <c r="CF199" s="2">
        <f>IF(VLOOKUP(A199,'BD OFICIAL'!$A$1:$AL$2097,28,0)=AA199,0,1)</f>
        <v>0</v>
      </c>
      <c r="CG199" s="2">
        <f>IF(VLOOKUP(A199,'BD OFICIAL'!$A$1:$AL$2097,33,0)=AF199,0,1)</f>
        <v>0</v>
      </c>
      <c r="CH199" s="2">
        <f>IF(VLOOKUP(A199,'BD OFICIAL'!$A$1:$AL$2097,35,0)=AH199,0,1)</f>
        <v>0</v>
      </c>
      <c r="CI199" s="85">
        <f>IF(VLOOKUP(A199,'BD OFICIAL'!$A$1:$AL$2097,34,0)=AL199,0,1)</f>
        <v>0</v>
      </c>
      <c r="CJ199" s="12">
        <f>VLOOKUP(A199,'BD OFICIAL'!$A$1:$AM$2097,36,0)*AM199-AP199</f>
        <v>0</v>
      </c>
      <c r="CK199" s="85" t="str">
        <f t="shared" si="109"/>
        <v>SHNOM</v>
      </c>
      <c r="CL199" s="85" t="str">
        <f t="shared" si="110"/>
        <v>SI</v>
      </c>
      <c r="CM199" s="85" t="str">
        <f t="shared" si="123"/>
        <v>NO</v>
      </c>
      <c r="CN199" s="31">
        <f t="shared" si="124"/>
        <v>0</v>
      </c>
      <c r="CO199" s="31">
        <f t="shared" si="111"/>
        <v>0</v>
      </c>
      <c r="CP199" s="31">
        <f t="shared" si="102"/>
        <v>0</v>
      </c>
      <c r="CQ199" s="31">
        <f>IF(Y199="NO",0,IF(Y199="SI",IF(VLOOKUP(A199,'BD OFICIAL'!$A:$AO,40,0)=AQ199,0,1)))</f>
        <v>0</v>
      </c>
      <c r="CR199" s="31">
        <f>IF(Z199="NO",0,IF(Z199="SI",IF(VLOOKUP(A199,'BD OFICIAL'!$A:$AO,41,0)=AS199,0,1)))</f>
        <v>0</v>
      </c>
      <c r="CS199" s="31">
        <f t="shared" si="112"/>
        <v>0</v>
      </c>
      <c r="CT199" s="31">
        <f t="shared" si="113"/>
        <v>0</v>
      </c>
      <c r="CU199" s="31">
        <f>IF(VLOOKUP(A199,'BD OFICIAL'!$A$1:$AL$1055,31,0)="SI",IF(AT199&gt;0,0,1),IF(AT199=0,0,1))</f>
        <v>0</v>
      </c>
      <c r="CV199" s="31">
        <f t="shared" si="114"/>
        <v>0</v>
      </c>
      <c r="CW199" s="31">
        <f t="shared" si="115"/>
        <v>0</v>
      </c>
      <c r="CX199" s="85" t="str">
        <f t="shared" si="125"/>
        <v>SI</v>
      </c>
      <c r="CY199" s="31">
        <f t="shared" si="126"/>
        <v>0</v>
      </c>
      <c r="CZ199" s="85" t="str">
        <f>IF(ISERROR(VLOOKUP(AI199,EXPERIENCIA!$A$1:$C$2100,1,0)),"NO","SI")</f>
        <v>SI</v>
      </c>
      <c r="DA199" s="85">
        <f>IF(CX199="no","NO APLICA",IF(AX199=0,"ERROR NOTA",IF(AND(AX199&gt;1,CZ199="NO"),"ERROR NOTA",IF(AND(CZ199="NO",AX199=1),0,IF(VLOOKUP(AI199,EXPERIENCIA!$A$1:$C$2100,3,0)=AX199,0,"ERROR NOTA")))))</f>
        <v>0</v>
      </c>
      <c r="DB199" s="85" t="str">
        <f>IF(ISERROR(VLOOKUP(AI199,COMPORTAMIENTO!$A$1:$C$2100,1,0)),"NO","SI")</f>
        <v>SI</v>
      </c>
      <c r="DC199" s="85">
        <f>IF(CX199="NO","NO APLICA",IF(AY199=0,"ERROR NOTA",IF(AND(DB199="NO",AY199=7),0,IF(VLOOKUP(AI199,COMPORTAMIENTO!$A$2:$H$2100,8,0)=AY199,0,"ERROR NOTA"))))</f>
        <v>0</v>
      </c>
      <c r="DD199" s="103">
        <f t="shared" si="127"/>
        <v>0.70000000000000007</v>
      </c>
      <c r="DE199" s="103">
        <f t="shared" si="128"/>
        <v>0.70000000000000007</v>
      </c>
      <c r="DF199" s="85" t="str">
        <f t="shared" si="116"/>
        <v>SI</v>
      </c>
      <c r="DG199" s="85">
        <f t="shared" si="117"/>
        <v>0</v>
      </c>
      <c r="DH199" s="85">
        <f t="shared" si="129"/>
        <v>0</v>
      </c>
      <c r="DI199" s="85">
        <f t="shared" si="118"/>
        <v>0</v>
      </c>
      <c r="DJ199" s="7">
        <f t="shared" si="130"/>
        <v>7.0000000000000009</v>
      </c>
      <c r="DK199" s="7">
        <f t="shared" si="119"/>
        <v>7.0000000000000009</v>
      </c>
      <c r="DL199" s="12">
        <f t="shared" si="131"/>
        <v>5075</v>
      </c>
      <c r="DM199" s="12">
        <f>VLOOKUP(A199,'5 TD'!$A:$B,2,0)</f>
        <v>5075</v>
      </c>
      <c r="DN199" s="7">
        <f t="shared" si="120"/>
        <v>7</v>
      </c>
      <c r="DO199" s="85" t="str">
        <f t="shared" si="121"/>
        <v>APROBADO</v>
      </c>
      <c r="DP199" s="85" t="str">
        <f t="shared" si="103"/>
        <v>APROBADO</v>
      </c>
      <c r="DQ199" s="7">
        <f t="shared" si="104"/>
        <v>7</v>
      </c>
      <c r="DR199" s="85" t="str">
        <f t="shared" si="132"/>
        <v>APROBADO</v>
      </c>
      <c r="DS199" s="2">
        <f>+('3 Planilla Preadjudicación OTIC'!BO199)</f>
        <v>0</v>
      </c>
      <c r="DT199" s="2">
        <f>IF(DR199="APROBADO",VLOOKUP(A199,'5 TD'!$D$3:$E$270,2,0),"NO APLICA")</f>
        <v>7</v>
      </c>
      <c r="DU199" s="2" t="str">
        <f t="shared" si="105"/>
        <v>SI</v>
      </c>
      <c r="DV199" s="2">
        <f>IF(DU199="SI",VLOOKUP(A199,'5 TD'!$G$3:$H$270,2,0),"NO APLICA ")</f>
        <v>7.0000000000000009</v>
      </c>
      <c r="DW199" s="2" t="str">
        <f t="shared" si="133"/>
        <v>SI</v>
      </c>
      <c r="DX199" s="2">
        <f>IF(DW199="SI",VLOOKUP(A199,'5 TD'!$J$4:$K$472,2,0),"NO APLICA")</f>
        <v>7</v>
      </c>
      <c r="DY199" s="2" t="str">
        <f t="shared" si="134"/>
        <v>SI</v>
      </c>
      <c r="DZ199" s="7">
        <f>IF(DY199="SI",VLOOKUP(A199,'5 TD'!$M$4:$N$350,2,0),"NO APLICA")</f>
        <v>7</v>
      </c>
      <c r="EA199" s="2" t="str">
        <f t="shared" si="122"/>
        <v>SI</v>
      </c>
      <c r="EB199" s="12">
        <f t="shared" si="135"/>
        <v>5075</v>
      </c>
      <c r="EC199" s="12">
        <f>IF(EA199="SI",VLOOKUP(A199,'5 TD'!$V$4:$W$479,2,0),"NO APLICA")</f>
        <v>5075</v>
      </c>
      <c r="ED199" s="2" t="str">
        <f t="shared" si="106"/>
        <v>SI</v>
      </c>
      <c r="EE199" s="79">
        <f>IF(ED199="SI",VLOOKUP(AI199,COMPORTAMIENTO!$A$1:$H$2100,7,0),"NO APLICA")</f>
        <v>0.16245487364620939</v>
      </c>
      <c r="EF199" s="234" t="e">
        <f>IF(ED199="SI",VLOOKUP(A199,'5 TD'!$P$2:$Q$479,2,0),"NO APLICA")</f>
        <v>#REF!</v>
      </c>
      <c r="EG199" s="2" t="e">
        <f t="shared" si="107"/>
        <v>#REF!</v>
      </c>
      <c r="EH199" s="2">
        <f>IF(CZ199="no",0,VLOOKUP(AI199,EXPERIENCIA!$A$1:$C$2100,2,0))</f>
        <v>122</v>
      </c>
      <c r="EI199" s="2">
        <f>IF(CZ199="si",VLOOKUP(A199,'5 TD'!$S$3:$T$2103,2,0),0)</f>
        <v>146</v>
      </c>
      <c r="EJ199" s="2" t="str">
        <f t="shared" si="108"/>
        <v>NO</v>
      </c>
      <c r="EK199" s="2" t="str">
        <f>+('3 Planilla Preadjudicación OTIC'!BU200)</f>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v>
      </c>
      <c r="EL199" s="3"/>
      <c r="EM199" s="3"/>
      <c r="EN199" s="3"/>
    </row>
    <row r="200" spans="1:144" s="209" customFormat="1" ht="15" hidden="1" customHeight="1" x14ac:dyDescent="0.3">
      <c r="A200" s="301">
        <f>+('3 Planilla Preadjudicación OTIC'!A200)</f>
        <v>14548</v>
      </c>
      <c r="B200" s="301" t="str">
        <f>+('3 Planilla Preadjudicación OTIC'!B200)</f>
        <v>53334038-5</v>
      </c>
      <c r="C200" s="302">
        <f>+('3 Planilla Preadjudicación OTIC'!E200)</f>
        <v>2025</v>
      </c>
      <c r="D200" s="302" t="str">
        <f>+('3 Planilla Preadjudicación OTIC'!F200)</f>
        <v>Fondos Regionales</v>
      </c>
      <c r="E200" s="302" t="str">
        <f>+('3 Planilla Preadjudicación OTIC'!G200)</f>
        <v>61531000-K</v>
      </c>
      <c r="F200" s="302" t="str">
        <f>+('3 Planilla Preadjudicación OTIC'!H200)</f>
        <v>SENCE</v>
      </c>
      <c r="G200" s="302"/>
      <c r="H200" s="302"/>
      <c r="I200" s="302" t="str">
        <f>+('3 Planilla Preadjudicación OTIC'!I200)</f>
        <v>TÉCNICAS DE SOLDADURA POR OXIGÁS, ARCO VOLTAICO, TIG Y MIG</v>
      </c>
      <c r="J200" s="302" t="str">
        <f>+('3 Planilla Preadjudicación OTIC'!J200)</f>
        <v>PF0622</v>
      </c>
      <c r="K200" s="302" t="str">
        <f>+('3 Planilla Preadjudicación OTIC'!K200)</f>
        <v>TÉCNICAS PARA EL EMPRENDIMIENTO</v>
      </c>
      <c r="L200" s="302" t="str">
        <f>+('3 Planilla Preadjudicación OTIC'!L200)</f>
        <v>PF0921</v>
      </c>
      <c r="M200" s="301">
        <f>+('3 Planilla Preadjudicación OTIC'!M200)</f>
        <v>9</v>
      </c>
      <c r="N200" s="302" t="str">
        <f>+('3 Planilla Preadjudicación OTIC'!N200)</f>
        <v>DE LA ARAUCANÍA</v>
      </c>
      <c r="O200" s="302" t="str">
        <f>+('3 Planilla Preadjudicación OTIC'!O200)</f>
        <v>RENAICO</v>
      </c>
      <c r="P200" s="302" t="str">
        <f>+('3 Planilla Preadjudicación OTIC'!P200)</f>
        <v>PERSONAS VULNERABLES PERTENECIENTES AL 80 % MÁS VULNERABLE</v>
      </c>
      <c r="Q200" s="302" t="str">
        <f>+('3 Planilla Preadjudicación OTIC'!Q200)</f>
        <v>PRESENCIAL</v>
      </c>
      <c r="R200" s="302" t="str">
        <f>+('3 Planilla Preadjudicación OTIC'!R200)</f>
        <v>INDEPENDIENTE</v>
      </c>
      <c r="S200" s="302" t="str">
        <f>+('3 Planilla Preadjudicación OTIC'!S200)</f>
        <v>01. LUNES - MAÑANA / 04. MARTES - MAÑANA / 07. MIÉRCOLES - MAÑANA / 10. JUEVES - MAÑANA / 13. VIERNES - MAÑANA</v>
      </c>
      <c r="T200" s="301">
        <f>+('3 Planilla Preadjudicación OTIC'!T200)</f>
        <v>20</v>
      </c>
      <c r="U200" s="301">
        <f>+('3 Planilla Preadjudicación OTIC'!U200)</f>
        <v>260</v>
      </c>
      <c r="V200" s="301">
        <f>+('3 Planilla Preadjudicación OTIC'!V200)</f>
        <v>12</v>
      </c>
      <c r="W200" s="301">
        <f>+('3 Planilla Preadjudicación OTIC'!W200)</f>
        <v>272</v>
      </c>
      <c r="X200" s="301">
        <f>+('3 Planilla Preadjudicación OTIC'!X200)</f>
        <v>4</v>
      </c>
      <c r="Y200" s="301" t="str">
        <f>+('3 Planilla Preadjudicación OTIC'!Y200)</f>
        <v>SI</v>
      </c>
      <c r="Z200" s="301" t="str">
        <f>+('3 Planilla Preadjudicación OTIC'!Z200)</f>
        <v>SI</v>
      </c>
      <c r="AA200" s="301" t="str">
        <f>+('3 Planilla Preadjudicación OTIC'!AA200)</f>
        <v>SI</v>
      </c>
      <c r="AB200" s="302">
        <f>+('3 Planilla Preadjudicación OTIC'!AB200)</f>
        <v>0</v>
      </c>
      <c r="AC200" s="302" t="str">
        <f>+('3 Planilla Preadjudicación OTIC'!AC200)</f>
        <v>EDUCACIÓN BÁSICA COMPLETA, DE PREFERENCIA; NOCIONES BÁSICAS DE OPERACIONES MATEMÁTICAS (SUMA, RESTA,
MULTIPLICACIÓN, DIVISIÓN).</v>
      </c>
      <c r="AD200" s="301" t="str">
        <f>+('3 Planilla Preadjudicación OTIC'!AD200)</f>
        <v>SI</v>
      </c>
      <c r="AE200" s="302" t="str">
        <f>+('3 Planilla Preadjudicación OTIC'!AE200)</f>
        <v>CERTIFICACIÓN COMO SOLDADOR.</v>
      </c>
      <c r="AF200" s="301" t="str">
        <f>+('3 Planilla Preadjudicación OTIC'!AF200)</f>
        <v>CONVOCATORIA ABIERTA</v>
      </c>
      <c r="AG200" s="301">
        <f>+('3 Planilla Preadjudicación OTIC'!AG200)</f>
        <v>68</v>
      </c>
      <c r="AH200" s="303">
        <v>2</v>
      </c>
      <c r="AI200" s="301" t="str">
        <f>+('3 Planilla Preadjudicación OTIC'!AI200)</f>
        <v>76056645-4</v>
      </c>
      <c r="AJ200" s="304" t="str">
        <f>+('3 Planilla Preadjudicación OTIC'!AJ200)</f>
        <v>Solution Capacitación en gestión Ltda.</v>
      </c>
      <c r="AK200" s="302">
        <f>+('3 Planilla Preadjudicación OTIC'!AK200)</f>
        <v>272</v>
      </c>
      <c r="AL200" s="301">
        <f>+('3 Planilla Preadjudicación OTIC'!AL200)</f>
        <v>68</v>
      </c>
      <c r="AM200" s="301">
        <f>+('3 Planilla Preadjudicación OTIC'!AM200)</f>
        <v>5075</v>
      </c>
      <c r="AN200" s="305">
        <f>+('3 Planilla Preadjudicación OTIC'!AN200)</f>
        <v>275000</v>
      </c>
      <c r="AO200" s="305">
        <f>+('3 Planilla Preadjudicación OTIC'!AO200)</f>
        <v>285000</v>
      </c>
      <c r="AP200" s="305">
        <f>+('3 Planilla Preadjudicación OTIC'!AP200)</f>
        <v>27608000</v>
      </c>
      <c r="AQ200" s="305">
        <f>+('3 Planilla Preadjudicación OTIC'!AQ200)</f>
        <v>5440000</v>
      </c>
      <c r="AR200" s="305">
        <f>+('3 Planilla Preadjudicación OTIC'!AR200)</f>
        <v>5500000</v>
      </c>
      <c r="AS200" s="305">
        <f>+('3 Planilla Preadjudicación OTIC'!AS200)</f>
        <v>6800000</v>
      </c>
      <c r="AT200" s="305">
        <f>+('3 Planilla Preadjudicación OTIC'!AT200)</f>
        <v>5700000</v>
      </c>
      <c r="AU200" s="305">
        <f>+('3 Planilla Preadjudicación OTIC'!AU200)</f>
        <v>51048000</v>
      </c>
      <c r="AV200" s="305" t="str">
        <f>+('3 Planilla Preadjudicación OTIC'!AV200)</f>
        <v>SI</v>
      </c>
      <c r="AW200" s="301">
        <f>+('3 Planilla Preadjudicación OTIC'!AW200)</f>
        <v>0</v>
      </c>
      <c r="AX200" s="302">
        <f>+('3 Planilla Preadjudicación OTIC'!AX200)</f>
        <v>7</v>
      </c>
      <c r="AY200" s="301">
        <f>+('3 Planilla Preadjudicación OTIC'!AY200)</f>
        <v>7</v>
      </c>
      <c r="AZ200" s="301" t="str">
        <f>+('3 Planilla Preadjudicación OTIC'!BA200)</f>
        <v>-</v>
      </c>
      <c r="BA200" s="301" t="str">
        <f>+('3 Planilla Preadjudicación OTIC'!BB200)</f>
        <v>-</v>
      </c>
      <c r="BB200" s="301" t="str">
        <f>+('3 Planilla Preadjudicación OTIC'!BC200)</f>
        <v>-</v>
      </c>
      <c r="BC200" s="301" t="str">
        <f>+('3 Planilla Preadjudicación OTIC'!BD200)</f>
        <v>-</v>
      </c>
      <c r="BD200" s="301" t="str">
        <f>+('3 Planilla Preadjudicación OTIC'!BE200)</f>
        <v>-</v>
      </c>
      <c r="BE200" s="301" t="str">
        <f>+('3 Planilla Preadjudicación OTIC'!BF200)</f>
        <v>-</v>
      </c>
      <c r="BF200" s="301"/>
      <c r="BG200" s="301">
        <f>+('3 Planilla Preadjudicación OTIC'!BG200)</f>
        <v>7</v>
      </c>
      <c r="BH200" s="301">
        <f>+('3 Planilla Preadjudicación OTIC'!BH200)</f>
        <v>7</v>
      </c>
      <c r="BI200" s="301">
        <f>+('3 Planilla Preadjudicación OTIC'!BI200)</f>
        <v>7</v>
      </c>
      <c r="BJ200" s="301">
        <f>+('3 Planilla Preadjudicación OTIC'!BJ200)</f>
        <v>7</v>
      </c>
      <c r="BK200" s="301">
        <f>+('3 Planilla Preadjudicación OTIC'!BK200)</f>
        <v>7</v>
      </c>
      <c r="BL200" s="306">
        <f>+('3 Planilla Preadjudicación OTIC'!BM200)</f>
        <v>7</v>
      </c>
      <c r="BM200" s="307">
        <f>ROUND(('3 Planilla Preadjudicación OTIC'!BN200),1)</f>
        <v>7</v>
      </c>
      <c r="BN200" s="302" t="str">
        <f>+('3 Planilla Preadjudicación OTIC'!BO200)</f>
        <v>Si</v>
      </c>
      <c r="BO200" s="302" t="str">
        <f>+('3 Planilla Preadjudicación OTIC'!BP200)</f>
        <v>Guillermo Gonzalez</v>
      </c>
      <c r="BP200" s="302" t="str">
        <f>+('3 Planilla Preadjudicación OTIC'!BQ200)</f>
        <v>ggonzalez@isolution.cl</v>
      </c>
      <c r="BQ200" s="302" t="str">
        <f>+('3 Planilla Preadjudicación OTIC'!BR200)</f>
        <v>56 9 95163347</v>
      </c>
      <c r="BR200" s="302" t="str">
        <f>+('3 Planilla Preadjudicación OTIC'!BS200)</f>
        <v>Circunvalación Pedro de Valdivia #450</v>
      </c>
      <c r="BS200" s="302" t="str">
        <f>+('3 Planilla Preadjudicación OTIC'!BT200)</f>
        <v xml:space="preserve"> APLICAR TÉCNICAS DE OXIGÁS, ARCO VOLTAICO, TIG Y MIG SOBRE DIVERSAS PIEZAS Y PARTES METÁLICAS, SEGÚN UN
 REQUERIMIENTO DE SOLDADO DE ESTRUCTURAS Y PIEZAS METÁLICAS.</v>
      </c>
      <c r="BT200" s="304"/>
      <c r="BU200" s="308">
        <f>IF(VLOOKUP(A200,'BD OFICIAL'!$A$1:$AL$2097,7,0)=D200,0,1)</f>
        <v>0</v>
      </c>
      <c r="BV200" s="308">
        <f>IF(VLOOKUP(A200,'BD OFICIAL'!$A$1:$AL$2097,11,0)=J200,0,1)</f>
        <v>0</v>
      </c>
      <c r="BW200" s="308">
        <f>IF(VLOOKUP(A200,'BD OFICIAL'!$A$1:$AL$2097,13,0)=L200,0,1)</f>
        <v>0</v>
      </c>
      <c r="BX200" s="301">
        <f>IF(VLOOKUP(A200,'BD OFICIAL'!$A$1:$AL$2097,16,0)=O200,0,1)</f>
        <v>0</v>
      </c>
      <c r="BY200" s="301">
        <f>IF(VLOOKUP(A200,'BD OFICIAL'!$A$1:$AL$2097,17,0)=P200,0,1)</f>
        <v>0</v>
      </c>
      <c r="BZ200" s="301">
        <f>IF(VLOOKUP(A200,'BD OFICIAL'!$A$1:$AL$2097,19,0)=R200,0,1)</f>
        <v>0</v>
      </c>
      <c r="CA200" s="301">
        <f>IF(VLOOKUP(A200,'BD OFICIAL'!$A$1:$AL$2097,21,0)=T200,0,1)</f>
        <v>0</v>
      </c>
      <c r="CB200" s="301">
        <f>IF(VLOOKUP(A200,'BD OFICIAL'!$A$1:$AL$2097,24,0)=AK200,0,1)</f>
        <v>0</v>
      </c>
      <c r="CC200" s="301">
        <f>IF(VLOOKUP(A200,'BD OFICIAL'!$A$1:$AL$2097,25,0)=X200,0,1)</f>
        <v>0</v>
      </c>
      <c r="CD200" s="301">
        <f>IF(VLOOKUP(A200,'BD OFICIAL'!$A$1:$AL$2097,26,0)=Y200,0,1)</f>
        <v>0</v>
      </c>
      <c r="CE200" s="301">
        <f>IF(VLOOKUP(A200,'BD OFICIAL'!$A$1:$AL$2097,27,0)=Z200,0,1)</f>
        <v>0</v>
      </c>
      <c r="CF200" s="301">
        <f>IF(VLOOKUP(A200,'BD OFICIAL'!$A$1:$AL$2097,28,0)=AA200,0,1)</f>
        <v>0</v>
      </c>
      <c r="CG200" s="301">
        <f>IF(VLOOKUP(A200,'BD OFICIAL'!$A$1:$AL$2097,33,0)=AF200,0,1)</f>
        <v>0</v>
      </c>
      <c r="CH200" s="301">
        <f>IF(VLOOKUP(A200,'BD OFICIAL'!$A$1:$AL$2097,35,0)=AH200,0,1)</f>
        <v>0</v>
      </c>
      <c r="CI200" s="308">
        <f>IF(VLOOKUP(A200,'BD OFICIAL'!$A$1:$AL$2097,34,0)=AL200,0,1)</f>
        <v>0</v>
      </c>
      <c r="CJ200" s="305">
        <f>VLOOKUP(A200,'BD OFICIAL'!$A$1:$AM$2097,36,0)*AM200-AP200</f>
        <v>0</v>
      </c>
      <c r="CK200" s="308" t="str">
        <f t="shared" si="109"/>
        <v>SHNOM</v>
      </c>
      <c r="CL200" s="308" t="str">
        <f t="shared" si="110"/>
        <v>SI</v>
      </c>
      <c r="CM200" s="308" t="str">
        <f t="shared" si="123"/>
        <v>NO</v>
      </c>
      <c r="CN200" s="309">
        <f t="shared" si="124"/>
        <v>0</v>
      </c>
      <c r="CO200" s="309">
        <f t="shared" si="111"/>
        <v>0</v>
      </c>
      <c r="CP200" s="309">
        <f t="shared" si="102"/>
        <v>0</v>
      </c>
      <c r="CQ200" s="309">
        <f>IF(Y200="NO",0,IF(Y200="SI",IF(VLOOKUP(A200,'BD OFICIAL'!$A:$AO,40,0)=AQ200,0,1)))</f>
        <v>0</v>
      </c>
      <c r="CR200" s="309">
        <f>IF(Z200="NO",0,IF(Z200="SI",IF(VLOOKUP(A200,'BD OFICIAL'!$A:$AO,41,0)=AS200,0,1)))</f>
        <v>0</v>
      </c>
      <c r="CS200" s="309">
        <f t="shared" si="112"/>
        <v>0</v>
      </c>
      <c r="CT200" s="309">
        <f t="shared" si="113"/>
        <v>0</v>
      </c>
      <c r="CU200" s="309">
        <f>IF(VLOOKUP(A200,'BD OFICIAL'!$A$1:$AL$1055,31,0)="SI",IF(AT200&gt;0,0,1),IF(AT200=0,0,1))</f>
        <v>0</v>
      </c>
      <c r="CV200" s="309">
        <f t="shared" si="114"/>
        <v>0</v>
      </c>
      <c r="CW200" s="309">
        <f t="shared" si="115"/>
        <v>0</v>
      </c>
      <c r="CX200" s="308" t="str">
        <f t="shared" si="125"/>
        <v>SI</v>
      </c>
      <c r="CY200" s="309">
        <f t="shared" si="126"/>
        <v>0</v>
      </c>
      <c r="CZ200" s="308" t="str">
        <f>IF(ISERROR(VLOOKUP(AI200,EXPERIENCIA!$A$1:$C$2100,1,0)),"NO","SI")</f>
        <v>SI</v>
      </c>
      <c r="DA200" s="308">
        <f>IF(CX200="no","NO APLICA",IF(AX200=0,"ERROR NOTA",IF(AND(AX200&gt;1,CZ200="NO"),"ERROR NOTA",IF(AND(CZ200="NO",AX200=1),0,IF(VLOOKUP(AI200,EXPERIENCIA!$A$1:$C$2100,3,0)=AX200,0,"ERROR NOTA")))))</f>
        <v>0</v>
      </c>
      <c r="DB200" s="308" t="str">
        <f>IF(ISERROR(VLOOKUP(AI200,COMPORTAMIENTO!$A$1:$C$2100,1,0)),"NO","SI")</f>
        <v>SI</v>
      </c>
      <c r="DC200" s="308">
        <f>IF(CX200="NO","NO APLICA",IF(AY200=0,"ERROR NOTA",IF(AND(DB200="NO",AY200=7),0,IF(VLOOKUP(AI200,COMPORTAMIENTO!$A$2:$H$2100,8,0)=AY200,0,"ERROR NOTA"))))</f>
        <v>0</v>
      </c>
      <c r="DD200" s="307">
        <f t="shared" si="127"/>
        <v>0.70000000000000007</v>
      </c>
      <c r="DE200" s="307">
        <f t="shared" si="128"/>
        <v>0.70000000000000007</v>
      </c>
      <c r="DF200" s="308" t="str">
        <f t="shared" si="116"/>
        <v>SI</v>
      </c>
      <c r="DG200" s="308">
        <f t="shared" si="117"/>
        <v>0</v>
      </c>
      <c r="DH200" s="308">
        <f t="shared" si="129"/>
        <v>0</v>
      </c>
      <c r="DI200" s="308">
        <f t="shared" si="118"/>
        <v>0</v>
      </c>
      <c r="DJ200" s="310">
        <f t="shared" si="130"/>
        <v>7.0000000000000009</v>
      </c>
      <c r="DK200" s="310">
        <f t="shared" si="119"/>
        <v>7.0000000000000009</v>
      </c>
      <c r="DL200" s="305">
        <f t="shared" si="131"/>
        <v>5075</v>
      </c>
      <c r="DM200" s="305">
        <f>VLOOKUP(A200,'5 TD'!$A:$B,2,0)</f>
        <v>5075</v>
      </c>
      <c r="DN200" s="310">
        <f t="shared" si="120"/>
        <v>7</v>
      </c>
      <c r="DO200" s="308" t="str">
        <f t="shared" si="121"/>
        <v>APROBADO</v>
      </c>
      <c r="DP200" s="308" t="str">
        <f t="shared" si="103"/>
        <v>APROBADO</v>
      </c>
      <c r="DQ200" s="310">
        <f t="shared" si="104"/>
        <v>7</v>
      </c>
      <c r="DR200" s="308" t="str">
        <f t="shared" si="132"/>
        <v>APROBADO</v>
      </c>
      <c r="DS200" s="301" t="str">
        <f>+('3 Planilla Preadjudicación OTIC'!BO200)</f>
        <v>Si</v>
      </c>
      <c r="DT200" s="301">
        <f>IF(DR200="APROBADO",VLOOKUP(A200,'5 TD'!$D$3:$E$270,2,0),"NO APLICA")</f>
        <v>7</v>
      </c>
      <c r="DU200" s="301" t="str">
        <f t="shared" si="105"/>
        <v>SI</v>
      </c>
      <c r="DV200" s="301">
        <f>IF(DU200="SI",VLOOKUP(A200,'5 TD'!$G$3:$H$270,2,0),"NO APLICA ")</f>
        <v>7.0000000000000009</v>
      </c>
      <c r="DW200" s="301" t="str">
        <f t="shared" si="133"/>
        <v>SI</v>
      </c>
      <c r="DX200" s="301">
        <f>IF(DW200="SI",VLOOKUP(A200,'5 TD'!$J$4:$K$472,2,0),"NO APLICA")</f>
        <v>7</v>
      </c>
      <c r="DY200" s="301" t="str">
        <f t="shared" si="134"/>
        <v>SI</v>
      </c>
      <c r="DZ200" s="310">
        <f>IF(DY200="SI",VLOOKUP(A200,'5 TD'!$M$4:$N$350,2,0),"NO APLICA")</f>
        <v>7</v>
      </c>
      <c r="EA200" s="301" t="str">
        <f t="shared" si="122"/>
        <v>SI</v>
      </c>
      <c r="EB200" s="305">
        <f t="shared" si="135"/>
        <v>5075</v>
      </c>
      <c r="EC200" s="305">
        <f>IF(EA200="SI",VLOOKUP(A200,'5 TD'!$V$4:$W$479,2,0),"NO APLICA")</f>
        <v>5075</v>
      </c>
      <c r="ED200" s="301" t="str">
        <f t="shared" si="106"/>
        <v>SI</v>
      </c>
      <c r="EE200" s="311">
        <f>IF(ED200="SI",VLOOKUP(AI200,COMPORTAMIENTO!$A$1:$H$2100,7,0),"NO APLICA")</f>
        <v>0.16245487364620939</v>
      </c>
      <c r="EF200" s="312">
        <f>IF(ED200="SI",VLOOKUP(A200,'5 TD'!$P$2:$Q$479,2,0),"NO APLICA")</f>
        <v>0.16245487364620939</v>
      </c>
      <c r="EG200" s="301" t="str">
        <f t="shared" si="107"/>
        <v>SI</v>
      </c>
      <c r="EH200" s="301">
        <f>IF(CZ200="no",0,VLOOKUP(AI200,EXPERIENCIA!$A$1:$C$2100,2,0))</f>
        <v>122</v>
      </c>
      <c r="EI200" s="301">
        <f>IF(CZ200="si",VLOOKUP(A200,'5 TD'!$S$3:$T$2103,2,0),0)</f>
        <v>146</v>
      </c>
      <c r="EJ200" s="301" t="str">
        <f t="shared" si="108"/>
        <v>NO</v>
      </c>
      <c r="EK200" s="301">
        <f>+('3 Planilla Preadjudicación OTIC'!BU201)</f>
        <v>0</v>
      </c>
      <c r="EL200" s="200"/>
      <c r="EM200" s="200"/>
      <c r="EN200" s="200"/>
    </row>
    <row r="201" spans="1:144" ht="15" hidden="1" customHeight="1" x14ac:dyDescent="0.3">
      <c r="A201" s="2">
        <f>+('3 Planilla Preadjudicación OTIC'!A201)</f>
        <v>14549</v>
      </c>
      <c r="B201" s="2" t="str">
        <f>+('3 Planilla Preadjudicación OTIC'!B201)</f>
        <v>53334038-5</v>
      </c>
      <c r="C201" s="4">
        <f>+('3 Planilla Preadjudicación OTIC'!E201)</f>
        <v>2025</v>
      </c>
      <c r="D201" s="4" t="str">
        <f>+('3 Planilla Preadjudicación OTIC'!F201)</f>
        <v>Fondos Regionales</v>
      </c>
      <c r="E201" s="4" t="str">
        <f>+('3 Planilla Preadjudicación OTIC'!G201)</f>
        <v>61531000-K</v>
      </c>
      <c r="F201" s="4" t="str">
        <f>+('3 Planilla Preadjudicación OTIC'!H201)</f>
        <v>SENCE</v>
      </c>
      <c r="G201" s="4"/>
      <c r="H201" s="4"/>
      <c r="I201" s="4" t="str">
        <f>+('3 Planilla Preadjudicación OTIC'!I201)</f>
        <v>LABORES DE CARPINTERÍA DE OBRA GRUESA BÁSICA</v>
      </c>
      <c r="J201" s="4" t="str">
        <f>+('3 Planilla Preadjudicación OTIC'!J201)</f>
        <v>PF1566</v>
      </c>
      <c r="K201" s="4" t="str">
        <f>+('3 Planilla Preadjudicación OTIC'!K201)</f>
        <v>TÉCNICAS PARA EL EMPRENDIMIENTO</v>
      </c>
      <c r="L201" s="4" t="str">
        <f>+('3 Planilla Preadjudicación OTIC'!L201)</f>
        <v>PF0921</v>
      </c>
      <c r="M201" s="2">
        <f>+('3 Planilla Preadjudicación OTIC'!M201)</f>
        <v>9</v>
      </c>
      <c r="N201" s="4" t="str">
        <f>+('3 Planilla Preadjudicación OTIC'!N201)</f>
        <v>DE LA ARAUCANÍA</v>
      </c>
      <c r="O201" s="4" t="str">
        <f>+('3 Planilla Preadjudicación OTIC'!O201)</f>
        <v>TOLTÉN</v>
      </c>
      <c r="P201" s="4" t="str">
        <f>+('3 Planilla Preadjudicación OTIC'!P201)</f>
        <v>PERSONAS VULNERABLES PERTENECIENTES AL 80 % MÁS VULNERABLE</v>
      </c>
      <c r="Q201" s="4" t="str">
        <f>+('3 Planilla Preadjudicación OTIC'!Q201)</f>
        <v>PRESENCIAL</v>
      </c>
      <c r="R201" s="4" t="str">
        <f>+('3 Planilla Preadjudicación OTIC'!R201)</f>
        <v>INDEPENDIENTE</v>
      </c>
      <c r="S201" s="4" t="str">
        <f>+('3 Planilla Preadjudicación OTIC'!S201)</f>
        <v>01. LUNES - MAÑANA / 04. MARTES - MAÑANA / 07. MIÉRCOLES - MAÑANA / 10. JUEVES - MAÑANA / 13. VIERNES - MAÑANA</v>
      </c>
      <c r="T201" s="2">
        <f>+('3 Planilla Preadjudicación OTIC'!T201)</f>
        <v>20</v>
      </c>
      <c r="U201" s="2">
        <f>+('3 Planilla Preadjudicación OTIC'!U201)</f>
        <v>170</v>
      </c>
      <c r="V201" s="2">
        <f>+('3 Planilla Preadjudicación OTIC'!V201)</f>
        <v>12</v>
      </c>
      <c r="W201" s="2">
        <f>+('3 Planilla Preadjudicación OTIC'!W201)</f>
        <v>182</v>
      </c>
      <c r="X201" s="2">
        <f>+('3 Planilla Preadjudicación OTIC'!X201)</f>
        <v>4</v>
      </c>
      <c r="Y201" s="2" t="str">
        <f>+('3 Planilla Preadjudicación OTIC'!Y201)</f>
        <v>SI</v>
      </c>
      <c r="Z201" s="2" t="str">
        <f>+('3 Planilla Preadjudicación OTIC'!Z201)</f>
        <v>SI</v>
      </c>
      <c r="AA201" s="2" t="str">
        <f>+('3 Planilla Preadjudicación OTIC'!AA201)</f>
        <v>SI</v>
      </c>
      <c r="AB201" s="4">
        <f>+('3 Planilla Preadjudicación OTIC'!AB201)</f>
        <v>0</v>
      </c>
      <c r="AC201" s="4" t="str">
        <f>+('3 Planilla Preadjudicación OTIC'!AC201)</f>
        <v>EDUCACIÓN MEDIA COMPLETA, PREFERENTEMENTE</v>
      </c>
      <c r="AD201" s="2">
        <f>+('3 Planilla Preadjudicación OTIC'!AD201)</f>
        <v>0</v>
      </c>
      <c r="AE201" s="4">
        <f>+('3 Planilla Preadjudicación OTIC'!AE201)</f>
        <v>0</v>
      </c>
      <c r="AF201" s="2" t="str">
        <f>+('3 Planilla Preadjudicación OTIC'!AF201)</f>
        <v>CONVOCATORIA ABIERTA</v>
      </c>
      <c r="AG201" s="2">
        <f>+('3 Planilla Preadjudicación OTIC'!AG201)</f>
        <v>46</v>
      </c>
      <c r="AH201" s="30">
        <v>2</v>
      </c>
      <c r="AI201" s="2" t="str">
        <f>+('3 Planilla Preadjudicación OTIC'!AI201)</f>
        <v>76056645-4</v>
      </c>
      <c r="AJ201" s="135" t="str">
        <f>+('3 Planilla Preadjudicación OTIC'!AJ201)</f>
        <v>Solution Capacitación en gestión Ltda.</v>
      </c>
      <c r="AK201" s="4">
        <f>+('3 Planilla Preadjudicación OTIC'!AK201)</f>
        <v>182</v>
      </c>
      <c r="AL201" s="2">
        <f>+('3 Planilla Preadjudicación OTIC'!AL201)</f>
        <v>46</v>
      </c>
      <c r="AM201" s="2">
        <f>+('3 Planilla Preadjudicación OTIC'!AM201)</f>
        <v>5075</v>
      </c>
      <c r="AN201" s="12">
        <f>+('3 Planilla Preadjudicación OTIC'!AN201)</f>
        <v>275000</v>
      </c>
      <c r="AO201" s="12">
        <f>+('3 Planilla Preadjudicación OTIC'!AO201)</f>
        <v>0</v>
      </c>
      <c r="AP201" s="12">
        <f>+('3 Planilla Preadjudicación OTIC'!AP201)</f>
        <v>18473000</v>
      </c>
      <c r="AQ201" s="12">
        <f>+('3 Planilla Preadjudicación OTIC'!AQ201)</f>
        <v>3680000</v>
      </c>
      <c r="AR201" s="12">
        <f>+('3 Planilla Preadjudicación OTIC'!AR201)</f>
        <v>5500000</v>
      </c>
      <c r="AS201" s="12">
        <f>+('3 Planilla Preadjudicación OTIC'!AS201)</f>
        <v>4600000</v>
      </c>
      <c r="AT201" s="12">
        <f>+('3 Planilla Preadjudicación OTIC'!AT201)</f>
        <v>0</v>
      </c>
      <c r="AU201" s="12">
        <f>+('3 Planilla Preadjudicación OTIC'!AU201)</f>
        <v>32253000</v>
      </c>
      <c r="AV201" s="12" t="str">
        <f>+('3 Planilla Preadjudicación OTIC'!AV201)</f>
        <v>SI</v>
      </c>
      <c r="AW201" s="2">
        <f>+('3 Planilla Preadjudicación OTIC'!AW201)</f>
        <v>0</v>
      </c>
      <c r="AX201" s="4">
        <f>+('3 Planilla Preadjudicación OTIC'!AX201)</f>
        <v>7</v>
      </c>
      <c r="AY201" s="2">
        <f>+('3 Planilla Preadjudicación OTIC'!AY201)</f>
        <v>7</v>
      </c>
      <c r="AZ201" s="2" t="str">
        <f>+('3 Planilla Preadjudicación OTIC'!BA201)</f>
        <v>-</v>
      </c>
      <c r="BA201" s="2" t="str">
        <f>+('3 Planilla Preadjudicación OTIC'!BB201)</f>
        <v>-</v>
      </c>
      <c r="BB201" s="2" t="str">
        <f>+('3 Planilla Preadjudicación OTIC'!BC201)</f>
        <v>-</v>
      </c>
      <c r="BC201" s="2" t="str">
        <f>+('3 Planilla Preadjudicación OTIC'!BD201)</f>
        <v>-</v>
      </c>
      <c r="BD201" s="2" t="str">
        <f>+('3 Planilla Preadjudicación OTIC'!BE201)</f>
        <v>-</v>
      </c>
      <c r="BE201" s="2" t="str">
        <f>+('3 Planilla Preadjudicación OTIC'!BF201)</f>
        <v>-</v>
      </c>
      <c r="BF201" s="2"/>
      <c r="BG201" s="2">
        <f>+('3 Planilla Preadjudicación OTIC'!BG201)</f>
        <v>7</v>
      </c>
      <c r="BH201" s="2">
        <f>+('3 Planilla Preadjudicación OTIC'!BH201)</f>
        <v>7</v>
      </c>
      <c r="BI201" s="2">
        <f>+('3 Planilla Preadjudicación OTIC'!BI201)</f>
        <v>7</v>
      </c>
      <c r="BJ201" s="2">
        <f>+('3 Planilla Preadjudicación OTIC'!BJ201)</f>
        <v>7</v>
      </c>
      <c r="BK201" s="2">
        <f>+('3 Planilla Preadjudicación OTIC'!BK201)</f>
        <v>7</v>
      </c>
      <c r="BL201" s="199">
        <f>+('3 Planilla Preadjudicación OTIC'!BM201)</f>
        <v>7</v>
      </c>
      <c r="BM201" s="103">
        <f>ROUND(('3 Planilla Preadjudicación OTIC'!BN201),1)</f>
        <v>7</v>
      </c>
      <c r="BN201" s="4">
        <f>+('3 Planilla Preadjudicación OTIC'!BO201)</f>
        <v>0</v>
      </c>
      <c r="BO201" s="4">
        <f>+('3 Planilla Preadjudicación OTIC'!BP201)</f>
        <v>0</v>
      </c>
      <c r="BP201" s="4">
        <f>+('3 Planilla Preadjudicación OTIC'!BQ201)</f>
        <v>0</v>
      </c>
      <c r="BQ201" s="4">
        <f>+('3 Planilla Preadjudicación OTIC'!BR201)</f>
        <v>0</v>
      </c>
      <c r="BR201" s="4">
        <f>+('3 Planilla Preadjudicación OTIC'!BS201)</f>
        <v>0</v>
      </c>
      <c r="BS201" s="4">
        <f>+('3 Planilla Preadjudicación OTIC'!BT201)</f>
        <v>0</v>
      </c>
      <c r="BT201" s="135"/>
      <c r="BU201" s="85">
        <f>IF(VLOOKUP(A201,'BD OFICIAL'!$A$1:$AL$2097,7,0)=D201,0,1)</f>
        <v>0</v>
      </c>
      <c r="BV201" s="85">
        <f>IF(VLOOKUP(A201,'BD OFICIAL'!$A$1:$AL$2097,11,0)=J201,0,1)</f>
        <v>0</v>
      </c>
      <c r="BW201" s="85">
        <f>IF(VLOOKUP(A201,'BD OFICIAL'!$A$1:$AL$2097,13,0)=L201,0,1)</f>
        <v>0</v>
      </c>
      <c r="BX201" s="2">
        <f>IF(VLOOKUP(A201,'BD OFICIAL'!$A$1:$AL$2097,16,0)=O201,0,1)</f>
        <v>0</v>
      </c>
      <c r="BY201" s="2">
        <f>IF(VLOOKUP(A201,'BD OFICIAL'!$A$1:$AL$2097,17,0)=P201,0,1)</f>
        <v>0</v>
      </c>
      <c r="BZ201" s="2">
        <f>IF(VLOOKUP(A201,'BD OFICIAL'!$A$1:$AL$2097,19,0)=R201,0,1)</f>
        <v>0</v>
      </c>
      <c r="CA201" s="2">
        <f>IF(VLOOKUP(A201,'BD OFICIAL'!$A$1:$AL$2097,21,0)=T201,0,1)</f>
        <v>0</v>
      </c>
      <c r="CB201" s="2">
        <f>IF(VLOOKUP(A201,'BD OFICIAL'!$A$1:$AL$2097,24,0)=AK201,0,1)</f>
        <v>0</v>
      </c>
      <c r="CC201" s="2">
        <f>IF(VLOOKUP(A201,'BD OFICIAL'!$A$1:$AL$2097,25,0)=X201,0,1)</f>
        <v>0</v>
      </c>
      <c r="CD201" s="2">
        <f>IF(VLOOKUP(A201,'BD OFICIAL'!$A$1:$AL$2097,26,0)=Y201,0,1)</f>
        <v>0</v>
      </c>
      <c r="CE201" s="2">
        <f>IF(VLOOKUP(A201,'BD OFICIAL'!$A$1:$AL$2097,27,0)=Z201,0,1)</f>
        <v>0</v>
      </c>
      <c r="CF201" s="2">
        <f>IF(VLOOKUP(A201,'BD OFICIAL'!$A$1:$AL$2097,28,0)=AA201,0,1)</f>
        <v>0</v>
      </c>
      <c r="CG201" s="2">
        <f>IF(VLOOKUP(A201,'BD OFICIAL'!$A$1:$AL$2097,33,0)=AF201,0,1)</f>
        <v>0</v>
      </c>
      <c r="CH201" s="2">
        <f>IF(VLOOKUP(A201,'BD OFICIAL'!$A$1:$AL$2097,35,0)=AH201,0,1)</f>
        <v>0</v>
      </c>
      <c r="CI201" s="85">
        <f>IF(VLOOKUP(A201,'BD OFICIAL'!$A$1:$AL$2097,34,0)=AL201,0,1)</f>
        <v>0</v>
      </c>
      <c r="CJ201" s="12">
        <f>VLOOKUP(A201,'BD OFICIAL'!$A$1:$AM$2097,36,0)*AM201-AP201</f>
        <v>0</v>
      </c>
      <c r="CK201" s="85" t="str">
        <f t="shared" si="109"/>
        <v>SHNOM</v>
      </c>
      <c r="CL201" s="85" t="str">
        <f t="shared" si="110"/>
        <v>SI</v>
      </c>
      <c r="CM201" s="85" t="str">
        <f t="shared" si="123"/>
        <v>NO</v>
      </c>
      <c r="CN201" s="31">
        <f t="shared" si="124"/>
        <v>0</v>
      </c>
      <c r="CO201" s="31">
        <f t="shared" si="111"/>
        <v>0</v>
      </c>
      <c r="CP201" s="31">
        <f t="shared" si="102"/>
        <v>0</v>
      </c>
      <c r="CQ201" s="31">
        <f>IF(Y201="NO",0,IF(Y201="SI",IF(VLOOKUP(A201,'BD OFICIAL'!$A:$AO,40,0)=AQ201,0,1)))</f>
        <v>0</v>
      </c>
      <c r="CR201" s="31">
        <f>IF(Z201="NO",0,IF(Z201="SI",IF(VLOOKUP(A201,'BD OFICIAL'!$A:$AO,41,0)=AS201,0,1)))</f>
        <v>0</v>
      </c>
      <c r="CS201" s="31">
        <f t="shared" si="112"/>
        <v>0</v>
      </c>
      <c r="CT201" s="31">
        <f t="shared" si="113"/>
        <v>0</v>
      </c>
      <c r="CU201" s="31">
        <f>IF(VLOOKUP(A201,'BD OFICIAL'!$A$1:$AL$1055,31,0)="SI",IF(AT201&gt;0,0,1),IF(AT201=0,0,1))</f>
        <v>0</v>
      </c>
      <c r="CV201" s="31">
        <f t="shared" si="114"/>
        <v>0</v>
      </c>
      <c r="CW201" s="31">
        <f t="shared" si="115"/>
        <v>0</v>
      </c>
      <c r="CX201" s="85" t="str">
        <f t="shared" si="125"/>
        <v>SI</v>
      </c>
      <c r="CY201" s="31">
        <f t="shared" si="126"/>
        <v>0</v>
      </c>
      <c r="CZ201" s="85" t="str">
        <f>IF(ISERROR(VLOOKUP(AI201,EXPERIENCIA!$A$1:$C$2100,1,0)),"NO","SI")</f>
        <v>SI</v>
      </c>
      <c r="DA201" s="85">
        <f>IF(CX201="no","NO APLICA",IF(AX201=0,"ERROR NOTA",IF(AND(AX201&gt;1,CZ201="NO"),"ERROR NOTA",IF(AND(CZ201="NO",AX201=1),0,IF(VLOOKUP(AI201,EXPERIENCIA!$A$1:$C$2100,3,0)=AX201,0,"ERROR NOTA")))))</f>
        <v>0</v>
      </c>
      <c r="DB201" s="85" t="str">
        <f>IF(ISERROR(VLOOKUP(AI201,COMPORTAMIENTO!$A$1:$C$2100,1,0)),"NO","SI")</f>
        <v>SI</v>
      </c>
      <c r="DC201" s="85">
        <f>IF(CX201="NO","NO APLICA",IF(AY201=0,"ERROR NOTA",IF(AND(DB201="NO",AY201=7),0,IF(VLOOKUP(AI201,COMPORTAMIENTO!$A$2:$H$2100,8,0)=AY201,0,"ERROR NOTA"))))</f>
        <v>0</v>
      </c>
      <c r="DD201" s="103">
        <f t="shared" si="127"/>
        <v>0.70000000000000007</v>
      </c>
      <c r="DE201" s="103">
        <f t="shared" si="128"/>
        <v>0.70000000000000007</v>
      </c>
      <c r="DF201" s="85" t="str">
        <f t="shared" si="116"/>
        <v>SI</v>
      </c>
      <c r="DG201" s="85">
        <f t="shared" si="117"/>
        <v>0</v>
      </c>
      <c r="DH201" s="85">
        <f t="shared" si="129"/>
        <v>0</v>
      </c>
      <c r="DI201" s="85">
        <f t="shared" si="118"/>
        <v>0</v>
      </c>
      <c r="DJ201" s="7">
        <f t="shared" si="130"/>
        <v>7.0000000000000009</v>
      </c>
      <c r="DK201" s="7">
        <f t="shared" si="119"/>
        <v>7.0000000000000009</v>
      </c>
      <c r="DL201" s="12">
        <f t="shared" si="131"/>
        <v>5075</v>
      </c>
      <c r="DM201" s="12">
        <f>VLOOKUP(A201,'5 TD'!$A:$B,2,0)</f>
        <v>5075</v>
      </c>
      <c r="DN201" s="7">
        <f t="shared" si="120"/>
        <v>7</v>
      </c>
      <c r="DO201" s="85" t="str">
        <f t="shared" si="121"/>
        <v>APROBADO</v>
      </c>
      <c r="DP201" s="85" t="str">
        <f t="shared" si="103"/>
        <v>APROBADO</v>
      </c>
      <c r="DQ201" s="7">
        <f t="shared" si="104"/>
        <v>7</v>
      </c>
      <c r="DR201" s="85" t="str">
        <f t="shared" si="132"/>
        <v>APROBADO</v>
      </c>
      <c r="DS201" s="2">
        <f>+('3 Planilla Preadjudicación OTIC'!BO201)</f>
        <v>0</v>
      </c>
      <c r="DT201" s="2">
        <f>IF(DR201="APROBADO",VLOOKUP(A201,'5 TD'!$D$3:$E$270,2,0),"NO APLICA")</f>
        <v>7</v>
      </c>
      <c r="DU201" s="2" t="str">
        <f t="shared" si="105"/>
        <v>SI</v>
      </c>
      <c r="DV201" s="2">
        <f>IF(DU201="SI",VLOOKUP(A201,'5 TD'!$G$3:$H$270,2,0),"NO APLICA ")</f>
        <v>7.0000000000000009</v>
      </c>
      <c r="DW201" s="2" t="str">
        <f t="shared" si="133"/>
        <v>SI</v>
      </c>
      <c r="DX201" s="2">
        <f>IF(DW201="SI",VLOOKUP(A201,'5 TD'!$J$4:$K$472,2,0),"NO APLICA")</f>
        <v>7</v>
      </c>
      <c r="DY201" s="2" t="str">
        <f t="shared" si="134"/>
        <v>SI</v>
      </c>
      <c r="DZ201" s="7">
        <f>IF(DY201="SI",VLOOKUP(A201,'5 TD'!$M$4:$N$350,2,0),"NO APLICA")</f>
        <v>7</v>
      </c>
      <c r="EA201" s="2" t="str">
        <f t="shared" si="122"/>
        <v>SI</v>
      </c>
      <c r="EB201" s="12">
        <f t="shared" si="135"/>
        <v>5075</v>
      </c>
      <c r="EC201" s="12">
        <f>IF(EA201="SI",VLOOKUP(A201,'5 TD'!$V$4:$W$479,2,0),"NO APLICA")</f>
        <v>5075</v>
      </c>
      <c r="ED201" s="2" t="str">
        <f t="shared" si="106"/>
        <v>SI</v>
      </c>
      <c r="EE201" s="79">
        <f>IF(ED201="SI",VLOOKUP(AI201,COMPORTAMIENTO!$A$1:$H$2100,7,0),"NO APLICA")</f>
        <v>0.16245487364620939</v>
      </c>
      <c r="EF201" s="234">
        <f>IF(ED201="SI",VLOOKUP(A201,'5 TD'!$P$2:$Q$479,2,0),"NO APLICA")</f>
        <v>0</v>
      </c>
      <c r="EG201" s="2" t="str">
        <f t="shared" si="107"/>
        <v>NO</v>
      </c>
      <c r="EH201" s="2">
        <f>IF(CZ201="no",0,VLOOKUP(AI201,EXPERIENCIA!$A$1:$C$2100,2,0))</f>
        <v>122</v>
      </c>
      <c r="EI201" s="2">
        <f>IF(CZ201="si",VLOOKUP(A201,'5 TD'!$S$3:$T$2103,2,0),0)</f>
        <v>181</v>
      </c>
      <c r="EJ201" s="2" t="str">
        <f t="shared" si="108"/>
        <v>NO</v>
      </c>
      <c r="EK201" s="2">
        <f>+('3 Planilla Preadjudicación OTIC'!BU202)</f>
        <v>0</v>
      </c>
      <c r="EL201" s="3"/>
      <c r="EM201" s="3"/>
      <c r="EN201" s="3"/>
    </row>
    <row r="202" spans="1:144" ht="15" hidden="1" customHeight="1" x14ac:dyDescent="0.3">
      <c r="A202" s="2">
        <f>+('3 Planilla Preadjudicación OTIC'!A202)</f>
        <v>14550</v>
      </c>
      <c r="B202" s="2" t="str">
        <f>+('3 Planilla Preadjudicación OTIC'!B202)</f>
        <v>53334038-5</v>
      </c>
      <c r="C202" s="4">
        <f>+('3 Planilla Preadjudicación OTIC'!E202)</f>
        <v>2025</v>
      </c>
      <c r="D202" s="4" t="str">
        <f>+('3 Planilla Preadjudicación OTIC'!F202)</f>
        <v>Fondos Regionales</v>
      </c>
      <c r="E202" s="4" t="str">
        <f>+('3 Planilla Preadjudicación OTIC'!G202)</f>
        <v>61531000-K</v>
      </c>
      <c r="F202" s="4" t="str">
        <f>+('3 Planilla Preadjudicación OTIC'!H202)</f>
        <v>SENCE</v>
      </c>
      <c r="G202" s="4"/>
      <c r="H202" s="4"/>
      <c r="I202" s="4" t="str">
        <f>+('3 Planilla Preadjudicación OTIC'!I202)</f>
        <v>LABORES DE CARPINTERÍA DE OBRA GRUESA BÁSICA</v>
      </c>
      <c r="J202" s="4" t="str">
        <f>+('3 Planilla Preadjudicación OTIC'!J202)</f>
        <v>PF1566</v>
      </c>
      <c r="K202" s="4" t="str">
        <f>+('3 Planilla Preadjudicación OTIC'!K202)</f>
        <v>TÉCNICAS PARA EL EMPRENDIMIENTO</v>
      </c>
      <c r="L202" s="4" t="str">
        <f>+('3 Planilla Preadjudicación OTIC'!L202)</f>
        <v>PF0921</v>
      </c>
      <c r="M202" s="2">
        <f>+('3 Planilla Preadjudicación OTIC'!M202)</f>
        <v>9</v>
      </c>
      <c r="N202" s="4" t="str">
        <f>+('3 Planilla Preadjudicación OTIC'!N202)</f>
        <v>DE LA ARAUCANÍA</v>
      </c>
      <c r="O202" s="4" t="str">
        <f>+('3 Planilla Preadjudicación OTIC'!O202)</f>
        <v>CARAHUE</v>
      </c>
      <c r="P202" s="4" t="str">
        <f>+('3 Planilla Preadjudicación OTIC'!P202)</f>
        <v>PERSONAS VULNERABLES PERTENECIENTES AL 80 % MÁS VULNERABLE</v>
      </c>
      <c r="Q202" s="4" t="str">
        <f>+('3 Planilla Preadjudicación OTIC'!Q202)</f>
        <v>PRESENCIAL</v>
      </c>
      <c r="R202" s="4" t="str">
        <f>+('3 Planilla Preadjudicación OTIC'!R202)</f>
        <v>INDEPENDIENTE</v>
      </c>
      <c r="S202" s="4" t="str">
        <f>+('3 Planilla Preadjudicación OTIC'!S202)</f>
        <v>01. LUNES - MAÑANA / 04. MARTES - MAÑANA / 07. MIÉRCOLES - MAÑANA / 10. JUEVES - MAÑANA / 13. VIERNES - MAÑANA</v>
      </c>
      <c r="T202" s="2">
        <f>+('3 Planilla Preadjudicación OTIC'!T202)</f>
        <v>20</v>
      </c>
      <c r="U202" s="2">
        <f>+('3 Planilla Preadjudicación OTIC'!U202)</f>
        <v>170</v>
      </c>
      <c r="V202" s="2">
        <f>+('3 Planilla Preadjudicación OTIC'!V202)</f>
        <v>12</v>
      </c>
      <c r="W202" s="2">
        <f>+('3 Planilla Preadjudicación OTIC'!W202)</f>
        <v>182</v>
      </c>
      <c r="X202" s="2">
        <f>+('3 Planilla Preadjudicación OTIC'!X202)</f>
        <v>4</v>
      </c>
      <c r="Y202" s="2" t="str">
        <f>+('3 Planilla Preadjudicación OTIC'!Y202)</f>
        <v>SI</v>
      </c>
      <c r="Z202" s="2" t="str">
        <f>+('3 Planilla Preadjudicación OTIC'!Z202)</f>
        <v>SI</v>
      </c>
      <c r="AA202" s="2" t="str">
        <f>+('3 Planilla Preadjudicación OTIC'!AA202)</f>
        <v>SI</v>
      </c>
      <c r="AB202" s="4">
        <f>+('3 Planilla Preadjudicación OTIC'!AB202)</f>
        <v>0</v>
      </c>
      <c r="AC202" s="4" t="str">
        <f>+('3 Planilla Preadjudicación OTIC'!AC202)</f>
        <v>EDUCACIÓN MEDIA COMPLETA, PREFERENTEMENTE</v>
      </c>
      <c r="AD202" s="2">
        <f>+('3 Planilla Preadjudicación OTIC'!AD202)</f>
        <v>0</v>
      </c>
      <c r="AE202" s="4">
        <f>+('3 Planilla Preadjudicación OTIC'!AE202)</f>
        <v>0</v>
      </c>
      <c r="AF202" s="2" t="str">
        <f>+('3 Planilla Preadjudicación OTIC'!AF202)</f>
        <v>CONVOCATORIA ABIERTA</v>
      </c>
      <c r="AG202" s="2">
        <f>+('3 Planilla Preadjudicación OTIC'!AG202)</f>
        <v>46</v>
      </c>
      <c r="AH202" s="30">
        <v>2</v>
      </c>
      <c r="AI202" s="2" t="str">
        <f>+('3 Planilla Preadjudicación OTIC'!AI202)</f>
        <v>76056645-4</v>
      </c>
      <c r="AJ202" s="135" t="str">
        <f>+('3 Planilla Preadjudicación OTIC'!AJ202)</f>
        <v>Solution Capacitación en gestión Ltda.</v>
      </c>
      <c r="AK202" s="4">
        <f>+('3 Planilla Preadjudicación OTIC'!AK202)</f>
        <v>182</v>
      </c>
      <c r="AL202" s="2">
        <f>+('3 Planilla Preadjudicación OTIC'!AL202)</f>
        <v>46</v>
      </c>
      <c r="AM202" s="2">
        <f>+('3 Planilla Preadjudicación OTIC'!AM202)</f>
        <v>5075</v>
      </c>
      <c r="AN202" s="12">
        <f>+('3 Planilla Preadjudicación OTIC'!AN202)</f>
        <v>275000</v>
      </c>
      <c r="AO202" s="12">
        <f>+('3 Planilla Preadjudicación OTIC'!AO202)</f>
        <v>0</v>
      </c>
      <c r="AP202" s="12">
        <f>+('3 Planilla Preadjudicación OTIC'!AP202)</f>
        <v>18473000</v>
      </c>
      <c r="AQ202" s="12">
        <f>+('3 Planilla Preadjudicación OTIC'!AQ202)</f>
        <v>3680000</v>
      </c>
      <c r="AR202" s="12">
        <f>+('3 Planilla Preadjudicación OTIC'!AR202)</f>
        <v>5500000</v>
      </c>
      <c r="AS202" s="12">
        <f>+('3 Planilla Preadjudicación OTIC'!AS202)</f>
        <v>4600000</v>
      </c>
      <c r="AT202" s="12">
        <f>+('3 Planilla Preadjudicación OTIC'!AT202)</f>
        <v>0</v>
      </c>
      <c r="AU202" s="12">
        <f>+('3 Planilla Preadjudicación OTIC'!AU202)</f>
        <v>32253000</v>
      </c>
      <c r="AV202" s="12" t="str">
        <f>+('3 Planilla Preadjudicación OTIC'!AV202)</f>
        <v>SI</v>
      </c>
      <c r="AW202" s="2">
        <f>+('3 Planilla Preadjudicación OTIC'!AW202)</f>
        <v>0</v>
      </c>
      <c r="AX202" s="4">
        <f>+('3 Planilla Preadjudicación OTIC'!AX202)</f>
        <v>7</v>
      </c>
      <c r="AY202" s="2">
        <f>+('3 Planilla Preadjudicación OTIC'!AY202)</f>
        <v>7</v>
      </c>
      <c r="AZ202" s="2" t="str">
        <f>+('3 Planilla Preadjudicación OTIC'!BA202)</f>
        <v>-</v>
      </c>
      <c r="BA202" s="2" t="str">
        <f>+('3 Planilla Preadjudicación OTIC'!BB202)</f>
        <v>-</v>
      </c>
      <c r="BB202" s="2" t="str">
        <f>+('3 Planilla Preadjudicación OTIC'!BC202)</f>
        <v>-</v>
      </c>
      <c r="BC202" s="2" t="str">
        <f>+('3 Planilla Preadjudicación OTIC'!BD202)</f>
        <v>-</v>
      </c>
      <c r="BD202" s="2" t="str">
        <f>+('3 Planilla Preadjudicación OTIC'!BE202)</f>
        <v>-</v>
      </c>
      <c r="BE202" s="2" t="str">
        <f>+('3 Planilla Preadjudicación OTIC'!BF202)</f>
        <v>-</v>
      </c>
      <c r="BF202" s="2"/>
      <c r="BG202" s="2">
        <f>+('3 Planilla Preadjudicación OTIC'!BG202)</f>
        <v>7</v>
      </c>
      <c r="BH202" s="2">
        <f>+('3 Planilla Preadjudicación OTIC'!BH202)</f>
        <v>7</v>
      </c>
      <c r="BI202" s="2">
        <f>+('3 Planilla Preadjudicación OTIC'!BI202)</f>
        <v>7</v>
      </c>
      <c r="BJ202" s="2">
        <f>+('3 Planilla Preadjudicación OTIC'!BJ202)</f>
        <v>7</v>
      </c>
      <c r="BK202" s="2">
        <f>+('3 Planilla Preadjudicación OTIC'!BK202)</f>
        <v>7</v>
      </c>
      <c r="BL202" s="199">
        <f>+('3 Planilla Preadjudicación OTIC'!BM202)</f>
        <v>7</v>
      </c>
      <c r="BM202" s="103">
        <f>ROUND(('3 Planilla Preadjudicación OTIC'!BN202),1)</f>
        <v>7</v>
      </c>
      <c r="BN202" s="4">
        <f>+('3 Planilla Preadjudicación OTIC'!BO202)</f>
        <v>0</v>
      </c>
      <c r="BO202" s="4">
        <f>+('3 Planilla Preadjudicación OTIC'!BP202)</f>
        <v>0</v>
      </c>
      <c r="BP202" s="4">
        <f>+('3 Planilla Preadjudicación OTIC'!BQ202)</f>
        <v>0</v>
      </c>
      <c r="BQ202" s="4">
        <f>+('3 Planilla Preadjudicación OTIC'!BR202)</f>
        <v>0</v>
      </c>
      <c r="BR202" s="4">
        <f>+('3 Planilla Preadjudicación OTIC'!BS202)</f>
        <v>0</v>
      </c>
      <c r="BS202" s="4">
        <f>+('3 Planilla Preadjudicación OTIC'!BT202)</f>
        <v>0</v>
      </c>
      <c r="BT202" s="135"/>
      <c r="BU202" s="85">
        <f>IF(VLOOKUP(A202,'BD OFICIAL'!$A$1:$AL$2097,7,0)=D202,0,1)</f>
        <v>0</v>
      </c>
      <c r="BV202" s="85">
        <f>IF(VLOOKUP(A202,'BD OFICIAL'!$A$1:$AL$2097,11,0)=J202,0,1)</f>
        <v>0</v>
      </c>
      <c r="BW202" s="85">
        <f>IF(VLOOKUP(A202,'BD OFICIAL'!$A$1:$AL$2097,13,0)=L202,0,1)</f>
        <v>0</v>
      </c>
      <c r="BX202" s="2">
        <f>IF(VLOOKUP(A202,'BD OFICIAL'!$A$1:$AL$2097,16,0)=O202,0,1)</f>
        <v>0</v>
      </c>
      <c r="BY202" s="2">
        <f>IF(VLOOKUP(A202,'BD OFICIAL'!$A$1:$AL$2097,17,0)=P202,0,1)</f>
        <v>0</v>
      </c>
      <c r="BZ202" s="2">
        <f>IF(VLOOKUP(A202,'BD OFICIAL'!$A$1:$AL$2097,19,0)=R202,0,1)</f>
        <v>0</v>
      </c>
      <c r="CA202" s="2">
        <f>IF(VLOOKUP(A202,'BD OFICIAL'!$A$1:$AL$2097,21,0)=T202,0,1)</f>
        <v>0</v>
      </c>
      <c r="CB202" s="2">
        <f>IF(VLOOKUP(A202,'BD OFICIAL'!$A$1:$AL$2097,24,0)=AK202,0,1)</f>
        <v>0</v>
      </c>
      <c r="CC202" s="2">
        <f>IF(VLOOKUP(A202,'BD OFICIAL'!$A$1:$AL$2097,25,0)=X202,0,1)</f>
        <v>0</v>
      </c>
      <c r="CD202" s="2">
        <f>IF(VLOOKUP(A202,'BD OFICIAL'!$A$1:$AL$2097,26,0)=Y202,0,1)</f>
        <v>0</v>
      </c>
      <c r="CE202" s="2">
        <f>IF(VLOOKUP(A202,'BD OFICIAL'!$A$1:$AL$2097,27,0)=Z202,0,1)</f>
        <v>0</v>
      </c>
      <c r="CF202" s="2">
        <f>IF(VLOOKUP(A202,'BD OFICIAL'!$A$1:$AL$2097,28,0)=AA202,0,1)</f>
        <v>0</v>
      </c>
      <c r="CG202" s="2">
        <f>IF(VLOOKUP(A202,'BD OFICIAL'!$A$1:$AL$2097,33,0)=AF202,0,1)</f>
        <v>0</v>
      </c>
      <c r="CH202" s="2">
        <f>IF(VLOOKUP(A202,'BD OFICIAL'!$A$1:$AL$2097,35,0)=AH202,0,1)</f>
        <v>0</v>
      </c>
      <c r="CI202" s="85">
        <f>IF(VLOOKUP(A202,'BD OFICIAL'!$A$1:$AL$2097,34,0)=AL202,0,1)</f>
        <v>0</v>
      </c>
      <c r="CJ202" s="12">
        <f>VLOOKUP(A202,'BD OFICIAL'!$A$1:$AM$2097,36,0)*AM202-AP202</f>
        <v>0</v>
      </c>
      <c r="CK202" s="85" t="str">
        <f t="shared" si="109"/>
        <v>SHNOM</v>
      </c>
      <c r="CL202" s="85" t="str">
        <f t="shared" si="110"/>
        <v>SI</v>
      </c>
      <c r="CM202" s="85" t="str">
        <f t="shared" si="123"/>
        <v>NO</v>
      </c>
      <c r="CN202" s="31">
        <f t="shared" si="124"/>
        <v>0</v>
      </c>
      <c r="CO202" s="31">
        <f t="shared" si="111"/>
        <v>0</v>
      </c>
      <c r="CP202" s="31">
        <f t="shared" si="102"/>
        <v>0</v>
      </c>
      <c r="CQ202" s="31">
        <f>IF(Y202="NO",0,IF(Y202="SI",IF(VLOOKUP(A202,'BD OFICIAL'!$A:$AO,40,0)=AQ202,0,1)))</f>
        <v>0</v>
      </c>
      <c r="CR202" s="31">
        <f>IF(Z202="NO",0,IF(Z202="SI",IF(VLOOKUP(A202,'BD OFICIAL'!$A:$AO,41,0)=AS202,0,1)))</f>
        <v>0</v>
      </c>
      <c r="CS202" s="31">
        <f t="shared" si="112"/>
        <v>0</v>
      </c>
      <c r="CT202" s="31">
        <f t="shared" si="113"/>
        <v>0</v>
      </c>
      <c r="CU202" s="31">
        <f>IF(VLOOKUP(A202,'BD OFICIAL'!$A$1:$AL$1055,31,0)="SI",IF(AT202&gt;0,0,1),IF(AT202=0,0,1))</f>
        <v>0</v>
      </c>
      <c r="CV202" s="31">
        <f t="shared" si="114"/>
        <v>0</v>
      </c>
      <c r="CW202" s="31">
        <f t="shared" si="115"/>
        <v>0</v>
      </c>
      <c r="CX202" s="85" t="str">
        <f t="shared" si="125"/>
        <v>SI</v>
      </c>
      <c r="CY202" s="31">
        <f t="shared" si="126"/>
        <v>0</v>
      </c>
      <c r="CZ202" s="85" t="str">
        <f>IF(ISERROR(VLOOKUP(AI202,EXPERIENCIA!$A$1:$C$2100,1,0)),"NO","SI")</f>
        <v>SI</v>
      </c>
      <c r="DA202" s="85">
        <f>IF(CX202="no","NO APLICA",IF(AX202=0,"ERROR NOTA",IF(AND(AX202&gt;1,CZ202="NO"),"ERROR NOTA",IF(AND(CZ202="NO",AX202=1),0,IF(VLOOKUP(AI202,EXPERIENCIA!$A$1:$C$2100,3,0)=AX202,0,"ERROR NOTA")))))</f>
        <v>0</v>
      </c>
      <c r="DB202" s="85" t="str">
        <f>IF(ISERROR(VLOOKUP(AI202,COMPORTAMIENTO!$A$1:$C$2100,1,0)),"NO","SI")</f>
        <v>SI</v>
      </c>
      <c r="DC202" s="85">
        <f>IF(CX202="NO","NO APLICA",IF(AY202=0,"ERROR NOTA",IF(AND(DB202="NO",AY202=7),0,IF(VLOOKUP(AI202,COMPORTAMIENTO!$A$2:$H$2100,8,0)=AY202,0,"ERROR NOTA"))))</f>
        <v>0</v>
      </c>
      <c r="DD202" s="103">
        <f t="shared" si="127"/>
        <v>0.70000000000000007</v>
      </c>
      <c r="DE202" s="103">
        <f t="shared" si="128"/>
        <v>0.70000000000000007</v>
      </c>
      <c r="DF202" s="85" t="str">
        <f t="shared" si="116"/>
        <v>SI</v>
      </c>
      <c r="DG202" s="85">
        <f t="shared" si="117"/>
        <v>0</v>
      </c>
      <c r="DH202" s="85">
        <f t="shared" si="129"/>
        <v>0</v>
      </c>
      <c r="DI202" s="85">
        <f t="shared" si="118"/>
        <v>0</v>
      </c>
      <c r="DJ202" s="7">
        <f t="shared" si="130"/>
        <v>7.0000000000000009</v>
      </c>
      <c r="DK202" s="7">
        <f t="shared" si="119"/>
        <v>7.0000000000000009</v>
      </c>
      <c r="DL202" s="12">
        <f t="shared" si="131"/>
        <v>5075</v>
      </c>
      <c r="DM202" s="12">
        <f>VLOOKUP(A202,'5 TD'!$A:$B,2,0)</f>
        <v>5075</v>
      </c>
      <c r="DN202" s="7">
        <f t="shared" si="120"/>
        <v>7</v>
      </c>
      <c r="DO202" s="85" t="str">
        <f t="shared" si="121"/>
        <v>APROBADO</v>
      </c>
      <c r="DP202" s="85" t="str">
        <f t="shared" si="103"/>
        <v>APROBADO</v>
      </c>
      <c r="DQ202" s="7">
        <f t="shared" si="104"/>
        <v>7</v>
      </c>
      <c r="DR202" s="85" t="str">
        <f t="shared" si="132"/>
        <v>APROBADO</v>
      </c>
      <c r="DS202" s="2">
        <f>+('3 Planilla Preadjudicación OTIC'!BO202)</f>
        <v>0</v>
      </c>
      <c r="DT202" s="2">
        <f>IF(DR202="APROBADO",VLOOKUP(A202,'5 TD'!$D$3:$E$270,2,0),"NO APLICA")</f>
        <v>7</v>
      </c>
      <c r="DU202" s="2" t="str">
        <f t="shared" si="105"/>
        <v>SI</v>
      </c>
      <c r="DV202" s="2">
        <f>IF(DU202="SI",VLOOKUP(A202,'5 TD'!$G$3:$H$270,2,0),"NO APLICA ")</f>
        <v>7.0000000000000009</v>
      </c>
      <c r="DW202" s="2" t="str">
        <f t="shared" si="133"/>
        <v>SI</v>
      </c>
      <c r="DX202" s="2">
        <f>IF(DW202="SI",VLOOKUP(A202,'5 TD'!$J$4:$K$472,2,0),"NO APLICA")</f>
        <v>7</v>
      </c>
      <c r="DY202" s="2" t="str">
        <f t="shared" si="134"/>
        <v>SI</v>
      </c>
      <c r="DZ202" s="7">
        <f>IF(DY202="SI",VLOOKUP(A202,'5 TD'!$M$4:$N$350,2,0),"NO APLICA")</f>
        <v>7</v>
      </c>
      <c r="EA202" s="2" t="str">
        <f t="shared" si="122"/>
        <v>SI</v>
      </c>
      <c r="EB202" s="12">
        <f t="shared" si="135"/>
        <v>5075</v>
      </c>
      <c r="EC202" s="12">
        <f>IF(EA202="SI",VLOOKUP(A202,'5 TD'!$V$4:$W$479,2,0),"NO APLICA")</f>
        <v>5075</v>
      </c>
      <c r="ED202" s="2" t="str">
        <f t="shared" si="106"/>
        <v>SI</v>
      </c>
      <c r="EE202" s="79">
        <f>IF(ED202="SI",VLOOKUP(AI202,COMPORTAMIENTO!$A$1:$H$2100,7,0),"NO APLICA")</f>
        <v>0.16245487364620939</v>
      </c>
      <c r="EF202" s="234">
        <f>IF(ED202="SI",VLOOKUP(A202,'5 TD'!$P$2:$Q$479,2,0),"NO APLICA")</f>
        <v>0.12121212121212122</v>
      </c>
      <c r="EG202" s="2" t="str">
        <f t="shared" si="107"/>
        <v>NO</v>
      </c>
      <c r="EH202" s="2">
        <f>IF(CZ202="no",0,VLOOKUP(AI202,EXPERIENCIA!$A$1:$C$2100,2,0))</f>
        <v>122</v>
      </c>
      <c r="EI202" s="2">
        <f>IF(CZ202="si",VLOOKUP(A202,'5 TD'!$S$3:$T$2103,2,0),0)</f>
        <v>181</v>
      </c>
      <c r="EJ202" s="2" t="str">
        <f t="shared" si="108"/>
        <v>NO</v>
      </c>
      <c r="EK202" s="2" t="str">
        <f>+('3 Planilla Preadjudicación OTIC'!BU203)</f>
        <v xml:space="preserve"> EL PERFIL DE “MAESTRO(A) CARPINTERO(A) DE OBRA GRUESA” ES RELEVANTE PARA AQUELLAS PERSONAS CUYAS
 RESPONSABILIDADES PRINCIPALES SON EL ARMADO DE ESTRUCTURAS DE MADERA ASOCIADOS A MOLDAJES DE HORMIGÓN,
 CIERRES PROVISORIOS, TECHUMBRE Y CUBIERTA DE VIVIENDAS.EL PERFIL OCUPACIONAL DE ACUERDO A SUS COMPETENCIAS
 PUEDE DESEMPEÑARSE EN DISTINTOS CONTEXTOS DE APLICACIÓN COMO: EDIFICACIÓN EN ALTURA, VIVIENDAS EN EXTENSIÓN,
 MONTAJE INDUSTRIAL, OBRAS HIDRÁULICAS, OBRAS PORTUARIAS Y PLANTAS INDUSTRIALES.</v>
      </c>
      <c r="EL202" s="3"/>
      <c r="EM202" s="3"/>
      <c r="EN202" s="3"/>
    </row>
    <row r="203" spans="1:144" s="240" customFormat="1" ht="15" hidden="1" customHeight="1" x14ac:dyDescent="0.3">
      <c r="A203" s="236">
        <f>+('3 Planilla Preadjudicación OTIC'!A203)</f>
        <v>14551</v>
      </c>
      <c r="B203" s="2" t="str">
        <f>+('3 Planilla Preadjudicación OTIC'!B203)</f>
        <v>53334038-5</v>
      </c>
      <c r="C203" s="4">
        <f>+('3 Planilla Preadjudicación OTIC'!E203)</f>
        <v>2025</v>
      </c>
      <c r="D203" s="4" t="str">
        <f>+('3 Planilla Preadjudicación OTIC'!F203)</f>
        <v>Fondos Regionales</v>
      </c>
      <c r="E203" s="4" t="str">
        <f>+('3 Planilla Preadjudicación OTIC'!G203)</f>
        <v>61531000-K</v>
      </c>
      <c r="F203" s="4" t="str">
        <f>+('3 Planilla Preadjudicación OTIC'!H203)</f>
        <v>SENCE</v>
      </c>
      <c r="G203" s="4"/>
      <c r="H203" s="4"/>
      <c r="I203" s="4" t="str">
        <f>+('3 Planilla Preadjudicación OTIC'!I203)</f>
        <v>LABORES DE CARPINTERÍA DE OBRA GRUESA BÁSICA</v>
      </c>
      <c r="J203" s="4" t="str">
        <f>+('3 Planilla Preadjudicación OTIC'!J203)</f>
        <v>PF1566</v>
      </c>
      <c r="K203" s="4" t="str">
        <f>+('3 Planilla Preadjudicación OTIC'!K203)</f>
        <v>TÉCNICAS PARA EL EMPRENDIMIENTO</v>
      </c>
      <c r="L203" s="4" t="str">
        <f>+('3 Planilla Preadjudicación OTIC'!L203)</f>
        <v>PF0921</v>
      </c>
      <c r="M203" s="2">
        <f>+('3 Planilla Preadjudicación OTIC'!M203)</f>
        <v>9</v>
      </c>
      <c r="N203" s="4" t="str">
        <f>+('3 Planilla Preadjudicación OTIC'!N203)</f>
        <v>DE LA ARAUCANÍA</v>
      </c>
      <c r="O203" s="4" t="str">
        <f>+('3 Planilla Preadjudicación OTIC'!O203)</f>
        <v>LONQUIMAY</v>
      </c>
      <c r="P203" s="4" t="str">
        <f>+('3 Planilla Preadjudicación OTIC'!P203)</f>
        <v>PERSONAS VULNERABLES PERTENECIENTES AL 80 % MÁS VULNERABLE</v>
      </c>
      <c r="Q203" s="4" t="str">
        <f>+('3 Planilla Preadjudicación OTIC'!Q203)</f>
        <v>PRESENCIAL</v>
      </c>
      <c r="R203" s="4" t="str">
        <f>+('3 Planilla Preadjudicación OTIC'!R203)</f>
        <v>INDEPENDIENTE</v>
      </c>
      <c r="S203" s="4" t="str">
        <f>+('3 Planilla Preadjudicación OTIC'!S203)</f>
        <v>01. LUNES - MAÑANA / 04. MARTES - MAÑANA / 07. MIÉRCOLES - MAÑANA / 10. JUEVES - MAÑANA / 13. VIERNES - MAÑANA</v>
      </c>
      <c r="T203" s="2">
        <f>+('3 Planilla Preadjudicación OTIC'!T203)</f>
        <v>20</v>
      </c>
      <c r="U203" s="2">
        <f>+('3 Planilla Preadjudicación OTIC'!U203)</f>
        <v>170</v>
      </c>
      <c r="V203" s="2">
        <f>+('3 Planilla Preadjudicación OTIC'!V203)</f>
        <v>12</v>
      </c>
      <c r="W203" s="2">
        <f>+('3 Planilla Preadjudicación OTIC'!W203)</f>
        <v>182</v>
      </c>
      <c r="X203" s="2">
        <f>+('3 Planilla Preadjudicación OTIC'!X203)</f>
        <v>4</v>
      </c>
      <c r="Y203" s="2" t="str">
        <f>+('3 Planilla Preadjudicación OTIC'!Y203)</f>
        <v>SI</v>
      </c>
      <c r="Z203" s="2" t="str">
        <f>+('3 Planilla Preadjudicación OTIC'!Z203)</f>
        <v>SI</v>
      </c>
      <c r="AA203" s="2" t="str">
        <f>+('3 Planilla Preadjudicación OTIC'!AA203)</f>
        <v>SI</v>
      </c>
      <c r="AB203" s="4">
        <f>+('3 Planilla Preadjudicación OTIC'!AB203)</f>
        <v>0</v>
      </c>
      <c r="AC203" s="4" t="str">
        <f>+('3 Planilla Preadjudicación OTIC'!AC203)</f>
        <v>EDUCACIÓN MEDIA COMPLETA, PREFERENTEMENTE</v>
      </c>
      <c r="AD203" s="2">
        <f>+('3 Planilla Preadjudicación OTIC'!AD203)</f>
        <v>0</v>
      </c>
      <c r="AE203" s="4">
        <f>+('3 Planilla Preadjudicación OTIC'!AE203)</f>
        <v>0</v>
      </c>
      <c r="AF203" s="2" t="str">
        <f>+('3 Planilla Preadjudicación OTIC'!AF203)</f>
        <v>CONVOCATORIA ABIERTA</v>
      </c>
      <c r="AG203" s="2">
        <f>+('3 Planilla Preadjudicación OTIC'!AG203)</f>
        <v>46</v>
      </c>
      <c r="AH203" s="30">
        <v>2</v>
      </c>
      <c r="AI203" s="2" t="str">
        <f>+('3 Planilla Preadjudicación OTIC'!AI203)</f>
        <v>76056645-4</v>
      </c>
      <c r="AJ203" s="135" t="str">
        <f>+('3 Planilla Preadjudicación OTIC'!AJ203)</f>
        <v>Solution Capacitación en gestión Ltda.</v>
      </c>
      <c r="AK203" s="4">
        <f>+('3 Planilla Preadjudicación OTIC'!AK203)</f>
        <v>182</v>
      </c>
      <c r="AL203" s="2">
        <f>+('3 Planilla Preadjudicación OTIC'!AL203)</f>
        <v>46</v>
      </c>
      <c r="AM203" s="2">
        <f>+('3 Planilla Preadjudicación OTIC'!AM203)</f>
        <v>5075</v>
      </c>
      <c r="AN203" s="12">
        <f>+('3 Planilla Preadjudicación OTIC'!AN203)</f>
        <v>275000</v>
      </c>
      <c r="AO203" s="12">
        <f>+('3 Planilla Preadjudicación OTIC'!AO203)</f>
        <v>0</v>
      </c>
      <c r="AP203" s="12">
        <f>+('3 Planilla Preadjudicación OTIC'!AP203)</f>
        <v>18473000</v>
      </c>
      <c r="AQ203" s="12">
        <f>+('3 Planilla Preadjudicación OTIC'!AQ203)</f>
        <v>3680000</v>
      </c>
      <c r="AR203" s="12">
        <f>+('3 Planilla Preadjudicación OTIC'!AR203)</f>
        <v>5500000</v>
      </c>
      <c r="AS203" s="12">
        <f>+('3 Planilla Preadjudicación OTIC'!AS203)</f>
        <v>4600000</v>
      </c>
      <c r="AT203" s="12">
        <f>+('3 Planilla Preadjudicación OTIC'!AT203)</f>
        <v>0</v>
      </c>
      <c r="AU203" s="12">
        <f>+('3 Planilla Preadjudicación OTIC'!AU203)</f>
        <v>32253000</v>
      </c>
      <c r="AV203" s="12" t="str">
        <f>+('3 Planilla Preadjudicación OTIC'!AV203)</f>
        <v>SI</v>
      </c>
      <c r="AW203" s="2">
        <f>+('3 Planilla Preadjudicación OTIC'!AW203)</f>
        <v>0</v>
      </c>
      <c r="AX203" s="4">
        <f>+('3 Planilla Preadjudicación OTIC'!AX203)</f>
        <v>7</v>
      </c>
      <c r="AY203" s="2">
        <f>+('3 Planilla Preadjudicación OTIC'!AY203)</f>
        <v>7</v>
      </c>
      <c r="AZ203" s="2" t="str">
        <f>+('3 Planilla Preadjudicación OTIC'!BA203)</f>
        <v>-</v>
      </c>
      <c r="BA203" s="2" t="str">
        <f>+('3 Planilla Preadjudicación OTIC'!BB203)</f>
        <v>-</v>
      </c>
      <c r="BB203" s="2" t="str">
        <f>+('3 Planilla Preadjudicación OTIC'!BC203)</f>
        <v>-</v>
      </c>
      <c r="BC203" s="2" t="str">
        <f>+('3 Planilla Preadjudicación OTIC'!BD203)</f>
        <v>-</v>
      </c>
      <c r="BD203" s="2" t="str">
        <f>+('3 Planilla Preadjudicación OTIC'!BE203)</f>
        <v>-</v>
      </c>
      <c r="BE203" s="2" t="str">
        <f>+('3 Planilla Preadjudicación OTIC'!BF203)</f>
        <v>-</v>
      </c>
      <c r="BF203" s="2"/>
      <c r="BG203" s="2">
        <f>+('3 Planilla Preadjudicación OTIC'!BG203)</f>
        <v>7</v>
      </c>
      <c r="BH203" s="2">
        <f>+('3 Planilla Preadjudicación OTIC'!BH203)</f>
        <v>7</v>
      </c>
      <c r="BI203" s="2">
        <f>+('3 Planilla Preadjudicación OTIC'!BI203)</f>
        <v>7</v>
      </c>
      <c r="BJ203" s="2">
        <f>+('3 Planilla Preadjudicación OTIC'!BJ203)</f>
        <v>7</v>
      </c>
      <c r="BK203" s="2">
        <f>+('3 Planilla Preadjudicación OTIC'!BK203)</f>
        <v>7</v>
      </c>
      <c r="BL203" s="199">
        <f>+('3 Planilla Preadjudicación OTIC'!BM203)</f>
        <v>7</v>
      </c>
      <c r="BM203" s="103">
        <f>ROUND(('3 Planilla Preadjudicación OTIC'!BN203),1)</f>
        <v>7</v>
      </c>
      <c r="BN203" s="4" t="str">
        <f>+('3 Planilla Preadjudicación OTIC'!BO203)</f>
        <v>Si</v>
      </c>
      <c r="BO203" s="4" t="str">
        <f>+('3 Planilla Preadjudicación OTIC'!BP203)</f>
        <v>Guillermo Gonzalez</v>
      </c>
      <c r="BP203" s="4" t="str">
        <f>+('3 Planilla Preadjudicación OTIC'!BQ203)</f>
        <v>ggonzalez@isolution.cl</v>
      </c>
      <c r="BQ203" s="4" t="str">
        <f>+('3 Planilla Preadjudicación OTIC'!BR203)</f>
        <v>56 9 95163347</v>
      </c>
      <c r="BR203" s="4" t="str">
        <f>+('3 Planilla Preadjudicación OTIC'!BS203)</f>
        <v>Luis Zurita S/n</v>
      </c>
      <c r="BS203" s="4" t="str">
        <f>+('3 Planilla Preadjudicación OTIC'!BT203)</f>
        <v>APLICAR PROCEDIMIENTOS TÉCNICOS PARA LA CONFECCIÓN E INSTALACIÓN DE ESTRUCTURAS DE MOLDAJES, CIERRES
 PROVISORIOS Y TECHUMBRE Y CUBIERTAS DE VIVIENDAS, SEGÚN PROCEDIMIENTOS DE SEGURIDAD Y ESPECIFICACIONES
 TÉCNICAS DEL PROYECTO.</v>
      </c>
      <c r="BT203" s="135"/>
      <c r="BU203" s="85">
        <f>IF(VLOOKUP(A203,'BD OFICIAL'!$A$1:$AL$2097,7,0)=D203,0,1)</f>
        <v>0</v>
      </c>
      <c r="BV203" s="85">
        <f>IF(VLOOKUP(A203,'BD OFICIAL'!$A$1:$AL$2097,11,0)=J203,0,1)</f>
        <v>0</v>
      </c>
      <c r="BW203" s="85">
        <f>IF(VLOOKUP(A203,'BD OFICIAL'!$A$1:$AL$2097,13,0)=L203,0,1)</f>
        <v>0</v>
      </c>
      <c r="BX203" s="2">
        <f>IF(VLOOKUP(A203,'BD OFICIAL'!$A$1:$AL$2097,16,0)=O203,0,1)</f>
        <v>0</v>
      </c>
      <c r="BY203" s="2">
        <f>IF(VLOOKUP(A203,'BD OFICIAL'!$A$1:$AL$2097,17,0)=P203,0,1)</f>
        <v>0</v>
      </c>
      <c r="BZ203" s="2">
        <f>IF(VLOOKUP(A203,'BD OFICIAL'!$A$1:$AL$2097,19,0)=R203,0,1)</f>
        <v>0</v>
      </c>
      <c r="CA203" s="2">
        <f>IF(VLOOKUP(A203,'BD OFICIAL'!$A$1:$AL$2097,21,0)=T203,0,1)</f>
        <v>0</v>
      </c>
      <c r="CB203" s="2">
        <f>IF(VLOOKUP(A203,'BD OFICIAL'!$A$1:$AL$2097,24,0)=AK203,0,1)</f>
        <v>0</v>
      </c>
      <c r="CC203" s="2">
        <f>IF(VLOOKUP(A203,'BD OFICIAL'!$A$1:$AL$2097,25,0)=X203,0,1)</f>
        <v>0</v>
      </c>
      <c r="CD203" s="2">
        <f>IF(VLOOKUP(A203,'BD OFICIAL'!$A$1:$AL$2097,26,0)=Y203,0,1)</f>
        <v>0</v>
      </c>
      <c r="CE203" s="2">
        <f>IF(VLOOKUP(A203,'BD OFICIAL'!$A$1:$AL$2097,27,0)=Z203,0,1)</f>
        <v>0</v>
      </c>
      <c r="CF203" s="2">
        <f>IF(VLOOKUP(A203,'BD OFICIAL'!$A$1:$AL$2097,28,0)=AA203,0,1)</f>
        <v>0</v>
      </c>
      <c r="CG203" s="2">
        <f>IF(VLOOKUP(A203,'BD OFICIAL'!$A$1:$AL$2097,33,0)=AF203,0,1)</f>
        <v>0</v>
      </c>
      <c r="CH203" s="2">
        <f>IF(VLOOKUP(A203,'BD OFICIAL'!$A$1:$AL$2097,35,0)=AH203,0,1)</f>
        <v>0</v>
      </c>
      <c r="CI203" s="85">
        <f>IF(VLOOKUP(A203,'BD OFICIAL'!$A$1:$AL$2097,34,0)=AL203,0,1)</f>
        <v>0</v>
      </c>
      <c r="CJ203" s="12">
        <f>VLOOKUP(A203,'BD OFICIAL'!$A$1:$AM$2097,36,0)*AM203-AP203</f>
        <v>0</v>
      </c>
      <c r="CK203" s="85" t="str">
        <f t="shared" si="109"/>
        <v>SHNOM</v>
      </c>
      <c r="CL203" s="85" t="str">
        <f t="shared" si="110"/>
        <v>SI</v>
      </c>
      <c r="CM203" s="85" t="str">
        <f t="shared" si="123"/>
        <v>NO</v>
      </c>
      <c r="CN203" s="31">
        <f t="shared" si="124"/>
        <v>0</v>
      </c>
      <c r="CO203" s="31">
        <f t="shared" si="111"/>
        <v>0</v>
      </c>
      <c r="CP203" s="31">
        <f t="shared" si="102"/>
        <v>0</v>
      </c>
      <c r="CQ203" s="31">
        <f>IF(Y203="NO",0,IF(Y203="SI",IF(VLOOKUP(A203,'BD OFICIAL'!$A:$AO,40,0)=AQ203,0,1)))</f>
        <v>0</v>
      </c>
      <c r="CR203" s="31">
        <f>IF(Z203="NO",0,IF(Z203="SI",IF(VLOOKUP(A203,'BD OFICIAL'!$A:$AO,41,0)=AS203,0,1)))</f>
        <v>0</v>
      </c>
      <c r="CS203" s="31">
        <f t="shared" si="112"/>
        <v>0</v>
      </c>
      <c r="CT203" s="31">
        <f t="shared" si="113"/>
        <v>0</v>
      </c>
      <c r="CU203" s="31">
        <f>IF(VLOOKUP(A203,'BD OFICIAL'!$A$1:$AL$1055,31,0)="SI",IF(AT203&gt;0,0,1),IF(AT203=0,0,1))</f>
        <v>0</v>
      </c>
      <c r="CV203" s="31">
        <f t="shared" si="114"/>
        <v>0</v>
      </c>
      <c r="CW203" s="31">
        <f t="shared" si="115"/>
        <v>0</v>
      </c>
      <c r="CX203" s="85" t="str">
        <f t="shared" si="125"/>
        <v>SI</v>
      </c>
      <c r="CY203" s="31">
        <f t="shared" si="126"/>
        <v>0</v>
      </c>
      <c r="CZ203" s="85" t="str">
        <f>IF(ISERROR(VLOOKUP(AI203,EXPERIENCIA!$A$1:$C$2100,1,0)),"NO","SI")</f>
        <v>SI</v>
      </c>
      <c r="DA203" s="85">
        <f>IF(CX203="no","NO APLICA",IF(AX203=0,"ERROR NOTA",IF(AND(AX203&gt;1,CZ203="NO"),"ERROR NOTA",IF(AND(CZ203="NO",AX203=1),0,IF(VLOOKUP(AI203,EXPERIENCIA!$A$1:$C$2100,3,0)=AX203,0,"ERROR NOTA")))))</f>
        <v>0</v>
      </c>
      <c r="DB203" s="85" t="str">
        <f>IF(ISERROR(VLOOKUP(AI203,COMPORTAMIENTO!$A$1:$C$2100,1,0)),"NO","SI")</f>
        <v>SI</v>
      </c>
      <c r="DC203" s="85">
        <f>IF(CX203="NO","NO APLICA",IF(AY203=0,"ERROR NOTA",IF(AND(DB203="NO",AY203=7),0,IF(VLOOKUP(AI203,COMPORTAMIENTO!$A$2:$H$2100,8,0)=AY203,0,"ERROR NOTA"))))</f>
        <v>0</v>
      </c>
      <c r="DD203" s="103">
        <f t="shared" si="127"/>
        <v>0.70000000000000007</v>
      </c>
      <c r="DE203" s="103">
        <f t="shared" si="128"/>
        <v>0.70000000000000007</v>
      </c>
      <c r="DF203" s="85" t="str">
        <f t="shared" si="116"/>
        <v>SI</v>
      </c>
      <c r="DG203" s="85">
        <f t="shared" si="117"/>
        <v>0</v>
      </c>
      <c r="DH203" s="85">
        <f t="shared" si="129"/>
        <v>0</v>
      </c>
      <c r="DI203" s="85">
        <f t="shared" si="118"/>
        <v>0</v>
      </c>
      <c r="DJ203" s="7">
        <f t="shared" si="130"/>
        <v>7.0000000000000009</v>
      </c>
      <c r="DK203" s="7">
        <f t="shared" si="119"/>
        <v>7.0000000000000009</v>
      </c>
      <c r="DL203" s="12">
        <f t="shared" si="131"/>
        <v>5075</v>
      </c>
      <c r="DM203" s="12">
        <f>VLOOKUP(A203,'5 TD'!$A:$B,2,0)</f>
        <v>5075</v>
      </c>
      <c r="DN203" s="7">
        <f t="shared" si="120"/>
        <v>7</v>
      </c>
      <c r="DO203" s="85" t="str">
        <f t="shared" si="121"/>
        <v>APROBADO</v>
      </c>
      <c r="DP203" s="85" t="str">
        <f t="shared" si="103"/>
        <v>APROBADO</v>
      </c>
      <c r="DQ203" s="7">
        <f t="shared" si="104"/>
        <v>7</v>
      </c>
      <c r="DR203" s="85" t="str">
        <f t="shared" si="132"/>
        <v>APROBADO</v>
      </c>
      <c r="DS203" s="2" t="str">
        <f>+('3 Planilla Preadjudicación OTIC'!BO203)</f>
        <v>Si</v>
      </c>
      <c r="DT203" s="2">
        <f>IF(DR203="APROBADO",VLOOKUP(A203,'5 TD'!$D$3:$E$270,2,0),"NO APLICA")</f>
        <v>7</v>
      </c>
      <c r="DU203" s="2" t="str">
        <f t="shared" si="105"/>
        <v>SI</v>
      </c>
      <c r="DV203" s="2">
        <f>IF(DU203="SI",VLOOKUP(A203,'5 TD'!$G$3:$H$270,2,0),"NO APLICA ")</f>
        <v>7.0000000000000009</v>
      </c>
      <c r="DW203" s="2" t="str">
        <f t="shared" si="133"/>
        <v>SI</v>
      </c>
      <c r="DX203" s="2">
        <f>IF(DW203="SI",VLOOKUP(A203,'5 TD'!$J$4:$K$472,2,0),"NO APLICA")</f>
        <v>7</v>
      </c>
      <c r="DY203" s="2" t="str">
        <f t="shared" si="134"/>
        <v>SI</v>
      </c>
      <c r="DZ203" s="7">
        <f>IF(DY203="SI",VLOOKUP(A203,'5 TD'!$M$4:$N$350,2,0),"NO APLICA")</f>
        <v>7</v>
      </c>
      <c r="EA203" s="2" t="str">
        <f t="shared" si="122"/>
        <v>SI</v>
      </c>
      <c r="EB203" s="12">
        <f t="shared" si="135"/>
        <v>5075</v>
      </c>
      <c r="EC203" s="12">
        <f>IF(EA203="SI",VLOOKUP(A203,'5 TD'!$V$4:$W$479,2,0),"NO APLICA")</f>
        <v>5075</v>
      </c>
      <c r="ED203" s="2" t="str">
        <f t="shared" si="106"/>
        <v>SI</v>
      </c>
      <c r="EE203" s="79">
        <f>IF(ED203="SI",VLOOKUP(AI203,COMPORTAMIENTO!$A$1:$H$2100,7,0),"NO APLICA")</f>
        <v>0.16245487364620939</v>
      </c>
      <c r="EF203" s="234">
        <f>IF(ED203="SI",VLOOKUP(A203,'5 TD'!$P$2:$Q$479,2,0),"NO APLICA")</f>
        <v>0.16245487364620939</v>
      </c>
      <c r="EG203" s="2" t="str">
        <f t="shared" si="107"/>
        <v>SI</v>
      </c>
      <c r="EH203" s="2">
        <f>IF(CZ203="no",0,VLOOKUP(AI203,EXPERIENCIA!$A$1:$C$2100,2,0))</f>
        <v>122</v>
      </c>
      <c r="EI203" s="2">
        <f>IF(CZ203="si",VLOOKUP(A203,'5 TD'!$S$3:$T$2103,2,0),0)</f>
        <v>146</v>
      </c>
      <c r="EJ203" s="2" t="str">
        <f t="shared" si="108"/>
        <v>NO</v>
      </c>
      <c r="EK203" s="2">
        <f>+('3 Planilla Preadjudicación OTIC'!BU204)</f>
        <v>0</v>
      </c>
      <c r="EL203" s="3"/>
      <c r="EM203" s="239"/>
      <c r="EN203" s="239"/>
    </row>
    <row r="204" spans="1:144" ht="15" hidden="1" customHeight="1" x14ac:dyDescent="0.3">
      <c r="A204" s="2">
        <f>+('3 Planilla Preadjudicación OTIC'!A204)</f>
        <v>14552</v>
      </c>
      <c r="B204" s="2" t="str">
        <f>+('3 Planilla Preadjudicación OTIC'!B204)</f>
        <v>53334038-5</v>
      </c>
      <c r="C204" s="4">
        <f>+('3 Planilla Preadjudicación OTIC'!E204)</f>
        <v>2025</v>
      </c>
      <c r="D204" s="4" t="str">
        <f>+('3 Planilla Preadjudicación OTIC'!F204)</f>
        <v>Fondos Regionales</v>
      </c>
      <c r="E204" s="4" t="str">
        <f>+('3 Planilla Preadjudicación OTIC'!G204)</f>
        <v>61531000-K</v>
      </c>
      <c r="F204" s="4" t="str">
        <f>+('3 Planilla Preadjudicación OTIC'!H204)</f>
        <v>SENCE</v>
      </c>
      <c r="G204" s="4"/>
      <c r="H204" s="4"/>
      <c r="I204" s="4" t="str">
        <f>+('3 Planilla Preadjudicación OTIC'!I204)</f>
        <v>LABORES DE CARPINTERÍA DE TERMINACIONES AVANZADAS</v>
      </c>
      <c r="J204" s="4" t="str">
        <f>+('3 Planilla Preadjudicación OTIC'!J204)</f>
        <v>PF1567</v>
      </c>
      <c r="K204" s="4" t="str">
        <f>+('3 Planilla Preadjudicación OTIC'!K204)</f>
        <v>TÉCNICAS PARA EL EMPRENDIMIENTO</v>
      </c>
      <c r="L204" s="4" t="str">
        <f>+('3 Planilla Preadjudicación OTIC'!L204)</f>
        <v>PF0921</v>
      </c>
      <c r="M204" s="2">
        <f>+('3 Planilla Preadjudicación OTIC'!M204)</f>
        <v>9</v>
      </c>
      <c r="N204" s="4" t="str">
        <f>+('3 Planilla Preadjudicación OTIC'!N204)</f>
        <v>DE LA ARAUCANÍA</v>
      </c>
      <c r="O204" s="4" t="str">
        <f>+('3 Planilla Preadjudicación OTIC'!O204)</f>
        <v>SAAVEDRA</v>
      </c>
      <c r="P204" s="4" t="str">
        <f>+('3 Planilla Preadjudicación OTIC'!P204)</f>
        <v>PERSONAS VULNERABLES PERTENECIENTES AL 80 % MÁS VULNERABLE</v>
      </c>
      <c r="Q204" s="4" t="str">
        <f>+('3 Planilla Preadjudicación OTIC'!Q204)</f>
        <v>PRESENCIAL</v>
      </c>
      <c r="R204" s="4" t="str">
        <f>+('3 Planilla Preadjudicación OTIC'!R204)</f>
        <v>INDEPENDIENTE</v>
      </c>
      <c r="S204" s="4" t="str">
        <f>+('3 Planilla Preadjudicación OTIC'!S204)</f>
        <v>01. LUNES - MAÑANA / 04. MARTES - MAÑANA / 07. MIÉRCOLES - MAÑANA / 10. JUEVES - MAÑANA / 13. VIERNES - MAÑANA</v>
      </c>
      <c r="T204" s="2">
        <f>+('3 Planilla Preadjudicación OTIC'!T204)</f>
        <v>20</v>
      </c>
      <c r="U204" s="2">
        <f>+('3 Planilla Preadjudicación OTIC'!U204)</f>
        <v>130</v>
      </c>
      <c r="V204" s="2">
        <f>+('3 Planilla Preadjudicación OTIC'!V204)</f>
        <v>12</v>
      </c>
      <c r="W204" s="2">
        <f>+('3 Planilla Preadjudicación OTIC'!W204)</f>
        <v>142</v>
      </c>
      <c r="X204" s="2">
        <f>+('3 Planilla Preadjudicación OTIC'!X204)</f>
        <v>4</v>
      </c>
      <c r="Y204" s="2" t="str">
        <f>+('3 Planilla Preadjudicación OTIC'!Y204)</f>
        <v>SI</v>
      </c>
      <c r="Z204" s="2" t="str">
        <f>+('3 Planilla Preadjudicación OTIC'!Z204)</f>
        <v>SI</v>
      </c>
      <c r="AA204" s="2" t="str">
        <f>+('3 Planilla Preadjudicación OTIC'!AA204)</f>
        <v>SI</v>
      </c>
      <c r="AB204" s="4">
        <f>+('3 Planilla Preadjudicación OTIC'!AB204)</f>
        <v>0</v>
      </c>
      <c r="AC204" s="4" t="str">
        <f>+('3 Planilla Preadjudicación OTIC'!AC204)</f>
        <v>EDUCACIÓN MEDIA COMPLETA, PREFERENTEMENTE</v>
      </c>
      <c r="AD204" s="2">
        <f>+('3 Planilla Preadjudicación OTIC'!AD204)</f>
        <v>0</v>
      </c>
      <c r="AE204" s="4">
        <f>+('3 Planilla Preadjudicación OTIC'!AE204)</f>
        <v>0</v>
      </c>
      <c r="AF204" s="2" t="str">
        <f>+('3 Planilla Preadjudicación OTIC'!AF204)</f>
        <v>CONVOCATORIA ABIERTA</v>
      </c>
      <c r="AG204" s="2">
        <f>+('3 Planilla Preadjudicación OTIC'!AG204)</f>
        <v>36</v>
      </c>
      <c r="AH204" s="30">
        <v>2</v>
      </c>
      <c r="AI204" s="2" t="str">
        <f>+('3 Planilla Preadjudicación OTIC'!AI204)</f>
        <v>76056645-4</v>
      </c>
      <c r="AJ204" s="135" t="str">
        <f>+('3 Planilla Preadjudicación OTIC'!AJ204)</f>
        <v>Solution Capacitación en gestión Ltda.</v>
      </c>
      <c r="AK204" s="4">
        <f>+('3 Planilla Preadjudicación OTIC'!AK204)</f>
        <v>142</v>
      </c>
      <c r="AL204" s="2">
        <f>+('3 Planilla Preadjudicación OTIC'!AL204)</f>
        <v>36</v>
      </c>
      <c r="AM204" s="2">
        <f>+('3 Planilla Preadjudicación OTIC'!AM204)</f>
        <v>5075</v>
      </c>
      <c r="AN204" s="12">
        <f>+('3 Planilla Preadjudicación OTIC'!AN204)</f>
        <v>275000</v>
      </c>
      <c r="AO204" s="12">
        <f>+('3 Planilla Preadjudicación OTIC'!AO204)</f>
        <v>0</v>
      </c>
      <c r="AP204" s="12">
        <f>+('3 Planilla Preadjudicación OTIC'!AP204)</f>
        <v>14413000</v>
      </c>
      <c r="AQ204" s="12">
        <f>+('3 Planilla Preadjudicación OTIC'!AQ204)</f>
        <v>2880000</v>
      </c>
      <c r="AR204" s="12">
        <f>+('3 Planilla Preadjudicación OTIC'!AR204)</f>
        <v>5500000</v>
      </c>
      <c r="AS204" s="12">
        <f>+('3 Planilla Preadjudicación OTIC'!AS204)</f>
        <v>3600000</v>
      </c>
      <c r="AT204" s="12">
        <f>+('3 Planilla Preadjudicación OTIC'!AT204)</f>
        <v>0</v>
      </c>
      <c r="AU204" s="12">
        <f>+('3 Planilla Preadjudicación OTIC'!AU204)</f>
        <v>26393000</v>
      </c>
      <c r="AV204" s="12" t="str">
        <f>+('3 Planilla Preadjudicación OTIC'!AV204)</f>
        <v>SI</v>
      </c>
      <c r="AW204" s="2">
        <f>+('3 Planilla Preadjudicación OTIC'!AW204)</f>
        <v>0</v>
      </c>
      <c r="AX204" s="4">
        <f>+('3 Planilla Preadjudicación OTIC'!AX204)</f>
        <v>7</v>
      </c>
      <c r="AY204" s="2">
        <f>+('3 Planilla Preadjudicación OTIC'!AY204)</f>
        <v>7</v>
      </c>
      <c r="AZ204" s="2" t="str">
        <f>+('3 Planilla Preadjudicación OTIC'!BA204)</f>
        <v>-</v>
      </c>
      <c r="BA204" s="2" t="str">
        <f>+('3 Planilla Preadjudicación OTIC'!BB204)</f>
        <v>-</v>
      </c>
      <c r="BB204" s="2" t="str">
        <f>+('3 Planilla Preadjudicación OTIC'!BC204)</f>
        <v>-</v>
      </c>
      <c r="BC204" s="2" t="str">
        <f>+('3 Planilla Preadjudicación OTIC'!BD204)</f>
        <v>-</v>
      </c>
      <c r="BD204" s="2" t="str">
        <f>+('3 Planilla Preadjudicación OTIC'!BE204)</f>
        <v>-</v>
      </c>
      <c r="BE204" s="2" t="str">
        <f>+('3 Planilla Preadjudicación OTIC'!BF204)</f>
        <v>-</v>
      </c>
      <c r="BF204" s="2"/>
      <c r="BG204" s="2">
        <f>+('3 Planilla Preadjudicación OTIC'!BG204)</f>
        <v>7</v>
      </c>
      <c r="BH204" s="2">
        <f>+('3 Planilla Preadjudicación OTIC'!BH204)</f>
        <v>7</v>
      </c>
      <c r="BI204" s="2">
        <f>+('3 Planilla Preadjudicación OTIC'!BI204)</f>
        <v>7</v>
      </c>
      <c r="BJ204" s="2">
        <f>+('3 Planilla Preadjudicación OTIC'!BJ204)</f>
        <v>7</v>
      </c>
      <c r="BK204" s="2">
        <f>+('3 Planilla Preadjudicación OTIC'!BK204)</f>
        <v>7</v>
      </c>
      <c r="BL204" s="199">
        <f>+('3 Planilla Preadjudicación OTIC'!BM204)</f>
        <v>7</v>
      </c>
      <c r="BM204" s="103">
        <f>ROUND(('3 Planilla Preadjudicación OTIC'!BN204),1)</f>
        <v>7</v>
      </c>
      <c r="BN204" s="4">
        <f>+('3 Planilla Preadjudicación OTIC'!BO204)</f>
        <v>0</v>
      </c>
      <c r="BO204" s="4">
        <f>+('3 Planilla Preadjudicación OTIC'!BP204)</f>
        <v>0</v>
      </c>
      <c r="BP204" s="4">
        <f>+('3 Planilla Preadjudicación OTIC'!BQ204)</f>
        <v>0</v>
      </c>
      <c r="BQ204" s="4">
        <f>+('3 Planilla Preadjudicación OTIC'!BR204)</f>
        <v>0</v>
      </c>
      <c r="BR204" s="4">
        <f>+('3 Planilla Preadjudicación OTIC'!BS204)</f>
        <v>0</v>
      </c>
      <c r="BS204" s="4">
        <f>+('3 Planilla Preadjudicación OTIC'!BT204)</f>
        <v>0</v>
      </c>
      <c r="BT204" s="135"/>
      <c r="BU204" s="85">
        <f>IF(VLOOKUP(A204,'BD OFICIAL'!$A$1:$AL$2097,7,0)=D204,0,1)</f>
        <v>0</v>
      </c>
      <c r="BV204" s="85">
        <f>IF(VLOOKUP(A204,'BD OFICIAL'!$A$1:$AL$2097,11,0)=J204,0,1)</f>
        <v>0</v>
      </c>
      <c r="BW204" s="85">
        <f>IF(VLOOKUP(A204,'BD OFICIAL'!$A$1:$AL$2097,13,0)=L204,0,1)</f>
        <v>0</v>
      </c>
      <c r="BX204" s="2">
        <f>IF(VLOOKUP(A204,'BD OFICIAL'!$A$1:$AL$2097,16,0)=O204,0,1)</f>
        <v>0</v>
      </c>
      <c r="BY204" s="2">
        <f>IF(VLOOKUP(A204,'BD OFICIAL'!$A$1:$AL$2097,17,0)=P204,0,1)</f>
        <v>0</v>
      </c>
      <c r="BZ204" s="2">
        <f>IF(VLOOKUP(A204,'BD OFICIAL'!$A$1:$AL$2097,19,0)=R204,0,1)</f>
        <v>0</v>
      </c>
      <c r="CA204" s="2">
        <f>IF(VLOOKUP(A204,'BD OFICIAL'!$A$1:$AL$2097,21,0)=T204,0,1)</f>
        <v>0</v>
      </c>
      <c r="CB204" s="2">
        <f>IF(VLOOKUP(A204,'BD OFICIAL'!$A$1:$AL$2097,24,0)=AK204,0,1)</f>
        <v>0</v>
      </c>
      <c r="CC204" s="2">
        <f>IF(VLOOKUP(A204,'BD OFICIAL'!$A$1:$AL$2097,25,0)=X204,0,1)</f>
        <v>0</v>
      </c>
      <c r="CD204" s="2">
        <f>IF(VLOOKUP(A204,'BD OFICIAL'!$A$1:$AL$2097,26,0)=Y204,0,1)</f>
        <v>0</v>
      </c>
      <c r="CE204" s="2">
        <f>IF(VLOOKUP(A204,'BD OFICIAL'!$A$1:$AL$2097,27,0)=Z204,0,1)</f>
        <v>0</v>
      </c>
      <c r="CF204" s="2">
        <f>IF(VLOOKUP(A204,'BD OFICIAL'!$A$1:$AL$2097,28,0)=AA204,0,1)</f>
        <v>0</v>
      </c>
      <c r="CG204" s="2">
        <f>IF(VLOOKUP(A204,'BD OFICIAL'!$A$1:$AL$2097,33,0)=AF204,0,1)</f>
        <v>0</v>
      </c>
      <c r="CH204" s="2">
        <f>IF(VLOOKUP(A204,'BD OFICIAL'!$A$1:$AL$2097,35,0)=AH204,0,1)</f>
        <v>0</v>
      </c>
      <c r="CI204" s="85">
        <f>IF(VLOOKUP(A204,'BD OFICIAL'!$A$1:$AL$2097,34,0)=AL204,0,1)</f>
        <v>0</v>
      </c>
      <c r="CJ204" s="12">
        <f>VLOOKUP(A204,'BD OFICIAL'!$A$1:$AM$2097,36,0)*AM204-AP204</f>
        <v>0</v>
      </c>
      <c r="CK204" s="85" t="str">
        <f t="shared" si="109"/>
        <v>SHNOM</v>
      </c>
      <c r="CL204" s="85" t="str">
        <f t="shared" si="110"/>
        <v>SI</v>
      </c>
      <c r="CM204" s="85" t="str">
        <f t="shared" si="123"/>
        <v>NO</v>
      </c>
      <c r="CN204" s="31">
        <f t="shared" si="124"/>
        <v>0</v>
      </c>
      <c r="CO204" s="31">
        <f t="shared" si="111"/>
        <v>0</v>
      </c>
      <c r="CP204" s="31">
        <f t="shared" si="102"/>
        <v>0</v>
      </c>
      <c r="CQ204" s="31">
        <f>IF(Y204="NO",0,IF(Y204="SI",IF(VLOOKUP(A204,'BD OFICIAL'!$A:$AO,40,0)=AQ204,0,1)))</f>
        <v>0</v>
      </c>
      <c r="CR204" s="31">
        <f>IF(Z204="NO",0,IF(Z204="SI",IF(VLOOKUP(A204,'BD OFICIAL'!$A:$AO,41,0)=AS204,0,1)))</f>
        <v>0</v>
      </c>
      <c r="CS204" s="31">
        <f t="shared" si="112"/>
        <v>0</v>
      </c>
      <c r="CT204" s="31">
        <f t="shared" si="113"/>
        <v>0</v>
      </c>
      <c r="CU204" s="31">
        <f>IF(VLOOKUP(A204,'BD OFICIAL'!$A$1:$AL$1055,31,0)="SI",IF(AT204&gt;0,0,1),IF(AT204=0,0,1))</f>
        <v>0</v>
      </c>
      <c r="CV204" s="31">
        <f t="shared" si="114"/>
        <v>0</v>
      </c>
      <c r="CW204" s="31">
        <f t="shared" si="115"/>
        <v>0</v>
      </c>
      <c r="CX204" s="85" t="str">
        <f t="shared" si="125"/>
        <v>SI</v>
      </c>
      <c r="CY204" s="31">
        <f t="shared" si="126"/>
        <v>0</v>
      </c>
      <c r="CZ204" s="85" t="str">
        <f>IF(ISERROR(VLOOKUP(AI204,EXPERIENCIA!$A$1:$C$2100,1,0)),"NO","SI")</f>
        <v>SI</v>
      </c>
      <c r="DA204" s="85">
        <f>IF(CX204="no","NO APLICA",IF(AX204=0,"ERROR NOTA",IF(AND(AX204&gt;1,CZ204="NO"),"ERROR NOTA",IF(AND(CZ204="NO",AX204=1),0,IF(VLOOKUP(AI204,EXPERIENCIA!$A$1:$C$2100,3,0)=AX204,0,"ERROR NOTA")))))</f>
        <v>0</v>
      </c>
      <c r="DB204" s="85" t="str">
        <f>IF(ISERROR(VLOOKUP(AI204,COMPORTAMIENTO!$A$1:$C$2100,1,0)),"NO","SI")</f>
        <v>SI</v>
      </c>
      <c r="DC204" s="85">
        <f>IF(CX204="NO","NO APLICA",IF(AY204=0,"ERROR NOTA",IF(AND(DB204="NO",AY204=7),0,IF(VLOOKUP(AI204,COMPORTAMIENTO!$A$2:$H$2100,8,0)=AY204,0,"ERROR NOTA"))))</f>
        <v>0</v>
      </c>
      <c r="DD204" s="103">
        <f t="shared" si="127"/>
        <v>0.70000000000000007</v>
      </c>
      <c r="DE204" s="103">
        <f t="shared" si="128"/>
        <v>0.70000000000000007</v>
      </c>
      <c r="DF204" s="85" t="str">
        <f t="shared" si="116"/>
        <v>SI</v>
      </c>
      <c r="DG204" s="85">
        <f t="shared" si="117"/>
        <v>0</v>
      </c>
      <c r="DH204" s="85">
        <f t="shared" si="129"/>
        <v>0</v>
      </c>
      <c r="DI204" s="85">
        <f t="shared" si="118"/>
        <v>0</v>
      </c>
      <c r="DJ204" s="7">
        <f t="shared" si="130"/>
        <v>7.0000000000000009</v>
      </c>
      <c r="DK204" s="7">
        <f t="shared" si="119"/>
        <v>7.0000000000000009</v>
      </c>
      <c r="DL204" s="12">
        <f t="shared" si="131"/>
        <v>5075</v>
      </c>
      <c r="DM204" s="12">
        <f>VLOOKUP(A204,'5 TD'!$A:$B,2,0)</f>
        <v>5075</v>
      </c>
      <c r="DN204" s="7">
        <f t="shared" si="120"/>
        <v>7</v>
      </c>
      <c r="DO204" s="85" t="str">
        <f t="shared" si="121"/>
        <v>APROBADO</v>
      </c>
      <c r="DP204" s="85" t="str">
        <f t="shared" si="103"/>
        <v>APROBADO</v>
      </c>
      <c r="DQ204" s="7">
        <f t="shared" si="104"/>
        <v>7</v>
      </c>
      <c r="DR204" s="85" t="str">
        <f t="shared" si="132"/>
        <v>APROBADO</v>
      </c>
      <c r="DS204" s="2">
        <f>+('3 Planilla Preadjudicación OTIC'!BO204)</f>
        <v>0</v>
      </c>
      <c r="DT204" s="2">
        <f>IF(DR204="APROBADO",VLOOKUP(A204,'5 TD'!$D$3:$E$270,2,0),"NO APLICA")</f>
        <v>7</v>
      </c>
      <c r="DU204" s="2" t="str">
        <f t="shared" si="105"/>
        <v>SI</v>
      </c>
      <c r="DV204" s="2">
        <f>IF(DU204="SI",VLOOKUP(A204,'5 TD'!$G$3:$H$270,2,0),"NO APLICA ")</f>
        <v>7.0000000000000009</v>
      </c>
      <c r="DW204" s="2" t="str">
        <f t="shared" si="133"/>
        <v>SI</v>
      </c>
      <c r="DX204" s="2">
        <f>IF(DW204="SI",VLOOKUP(A204,'5 TD'!$J$4:$K$472,2,0),"NO APLICA")</f>
        <v>7</v>
      </c>
      <c r="DY204" s="2" t="str">
        <f t="shared" si="134"/>
        <v>SI</v>
      </c>
      <c r="DZ204" s="7">
        <f>IF(DY204="SI",VLOOKUP(A204,'5 TD'!$M$4:$N$350,2,0),"NO APLICA")</f>
        <v>7</v>
      </c>
      <c r="EA204" s="2" t="str">
        <f t="shared" si="122"/>
        <v>SI</v>
      </c>
      <c r="EB204" s="12">
        <f t="shared" si="135"/>
        <v>5075</v>
      </c>
      <c r="EC204" s="12">
        <f>IF(EA204="SI",VLOOKUP(A204,'5 TD'!$V$4:$W$479,2,0),"NO APLICA")</f>
        <v>5075</v>
      </c>
      <c r="ED204" s="2" t="str">
        <f t="shared" si="106"/>
        <v>SI</v>
      </c>
      <c r="EE204" s="79">
        <f>IF(ED204="SI",VLOOKUP(AI204,COMPORTAMIENTO!$A$1:$H$2100,7,0),"NO APLICA")</f>
        <v>0.16245487364620939</v>
      </c>
      <c r="EF204" s="234">
        <f>IF(ED204="SI",VLOOKUP(A204,'5 TD'!$P$2:$Q$479,2,0),"NO APLICA")</f>
        <v>5.9523809523809527E-2</v>
      </c>
      <c r="EG204" s="2" t="str">
        <f t="shared" si="107"/>
        <v>NO</v>
      </c>
      <c r="EH204" s="2">
        <f>IF(CZ204="no",0,VLOOKUP(AI204,EXPERIENCIA!$A$1:$C$2100,2,0))</f>
        <v>122</v>
      </c>
      <c r="EI204" s="2">
        <f>IF(CZ204="si",VLOOKUP(A204,'5 TD'!$S$3:$T$2103,2,0),0)</f>
        <v>146</v>
      </c>
      <c r="EJ204" s="2" t="str">
        <f t="shared" si="108"/>
        <v>NO</v>
      </c>
      <c r="EK204" s="4" t="str">
        <f>+('3 Planilla Preadjudicación OTIC'!BU205)</f>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v>
      </c>
      <c r="EL204" s="3"/>
      <c r="EM204" s="3"/>
      <c r="EN204" s="3"/>
    </row>
    <row r="205" spans="1:144" s="240" customFormat="1" ht="15" hidden="1" customHeight="1" x14ac:dyDescent="0.3">
      <c r="A205" s="236">
        <f>+('3 Planilla Preadjudicación OTIC'!A205)</f>
        <v>14553</v>
      </c>
      <c r="B205" s="2" t="str">
        <f>+('3 Planilla Preadjudicación OTIC'!B205)</f>
        <v>53334038-5</v>
      </c>
      <c r="C205" s="4">
        <f>+('3 Planilla Preadjudicación OTIC'!E205)</f>
        <v>2025</v>
      </c>
      <c r="D205" s="4" t="str">
        <f>+('3 Planilla Preadjudicación OTIC'!F205)</f>
        <v>Fondos Regionales</v>
      </c>
      <c r="E205" s="4" t="str">
        <f>+('3 Planilla Preadjudicación OTIC'!G205)</f>
        <v>61531000-K</v>
      </c>
      <c r="F205" s="4" t="str">
        <f>+('3 Planilla Preadjudicación OTIC'!H205)</f>
        <v>SENCE</v>
      </c>
      <c r="G205" s="4"/>
      <c r="H205" s="4"/>
      <c r="I205" s="4" t="str">
        <f>+('3 Planilla Preadjudicación OTIC'!I205)</f>
        <v>LABORES DE CARPINTERÍA DE TERMINACIONES AVANZADAS</v>
      </c>
      <c r="J205" s="4" t="str">
        <f>+('3 Planilla Preadjudicación OTIC'!J205)</f>
        <v>PF1567</v>
      </c>
      <c r="K205" s="4" t="str">
        <f>+('3 Planilla Preadjudicación OTIC'!K205)</f>
        <v>TÉCNICAS PARA EL EMPRENDIMIENTO</v>
      </c>
      <c r="L205" s="4" t="str">
        <f>+('3 Planilla Preadjudicación OTIC'!L205)</f>
        <v>PF0921</v>
      </c>
      <c r="M205" s="2">
        <f>+('3 Planilla Preadjudicación OTIC'!M205)</f>
        <v>9</v>
      </c>
      <c r="N205" s="4" t="str">
        <f>+('3 Planilla Preadjudicación OTIC'!N205)</f>
        <v>DE LA ARAUCANÍA</v>
      </c>
      <c r="O205" s="4" t="str">
        <f>+('3 Planilla Preadjudicación OTIC'!O205)</f>
        <v>LOS SAUCES</v>
      </c>
      <c r="P205" s="4" t="str">
        <f>+('3 Planilla Preadjudicación OTIC'!P205)</f>
        <v>PERSONAS VULNERABLES PERTENECIENTES AL 80 % MÁS VULNERABLE</v>
      </c>
      <c r="Q205" s="4" t="str">
        <f>+('3 Planilla Preadjudicación OTIC'!Q205)</f>
        <v>PRESENCIAL</v>
      </c>
      <c r="R205" s="4" t="str">
        <f>+('3 Planilla Preadjudicación OTIC'!R205)</f>
        <v>INDEPENDIENTE</v>
      </c>
      <c r="S205" s="4" t="str">
        <f>+('3 Planilla Preadjudicación OTIC'!S205)</f>
        <v>01. LUNES - MAÑANA / 04. MARTES - MAÑANA / 07. MIÉRCOLES - MAÑANA / 10. JUEVES - MAÑANA / 13. VIERNES - MAÑANA</v>
      </c>
      <c r="T205" s="2">
        <f>+('3 Planilla Preadjudicación OTIC'!T205)</f>
        <v>20</v>
      </c>
      <c r="U205" s="2">
        <f>+('3 Planilla Preadjudicación OTIC'!U205)</f>
        <v>130</v>
      </c>
      <c r="V205" s="2">
        <f>+('3 Planilla Preadjudicación OTIC'!V205)</f>
        <v>12</v>
      </c>
      <c r="W205" s="2">
        <f>+('3 Planilla Preadjudicación OTIC'!W205)</f>
        <v>142</v>
      </c>
      <c r="X205" s="2">
        <f>+('3 Planilla Preadjudicación OTIC'!X205)</f>
        <v>4</v>
      </c>
      <c r="Y205" s="2" t="str">
        <f>+('3 Planilla Preadjudicación OTIC'!Y205)</f>
        <v>SI</v>
      </c>
      <c r="Z205" s="2" t="str">
        <f>+('3 Planilla Preadjudicación OTIC'!Z205)</f>
        <v>SI</v>
      </c>
      <c r="AA205" s="2" t="str">
        <f>+('3 Planilla Preadjudicación OTIC'!AA205)</f>
        <v>SI</v>
      </c>
      <c r="AB205" s="4">
        <f>+('3 Planilla Preadjudicación OTIC'!AB205)</f>
        <v>0</v>
      </c>
      <c r="AC205" s="4" t="str">
        <f>+('3 Planilla Preadjudicación OTIC'!AC205)</f>
        <v>EDUCACIÓN MEDIA COMPLETA, PREFERENTEMENTE</v>
      </c>
      <c r="AD205" s="2">
        <f>+('3 Planilla Preadjudicación OTIC'!AD205)</f>
        <v>0</v>
      </c>
      <c r="AE205" s="4">
        <f>+('3 Planilla Preadjudicación OTIC'!AE205)</f>
        <v>0</v>
      </c>
      <c r="AF205" s="2" t="str">
        <f>+('3 Planilla Preadjudicación OTIC'!AF205)</f>
        <v>CONVOCATORIA ABIERTA</v>
      </c>
      <c r="AG205" s="2">
        <f>+('3 Planilla Preadjudicación OTIC'!AG205)</f>
        <v>36</v>
      </c>
      <c r="AH205" s="30">
        <v>2</v>
      </c>
      <c r="AI205" s="2" t="str">
        <f>+('3 Planilla Preadjudicación OTIC'!AI205)</f>
        <v>76056645-4</v>
      </c>
      <c r="AJ205" s="135" t="str">
        <f>+('3 Planilla Preadjudicación OTIC'!AJ205)</f>
        <v>Solution Capacitación en gestión Ltda.</v>
      </c>
      <c r="AK205" s="4">
        <f>+('3 Planilla Preadjudicación OTIC'!AK205)</f>
        <v>142</v>
      </c>
      <c r="AL205" s="2">
        <f>+('3 Planilla Preadjudicación OTIC'!AL205)</f>
        <v>36</v>
      </c>
      <c r="AM205" s="2">
        <f>+('3 Planilla Preadjudicación OTIC'!AM205)</f>
        <v>5075</v>
      </c>
      <c r="AN205" s="12">
        <f>+('3 Planilla Preadjudicación OTIC'!AN205)</f>
        <v>275000</v>
      </c>
      <c r="AO205" s="12">
        <f>+('3 Planilla Preadjudicación OTIC'!AO205)</f>
        <v>0</v>
      </c>
      <c r="AP205" s="12">
        <f>+('3 Planilla Preadjudicación OTIC'!AP205)</f>
        <v>14413000</v>
      </c>
      <c r="AQ205" s="12">
        <f>+('3 Planilla Preadjudicación OTIC'!AQ205)</f>
        <v>2880000</v>
      </c>
      <c r="AR205" s="12">
        <f>+('3 Planilla Preadjudicación OTIC'!AR205)</f>
        <v>5500000</v>
      </c>
      <c r="AS205" s="12">
        <f>+('3 Planilla Preadjudicación OTIC'!AS205)</f>
        <v>3600000</v>
      </c>
      <c r="AT205" s="12">
        <f>+('3 Planilla Preadjudicación OTIC'!AT205)</f>
        <v>0</v>
      </c>
      <c r="AU205" s="12">
        <f>+('3 Planilla Preadjudicación OTIC'!AU205)</f>
        <v>26393000</v>
      </c>
      <c r="AV205" s="12" t="str">
        <f>+('3 Planilla Preadjudicación OTIC'!AV205)</f>
        <v>SI</v>
      </c>
      <c r="AW205" s="2">
        <f>+('3 Planilla Preadjudicación OTIC'!AW205)</f>
        <v>0</v>
      </c>
      <c r="AX205" s="4">
        <f>+('3 Planilla Preadjudicación OTIC'!AX205)</f>
        <v>7</v>
      </c>
      <c r="AY205" s="2">
        <f>+('3 Planilla Preadjudicación OTIC'!AY205)</f>
        <v>7</v>
      </c>
      <c r="AZ205" s="2" t="str">
        <f>+('3 Planilla Preadjudicación OTIC'!BA205)</f>
        <v>-</v>
      </c>
      <c r="BA205" s="2" t="str">
        <f>+('3 Planilla Preadjudicación OTIC'!BB205)</f>
        <v>-</v>
      </c>
      <c r="BB205" s="2" t="str">
        <f>+('3 Planilla Preadjudicación OTIC'!BC205)</f>
        <v>-</v>
      </c>
      <c r="BC205" s="2" t="str">
        <f>+('3 Planilla Preadjudicación OTIC'!BD205)</f>
        <v>-</v>
      </c>
      <c r="BD205" s="2" t="str">
        <f>+('3 Planilla Preadjudicación OTIC'!BE205)</f>
        <v>-</v>
      </c>
      <c r="BE205" s="2" t="str">
        <f>+('3 Planilla Preadjudicación OTIC'!BF205)</f>
        <v>-</v>
      </c>
      <c r="BF205" s="2"/>
      <c r="BG205" s="2">
        <f>+('3 Planilla Preadjudicación OTIC'!BG205)</f>
        <v>7</v>
      </c>
      <c r="BH205" s="2">
        <f>+('3 Planilla Preadjudicación OTIC'!BH205)</f>
        <v>7</v>
      </c>
      <c r="BI205" s="2">
        <f>+('3 Planilla Preadjudicación OTIC'!BI205)</f>
        <v>7</v>
      </c>
      <c r="BJ205" s="2">
        <f>+('3 Planilla Preadjudicación OTIC'!BJ205)</f>
        <v>7</v>
      </c>
      <c r="BK205" s="2">
        <f>+('3 Planilla Preadjudicación OTIC'!BK205)</f>
        <v>7</v>
      </c>
      <c r="BL205" s="199">
        <f>+('3 Planilla Preadjudicación OTIC'!BM205)</f>
        <v>7</v>
      </c>
      <c r="BM205" s="103">
        <f>ROUND(('3 Planilla Preadjudicación OTIC'!BN205),1)</f>
        <v>7</v>
      </c>
      <c r="BN205" s="4" t="str">
        <f>+('3 Planilla Preadjudicación OTIC'!BO205)</f>
        <v>Si</v>
      </c>
      <c r="BO205" s="4" t="str">
        <f>+('3 Planilla Preadjudicación OTIC'!BP205)</f>
        <v>Guillermo Gonzalez</v>
      </c>
      <c r="BP205" s="4" t="str">
        <f>+('3 Planilla Preadjudicación OTIC'!BQ205)</f>
        <v>ggonzalez@isolution.cl</v>
      </c>
      <c r="BQ205" s="4" t="str">
        <f>+('3 Planilla Preadjudicación OTIC'!BR205)</f>
        <v>56 9 95163347</v>
      </c>
      <c r="BR205" s="4" t="str">
        <f>+('3 Planilla Preadjudicación OTIC'!BS205)</f>
        <v>Sector Nininico S/n</v>
      </c>
      <c r="BS205" s="4" t="str">
        <f>+('3 Planilla Preadjudicación OTIC'!BT205)</f>
        <v>REALIZAR LAS TERMINACIONES DE CARPINTERÍA DE LA OBRA, DE ACUERDO A ESPECIFICACIONES TÉCNICAS, DE
 CALIDAD, SEGURIDAD Y SOLICITUDES DE LA OBRA.</v>
      </c>
      <c r="BT205" s="135"/>
      <c r="BU205" s="85">
        <f>IF(VLOOKUP(A205,'BD OFICIAL'!$A$1:$AL$2097,7,0)=D205,0,1)</f>
        <v>0</v>
      </c>
      <c r="BV205" s="85">
        <f>IF(VLOOKUP(A205,'BD OFICIAL'!$A$1:$AL$2097,11,0)=J205,0,1)</f>
        <v>0</v>
      </c>
      <c r="BW205" s="85">
        <f>IF(VLOOKUP(A205,'BD OFICIAL'!$A$1:$AL$2097,13,0)=L205,0,1)</f>
        <v>0</v>
      </c>
      <c r="BX205" s="2">
        <f>IF(VLOOKUP(A205,'BD OFICIAL'!$A$1:$AL$2097,16,0)=O205,0,1)</f>
        <v>0</v>
      </c>
      <c r="BY205" s="2">
        <f>IF(VLOOKUP(A205,'BD OFICIAL'!$A$1:$AL$2097,17,0)=P205,0,1)</f>
        <v>0</v>
      </c>
      <c r="BZ205" s="2">
        <f>IF(VLOOKUP(A205,'BD OFICIAL'!$A$1:$AL$2097,19,0)=R205,0,1)</f>
        <v>0</v>
      </c>
      <c r="CA205" s="2">
        <f>IF(VLOOKUP(A205,'BD OFICIAL'!$A$1:$AL$2097,21,0)=T205,0,1)</f>
        <v>0</v>
      </c>
      <c r="CB205" s="2">
        <f>IF(VLOOKUP(A205,'BD OFICIAL'!$A$1:$AL$2097,24,0)=AK205,0,1)</f>
        <v>0</v>
      </c>
      <c r="CC205" s="2">
        <f>IF(VLOOKUP(A205,'BD OFICIAL'!$A$1:$AL$2097,25,0)=X205,0,1)</f>
        <v>0</v>
      </c>
      <c r="CD205" s="2">
        <f>IF(VLOOKUP(A205,'BD OFICIAL'!$A$1:$AL$2097,26,0)=Y205,0,1)</f>
        <v>0</v>
      </c>
      <c r="CE205" s="2">
        <f>IF(VLOOKUP(A205,'BD OFICIAL'!$A$1:$AL$2097,27,0)=Z205,0,1)</f>
        <v>0</v>
      </c>
      <c r="CF205" s="2">
        <f>IF(VLOOKUP(A205,'BD OFICIAL'!$A$1:$AL$2097,28,0)=AA205,0,1)</f>
        <v>0</v>
      </c>
      <c r="CG205" s="2">
        <f>IF(VLOOKUP(A205,'BD OFICIAL'!$A$1:$AL$2097,33,0)=AF205,0,1)</f>
        <v>0</v>
      </c>
      <c r="CH205" s="2">
        <f>IF(VLOOKUP(A205,'BD OFICIAL'!$A$1:$AL$2097,35,0)=AH205,0,1)</f>
        <v>0</v>
      </c>
      <c r="CI205" s="85">
        <f>IF(VLOOKUP(A205,'BD OFICIAL'!$A$1:$AL$2097,34,0)=AL205,0,1)</f>
        <v>0</v>
      </c>
      <c r="CJ205" s="12">
        <f>VLOOKUP(A205,'BD OFICIAL'!$A$1:$AM$2097,36,0)*AM205-AP205</f>
        <v>0</v>
      </c>
      <c r="CK205" s="85" t="str">
        <f t="shared" si="109"/>
        <v>SHNOM</v>
      </c>
      <c r="CL205" s="85" t="str">
        <f t="shared" si="110"/>
        <v>SI</v>
      </c>
      <c r="CM205" s="85" t="str">
        <f t="shared" si="123"/>
        <v>NO</v>
      </c>
      <c r="CN205" s="31">
        <f t="shared" si="124"/>
        <v>0</v>
      </c>
      <c r="CO205" s="31">
        <f t="shared" si="111"/>
        <v>0</v>
      </c>
      <c r="CP205" s="31">
        <f t="shared" si="102"/>
        <v>0</v>
      </c>
      <c r="CQ205" s="31">
        <f>IF(Y205="NO",0,IF(Y205="SI",IF(VLOOKUP(A205,'BD OFICIAL'!$A:$AO,40,0)=AQ205,0,1)))</f>
        <v>0</v>
      </c>
      <c r="CR205" s="31">
        <f>IF(Z205="NO",0,IF(Z205="SI",IF(VLOOKUP(A205,'BD OFICIAL'!$A:$AO,41,0)=AS205,0,1)))</f>
        <v>0</v>
      </c>
      <c r="CS205" s="31">
        <f t="shared" si="112"/>
        <v>0</v>
      </c>
      <c r="CT205" s="31">
        <f t="shared" si="113"/>
        <v>0</v>
      </c>
      <c r="CU205" s="31">
        <f>IF(VLOOKUP(A205,'BD OFICIAL'!$A$1:$AL$1055,31,0)="SI",IF(AT205&gt;0,0,1),IF(AT205=0,0,1))</f>
        <v>0</v>
      </c>
      <c r="CV205" s="31">
        <f t="shared" si="114"/>
        <v>0</v>
      </c>
      <c r="CW205" s="31">
        <f t="shared" si="115"/>
        <v>0</v>
      </c>
      <c r="CX205" s="85" t="str">
        <f t="shared" si="125"/>
        <v>SI</v>
      </c>
      <c r="CY205" s="31">
        <f t="shared" si="126"/>
        <v>0</v>
      </c>
      <c r="CZ205" s="85" t="str">
        <f>IF(ISERROR(VLOOKUP(AI205,EXPERIENCIA!$A$1:$C$2100,1,0)),"NO","SI")</f>
        <v>SI</v>
      </c>
      <c r="DA205" s="85">
        <f>IF(CX205="no","NO APLICA",IF(AX205=0,"ERROR NOTA",IF(AND(AX205&gt;1,CZ205="NO"),"ERROR NOTA",IF(AND(CZ205="NO",AX205=1),0,IF(VLOOKUP(AI205,EXPERIENCIA!$A$1:$C$2100,3,0)=AX205,0,"ERROR NOTA")))))</f>
        <v>0</v>
      </c>
      <c r="DB205" s="85" t="str">
        <f>IF(ISERROR(VLOOKUP(AI205,COMPORTAMIENTO!$A$1:$C$2100,1,0)),"NO","SI")</f>
        <v>SI</v>
      </c>
      <c r="DC205" s="85">
        <f>IF(CX205="NO","NO APLICA",IF(AY205=0,"ERROR NOTA",IF(AND(DB205="NO",AY205=7),0,IF(VLOOKUP(AI205,COMPORTAMIENTO!$A$2:$H$2100,8,0)=AY205,0,"ERROR NOTA"))))</f>
        <v>0</v>
      </c>
      <c r="DD205" s="103">
        <f t="shared" si="127"/>
        <v>0.70000000000000007</v>
      </c>
      <c r="DE205" s="103">
        <f t="shared" si="128"/>
        <v>0.70000000000000007</v>
      </c>
      <c r="DF205" s="85" t="str">
        <f t="shared" si="116"/>
        <v>SI</v>
      </c>
      <c r="DG205" s="85">
        <f t="shared" si="117"/>
        <v>0</v>
      </c>
      <c r="DH205" s="85">
        <f t="shared" si="129"/>
        <v>0</v>
      </c>
      <c r="DI205" s="85">
        <f t="shared" si="118"/>
        <v>0</v>
      </c>
      <c r="DJ205" s="7">
        <f t="shared" si="130"/>
        <v>7.0000000000000009</v>
      </c>
      <c r="DK205" s="7">
        <f t="shared" si="119"/>
        <v>7.0000000000000009</v>
      </c>
      <c r="DL205" s="12">
        <f t="shared" si="131"/>
        <v>5075</v>
      </c>
      <c r="DM205" s="12">
        <f>VLOOKUP(A205,'5 TD'!$A:$B,2,0)</f>
        <v>5075</v>
      </c>
      <c r="DN205" s="7">
        <f t="shared" si="120"/>
        <v>7</v>
      </c>
      <c r="DO205" s="85" t="str">
        <f t="shared" si="121"/>
        <v>APROBADO</v>
      </c>
      <c r="DP205" s="85" t="str">
        <f t="shared" si="103"/>
        <v>APROBADO</v>
      </c>
      <c r="DQ205" s="7">
        <f t="shared" si="104"/>
        <v>7</v>
      </c>
      <c r="DR205" s="85" t="str">
        <f t="shared" si="132"/>
        <v>APROBADO</v>
      </c>
      <c r="DS205" s="2" t="str">
        <f>+('3 Planilla Preadjudicación OTIC'!BO205)</f>
        <v>Si</v>
      </c>
      <c r="DT205" s="2">
        <f>IF(DR205="APROBADO",VLOOKUP(A205,'5 TD'!$D$3:$E$270,2,0),"NO APLICA")</f>
        <v>7</v>
      </c>
      <c r="DU205" s="2" t="str">
        <f t="shared" si="105"/>
        <v>SI</v>
      </c>
      <c r="DV205" s="2">
        <f>IF(DU205="SI",VLOOKUP(A205,'5 TD'!$G$3:$H$270,2,0),"NO APLICA ")</f>
        <v>7.0000000000000009</v>
      </c>
      <c r="DW205" s="2" t="str">
        <f t="shared" si="133"/>
        <v>SI</v>
      </c>
      <c r="DX205" s="2">
        <f>IF(DW205="SI",VLOOKUP(A205,'5 TD'!$J$4:$K$472,2,0),"NO APLICA")</f>
        <v>7</v>
      </c>
      <c r="DY205" s="2" t="str">
        <f t="shared" si="134"/>
        <v>SI</v>
      </c>
      <c r="DZ205" s="7">
        <f>IF(DY205="SI",VLOOKUP(A205,'5 TD'!$M$4:$N$350,2,0),"NO APLICA")</f>
        <v>7</v>
      </c>
      <c r="EA205" s="2" t="str">
        <f t="shared" si="122"/>
        <v>SI</v>
      </c>
      <c r="EB205" s="12">
        <f t="shared" si="135"/>
        <v>5075</v>
      </c>
      <c r="EC205" s="12">
        <f>IF(EA205="SI",VLOOKUP(A205,'5 TD'!$V$4:$W$479,2,0),"NO APLICA")</f>
        <v>5075</v>
      </c>
      <c r="ED205" s="2" t="str">
        <f t="shared" si="106"/>
        <v>SI</v>
      </c>
      <c r="EE205" s="79">
        <f>IF(ED205="SI",VLOOKUP(AI205,COMPORTAMIENTO!$A$1:$H$2100,7,0),"NO APLICA")</f>
        <v>0.16245487364620939</v>
      </c>
      <c r="EF205" s="234">
        <f>IF(ED205="SI",VLOOKUP(A205,'5 TD'!$P$2:$Q$479,2,0),"NO APLICA")</f>
        <v>0.16245487364620939</v>
      </c>
      <c r="EG205" s="2" t="str">
        <f t="shared" si="107"/>
        <v>SI</v>
      </c>
      <c r="EH205" s="2">
        <f>IF(CZ205="no",0,VLOOKUP(AI205,EXPERIENCIA!$A$1:$C$2100,2,0))</f>
        <v>122</v>
      </c>
      <c r="EI205" s="2">
        <f>IF(CZ205="si",VLOOKUP(A205,'5 TD'!$S$3:$T$2103,2,0),0)</f>
        <v>146</v>
      </c>
      <c r="EJ205" s="2" t="str">
        <f t="shared" si="108"/>
        <v>NO</v>
      </c>
      <c r="EK205" s="2">
        <f>+('3 Planilla Preadjudicación OTIC'!BU206)</f>
        <v>0</v>
      </c>
      <c r="EL205" s="3"/>
      <c r="EM205" s="239"/>
      <c r="EN205" s="239"/>
    </row>
    <row r="206" spans="1:144" ht="15" hidden="1" customHeight="1" x14ac:dyDescent="0.3">
      <c r="A206" s="2">
        <f>+('3 Planilla Preadjudicación OTIC'!A206)</f>
        <v>14554</v>
      </c>
      <c r="B206" s="2" t="str">
        <f>+('3 Planilla Preadjudicación OTIC'!B206)</f>
        <v>53334038-5</v>
      </c>
      <c r="C206" s="4">
        <f>+('3 Planilla Preadjudicación OTIC'!E206)</f>
        <v>2025</v>
      </c>
      <c r="D206" s="4" t="str">
        <f>+('3 Planilla Preadjudicación OTIC'!F206)</f>
        <v>Fondos Regionales</v>
      </c>
      <c r="E206" s="4" t="str">
        <f>+('3 Planilla Preadjudicación OTIC'!G206)</f>
        <v>61531000-K</v>
      </c>
      <c r="F206" s="4" t="str">
        <f>+('3 Planilla Preadjudicación OTIC'!H206)</f>
        <v>SENCE</v>
      </c>
      <c r="G206" s="4"/>
      <c r="H206" s="4"/>
      <c r="I206" s="4" t="str">
        <f>+('3 Planilla Preadjudicación OTIC'!I206)</f>
        <v>LABORES DE CARPINTERÍA DE TERMINACIONES AVANZADAS</v>
      </c>
      <c r="J206" s="4" t="str">
        <f>+('3 Planilla Preadjudicación OTIC'!J206)</f>
        <v>PF1567</v>
      </c>
      <c r="K206" s="4" t="str">
        <f>+('3 Planilla Preadjudicación OTIC'!K206)</f>
        <v>TÉCNICAS PARA EL EMPRENDIMIENTO</v>
      </c>
      <c r="L206" s="4" t="str">
        <f>+('3 Planilla Preadjudicación OTIC'!L206)</f>
        <v>PF0921</v>
      </c>
      <c r="M206" s="2">
        <f>+('3 Planilla Preadjudicación OTIC'!M206)</f>
        <v>9</v>
      </c>
      <c r="N206" s="4" t="str">
        <f>+('3 Planilla Preadjudicación OTIC'!N206)</f>
        <v>DE LA ARAUCANÍA</v>
      </c>
      <c r="O206" s="4" t="str">
        <f>+('3 Planilla Preadjudicación OTIC'!O206)</f>
        <v>CURACAUTÍN</v>
      </c>
      <c r="P206" s="4" t="str">
        <f>+('3 Planilla Preadjudicación OTIC'!P206)</f>
        <v>PERSONAS VULNERABLES PERTENECIENTES AL 80 % MÁS VULNERABLE</v>
      </c>
      <c r="Q206" s="4" t="str">
        <f>+('3 Planilla Preadjudicación OTIC'!Q206)</f>
        <v>PRESENCIAL</v>
      </c>
      <c r="R206" s="4" t="str">
        <f>+('3 Planilla Preadjudicación OTIC'!R206)</f>
        <v>INDEPENDIENTE</v>
      </c>
      <c r="S206" s="4" t="str">
        <f>+('3 Planilla Preadjudicación OTIC'!S206)</f>
        <v>01. LUNES - MAÑANA / 04. MARTES - MAÑANA / 07. MIÉRCOLES - MAÑANA / 10. JUEVES - MAÑANA / 13. VIERNES - MAÑANA</v>
      </c>
      <c r="T206" s="2">
        <f>+('3 Planilla Preadjudicación OTIC'!T206)</f>
        <v>20</v>
      </c>
      <c r="U206" s="2">
        <f>+('3 Planilla Preadjudicación OTIC'!U206)</f>
        <v>130</v>
      </c>
      <c r="V206" s="2">
        <f>+('3 Planilla Preadjudicación OTIC'!V206)</f>
        <v>12</v>
      </c>
      <c r="W206" s="2">
        <f>+('3 Planilla Preadjudicación OTIC'!W206)</f>
        <v>142</v>
      </c>
      <c r="X206" s="2">
        <f>+('3 Planilla Preadjudicación OTIC'!X206)</f>
        <v>4</v>
      </c>
      <c r="Y206" s="2" t="str">
        <f>+('3 Planilla Preadjudicación OTIC'!Y206)</f>
        <v>SI</v>
      </c>
      <c r="Z206" s="2" t="str">
        <f>+('3 Planilla Preadjudicación OTIC'!Z206)</f>
        <v>SI</v>
      </c>
      <c r="AA206" s="2" t="str">
        <f>+('3 Planilla Preadjudicación OTIC'!AA206)</f>
        <v>SI</v>
      </c>
      <c r="AB206" s="4">
        <f>+('3 Planilla Preadjudicación OTIC'!AB206)</f>
        <v>0</v>
      </c>
      <c r="AC206" s="4" t="str">
        <f>+('3 Planilla Preadjudicación OTIC'!AC206)</f>
        <v>EDUCACIÓN MEDIA COMPLETA, PREFERENTEMENTE</v>
      </c>
      <c r="AD206" s="2">
        <f>+('3 Planilla Preadjudicación OTIC'!AD206)</f>
        <v>0</v>
      </c>
      <c r="AE206" s="4">
        <f>+('3 Planilla Preadjudicación OTIC'!AE206)</f>
        <v>0</v>
      </c>
      <c r="AF206" s="2" t="str">
        <f>+('3 Planilla Preadjudicación OTIC'!AF206)</f>
        <v>CONVOCATORIA ABIERTA</v>
      </c>
      <c r="AG206" s="2">
        <f>+('3 Planilla Preadjudicación OTIC'!AG206)</f>
        <v>36</v>
      </c>
      <c r="AH206" s="30">
        <v>2</v>
      </c>
      <c r="AI206" s="2" t="str">
        <f>+('3 Planilla Preadjudicación OTIC'!AI206)</f>
        <v>76056645-4</v>
      </c>
      <c r="AJ206" s="135" t="str">
        <f>+('3 Planilla Preadjudicación OTIC'!AJ206)</f>
        <v>Solution Capacitación en gestión Ltda.</v>
      </c>
      <c r="AK206" s="4">
        <f>+('3 Planilla Preadjudicación OTIC'!AK206)</f>
        <v>142</v>
      </c>
      <c r="AL206" s="2">
        <f>+('3 Planilla Preadjudicación OTIC'!AL206)</f>
        <v>36</v>
      </c>
      <c r="AM206" s="2">
        <f>+('3 Planilla Preadjudicación OTIC'!AM206)</f>
        <v>5075</v>
      </c>
      <c r="AN206" s="12">
        <f>+('3 Planilla Preadjudicación OTIC'!AN206)</f>
        <v>275000</v>
      </c>
      <c r="AO206" s="12">
        <f>+('3 Planilla Preadjudicación OTIC'!AO206)</f>
        <v>0</v>
      </c>
      <c r="AP206" s="12">
        <f>+('3 Planilla Preadjudicación OTIC'!AP206)</f>
        <v>14413000</v>
      </c>
      <c r="AQ206" s="12">
        <f>+('3 Planilla Preadjudicación OTIC'!AQ206)</f>
        <v>2880000</v>
      </c>
      <c r="AR206" s="12">
        <f>+('3 Planilla Preadjudicación OTIC'!AR206)</f>
        <v>5500000</v>
      </c>
      <c r="AS206" s="12">
        <f>+('3 Planilla Preadjudicación OTIC'!AS206)</f>
        <v>3600000</v>
      </c>
      <c r="AT206" s="12">
        <f>+('3 Planilla Preadjudicación OTIC'!AT206)</f>
        <v>0</v>
      </c>
      <c r="AU206" s="12">
        <f>+('3 Planilla Preadjudicación OTIC'!AU206)</f>
        <v>26393000</v>
      </c>
      <c r="AV206" s="12" t="str">
        <f>+('3 Planilla Preadjudicación OTIC'!AV206)</f>
        <v>SI</v>
      </c>
      <c r="AW206" s="2">
        <f>+('3 Planilla Preadjudicación OTIC'!AW206)</f>
        <v>0</v>
      </c>
      <c r="AX206" s="4">
        <f>+('3 Planilla Preadjudicación OTIC'!AX206)</f>
        <v>7</v>
      </c>
      <c r="AY206" s="2">
        <f>+('3 Planilla Preadjudicación OTIC'!AY206)</f>
        <v>7</v>
      </c>
      <c r="AZ206" s="2" t="str">
        <f>+('3 Planilla Preadjudicación OTIC'!BA206)</f>
        <v>-</v>
      </c>
      <c r="BA206" s="2" t="str">
        <f>+('3 Planilla Preadjudicación OTIC'!BB206)</f>
        <v>-</v>
      </c>
      <c r="BB206" s="2" t="str">
        <f>+('3 Planilla Preadjudicación OTIC'!BC206)</f>
        <v>-</v>
      </c>
      <c r="BC206" s="2" t="str">
        <f>+('3 Planilla Preadjudicación OTIC'!BD206)</f>
        <v>-</v>
      </c>
      <c r="BD206" s="2" t="str">
        <f>+('3 Planilla Preadjudicación OTIC'!BE206)</f>
        <v>-</v>
      </c>
      <c r="BE206" s="2" t="str">
        <f>+('3 Planilla Preadjudicación OTIC'!BF206)</f>
        <v>-</v>
      </c>
      <c r="BF206" s="2"/>
      <c r="BG206" s="2">
        <f>+('3 Planilla Preadjudicación OTIC'!BG206)</f>
        <v>7</v>
      </c>
      <c r="BH206" s="2">
        <f>+('3 Planilla Preadjudicación OTIC'!BH206)</f>
        <v>7</v>
      </c>
      <c r="BI206" s="2">
        <f>+('3 Planilla Preadjudicación OTIC'!BI206)</f>
        <v>7</v>
      </c>
      <c r="BJ206" s="2">
        <f>+('3 Planilla Preadjudicación OTIC'!BJ206)</f>
        <v>7</v>
      </c>
      <c r="BK206" s="2">
        <f>+('3 Planilla Preadjudicación OTIC'!BK206)</f>
        <v>7</v>
      </c>
      <c r="BL206" s="199">
        <f>+('3 Planilla Preadjudicación OTIC'!BM206)</f>
        <v>7</v>
      </c>
      <c r="BM206" s="103">
        <f>ROUND(('3 Planilla Preadjudicación OTIC'!BN206),1)</f>
        <v>7</v>
      </c>
      <c r="BN206" s="4">
        <f>+('3 Planilla Preadjudicación OTIC'!BO206)</f>
        <v>0</v>
      </c>
      <c r="BO206" s="4">
        <f>+('3 Planilla Preadjudicación OTIC'!BP206)</f>
        <v>0</v>
      </c>
      <c r="BP206" s="4">
        <f>+('3 Planilla Preadjudicación OTIC'!BQ206)</f>
        <v>0</v>
      </c>
      <c r="BQ206" s="4">
        <f>+('3 Planilla Preadjudicación OTIC'!BR206)</f>
        <v>0</v>
      </c>
      <c r="BR206" s="4">
        <f>+('3 Planilla Preadjudicación OTIC'!BS206)</f>
        <v>0</v>
      </c>
      <c r="BS206" s="4">
        <f>+('3 Planilla Preadjudicación OTIC'!BT206)</f>
        <v>0</v>
      </c>
      <c r="BT206" s="135"/>
      <c r="BU206" s="85">
        <f>IF(VLOOKUP(A206,'BD OFICIAL'!$A$1:$AL$2097,7,0)=D206,0,1)</f>
        <v>0</v>
      </c>
      <c r="BV206" s="85">
        <f>IF(VLOOKUP(A206,'BD OFICIAL'!$A$1:$AL$2097,11,0)=J206,0,1)</f>
        <v>0</v>
      </c>
      <c r="BW206" s="85">
        <f>IF(VLOOKUP(A206,'BD OFICIAL'!$A$1:$AL$2097,13,0)=L206,0,1)</f>
        <v>0</v>
      </c>
      <c r="BX206" s="2">
        <f>IF(VLOOKUP(A206,'BD OFICIAL'!$A$1:$AL$2097,16,0)=O206,0,1)</f>
        <v>0</v>
      </c>
      <c r="BY206" s="2">
        <f>IF(VLOOKUP(A206,'BD OFICIAL'!$A$1:$AL$2097,17,0)=P206,0,1)</f>
        <v>0</v>
      </c>
      <c r="BZ206" s="2">
        <f>IF(VLOOKUP(A206,'BD OFICIAL'!$A$1:$AL$2097,19,0)=R206,0,1)</f>
        <v>0</v>
      </c>
      <c r="CA206" s="2">
        <f>IF(VLOOKUP(A206,'BD OFICIAL'!$A$1:$AL$2097,21,0)=T206,0,1)</f>
        <v>0</v>
      </c>
      <c r="CB206" s="2">
        <f>IF(VLOOKUP(A206,'BD OFICIAL'!$A$1:$AL$2097,24,0)=AK206,0,1)</f>
        <v>0</v>
      </c>
      <c r="CC206" s="2">
        <f>IF(VLOOKUP(A206,'BD OFICIAL'!$A$1:$AL$2097,25,0)=X206,0,1)</f>
        <v>0</v>
      </c>
      <c r="CD206" s="2">
        <f>IF(VLOOKUP(A206,'BD OFICIAL'!$A$1:$AL$2097,26,0)=Y206,0,1)</f>
        <v>0</v>
      </c>
      <c r="CE206" s="2">
        <f>IF(VLOOKUP(A206,'BD OFICIAL'!$A$1:$AL$2097,27,0)=Z206,0,1)</f>
        <v>0</v>
      </c>
      <c r="CF206" s="2">
        <f>IF(VLOOKUP(A206,'BD OFICIAL'!$A$1:$AL$2097,28,0)=AA206,0,1)</f>
        <v>0</v>
      </c>
      <c r="CG206" s="2">
        <f>IF(VLOOKUP(A206,'BD OFICIAL'!$A$1:$AL$2097,33,0)=AF206,0,1)</f>
        <v>0</v>
      </c>
      <c r="CH206" s="2">
        <f>IF(VLOOKUP(A206,'BD OFICIAL'!$A$1:$AL$2097,35,0)=AH206,0,1)</f>
        <v>0</v>
      </c>
      <c r="CI206" s="85">
        <f>IF(VLOOKUP(A206,'BD OFICIAL'!$A$1:$AL$2097,34,0)=AL206,0,1)</f>
        <v>0</v>
      </c>
      <c r="CJ206" s="12">
        <f>VLOOKUP(A206,'BD OFICIAL'!$A$1:$AM$2097,36,0)*AM206-AP206</f>
        <v>0</v>
      </c>
      <c r="CK206" s="85" t="str">
        <f t="shared" si="109"/>
        <v>SHNOM</v>
      </c>
      <c r="CL206" s="85" t="str">
        <f t="shared" si="110"/>
        <v>SI</v>
      </c>
      <c r="CM206" s="85" t="str">
        <f t="shared" si="123"/>
        <v>NO</v>
      </c>
      <c r="CN206" s="31">
        <f t="shared" si="124"/>
        <v>0</v>
      </c>
      <c r="CO206" s="31">
        <f t="shared" si="111"/>
        <v>0</v>
      </c>
      <c r="CP206" s="31">
        <f t="shared" si="102"/>
        <v>0</v>
      </c>
      <c r="CQ206" s="31">
        <f>IF(Y206="NO",0,IF(Y206="SI",IF(VLOOKUP(A206,'BD OFICIAL'!$A:$AO,40,0)=AQ206,0,1)))</f>
        <v>0</v>
      </c>
      <c r="CR206" s="31">
        <f>IF(Z206="NO",0,IF(Z206="SI",IF(VLOOKUP(A206,'BD OFICIAL'!$A:$AO,41,0)=AS206,0,1)))</f>
        <v>0</v>
      </c>
      <c r="CS206" s="31">
        <f t="shared" si="112"/>
        <v>0</v>
      </c>
      <c r="CT206" s="31">
        <f t="shared" si="113"/>
        <v>0</v>
      </c>
      <c r="CU206" s="31">
        <f>IF(VLOOKUP(A206,'BD OFICIAL'!$A$1:$AL$1055,31,0)="SI",IF(AT206&gt;0,0,1),IF(AT206=0,0,1))</f>
        <v>0</v>
      </c>
      <c r="CV206" s="31">
        <f t="shared" si="114"/>
        <v>0</v>
      </c>
      <c r="CW206" s="31">
        <f t="shared" si="115"/>
        <v>0</v>
      </c>
      <c r="CX206" s="85" t="str">
        <f t="shared" si="125"/>
        <v>SI</v>
      </c>
      <c r="CY206" s="31">
        <f t="shared" si="126"/>
        <v>0</v>
      </c>
      <c r="CZ206" s="85" t="str">
        <f>IF(ISERROR(VLOOKUP(AI206,EXPERIENCIA!$A$1:$C$2100,1,0)),"NO","SI")</f>
        <v>SI</v>
      </c>
      <c r="DA206" s="85">
        <f>IF(CX206="no","NO APLICA",IF(AX206=0,"ERROR NOTA",IF(AND(AX206&gt;1,CZ206="NO"),"ERROR NOTA",IF(AND(CZ206="NO",AX206=1),0,IF(VLOOKUP(AI206,EXPERIENCIA!$A$1:$C$2100,3,0)=AX206,0,"ERROR NOTA")))))</f>
        <v>0</v>
      </c>
      <c r="DB206" s="85" t="str">
        <f>IF(ISERROR(VLOOKUP(AI206,COMPORTAMIENTO!$A$1:$C$2100,1,0)),"NO","SI")</f>
        <v>SI</v>
      </c>
      <c r="DC206" s="85">
        <f>IF(CX206="NO","NO APLICA",IF(AY206=0,"ERROR NOTA",IF(AND(DB206="NO",AY206=7),0,IF(VLOOKUP(AI206,COMPORTAMIENTO!$A$2:$H$2100,8,0)=AY206,0,"ERROR NOTA"))))</f>
        <v>0</v>
      </c>
      <c r="DD206" s="103">
        <f t="shared" si="127"/>
        <v>0.70000000000000007</v>
      </c>
      <c r="DE206" s="103">
        <f t="shared" si="128"/>
        <v>0.70000000000000007</v>
      </c>
      <c r="DF206" s="85" t="str">
        <f t="shared" si="116"/>
        <v>SI</v>
      </c>
      <c r="DG206" s="85">
        <f t="shared" si="117"/>
        <v>0</v>
      </c>
      <c r="DH206" s="85">
        <f t="shared" si="129"/>
        <v>0</v>
      </c>
      <c r="DI206" s="85">
        <f t="shared" si="118"/>
        <v>0</v>
      </c>
      <c r="DJ206" s="7">
        <f t="shared" si="130"/>
        <v>7.0000000000000009</v>
      </c>
      <c r="DK206" s="7">
        <f t="shared" si="119"/>
        <v>7.0000000000000009</v>
      </c>
      <c r="DL206" s="12">
        <f t="shared" si="131"/>
        <v>5075</v>
      </c>
      <c r="DM206" s="12">
        <f>VLOOKUP(A206,'5 TD'!$A:$B,2,0)</f>
        <v>5075</v>
      </c>
      <c r="DN206" s="7">
        <f t="shared" si="120"/>
        <v>7</v>
      </c>
      <c r="DO206" s="85" t="str">
        <f t="shared" si="121"/>
        <v>APROBADO</v>
      </c>
      <c r="DP206" s="85" t="str">
        <f t="shared" si="103"/>
        <v>APROBADO</v>
      </c>
      <c r="DQ206" s="7">
        <f t="shared" si="104"/>
        <v>7</v>
      </c>
      <c r="DR206" s="85" t="str">
        <f t="shared" si="132"/>
        <v>APROBADO</v>
      </c>
      <c r="DS206" s="2">
        <f>+('3 Planilla Preadjudicación OTIC'!BO206)</f>
        <v>0</v>
      </c>
      <c r="DT206" s="2">
        <f>IF(DR206="APROBADO",VLOOKUP(A206,'5 TD'!$D$3:$E$270,2,0),"NO APLICA")</f>
        <v>7</v>
      </c>
      <c r="DU206" s="2" t="str">
        <f t="shared" si="105"/>
        <v>SI</v>
      </c>
      <c r="DV206" s="2">
        <f>IF(DU206="SI",VLOOKUP(A206,'5 TD'!$G$3:$H$270,2,0),"NO APLICA ")</f>
        <v>7.0000000000000009</v>
      </c>
      <c r="DW206" s="2" t="str">
        <f t="shared" si="133"/>
        <v>SI</v>
      </c>
      <c r="DX206" s="2">
        <f>IF(DW206="SI",VLOOKUP(A206,'5 TD'!$J$4:$K$472,2,0),"NO APLICA")</f>
        <v>7</v>
      </c>
      <c r="DY206" s="2" t="str">
        <f t="shared" si="134"/>
        <v>SI</v>
      </c>
      <c r="DZ206" s="7">
        <f>IF(DY206="SI",VLOOKUP(A206,'5 TD'!$M$4:$N$350,2,0),"NO APLICA")</f>
        <v>7</v>
      </c>
      <c r="EA206" s="2" t="str">
        <f t="shared" si="122"/>
        <v>SI</v>
      </c>
      <c r="EB206" s="12">
        <f t="shared" si="135"/>
        <v>5075</v>
      </c>
      <c r="EC206" s="12">
        <f>IF(EA206="SI",VLOOKUP(A206,'5 TD'!$V$4:$W$479,2,0),"NO APLICA")</f>
        <v>5075</v>
      </c>
      <c r="ED206" s="2" t="str">
        <f t="shared" si="106"/>
        <v>SI</v>
      </c>
      <c r="EE206" s="79">
        <f>IF(ED206="SI",VLOOKUP(AI206,COMPORTAMIENTO!$A$1:$H$2100,7,0),"NO APLICA")</f>
        <v>0.16245487364620939</v>
      </c>
      <c r="EF206" s="234">
        <f>IF(ED206="SI",VLOOKUP(A206,'5 TD'!$P$2:$Q$479,2,0),"NO APLICA")</f>
        <v>5.9523809523809527E-2</v>
      </c>
      <c r="EG206" s="2" t="str">
        <f t="shared" si="107"/>
        <v>NO</v>
      </c>
      <c r="EH206" s="2">
        <f>IF(CZ206="no",0,VLOOKUP(AI206,EXPERIENCIA!$A$1:$C$2100,2,0))</f>
        <v>122</v>
      </c>
      <c r="EI206" s="2">
        <f>IF(CZ206="si",VLOOKUP(A206,'5 TD'!$S$3:$T$2103,2,0),0)</f>
        <v>146</v>
      </c>
      <c r="EJ206" s="2" t="str">
        <f t="shared" si="108"/>
        <v>NO</v>
      </c>
      <c r="EK206" s="2">
        <f>+('3 Planilla Preadjudicación OTIC'!BU207)</f>
        <v>0</v>
      </c>
      <c r="EL206" s="3"/>
      <c r="EM206" s="3"/>
      <c r="EN206" s="3"/>
    </row>
    <row r="207" spans="1:144" ht="15" hidden="1" customHeight="1" x14ac:dyDescent="0.3">
      <c r="A207" s="2">
        <f>+('3 Planilla Preadjudicación OTIC'!A207)</f>
        <v>14555</v>
      </c>
      <c r="B207" s="2" t="str">
        <f>+('3 Planilla Preadjudicación OTIC'!B207)</f>
        <v>53334038-5</v>
      </c>
      <c r="C207" s="4">
        <f>+('3 Planilla Preadjudicación OTIC'!E207)</f>
        <v>2025</v>
      </c>
      <c r="D207" s="4" t="str">
        <f>+('3 Planilla Preadjudicación OTIC'!F207)</f>
        <v>Fondos Regionales</v>
      </c>
      <c r="E207" s="4" t="str">
        <f>+('3 Planilla Preadjudicación OTIC'!G207)</f>
        <v>61531000-K</v>
      </c>
      <c r="F207" s="4" t="str">
        <f>+('3 Planilla Preadjudicación OTIC'!H207)</f>
        <v>SENCE</v>
      </c>
      <c r="G207" s="4"/>
      <c r="H207" s="4"/>
      <c r="I207" s="4" t="str">
        <f>+('3 Planilla Preadjudicación OTIC'!I207)</f>
        <v>LABORES DE INSTALACIONES SANITARIAS</v>
      </c>
      <c r="J207" s="4" t="str">
        <f>+('3 Planilla Preadjudicación OTIC'!J207)</f>
        <v>PF1575</v>
      </c>
      <c r="K207" s="4" t="str">
        <f>+('3 Planilla Preadjudicación OTIC'!K207)</f>
        <v>TÉCNICAS PARA EL EMPRENDIMIENTO</v>
      </c>
      <c r="L207" s="4" t="str">
        <f>+('3 Planilla Preadjudicación OTIC'!L207)</f>
        <v>PF0921</v>
      </c>
      <c r="M207" s="2">
        <f>+('3 Planilla Preadjudicación OTIC'!M207)</f>
        <v>9</v>
      </c>
      <c r="N207" s="4" t="str">
        <f>+('3 Planilla Preadjudicación OTIC'!N207)</f>
        <v>DE LA ARAUCANÍA</v>
      </c>
      <c r="O207" s="4" t="str">
        <f>+('3 Planilla Preadjudicación OTIC'!O207)</f>
        <v>CURARREHUE</v>
      </c>
      <c r="P207" s="4" t="str">
        <f>+('3 Planilla Preadjudicación OTIC'!P207)</f>
        <v>PERSONAS VULNERABLES PERTENECIENTES AL 80 % MÁS VULNERABLE</v>
      </c>
      <c r="Q207" s="4" t="str">
        <f>+('3 Planilla Preadjudicación OTIC'!Q207)</f>
        <v>PRESENCIAL</v>
      </c>
      <c r="R207" s="4" t="str">
        <f>+('3 Planilla Preadjudicación OTIC'!R207)</f>
        <v>INDEPENDIENTE</v>
      </c>
      <c r="S207" s="4" t="str">
        <f>+('3 Planilla Preadjudicación OTIC'!S207)</f>
        <v>01. LUNES - MAÑANA / 04. MARTES - MAÑANA / 07. MIÉRCOLES - MAÑANA / 10. JUEVES - MAÑANA / 13. VIERNES - MAÑANA</v>
      </c>
      <c r="T207" s="2">
        <f>+('3 Planilla Preadjudicación OTIC'!T207)</f>
        <v>20</v>
      </c>
      <c r="U207" s="2">
        <f>+('3 Planilla Preadjudicación OTIC'!U207)</f>
        <v>145</v>
      </c>
      <c r="V207" s="2">
        <f>+('3 Planilla Preadjudicación OTIC'!V207)</f>
        <v>12</v>
      </c>
      <c r="W207" s="2">
        <f>+('3 Planilla Preadjudicación OTIC'!W207)</f>
        <v>157</v>
      </c>
      <c r="X207" s="2">
        <f>+('3 Planilla Preadjudicación OTIC'!X207)</f>
        <v>4</v>
      </c>
      <c r="Y207" s="2" t="str">
        <f>+('3 Planilla Preadjudicación OTIC'!Y207)</f>
        <v>SI</v>
      </c>
      <c r="Z207" s="2" t="str">
        <f>+('3 Planilla Preadjudicación OTIC'!Z207)</f>
        <v>SI</v>
      </c>
      <c r="AA207" s="2" t="str">
        <f>+('3 Planilla Preadjudicación OTIC'!AA207)</f>
        <v>SI</v>
      </c>
      <c r="AB207" s="4">
        <f>+('3 Planilla Preadjudicación OTIC'!AB207)</f>
        <v>0</v>
      </c>
      <c r="AC207" s="4" t="str">
        <f>+('3 Planilla Preadjudicación OTIC'!AC207)</f>
        <v>EDUCACIÓN MEDIA COMPLETA, PREFERENTEMENTE. Y HABER CURSADO EL CURSO DE “LABORES DE SOPORTE EN INSTALACIONES
SANITARIAS” O EXPERIENCIA DE DOS AÑOS COMO “AYUDANTE INSTALACIONES SANITARIAS”, DEMOSTRABLE.</v>
      </c>
      <c r="AD207" s="2">
        <f>+('3 Planilla Preadjudicación OTIC'!AD207)</f>
        <v>0</v>
      </c>
      <c r="AE207" s="4">
        <f>+('3 Planilla Preadjudicación OTIC'!AE207)</f>
        <v>0</v>
      </c>
      <c r="AF207" s="2" t="str">
        <f>+('3 Planilla Preadjudicación OTIC'!AF207)</f>
        <v>CONVOCATORIA ABIERTA</v>
      </c>
      <c r="AG207" s="2">
        <f>+('3 Planilla Preadjudicación OTIC'!AG207)</f>
        <v>40</v>
      </c>
      <c r="AH207" s="30">
        <v>2</v>
      </c>
      <c r="AI207" s="2" t="str">
        <f>+('3 Planilla Preadjudicación OTIC'!AI207)</f>
        <v>76056645-4</v>
      </c>
      <c r="AJ207" s="135" t="str">
        <f>+('3 Planilla Preadjudicación OTIC'!AJ207)</f>
        <v>Solution Capacitación en gestión Ltda.</v>
      </c>
      <c r="AK207" s="4">
        <f>+('3 Planilla Preadjudicación OTIC'!AK207)</f>
        <v>157</v>
      </c>
      <c r="AL207" s="2">
        <f>+('3 Planilla Preadjudicación OTIC'!AL207)</f>
        <v>40</v>
      </c>
      <c r="AM207" s="2">
        <f>+('3 Planilla Preadjudicación OTIC'!AM207)</f>
        <v>5075</v>
      </c>
      <c r="AN207" s="12">
        <f>+('3 Planilla Preadjudicación OTIC'!AN207)</f>
        <v>275000</v>
      </c>
      <c r="AO207" s="12">
        <f>+('3 Planilla Preadjudicación OTIC'!AO207)</f>
        <v>0</v>
      </c>
      <c r="AP207" s="12">
        <f>+('3 Planilla Preadjudicación OTIC'!AP207)</f>
        <v>15935500</v>
      </c>
      <c r="AQ207" s="12">
        <f>+('3 Planilla Preadjudicación OTIC'!AQ207)</f>
        <v>3200000</v>
      </c>
      <c r="AR207" s="12">
        <f>+('3 Planilla Preadjudicación OTIC'!AR207)</f>
        <v>5500000</v>
      </c>
      <c r="AS207" s="12">
        <f>+('3 Planilla Preadjudicación OTIC'!AS207)</f>
        <v>4000000</v>
      </c>
      <c r="AT207" s="12">
        <f>+('3 Planilla Preadjudicación OTIC'!AT207)</f>
        <v>0</v>
      </c>
      <c r="AU207" s="12">
        <f>+('3 Planilla Preadjudicación OTIC'!AU207)</f>
        <v>28635500</v>
      </c>
      <c r="AV207" s="12" t="str">
        <f>+('3 Planilla Preadjudicación OTIC'!AV207)</f>
        <v>NO</v>
      </c>
      <c r="AW207" s="4" t="str">
        <f>+('3 Planilla Preadjudicación OTIC'!AW207)</f>
        <v>FALTAN MATERIALES QUE SI CONSIDERA EL PLAN FORMATIVO SENCE</v>
      </c>
      <c r="AX207" s="4">
        <f>+('3 Planilla Preadjudicación OTIC'!AX207)</f>
        <v>0</v>
      </c>
      <c r="AY207" s="2">
        <f>+('3 Planilla Preadjudicación OTIC'!AY207)</f>
        <v>0</v>
      </c>
      <c r="AZ207" s="2" t="str">
        <f>+('3 Planilla Preadjudicación OTIC'!BA207)</f>
        <v>-</v>
      </c>
      <c r="BA207" s="2" t="str">
        <f>+('3 Planilla Preadjudicación OTIC'!BB207)</f>
        <v>-</v>
      </c>
      <c r="BB207" s="2" t="str">
        <f>+('3 Planilla Preadjudicación OTIC'!BC207)</f>
        <v>-</v>
      </c>
      <c r="BC207" s="2" t="str">
        <f>+('3 Planilla Preadjudicación OTIC'!BD207)</f>
        <v>-</v>
      </c>
      <c r="BD207" s="2" t="str">
        <f>+('3 Planilla Preadjudicación OTIC'!BE207)</f>
        <v>-</v>
      </c>
      <c r="BE207" s="2" t="str">
        <f>+('3 Planilla Preadjudicación OTIC'!BF207)</f>
        <v>-</v>
      </c>
      <c r="BF207" s="2"/>
      <c r="BG207" s="2">
        <f>+('3 Planilla Preadjudicación OTIC'!BG207)</f>
        <v>0</v>
      </c>
      <c r="BH207" s="2">
        <f>+('3 Planilla Preadjudicación OTIC'!BH207)</f>
        <v>0</v>
      </c>
      <c r="BI207" s="2">
        <f>+('3 Planilla Preadjudicación OTIC'!BI207)</f>
        <v>0</v>
      </c>
      <c r="BJ207" s="2">
        <f>+('3 Planilla Preadjudicación OTIC'!BJ207)</f>
        <v>0</v>
      </c>
      <c r="BK207" s="2">
        <f>+('3 Planilla Preadjudicación OTIC'!BK207)</f>
        <v>0</v>
      </c>
      <c r="BL207" s="199">
        <f>+('3 Planilla Preadjudicación OTIC'!BM207)</f>
        <v>0</v>
      </c>
      <c r="BM207" s="103">
        <f>ROUND(('3 Planilla Preadjudicación OTIC'!BN207),1)</f>
        <v>0</v>
      </c>
      <c r="BN207" s="4">
        <f>+('3 Planilla Preadjudicación OTIC'!BO207)</f>
        <v>0</v>
      </c>
      <c r="BO207" s="4">
        <f>+('3 Planilla Preadjudicación OTIC'!BP207)</f>
        <v>0</v>
      </c>
      <c r="BP207" s="4">
        <f>+('3 Planilla Preadjudicación OTIC'!BQ207)</f>
        <v>0</v>
      </c>
      <c r="BQ207" s="4">
        <f>+('3 Planilla Preadjudicación OTIC'!BR207)</f>
        <v>0</v>
      </c>
      <c r="BR207" s="4">
        <f>+('3 Planilla Preadjudicación OTIC'!BS207)</f>
        <v>0</v>
      </c>
      <c r="BS207" s="4">
        <f>+('3 Planilla Preadjudicación OTIC'!BT207)</f>
        <v>0</v>
      </c>
      <c r="BT207" s="135"/>
      <c r="BU207" s="85">
        <f>IF(VLOOKUP(A207,'BD OFICIAL'!$A$1:$AL$2097,7,0)=D207,0,1)</f>
        <v>0</v>
      </c>
      <c r="BV207" s="85">
        <f>IF(VLOOKUP(A207,'BD OFICIAL'!$A$1:$AL$2097,11,0)=J207,0,1)</f>
        <v>0</v>
      </c>
      <c r="BW207" s="85">
        <f>IF(VLOOKUP(A207,'BD OFICIAL'!$A$1:$AL$2097,13,0)=L207,0,1)</f>
        <v>0</v>
      </c>
      <c r="BX207" s="2">
        <f>IF(VLOOKUP(A207,'BD OFICIAL'!$A$1:$AL$2097,16,0)=O207,0,1)</f>
        <v>0</v>
      </c>
      <c r="BY207" s="2">
        <f>IF(VLOOKUP(A207,'BD OFICIAL'!$A$1:$AL$2097,17,0)=P207,0,1)</f>
        <v>0</v>
      </c>
      <c r="BZ207" s="2">
        <f>IF(VLOOKUP(A207,'BD OFICIAL'!$A$1:$AL$2097,19,0)=R207,0,1)</f>
        <v>0</v>
      </c>
      <c r="CA207" s="2">
        <f>IF(VLOOKUP(A207,'BD OFICIAL'!$A$1:$AL$2097,21,0)=T207,0,1)</f>
        <v>0</v>
      </c>
      <c r="CB207" s="2">
        <f>IF(VLOOKUP(A207,'BD OFICIAL'!$A$1:$AL$2097,24,0)=AK207,0,1)</f>
        <v>0</v>
      </c>
      <c r="CC207" s="2">
        <f>IF(VLOOKUP(A207,'BD OFICIAL'!$A$1:$AL$2097,25,0)=X207,0,1)</f>
        <v>0</v>
      </c>
      <c r="CD207" s="2">
        <f>IF(VLOOKUP(A207,'BD OFICIAL'!$A$1:$AL$2097,26,0)=Y207,0,1)</f>
        <v>0</v>
      </c>
      <c r="CE207" s="2">
        <f>IF(VLOOKUP(A207,'BD OFICIAL'!$A$1:$AL$2097,27,0)=Z207,0,1)</f>
        <v>0</v>
      </c>
      <c r="CF207" s="2">
        <f>IF(VLOOKUP(A207,'BD OFICIAL'!$A$1:$AL$2097,28,0)=AA207,0,1)</f>
        <v>0</v>
      </c>
      <c r="CG207" s="2">
        <f>IF(VLOOKUP(A207,'BD OFICIAL'!$A$1:$AL$2097,33,0)=AF207,0,1)</f>
        <v>0</v>
      </c>
      <c r="CH207" s="2">
        <f>IF(VLOOKUP(A207,'BD OFICIAL'!$A$1:$AL$2097,35,0)=AH207,0,1)</f>
        <v>0</v>
      </c>
      <c r="CI207" s="85">
        <f>IF(VLOOKUP(A207,'BD OFICIAL'!$A$1:$AL$2097,34,0)=AL207,0,1)</f>
        <v>0</v>
      </c>
      <c r="CJ207" s="12">
        <f>VLOOKUP(A207,'BD OFICIAL'!$A$1:$AM$2097,36,0)*AM207-AP207</f>
        <v>0</v>
      </c>
      <c r="CK207" s="85" t="str">
        <f t="shared" si="109"/>
        <v>SHNOM</v>
      </c>
      <c r="CL207" s="85" t="str">
        <f t="shared" si="110"/>
        <v>SI</v>
      </c>
      <c r="CM207" s="85" t="str">
        <f t="shared" si="123"/>
        <v>NO</v>
      </c>
      <c r="CN207" s="31">
        <f t="shared" si="124"/>
        <v>0</v>
      </c>
      <c r="CO207" s="31">
        <f t="shared" si="111"/>
        <v>0</v>
      </c>
      <c r="CP207" s="31">
        <f t="shared" si="102"/>
        <v>0</v>
      </c>
      <c r="CQ207" s="31">
        <f>IF(Y207="NO",0,IF(Y207="SI",IF(VLOOKUP(A207,'BD OFICIAL'!$A:$AO,40,0)=AQ207,0,1)))</f>
        <v>0</v>
      </c>
      <c r="CR207" s="31">
        <f>IF(Z207="NO",0,IF(Z207="SI",IF(VLOOKUP(A207,'BD OFICIAL'!$A:$AO,41,0)=AS207,0,1)))</f>
        <v>0</v>
      </c>
      <c r="CS207" s="31">
        <f t="shared" si="112"/>
        <v>0</v>
      </c>
      <c r="CT207" s="31">
        <f t="shared" si="113"/>
        <v>0</v>
      </c>
      <c r="CU207" s="31">
        <f>IF(VLOOKUP(A207,'BD OFICIAL'!$A$1:$AL$1055,31,0)="SI",IF(AT207&gt;0,0,1),IF(AT207=0,0,1))</f>
        <v>0</v>
      </c>
      <c r="CV207" s="31">
        <f t="shared" si="114"/>
        <v>0</v>
      </c>
      <c r="CW207" s="31">
        <f t="shared" si="115"/>
        <v>0</v>
      </c>
      <c r="CX207" s="85" t="str">
        <f t="shared" si="125"/>
        <v>NO</v>
      </c>
      <c r="CY207" s="31">
        <f t="shared" si="126"/>
        <v>0</v>
      </c>
      <c r="CZ207" s="85" t="str">
        <f>IF(ISERROR(VLOOKUP(AI207,EXPERIENCIA!$A$1:$C$2100,1,0)),"NO","SI")</f>
        <v>SI</v>
      </c>
      <c r="DA207" s="85" t="str">
        <f>IF(CX207="no","NO APLICA",IF(AX207=0,"ERROR NOTA",IF(AND(AX207&gt;1,CZ207="NO"),"ERROR NOTA",IF(AND(CZ207="NO",AX207=1),0,IF(VLOOKUP(AI207,EXPERIENCIA!$A$1:$C$2100,3,0)=AX207,0,"ERROR NOTA")))))</f>
        <v>NO APLICA</v>
      </c>
      <c r="DB207" s="85" t="str">
        <f>IF(ISERROR(VLOOKUP(AI207,COMPORTAMIENTO!$A$1:$C$2100,1,0)),"NO","SI")</f>
        <v>SI</v>
      </c>
      <c r="DC207" s="85" t="str">
        <f>IF(CX207="NO","NO APLICA",IF(AY207=0,"ERROR NOTA",IF(AND(DB207="NO",AY207=7),0,IF(VLOOKUP(AI207,COMPORTAMIENTO!$A$2:$H$2100,8,0)=AY207,0,"ERROR NOTA"))))</f>
        <v>NO APLICA</v>
      </c>
      <c r="DD207" s="103" t="str">
        <f t="shared" si="127"/>
        <v>NO APLICA</v>
      </c>
      <c r="DE207" s="103" t="str">
        <f t="shared" si="128"/>
        <v>NO APLICA</v>
      </c>
      <c r="DF207" s="85" t="str">
        <f t="shared" si="116"/>
        <v>SI</v>
      </c>
      <c r="DG207" s="85">
        <f t="shared" si="117"/>
        <v>0</v>
      </c>
      <c r="DH207" s="85">
        <f t="shared" si="129"/>
        <v>0</v>
      </c>
      <c r="DI207" s="85" t="str">
        <f t="shared" si="118"/>
        <v>NO APLICA</v>
      </c>
      <c r="DJ207" s="7" t="str">
        <f t="shared" si="130"/>
        <v>NO APLICA</v>
      </c>
      <c r="DK207" s="7" t="str">
        <f t="shared" si="119"/>
        <v>NO APLICA</v>
      </c>
      <c r="DL207" s="12">
        <f t="shared" si="131"/>
        <v>5075</v>
      </c>
      <c r="DM207" s="12">
        <f>VLOOKUP(A207,'5 TD'!$A:$B,2,0)</f>
        <v>5075</v>
      </c>
      <c r="DN207" s="7" t="str">
        <f t="shared" si="120"/>
        <v>NO APLICA</v>
      </c>
      <c r="DO207" s="85" t="str">
        <f t="shared" si="121"/>
        <v>NO APLICA</v>
      </c>
      <c r="DP207" s="85" t="str">
        <f t="shared" si="103"/>
        <v>NO APLICA</v>
      </c>
      <c r="DQ207" s="7" t="str">
        <f t="shared" si="104"/>
        <v>NO APLICA</v>
      </c>
      <c r="DR207" s="85" t="str">
        <f t="shared" si="132"/>
        <v>NO APLICA</v>
      </c>
      <c r="DS207" s="2">
        <f>+('3 Planilla Preadjudicación OTIC'!BO207)</f>
        <v>0</v>
      </c>
      <c r="DT207" s="2" t="str">
        <f>IF(DR207="APROBADO",VLOOKUP(A207,'5 TD'!$D$3:$E$270,2,0),"NO APLICA")</f>
        <v>NO APLICA</v>
      </c>
      <c r="DU207" s="2" t="str">
        <f t="shared" si="105"/>
        <v>NO APLICA</v>
      </c>
      <c r="DV207" s="2" t="str">
        <f>IF(DU207="SI",VLOOKUP(A207,'5 TD'!$G$3:$H$270,2,0),"NO APLICA ")</f>
        <v xml:space="preserve">NO APLICA </v>
      </c>
      <c r="DW207" s="2" t="str">
        <f t="shared" si="133"/>
        <v>NO</v>
      </c>
      <c r="DX207" s="2" t="str">
        <f>IF(DW207="SI",VLOOKUP(A207,'5 TD'!$J$4:$K$472,2,0),"NO APLICA")</f>
        <v>NO APLICA</v>
      </c>
      <c r="DY207" s="2" t="str">
        <f t="shared" si="134"/>
        <v>NO</v>
      </c>
      <c r="DZ207" s="7" t="str">
        <f>IF(DY207="SI",VLOOKUP(A207,'5 TD'!$M$4:$N$350,2,0),"NO APLICA")</f>
        <v>NO APLICA</v>
      </c>
      <c r="EA207" s="2" t="str">
        <f t="shared" si="122"/>
        <v>NO APLICA</v>
      </c>
      <c r="EB207" s="12" t="str">
        <f t="shared" si="135"/>
        <v/>
      </c>
      <c r="EC207" s="12" t="str">
        <f>IF(EA207="SI",VLOOKUP(A207,'5 TD'!$V$4:$W$479,2,0),"NO APLICA")</f>
        <v>NO APLICA</v>
      </c>
      <c r="ED207" s="2" t="str">
        <f t="shared" si="106"/>
        <v>NO</v>
      </c>
      <c r="EE207" s="79" t="str">
        <f>IF(ED207="SI",VLOOKUP(AI207,COMPORTAMIENTO!$A$1:$H$2100,7,0),"NO APLICA")</f>
        <v>NO APLICA</v>
      </c>
      <c r="EF207" s="234" t="str">
        <f>IF(ED207="SI",VLOOKUP(A207,'5 TD'!$P$2:$Q$479,2,0),"NO APLICA")</f>
        <v>NO APLICA</v>
      </c>
      <c r="EG207" s="2" t="str">
        <f t="shared" si="107"/>
        <v>NO</v>
      </c>
      <c r="EH207" s="2">
        <f>IF(CZ207="no",0,VLOOKUP(AI207,EXPERIENCIA!$A$1:$C$2100,2,0))</f>
        <v>122</v>
      </c>
      <c r="EI207" s="2">
        <f>IF(CZ207="si",VLOOKUP(A207,'5 TD'!$S$3:$T$2103,2,0),0)</f>
        <v>146</v>
      </c>
      <c r="EJ207" s="2" t="str">
        <f t="shared" si="108"/>
        <v>NO</v>
      </c>
      <c r="EK207" s="2">
        <f>+('3 Planilla Preadjudicación OTIC'!BU208)</f>
        <v>0</v>
      </c>
      <c r="EL207" s="3"/>
      <c r="EM207" s="3"/>
      <c r="EN207" s="3"/>
    </row>
    <row r="208" spans="1:144" ht="15" hidden="1" customHeight="1" x14ac:dyDescent="0.3">
      <c r="A208" s="2">
        <f>+('3 Planilla Preadjudicación OTIC'!A208)</f>
        <v>14556</v>
      </c>
      <c r="B208" s="2" t="str">
        <f>+('3 Planilla Preadjudicación OTIC'!B208)</f>
        <v>53334038-5</v>
      </c>
      <c r="C208" s="4">
        <f>+('3 Planilla Preadjudicación OTIC'!E208)</f>
        <v>2025</v>
      </c>
      <c r="D208" s="4" t="str">
        <f>+('3 Planilla Preadjudicación OTIC'!F208)</f>
        <v>Fondos Regionales</v>
      </c>
      <c r="E208" s="4" t="str">
        <f>+('3 Planilla Preadjudicación OTIC'!G208)</f>
        <v>61531000-K</v>
      </c>
      <c r="F208" s="4" t="str">
        <f>+('3 Planilla Preadjudicación OTIC'!H208)</f>
        <v>SENCE</v>
      </c>
      <c r="G208" s="4"/>
      <c r="H208" s="4"/>
      <c r="I208" s="4" t="str">
        <f>+('3 Planilla Preadjudicación OTIC'!I208)</f>
        <v>LABORES DE INSTALACIONES SANITARIAS</v>
      </c>
      <c r="J208" s="4" t="str">
        <f>+('3 Planilla Preadjudicación OTIC'!J208)</f>
        <v>PF1575</v>
      </c>
      <c r="K208" s="4" t="str">
        <f>+('3 Planilla Preadjudicación OTIC'!K208)</f>
        <v>TÉCNICAS PARA EL EMPRENDIMIENTO</v>
      </c>
      <c r="L208" s="4" t="str">
        <f>+('3 Planilla Preadjudicación OTIC'!L208)</f>
        <v>PF0921</v>
      </c>
      <c r="M208" s="2">
        <f>+('3 Planilla Preadjudicación OTIC'!M208)</f>
        <v>9</v>
      </c>
      <c r="N208" s="4" t="str">
        <f>+('3 Planilla Preadjudicación OTIC'!N208)</f>
        <v>DE LA ARAUCANÍA</v>
      </c>
      <c r="O208" s="4" t="str">
        <f>+('3 Planilla Preadjudicación OTIC'!O208)</f>
        <v>PERQUENCO</v>
      </c>
      <c r="P208" s="4" t="str">
        <f>+('3 Planilla Preadjudicación OTIC'!P208)</f>
        <v>PERSONAS VULNERABLES PERTENECIENTES AL 80 % MÁS VULNERABLE</v>
      </c>
      <c r="Q208" s="4" t="str">
        <f>+('3 Planilla Preadjudicación OTIC'!Q208)</f>
        <v>PRESENCIAL</v>
      </c>
      <c r="R208" s="4" t="str">
        <f>+('3 Planilla Preadjudicación OTIC'!R208)</f>
        <v>INDEPENDIENTE</v>
      </c>
      <c r="S208" s="4" t="str">
        <f>+('3 Planilla Preadjudicación OTIC'!S208)</f>
        <v>01. LUNES - MAÑANA / 04. MARTES - MAÑANA / 07. MIÉRCOLES - MAÑANA / 10. JUEVES - MAÑANA / 13. VIERNES - MAÑANA</v>
      </c>
      <c r="T208" s="2">
        <f>+('3 Planilla Preadjudicación OTIC'!T208)</f>
        <v>20</v>
      </c>
      <c r="U208" s="2">
        <f>+('3 Planilla Preadjudicación OTIC'!U208)</f>
        <v>145</v>
      </c>
      <c r="V208" s="2">
        <f>+('3 Planilla Preadjudicación OTIC'!V208)</f>
        <v>12</v>
      </c>
      <c r="W208" s="2">
        <f>+('3 Planilla Preadjudicación OTIC'!W208)</f>
        <v>157</v>
      </c>
      <c r="X208" s="2">
        <f>+('3 Planilla Preadjudicación OTIC'!X208)</f>
        <v>4</v>
      </c>
      <c r="Y208" s="2" t="str">
        <f>+('3 Planilla Preadjudicación OTIC'!Y208)</f>
        <v>SI</v>
      </c>
      <c r="Z208" s="2" t="str">
        <f>+('3 Planilla Preadjudicación OTIC'!Z208)</f>
        <v>SI</v>
      </c>
      <c r="AA208" s="2" t="str">
        <f>+('3 Planilla Preadjudicación OTIC'!AA208)</f>
        <v>SI</v>
      </c>
      <c r="AB208" s="4">
        <f>+('3 Planilla Preadjudicación OTIC'!AB208)</f>
        <v>0</v>
      </c>
      <c r="AC208" s="4" t="str">
        <f>+('3 Planilla Preadjudicación OTIC'!AC208)</f>
        <v>EDUCACIÓN MEDIA COMPLETA, PREFERENTEMENTE. Y HABER CURSADO EL CURSO DE “LABORES DE SOPORTE EN INSTALACIONES
SANITARIAS” O EXPERIENCIA DE DOS AÑOS COMO “AYUDANTE INSTALACIONES SANITARIAS”, DEMOSTRABLE.</v>
      </c>
      <c r="AD208" s="2">
        <f>+('3 Planilla Preadjudicación OTIC'!AD208)</f>
        <v>0</v>
      </c>
      <c r="AE208" s="4">
        <f>+('3 Planilla Preadjudicación OTIC'!AE208)</f>
        <v>0</v>
      </c>
      <c r="AF208" s="2" t="str">
        <f>+('3 Planilla Preadjudicación OTIC'!AF208)</f>
        <v>CONVOCATORIA ABIERTA</v>
      </c>
      <c r="AG208" s="2">
        <f>+('3 Planilla Preadjudicación OTIC'!AG208)</f>
        <v>40</v>
      </c>
      <c r="AH208" s="30">
        <v>2</v>
      </c>
      <c r="AI208" s="2" t="str">
        <f>+('3 Planilla Preadjudicación OTIC'!AI208)</f>
        <v>76056645-4</v>
      </c>
      <c r="AJ208" s="135" t="str">
        <f>+('3 Planilla Preadjudicación OTIC'!AJ208)</f>
        <v>Solution Capacitación en gestión Ltda.</v>
      </c>
      <c r="AK208" s="4">
        <f>+('3 Planilla Preadjudicación OTIC'!AK208)</f>
        <v>157</v>
      </c>
      <c r="AL208" s="2">
        <f>+('3 Planilla Preadjudicación OTIC'!AL208)</f>
        <v>40</v>
      </c>
      <c r="AM208" s="2">
        <f>+('3 Planilla Preadjudicación OTIC'!AM208)</f>
        <v>5075</v>
      </c>
      <c r="AN208" s="12">
        <f>+('3 Planilla Preadjudicación OTIC'!AN208)</f>
        <v>275000</v>
      </c>
      <c r="AO208" s="12">
        <f>+('3 Planilla Preadjudicación OTIC'!AO208)</f>
        <v>0</v>
      </c>
      <c r="AP208" s="12">
        <f>+('3 Planilla Preadjudicación OTIC'!AP208)</f>
        <v>15935500</v>
      </c>
      <c r="AQ208" s="12">
        <f>+('3 Planilla Preadjudicación OTIC'!AQ208)</f>
        <v>3200000</v>
      </c>
      <c r="AR208" s="12">
        <f>+('3 Planilla Preadjudicación OTIC'!AR208)</f>
        <v>5500000</v>
      </c>
      <c r="AS208" s="12">
        <f>+('3 Planilla Preadjudicación OTIC'!AS208)</f>
        <v>4000000</v>
      </c>
      <c r="AT208" s="12">
        <f>+('3 Planilla Preadjudicación OTIC'!AT208)</f>
        <v>0</v>
      </c>
      <c r="AU208" s="12">
        <f>+('3 Planilla Preadjudicación OTIC'!AU208)</f>
        <v>28635500</v>
      </c>
      <c r="AV208" s="12" t="str">
        <f>+('3 Planilla Preadjudicación OTIC'!AV208)</f>
        <v>NO</v>
      </c>
      <c r="AW208" s="4" t="str">
        <f>+('3 Planilla Preadjudicación OTIC'!AW208)</f>
        <v>FALTAN MATERIALES QUE SI CONSIDERA EL PLAN FORMATIVO SENCE</v>
      </c>
      <c r="AX208" s="4">
        <f>+('3 Planilla Preadjudicación OTIC'!AX208)</f>
        <v>0</v>
      </c>
      <c r="AY208" s="2">
        <f>+('3 Planilla Preadjudicación OTIC'!AY208)</f>
        <v>0</v>
      </c>
      <c r="AZ208" s="2" t="str">
        <f>+('3 Planilla Preadjudicación OTIC'!BA208)</f>
        <v>-</v>
      </c>
      <c r="BA208" s="2" t="str">
        <f>+('3 Planilla Preadjudicación OTIC'!BB208)</f>
        <v>-</v>
      </c>
      <c r="BB208" s="2" t="str">
        <f>+('3 Planilla Preadjudicación OTIC'!BC208)</f>
        <v>-</v>
      </c>
      <c r="BC208" s="2" t="str">
        <f>+('3 Planilla Preadjudicación OTIC'!BD208)</f>
        <v>-</v>
      </c>
      <c r="BD208" s="2" t="str">
        <f>+('3 Planilla Preadjudicación OTIC'!BE208)</f>
        <v>-</v>
      </c>
      <c r="BE208" s="2" t="str">
        <f>+('3 Planilla Preadjudicación OTIC'!BF208)</f>
        <v>-</v>
      </c>
      <c r="BF208" s="2"/>
      <c r="BG208" s="2">
        <f>+('3 Planilla Preadjudicación OTIC'!BG208)</f>
        <v>0</v>
      </c>
      <c r="BH208" s="2">
        <f>+('3 Planilla Preadjudicación OTIC'!BH208)</f>
        <v>0</v>
      </c>
      <c r="BI208" s="2">
        <f>+('3 Planilla Preadjudicación OTIC'!BI208)</f>
        <v>0</v>
      </c>
      <c r="BJ208" s="2">
        <f>+('3 Planilla Preadjudicación OTIC'!BJ208)</f>
        <v>0</v>
      </c>
      <c r="BK208" s="2">
        <f>+('3 Planilla Preadjudicación OTIC'!BK208)</f>
        <v>0</v>
      </c>
      <c r="BL208" s="199">
        <f>+('3 Planilla Preadjudicación OTIC'!BM208)</f>
        <v>0</v>
      </c>
      <c r="BM208" s="103">
        <f>ROUND(('3 Planilla Preadjudicación OTIC'!BN208),1)</f>
        <v>0</v>
      </c>
      <c r="BN208" s="4">
        <f>+('3 Planilla Preadjudicación OTIC'!BO208)</f>
        <v>0</v>
      </c>
      <c r="BO208" s="4">
        <f>+('3 Planilla Preadjudicación OTIC'!BP208)</f>
        <v>0</v>
      </c>
      <c r="BP208" s="4">
        <f>+('3 Planilla Preadjudicación OTIC'!BQ208)</f>
        <v>0</v>
      </c>
      <c r="BQ208" s="4">
        <f>+('3 Planilla Preadjudicación OTIC'!BR208)</f>
        <v>0</v>
      </c>
      <c r="BR208" s="4">
        <f>+('3 Planilla Preadjudicación OTIC'!BS208)</f>
        <v>0</v>
      </c>
      <c r="BS208" s="4">
        <f>+('3 Planilla Preadjudicación OTIC'!BT208)</f>
        <v>0</v>
      </c>
      <c r="BT208" s="135"/>
      <c r="BU208" s="85">
        <f>IF(VLOOKUP(A208,'BD OFICIAL'!$A$1:$AL$2097,7,0)=D208,0,1)</f>
        <v>0</v>
      </c>
      <c r="BV208" s="85">
        <f>IF(VLOOKUP(A208,'BD OFICIAL'!$A$1:$AL$2097,11,0)=J208,0,1)</f>
        <v>0</v>
      </c>
      <c r="BW208" s="85">
        <f>IF(VLOOKUP(A208,'BD OFICIAL'!$A$1:$AL$2097,13,0)=L208,0,1)</f>
        <v>0</v>
      </c>
      <c r="BX208" s="2">
        <f>IF(VLOOKUP(A208,'BD OFICIAL'!$A$1:$AL$2097,16,0)=O208,0,1)</f>
        <v>0</v>
      </c>
      <c r="BY208" s="2">
        <f>IF(VLOOKUP(A208,'BD OFICIAL'!$A$1:$AL$2097,17,0)=P208,0,1)</f>
        <v>0</v>
      </c>
      <c r="BZ208" s="2">
        <f>IF(VLOOKUP(A208,'BD OFICIAL'!$A$1:$AL$2097,19,0)=R208,0,1)</f>
        <v>0</v>
      </c>
      <c r="CA208" s="2">
        <f>IF(VLOOKUP(A208,'BD OFICIAL'!$A$1:$AL$2097,21,0)=T208,0,1)</f>
        <v>0</v>
      </c>
      <c r="CB208" s="2">
        <f>IF(VLOOKUP(A208,'BD OFICIAL'!$A$1:$AL$2097,24,0)=AK208,0,1)</f>
        <v>0</v>
      </c>
      <c r="CC208" s="2">
        <f>IF(VLOOKUP(A208,'BD OFICIAL'!$A$1:$AL$2097,25,0)=X208,0,1)</f>
        <v>0</v>
      </c>
      <c r="CD208" s="2">
        <f>IF(VLOOKUP(A208,'BD OFICIAL'!$A$1:$AL$2097,26,0)=Y208,0,1)</f>
        <v>0</v>
      </c>
      <c r="CE208" s="2">
        <f>IF(VLOOKUP(A208,'BD OFICIAL'!$A$1:$AL$2097,27,0)=Z208,0,1)</f>
        <v>0</v>
      </c>
      <c r="CF208" s="2">
        <f>IF(VLOOKUP(A208,'BD OFICIAL'!$A$1:$AL$2097,28,0)=AA208,0,1)</f>
        <v>0</v>
      </c>
      <c r="CG208" s="2">
        <f>IF(VLOOKUP(A208,'BD OFICIAL'!$A$1:$AL$2097,33,0)=AF208,0,1)</f>
        <v>0</v>
      </c>
      <c r="CH208" s="2">
        <f>IF(VLOOKUP(A208,'BD OFICIAL'!$A$1:$AL$2097,35,0)=AH208,0,1)</f>
        <v>0</v>
      </c>
      <c r="CI208" s="85">
        <f>IF(VLOOKUP(A208,'BD OFICIAL'!$A$1:$AL$2097,34,0)=AL208,0,1)</f>
        <v>0</v>
      </c>
      <c r="CJ208" s="12">
        <f>VLOOKUP(A208,'BD OFICIAL'!$A$1:$AM$2097,36,0)*AM208-AP208</f>
        <v>0</v>
      </c>
      <c r="CK208" s="85" t="str">
        <f t="shared" si="109"/>
        <v>SHNOM</v>
      </c>
      <c r="CL208" s="85" t="str">
        <f t="shared" si="110"/>
        <v>SI</v>
      </c>
      <c r="CM208" s="85" t="str">
        <f t="shared" si="123"/>
        <v>NO</v>
      </c>
      <c r="CN208" s="31">
        <f t="shared" si="124"/>
        <v>0</v>
      </c>
      <c r="CO208" s="31">
        <f t="shared" si="111"/>
        <v>0</v>
      </c>
      <c r="CP208" s="31">
        <f t="shared" si="102"/>
        <v>0</v>
      </c>
      <c r="CQ208" s="31">
        <f>IF(Y208="NO",0,IF(Y208="SI",IF(VLOOKUP(A208,'BD OFICIAL'!$A:$AO,40,0)=AQ208,0,1)))</f>
        <v>0</v>
      </c>
      <c r="CR208" s="31">
        <f>IF(Z208="NO",0,IF(Z208="SI",IF(VLOOKUP(A208,'BD OFICIAL'!$A:$AO,41,0)=AS208,0,1)))</f>
        <v>0</v>
      </c>
      <c r="CS208" s="31">
        <f t="shared" si="112"/>
        <v>0</v>
      </c>
      <c r="CT208" s="31">
        <f t="shared" si="113"/>
        <v>0</v>
      </c>
      <c r="CU208" s="31">
        <f>IF(VLOOKUP(A208,'BD OFICIAL'!$A$1:$AL$1055,31,0)="SI",IF(AT208&gt;0,0,1),IF(AT208=0,0,1))</f>
        <v>0</v>
      </c>
      <c r="CV208" s="31">
        <f t="shared" si="114"/>
        <v>0</v>
      </c>
      <c r="CW208" s="31">
        <f t="shared" si="115"/>
        <v>0</v>
      </c>
      <c r="CX208" s="85" t="str">
        <f t="shared" si="125"/>
        <v>NO</v>
      </c>
      <c r="CY208" s="31">
        <f t="shared" si="126"/>
        <v>0</v>
      </c>
      <c r="CZ208" s="85" t="str">
        <f>IF(ISERROR(VLOOKUP(AI208,EXPERIENCIA!$A$1:$C$2100,1,0)),"NO","SI")</f>
        <v>SI</v>
      </c>
      <c r="DA208" s="85" t="str">
        <f>IF(CX208="no","NO APLICA",IF(AX208=0,"ERROR NOTA",IF(AND(AX208&gt;1,CZ208="NO"),"ERROR NOTA",IF(AND(CZ208="NO",AX208=1),0,IF(VLOOKUP(AI208,EXPERIENCIA!$A$1:$C$2100,3,0)=AX208,0,"ERROR NOTA")))))</f>
        <v>NO APLICA</v>
      </c>
      <c r="DB208" s="85" t="str">
        <f>IF(ISERROR(VLOOKUP(AI208,COMPORTAMIENTO!$A$1:$C$2100,1,0)),"NO","SI")</f>
        <v>SI</v>
      </c>
      <c r="DC208" s="85" t="str">
        <f>IF(CX208="NO","NO APLICA",IF(AY208=0,"ERROR NOTA",IF(AND(DB208="NO",AY208=7),0,IF(VLOOKUP(AI208,COMPORTAMIENTO!$A$2:$H$2100,8,0)=AY208,0,"ERROR NOTA"))))</f>
        <v>NO APLICA</v>
      </c>
      <c r="DD208" s="103" t="str">
        <f t="shared" si="127"/>
        <v>NO APLICA</v>
      </c>
      <c r="DE208" s="103" t="str">
        <f t="shared" si="128"/>
        <v>NO APLICA</v>
      </c>
      <c r="DF208" s="85" t="str">
        <f t="shared" si="116"/>
        <v>SI</v>
      </c>
      <c r="DG208" s="85">
        <f t="shared" si="117"/>
        <v>0</v>
      </c>
      <c r="DH208" s="85">
        <f t="shared" si="129"/>
        <v>0</v>
      </c>
      <c r="DI208" s="85" t="str">
        <f t="shared" si="118"/>
        <v>NO APLICA</v>
      </c>
      <c r="DJ208" s="7" t="str">
        <f t="shared" si="130"/>
        <v>NO APLICA</v>
      </c>
      <c r="DK208" s="7" t="str">
        <f t="shared" si="119"/>
        <v>NO APLICA</v>
      </c>
      <c r="DL208" s="12">
        <f t="shared" si="131"/>
        <v>5075</v>
      </c>
      <c r="DM208" s="12">
        <f>VLOOKUP(A208,'5 TD'!$A:$B,2,0)</f>
        <v>5075</v>
      </c>
      <c r="DN208" s="7" t="str">
        <f t="shared" si="120"/>
        <v>NO APLICA</v>
      </c>
      <c r="DO208" s="85" t="str">
        <f t="shared" si="121"/>
        <v>NO APLICA</v>
      </c>
      <c r="DP208" s="85" t="str">
        <f t="shared" si="103"/>
        <v>NO APLICA</v>
      </c>
      <c r="DQ208" s="7" t="str">
        <f t="shared" si="104"/>
        <v>NO APLICA</v>
      </c>
      <c r="DR208" s="85" t="str">
        <f t="shared" si="132"/>
        <v>NO APLICA</v>
      </c>
      <c r="DS208" s="2">
        <f>+('3 Planilla Preadjudicación OTIC'!BO208)</f>
        <v>0</v>
      </c>
      <c r="DT208" s="2" t="str">
        <f>IF(DR208="APROBADO",VLOOKUP(A208,'5 TD'!$D$3:$E$270,2,0),"NO APLICA")</f>
        <v>NO APLICA</v>
      </c>
      <c r="DU208" s="2" t="str">
        <f t="shared" si="105"/>
        <v>NO APLICA</v>
      </c>
      <c r="DV208" s="2" t="str">
        <f>IF(DU208="SI",VLOOKUP(A208,'5 TD'!$G$3:$H$270,2,0),"NO APLICA ")</f>
        <v xml:space="preserve">NO APLICA </v>
      </c>
      <c r="DW208" s="2" t="str">
        <f t="shared" si="133"/>
        <v>NO</v>
      </c>
      <c r="DX208" s="2" t="str">
        <f>IF(DW208="SI",VLOOKUP(A208,'5 TD'!$J$4:$K$472,2,0),"NO APLICA")</f>
        <v>NO APLICA</v>
      </c>
      <c r="DY208" s="2" t="str">
        <f t="shared" si="134"/>
        <v>NO</v>
      </c>
      <c r="DZ208" s="7" t="str">
        <f>IF(DY208="SI",VLOOKUP(A208,'5 TD'!$M$4:$N$350,2,0),"NO APLICA")</f>
        <v>NO APLICA</v>
      </c>
      <c r="EA208" s="2" t="str">
        <f t="shared" si="122"/>
        <v>NO APLICA</v>
      </c>
      <c r="EB208" s="12" t="str">
        <f t="shared" si="135"/>
        <v/>
      </c>
      <c r="EC208" s="12" t="str">
        <f>IF(EA208="SI",VLOOKUP(A208,'5 TD'!$V$4:$W$479,2,0),"NO APLICA")</f>
        <v>NO APLICA</v>
      </c>
      <c r="ED208" s="2" t="str">
        <f t="shared" si="106"/>
        <v>NO</v>
      </c>
      <c r="EE208" s="79" t="str">
        <f>IF(ED208="SI",VLOOKUP(AI208,COMPORTAMIENTO!$A$1:$H$2100,7,0),"NO APLICA")</f>
        <v>NO APLICA</v>
      </c>
      <c r="EF208" s="234" t="str">
        <f>IF(ED208="SI",VLOOKUP(A208,'5 TD'!$P$2:$Q$479,2,0),"NO APLICA")</f>
        <v>NO APLICA</v>
      </c>
      <c r="EG208" s="2" t="str">
        <f t="shared" si="107"/>
        <v>NO</v>
      </c>
      <c r="EH208" s="2">
        <f>IF(CZ208="no",0,VLOOKUP(AI208,EXPERIENCIA!$A$1:$C$2100,2,0))</f>
        <v>122</v>
      </c>
      <c r="EI208" s="2">
        <f>IF(CZ208="si",VLOOKUP(A208,'5 TD'!$S$3:$T$2103,2,0),0)</f>
        <v>146</v>
      </c>
      <c r="EJ208" s="2" t="str">
        <f t="shared" si="108"/>
        <v>NO</v>
      </c>
      <c r="EK208" s="2">
        <f>+('3 Planilla Preadjudicación OTIC'!BU209)</f>
        <v>0</v>
      </c>
      <c r="EL208" s="3"/>
      <c r="EM208" s="3"/>
      <c r="EN208" s="3"/>
    </row>
    <row r="209" spans="1:144" s="3" customFormat="1" ht="15" hidden="1" customHeight="1" x14ac:dyDescent="0.3">
      <c r="A209" s="2">
        <f>+('3 Planilla Preadjudicación OTIC'!A209)</f>
        <v>14536</v>
      </c>
      <c r="B209" s="2" t="str">
        <f>+('3 Planilla Preadjudicación OTIC'!B209)</f>
        <v>53334038-5</v>
      </c>
      <c r="C209" s="4">
        <f>+('3 Planilla Preadjudicación OTIC'!E209)</f>
        <v>2025</v>
      </c>
      <c r="D209" s="4" t="str">
        <f>+('3 Planilla Preadjudicación OTIC'!F209)</f>
        <v>Fondos Regionales</v>
      </c>
      <c r="E209" s="4" t="str">
        <f>+('3 Planilla Preadjudicación OTIC'!G209)</f>
        <v>61531000-K</v>
      </c>
      <c r="F209" s="4" t="str">
        <f>+('3 Planilla Preadjudicación OTIC'!H209)</f>
        <v>SENCE</v>
      </c>
      <c r="G209" s="4"/>
      <c r="H209" s="4"/>
      <c r="I209" s="4" t="str">
        <f>+('3 Planilla Preadjudicación OTIC'!I209)</f>
        <v>GESTIONANDO Y FORMALIZANDO MI EMPRENDIMIENTO</v>
      </c>
      <c r="J209" s="4" t="str">
        <f>+('3 Planilla Preadjudicación OTIC'!J209)</f>
        <v>PF1199</v>
      </c>
      <c r="K209" s="4" t="str">
        <f>+('3 Planilla Preadjudicación OTIC'!K209)</f>
        <v>TÉCNICAS PARA EL EMPRENDIMIENTO</v>
      </c>
      <c r="L209" s="4" t="str">
        <f>+('3 Planilla Preadjudicación OTIC'!L209)</f>
        <v>PF0921</v>
      </c>
      <c r="M209" s="2">
        <f>+('3 Planilla Preadjudicación OTIC'!M209)</f>
        <v>9</v>
      </c>
      <c r="N209" s="4" t="str">
        <f>+('3 Planilla Preadjudicación OTIC'!N209)</f>
        <v>DE LA ARAUCANÍA</v>
      </c>
      <c r="O209" s="4" t="str">
        <f>+('3 Planilla Preadjudicación OTIC'!O209)</f>
        <v>CHOLCHOL</v>
      </c>
      <c r="P209" s="4" t="str">
        <f>+('3 Planilla Preadjudicación OTIC'!P209)</f>
        <v>PERSONAS VULNERABLES PERTENECIENTES AL 80 % MÁS VULNERABLE</v>
      </c>
      <c r="Q209" s="4" t="str">
        <f>+('3 Planilla Preadjudicación OTIC'!Q209)</f>
        <v>PRESENCIAL</v>
      </c>
      <c r="R209" s="4" t="str">
        <f>+('3 Planilla Preadjudicación OTIC'!R209)</f>
        <v>INDEPENDIENTE</v>
      </c>
      <c r="S209" s="4" t="str">
        <f>+('3 Planilla Preadjudicación OTIC'!S209)</f>
        <v>01. LUNES - MAÑANA / 04. MARTES - MAÑANA / 07. MIÉRCOLES - MAÑANA / 10. JUEVES - MAÑANA / 13. VIERNES - MAÑANA</v>
      </c>
      <c r="T209" s="2">
        <f>+('3 Planilla Preadjudicación OTIC'!T209)</f>
        <v>20</v>
      </c>
      <c r="U209" s="2">
        <f>+('3 Planilla Preadjudicación OTIC'!U209)</f>
        <v>100</v>
      </c>
      <c r="V209" s="2">
        <f>+('3 Planilla Preadjudicación OTIC'!V209)</f>
        <v>12</v>
      </c>
      <c r="W209" s="2">
        <f>+('3 Planilla Preadjudicación OTIC'!W209)</f>
        <v>112</v>
      </c>
      <c r="X209" s="2">
        <f>+('3 Planilla Preadjudicación OTIC'!X209)</f>
        <v>4</v>
      </c>
      <c r="Y209" s="2" t="str">
        <f>+('3 Planilla Preadjudicación OTIC'!Y209)</f>
        <v>SI</v>
      </c>
      <c r="Z209" s="2" t="str">
        <f>+('3 Planilla Preadjudicación OTIC'!Z209)</f>
        <v>SI</v>
      </c>
      <c r="AA209" s="2" t="str">
        <f>+('3 Planilla Preadjudicación OTIC'!AA209)</f>
        <v>SI</v>
      </c>
      <c r="AB209" s="4">
        <f>+('3 Planilla Preadjudicación OTIC'!AB209)</f>
        <v>0</v>
      </c>
      <c r="AC209" s="4" t="str">
        <f>+('3 Planilla Preadjudicación OTIC'!AC209)</f>
        <v>EDUCACIÓN BÁSICA COMPLETA, PREFERENTEMENTE; NIVEL DE MANEJO COMPUTACIONAL BÁSICO (O NIVEL USUARIO),
PREFERENTEMENTE.</v>
      </c>
      <c r="AD209" s="2">
        <f>+('3 Planilla Preadjudicación OTIC'!AD209)</f>
        <v>0</v>
      </c>
      <c r="AE209" s="4">
        <f>+('3 Planilla Preadjudicación OTIC'!AE209)</f>
        <v>0</v>
      </c>
      <c r="AF209" s="2" t="str">
        <f>+('3 Planilla Preadjudicación OTIC'!AF209)</f>
        <v>CONVOCATORIA ABIERTA</v>
      </c>
      <c r="AG209" s="2">
        <f>+('3 Planilla Preadjudicación OTIC'!AG209)</f>
        <v>28</v>
      </c>
      <c r="AH209" s="30">
        <v>2</v>
      </c>
      <c r="AI209" s="2" t="str">
        <f>+('3 Planilla Preadjudicación OTIC'!AI209)</f>
        <v>76988315-0</v>
      </c>
      <c r="AJ209" s="135" t="str">
        <f>+('3 Planilla Preadjudicación OTIC'!AJ209)</f>
        <v>Arrayan Capacitaciones Spa</v>
      </c>
      <c r="AK209" s="4">
        <f>+('3 Planilla Preadjudicación OTIC'!AK209)</f>
        <v>112</v>
      </c>
      <c r="AL209" s="2">
        <f>+('3 Planilla Preadjudicación OTIC'!AL209)</f>
        <v>28</v>
      </c>
      <c r="AM209" s="2">
        <f>+('3 Planilla Preadjudicación OTIC'!AM209)</f>
        <v>5075</v>
      </c>
      <c r="AN209" s="12">
        <f>+('3 Planilla Preadjudicación OTIC'!AN209)</f>
        <v>270000</v>
      </c>
      <c r="AO209" s="12">
        <f>+('3 Planilla Preadjudicación OTIC'!AO209)</f>
        <v>0</v>
      </c>
      <c r="AP209" s="12">
        <f>+('3 Planilla Preadjudicación OTIC'!AP209)</f>
        <v>11368000</v>
      </c>
      <c r="AQ209" s="12">
        <f>+('3 Planilla Preadjudicación OTIC'!AQ209)</f>
        <v>2240000</v>
      </c>
      <c r="AR209" s="12">
        <f>+('3 Planilla Preadjudicación OTIC'!AR209)</f>
        <v>5400000</v>
      </c>
      <c r="AS209" s="12">
        <f>+('3 Planilla Preadjudicación OTIC'!AS209)</f>
        <v>2800000</v>
      </c>
      <c r="AT209" s="12">
        <f>+('3 Planilla Preadjudicación OTIC'!AT209)</f>
        <v>0</v>
      </c>
      <c r="AU209" s="12">
        <f>+('3 Planilla Preadjudicación OTIC'!AU209)</f>
        <v>21808000</v>
      </c>
      <c r="AV209" s="12" t="str">
        <f>+('3 Planilla Preadjudicación OTIC'!AV209)</f>
        <v>NO</v>
      </c>
      <c r="AW209" s="4" t="str">
        <f>+('3 Planilla Preadjudicación OTIC'!AW209)</f>
        <v>Valor alumno subsidio de utiles, insumos y herramientas no es correcto se menciona $270.000 y no $275.000 (RESOLUCIÓN EXENTA N°1366 28/05/2025)</v>
      </c>
      <c r="AX209" s="4">
        <f>+('3 Planilla Preadjudicación OTIC'!AX209)</f>
        <v>0</v>
      </c>
      <c r="AY209" s="2">
        <f>+('3 Planilla Preadjudicación OTIC'!AY209)</f>
        <v>0</v>
      </c>
      <c r="AZ209" s="2" t="str">
        <f>+('3 Planilla Preadjudicación OTIC'!BA209)</f>
        <v>-</v>
      </c>
      <c r="BA209" s="2" t="str">
        <f>+('3 Planilla Preadjudicación OTIC'!BB209)</f>
        <v>-</v>
      </c>
      <c r="BB209" s="2" t="str">
        <f>+('3 Planilla Preadjudicación OTIC'!BC209)</f>
        <v>-</v>
      </c>
      <c r="BC209" s="2" t="str">
        <f>+('3 Planilla Preadjudicación OTIC'!BD209)</f>
        <v>-</v>
      </c>
      <c r="BD209" s="2" t="str">
        <f>+('3 Planilla Preadjudicación OTIC'!BE209)</f>
        <v>-</v>
      </c>
      <c r="BE209" s="2" t="str">
        <f>+('3 Planilla Preadjudicación OTIC'!BF209)</f>
        <v>-</v>
      </c>
      <c r="BG209" s="2">
        <f>+('3 Planilla Preadjudicación OTIC'!BG209)</f>
        <v>0</v>
      </c>
      <c r="BH209" s="2">
        <f>+('3 Planilla Preadjudicación OTIC'!BH209)</f>
        <v>0</v>
      </c>
      <c r="BI209" s="2">
        <f>+('3 Planilla Preadjudicación OTIC'!BI209)</f>
        <v>0</v>
      </c>
      <c r="BJ209" s="2">
        <f>+('3 Planilla Preadjudicación OTIC'!BJ209)</f>
        <v>0</v>
      </c>
      <c r="BK209" s="2">
        <f>+('3 Planilla Preadjudicación OTIC'!BK209)</f>
        <v>0</v>
      </c>
      <c r="BL209" s="199">
        <f>+('3 Planilla Preadjudicación OTIC'!BM209)</f>
        <v>0</v>
      </c>
      <c r="BM209" s="103">
        <f>ROUND(('3 Planilla Preadjudicación OTIC'!BN209),1)</f>
        <v>0</v>
      </c>
      <c r="BN209" s="4">
        <f>+('3 Planilla Preadjudicación OTIC'!BO209)</f>
        <v>0</v>
      </c>
      <c r="BO209" s="4">
        <f>+('3 Planilla Preadjudicación OTIC'!BP209)</f>
        <v>0</v>
      </c>
      <c r="BP209" s="4">
        <f>+('3 Planilla Preadjudicación OTIC'!BQ209)</f>
        <v>0</v>
      </c>
      <c r="BQ209" s="4">
        <f>+('3 Planilla Preadjudicación OTIC'!BR209)</f>
        <v>0</v>
      </c>
      <c r="BR209" s="4">
        <f>+('3 Planilla Preadjudicación OTIC'!BS209)</f>
        <v>0</v>
      </c>
      <c r="BS209" s="4">
        <f>+('3 Planilla Preadjudicación OTIC'!BT209)</f>
        <v>0</v>
      </c>
      <c r="BU209" s="85">
        <f>IF(VLOOKUP(A209,'BD OFICIAL'!$A$1:$AL$2097,7,0)=D209,0,1)</f>
        <v>0</v>
      </c>
      <c r="BV209" s="85">
        <f>IF(VLOOKUP(A209,'BD OFICIAL'!$A$1:$AL$2097,11,0)=J209,0,1)</f>
        <v>0</v>
      </c>
      <c r="BW209" s="85">
        <f>IF(VLOOKUP(A209,'BD OFICIAL'!$A$1:$AL$2097,13,0)=L209,0,1)</f>
        <v>0</v>
      </c>
      <c r="BX209" s="2">
        <f>IF(VLOOKUP(A209,'BD OFICIAL'!$A$1:$AL$2097,16,0)=O209,0,1)</f>
        <v>0</v>
      </c>
      <c r="BY209" s="2">
        <f>IF(VLOOKUP(A209,'BD OFICIAL'!$A$1:$AL$2097,17,0)=P209,0,1)</f>
        <v>0</v>
      </c>
      <c r="BZ209" s="2">
        <f>IF(VLOOKUP(A209,'BD OFICIAL'!$A$1:$AL$2097,19,0)=R209,0,1)</f>
        <v>0</v>
      </c>
      <c r="CA209" s="2">
        <f>IF(VLOOKUP(A209,'BD OFICIAL'!$A$1:$AL$2097,21,0)=T209,0,1)</f>
        <v>0</v>
      </c>
      <c r="CB209" s="2">
        <f>IF(VLOOKUP(A209,'BD OFICIAL'!$A$1:$AL$2097,24,0)=AK209,0,1)</f>
        <v>0</v>
      </c>
      <c r="CC209" s="2">
        <f>IF(VLOOKUP(A209,'BD OFICIAL'!$A$1:$AL$2097,25,0)=X209,0,1)</f>
        <v>0</v>
      </c>
      <c r="CD209" s="2">
        <f>IF(VLOOKUP(A209,'BD OFICIAL'!$A$1:$AL$2097,26,0)=Y209,0,1)</f>
        <v>0</v>
      </c>
      <c r="CE209" s="2">
        <f>IF(VLOOKUP(A209,'BD OFICIAL'!$A$1:$AL$2097,27,0)=Z209,0,1)</f>
        <v>0</v>
      </c>
      <c r="CF209" s="2">
        <f>IF(VLOOKUP(A209,'BD OFICIAL'!$A$1:$AL$2097,28,0)=AA209,0,1)</f>
        <v>0</v>
      </c>
      <c r="CG209" s="2">
        <f>IF(VLOOKUP(A209,'BD OFICIAL'!$A$1:$AL$2097,33,0)=AF209,0,1)</f>
        <v>0</v>
      </c>
      <c r="CH209" s="2">
        <f>IF(VLOOKUP(A209,'BD OFICIAL'!$A$1:$AL$2097,35,0)=AH209,0,1)</f>
        <v>0</v>
      </c>
      <c r="CI209" s="85">
        <f>IF(VLOOKUP(A209,'BD OFICIAL'!$A$1:$AL$2097,34,0)=AL209,0,1)</f>
        <v>0</v>
      </c>
      <c r="CJ209" s="12">
        <f>VLOOKUP(A209,'BD OFICIAL'!$A$1:$AM$2097,36,0)*AM209-AP209</f>
        <v>0</v>
      </c>
      <c r="CK209" s="85" t="str">
        <f t="shared" si="109"/>
        <v>SHNOM</v>
      </c>
      <c r="CL209" s="85" t="str">
        <f t="shared" si="110"/>
        <v>SI</v>
      </c>
      <c r="CM209" s="85" t="str">
        <f t="shared" si="123"/>
        <v>NO</v>
      </c>
      <c r="CN209" s="31">
        <f t="shared" si="124"/>
        <v>0</v>
      </c>
      <c r="CO209" s="31">
        <f t="shared" si="111"/>
        <v>0</v>
      </c>
      <c r="CP209" s="31">
        <f t="shared" si="102"/>
        <v>0</v>
      </c>
      <c r="CQ209" s="31">
        <f>IF(Y209="NO",0,IF(Y209="SI",IF(VLOOKUP(A209,'BD OFICIAL'!$A:$AO,40,0)=AQ209,0,1)))</f>
        <v>0</v>
      </c>
      <c r="CR209" s="31">
        <f>IF(Z209="NO",0,IF(Z209="SI",IF(VLOOKUP(A209,'BD OFICIAL'!$A:$AO,41,0)=AS209,0,1)))</f>
        <v>0</v>
      </c>
      <c r="CS209" s="31">
        <f t="shared" si="112"/>
        <v>1</v>
      </c>
      <c r="CT209" s="31">
        <f t="shared" si="113"/>
        <v>0</v>
      </c>
      <c r="CU209" s="31">
        <f>IF(VLOOKUP(A209,'BD OFICIAL'!$A$1:$AL$1055,31,0)="SI",IF(AT209&gt;0,0,1),IF(AT209=0,0,1))</f>
        <v>0</v>
      </c>
      <c r="CV209" s="31">
        <f t="shared" si="114"/>
        <v>0</v>
      </c>
      <c r="CW209" s="31">
        <f t="shared" si="115"/>
        <v>0</v>
      </c>
      <c r="CX209" s="85" t="str">
        <f t="shared" si="125"/>
        <v>NO</v>
      </c>
      <c r="CY209" s="31">
        <f t="shared" si="126"/>
        <v>0</v>
      </c>
      <c r="CZ209" s="85" t="str">
        <f>IF(ISERROR(VLOOKUP(AI209,EXPERIENCIA!$A$1:$C$2100,1,0)),"NO","SI")</f>
        <v>NO</v>
      </c>
      <c r="DA209" s="85" t="str">
        <f>IF(CX209="no","NO APLICA",IF(AX209=0,"ERROR NOTA",IF(AND(AX209&gt;1,CZ209="NO"),"ERROR NOTA",IF(AND(CZ209="NO",AX209=1),0,IF(VLOOKUP(AI209,EXPERIENCIA!$A$1:$C$2100,3,0)=AX209,0,"ERROR NOTA")))))</f>
        <v>NO APLICA</v>
      </c>
      <c r="DB209" s="85" t="str">
        <f>IF(ISERROR(VLOOKUP(AI209,COMPORTAMIENTO!$A$1:$C$2100,1,0)),"NO","SI")</f>
        <v>NO</v>
      </c>
      <c r="DC209" s="85" t="str">
        <f>IF(CX209="NO","NO APLICA",IF(AY209=0,"ERROR NOTA",IF(AND(DB209="NO",AY209=7),0,IF(VLOOKUP(AI209,COMPORTAMIENTO!$A$2:$H$2100,8,0)=AY209,0,"ERROR NOTA"))))</f>
        <v>NO APLICA</v>
      </c>
      <c r="DD209" s="103" t="str">
        <f t="shared" si="127"/>
        <v>NO APLICA</v>
      </c>
      <c r="DE209" s="103" t="str">
        <f t="shared" si="128"/>
        <v>NO APLICA</v>
      </c>
      <c r="DF209" s="85" t="str">
        <f t="shared" si="116"/>
        <v>SI</v>
      </c>
      <c r="DG209" s="85">
        <f t="shared" si="117"/>
        <v>0</v>
      </c>
      <c r="DH209" s="85">
        <f t="shared" si="129"/>
        <v>0</v>
      </c>
      <c r="DI209" s="85" t="str">
        <f t="shared" si="118"/>
        <v>NO APLICA</v>
      </c>
      <c r="DJ209" s="7" t="str">
        <f t="shared" si="130"/>
        <v>NO APLICA</v>
      </c>
      <c r="DK209" s="7" t="str">
        <f t="shared" si="119"/>
        <v>NO APLICA</v>
      </c>
      <c r="DL209" s="12">
        <f t="shared" si="131"/>
        <v>5075</v>
      </c>
      <c r="DM209" s="12">
        <f>VLOOKUP(A209,'5 TD'!$A:$B,2,0)</f>
        <v>5075</v>
      </c>
      <c r="DN209" s="7" t="str">
        <f t="shared" si="120"/>
        <v>NO APLICA</v>
      </c>
      <c r="DO209" s="85" t="str">
        <f t="shared" si="121"/>
        <v>NO APLICA</v>
      </c>
      <c r="DP209" s="85" t="str">
        <f t="shared" si="103"/>
        <v>NO APLICA</v>
      </c>
      <c r="DQ209" s="7" t="str">
        <f t="shared" si="104"/>
        <v>NO APLICA</v>
      </c>
      <c r="DR209" s="85" t="str">
        <f t="shared" si="132"/>
        <v>NO APLICA</v>
      </c>
      <c r="DS209" s="2">
        <f>+('3 Planilla Preadjudicación OTIC'!BO209)</f>
        <v>0</v>
      </c>
      <c r="DT209" s="2" t="str">
        <f>IF(DR209="APROBADO",VLOOKUP(A209,'5 TD'!$D$3:$E$270,2,0),"NO APLICA")</f>
        <v>NO APLICA</v>
      </c>
      <c r="DU209" s="2" t="str">
        <f t="shared" si="105"/>
        <v>NO APLICA</v>
      </c>
      <c r="DV209" s="2" t="str">
        <f>IF(DU209="SI",VLOOKUP(A209,'5 TD'!$G$3:$H$270,2,0),"NO APLICA ")</f>
        <v xml:space="preserve">NO APLICA </v>
      </c>
      <c r="DW209" s="2" t="str">
        <f t="shared" si="133"/>
        <v>NO</v>
      </c>
      <c r="DX209" s="2" t="str">
        <f>IF(DW209="SI",VLOOKUP(A209,'5 TD'!$J$4:$K$472,2,0),"NO APLICA")</f>
        <v>NO APLICA</v>
      </c>
      <c r="DY209" s="2" t="str">
        <f t="shared" si="134"/>
        <v>NO</v>
      </c>
      <c r="DZ209" s="7" t="str">
        <f>IF(DY209="SI",VLOOKUP(A209,'5 TD'!$M$4:$N$350,2,0),"NO APLICA")</f>
        <v>NO APLICA</v>
      </c>
      <c r="EA209" s="2" t="str">
        <f t="shared" si="122"/>
        <v>NO APLICA</v>
      </c>
      <c r="EB209" s="12" t="str">
        <f t="shared" si="135"/>
        <v/>
      </c>
      <c r="EC209" s="12" t="str">
        <f>IF(EA209="SI",VLOOKUP(A209,'5 TD'!$V$4:$W$479,2,0),"NO APLICA")</f>
        <v>NO APLICA</v>
      </c>
      <c r="ED209" s="2" t="str">
        <f t="shared" si="106"/>
        <v>NO</v>
      </c>
      <c r="EE209" s="79" t="str">
        <f>IF(ED209="SI",VLOOKUP(AI209,COMPORTAMIENTO!$A$1:$H$2100,7,0),"NO APLICA")</f>
        <v>NO APLICA</v>
      </c>
      <c r="EF209" s="234" t="str">
        <f>IF(ED209="SI",VLOOKUP(A209,'5 TD'!$P$2:$Q$479,2,0),"NO APLICA")</f>
        <v>NO APLICA</v>
      </c>
      <c r="EG209" s="2" t="str">
        <f t="shared" si="107"/>
        <v>NO</v>
      </c>
      <c r="EH209" s="2">
        <f>IF(CZ209="no",0,VLOOKUP(AI209,EXPERIENCIA!$A$1:$C$2100,2,0))</f>
        <v>0</v>
      </c>
      <c r="EI209" s="2">
        <f>IF(CZ209="si",VLOOKUP(A209,'5 TD'!$S$3:$T$2103,2,0),0)</f>
        <v>0</v>
      </c>
      <c r="EJ209" s="2" t="str">
        <f t="shared" si="108"/>
        <v>SI</v>
      </c>
      <c r="EK209" s="2">
        <f>+('3 Planilla Preadjudicación OTIC'!BU210)</f>
        <v>0</v>
      </c>
    </row>
    <row r="210" spans="1:144" ht="15" hidden="1" customHeight="1" x14ac:dyDescent="0.3">
      <c r="A210" s="2">
        <f>+('3 Planilla Preadjudicación OTIC'!A210)</f>
        <v>14541</v>
      </c>
      <c r="B210" s="2" t="str">
        <f>+('3 Planilla Preadjudicación OTIC'!B210)</f>
        <v>53334038-5</v>
      </c>
      <c r="C210" s="4">
        <f>+('3 Planilla Preadjudicación OTIC'!E210)</f>
        <v>2025</v>
      </c>
      <c r="D210" s="4" t="str">
        <f>+('3 Planilla Preadjudicación OTIC'!F210)</f>
        <v>Fondos Regionales</v>
      </c>
      <c r="E210" s="4" t="str">
        <f>+('3 Planilla Preadjudicación OTIC'!G210)</f>
        <v>61531000-K</v>
      </c>
      <c r="F210" s="4" t="str">
        <f>+('3 Planilla Preadjudicación OTIC'!H210)</f>
        <v>SENCE</v>
      </c>
      <c r="G210" s="4"/>
      <c r="H210" s="4"/>
      <c r="I210" s="4" t="str">
        <f>+('3 Planilla Preadjudicación OTIC'!I210)</f>
        <v>GESTIONANDO Y FORMALIZANDO MI EMPRENDIMIENTO</v>
      </c>
      <c r="J210" s="4" t="str">
        <f>+('3 Planilla Preadjudicación OTIC'!J210)</f>
        <v>PF1199</v>
      </c>
      <c r="K210" s="4" t="str">
        <f>+('3 Planilla Preadjudicación OTIC'!K210)</f>
        <v>TÉCNICAS PARA EL EMPRENDIMIENTO</v>
      </c>
      <c r="L210" s="4" t="str">
        <f>+('3 Planilla Preadjudicación OTIC'!L210)</f>
        <v>PF0921</v>
      </c>
      <c r="M210" s="2">
        <f>+('3 Planilla Preadjudicación OTIC'!M210)</f>
        <v>9</v>
      </c>
      <c r="N210" s="4" t="str">
        <f>+('3 Planilla Preadjudicación OTIC'!N210)</f>
        <v>DE LA ARAUCANÍA</v>
      </c>
      <c r="O210" s="4" t="str">
        <f>+('3 Planilla Preadjudicación OTIC'!O210)</f>
        <v>GALVARINO</v>
      </c>
      <c r="P210" s="4" t="str">
        <f>+('3 Planilla Preadjudicación OTIC'!P210)</f>
        <v>PERSONAS VULNERABLES PERTENECIENTES AL 80 % MÁS VULNERABLE</v>
      </c>
      <c r="Q210" s="4" t="str">
        <f>+('3 Planilla Preadjudicación OTIC'!Q210)</f>
        <v>PRESENCIAL</v>
      </c>
      <c r="R210" s="4" t="str">
        <f>+('3 Planilla Preadjudicación OTIC'!R210)</f>
        <v>INDEPENDIENTE</v>
      </c>
      <c r="S210" s="4" t="str">
        <f>+('3 Planilla Preadjudicación OTIC'!S210)</f>
        <v>01. LUNES - MAÑANA / 04. MARTES - MAÑANA / 07. MIÉRCOLES - MAÑANA / 10. JUEVES - MAÑANA / 13. VIERNES - MAÑANA</v>
      </c>
      <c r="T210" s="2">
        <f>+('3 Planilla Preadjudicación OTIC'!T210)</f>
        <v>20</v>
      </c>
      <c r="U210" s="2">
        <f>+('3 Planilla Preadjudicación OTIC'!U210)</f>
        <v>100</v>
      </c>
      <c r="V210" s="2">
        <f>+('3 Planilla Preadjudicación OTIC'!V210)</f>
        <v>12</v>
      </c>
      <c r="W210" s="2">
        <f>+('3 Planilla Preadjudicación OTIC'!W210)</f>
        <v>112</v>
      </c>
      <c r="X210" s="2">
        <f>+('3 Planilla Preadjudicación OTIC'!X210)</f>
        <v>4</v>
      </c>
      <c r="Y210" s="2" t="str">
        <f>+('3 Planilla Preadjudicación OTIC'!Y210)</f>
        <v>SI</v>
      </c>
      <c r="Z210" s="2" t="str">
        <f>+('3 Planilla Preadjudicación OTIC'!Z210)</f>
        <v>SI</v>
      </c>
      <c r="AA210" s="2" t="str">
        <f>+('3 Planilla Preadjudicación OTIC'!AA210)</f>
        <v>SI</v>
      </c>
      <c r="AB210" s="4">
        <f>+('3 Planilla Preadjudicación OTIC'!AB210)</f>
        <v>0</v>
      </c>
      <c r="AC210" s="4" t="str">
        <f>+('3 Planilla Preadjudicación OTIC'!AC210)</f>
        <v>EDUCACIÓN BÁSICA COMPLETA, PREFERENTEMENTE; NIVEL DE MANEJO COMPUTACIONAL BÁSICO (O NIVEL USUARIO),
PREFERENTEMENTE.</v>
      </c>
      <c r="AD210" s="2">
        <f>+('3 Planilla Preadjudicación OTIC'!AD210)</f>
        <v>0</v>
      </c>
      <c r="AE210" s="4">
        <f>+('3 Planilla Preadjudicación OTIC'!AE210)</f>
        <v>0</v>
      </c>
      <c r="AF210" s="2" t="str">
        <f>+('3 Planilla Preadjudicación OTIC'!AF210)</f>
        <v>CONVOCATORIA ABIERTA</v>
      </c>
      <c r="AG210" s="2">
        <f>+('3 Planilla Preadjudicación OTIC'!AG210)</f>
        <v>28</v>
      </c>
      <c r="AH210" s="30">
        <v>2</v>
      </c>
      <c r="AI210" s="2" t="str">
        <f>+('3 Planilla Preadjudicación OTIC'!AI210)</f>
        <v>76988315-0</v>
      </c>
      <c r="AJ210" s="135" t="str">
        <f>+('3 Planilla Preadjudicación OTIC'!AJ210)</f>
        <v>Arrayan Capacitaciones Spa</v>
      </c>
      <c r="AK210" s="4">
        <f>+('3 Planilla Preadjudicación OTIC'!AK210)</f>
        <v>112</v>
      </c>
      <c r="AL210" s="2">
        <f>+('3 Planilla Preadjudicación OTIC'!AL210)</f>
        <v>28</v>
      </c>
      <c r="AM210" s="2">
        <f>+('3 Planilla Preadjudicación OTIC'!AM210)</f>
        <v>5075</v>
      </c>
      <c r="AN210" s="12">
        <f>+('3 Planilla Preadjudicación OTIC'!AN210)</f>
        <v>270000</v>
      </c>
      <c r="AO210" s="12">
        <f>+('3 Planilla Preadjudicación OTIC'!AO210)</f>
        <v>0</v>
      </c>
      <c r="AP210" s="12">
        <f>+('3 Planilla Preadjudicación OTIC'!AP210)</f>
        <v>11368000</v>
      </c>
      <c r="AQ210" s="12">
        <f>+('3 Planilla Preadjudicación OTIC'!AQ210)</f>
        <v>2240000</v>
      </c>
      <c r="AR210" s="12">
        <f>+('3 Planilla Preadjudicación OTIC'!AR210)</f>
        <v>5400000</v>
      </c>
      <c r="AS210" s="12">
        <f>+('3 Planilla Preadjudicación OTIC'!AS210)</f>
        <v>2800000</v>
      </c>
      <c r="AT210" s="12">
        <f>+('3 Planilla Preadjudicación OTIC'!AT210)</f>
        <v>0</v>
      </c>
      <c r="AU210" s="12">
        <f>+('3 Planilla Preadjudicación OTIC'!AU210)</f>
        <v>21808000</v>
      </c>
      <c r="AV210" s="12" t="str">
        <f>+('3 Planilla Preadjudicación OTIC'!AV210)</f>
        <v>NO</v>
      </c>
      <c r="AW210" s="4" t="str">
        <f>+('3 Planilla Preadjudicación OTIC'!AW210)</f>
        <v>Valor alumno subsidio de utiles, insumos y herramientas no es correcto se menciona $270.000 y no $275.000 (RESOLUCIÓN EXENTA N°1366 28/05/2025)</v>
      </c>
      <c r="AX210" s="4">
        <f>+('3 Planilla Preadjudicación OTIC'!AX210)</f>
        <v>0</v>
      </c>
      <c r="AY210" s="2">
        <f>+('3 Planilla Preadjudicación OTIC'!AY210)</f>
        <v>0</v>
      </c>
      <c r="AZ210" s="2" t="str">
        <f>+('3 Planilla Preadjudicación OTIC'!BA210)</f>
        <v>-</v>
      </c>
      <c r="BA210" s="2" t="str">
        <f>+('3 Planilla Preadjudicación OTIC'!BB210)</f>
        <v>-</v>
      </c>
      <c r="BB210" s="2" t="str">
        <f>+('3 Planilla Preadjudicación OTIC'!BC210)</f>
        <v>-</v>
      </c>
      <c r="BC210" s="2" t="str">
        <f>+('3 Planilla Preadjudicación OTIC'!BD210)</f>
        <v>-</v>
      </c>
      <c r="BD210" s="2" t="str">
        <f>+('3 Planilla Preadjudicación OTIC'!BE210)</f>
        <v>-</v>
      </c>
      <c r="BE210" s="2" t="str">
        <f>+('3 Planilla Preadjudicación OTIC'!BF210)</f>
        <v>-</v>
      </c>
      <c r="BF210" s="2"/>
      <c r="BG210" s="2">
        <f>+('3 Planilla Preadjudicación OTIC'!BG210)</f>
        <v>0</v>
      </c>
      <c r="BH210" s="2">
        <f>+('3 Planilla Preadjudicación OTIC'!BH210)</f>
        <v>0</v>
      </c>
      <c r="BI210" s="2">
        <f>+('3 Planilla Preadjudicación OTIC'!BI210)</f>
        <v>0</v>
      </c>
      <c r="BJ210" s="2">
        <f>+('3 Planilla Preadjudicación OTIC'!BJ210)</f>
        <v>0</v>
      </c>
      <c r="BK210" s="2">
        <f>+('3 Planilla Preadjudicación OTIC'!BK210)</f>
        <v>0</v>
      </c>
      <c r="BL210" s="199">
        <f>+('3 Planilla Preadjudicación OTIC'!BM210)</f>
        <v>0</v>
      </c>
      <c r="BM210" s="103">
        <f>ROUND(('3 Planilla Preadjudicación OTIC'!BN210),1)</f>
        <v>0</v>
      </c>
      <c r="BN210" s="4">
        <f>+('3 Planilla Preadjudicación OTIC'!BO210)</f>
        <v>0</v>
      </c>
      <c r="BO210" s="4">
        <f>+('3 Planilla Preadjudicación OTIC'!BP210)</f>
        <v>0</v>
      </c>
      <c r="BP210" s="4">
        <f>+('3 Planilla Preadjudicación OTIC'!BQ210)</f>
        <v>0</v>
      </c>
      <c r="BQ210" s="4">
        <f>+('3 Planilla Preadjudicación OTIC'!BR210)</f>
        <v>0</v>
      </c>
      <c r="BR210" s="4">
        <f>+('3 Planilla Preadjudicación OTIC'!BS210)</f>
        <v>0</v>
      </c>
      <c r="BS210" s="4">
        <f>+('3 Planilla Preadjudicación OTIC'!BT210)</f>
        <v>0</v>
      </c>
      <c r="BT210" s="135"/>
      <c r="BU210" s="85">
        <f>IF(VLOOKUP(A210,'BD OFICIAL'!$A$1:$AL$2097,7,0)=D210,0,1)</f>
        <v>0</v>
      </c>
      <c r="BV210" s="85">
        <f>IF(VLOOKUP(A210,'BD OFICIAL'!$A$1:$AL$2097,11,0)=J210,0,1)</f>
        <v>0</v>
      </c>
      <c r="BW210" s="85">
        <f>IF(VLOOKUP(A210,'BD OFICIAL'!$A$1:$AL$2097,13,0)=L210,0,1)</f>
        <v>0</v>
      </c>
      <c r="BX210" s="2">
        <f>IF(VLOOKUP(A210,'BD OFICIAL'!$A$1:$AL$2097,16,0)=O210,0,1)</f>
        <v>0</v>
      </c>
      <c r="BY210" s="2">
        <f>IF(VLOOKUP(A210,'BD OFICIAL'!$A$1:$AL$2097,17,0)=P210,0,1)</f>
        <v>0</v>
      </c>
      <c r="BZ210" s="2">
        <f>IF(VLOOKUP(A210,'BD OFICIAL'!$A$1:$AL$2097,19,0)=R210,0,1)</f>
        <v>0</v>
      </c>
      <c r="CA210" s="2">
        <f>IF(VLOOKUP(A210,'BD OFICIAL'!$A$1:$AL$2097,21,0)=T210,0,1)</f>
        <v>0</v>
      </c>
      <c r="CB210" s="2">
        <f>IF(VLOOKUP(A210,'BD OFICIAL'!$A$1:$AL$2097,24,0)=AK210,0,1)</f>
        <v>0</v>
      </c>
      <c r="CC210" s="2">
        <f>IF(VLOOKUP(A210,'BD OFICIAL'!$A$1:$AL$2097,25,0)=X210,0,1)</f>
        <v>0</v>
      </c>
      <c r="CD210" s="2">
        <f>IF(VLOOKUP(A210,'BD OFICIAL'!$A$1:$AL$2097,26,0)=Y210,0,1)</f>
        <v>0</v>
      </c>
      <c r="CE210" s="2">
        <f>IF(VLOOKUP(A210,'BD OFICIAL'!$A$1:$AL$2097,27,0)=Z210,0,1)</f>
        <v>0</v>
      </c>
      <c r="CF210" s="2">
        <f>IF(VLOOKUP(A210,'BD OFICIAL'!$A$1:$AL$2097,28,0)=AA210,0,1)</f>
        <v>0</v>
      </c>
      <c r="CG210" s="2">
        <f>IF(VLOOKUP(A210,'BD OFICIAL'!$A$1:$AL$2097,33,0)=AF210,0,1)</f>
        <v>0</v>
      </c>
      <c r="CH210" s="2">
        <f>IF(VLOOKUP(A210,'BD OFICIAL'!$A$1:$AL$2097,35,0)=AH210,0,1)</f>
        <v>0</v>
      </c>
      <c r="CI210" s="85">
        <f>IF(VLOOKUP(A210,'BD OFICIAL'!$A$1:$AL$2097,34,0)=AL210,0,1)</f>
        <v>0</v>
      </c>
      <c r="CJ210" s="12">
        <f>VLOOKUP(A210,'BD OFICIAL'!$A$1:$AM$2097,36,0)*AM210-AP210</f>
        <v>0</v>
      </c>
      <c r="CK210" s="85" t="str">
        <f t="shared" si="109"/>
        <v>SHNOM</v>
      </c>
      <c r="CL210" s="85" t="str">
        <f t="shared" si="110"/>
        <v>SI</v>
      </c>
      <c r="CM210" s="85" t="str">
        <f t="shared" si="123"/>
        <v>NO</v>
      </c>
      <c r="CN210" s="31">
        <f t="shared" si="124"/>
        <v>0</v>
      </c>
      <c r="CO210" s="31">
        <f t="shared" si="111"/>
        <v>0</v>
      </c>
      <c r="CP210" s="31">
        <f t="shared" si="102"/>
        <v>0</v>
      </c>
      <c r="CQ210" s="31">
        <f>IF(Y210="NO",0,IF(Y210="SI",IF(VLOOKUP(A210,'BD OFICIAL'!$A:$AO,40,0)=AQ210,0,1)))</f>
        <v>0</v>
      </c>
      <c r="CR210" s="31">
        <f>IF(Z210="NO",0,IF(Z210="SI",IF(VLOOKUP(A210,'BD OFICIAL'!$A:$AO,41,0)=AS210,0,1)))</f>
        <v>0</v>
      </c>
      <c r="CS210" s="31">
        <f t="shared" si="112"/>
        <v>1</v>
      </c>
      <c r="CT210" s="31">
        <f t="shared" si="113"/>
        <v>0</v>
      </c>
      <c r="CU210" s="31">
        <f>IF(VLOOKUP(A210,'BD OFICIAL'!$A$1:$AL$1055,31,0)="SI",IF(AT210&gt;0,0,1),IF(AT210=0,0,1))</f>
        <v>0</v>
      </c>
      <c r="CV210" s="31">
        <f t="shared" si="114"/>
        <v>0</v>
      </c>
      <c r="CW210" s="31">
        <f t="shared" si="115"/>
        <v>0</v>
      </c>
      <c r="CX210" s="85" t="str">
        <f t="shared" si="125"/>
        <v>NO</v>
      </c>
      <c r="CY210" s="31">
        <f t="shared" si="126"/>
        <v>0</v>
      </c>
      <c r="CZ210" s="85" t="str">
        <f>IF(ISERROR(VLOOKUP(AI210,EXPERIENCIA!$A$1:$C$2100,1,0)),"NO","SI")</f>
        <v>NO</v>
      </c>
      <c r="DA210" s="85" t="str">
        <f>IF(CX210="no","NO APLICA",IF(AX210=0,"ERROR NOTA",IF(AND(AX210&gt;1,CZ210="NO"),"ERROR NOTA",IF(AND(CZ210="NO",AX210=1),0,IF(VLOOKUP(AI210,EXPERIENCIA!$A$1:$C$2100,3,0)=AX210,0,"ERROR NOTA")))))</f>
        <v>NO APLICA</v>
      </c>
      <c r="DB210" s="85" t="str">
        <f>IF(ISERROR(VLOOKUP(AI210,COMPORTAMIENTO!$A$1:$C$2100,1,0)),"NO","SI")</f>
        <v>NO</v>
      </c>
      <c r="DC210" s="85" t="str">
        <f>IF(CX210="NO","NO APLICA",IF(AY210=0,"ERROR NOTA",IF(AND(DB210="NO",AY210=7),0,IF(VLOOKUP(AI210,COMPORTAMIENTO!$A$2:$H$2100,8,0)=AY210,0,"ERROR NOTA"))))</f>
        <v>NO APLICA</v>
      </c>
      <c r="DD210" s="103" t="str">
        <f t="shared" si="127"/>
        <v>NO APLICA</v>
      </c>
      <c r="DE210" s="103" t="str">
        <f t="shared" si="128"/>
        <v>NO APLICA</v>
      </c>
      <c r="DF210" s="85" t="str">
        <f t="shared" si="116"/>
        <v>SI</v>
      </c>
      <c r="DG210" s="85">
        <f t="shared" si="117"/>
        <v>0</v>
      </c>
      <c r="DH210" s="85">
        <f t="shared" si="129"/>
        <v>0</v>
      </c>
      <c r="DI210" s="85" t="str">
        <f t="shared" si="118"/>
        <v>NO APLICA</v>
      </c>
      <c r="DJ210" s="7" t="str">
        <f t="shared" si="130"/>
        <v>NO APLICA</v>
      </c>
      <c r="DK210" s="7" t="str">
        <f t="shared" si="119"/>
        <v>NO APLICA</v>
      </c>
      <c r="DL210" s="12">
        <f t="shared" si="131"/>
        <v>5075</v>
      </c>
      <c r="DM210" s="12">
        <f>VLOOKUP(A210,'5 TD'!$A:$B,2,0)</f>
        <v>5075</v>
      </c>
      <c r="DN210" s="7" t="str">
        <f t="shared" si="120"/>
        <v>NO APLICA</v>
      </c>
      <c r="DO210" s="85" t="str">
        <f t="shared" si="121"/>
        <v>NO APLICA</v>
      </c>
      <c r="DP210" s="85" t="str">
        <f t="shared" si="103"/>
        <v>NO APLICA</v>
      </c>
      <c r="DQ210" s="7" t="str">
        <f t="shared" si="104"/>
        <v>NO APLICA</v>
      </c>
      <c r="DR210" s="85" t="str">
        <f t="shared" si="132"/>
        <v>NO APLICA</v>
      </c>
      <c r="DS210" s="2">
        <f>+('3 Planilla Preadjudicación OTIC'!BO210)</f>
        <v>0</v>
      </c>
      <c r="DT210" s="2" t="str">
        <f>IF(DR210="APROBADO",VLOOKUP(A210,'5 TD'!$D$3:$E$270,2,0),"NO APLICA")</f>
        <v>NO APLICA</v>
      </c>
      <c r="DU210" s="2" t="str">
        <f t="shared" si="105"/>
        <v>NO APLICA</v>
      </c>
      <c r="DV210" s="2" t="str">
        <f>IF(DU210="SI",VLOOKUP(A210,'5 TD'!$G$3:$H$270,2,0),"NO APLICA ")</f>
        <v xml:space="preserve">NO APLICA </v>
      </c>
      <c r="DW210" s="2" t="str">
        <f t="shared" si="133"/>
        <v>NO</v>
      </c>
      <c r="DX210" s="2" t="str">
        <f>IF(DW210="SI",VLOOKUP(A210,'5 TD'!$J$4:$K$472,2,0),"NO APLICA")</f>
        <v>NO APLICA</v>
      </c>
      <c r="DY210" s="2" t="str">
        <f t="shared" si="134"/>
        <v>NO</v>
      </c>
      <c r="DZ210" s="7" t="str">
        <f>IF(DY210="SI",VLOOKUP(A210,'5 TD'!$M$4:$N$350,2,0),"NO APLICA")</f>
        <v>NO APLICA</v>
      </c>
      <c r="EA210" s="2" t="str">
        <f t="shared" si="122"/>
        <v>NO APLICA</v>
      </c>
      <c r="EB210" s="12" t="str">
        <f t="shared" si="135"/>
        <v/>
      </c>
      <c r="EC210" s="12" t="str">
        <f>IF(EA210="SI",VLOOKUP(A210,'5 TD'!$V$4:$W$479,2,0),"NO APLICA")</f>
        <v>NO APLICA</v>
      </c>
      <c r="ED210" s="2" t="str">
        <f t="shared" si="106"/>
        <v>NO</v>
      </c>
      <c r="EE210" s="79" t="str">
        <f>IF(ED210="SI",VLOOKUP(AI210,COMPORTAMIENTO!$A$1:$H$2100,7,0),"NO APLICA")</f>
        <v>NO APLICA</v>
      </c>
      <c r="EF210" s="234" t="str">
        <f>IF(ED210="SI",VLOOKUP(A210,'5 TD'!$P$2:$Q$479,2,0),"NO APLICA")</f>
        <v>NO APLICA</v>
      </c>
      <c r="EG210" s="2" t="str">
        <f t="shared" si="107"/>
        <v>NO</v>
      </c>
      <c r="EH210" s="2">
        <f>IF(CZ210="no",0,VLOOKUP(AI210,EXPERIENCIA!$A$1:$C$2100,2,0))</f>
        <v>0</v>
      </c>
      <c r="EI210" s="2">
        <f>IF(CZ210="si",VLOOKUP(A210,'5 TD'!$S$3:$T$2103,2,0),0)</f>
        <v>0</v>
      </c>
      <c r="EJ210" s="2" t="str">
        <f t="shared" si="108"/>
        <v>SI</v>
      </c>
      <c r="EK210" s="2">
        <f>+('3 Planilla Preadjudicación OTIC'!BU211)</f>
        <v>0</v>
      </c>
      <c r="EL210" s="3"/>
      <c r="EM210" s="3"/>
      <c r="EN210" s="3"/>
    </row>
    <row r="211" spans="1:144" ht="15" hidden="1" customHeight="1" x14ac:dyDescent="0.3">
      <c r="A211" s="2">
        <f>+('3 Planilla Preadjudicación OTIC'!A211)</f>
        <v>14544</v>
      </c>
      <c r="B211" s="2" t="str">
        <f>+('3 Planilla Preadjudicación OTIC'!B211)</f>
        <v>53334038-5</v>
      </c>
      <c r="C211" s="4">
        <f>+('3 Planilla Preadjudicación OTIC'!E211)</f>
        <v>2025</v>
      </c>
      <c r="D211" s="4" t="str">
        <f>+('3 Planilla Preadjudicación OTIC'!F211)</f>
        <v>Fondos Regionales</v>
      </c>
      <c r="E211" s="4" t="str">
        <f>+('3 Planilla Preadjudicación OTIC'!G211)</f>
        <v>61531000-K</v>
      </c>
      <c r="F211" s="4" t="str">
        <f>+('3 Planilla Preadjudicación OTIC'!H211)</f>
        <v>SENCE</v>
      </c>
      <c r="G211" s="4"/>
      <c r="H211" s="4"/>
      <c r="I211" s="4" t="str">
        <f>+('3 Planilla Preadjudicación OTIC'!I211)</f>
        <v>OPERACIÓN DE GRÚA HORQUILLA</v>
      </c>
      <c r="J211" s="4" t="str">
        <f>+('3 Planilla Preadjudicación OTIC'!J211)</f>
        <v>PF1257</v>
      </c>
      <c r="K211" s="4">
        <f>+('3 Planilla Preadjudicación OTIC'!K211)</f>
        <v>0</v>
      </c>
      <c r="L211" s="4" t="str">
        <f>+('3 Planilla Preadjudicación OTIC'!L211)</f>
        <v/>
      </c>
      <c r="M211" s="2">
        <f>+('3 Planilla Preadjudicación OTIC'!M211)</f>
        <v>9</v>
      </c>
      <c r="N211" s="4" t="str">
        <f>+('3 Planilla Preadjudicación OTIC'!N211)</f>
        <v>DE LA ARAUCANÍA</v>
      </c>
      <c r="O211" s="4" t="str">
        <f>+('3 Planilla Preadjudicación OTIC'!O211)</f>
        <v>PITRUFQUÉN</v>
      </c>
      <c r="P211" s="4" t="str">
        <f>+('3 Planilla Preadjudicación OTIC'!P211)</f>
        <v>PERSONAS VULNERABLES PERTENECIENTES AL 80 % MÁS VULNERABLE</v>
      </c>
      <c r="Q211" s="4" t="str">
        <f>+('3 Planilla Preadjudicación OTIC'!Q211)</f>
        <v>PRESENCIAL</v>
      </c>
      <c r="R211" s="4" t="str">
        <f>+('3 Planilla Preadjudicación OTIC'!R211)</f>
        <v>DEPENDIENTE</v>
      </c>
      <c r="S211" s="4" t="str">
        <f>+('3 Planilla Preadjudicación OTIC'!S211)</f>
        <v>01. LUNES - MAÑANA / 04. MARTES - MAÑANA / 07. MIÉRCOLES - MAÑANA / 10. JUEVES - MAÑANA / 13. VIERNES - MAÑANA</v>
      </c>
      <c r="T211" s="2">
        <f>+('3 Planilla Preadjudicación OTIC'!T211)</f>
        <v>20</v>
      </c>
      <c r="U211" s="2">
        <f>+('3 Planilla Preadjudicación OTIC'!U211)</f>
        <v>160</v>
      </c>
      <c r="V211" s="2" t="str">
        <f>+('3 Planilla Preadjudicación OTIC'!V211)</f>
        <v/>
      </c>
      <c r="W211" s="2">
        <f>+('3 Planilla Preadjudicación OTIC'!W211)</f>
        <v>160</v>
      </c>
      <c r="X211" s="2">
        <f>+('3 Planilla Preadjudicación OTIC'!X211)</f>
        <v>4</v>
      </c>
      <c r="Y211" s="2" t="str">
        <f>+('3 Planilla Preadjudicación OTIC'!Y211)</f>
        <v>SI</v>
      </c>
      <c r="Z211" s="2" t="str">
        <f>+('3 Planilla Preadjudicación OTIC'!Z211)</f>
        <v>SI</v>
      </c>
      <c r="AA211" s="2" t="str">
        <f>+('3 Planilla Preadjudicación OTIC'!AA211)</f>
        <v>NO</v>
      </c>
      <c r="AB211" s="4">
        <f>+('3 Planilla Preadjudicación OTIC'!AB211)</f>
        <v>0</v>
      </c>
      <c r="AC211" s="4" t="str">
        <f>+('3 Planilla Preadjudicación OTIC'!AC211)</f>
        <v>EDUCACIÓN MEDIA COMPLETA, PREFERENTEMENTE</v>
      </c>
      <c r="AD211" s="2" t="str">
        <f>+('3 Planilla Preadjudicación OTIC'!AD211)</f>
        <v>SI</v>
      </c>
      <c r="AE211" s="4" t="str">
        <f>+('3 Planilla Preadjudicación OTIC'!AE211)</f>
        <v>LICENCIA DE CONDUCIR CLASE D</v>
      </c>
      <c r="AF211" s="2" t="str">
        <f>+('3 Planilla Preadjudicación OTIC'!AF211)</f>
        <v>CONVOCATORIA ABIERTA</v>
      </c>
      <c r="AG211" s="2">
        <f>+('3 Planilla Preadjudicación OTIC'!AG211)</f>
        <v>40</v>
      </c>
      <c r="AH211" s="30">
        <v>2</v>
      </c>
      <c r="AI211" s="2" t="str">
        <f>+('3 Planilla Preadjudicación OTIC'!AI211)</f>
        <v>76988315-0</v>
      </c>
      <c r="AJ211" s="135" t="str">
        <f>+('3 Planilla Preadjudicación OTIC'!AJ211)</f>
        <v>Arrayan Capacitaciones Spa</v>
      </c>
      <c r="AK211" s="4">
        <f>+('3 Planilla Preadjudicación OTIC'!AK211)</f>
        <v>160</v>
      </c>
      <c r="AL211" s="2">
        <f>+('3 Planilla Preadjudicación OTIC'!AL211)</f>
        <v>40</v>
      </c>
      <c r="AM211" s="2">
        <f>+('3 Planilla Preadjudicación OTIC'!AM211)</f>
        <v>5075</v>
      </c>
      <c r="AN211" s="12">
        <f>+('3 Planilla Preadjudicación OTIC'!AN211)</f>
        <v>0</v>
      </c>
      <c r="AO211" s="12">
        <f>+('3 Planilla Preadjudicación OTIC'!AO211)</f>
        <v>50000</v>
      </c>
      <c r="AP211" s="12">
        <f>+('3 Planilla Preadjudicación OTIC'!AP211)</f>
        <v>16240000</v>
      </c>
      <c r="AQ211" s="12">
        <f>+('3 Planilla Preadjudicación OTIC'!AQ211)</f>
        <v>3200000</v>
      </c>
      <c r="AR211" s="12">
        <f>+('3 Planilla Preadjudicación OTIC'!AR211)</f>
        <v>0</v>
      </c>
      <c r="AS211" s="12">
        <f>+('3 Planilla Preadjudicación OTIC'!AS211)</f>
        <v>4000000</v>
      </c>
      <c r="AT211" s="12">
        <f>+('3 Planilla Preadjudicación OTIC'!AT211)</f>
        <v>1000000</v>
      </c>
      <c r="AU211" s="12">
        <f>+('3 Planilla Preadjudicación OTIC'!AU211)</f>
        <v>24440000</v>
      </c>
      <c r="AV211" s="12" t="str">
        <f>+('3 Planilla Preadjudicación OTIC'!AV211)</f>
        <v>NO</v>
      </c>
      <c r="AW211" s="4" t="str">
        <f>+('3 Planilla Preadjudicación OTIC'!AW211)</f>
        <v>NO PRESENTA FOTOGRAFÍAS DE TODOS LOS ITEM SOLICITADOS</v>
      </c>
      <c r="AX211" s="4">
        <f>+('3 Planilla Preadjudicación OTIC'!AX211)</f>
        <v>0</v>
      </c>
      <c r="AY211" s="2">
        <f>+('3 Planilla Preadjudicación OTIC'!AY211)</f>
        <v>0</v>
      </c>
      <c r="AZ211" s="2" t="str">
        <f>+('3 Planilla Preadjudicación OTIC'!BA211)</f>
        <v>-</v>
      </c>
      <c r="BA211" s="2" t="str">
        <f>+('3 Planilla Preadjudicación OTIC'!BB211)</f>
        <v>-</v>
      </c>
      <c r="BB211" s="2" t="str">
        <f>+('3 Planilla Preadjudicación OTIC'!BC211)</f>
        <v>-</v>
      </c>
      <c r="BC211" s="2" t="str">
        <f>+('3 Planilla Preadjudicación OTIC'!BD211)</f>
        <v>-</v>
      </c>
      <c r="BD211" s="2" t="str">
        <f>+('3 Planilla Preadjudicación OTIC'!BE211)</f>
        <v>-</v>
      </c>
      <c r="BE211" s="2" t="str">
        <f>+('3 Planilla Preadjudicación OTIC'!BF211)</f>
        <v>-</v>
      </c>
      <c r="BF211" s="2"/>
      <c r="BG211" s="2">
        <f>+('3 Planilla Preadjudicación OTIC'!BG211)</f>
        <v>0</v>
      </c>
      <c r="BH211" s="2">
        <f>+('3 Planilla Preadjudicación OTIC'!BH211)</f>
        <v>0</v>
      </c>
      <c r="BI211" s="2">
        <f>+('3 Planilla Preadjudicación OTIC'!BI211)</f>
        <v>0</v>
      </c>
      <c r="BJ211" s="2">
        <f>+('3 Planilla Preadjudicación OTIC'!BJ211)</f>
        <v>0</v>
      </c>
      <c r="BK211" s="2">
        <f>+('3 Planilla Preadjudicación OTIC'!BK211)</f>
        <v>0</v>
      </c>
      <c r="BL211" s="199">
        <f>+('3 Planilla Preadjudicación OTIC'!BM211)</f>
        <v>0</v>
      </c>
      <c r="BM211" s="103">
        <f>ROUND(('3 Planilla Preadjudicación OTIC'!BN211),1)</f>
        <v>0</v>
      </c>
      <c r="BN211" s="4">
        <f>+('3 Planilla Preadjudicación OTIC'!BO211)</f>
        <v>0</v>
      </c>
      <c r="BO211" s="4">
        <f>+('3 Planilla Preadjudicación OTIC'!BP211)</f>
        <v>0</v>
      </c>
      <c r="BP211" s="4">
        <f>+('3 Planilla Preadjudicación OTIC'!BQ211)</f>
        <v>0</v>
      </c>
      <c r="BQ211" s="4">
        <f>+('3 Planilla Preadjudicación OTIC'!BR211)</f>
        <v>0</v>
      </c>
      <c r="BR211" s="4">
        <f>+('3 Planilla Preadjudicación OTIC'!BS211)</f>
        <v>0</v>
      </c>
      <c r="BS211" s="4">
        <f>+('3 Planilla Preadjudicación OTIC'!BT211)</f>
        <v>0</v>
      </c>
      <c r="BT211" s="135"/>
      <c r="BU211" s="85">
        <f>IF(VLOOKUP(A211,'BD OFICIAL'!$A$1:$AL$2097,7,0)=D211,0,1)</f>
        <v>0</v>
      </c>
      <c r="BV211" s="85">
        <f>IF(VLOOKUP(A211,'BD OFICIAL'!$A$1:$AL$2097,11,0)=J211,0,1)</f>
        <v>0</v>
      </c>
      <c r="BW211" s="85">
        <f>IF(VLOOKUP(A211,'BD OFICIAL'!$A$1:$AL$2097,13,0)=L211,0,1)</f>
        <v>0</v>
      </c>
      <c r="BX211" s="2">
        <f>IF(VLOOKUP(A211,'BD OFICIAL'!$A$1:$AL$2097,16,0)=O211,0,1)</f>
        <v>0</v>
      </c>
      <c r="BY211" s="2">
        <f>IF(VLOOKUP(A211,'BD OFICIAL'!$A$1:$AL$2097,17,0)=P211,0,1)</f>
        <v>0</v>
      </c>
      <c r="BZ211" s="2">
        <f>IF(VLOOKUP(A211,'BD OFICIAL'!$A$1:$AL$2097,19,0)=R211,0,1)</f>
        <v>0</v>
      </c>
      <c r="CA211" s="2">
        <f>IF(VLOOKUP(A211,'BD OFICIAL'!$A$1:$AL$2097,21,0)=T211,0,1)</f>
        <v>0</v>
      </c>
      <c r="CB211" s="2">
        <f>IF(VLOOKUP(A211,'BD OFICIAL'!$A$1:$AL$2097,24,0)=AK211,0,1)</f>
        <v>0</v>
      </c>
      <c r="CC211" s="2">
        <f>IF(VLOOKUP(A211,'BD OFICIAL'!$A$1:$AL$2097,25,0)=X211,0,1)</f>
        <v>0</v>
      </c>
      <c r="CD211" s="2">
        <f>IF(VLOOKUP(A211,'BD OFICIAL'!$A$1:$AL$2097,26,0)=Y211,0,1)</f>
        <v>0</v>
      </c>
      <c r="CE211" s="2">
        <f>IF(VLOOKUP(A211,'BD OFICIAL'!$A$1:$AL$2097,27,0)=Z211,0,1)</f>
        <v>0</v>
      </c>
      <c r="CF211" s="2">
        <f>IF(VLOOKUP(A211,'BD OFICIAL'!$A$1:$AL$2097,28,0)=AA211,0,1)</f>
        <v>0</v>
      </c>
      <c r="CG211" s="2">
        <f>IF(VLOOKUP(A211,'BD OFICIAL'!$A$1:$AL$2097,33,0)=AF211,0,1)</f>
        <v>0</v>
      </c>
      <c r="CH211" s="2">
        <f>IF(VLOOKUP(A211,'BD OFICIAL'!$A$1:$AL$2097,35,0)=AH211,0,1)</f>
        <v>0</v>
      </c>
      <c r="CI211" s="85">
        <f>IF(VLOOKUP(A211,'BD OFICIAL'!$A$1:$AL$2097,34,0)=AL211,0,1)</f>
        <v>0</v>
      </c>
      <c r="CJ211" s="12">
        <f>VLOOKUP(A211,'BD OFICIAL'!$A$1:$AM$2097,36,0)*AM211-AP211</f>
        <v>0</v>
      </c>
      <c r="CK211" s="85" t="str">
        <f t="shared" si="109"/>
        <v>SSH</v>
      </c>
      <c r="CL211" s="85" t="str">
        <f t="shared" si="110"/>
        <v>SI</v>
      </c>
      <c r="CM211" s="85" t="str">
        <f t="shared" si="123"/>
        <v>NO</v>
      </c>
      <c r="CN211" s="31">
        <f t="shared" si="124"/>
        <v>0</v>
      </c>
      <c r="CO211" s="31">
        <f t="shared" si="111"/>
        <v>0</v>
      </c>
      <c r="CP211" s="31">
        <f t="shared" si="102"/>
        <v>0</v>
      </c>
      <c r="CQ211" s="31">
        <f>IF(Y211="NO",0,IF(Y211="SI",IF(VLOOKUP(A211,'BD OFICIAL'!$A:$AO,40,0)=AQ211,0,1)))</f>
        <v>0</v>
      </c>
      <c r="CR211" s="31">
        <f>IF(Z211="NO",0,IF(Z211="SI",IF(VLOOKUP(A211,'BD OFICIAL'!$A:$AO,41,0)=AS211,0,1)))</f>
        <v>0</v>
      </c>
      <c r="CS211" s="31">
        <f t="shared" si="112"/>
        <v>0</v>
      </c>
      <c r="CT211" s="31">
        <f t="shared" si="113"/>
        <v>0</v>
      </c>
      <c r="CU211" s="31">
        <f>IF(VLOOKUP(A211,'BD OFICIAL'!$A$1:$AL$1055,31,0)="SI",IF(AT211&gt;0,0,1),IF(AT211=0,0,1))</f>
        <v>0</v>
      </c>
      <c r="CV211" s="31">
        <f t="shared" si="114"/>
        <v>0</v>
      </c>
      <c r="CW211" s="31">
        <f t="shared" si="115"/>
        <v>0</v>
      </c>
      <c r="CX211" s="85" t="str">
        <f t="shared" si="125"/>
        <v>NO</v>
      </c>
      <c r="CY211" s="31">
        <f t="shared" si="126"/>
        <v>0</v>
      </c>
      <c r="CZ211" s="85" t="str">
        <f>IF(ISERROR(VLOOKUP(AI211,EXPERIENCIA!$A$1:$C$2100,1,0)),"NO","SI")</f>
        <v>NO</v>
      </c>
      <c r="DA211" s="85" t="str">
        <f>IF(CX211="no","NO APLICA",IF(AX211=0,"ERROR NOTA",IF(AND(AX211&gt;1,CZ211="NO"),"ERROR NOTA",IF(AND(CZ211="NO",AX211=1),0,IF(VLOOKUP(AI211,EXPERIENCIA!$A$1:$C$2100,3,0)=AX211,0,"ERROR NOTA")))))</f>
        <v>NO APLICA</v>
      </c>
      <c r="DB211" s="85" t="str">
        <f>IF(ISERROR(VLOOKUP(AI211,COMPORTAMIENTO!$A$1:$C$2100,1,0)),"NO","SI")</f>
        <v>NO</v>
      </c>
      <c r="DC211" s="85" t="str">
        <f>IF(CX211="NO","NO APLICA",IF(AY211=0,"ERROR NOTA",IF(AND(DB211="NO",AY211=7),0,IF(VLOOKUP(AI211,COMPORTAMIENTO!$A$2:$H$2100,8,0)=AY211,0,"ERROR NOTA"))))</f>
        <v>NO APLICA</v>
      </c>
      <c r="DD211" s="103" t="str">
        <f t="shared" si="127"/>
        <v>NO APLICA</v>
      </c>
      <c r="DE211" s="103" t="str">
        <f t="shared" si="128"/>
        <v>NO APLICA</v>
      </c>
      <c r="DF211" s="85" t="str">
        <f t="shared" si="116"/>
        <v>SI</v>
      </c>
      <c r="DG211" s="85">
        <f t="shared" si="117"/>
        <v>0</v>
      </c>
      <c r="DH211" s="85">
        <f t="shared" si="129"/>
        <v>0</v>
      </c>
      <c r="DI211" s="85" t="str">
        <f t="shared" si="118"/>
        <v>NO APLICA</v>
      </c>
      <c r="DJ211" s="7" t="str">
        <f t="shared" si="130"/>
        <v>NO APLICA</v>
      </c>
      <c r="DK211" s="7" t="str">
        <f t="shared" si="119"/>
        <v>NO APLICA</v>
      </c>
      <c r="DL211" s="12">
        <f t="shared" si="131"/>
        <v>5075</v>
      </c>
      <c r="DM211" s="12">
        <f>VLOOKUP(A211,'5 TD'!$A:$B,2,0)</f>
        <v>5075</v>
      </c>
      <c r="DN211" s="7" t="str">
        <f t="shared" si="120"/>
        <v>NO APLICA</v>
      </c>
      <c r="DO211" s="85" t="str">
        <f t="shared" si="121"/>
        <v>NO APLICA</v>
      </c>
      <c r="DP211" s="85" t="str">
        <f t="shared" si="103"/>
        <v>NO APLICA</v>
      </c>
      <c r="DQ211" s="7" t="str">
        <f t="shared" si="104"/>
        <v>NO APLICA</v>
      </c>
      <c r="DR211" s="85" t="str">
        <f t="shared" si="132"/>
        <v>NO APLICA</v>
      </c>
      <c r="DS211" s="2">
        <f>+('3 Planilla Preadjudicación OTIC'!BO211)</f>
        <v>0</v>
      </c>
      <c r="DT211" s="2" t="str">
        <f>IF(DR211="APROBADO",VLOOKUP(A211,'5 TD'!$D$3:$E$270,2,0),"NO APLICA")</f>
        <v>NO APLICA</v>
      </c>
      <c r="DU211" s="2" t="str">
        <f t="shared" si="105"/>
        <v>NO APLICA</v>
      </c>
      <c r="DV211" s="2" t="str">
        <f>IF(DU211="SI",VLOOKUP(A211,'5 TD'!$G$3:$H$270,2,0),"NO APLICA ")</f>
        <v xml:space="preserve">NO APLICA </v>
      </c>
      <c r="DW211" s="2" t="str">
        <f t="shared" si="133"/>
        <v>NO</v>
      </c>
      <c r="DX211" s="2" t="str">
        <f>IF(DW211="SI",VLOOKUP(A211,'5 TD'!$J$4:$K$472,2,0),"NO APLICA")</f>
        <v>NO APLICA</v>
      </c>
      <c r="DY211" s="2" t="str">
        <f t="shared" si="134"/>
        <v>NO</v>
      </c>
      <c r="DZ211" s="7" t="str">
        <f>IF(DY211="SI",VLOOKUP(A211,'5 TD'!$M$4:$N$350,2,0),"NO APLICA")</f>
        <v>NO APLICA</v>
      </c>
      <c r="EA211" s="2" t="str">
        <f t="shared" si="122"/>
        <v>NO APLICA</v>
      </c>
      <c r="EB211" s="12" t="str">
        <f t="shared" si="135"/>
        <v/>
      </c>
      <c r="EC211" s="12" t="str">
        <f>IF(EA211="SI",VLOOKUP(A211,'5 TD'!$V$4:$W$479,2,0),"NO APLICA")</f>
        <v>NO APLICA</v>
      </c>
      <c r="ED211" s="2" t="str">
        <f t="shared" si="106"/>
        <v>NO</v>
      </c>
      <c r="EE211" s="79" t="str">
        <f>IF(ED211="SI",VLOOKUP(AI211,COMPORTAMIENTO!$A$1:$H$2100,7,0),"NO APLICA")</f>
        <v>NO APLICA</v>
      </c>
      <c r="EF211" s="234" t="str">
        <f>IF(ED211="SI",VLOOKUP(A211,'5 TD'!$P$2:$Q$479,2,0),"NO APLICA")</f>
        <v>NO APLICA</v>
      </c>
      <c r="EG211" s="2" t="str">
        <f t="shared" si="107"/>
        <v>NO</v>
      </c>
      <c r="EH211" s="2">
        <f>IF(CZ211="no",0,VLOOKUP(AI211,EXPERIENCIA!$A$1:$C$2100,2,0))</f>
        <v>0</v>
      </c>
      <c r="EI211" s="2">
        <f>IF(CZ211="si",VLOOKUP(A211,'5 TD'!$S$3:$T$2103,2,0),0)</f>
        <v>0</v>
      </c>
      <c r="EJ211" s="2" t="str">
        <f t="shared" si="108"/>
        <v>SI</v>
      </c>
      <c r="EK211" s="2">
        <f>+('3 Planilla Preadjudicación OTIC'!BU212)</f>
        <v>0</v>
      </c>
      <c r="EL211" s="3"/>
      <c r="EM211" s="3"/>
      <c r="EN211" s="3"/>
    </row>
    <row r="212" spans="1:144" ht="15" hidden="1" customHeight="1" x14ac:dyDescent="0.3">
      <c r="A212" s="2">
        <f>+('3 Planilla Preadjudicación OTIC'!A212)</f>
        <v>14545</v>
      </c>
      <c r="B212" s="2" t="str">
        <f>+('3 Planilla Preadjudicación OTIC'!B212)</f>
        <v>53334038-5</v>
      </c>
      <c r="C212" s="4">
        <f>+('3 Planilla Preadjudicación OTIC'!E212)</f>
        <v>2025</v>
      </c>
      <c r="D212" s="4" t="str">
        <f>+('3 Planilla Preadjudicación OTIC'!F212)</f>
        <v>Fondos Regionales</v>
      </c>
      <c r="E212" s="4" t="str">
        <f>+('3 Planilla Preadjudicación OTIC'!G212)</f>
        <v>61531000-K</v>
      </c>
      <c r="F212" s="4" t="str">
        <f>+('3 Planilla Preadjudicación OTIC'!H212)</f>
        <v>SENCE</v>
      </c>
      <c r="G212" s="4"/>
      <c r="H212" s="4"/>
      <c r="I212" s="4" t="str">
        <f>+('3 Planilla Preadjudicación OTIC'!I212)</f>
        <v>SERVICIOS DE INSTALACIÓN Y MANTENIMIENTO DE ARTEFACTOS DE CALEFACCIÓN A PELLET</v>
      </c>
      <c r="J212" s="4" t="str">
        <f>+('3 Planilla Preadjudicación OTIC'!J212)</f>
        <v>PF1409</v>
      </c>
      <c r="K212" s="4">
        <f>+('3 Planilla Preadjudicación OTIC'!K212)</f>
        <v>0</v>
      </c>
      <c r="L212" s="4">
        <f>+('3 Planilla Preadjudicación OTIC'!L212)</f>
        <v>0</v>
      </c>
      <c r="M212" s="2">
        <f>+('3 Planilla Preadjudicación OTIC'!M212)</f>
        <v>9</v>
      </c>
      <c r="N212" s="4" t="str">
        <f>+('3 Planilla Preadjudicación OTIC'!N212)</f>
        <v>DE LA ARAUCANÍA</v>
      </c>
      <c r="O212" s="4" t="str">
        <f>+('3 Planilla Preadjudicación OTIC'!O212)</f>
        <v>PADRE LAS CASAS</v>
      </c>
      <c r="P212" s="4" t="str">
        <f>+('3 Planilla Preadjudicación OTIC'!P212)</f>
        <v>MUJERES DERIVADAS POR SENAMEG O PRODEMU</v>
      </c>
      <c r="Q212" s="4" t="str">
        <f>+('3 Planilla Preadjudicación OTIC'!Q212)</f>
        <v>PRESENCIAL</v>
      </c>
      <c r="R212" s="4" t="str">
        <f>+('3 Planilla Preadjudicación OTIC'!R212)</f>
        <v>INDEPENDIENTE</v>
      </c>
      <c r="S212" s="4" t="str">
        <f>+('3 Planilla Preadjudicación OTIC'!S212)</f>
        <v>01. LUNES - MAÑANA / 04. MARTES - MAÑANA / 07. MIÉRCOLES - MAÑANA / 10. JUEVES - MAÑANA / 13. VIERNES - MAÑANA</v>
      </c>
      <c r="T212" s="2">
        <f>+('3 Planilla Preadjudicación OTIC'!T212)</f>
        <v>20</v>
      </c>
      <c r="U212" s="2">
        <f>+('3 Planilla Preadjudicación OTIC'!U212)</f>
        <v>72</v>
      </c>
      <c r="V212" s="2" t="str">
        <f>+('3 Planilla Preadjudicación OTIC'!V212)</f>
        <v/>
      </c>
      <c r="W212" s="2">
        <f>+('3 Planilla Preadjudicación OTIC'!W212)</f>
        <v>72</v>
      </c>
      <c r="X212" s="2">
        <f>+('3 Planilla Preadjudicación OTIC'!X212)</f>
        <v>4</v>
      </c>
      <c r="Y212" s="2" t="str">
        <f>+('3 Planilla Preadjudicación OTIC'!Y212)</f>
        <v>SI</v>
      </c>
      <c r="Z212" s="2" t="str">
        <f>+('3 Planilla Preadjudicación OTIC'!Z212)</f>
        <v>SI</v>
      </c>
      <c r="AA212" s="2" t="str">
        <f>+('3 Planilla Preadjudicación OTIC'!AA212)</f>
        <v>NO</v>
      </c>
      <c r="AB212" s="4">
        <f>+('3 Planilla Preadjudicación OTIC'!AB212)</f>
        <v>0</v>
      </c>
      <c r="AC212" s="4" t="str">
        <f>+('3 Planilla Preadjudicación OTIC'!AC212)</f>
        <v>EDUCACIÓN MEDIA COMPLETA, PREFERENTEMENTE Y DERIVADAS POR PRODEMU ARAUCANIA</v>
      </c>
      <c r="AD212" s="2">
        <f>+('3 Planilla Preadjudicación OTIC'!AD212)</f>
        <v>0</v>
      </c>
      <c r="AE212" s="4">
        <f>+('3 Planilla Preadjudicación OTIC'!AE212)</f>
        <v>0</v>
      </c>
      <c r="AF212" s="2" t="str">
        <f>+('3 Planilla Preadjudicación OTIC'!AF212)</f>
        <v>CONVOCATORIA CERRADA</v>
      </c>
      <c r="AG212" s="2">
        <f>+('3 Planilla Preadjudicación OTIC'!AG212)</f>
        <v>18</v>
      </c>
      <c r="AH212" s="30">
        <v>2</v>
      </c>
      <c r="AI212" s="2" t="str">
        <f>+('3 Planilla Preadjudicación OTIC'!AI212)</f>
        <v>76988315-0</v>
      </c>
      <c r="AJ212" s="135" t="str">
        <f>+('3 Planilla Preadjudicación OTIC'!AJ212)</f>
        <v>Arrayan Capacitaciones Spa</v>
      </c>
      <c r="AK212" s="4">
        <f>+('3 Planilla Preadjudicación OTIC'!AK212)</f>
        <v>72</v>
      </c>
      <c r="AL212" s="2">
        <f>+('3 Planilla Preadjudicación OTIC'!AL212)</f>
        <v>18</v>
      </c>
      <c r="AM212" s="2">
        <f>+('3 Planilla Preadjudicación OTIC'!AM212)</f>
        <v>5075</v>
      </c>
      <c r="AN212" s="12">
        <f>+('3 Planilla Preadjudicación OTIC'!AN212)</f>
        <v>0</v>
      </c>
      <c r="AO212" s="12">
        <f>+('3 Planilla Preadjudicación OTIC'!AO212)</f>
        <v>0</v>
      </c>
      <c r="AP212" s="12">
        <f>+('3 Planilla Preadjudicación OTIC'!AP212)</f>
        <v>7308000</v>
      </c>
      <c r="AQ212" s="12">
        <f>+('3 Planilla Preadjudicación OTIC'!AQ212)</f>
        <v>1440000</v>
      </c>
      <c r="AR212" s="12">
        <f>+('3 Planilla Preadjudicación OTIC'!AR212)</f>
        <v>0</v>
      </c>
      <c r="AS212" s="12">
        <f>+('3 Planilla Preadjudicación OTIC'!AS212)</f>
        <v>1800000</v>
      </c>
      <c r="AT212" s="12">
        <f>+('3 Planilla Preadjudicación OTIC'!AT212)</f>
        <v>0</v>
      </c>
      <c r="AU212" s="12">
        <f>+('3 Planilla Preadjudicación OTIC'!AU212)</f>
        <v>10548000</v>
      </c>
      <c r="AV212" s="12" t="str">
        <f>+('3 Planilla Preadjudicación OTIC'!AV212)</f>
        <v>NO</v>
      </c>
      <c r="AW212" s="4" t="str">
        <f>+('3 Planilla Preadjudicación OTIC'!AW212)</f>
        <v>NO PRESENTA FOTOGRAFÍAS DE TODOS LOS ITEM SOLICITADOS</v>
      </c>
      <c r="AX212" s="4">
        <f>+('3 Planilla Preadjudicación OTIC'!AX212)</f>
        <v>0</v>
      </c>
      <c r="AY212" s="2">
        <f>+('3 Planilla Preadjudicación OTIC'!AY212)</f>
        <v>0</v>
      </c>
      <c r="AZ212" s="2" t="str">
        <f>+('3 Planilla Preadjudicación OTIC'!BA212)</f>
        <v>-</v>
      </c>
      <c r="BA212" s="2" t="str">
        <f>+('3 Planilla Preadjudicación OTIC'!BB212)</f>
        <v>-</v>
      </c>
      <c r="BB212" s="2" t="str">
        <f>+('3 Planilla Preadjudicación OTIC'!BC212)</f>
        <v>-</v>
      </c>
      <c r="BC212" s="2" t="str">
        <f>+('3 Planilla Preadjudicación OTIC'!BD212)</f>
        <v>-</v>
      </c>
      <c r="BD212" s="2" t="str">
        <f>+('3 Planilla Preadjudicación OTIC'!BE212)</f>
        <v>-</v>
      </c>
      <c r="BE212" s="2" t="str">
        <f>+('3 Planilla Preadjudicación OTIC'!BF212)</f>
        <v>-</v>
      </c>
      <c r="BF212" s="2"/>
      <c r="BG212" s="2">
        <f>+('3 Planilla Preadjudicación OTIC'!BG212)</f>
        <v>0</v>
      </c>
      <c r="BH212" s="2">
        <f>+('3 Planilla Preadjudicación OTIC'!BH212)</f>
        <v>0</v>
      </c>
      <c r="BI212" s="2">
        <f>+('3 Planilla Preadjudicación OTIC'!BI212)</f>
        <v>0</v>
      </c>
      <c r="BJ212" s="2">
        <f>+('3 Planilla Preadjudicación OTIC'!BJ212)</f>
        <v>0</v>
      </c>
      <c r="BK212" s="2">
        <f>+('3 Planilla Preadjudicación OTIC'!BK212)</f>
        <v>0</v>
      </c>
      <c r="BL212" s="199">
        <f>+('3 Planilla Preadjudicación OTIC'!BM212)</f>
        <v>0</v>
      </c>
      <c r="BM212" s="103">
        <f>ROUND(('3 Planilla Preadjudicación OTIC'!BN212),1)</f>
        <v>0</v>
      </c>
      <c r="BN212" s="4">
        <f>+('3 Planilla Preadjudicación OTIC'!BO212)</f>
        <v>0</v>
      </c>
      <c r="BO212" s="4">
        <f>+('3 Planilla Preadjudicación OTIC'!BP212)</f>
        <v>0</v>
      </c>
      <c r="BP212" s="4">
        <f>+('3 Planilla Preadjudicación OTIC'!BQ212)</f>
        <v>0</v>
      </c>
      <c r="BQ212" s="4">
        <f>+('3 Planilla Preadjudicación OTIC'!BR212)</f>
        <v>0</v>
      </c>
      <c r="BR212" s="4">
        <f>+('3 Planilla Preadjudicación OTIC'!BS212)</f>
        <v>0</v>
      </c>
      <c r="BS212" s="4">
        <f>+('3 Planilla Preadjudicación OTIC'!BT212)</f>
        <v>0</v>
      </c>
      <c r="BT212" s="135"/>
      <c r="BU212" s="85">
        <f>IF(VLOOKUP(A212,'BD OFICIAL'!$A$1:$AL$2097,7,0)=D212,0,1)</f>
        <v>0</v>
      </c>
      <c r="BV212" s="85">
        <f>IF(VLOOKUP(A212,'BD OFICIAL'!$A$1:$AL$2097,11,0)=J212,0,1)</f>
        <v>0</v>
      </c>
      <c r="BW212" s="85">
        <f>IF(VLOOKUP(A212,'BD OFICIAL'!$A$1:$AL$2097,13,0)=L212,0,1)</f>
        <v>0</v>
      </c>
      <c r="BX212" s="2">
        <f>IF(VLOOKUP(A212,'BD OFICIAL'!$A$1:$AL$2097,16,0)=O212,0,1)</f>
        <v>0</v>
      </c>
      <c r="BY212" s="2">
        <f>IF(VLOOKUP(A212,'BD OFICIAL'!$A$1:$AL$2097,17,0)=P212,0,1)</f>
        <v>0</v>
      </c>
      <c r="BZ212" s="2">
        <f>IF(VLOOKUP(A212,'BD OFICIAL'!$A$1:$AL$2097,19,0)=R212,0,1)</f>
        <v>0</v>
      </c>
      <c r="CA212" s="2">
        <f>IF(VLOOKUP(A212,'BD OFICIAL'!$A$1:$AL$2097,21,0)=T212,0,1)</f>
        <v>0</v>
      </c>
      <c r="CB212" s="2">
        <f>IF(VLOOKUP(A212,'BD OFICIAL'!$A$1:$AL$2097,24,0)=AK212,0,1)</f>
        <v>0</v>
      </c>
      <c r="CC212" s="2">
        <f>IF(VLOOKUP(A212,'BD OFICIAL'!$A$1:$AL$2097,25,0)=X212,0,1)</f>
        <v>0</v>
      </c>
      <c r="CD212" s="2">
        <f>IF(VLOOKUP(A212,'BD OFICIAL'!$A$1:$AL$2097,26,0)=Y212,0,1)</f>
        <v>0</v>
      </c>
      <c r="CE212" s="2">
        <f>IF(VLOOKUP(A212,'BD OFICIAL'!$A$1:$AL$2097,27,0)=Z212,0,1)</f>
        <v>0</v>
      </c>
      <c r="CF212" s="2">
        <f>IF(VLOOKUP(A212,'BD OFICIAL'!$A$1:$AL$2097,28,0)=AA212,0,1)</f>
        <v>0</v>
      </c>
      <c r="CG212" s="2">
        <f>IF(VLOOKUP(A212,'BD OFICIAL'!$A$1:$AL$2097,33,0)=AF212,0,1)</f>
        <v>0</v>
      </c>
      <c r="CH212" s="2">
        <f>IF(VLOOKUP(A212,'BD OFICIAL'!$A$1:$AL$2097,35,0)=AH212,0,1)</f>
        <v>0</v>
      </c>
      <c r="CI212" s="85">
        <f>IF(VLOOKUP(A212,'BD OFICIAL'!$A$1:$AL$2097,34,0)=AL212,0,1)</f>
        <v>0</v>
      </c>
      <c r="CJ212" s="12">
        <f>VLOOKUP(A212,'BD OFICIAL'!$A$1:$AM$2097,36,0)*AM212-AP212</f>
        <v>0</v>
      </c>
      <c r="CK212" s="85" t="str">
        <f t="shared" si="109"/>
        <v>SSH</v>
      </c>
      <c r="CL212" s="85" t="str">
        <f t="shared" si="110"/>
        <v>SI</v>
      </c>
      <c r="CM212" s="85" t="str">
        <f t="shared" si="123"/>
        <v>NO</v>
      </c>
      <c r="CN212" s="31">
        <f t="shared" si="124"/>
        <v>0</v>
      </c>
      <c r="CO212" s="31">
        <f t="shared" si="111"/>
        <v>0</v>
      </c>
      <c r="CP212" s="31">
        <f t="shared" si="102"/>
        <v>0</v>
      </c>
      <c r="CQ212" s="31">
        <f>IF(Y212="NO",0,IF(Y212="SI",IF(VLOOKUP(A212,'BD OFICIAL'!$A:$AO,40,0)=AQ212,0,1)))</f>
        <v>0</v>
      </c>
      <c r="CR212" s="31">
        <f>IF(Z212="NO",0,IF(Z212="SI",IF(VLOOKUP(A212,'BD OFICIAL'!$A:$AO,41,0)=AS212,0,1)))</f>
        <v>0</v>
      </c>
      <c r="CS212" s="31">
        <f t="shared" si="112"/>
        <v>0</v>
      </c>
      <c r="CT212" s="31">
        <f t="shared" si="113"/>
        <v>0</v>
      </c>
      <c r="CU212" s="31">
        <f>IF(VLOOKUP(A212,'BD OFICIAL'!$A$1:$AL$1055,31,0)="SI",IF(AT212&gt;0,0,1),IF(AT212=0,0,1))</f>
        <v>0</v>
      </c>
      <c r="CV212" s="31">
        <f t="shared" si="114"/>
        <v>0</v>
      </c>
      <c r="CW212" s="31">
        <f t="shared" si="115"/>
        <v>0</v>
      </c>
      <c r="CX212" s="85" t="str">
        <f t="shared" si="125"/>
        <v>NO</v>
      </c>
      <c r="CY212" s="31">
        <f t="shared" si="126"/>
        <v>0</v>
      </c>
      <c r="CZ212" s="85" t="str">
        <f>IF(ISERROR(VLOOKUP(AI212,EXPERIENCIA!$A$1:$C$2100,1,0)),"NO","SI")</f>
        <v>NO</v>
      </c>
      <c r="DA212" s="85" t="str">
        <f>IF(CX212="no","NO APLICA",IF(AX212=0,"ERROR NOTA",IF(AND(AX212&gt;1,CZ212="NO"),"ERROR NOTA",IF(AND(CZ212="NO",AX212=1),0,IF(VLOOKUP(AI212,EXPERIENCIA!$A$1:$C$2100,3,0)=AX212,0,"ERROR NOTA")))))</f>
        <v>NO APLICA</v>
      </c>
      <c r="DB212" s="85" t="str">
        <f>IF(ISERROR(VLOOKUP(AI212,COMPORTAMIENTO!$A$1:$C$2100,1,0)),"NO","SI")</f>
        <v>NO</v>
      </c>
      <c r="DC212" s="85" t="str">
        <f>IF(CX212="NO","NO APLICA",IF(AY212=0,"ERROR NOTA",IF(AND(DB212="NO",AY212=7),0,IF(VLOOKUP(AI212,COMPORTAMIENTO!$A$2:$H$2100,8,0)=AY212,0,"ERROR NOTA"))))</f>
        <v>NO APLICA</v>
      </c>
      <c r="DD212" s="103" t="str">
        <f t="shared" si="127"/>
        <v>NO APLICA</v>
      </c>
      <c r="DE212" s="103" t="str">
        <f t="shared" si="128"/>
        <v>NO APLICA</v>
      </c>
      <c r="DF212" s="85" t="str">
        <f t="shared" si="116"/>
        <v>SI</v>
      </c>
      <c r="DG212" s="85">
        <f t="shared" si="117"/>
        <v>0</v>
      </c>
      <c r="DH212" s="85">
        <f t="shared" si="129"/>
        <v>0</v>
      </c>
      <c r="DI212" s="85" t="str">
        <f t="shared" si="118"/>
        <v>NO APLICA</v>
      </c>
      <c r="DJ212" s="7" t="str">
        <f t="shared" si="130"/>
        <v>NO APLICA</v>
      </c>
      <c r="DK212" s="7" t="str">
        <f t="shared" si="119"/>
        <v>NO APLICA</v>
      </c>
      <c r="DL212" s="12">
        <f t="shared" si="131"/>
        <v>5075</v>
      </c>
      <c r="DM212" s="12">
        <f>VLOOKUP(A212,'5 TD'!$A:$B,2,0)</f>
        <v>5075</v>
      </c>
      <c r="DN212" s="7" t="str">
        <f t="shared" si="120"/>
        <v>NO APLICA</v>
      </c>
      <c r="DO212" s="85" t="str">
        <f t="shared" si="121"/>
        <v>NO APLICA</v>
      </c>
      <c r="DP212" s="85" t="str">
        <f t="shared" si="103"/>
        <v>NO APLICA</v>
      </c>
      <c r="DQ212" s="7" t="str">
        <f t="shared" si="104"/>
        <v>NO APLICA</v>
      </c>
      <c r="DR212" s="85" t="str">
        <f t="shared" si="132"/>
        <v>NO APLICA</v>
      </c>
      <c r="DS212" s="2">
        <f>+('3 Planilla Preadjudicación OTIC'!BO212)</f>
        <v>0</v>
      </c>
      <c r="DT212" s="2" t="str">
        <f>IF(DR212="APROBADO",VLOOKUP(A212,'5 TD'!$D$3:$E$270,2,0),"NO APLICA")</f>
        <v>NO APLICA</v>
      </c>
      <c r="DU212" s="2" t="str">
        <f t="shared" si="105"/>
        <v>NO APLICA</v>
      </c>
      <c r="DV212" s="2" t="str">
        <f>IF(DU212="SI",VLOOKUP(A212,'5 TD'!$G$3:$H$270,2,0),"NO APLICA ")</f>
        <v xml:space="preserve">NO APLICA </v>
      </c>
      <c r="DW212" s="2" t="str">
        <f t="shared" si="133"/>
        <v>NO</v>
      </c>
      <c r="DX212" s="2" t="str">
        <f>IF(DW212="SI",VLOOKUP(A212,'5 TD'!$J$4:$K$472,2,0),"NO APLICA")</f>
        <v>NO APLICA</v>
      </c>
      <c r="DY212" s="2" t="str">
        <f t="shared" si="134"/>
        <v>NO</v>
      </c>
      <c r="DZ212" s="7" t="str">
        <f>IF(DY212="SI",VLOOKUP(A212,'5 TD'!$M$4:$N$350,2,0),"NO APLICA")</f>
        <v>NO APLICA</v>
      </c>
      <c r="EA212" s="2" t="str">
        <f t="shared" si="122"/>
        <v>NO APLICA</v>
      </c>
      <c r="EB212" s="12" t="str">
        <f t="shared" si="135"/>
        <v/>
      </c>
      <c r="EC212" s="12" t="str">
        <f>IF(EA212="SI",VLOOKUP(A212,'5 TD'!$V$4:$W$479,2,0),"NO APLICA")</f>
        <v>NO APLICA</v>
      </c>
      <c r="ED212" s="2" t="str">
        <f t="shared" si="106"/>
        <v>NO</v>
      </c>
      <c r="EE212" s="79" t="str">
        <f>IF(ED212="SI",VLOOKUP(AI212,COMPORTAMIENTO!$A$1:$H$2100,7,0),"NO APLICA")</f>
        <v>NO APLICA</v>
      </c>
      <c r="EF212" s="234" t="str">
        <f>IF(ED212="SI",VLOOKUP(A212,'5 TD'!$P$2:$Q$479,2,0),"NO APLICA")</f>
        <v>NO APLICA</v>
      </c>
      <c r="EG212" s="2" t="str">
        <f t="shared" si="107"/>
        <v>NO</v>
      </c>
      <c r="EH212" s="2">
        <f>IF(CZ212="no",0,VLOOKUP(AI212,EXPERIENCIA!$A$1:$C$2100,2,0))</f>
        <v>0</v>
      </c>
      <c r="EI212" s="2">
        <f>IF(CZ212="si",VLOOKUP(A212,'5 TD'!$S$3:$T$2103,2,0),0)</f>
        <v>0</v>
      </c>
      <c r="EJ212" s="2" t="str">
        <f t="shared" si="108"/>
        <v>SI</v>
      </c>
      <c r="EK212" s="2">
        <f>+('3 Planilla Preadjudicación OTIC'!BU213)</f>
        <v>0</v>
      </c>
      <c r="EL212" s="3"/>
      <c r="EM212" s="3"/>
      <c r="EN212" s="3"/>
    </row>
    <row r="213" spans="1:144" ht="15" hidden="1" customHeight="1" x14ac:dyDescent="0.3">
      <c r="A213" s="2">
        <f>+('3 Planilla Preadjudicación OTIC'!A213)</f>
        <v>14546</v>
      </c>
      <c r="B213" s="2" t="str">
        <f>+('3 Planilla Preadjudicación OTIC'!B213)</f>
        <v>53334038-5</v>
      </c>
      <c r="C213" s="4">
        <f>+('3 Planilla Preadjudicación OTIC'!E213)</f>
        <v>2025</v>
      </c>
      <c r="D213" s="4" t="str">
        <f>+('3 Planilla Preadjudicación OTIC'!F213)</f>
        <v>Fondos Regionales</v>
      </c>
      <c r="E213" s="4" t="str">
        <f>+('3 Planilla Preadjudicación OTIC'!G213)</f>
        <v>61531000-K</v>
      </c>
      <c r="F213" s="4" t="str">
        <f>+('3 Planilla Preadjudicación OTIC'!H213)</f>
        <v>SENCE</v>
      </c>
      <c r="G213" s="4"/>
      <c r="H213" s="4"/>
      <c r="I213" s="4" t="str">
        <f>+('3 Planilla Preadjudicación OTIC'!I213)</f>
        <v>TÉCNICAS DE SOLDADURA POR OXIGÁS, ARCO VOLTAICO, TIG Y MIG</v>
      </c>
      <c r="J213" s="4" t="str">
        <f>+('3 Planilla Preadjudicación OTIC'!J213)</f>
        <v>PF0622</v>
      </c>
      <c r="K213" s="4" t="str">
        <f>+('3 Planilla Preadjudicación OTIC'!K213)</f>
        <v>TÉCNICAS PARA EL EMPRENDIMIENTO</v>
      </c>
      <c r="L213" s="4" t="str">
        <f>+('3 Planilla Preadjudicación OTIC'!L213)</f>
        <v>PF0921</v>
      </c>
      <c r="M213" s="2">
        <f>+('3 Planilla Preadjudicación OTIC'!M213)</f>
        <v>9</v>
      </c>
      <c r="N213" s="4" t="str">
        <f>+('3 Planilla Preadjudicación OTIC'!N213)</f>
        <v>DE LA ARAUCANÍA</v>
      </c>
      <c r="O213" s="4" t="str">
        <f>+('3 Planilla Preadjudicación OTIC'!O213)</f>
        <v>MELIPEUCO</v>
      </c>
      <c r="P213" s="4" t="str">
        <f>+('3 Planilla Preadjudicación OTIC'!P213)</f>
        <v>PERSONAS VULNERABLES PERTENECIENTES AL 80 % MÁS VULNERABLE</v>
      </c>
      <c r="Q213" s="4" t="str">
        <f>+('3 Planilla Preadjudicación OTIC'!Q213)</f>
        <v>PRESENCIAL</v>
      </c>
      <c r="R213" s="4" t="str">
        <f>+('3 Planilla Preadjudicación OTIC'!R213)</f>
        <v>INDEPENDIENTE</v>
      </c>
      <c r="S213" s="4" t="str">
        <f>+('3 Planilla Preadjudicación OTIC'!S213)</f>
        <v>01. LUNES - MAÑANA / 04. MARTES - MAÑANA / 07. MIÉRCOLES - MAÑANA / 10. JUEVES - MAÑANA / 13. VIERNES - MAÑANA</v>
      </c>
      <c r="T213" s="2">
        <f>+('3 Planilla Preadjudicación OTIC'!T213)</f>
        <v>20</v>
      </c>
      <c r="U213" s="2">
        <f>+('3 Planilla Preadjudicación OTIC'!U213)</f>
        <v>260</v>
      </c>
      <c r="V213" s="2">
        <f>+('3 Planilla Preadjudicación OTIC'!V213)</f>
        <v>12</v>
      </c>
      <c r="W213" s="2">
        <f>+('3 Planilla Preadjudicación OTIC'!W213)</f>
        <v>272</v>
      </c>
      <c r="X213" s="2">
        <f>+('3 Planilla Preadjudicación OTIC'!X213)</f>
        <v>4</v>
      </c>
      <c r="Y213" s="2" t="str">
        <f>+('3 Planilla Preadjudicación OTIC'!Y213)</f>
        <v>SI</v>
      </c>
      <c r="Z213" s="2" t="str">
        <f>+('3 Planilla Preadjudicación OTIC'!Z213)</f>
        <v>SI</v>
      </c>
      <c r="AA213" s="2" t="str">
        <f>+('3 Planilla Preadjudicación OTIC'!AA213)</f>
        <v>SI</v>
      </c>
      <c r="AB213" s="4">
        <f>+('3 Planilla Preadjudicación OTIC'!AB213)</f>
        <v>0</v>
      </c>
      <c r="AC213" s="4" t="str">
        <f>+('3 Planilla Preadjudicación OTIC'!AC213)</f>
        <v>EDUCACIÓN BÁSICA COMPLETA, DE PREFERENCIA; NOCIONES BÁSICAS DE OPERACIONES MATEMÁTICAS (SUMA, RESTA,
MULTIPLICACIÓN, DIVISIÓN).</v>
      </c>
      <c r="AD213" s="2" t="str">
        <f>+('3 Planilla Preadjudicación OTIC'!AD213)</f>
        <v>SI</v>
      </c>
      <c r="AE213" s="4" t="str">
        <f>+('3 Planilla Preadjudicación OTIC'!AE213)</f>
        <v>CERTIFICACIÓN COMO SOLDADOR.</v>
      </c>
      <c r="AF213" s="2" t="str">
        <f>+('3 Planilla Preadjudicación OTIC'!AF213)</f>
        <v>CONVOCATORIA ABIERTA</v>
      </c>
      <c r="AG213" s="2">
        <f>+('3 Planilla Preadjudicación OTIC'!AG213)</f>
        <v>68</v>
      </c>
      <c r="AH213" s="30">
        <v>2</v>
      </c>
      <c r="AI213" s="2" t="str">
        <f>+('3 Planilla Preadjudicación OTIC'!AI213)</f>
        <v>76988315-0</v>
      </c>
      <c r="AJ213" s="135" t="str">
        <f>+('3 Planilla Preadjudicación OTIC'!AJ213)</f>
        <v>Arrayan Capacitaciones Spa</v>
      </c>
      <c r="AK213" s="4">
        <f>+('3 Planilla Preadjudicación OTIC'!AK213)</f>
        <v>272</v>
      </c>
      <c r="AL213" s="2">
        <f>+('3 Planilla Preadjudicación OTIC'!AL213)</f>
        <v>68</v>
      </c>
      <c r="AM213" s="2">
        <f>+('3 Planilla Preadjudicación OTIC'!AM213)</f>
        <v>5075</v>
      </c>
      <c r="AN213" s="12">
        <f>+('3 Planilla Preadjudicación OTIC'!AN213)</f>
        <v>270000</v>
      </c>
      <c r="AO213" s="12">
        <f>+('3 Planilla Preadjudicación OTIC'!AO213)</f>
        <v>50000</v>
      </c>
      <c r="AP213" s="12">
        <f>+('3 Planilla Preadjudicación OTIC'!AP213)</f>
        <v>27608000</v>
      </c>
      <c r="AQ213" s="12">
        <f>+('3 Planilla Preadjudicación OTIC'!AQ213)</f>
        <v>5440000</v>
      </c>
      <c r="AR213" s="12">
        <f>+('3 Planilla Preadjudicación OTIC'!AR213)</f>
        <v>5400000</v>
      </c>
      <c r="AS213" s="12">
        <f>+('3 Planilla Preadjudicación OTIC'!AS213)</f>
        <v>6800000</v>
      </c>
      <c r="AT213" s="12">
        <f>+('3 Planilla Preadjudicación OTIC'!AT213)</f>
        <v>1000000</v>
      </c>
      <c r="AU213" s="12">
        <f>+('3 Planilla Preadjudicación OTIC'!AU213)</f>
        <v>46248000</v>
      </c>
      <c r="AV213" s="12" t="str">
        <f>+('3 Planilla Preadjudicación OTIC'!AV213)</f>
        <v>NO</v>
      </c>
      <c r="AW213" s="4" t="str">
        <f>+('3 Planilla Preadjudicación OTIC'!AW213)</f>
        <v>Valor alumno subsidio de utiles, insumos y herramientas no es correcto se menciona $270.000 y no $275.000 (RESOLUCIÓN EXENTA N°1366 28/05/2025)</v>
      </c>
      <c r="AX213" s="4">
        <f>+('3 Planilla Preadjudicación OTIC'!AX213)</f>
        <v>0</v>
      </c>
      <c r="AY213" s="2">
        <f>+('3 Planilla Preadjudicación OTIC'!AY213)</f>
        <v>0</v>
      </c>
      <c r="AZ213" s="2" t="str">
        <f>+('3 Planilla Preadjudicación OTIC'!BA213)</f>
        <v>-</v>
      </c>
      <c r="BA213" s="2" t="str">
        <f>+('3 Planilla Preadjudicación OTIC'!BB213)</f>
        <v>-</v>
      </c>
      <c r="BB213" s="2" t="str">
        <f>+('3 Planilla Preadjudicación OTIC'!BC213)</f>
        <v>-</v>
      </c>
      <c r="BC213" s="2" t="str">
        <f>+('3 Planilla Preadjudicación OTIC'!BD213)</f>
        <v>-</v>
      </c>
      <c r="BD213" s="2" t="str">
        <f>+('3 Planilla Preadjudicación OTIC'!BE213)</f>
        <v>-</v>
      </c>
      <c r="BE213" s="2" t="str">
        <f>+('3 Planilla Preadjudicación OTIC'!BF213)</f>
        <v>-</v>
      </c>
      <c r="BF213" s="2"/>
      <c r="BG213" s="2">
        <f>+('3 Planilla Preadjudicación OTIC'!BG213)</f>
        <v>0</v>
      </c>
      <c r="BH213" s="2">
        <f>+('3 Planilla Preadjudicación OTIC'!BH213)</f>
        <v>0</v>
      </c>
      <c r="BI213" s="2">
        <f>+('3 Planilla Preadjudicación OTIC'!BI213)</f>
        <v>0</v>
      </c>
      <c r="BJ213" s="2">
        <f>+('3 Planilla Preadjudicación OTIC'!BJ213)</f>
        <v>0</v>
      </c>
      <c r="BK213" s="2">
        <f>+('3 Planilla Preadjudicación OTIC'!BK213)</f>
        <v>0</v>
      </c>
      <c r="BL213" s="199">
        <f>+('3 Planilla Preadjudicación OTIC'!BM213)</f>
        <v>0</v>
      </c>
      <c r="BM213" s="103">
        <f>ROUND(('3 Planilla Preadjudicación OTIC'!BN213),1)</f>
        <v>0</v>
      </c>
      <c r="BN213" s="4">
        <f>+('3 Planilla Preadjudicación OTIC'!BO213)</f>
        <v>0</v>
      </c>
      <c r="BO213" s="4">
        <f>+('3 Planilla Preadjudicación OTIC'!BP213)</f>
        <v>0</v>
      </c>
      <c r="BP213" s="4">
        <f>+('3 Planilla Preadjudicación OTIC'!BQ213)</f>
        <v>0</v>
      </c>
      <c r="BQ213" s="4">
        <f>+('3 Planilla Preadjudicación OTIC'!BR213)</f>
        <v>0</v>
      </c>
      <c r="BR213" s="4">
        <f>+('3 Planilla Preadjudicación OTIC'!BS213)</f>
        <v>0</v>
      </c>
      <c r="BS213" s="4">
        <f>+('3 Planilla Preadjudicación OTIC'!BT213)</f>
        <v>0</v>
      </c>
      <c r="BT213" s="135"/>
      <c r="BU213" s="85">
        <f>IF(VLOOKUP(A213,'BD OFICIAL'!$A$1:$AL$2097,7,0)=D213,0,1)</f>
        <v>0</v>
      </c>
      <c r="BV213" s="85">
        <f>IF(VLOOKUP(A213,'BD OFICIAL'!$A$1:$AL$2097,11,0)=J213,0,1)</f>
        <v>0</v>
      </c>
      <c r="BW213" s="85">
        <f>IF(VLOOKUP(A213,'BD OFICIAL'!$A$1:$AL$2097,13,0)=L213,0,1)</f>
        <v>0</v>
      </c>
      <c r="BX213" s="2">
        <f>IF(VLOOKUP(A213,'BD OFICIAL'!$A$1:$AL$2097,16,0)=O213,0,1)</f>
        <v>0</v>
      </c>
      <c r="BY213" s="2">
        <f>IF(VLOOKUP(A213,'BD OFICIAL'!$A$1:$AL$2097,17,0)=P213,0,1)</f>
        <v>0</v>
      </c>
      <c r="BZ213" s="2">
        <f>IF(VLOOKUP(A213,'BD OFICIAL'!$A$1:$AL$2097,19,0)=R213,0,1)</f>
        <v>0</v>
      </c>
      <c r="CA213" s="2">
        <f>IF(VLOOKUP(A213,'BD OFICIAL'!$A$1:$AL$2097,21,0)=T213,0,1)</f>
        <v>0</v>
      </c>
      <c r="CB213" s="2">
        <f>IF(VLOOKUP(A213,'BD OFICIAL'!$A$1:$AL$2097,24,0)=AK213,0,1)</f>
        <v>0</v>
      </c>
      <c r="CC213" s="2">
        <f>IF(VLOOKUP(A213,'BD OFICIAL'!$A$1:$AL$2097,25,0)=X213,0,1)</f>
        <v>0</v>
      </c>
      <c r="CD213" s="2">
        <f>IF(VLOOKUP(A213,'BD OFICIAL'!$A$1:$AL$2097,26,0)=Y213,0,1)</f>
        <v>0</v>
      </c>
      <c r="CE213" s="2">
        <f>IF(VLOOKUP(A213,'BD OFICIAL'!$A$1:$AL$2097,27,0)=Z213,0,1)</f>
        <v>0</v>
      </c>
      <c r="CF213" s="2">
        <f>IF(VLOOKUP(A213,'BD OFICIAL'!$A$1:$AL$2097,28,0)=AA213,0,1)</f>
        <v>0</v>
      </c>
      <c r="CG213" s="2">
        <f>IF(VLOOKUP(A213,'BD OFICIAL'!$A$1:$AL$2097,33,0)=AF213,0,1)</f>
        <v>0</v>
      </c>
      <c r="CH213" s="2">
        <f>IF(VLOOKUP(A213,'BD OFICIAL'!$A$1:$AL$2097,35,0)=AH213,0,1)</f>
        <v>0</v>
      </c>
      <c r="CI213" s="85">
        <f>IF(VLOOKUP(A213,'BD OFICIAL'!$A$1:$AL$2097,34,0)=AL213,0,1)</f>
        <v>0</v>
      </c>
      <c r="CJ213" s="12">
        <f>VLOOKUP(A213,'BD OFICIAL'!$A$1:$AM$2097,36,0)*AM213-AP213</f>
        <v>0</v>
      </c>
      <c r="CK213" s="85" t="str">
        <f t="shared" si="109"/>
        <v>SHNOM</v>
      </c>
      <c r="CL213" s="85" t="str">
        <f t="shared" si="110"/>
        <v>SI</v>
      </c>
      <c r="CM213" s="85" t="str">
        <f t="shared" si="123"/>
        <v>NO</v>
      </c>
      <c r="CN213" s="31">
        <f t="shared" si="124"/>
        <v>0</v>
      </c>
      <c r="CO213" s="31">
        <f t="shared" si="111"/>
        <v>0</v>
      </c>
      <c r="CP213" s="31">
        <f t="shared" si="102"/>
        <v>0</v>
      </c>
      <c r="CQ213" s="31">
        <f>IF(Y213="NO",0,IF(Y213="SI",IF(VLOOKUP(A213,'BD OFICIAL'!$A:$AO,40,0)=AQ213,0,1)))</f>
        <v>0</v>
      </c>
      <c r="CR213" s="31">
        <f>IF(Z213="NO",0,IF(Z213="SI",IF(VLOOKUP(A213,'BD OFICIAL'!$A:$AO,41,0)=AS213,0,1)))</f>
        <v>0</v>
      </c>
      <c r="CS213" s="31">
        <f t="shared" si="112"/>
        <v>1</v>
      </c>
      <c r="CT213" s="31">
        <f t="shared" si="113"/>
        <v>0</v>
      </c>
      <c r="CU213" s="31">
        <f>IF(VLOOKUP(A213,'BD OFICIAL'!$A$1:$AL$1055,31,0)="SI",IF(AT213&gt;0,0,1),IF(AT213=0,0,1))</f>
        <v>0</v>
      </c>
      <c r="CV213" s="31">
        <f t="shared" si="114"/>
        <v>0</v>
      </c>
      <c r="CW213" s="31">
        <f t="shared" si="115"/>
        <v>0</v>
      </c>
      <c r="CX213" s="85" t="str">
        <f t="shared" si="125"/>
        <v>NO</v>
      </c>
      <c r="CY213" s="31">
        <f t="shared" si="126"/>
        <v>0</v>
      </c>
      <c r="CZ213" s="85" t="str">
        <f>IF(ISERROR(VLOOKUP(AI213,EXPERIENCIA!$A$1:$C$2100,1,0)),"NO","SI")</f>
        <v>NO</v>
      </c>
      <c r="DA213" s="85" t="str">
        <f>IF(CX213="no","NO APLICA",IF(AX213=0,"ERROR NOTA",IF(AND(AX213&gt;1,CZ213="NO"),"ERROR NOTA",IF(AND(CZ213="NO",AX213=1),0,IF(VLOOKUP(AI213,EXPERIENCIA!$A$1:$C$2100,3,0)=AX213,0,"ERROR NOTA")))))</f>
        <v>NO APLICA</v>
      </c>
      <c r="DB213" s="85" t="str">
        <f>IF(ISERROR(VLOOKUP(AI213,COMPORTAMIENTO!$A$1:$C$2100,1,0)),"NO","SI")</f>
        <v>NO</v>
      </c>
      <c r="DC213" s="85" t="str">
        <f>IF(CX213="NO","NO APLICA",IF(AY213=0,"ERROR NOTA",IF(AND(DB213="NO",AY213=7),0,IF(VLOOKUP(AI213,COMPORTAMIENTO!$A$2:$H$2100,8,0)=AY213,0,"ERROR NOTA"))))</f>
        <v>NO APLICA</v>
      </c>
      <c r="DD213" s="103" t="str">
        <f t="shared" si="127"/>
        <v>NO APLICA</v>
      </c>
      <c r="DE213" s="103" t="str">
        <f t="shared" si="128"/>
        <v>NO APLICA</v>
      </c>
      <c r="DF213" s="85" t="str">
        <f t="shared" si="116"/>
        <v>SI</v>
      </c>
      <c r="DG213" s="85">
        <f t="shared" si="117"/>
        <v>0</v>
      </c>
      <c r="DH213" s="85">
        <f t="shared" si="129"/>
        <v>0</v>
      </c>
      <c r="DI213" s="85" t="str">
        <f t="shared" si="118"/>
        <v>NO APLICA</v>
      </c>
      <c r="DJ213" s="7" t="str">
        <f t="shared" si="130"/>
        <v>NO APLICA</v>
      </c>
      <c r="DK213" s="7" t="str">
        <f t="shared" si="119"/>
        <v>NO APLICA</v>
      </c>
      <c r="DL213" s="12">
        <f t="shared" si="131"/>
        <v>5075</v>
      </c>
      <c r="DM213" s="12">
        <f>VLOOKUP(A213,'5 TD'!$A:$B,2,0)</f>
        <v>5075</v>
      </c>
      <c r="DN213" s="7" t="str">
        <f t="shared" si="120"/>
        <v>NO APLICA</v>
      </c>
      <c r="DO213" s="85" t="str">
        <f t="shared" si="121"/>
        <v>NO APLICA</v>
      </c>
      <c r="DP213" s="85" t="str">
        <f t="shared" si="103"/>
        <v>NO APLICA</v>
      </c>
      <c r="DQ213" s="7" t="str">
        <f t="shared" si="104"/>
        <v>NO APLICA</v>
      </c>
      <c r="DR213" s="85" t="str">
        <f t="shared" si="132"/>
        <v>NO APLICA</v>
      </c>
      <c r="DS213" s="2">
        <f>+('3 Planilla Preadjudicación OTIC'!BO213)</f>
        <v>0</v>
      </c>
      <c r="DT213" s="2" t="str">
        <f>IF(DR213="APROBADO",VLOOKUP(A213,'5 TD'!$D$3:$E$270,2,0),"NO APLICA")</f>
        <v>NO APLICA</v>
      </c>
      <c r="DU213" s="2" t="str">
        <f t="shared" si="105"/>
        <v>NO APLICA</v>
      </c>
      <c r="DV213" s="2" t="str">
        <f>IF(DU213="SI",VLOOKUP(A213,'5 TD'!$G$3:$H$270,2,0),"NO APLICA ")</f>
        <v xml:space="preserve">NO APLICA </v>
      </c>
      <c r="DW213" s="2" t="str">
        <f t="shared" si="133"/>
        <v>NO</v>
      </c>
      <c r="DX213" s="2" t="str">
        <f>IF(DW213="SI",VLOOKUP(A213,'5 TD'!$J$4:$K$472,2,0),"NO APLICA")</f>
        <v>NO APLICA</v>
      </c>
      <c r="DY213" s="2" t="str">
        <f t="shared" si="134"/>
        <v>NO</v>
      </c>
      <c r="DZ213" s="7" t="str">
        <f>IF(DY213="SI",VLOOKUP(A213,'5 TD'!$M$4:$N$350,2,0),"NO APLICA")</f>
        <v>NO APLICA</v>
      </c>
      <c r="EA213" s="2" t="str">
        <f t="shared" si="122"/>
        <v>NO APLICA</v>
      </c>
      <c r="EB213" s="12" t="str">
        <f t="shared" si="135"/>
        <v/>
      </c>
      <c r="EC213" s="12" t="str">
        <f>IF(EA213="SI",VLOOKUP(A213,'5 TD'!$V$4:$W$479,2,0),"NO APLICA")</f>
        <v>NO APLICA</v>
      </c>
      <c r="ED213" s="2" t="str">
        <f t="shared" si="106"/>
        <v>NO</v>
      </c>
      <c r="EE213" s="79" t="str">
        <f>IF(ED213="SI",VLOOKUP(AI213,COMPORTAMIENTO!$A$1:$H$2100,7,0),"NO APLICA")</f>
        <v>NO APLICA</v>
      </c>
      <c r="EF213" s="234" t="str">
        <f>IF(ED213="SI",VLOOKUP(A213,'5 TD'!$P$2:$Q$479,2,0),"NO APLICA")</f>
        <v>NO APLICA</v>
      </c>
      <c r="EG213" s="2" t="str">
        <f t="shared" si="107"/>
        <v>NO</v>
      </c>
      <c r="EH213" s="2">
        <f>IF(CZ213="no",0,VLOOKUP(AI213,EXPERIENCIA!$A$1:$C$2100,2,0))</f>
        <v>0</v>
      </c>
      <c r="EI213" s="2">
        <f>IF(CZ213="si",VLOOKUP(A213,'5 TD'!$S$3:$T$2103,2,0),0)</f>
        <v>0</v>
      </c>
      <c r="EJ213" s="2" t="str">
        <f t="shared" si="108"/>
        <v>SI</v>
      </c>
      <c r="EK213" s="2">
        <f>+('3 Planilla Preadjudicación OTIC'!BU214)</f>
        <v>0</v>
      </c>
      <c r="EL213" s="3"/>
      <c r="EM213" s="3"/>
      <c r="EN213" s="3"/>
    </row>
    <row r="214" spans="1:144" ht="15" hidden="1" customHeight="1" x14ac:dyDescent="0.3">
      <c r="A214" s="2">
        <f>+('3 Planilla Preadjudicación OTIC'!A214)</f>
        <v>14547</v>
      </c>
      <c r="B214" s="2" t="str">
        <f>+('3 Planilla Preadjudicación OTIC'!B214)</f>
        <v>53334038-5</v>
      </c>
      <c r="C214" s="4">
        <f>+('3 Planilla Preadjudicación OTIC'!E214)</f>
        <v>2025</v>
      </c>
      <c r="D214" s="4" t="str">
        <f>+('3 Planilla Preadjudicación OTIC'!F214)</f>
        <v>Fondos Regionales</v>
      </c>
      <c r="E214" s="4" t="str">
        <f>+('3 Planilla Preadjudicación OTIC'!G214)</f>
        <v>61531000-K</v>
      </c>
      <c r="F214" s="4" t="str">
        <f>+('3 Planilla Preadjudicación OTIC'!H214)</f>
        <v>SENCE</v>
      </c>
      <c r="G214" s="4"/>
      <c r="H214" s="4"/>
      <c r="I214" s="4" t="str">
        <f>+('3 Planilla Preadjudicación OTIC'!I214)</f>
        <v>TÉCNICAS DE SOLDADURA POR OXIGÁS, ARCO VOLTAICO, TIG Y MIG</v>
      </c>
      <c r="J214" s="4" t="str">
        <f>+('3 Planilla Preadjudicación OTIC'!J214)</f>
        <v>PF0622</v>
      </c>
      <c r="K214" s="4" t="str">
        <f>+('3 Planilla Preadjudicación OTIC'!K214)</f>
        <v>TÉCNICAS PARA EL EMPRENDIMIENTO</v>
      </c>
      <c r="L214" s="4" t="str">
        <f>+('3 Planilla Preadjudicación OTIC'!L214)</f>
        <v>PF0921</v>
      </c>
      <c r="M214" s="2">
        <f>+('3 Planilla Preadjudicación OTIC'!M214)</f>
        <v>9</v>
      </c>
      <c r="N214" s="4" t="str">
        <f>+('3 Planilla Preadjudicación OTIC'!N214)</f>
        <v>DE LA ARAUCANÍA</v>
      </c>
      <c r="O214" s="4" t="str">
        <f>+('3 Planilla Preadjudicación OTIC'!O214)</f>
        <v>VICTORIA</v>
      </c>
      <c r="P214" s="4" t="str">
        <f>+('3 Planilla Preadjudicación OTIC'!P214)</f>
        <v>PERSONAS VULNERABLES PERTENECIENTES AL 80 % MÁS VULNERABLE</v>
      </c>
      <c r="Q214" s="4" t="str">
        <f>+('3 Planilla Preadjudicación OTIC'!Q214)</f>
        <v>PRESENCIAL</v>
      </c>
      <c r="R214" s="4" t="str">
        <f>+('3 Planilla Preadjudicación OTIC'!R214)</f>
        <v>INDEPENDIENTE</v>
      </c>
      <c r="S214" s="4" t="str">
        <f>+('3 Planilla Preadjudicación OTIC'!S214)</f>
        <v>01. LUNES - MAÑANA / 04. MARTES - MAÑANA / 07. MIÉRCOLES - MAÑANA / 10. JUEVES - MAÑANA / 13. VIERNES - MAÑANA</v>
      </c>
      <c r="T214" s="2">
        <f>+('3 Planilla Preadjudicación OTIC'!T214)</f>
        <v>20</v>
      </c>
      <c r="U214" s="2">
        <f>+('3 Planilla Preadjudicación OTIC'!U214)</f>
        <v>260</v>
      </c>
      <c r="V214" s="2">
        <f>+('3 Planilla Preadjudicación OTIC'!V214)</f>
        <v>12</v>
      </c>
      <c r="W214" s="2">
        <f>+('3 Planilla Preadjudicación OTIC'!W214)</f>
        <v>272</v>
      </c>
      <c r="X214" s="2">
        <f>+('3 Planilla Preadjudicación OTIC'!X214)</f>
        <v>4</v>
      </c>
      <c r="Y214" s="2" t="str">
        <f>+('3 Planilla Preadjudicación OTIC'!Y214)</f>
        <v>SI</v>
      </c>
      <c r="Z214" s="2" t="str">
        <f>+('3 Planilla Preadjudicación OTIC'!Z214)</f>
        <v>SI</v>
      </c>
      <c r="AA214" s="2" t="str">
        <f>+('3 Planilla Preadjudicación OTIC'!AA214)</f>
        <v>SI</v>
      </c>
      <c r="AB214" s="4">
        <f>+('3 Planilla Preadjudicación OTIC'!AB214)</f>
        <v>0</v>
      </c>
      <c r="AC214" s="4" t="str">
        <f>+('3 Planilla Preadjudicación OTIC'!AC214)</f>
        <v>EDUCACIÓN BÁSICA COMPLETA, DE PREFERENCIA; NOCIONES BÁSICAS DE OPERACIONES MATEMÁTICAS (SUMA, RESTA,
MULTIPLICACIÓN, DIVISIÓN).</v>
      </c>
      <c r="AD214" s="2" t="str">
        <f>+('3 Planilla Preadjudicación OTIC'!AD214)</f>
        <v>SI</v>
      </c>
      <c r="AE214" s="4" t="str">
        <f>+('3 Planilla Preadjudicación OTIC'!AE214)</f>
        <v>CERTIFICACIÓN COMO SOLDADOR.</v>
      </c>
      <c r="AF214" s="2" t="str">
        <f>+('3 Planilla Preadjudicación OTIC'!AF214)</f>
        <v>CONVOCATORIA ABIERTA</v>
      </c>
      <c r="AG214" s="2">
        <f>+('3 Planilla Preadjudicación OTIC'!AG214)</f>
        <v>68</v>
      </c>
      <c r="AH214" s="30">
        <v>2</v>
      </c>
      <c r="AI214" s="2" t="str">
        <f>+('3 Planilla Preadjudicación OTIC'!AI214)</f>
        <v>76988315-0</v>
      </c>
      <c r="AJ214" s="135" t="str">
        <f>+('3 Planilla Preadjudicación OTIC'!AJ214)</f>
        <v>Arrayan Capacitaciones Spa</v>
      </c>
      <c r="AK214" s="4">
        <f>+('3 Planilla Preadjudicación OTIC'!AK214)</f>
        <v>272</v>
      </c>
      <c r="AL214" s="2">
        <f>+('3 Planilla Preadjudicación OTIC'!AL214)</f>
        <v>68</v>
      </c>
      <c r="AM214" s="2">
        <f>+('3 Planilla Preadjudicación OTIC'!AM214)</f>
        <v>5075</v>
      </c>
      <c r="AN214" s="12">
        <f>+('3 Planilla Preadjudicación OTIC'!AN214)</f>
        <v>270000</v>
      </c>
      <c r="AO214" s="12">
        <f>+('3 Planilla Preadjudicación OTIC'!AO214)</f>
        <v>50000</v>
      </c>
      <c r="AP214" s="12">
        <f>+('3 Planilla Preadjudicación OTIC'!AP214)</f>
        <v>27608000</v>
      </c>
      <c r="AQ214" s="12">
        <f>+('3 Planilla Preadjudicación OTIC'!AQ214)</f>
        <v>5440000</v>
      </c>
      <c r="AR214" s="12">
        <f>+('3 Planilla Preadjudicación OTIC'!AR214)</f>
        <v>5500000</v>
      </c>
      <c r="AS214" s="12">
        <f>+('3 Planilla Preadjudicación OTIC'!AS214)</f>
        <v>6800000</v>
      </c>
      <c r="AT214" s="12">
        <f>+('3 Planilla Preadjudicación OTIC'!AT214)</f>
        <v>1000000</v>
      </c>
      <c r="AU214" s="12">
        <f>+('3 Planilla Preadjudicación OTIC'!AU214)</f>
        <v>46248000</v>
      </c>
      <c r="AV214" s="12" t="str">
        <f>+('3 Planilla Preadjudicación OTIC'!AV214)</f>
        <v>NO</v>
      </c>
      <c r="AW214" s="4" t="str">
        <f>+('3 Planilla Preadjudicación OTIC'!AW214)</f>
        <v>Valor alumno subsidio de utiles, insumos y herramientas no es correcto se menciona $270.000 y no $275.000 (RESOLUCIÓN EXENTA N°1366 28/05/2025)</v>
      </c>
      <c r="AX214" s="4">
        <f>+('3 Planilla Preadjudicación OTIC'!AX214)</f>
        <v>0</v>
      </c>
      <c r="AY214" s="2">
        <f>+('3 Planilla Preadjudicación OTIC'!AY214)</f>
        <v>0</v>
      </c>
      <c r="AZ214" s="2" t="str">
        <f>+('3 Planilla Preadjudicación OTIC'!BA214)</f>
        <v>-</v>
      </c>
      <c r="BA214" s="2" t="str">
        <f>+('3 Planilla Preadjudicación OTIC'!BB214)</f>
        <v>-</v>
      </c>
      <c r="BB214" s="2" t="str">
        <f>+('3 Planilla Preadjudicación OTIC'!BC214)</f>
        <v>-</v>
      </c>
      <c r="BC214" s="2" t="str">
        <f>+('3 Planilla Preadjudicación OTIC'!BD214)</f>
        <v>-</v>
      </c>
      <c r="BD214" s="2" t="str">
        <f>+('3 Planilla Preadjudicación OTIC'!BE214)</f>
        <v>-</v>
      </c>
      <c r="BE214" s="2" t="str">
        <f>+('3 Planilla Preadjudicación OTIC'!BF214)</f>
        <v>-</v>
      </c>
      <c r="BF214" s="2"/>
      <c r="BG214" s="2">
        <f>+('3 Planilla Preadjudicación OTIC'!BG214)</f>
        <v>0</v>
      </c>
      <c r="BH214" s="2">
        <f>+('3 Planilla Preadjudicación OTIC'!BH214)</f>
        <v>0</v>
      </c>
      <c r="BI214" s="2">
        <f>+('3 Planilla Preadjudicación OTIC'!BI214)</f>
        <v>0</v>
      </c>
      <c r="BJ214" s="2">
        <f>+('3 Planilla Preadjudicación OTIC'!BJ214)</f>
        <v>0</v>
      </c>
      <c r="BK214" s="2">
        <f>+('3 Planilla Preadjudicación OTIC'!BK214)</f>
        <v>0</v>
      </c>
      <c r="BL214" s="199">
        <f>+('3 Planilla Preadjudicación OTIC'!BM214)</f>
        <v>0</v>
      </c>
      <c r="BM214" s="103">
        <f>ROUND(('3 Planilla Preadjudicación OTIC'!BN214),1)</f>
        <v>0</v>
      </c>
      <c r="BN214" s="4">
        <f>+('3 Planilla Preadjudicación OTIC'!BO214)</f>
        <v>0</v>
      </c>
      <c r="BO214" s="4">
        <f>+('3 Planilla Preadjudicación OTIC'!BP214)</f>
        <v>0</v>
      </c>
      <c r="BP214" s="4">
        <f>+('3 Planilla Preadjudicación OTIC'!BQ214)</f>
        <v>0</v>
      </c>
      <c r="BQ214" s="4">
        <f>+('3 Planilla Preadjudicación OTIC'!BR214)</f>
        <v>0</v>
      </c>
      <c r="BR214" s="4">
        <f>+('3 Planilla Preadjudicación OTIC'!BS214)</f>
        <v>0</v>
      </c>
      <c r="BS214" s="4">
        <f>+('3 Planilla Preadjudicación OTIC'!BT214)</f>
        <v>0</v>
      </c>
      <c r="BT214" s="135"/>
      <c r="BU214" s="85">
        <f>IF(VLOOKUP(A214,'BD OFICIAL'!$A$1:$AL$2097,7,0)=D214,0,1)</f>
        <v>0</v>
      </c>
      <c r="BV214" s="85">
        <f>IF(VLOOKUP(A214,'BD OFICIAL'!$A$1:$AL$2097,11,0)=J214,0,1)</f>
        <v>0</v>
      </c>
      <c r="BW214" s="85">
        <f>IF(VLOOKUP(A214,'BD OFICIAL'!$A$1:$AL$2097,13,0)=L214,0,1)</f>
        <v>0</v>
      </c>
      <c r="BX214" s="2">
        <f>IF(VLOOKUP(A214,'BD OFICIAL'!$A$1:$AL$2097,16,0)=O214,0,1)</f>
        <v>0</v>
      </c>
      <c r="BY214" s="2">
        <f>IF(VLOOKUP(A214,'BD OFICIAL'!$A$1:$AL$2097,17,0)=P214,0,1)</f>
        <v>0</v>
      </c>
      <c r="BZ214" s="2">
        <f>IF(VLOOKUP(A214,'BD OFICIAL'!$A$1:$AL$2097,19,0)=R214,0,1)</f>
        <v>0</v>
      </c>
      <c r="CA214" s="2">
        <f>IF(VLOOKUP(A214,'BD OFICIAL'!$A$1:$AL$2097,21,0)=T214,0,1)</f>
        <v>0</v>
      </c>
      <c r="CB214" s="2">
        <f>IF(VLOOKUP(A214,'BD OFICIAL'!$A$1:$AL$2097,24,0)=AK214,0,1)</f>
        <v>0</v>
      </c>
      <c r="CC214" s="2">
        <f>IF(VLOOKUP(A214,'BD OFICIAL'!$A$1:$AL$2097,25,0)=X214,0,1)</f>
        <v>0</v>
      </c>
      <c r="CD214" s="2">
        <f>IF(VLOOKUP(A214,'BD OFICIAL'!$A$1:$AL$2097,26,0)=Y214,0,1)</f>
        <v>0</v>
      </c>
      <c r="CE214" s="2">
        <f>IF(VLOOKUP(A214,'BD OFICIAL'!$A$1:$AL$2097,27,0)=Z214,0,1)</f>
        <v>0</v>
      </c>
      <c r="CF214" s="2">
        <f>IF(VLOOKUP(A214,'BD OFICIAL'!$A$1:$AL$2097,28,0)=AA214,0,1)</f>
        <v>0</v>
      </c>
      <c r="CG214" s="2">
        <f>IF(VLOOKUP(A214,'BD OFICIAL'!$A$1:$AL$2097,33,0)=AF214,0,1)</f>
        <v>0</v>
      </c>
      <c r="CH214" s="2">
        <f>IF(VLOOKUP(A214,'BD OFICIAL'!$A$1:$AL$2097,35,0)=AH214,0,1)</f>
        <v>0</v>
      </c>
      <c r="CI214" s="85">
        <f>IF(VLOOKUP(A214,'BD OFICIAL'!$A$1:$AL$2097,34,0)=AL214,0,1)</f>
        <v>0</v>
      </c>
      <c r="CJ214" s="12">
        <f>VLOOKUP(A214,'BD OFICIAL'!$A$1:$AM$2097,36,0)*AM214-AP214</f>
        <v>0</v>
      </c>
      <c r="CK214" s="85" t="str">
        <f t="shared" si="109"/>
        <v>SHNOM</v>
      </c>
      <c r="CL214" s="85" t="str">
        <f t="shared" si="110"/>
        <v>SI</v>
      </c>
      <c r="CM214" s="85" t="str">
        <f t="shared" si="123"/>
        <v>NO</v>
      </c>
      <c r="CN214" s="31">
        <f t="shared" si="124"/>
        <v>0</v>
      </c>
      <c r="CO214" s="31">
        <f t="shared" si="111"/>
        <v>0</v>
      </c>
      <c r="CP214" s="31">
        <f t="shared" si="102"/>
        <v>0</v>
      </c>
      <c r="CQ214" s="31">
        <f>IF(Y214="NO",0,IF(Y214="SI",IF(VLOOKUP(A214,'BD OFICIAL'!$A:$AO,40,0)=AQ214,0,1)))</f>
        <v>0</v>
      </c>
      <c r="CR214" s="31">
        <f>IF(Z214="NO",0,IF(Z214="SI",IF(VLOOKUP(A214,'BD OFICIAL'!$A:$AO,41,0)=AS214,0,1)))</f>
        <v>0</v>
      </c>
      <c r="CS214" s="31">
        <f t="shared" si="112"/>
        <v>1</v>
      </c>
      <c r="CT214" s="31">
        <f t="shared" si="113"/>
        <v>1</v>
      </c>
      <c r="CU214" s="31">
        <f>IF(VLOOKUP(A214,'BD OFICIAL'!$A$1:$AL$1055,31,0)="SI",IF(AT214&gt;0,0,1),IF(AT214=0,0,1))</f>
        <v>0</v>
      </c>
      <c r="CV214" s="31">
        <f t="shared" si="114"/>
        <v>0</v>
      </c>
      <c r="CW214" s="31">
        <f t="shared" si="115"/>
        <v>1</v>
      </c>
      <c r="CX214" s="85" t="str">
        <f t="shared" si="125"/>
        <v>NO</v>
      </c>
      <c r="CY214" s="31">
        <f t="shared" si="126"/>
        <v>0</v>
      </c>
      <c r="CZ214" s="85" t="str">
        <f>IF(ISERROR(VLOOKUP(AI214,EXPERIENCIA!$A$1:$C$2100,1,0)),"NO","SI")</f>
        <v>NO</v>
      </c>
      <c r="DA214" s="85" t="str">
        <f>IF(CX214="no","NO APLICA",IF(AX214=0,"ERROR NOTA",IF(AND(AX214&gt;1,CZ214="NO"),"ERROR NOTA",IF(AND(CZ214="NO",AX214=1),0,IF(VLOOKUP(AI214,EXPERIENCIA!$A$1:$C$2100,3,0)=AX214,0,"ERROR NOTA")))))</f>
        <v>NO APLICA</v>
      </c>
      <c r="DB214" s="85" t="str">
        <f>IF(ISERROR(VLOOKUP(AI214,COMPORTAMIENTO!$A$1:$C$2100,1,0)),"NO","SI")</f>
        <v>NO</v>
      </c>
      <c r="DC214" s="85" t="str">
        <f>IF(CX214="NO","NO APLICA",IF(AY214=0,"ERROR NOTA",IF(AND(DB214="NO",AY214=7),0,IF(VLOOKUP(AI214,COMPORTAMIENTO!$A$2:$H$2100,8,0)=AY214,0,"ERROR NOTA"))))</f>
        <v>NO APLICA</v>
      </c>
      <c r="DD214" s="103" t="str">
        <f t="shared" si="127"/>
        <v>NO APLICA</v>
      </c>
      <c r="DE214" s="103" t="str">
        <f t="shared" si="128"/>
        <v>NO APLICA</v>
      </c>
      <c r="DF214" s="85" t="str">
        <f t="shared" si="116"/>
        <v>SI</v>
      </c>
      <c r="DG214" s="85">
        <f t="shared" si="117"/>
        <v>0</v>
      </c>
      <c r="DH214" s="85">
        <f t="shared" si="129"/>
        <v>0</v>
      </c>
      <c r="DI214" s="85" t="str">
        <f t="shared" si="118"/>
        <v>NO APLICA</v>
      </c>
      <c r="DJ214" s="7" t="str">
        <f t="shared" si="130"/>
        <v>NO APLICA</v>
      </c>
      <c r="DK214" s="7" t="str">
        <f t="shared" si="119"/>
        <v>NO APLICA</v>
      </c>
      <c r="DL214" s="12">
        <f t="shared" si="131"/>
        <v>5075</v>
      </c>
      <c r="DM214" s="12">
        <f>VLOOKUP(A214,'5 TD'!$A:$B,2,0)</f>
        <v>5075</v>
      </c>
      <c r="DN214" s="7" t="str">
        <f t="shared" si="120"/>
        <v>NO APLICA</v>
      </c>
      <c r="DO214" s="85" t="str">
        <f t="shared" si="121"/>
        <v>NO APLICA</v>
      </c>
      <c r="DP214" s="85" t="str">
        <f t="shared" si="103"/>
        <v>NO APLICA</v>
      </c>
      <c r="DQ214" s="7" t="str">
        <f t="shared" si="104"/>
        <v>NO APLICA</v>
      </c>
      <c r="DR214" s="85" t="str">
        <f t="shared" si="132"/>
        <v>NO APLICA</v>
      </c>
      <c r="DS214" s="2">
        <f>+('3 Planilla Preadjudicación OTIC'!BO214)</f>
        <v>0</v>
      </c>
      <c r="DT214" s="2" t="str">
        <f>IF(DR214="APROBADO",VLOOKUP(A214,'5 TD'!$D$3:$E$270,2,0),"NO APLICA")</f>
        <v>NO APLICA</v>
      </c>
      <c r="DU214" s="2" t="str">
        <f t="shared" si="105"/>
        <v>NO APLICA</v>
      </c>
      <c r="DV214" s="2" t="str">
        <f>IF(DU214="SI",VLOOKUP(A214,'5 TD'!$G$3:$H$270,2,0),"NO APLICA ")</f>
        <v xml:space="preserve">NO APLICA </v>
      </c>
      <c r="DW214" s="2" t="str">
        <f t="shared" si="133"/>
        <v>NO</v>
      </c>
      <c r="DX214" s="2" t="str">
        <f>IF(DW214="SI",VLOOKUP(A214,'5 TD'!$J$4:$K$472,2,0),"NO APLICA")</f>
        <v>NO APLICA</v>
      </c>
      <c r="DY214" s="2" t="str">
        <f t="shared" si="134"/>
        <v>NO</v>
      </c>
      <c r="DZ214" s="7" t="str">
        <f>IF(DY214="SI",VLOOKUP(A214,'5 TD'!$M$4:$N$350,2,0),"NO APLICA")</f>
        <v>NO APLICA</v>
      </c>
      <c r="EA214" s="2" t="str">
        <f t="shared" si="122"/>
        <v>NO APLICA</v>
      </c>
      <c r="EB214" s="12" t="str">
        <f t="shared" si="135"/>
        <v/>
      </c>
      <c r="EC214" s="12" t="str">
        <f>IF(EA214="SI",VLOOKUP(A214,'5 TD'!$V$4:$W$479,2,0),"NO APLICA")</f>
        <v>NO APLICA</v>
      </c>
      <c r="ED214" s="2" t="str">
        <f t="shared" si="106"/>
        <v>NO</v>
      </c>
      <c r="EE214" s="79" t="str">
        <f>IF(ED214="SI",VLOOKUP(AI214,COMPORTAMIENTO!$A$1:$H$2100,7,0),"NO APLICA")</f>
        <v>NO APLICA</v>
      </c>
      <c r="EF214" s="234" t="str">
        <f>IF(ED214="SI",VLOOKUP(A214,'5 TD'!$P$2:$Q$479,2,0),"NO APLICA")</f>
        <v>NO APLICA</v>
      </c>
      <c r="EG214" s="2" t="str">
        <f t="shared" si="107"/>
        <v>NO</v>
      </c>
      <c r="EH214" s="2">
        <f>IF(CZ214="no",0,VLOOKUP(AI214,EXPERIENCIA!$A$1:$C$2100,2,0))</f>
        <v>0</v>
      </c>
      <c r="EI214" s="2">
        <f>IF(CZ214="si",VLOOKUP(A214,'5 TD'!$S$3:$T$2103,2,0),0)</f>
        <v>0</v>
      </c>
      <c r="EJ214" s="2" t="str">
        <f t="shared" si="108"/>
        <v>SI</v>
      </c>
      <c r="EK214" s="2">
        <f>+('3 Planilla Preadjudicación OTIC'!BU215)</f>
        <v>0</v>
      </c>
      <c r="EL214" s="3"/>
      <c r="EM214" s="3"/>
      <c r="EN214" s="3"/>
    </row>
    <row r="215" spans="1:144" ht="15" hidden="1" customHeight="1" x14ac:dyDescent="0.3">
      <c r="A215" s="2">
        <f>+('3 Planilla Preadjudicación OTIC'!A215)</f>
        <v>14548</v>
      </c>
      <c r="B215" s="2" t="str">
        <f>+('3 Planilla Preadjudicación OTIC'!B215)</f>
        <v>53334038-5</v>
      </c>
      <c r="C215" s="4">
        <f>+('3 Planilla Preadjudicación OTIC'!E215)</f>
        <v>2025</v>
      </c>
      <c r="D215" s="4" t="str">
        <f>+('3 Planilla Preadjudicación OTIC'!F215)</f>
        <v>Fondos Regionales</v>
      </c>
      <c r="E215" s="4" t="str">
        <f>+('3 Planilla Preadjudicación OTIC'!G215)</f>
        <v>61531000-K</v>
      </c>
      <c r="F215" s="4" t="str">
        <f>+('3 Planilla Preadjudicación OTIC'!H215)</f>
        <v>SENCE</v>
      </c>
      <c r="G215" s="4"/>
      <c r="H215" s="4"/>
      <c r="I215" s="4" t="str">
        <f>+('3 Planilla Preadjudicación OTIC'!I215)</f>
        <v>TÉCNICAS DE SOLDADURA POR OXIGÁS, ARCO VOLTAICO, TIG Y MIG</v>
      </c>
      <c r="J215" s="4" t="str">
        <f>+('3 Planilla Preadjudicación OTIC'!J215)</f>
        <v>PF0622</v>
      </c>
      <c r="K215" s="4" t="str">
        <f>+('3 Planilla Preadjudicación OTIC'!K215)</f>
        <v>TÉCNICAS PARA EL EMPRENDIMIENTO</v>
      </c>
      <c r="L215" s="4" t="str">
        <f>+('3 Planilla Preadjudicación OTIC'!L215)</f>
        <v>PF0921</v>
      </c>
      <c r="M215" s="2">
        <f>+('3 Planilla Preadjudicación OTIC'!M215)</f>
        <v>9</v>
      </c>
      <c r="N215" s="4" t="str">
        <f>+('3 Planilla Preadjudicación OTIC'!N215)</f>
        <v>DE LA ARAUCANÍA</v>
      </c>
      <c r="O215" s="4" t="str">
        <f>+('3 Planilla Preadjudicación OTIC'!O215)</f>
        <v>RENAICO</v>
      </c>
      <c r="P215" s="4" t="str">
        <f>+('3 Planilla Preadjudicación OTIC'!P215)</f>
        <v>PERSONAS VULNERABLES PERTENECIENTES AL 80 % MÁS VULNERABLE</v>
      </c>
      <c r="Q215" s="4" t="str">
        <f>+('3 Planilla Preadjudicación OTIC'!Q215)</f>
        <v>PRESENCIAL</v>
      </c>
      <c r="R215" s="4" t="str">
        <f>+('3 Planilla Preadjudicación OTIC'!R215)</f>
        <v>INDEPENDIENTE</v>
      </c>
      <c r="S215" s="4" t="str">
        <f>+('3 Planilla Preadjudicación OTIC'!S215)</f>
        <v>01. LUNES - MAÑANA / 04. MARTES - MAÑANA / 07. MIÉRCOLES - MAÑANA / 10. JUEVES - MAÑANA / 13. VIERNES - MAÑANA</v>
      </c>
      <c r="T215" s="2">
        <f>+('3 Planilla Preadjudicación OTIC'!T215)</f>
        <v>20</v>
      </c>
      <c r="U215" s="2">
        <f>+('3 Planilla Preadjudicación OTIC'!U215)</f>
        <v>260</v>
      </c>
      <c r="V215" s="2">
        <f>+('3 Planilla Preadjudicación OTIC'!V215)</f>
        <v>12</v>
      </c>
      <c r="W215" s="2">
        <f>+('3 Planilla Preadjudicación OTIC'!W215)</f>
        <v>272</v>
      </c>
      <c r="X215" s="2">
        <f>+('3 Planilla Preadjudicación OTIC'!X215)</f>
        <v>4</v>
      </c>
      <c r="Y215" s="2" t="str">
        <f>+('3 Planilla Preadjudicación OTIC'!Y215)</f>
        <v>SI</v>
      </c>
      <c r="Z215" s="2" t="str">
        <f>+('3 Planilla Preadjudicación OTIC'!Z215)</f>
        <v>SI</v>
      </c>
      <c r="AA215" s="2" t="str">
        <f>+('3 Planilla Preadjudicación OTIC'!AA215)</f>
        <v>SI</v>
      </c>
      <c r="AB215" s="4">
        <f>+('3 Planilla Preadjudicación OTIC'!AB215)</f>
        <v>0</v>
      </c>
      <c r="AC215" s="4" t="str">
        <f>+('3 Planilla Preadjudicación OTIC'!AC215)</f>
        <v>EDUCACIÓN BÁSICA COMPLETA, DE PREFERENCIA; NOCIONES BÁSICAS DE OPERACIONES MATEMÁTICAS (SUMA, RESTA,
MULTIPLICACIÓN, DIVISIÓN).</v>
      </c>
      <c r="AD215" s="2" t="str">
        <f>+('3 Planilla Preadjudicación OTIC'!AD215)</f>
        <v>SI</v>
      </c>
      <c r="AE215" s="4" t="str">
        <f>+('3 Planilla Preadjudicación OTIC'!AE215)</f>
        <v>CERTIFICACIÓN COMO SOLDADOR.</v>
      </c>
      <c r="AF215" s="2" t="str">
        <f>+('3 Planilla Preadjudicación OTIC'!AF215)</f>
        <v>CONVOCATORIA ABIERTA</v>
      </c>
      <c r="AG215" s="2">
        <f>+('3 Planilla Preadjudicación OTIC'!AG215)</f>
        <v>68</v>
      </c>
      <c r="AH215" s="30">
        <v>2</v>
      </c>
      <c r="AI215" s="2" t="str">
        <f>+('3 Planilla Preadjudicación OTIC'!AI215)</f>
        <v>76988315-0</v>
      </c>
      <c r="AJ215" s="135" t="str">
        <f>+('3 Planilla Preadjudicación OTIC'!AJ215)</f>
        <v>Arrayan Capacitaciones Spa</v>
      </c>
      <c r="AK215" s="4">
        <f>+('3 Planilla Preadjudicación OTIC'!AK215)</f>
        <v>272</v>
      </c>
      <c r="AL215" s="2">
        <f>+('3 Planilla Preadjudicación OTIC'!AL215)</f>
        <v>68</v>
      </c>
      <c r="AM215" s="2">
        <f>+('3 Planilla Preadjudicación OTIC'!AM215)</f>
        <v>5075</v>
      </c>
      <c r="AN215" s="12">
        <f>+('3 Planilla Preadjudicación OTIC'!AN215)</f>
        <v>270000</v>
      </c>
      <c r="AO215" s="12">
        <f>+('3 Planilla Preadjudicación OTIC'!AO215)</f>
        <v>50000</v>
      </c>
      <c r="AP215" s="12">
        <f>+('3 Planilla Preadjudicación OTIC'!AP215)</f>
        <v>27608000</v>
      </c>
      <c r="AQ215" s="12">
        <f>+('3 Planilla Preadjudicación OTIC'!AQ215)</f>
        <v>5440000</v>
      </c>
      <c r="AR215" s="12">
        <f>+('3 Planilla Preadjudicación OTIC'!AR215)</f>
        <v>5400000</v>
      </c>
      <c r="AS215" s="12">
        <f>+('3 Planilla Preadjudicación OTIC'!AS215)</f>
        <v>6800000</v>
      </c>
      <c r="AT215" s="12">
        <f>+('3 Planilla Preadjudicación OTIC'!AT215)</f>
        <v>1000000</v>
      </c>
      <c r="AU215" s="12">
        <f>+('3 Planilla Preadjudicación OTIC'!AU215)</f>
        <v>46248000</v>
      </c>
      <c r="AV215" s="12" t="str">
        <f>+('3 Planilla Preadjudicación OTIC'!AV215)</f>
        <v>NO</v>
      </c>
      <c r="AW215" s="4" t="str">
        <f>+('3 Planilla Preadjudicación OTIC'!AW215)</f>
        <v>Valor alumno subsidio de utiles, insumos y herramientas no es correcto se menciona $270.000 y no $275.000 (RESOLUCIÓN EXENTA N°1366 28/05/2025)</v>
      </c>
      <c r="AX215" s="4">
        <f>+('3 Planilla Preadjudicación OTIC'!AX215)</f>
        <v>0</v>
      </c>
      <c r="AY215" s="2">
        <f>+('3 Planilla Preadjudicación OTIC'!AY215)</f>
        <v>0</v>
      </c>
      <c r="AZ215" s="2" t="str">
        <f>+('3 Planilla Preadjudicación OTIC'!BA215)</f>
        <v>-</v>
      </c>
      <c r="BA215" s="2" t="str">
        <f>+('3 Planilla Preadjudicación OTIC'!BB215)</f>
        <v>-</v>
      </c>
      <c r="BB215" s="2" t="str">
        <f>+('3 Planilla Preadjudicación OTIC'!BC215)</f>
        <v>-</v>
      </c>
      <c r="BC215" s="2" t="str">
        <f>+('3 Planilla Preadjudicación OTIC'!BD215)</f>
        <v>-</v>
      </c>
      <c r="BD215" s="2" t="str">
        <f>+('3 Planilla Preadjudicación OTIC'!BE215)</f>
        <v>-</v>
      </c>
      <c r="BE215" s="2" t="str">
        <f>+('3 Planilla Preadjudicación OTIC'!BF215)</f>
        <v>-</v>
      </c>
      <c r="BF215" s="2"/>
      <c r="BG215" s="2">
        <f>+('3 Planilla Preadjudicación OTIC'!BG215)</f>
        <v>0</v>
      </c>
      <c r="BH215" s="2">
        <f>+('3 Planilla Preadjudicación OTIC'!BH215)</f>
        <v>0</v>
      </c>
      <c r="BI215" s="2">
        <f>+('3 Planilla Preadjudicación OTIC'!BI215)</f>
        <v>0</v>
      </c>
      <c r="BJ215" s="2">
        <f>+('3 Planilla Preadjudicación OTIC'!BJ215)</f>
        <v>0</v>
      </c>
      <c r="BK215" s="2">
        <f>+('3 Planilla Preadjudicación OTIC'!BK215)</f>
        <v>0</v>
      </c>
      <c r="BL215" s="199">
        <f>+('3 Planilla Preadjudicación OTIC'!BM215)</f>
        <v>0</v>
      </c>
      <c r="BM215" s="103">
        <f>ROUND(('3 Planilla Preadjudicación OTIC'!BN215),1)</f>
        <v>0</v>
      </c>
      <c r="BN215" s="4">
        <f>+('3 Planilla Preadjudicación OTIC'!BO215)</f>
        <v>0</v>
      </c>
      <c r="BO215" s="4">
        <f>+('3 Planilla Preadjudicación OTIC'!BP215)</f>
        <v>0</v>
      </c>
      <c r="BP215" s="4">
        <f>+('3 Planilla Preadjudicación OTIC'!BQ215)</f>
        <v>0</v>
      </c>
      <c r="BQ215" s="4">
        <f>+('3 Planilla Preadjudicación OTIC'!BR215)</f>
        <v>0</v>
      </c>
      <c r="BR215" s="4">
        <f>+('3 Planilla Preadjudicación OTIC'!BS215)</f>
        <v>0</v>
      </c>
      <c r="BS215" s="4">
        <f>+('3 Planilla Preadjudicación OTIC'!BT215)</f>
        <v>0</v>
      </c>
      <c r="BT215" s="135"/>
      <c r="BU215" s="85">
        <f>IF(VLOOKUP(A215,'BD OFICIAL'!$A$1:$AL$2097,7,0)=D215,0,1)</f>
        <v>0</v>
      </c>
      <c r="BV215" s="85">
        <f>IF(VLOOKUP(A215,'BD OFICIAL'!$A$1:$AL$2097,11,0)=J215,0,1)</f>
        <v>0</v>
      </c>
      <c r="BW215" s="85">
        <f>IF(VLOOKUP(A215,'BD OFICIAL'!$A$1:$AL$2097,13,0)=L215,0,1)</f>
        <v>0</v>
      </c>
      <c r="BX215" s="2">
        <f>IF(VLOOKUP(A215,'BD OFICIAL'!$A$1:$AL$2097,16,0)=O215,0,1)</f>
        <v>0</v>
      </c>
      <c r="BY215" s="2">
        <f>IF(VLOOKUP(A215,'BD OFICIAL'!$A$1:$AL$2097,17,0)=P215,0,1)</f>
        <v>0</v>
      </c>
      <c r="BZ215" s="2">
        <f>IF(VLOOKUP(A215,'BD OFICIAL'!$A$1:$AL$2097,19,0)=R215,0,1)</f>
        <v>0</v>
      </c>
      <c r="CA215" s="2">
        <f>IF(VLOOKUP(A215,'BD OFICIAL'!$A$1:$AL$2097,21,0)=T215,0,1)</f>
        <v>0</v>
      </c>
      <c r="CB215" s="2">
        <f>IF(VLOOKUP(A215,'BD OFICIAL'!$A$1:$AL$2097,24,0)=AK215,0,1)</f>
        <v>0</v>
      </c>
      <c r="CC215" s="2">
        <f>IF(VLOOKUP(A215,'BD OFICIAL'!$A$1:$AL$2097,25,0)=X215,0,1)</f>
        <v>0</v>
      </c>
      <c r="CD215" s="2">
        <f>IF(VLOOKUP(A215,'BD OFICIAL'!$A$1:$AL$2097,26,0)=Y215,0,1)</f>
        <v>0</v>
      </c>
      <c r="CE215" s="2">
        <f>IF(VLOOKUP(A215,'BD OFICIAL'!$A$1:$AL$2097,27,0)=Z215,0,1)</f>
        <v>0</v>
      </c>
      <c r="CF215" s="2">
        <f>IF(VLOOKUP(A215,'BD OFICIAL'!$A$1:$AL$2097,28,0)=AA215,0,1)</f>
        <v>0</v>
      </c>
      <c r="CG215" s="2">
        <f>IF(VLOOKUP(A215,'BD OFICIAL'!$A$1:$AL$2097,33,0)=AF215,0,1)</f>
        <v>0</v>
      </c>
      <c r="CH215" s="2">
        <f>IF(VLOOKUP(A215,'BD OFICIAL'!$A$1:$AL$2097,35,0)=AH215,0,1)</f>
        <v>0</v>
      </c>
      <c r="CI215" s="85">
        <f>IF(VLOOKUP(A215,'BD OFICIAL'!$A$1:$AL$2097,34,0)=AL215,0,1)</f>
        <v>0</v>
      </c>
      <c r="CJ215" s="12">
        <f>VLOOKUP(A215,'BD OFICIAL'!$A$1:$AM$2097,36,0)*AM215-AP215</f>
        <v>0</v>
      </c>
      <c r="CK215" s="85" t="str">
        <f t="shared" si="109"/>
        <v>SHNOM</v>
      </c>
      <c r="CL215" s="85" t="str">
        <f t="shared" si="110"/>
        <v>SI</v>
      </c>
      <c r="CM215" s="85" t="str">
        <f t="shared" si="123"/>
        <v>NO</v>
      </c>
      <c r="CN215" s="31">
        <f t="shared" si="124"/>
        <v>0</v>
      </c>
      <c r="CO215" s="31">
        <f t="shared" si="111"/>
        <v>0</v>
      </c>
      <c r="CP215" s="31">
        <f t="shared" si="102"/>
        <v>0</v>
      </c>
      <c r="CQ215" s="31">
        <f>IF(Y215="NO",0,IF(Y215="SI",IF(VLOOKUP(A215,'BD OFICIAL'!$A:$AO,40,0)=AQ215,0,1)))</f>
        <v>0</v>
      </c>
      <c r="CR215" s="31">
        <f>IF(Z215="NO",0,IF(Z215="SI",IF(VLOOKUP(A215,'BD OFICIAL'!$A:$AO,41,0)=AS215,0,1)))</f>
        <v>0</v>
      </c>
      <c r="CS215" s="31">
        <f t="shared" si="112"/>
        <v>1</v>
      </c>
      <c r="CT215" s="31">
        <f t="shared" si="113"/>
        <v>0</v>
      </c>
      <c r="CU215" s="31">
        <f>IF(VLOOKUP(A215,'BD OFICIAL'!$A$1:$AL$1055,31,0)="SI",IF(AT215&gt;0,0,1),IF(AT215=0,0,1))</f>
        <v>0</v>
      </c>
      <c r="CV215" s="31">
        <f t="shared" si="114"/>
        <v>0</v>
      </c>
      <c r="CW215" s="31">
        <f t="shared" si="115"/>
        <v>0</v>
      </c>
      <c r="CX215" s="85" t="str">
        <f t="shared" si="125"/>
        <v>NO</v>
      </c>
      <c r="CY215" s="31">
        <f t="shared" si="126"/>
        <v>0</v>
      </c>
      <c r="CZ215" s="85" t="str">
        <f>IF(ISERROR(VLOOKUP(AI215,EXPERIENCIA!$A$1:$C$2100,1,0)),"NO","SI")</f>
        <v>NO</v>
      </c>
      <c r="DA215" s="85" t="str">
        <f>IF(CX215="no","NO APLICA",IF(AX215=0,"ERROR NOTA",IF(AND(AX215&gt;1,CZ215="NO"),"ERROR NOTA",IF(AND(CZ215="NO",AX215=1),0,IF(VLOOKUP(AI215,EXPERIENCIA!$A$1:$C$2100,3,0)=AX215,0,"ERROR NOTA")))))</f>
        <v>NO APLICA</v>
      </c>
      <c r="DB215" s="85" t="str">
        <f>IF(ISERROR(VLOOKUP(AI215,COMPORTAMIENTO!$A$1:$C$2100,1,0)),"NO","SI")</f>
        <v>NO</v>
      </c>
      <c r="DC215" s="85" t="str">
        <f>IF(CX215="NO","NO APLICA",IF(AY215=0,"ERROR NOTA",IF(AND(DB215="NO",AY215=7),0,IF(VLOOKUP(AI215,COMPORTAMIENTO!$A$2:$H$2100,8,0)=AY215,0,"ERROR NOTA"))))</f>
        <v>NO APLICA</v>
      </c>
      <c r="DD215" s="103" t="str">
        <f t="shared" si="127"/>
        <v>NO APLICA</v>
      </c>
      <c r="DE215" s="103" t="str">
        <f t="shared" si="128"/>
        <v>NO APLICA</v>
      </c>
      <c r="DF215" s="85" t="str">
        <f t="shared" si="116"/>
        <v>SI</v>
      </c>
      <c r="DG215" s="85">
        <f t="shared" si="117"/>
        <v>0</v>
      </c>
      <c r="DH215" s="85">
        <f t="shared" si="129"/>
        <v>0</v>
      </c>
      <c r="DI215" s="85" t="str">
        <f t="shared" si="118"/>
        <v>NO APLICA</v>
      </c>
      <c r="DJ215" s="7" t="str">
        <f t="shared" si="130"/>
        <v>NO APLICA</v>
      </c>
      <c r="DK215" s="7" t="str">
        <f t="shared" si="119"/>
        <v>NO APLICA</v>
      </c>
      <c r="DL215" s="12">
        <f t="shared" si="131"/>
        <v>5075</v>
      </c>
      <c r="DM215" s="12">
        <f>VLOOKUP(A215,'5 TD'!$A:$B,2,0)</f>
        <v>5075</v>
      </c>
      <c r="DN215" s="7" t="str">
        <f t="shared" si="120"/>
        <v>NO APLICA</v>
      </c>
      <c r="DO215" s="85" t="str">
        <f t="shared" si="121"/>
        <v>NO APLICA</v>
      </c>
      <c r="DP215" s="85" t="str">
        <f t="shared" si="103"/>
        <v>NO APLICA</v>
      </c>
      <c r="DQ215" s="7" t="str">
        <f t="shared" si="104"/>
        <v>NO APLICA</v>
      </c>
      <c r="DR215" s="85" t="str">
        <f t="shared" si="132"/>
        <v>NO APLICA</v>
      </c>
      <c r="DS215" s="2">
        <f>+('3 Planilla Preadjudicación OTIC'!BO215)</f>
        <v>0</v>
      </c>
      <c r="DT215" s="2" t="str">
        <f>IF(DR215="APROBADO",VLOOKUP(A215,'5 TD'!$D$3:$E$270,2,0),"NO APLICA")</f>
        <v>NO APLICA</v>
      </c>
      <c r="DU215" s="2" t="str">
        <f t="shared" si="105"/>
        <v>NO APLICA</v>
      </c>
      <c r="DV215" s="2" t="str">
        <f>IF(DU215="SI",VLOOKUP(A215,'5 TD'!$G$3:$H$270,2,0),"NO APLICA ")</f>
        <v xml:space="preserve">NO APLICA </v>
      </c>
      <c r="DW215" s="2" t="str">
        <f t="shared" si="133"/>
        <v>NO</v>
      </c>
      <c r="DX215" s="2" t="str">
        <f>IF(DW215="SI",VLOOKUP(A215,'5 TD'!$J$4:$K$472,2,0),"NO APLICA")</f>
        <v>NO APLICA</v>
      </c>
      <c r="DY215" s="2" t="str">
        <f t="shared" si="134"/>
        <v>NO</v>
      </c>
      <c r="DZ215" s="7" t="str">
        <f>IF(DY215="SI",VLOOKUP(A215,'5 TD'!$M$4:$N$350,2,0),"NO APLICA")</f>
        <v>NO APLICA</v>
      </c>
      <c r="EA215" s="2" t="str">
        <f t="shared" si="122"/>
        <v>NO APLICA</v>
      </c>
      <c r="EB215" s="12" t="str">
        <f t="shared" si="135"/>
        <v/>
      </c>
      <c r="EC215" s="12" t="str">
        <f>IF(EA215="SI",VLOOKUP(A215,'5 TD'!$V$4:$W$479,2,0),"NO APLICA")</f>
        <v>NO APLICA</v>
      </c>
      <c r="ED215" s="2" t="str">
        <f t="shared" si="106"/>
        <v>NO</v>
      </c>
      <c r="EE215" s="79" t="str">
        <f>IF(ED215="SI",VLOOKUP(AI215,COMPORTAMIENTO!$A$1:$H$2100,7,0),"NO APLICA")</f>
        <v>NO APLICA</v>
      </c>
      <c r="EF215" s="234" t="str">
        <f>IF(ED215="SI",VLOOKUP(A215,'5 TD'!$P$2:$Q$479,2,0),"NO APLICA")</f>
        <v>NO APLICA</v>
      </c>
      <c r="EG215" s="2" t="str">
        <f t="shared" si="107"/>
        <v>NO</v>
      </c>
      <c r="EH215" s="2">
        <f>IF(CZ215="no",0,VLOOKUP(AI215,EXPERIENCIA!$A$1:$C$2100,2,0))</f>
        <v>0</v>
      </c>
      <c r="EI215" s="2">
        <f>IF(CZ215="si",VLOOKUP(A215,'5 TD'!$S$3:$T$2103,2,0),0)</f>
        <v>0</v>
      </c>
      <c r="EJ215" s="2" t="str">
        <f t="shared" si="108"/>
        <v>SI</v>
      </c>
      <c r="EK215" s="2">
        <f>+('3 Planilla Preadjudicación OTIC'!BU216)</f>
        <v>0</v>
      </c>
      <c r="EL215" s="3"/>
      <c r="EM215" s="3"/>
      <c r="EN215" s="3"/>
    </row>
    <row r="216" spans="1:144" ht="15" hidden="1" customHeight="1" x14ac:dyDescent="0.3">
      <c r="A216" s="2">
        <f>+('3 Planilla Preadjudicación OTIC'!A216)</f>
        <v>14549</v>
      </c>
      <c r="B216" s="2" t="str">
        <f>+('3 Planilla Preadjudicación OTIC'!B216)</f>
        <v>53334038-5</v>
      </c>
      <c r="C216" s="4">
        <f>+('3 Planilla Preadjudicación OTIC'!E216)</f>
        <v>2025</v>
      </c>
      <c r="D216" s="4" t="str">
        <f>+('3 Planilla Preadjudicación OTIC'!F216)</f>
        <v>Fondos Regionales</v>
      </c>
      <c r="E216" s="4" t="str">
        <f>+('3 Planilla Preadjudicación OTIC'!G216)</f>
        <v>61531000-K</v>
      </c>
      <c r="F216" s="4" t="str">
        <f>+('3 Planilla Preadjudicación OTIC'!H216)</f>
        <v>SENCE</v>
      </c>
      <c r="G216" s="4"/>
      <c r="H216" s="4"/>
      <c r="I216" s="4" t="str">
        <f>+('3 Planilla Preadjudicación OTIC'!I216)</f>
        <v>LABORES DE CARPINTERÍA DE OBRA GRUESA BÁSICA</v>
      </c>
      <c r="J216" s="4" t="str">
        <f>+('3 Planilla Preadjudicación OTIC'!J216)</f>
        <v>PF1566</v>
      </c>
      <c r="K216" s="4" t="str">
        <f>+('3 Planilla Preadjudicación OTIC'!K216)</f>
        <v>TÉCNICAS PARA EL EMPRENDIMIENTO</v>
      </c>
      <c r="L216" s="4" t="str">
        <f>+('3 Planilla Preadjudicación OTIC'!L216)</f>
        <v>PF0921</v>
      </c>
      <c r="M216" s="2">
        <f>+('3 Planilla Preadjudicación OTIC'!M216)</f>
        <v>9</v>
      </c>
      <c r="N216" s="4" t="str">
        <f>+('3 Planilla Preadjudicación OTIC'!N216)</f>
        <v>DE LA ARAUCANÍA</v>
      </c>
      <c r="O216" s="4" t="str">
        <f>+('3 Planilla Preadjudicación OTIC'!O216)</f>
        <v>TOLTÉN</v>
      </c>
      <c r="P216" s="4" t="str">
        <f>+('3 Planilla Preadjudicación OTIC'!P216)</f>
        <v>PERSONAS VULNERABLES PERTENECIENTES AL 80 % MÁS VULNERABLE</v>
      </c>
      <c r="Q216" s="4" t="str">
        <f>+('3 Planilla Preadjudicación OTIC'!Q216)</f>
        <v>PRESENCIAL</v>
      </c>
      <c r="R216" s="4" t="str">
        <f>+('3 Planilla Preadjudicación OTIC'!R216)</f>
        <v>INDEPENDIENTE</v>
      </c>
      <c r="S216" s="4" t="str">
        <f>+('3 Planilla Preadjudicación OTIC'!S216)</f>
        <v>01. LUNES - MAÑANA / 04. MARTES - MAÑANA / 07. MIÉRCOLES - MAÑANA / 10. JUEVES - MAÑANA / 13. VIERNES - MAÑANA</v>
      </c>
      <c r="T216" s="2">
        <f>+('3 Planilla Preadjudicación OTIC'!T216)</f>
        <v>20</v>
      </c>
      <c r="U216" s="2">
        <f>+('3 Planilla Preadjudicación OTIC'!U216)</f>
        <v>170</v>
      </c>
      <c r="V216" s="2">
        <f>+('3 Planilla Preadjudicación OTIC'!V216)</f>
        <v>12</v>
      </c>
      <c r="W216" s="2">
        <f>+('3 Planilla Preadjudicación OTIC'!W216)</f>
        <v>182</v>
      </c>
      <c r="X216" s="2">
        <f>+('3 Planilla Preadjudicación OTIC'!X216)</f>
        <v>4</v>
      </c>
      <c r="Y216" s="2" t="str">
        <f>+('3 Planilla Preadjudicación OTIC'!Y216)</f>
        <v>SI</v>
      </c>
      <c r="Z216" s="2" t="str">
        <f>+('3 Planilla Preadjudicación OTIC'!Z216)</f>
        <v>SI</v>
      </c>
      <c r="AA216" s="2" t="str">
        <f>+('3 Planilla Preadjudicación OTIC'!AA216)</f>
        <v>SI</v>
      </c>
      <c r="AB216" s="4">
        <f>+('3 Planilla Preadjudicación OTIC'!AB216)</f>
        <v>0</v>
      </c>
      <c r="AC216" s="4" t="str">
        <f>+('3 Planilla Preadjudicación OTIC'!AC216)</f>
        <v>EDUCACIÓN MEDIA COMPLETA, PREFERENTEMENTE</v>
      </c>
      <c r="AD216" s="2">
        <f>+('3 Planilla Preadjudicación OTIC'!AD216)</f>
        <v>0</v>
      </c>
      <c r="AE216" s="4">
        <f>+('3 Planilla Preadjudicación OTIC'!AE216)</f>
        <v>0</v>
      </c>
      <c r="AF216" s="2" t="str">
        <f>+('3 Planilla Preadjudicación OTIC'!AF216)</f>
        <v>CONVOCATORIA ABIERTA</v>
      </c>
      <c r="AG216" s="2">
        <f>+('3 Planilla Preadjudicación OTIC'!AG216)</f>
        <v>46</v>
      </c>
      <c r="AH216" s="30">
        <v>2</v>
      </c>
      <c r="AI216" s="2" t="str">
        <f>+('3 Planilla Preadjudicación OTIC'!AI216)</f>
        <v>76988315-0</v>
      </c>
      <c r="AJ216" s="135" t="str">
        <f>+('3 Planilla Preadjudicación OTIC'!AJ216)</f>
        <v>Arrayan Capacitaciones Spa</v>
      </c>
      <c r="AK216" s="4">
        <f>+('3 Planilla Preadjudicación OTIC'!AK216)</f>
        <v>182</v>
      </c>
      <c r="AL216" s="2">
        <f>+('3 Planilla Preadjudicación OTIC'!AL216)</f>
        <v>46</v>
      </c>
      <c r="AM216" s="2">
        <f>+('3 Planilla Preadjudicación OTIC'!AM216)</f>
        <v>5075</v>
      </c>
      <c r="AN216" s="12">
        <f>+('3 Planilla Preadjudicación OTIC'!AN216)</f>
        <v>270000</v>
      </c>
      <c r="AO216" s="12">
        <f>+('3 Planilla Preadjudicación OTIC'!AO216)</f>
        <v>0</v>
      </c>
      <c r="AP216" s="12">
        <f>+('3 Planilla Preadjudicación OTIC'!AP216)</f>
        <v>18473000</v>
      </c>
      <c r="AQ216" s="12">
        <f>+('3 Planilla Preadjudicación OTIC'!AQ216)</f>
        <v>3680000</v>
      </c>
      <c r="AR216" s="12">
        <f>+('3 Planilla Preadjudicación OTIC'!AR216)</f>
        <v>5400000</v>
      </c>
      <c r="AS216" s="12">
        <f>+('3 Planilla Preadjudicación OTIC'!AS216)</f>
        <v>4600000</v>
      </c>
      <c r="AT216" s="12">
        <f>+('3 Planilla Preadjudicación OTIC'!AT216)</f>
        <v>0</v>
      </c>
      <c r="AU216" s="12">
        <f>+('3 Planilla Preadjudicación OTIC'!AU216)</f>
        <v>32153000</v>
      </c>
      <c r="AV216" s="12" t="str">
        <f>+('3 Planilla Preadjudicación OTIC'!AV216)</f>
        <v>NO</v>
      </c>
      <c r="AW216" s="4" t="str">
        <f>+('3 Planilla Preadjudicación OTIC'!AW216)</f>
        <v>Valor alumno subsidio de utiles, insumos y herramientas no es correcto se menciona $270.000 y no $275.000 (RESOLUCIÓN EXENTA N°1366 28/05/2025)</v>
      </c>
      <c r="AX216" s="4">
        <f>+('3 Planilla Preadjudicación OTIC'!AX216)</f>
        <v>0</v>
      </c>
      <c r="AY216" s="2">
        <f>+('3 Planilla Preadjudicación OTIC'!AY216)</f>
        <v>0</v>
      </c>
      <c r="AZ216" s="2" t="str">
        <f>+('3 Planilla Preadjudicación OTIC'!BA216)</f>
        <v>-</v>
      </c>
      <c r="BA216" s="2" t="str">
        <f>+('3 Planilla Preadjudicación OTIC'!BB216)</f>
        <v>-</v>
      </c>
      <c r="BB216" s="2" t="str">
        <f>+('3 Planilla Preadjudicación OTIC'!BC216)</f>
        <v>-</v>
      </c>
      <c r="BC216" s="2" t="str">
        <f>+('3 Planilla Preadjudicación OTIC'!BD216)</f>
        <v>-</v>
      </c>
      <c r="BD216" s="2" t="str">
        <f>+('3 Planilla Preadjudicación OTIC'!BE216)</f>
        <v>-</v>
      </c>
      <c r="BE216" s="2" t="str">
        <f>+('3 Planilla Preadjudicación OTIC'!BF216)</f>
        <v>-</v>
      </c>
      <c r="BF216" s="2"/>
      <c r="BG216" s="2">
        <f>+('3 Planilla Preadjudicación OTIC'!BG216)</f>
        <v>0</v>
      </c>
      <c r="BH216" s="2">
        <f>+('3 Planilla Preadjudicación OTIC'!BH216)</f>
        <v>0</v>
      </c>
      <c r="BI216" s="2">
        <f>+('3 Planilla Preadjudicación OTIC'!BI216)</f>
        <v>0</v>
      </c>
      <c r="BJ216" s="2">
        <f>+('3 Planilla Preadjudicación OTIC'!BJ216)</f>
        <v>0</v>
      </c>
      <c r="BK216" s="2">
        <f>+('3 Planilla Preadjudicación OTIC'!BK216)</f>
        <v>0</v>
      </c>
      <c r="BL216" s="199">
        <f>+('3 Planilla Preadjudicación OTIC'!BM216)</f>
        <v>0</v>
      </c>
      <c r="BM216" s="103">
        <f>ROUND(('3 Planilla Preadjudicación OTIC'!BN216),1)</f>
        <v>0</v>
      </c>
      <c r="BN216" s="4">
        <f>+('3 Planilla Preadjudicación OTIC'!BO216)</f>
        <v>0</v>
      </c>
      <c r="BO216" s="4">
        <f>+('3 Planilla Preadjudicación OTIC'!BP216)</f>
        <v>0</v>
      </c>
      <c r="BP216" s="4">
        <f>+('3 Planilla Preadjudicación OTIC'!BQ216)</f>
        <v>0</v>
      </c>
      <c r="BQ216" s="4">
        <f>+('3 Planilla Preadjudicación OTIC'!BR216)</f>
        <v>0</v>
      </c>
      <c r="BR216" s="4">
        <f>+('3 Planilla Preadjudicación OTIC'!BS216)</f>
        <v>0</v>
      </c>
      <c r="BS216" s="4">
        <f>+('3 Planilla Preadjudicación OTIC'!BT216)</f>
        <v>0</v>
      </c>
      <c r="BT216" s="135"/>
      <c r="BU216" s="85">
        <f>IF(VLOOKUP(A216,'BD OFICIAL'!$A$1:$AL$2097,7,0)=D216,0,1)</f>
        <v>0</v>
      </c>
      <c r="BV216" s="85">
        <f>IF(VLOOKUP(A216,'BD OFICIAL'!$A$1:$AL$2097,11,0)=J216,0,1)</f>
        <v>0</v>
      </c>
      <c r="BW216" s="85">
        <f>IF(VLOOKUP(A216,'BD OFICIAL'!$A$1:$AL$2097,13,0)=L216,0,1)</f>
        <v>0</v>
      </c>
      <c r="BX216" s="2">
        <f>IF(VLOOKUP(A216,'BD OFICIAL'!$A$1:$AL$2097,16,0)=O216,0,1)</f>
        <v>0</v>
      </c>
      <c r="BY216" s="2">
        <f>IF(VLOOKUP(A216,'BD OFICIAL'!$A$1:$AL$2097,17,0)=P216,0,1)</f>
        <v>0</v>
      </c>
      <c r="BZ216" s="2">
        <f>IF(VLOOKUP(A216,'BD OFICIAL'!$A$1:$AL$2097,19,0)=R216,0,1)</f>
        <v>0</v>
      </c>
      <c r="CA216" s="2">
        <f>IF(VLOOKUP(A216,'BD OFICIAL'!$A$1:$AL$2097,21,0)=T216,0,1)</f>
        <v>0</v>
      </c>
      <c r="CB216" s="2">
        <f>IF(VLOOKUP(A216,'BD OFICIAL'!$A$1:$AL$2097,24,0)=AK216,0,1)</f>
        <v>0</v>
      </c>
      <c r="CC216" s="2">
        <f>IF(VLOOKUP(A216,'BD OFICIAL'!$A$1:$AL$2097,25,0)=X216,0,1)</f>
        <v>0</v>
      </c>
      <c r="CD216" s="2">
        <f>IF(VLOOKUP(A216,'BD OFICIAL'!$A$1:$AL$2097,26,0)=Y216,0,1)</f>
        <v>0</v>
      </c>
      <c r="CE216" s="2">
        <f>IF(VLOOKUP(A216,'BD OFICIAL'!$A$1:$AL$2097,27,0)=Z216,0,1)</f>
        <v>0</v>
      </c>
      <c r="CF216" s="2">
        <f>IF(VLOOKUP(A216,'BD OFICIAL'!$A$1:$AL$2097,28,0)=AA216,0,1)</f>
        <v>0</v>
      </c>
      <c r="CG216" s="2">
        <f>IF(VLOOKUP(A216,'BD OFICIAL'!$A$1:$AL$2097,33,0)=AF216,0,1)</f>
        <v>0</v>
      </c>
      <c r="CH216" s="2">
        <f>IF(VLOOKUP(A216,'BD OFICIAL'!$A$1:$AL$2097,35,0)=AH216,0,1)</f>
        <v>0</v>
      </c>
      <c r="CI216" s="85">
        <f>IF(VLOOKUP(A216,'BD OFICIAL'!$A$1:$AL$2097,34,0)=AL216,0,1)</f>
        <v>0</v>
      </c>
      <c r="CJ216" s="12">
        <f>VLOOKUP(A216,'BD OFICIAL'!$A$1:$AM$2097,36,0)*AM216-AP216</f>
        <v>0</v>
      </c>
      <c r="CK216" s="85" t="str">
        <f t="shared" si="109"/>
        <v>SHNOM</v>
      </c>
      <c r="CL216" s="85" t="str">
        <f t="shared" si="110"/>
        <v>SI</v>
      </c>
      <c r="CM216" s="85" t="str">
        <f t="shared" si="123"/>
        <v>NO</v>
      </c>
      <c r="CN216" s="31">
        <f t="shared" si="124"/>
        <v>0</v>
      </c>
      <c r="CO216" s="31">
        <f t="shared" si="111"/>
        <v>0</v>
      </c>
      <c r="CP216" s="31">
        <f t="shared" si="102"/>
        <v>0</v>
      </c>
      <c r="CQ216" s="31">
        <f>IF(Y216="NO",0,IF(Y216="SI",IF(VLOOKUP(A216,'BD OFICIAL'!$A:$AO,40,0)=AQ216,0,1)))</f>
        <v>0</v>
      </c>
      <c r="CR216" s="31">
        <f>IF(Z216="NO",0,IF(Z216="SI",IF(VLOOKUP(A216,'BD OFICIAL'!$A:$AO,41,0)=AS216,0,1)))</f>
        <v>0</v>
      </c>
      <c r="CS216" s="31">
        <f t="shared" si="112"/>
        <v>1</v>
      </c>
      <c r="CT216" s="31">
        <f t="shared" si="113"/>
        <v>0</v>
      </c>
      <c r="CU216" s="31">
        <f>IF(VLOOKUP(A216,'BD OFICIAL'!$A$1:$AL$1055,31,0)="SI",IF(AT216&gt;0,0,1),IF(AT216=0,0,1))</f>
        <v>0</v>
      </c>
      <c r="CV216" s="31">
        <f t="shared" si="114"/>
        <v>0</v>
      </c>
      <c r="CW216" s="31">
        <f t="shared" si="115"/>
        <v>0</v>
      </c>
      <c r="CX216" s="85" t="str">
        <f t="shared" si="125"/>
        <v>NO</v>
      </c>
      <c r="CY216" s="31">
        <f t="shared" si="126"/>
        <v>0</v>
      </c>
      <c r="CZ216" s="85" t="str">
        <f>IF(ISERROR(VLOOKUP(AI216,EXPERIENCIA!$A$1:$C$2100,1,0)),"NO","SI")</f>
        <v>NO</v>
      </c>
      <c r="DA216" s="85" t="str">
        <f>IF(CX216="no","NO APLICA",IF(AX216=0,"ERROR NOTA",IF(AND(AX216&gt;1,CZ216="NO"),"ERROR NOTA",IF(AND(CZ216="NO",AX216=1),0,IF(VLOOKUP(AI216,EXPERIENCIA!$A$1:$C$2100,3,0)=AX216,0,"ERROR NOTA")))))</f>
        <v>NO APLICA</v>
      </c>
      <c r="DB216" s="85" t="str">
        <f>IF(ISERROR(VLOOKUP(AI216,COMPORTAMIENTO!$A$1:$C$2100,1,0)),"NO","SI")</f>
        <v>NO</v>
      </c>
      <c r="DC216" s="85" t="str">
        <f>IF(CX216="NO","NO APLICA",IF(AY216=0,"ERROR NOTA",IF(AND(DB216="NO",AY216=7),0,IF(VLOOKUP(AI216,COMPORTAMIENTO!$A$2:$H$2100,8,0)=AY216,0,"ERROR NOTA"))))</f>
        <v>NO APLICA</v>
      </c>
      <c r="DD216" s="103" t="str">
        <f t="shared" si="127"/>
        <v>NO APLICA</v>
      </c>
      <c r="DE216" s="103" t="str">
        <f t="shared" si="128"/>
        <v>NO APLICA</v>
      </c>
      <c r="DF216" s="85" t="str">
        <f t="shared" si="116"/>
        <v>SI</v>
      </c>
      <c r="DG216" s="85">
        <f t="shared" si="117"/>
        <v>0</v>
      </c>
      <c r="DH216" s="85">
        <f t="shared" si="129"/>
        <v>0</v>
      </c>
      <c r="DI216" s="85" t="str">
        <f t="shared" si="118"/>
        <v>NO APLICA</v>
      </c>
      <c r="DJ216" s="7" t="str">
        <f t="shared" si="130"/>
        <v>NO APLICA</v>
      </c>
      <c r="DK216" s="7" t="str">
        <f t="shared" si="119"/>
        <v>NO APLICA</v>
      </c>
      <c r="DL216" s="12">
        <f t="shared" si="131"/>
        <v>5075</v>
      </c>
      <c r="DM216" s="12">
        <f>VLOOKUP(A216,'5 TD'!$A:$B,2,0)</f>
        <v>5075</v>
      </c>
      <c r="DN216" s="7" t="str">
        <f t="shared" si="120"/>
        <v>NO APLICA</v>
      </c>
      <c r="DO216" s="85" t="str">
        <f t="shared" si="121"/>
        <v>NO APLICA</v>
      </c>
      <c r="DP216" s="85" t="str">
        <f t="shared" si="103"/>
        <v>NO APLICA</v>
      </c>
      <c r="DQ216" s="7" t="str">
        <f t="shared" si="104"/>
        <v>NO APLICA</v>
      </c>
      <c r="DR216" s="85" t="str">
        <f t="shared" si="132"/>
        <v>NO APLICA</v>
      </c>
      <c r="DS216" s="2">
        <f>+('3 Planilla Preadjudicación OTIC'!BO216)</f>
        <v>0</v>
      </c>
      <c r="DT216" s="2" t="str">
        <f>IF(DR216="APROBADO",VLOOKUP(A216,'5 TD'!$D$3:$E$270,2,0),"NO APLICA")</f>
        <v>NO APLICA</v>
      </c>
      <c r="DU216" s="2" t="str">
        <f t="shared" si="105"/>
        <v>NO APLICA</v>
      </c>
      <c r="DV216" s="2" t="str">
        <f>IF(DU216="SI",VLOOKUP(A216,'5 TD'!$G$3:$H$270,2,0),"NO APLICA ")</f>
        <v xml:space="preserve">NO APLICA </v>
      </c>
      <c r="DW216" s="2" t="str">
        <f t="shared" si="133"/>
        <v>NO</v>
      </c>
      <c r="DX216" s="2" t="str">
        <f>IF(DW216="SI",VLOOKUP(A216,'5 TD'!$J$4:$K$472,2,0),"NO APLICA")</f>
        <v>NO APLICA</v>
      </c>
      <c r="DY216" s="2" t="str">
        <f t="shared" si="134"/>
        <v>NO</v>
      </c>
      <c r="DZ216" s="7" t="str">
        <f>IF(DY216="SI",VLOOKUP(A216,'5 TD'!$M$4:$N$350,2,0),"NO APLICA")</f>
        <v>NO APLICA</v>
      </c>
      <c r="EA216" s="2" t="str">
        <f t="shared" si="122"/>
        <v>NO APLICA</v>
      </c>
      <c r="EB216" s="12" t="str">
        <f t="shared" si="135"/>
        <v/>
      </c>
      <c r="EC216" s="12" t="str">
        <f>IF(EA216="SI",VLOOKUP(A216,'5 TD'!$V$4:$W$479,2,0),"NO APLICA")</f>
        <v>NO APLICA</v>
      </c>
      <c r="ED216" s="2" t="str">
        <f t="shared" si="106"/>
        <v>NO</v>
      </c>
      <c r="EE216" s="79" t="str">
        <f>IF(ED216="SI",VLOOKUP(AI216,COMPORTAMIENTO!$A$1:$H$2100,7,0),"NO APLICA")</f>
        <v>NO APLICA</v>
      </c>
      <c r="EF216" s="234" t="str">
        <f>IF(ED216="SI",VLOOKUP(A216,'5 TD'!$P$2:$Q$479,2,0),"NO APLICA")</f>
        <v>NO APLICA</v>
      </c>
      <c r="EG216" s="2" t="str">
        <f t="shared" si="107"/>
        <v>NO</v>
      </c>
      <c r="EH216" s="2">
        <f>IF(CZ216="no",0,VLOOKUP(AI216,EXPERIENCIA!$A$1:$C$2100,2,0))</f>
        <v>0</v>
      </c>
      <c r="EI216" s="2">
        <f>IF(CZ216="si",VLOOKUP(A216,'5 TD'!$S$3:$T$2103,2,0),0)</f>
        <v>0</v>
      </c>
      <c r="EJ216" s="2" t="str">
        <f t="shared" si="108"/>
        <v>SI</v>
      </c>
      <c r="EK216" s="2">
        <f>+('3 Planilla Preadjudicación OTIC'!BU217)</f>
        <v>0</v>
      </c>
      <c r="EL216" s="3"/>
      <c r="EM216" s="3"/>
      <c r="EN216" s="3"/>
    </row>
    <row r="217" spans="1:144" ht="15" hidden="1" customHeight="1" x14ac:dyDescent="0.3">
      <c r="A217" s="2">
        <f>+('3 Planilla Preadjudicación OTIC'!A217)</f>
        <v>14550</v>
      </c>
      <c r="B217" s="2" t="str">
        <f>+('3 Planilla Preadjudicación OTIC'!B217)</f>
        <v>53334038-5</v>
      </c>
      <c r="C217" s="4">
        <f>+('3 Planilla Preadjudicación OTIC'!E217)</f>
        <v>2025</v>
      </c>
      <c r="D217" s="4" t="str">
        <f>+('3 Planilla Preadjudicación OTIC'!F217)</f>
        <v>Fondos Regionales</v>
      </c>
      <c r="E217" s="4" t="str">
        <f>+('3 Planilla Preadjudicación OTIC'!G217)</f>
        <v>61531000-K</v>
      </c>
      <c r="F217" s="4" t="str">
        <f>+('3 Planilla Preadjudicación OTIC'!H217)</f>
        <v>SENCE</v>
      </c>
      <c r="G217" s="4"/>
      <c r="H217" s="4"/>
      <c r="I217" s="4" t="str">
        <f>+('3 Planilla Preadjudicación OTIC'!I217)</f>
        <v>LABORES DE CARPINTERÍA DE OBRA GRUESA BÁSICA</v>
      </c>
      <c r="J217" s="4" t="str">
        <f>+('3 Planilla Preadjudicación OTIC'!J217)</f>
        <v>PF1566</v>
      </c>
      <c r="K217" s="4" t="str">
        <f>+('3 Planilla Preadjudicación OTIC'!K217)</f>
        <v>TÉCNICAS PARA EL EMPRENDIMIENTO</v>
      </c>
      <c r="L217" s="4" t="str">
        <f>+('3 Planilla Preadjudicación OTIC'!L217)</f>
        <v>PF0921</v>
      </c>
      <c r="M217" s="2">
        <f>+('3 Planilla Preadjudicación OTIC'!M217)</f>
        <v>9</v>
      </c>
      <c r="N217" s="4" t="str">
        <f>+('3 Planilla Preadjudicación OTIC'!N217)</f>
        <v>DE LA ARAUCANÍA</v>
      </c>
      <c r="O217" s="4" t="str">
        <f>+('3 Planilla Preadjudicación OTIC'!O217)</f>
        <v>CARAHUE</v>
      </c>
      <c r="P217" s="4" t="str">
        <f>+('3 Planilla Preadjudicación OTIC'!P217)</f>
        <v>PERSONAS VULNERABLES PERTENECIENTES AL 80 % MÁS VULNERABLE</v>
      </c>
      <c r="Q217" s="4" t="str">
        <f>+('3 Planilla Preadjudicación OTIC'!Q217)</f>
        <v>PRESENCIAL</v>
      </c>
      <c r="R217" s="4" t="str">
        <f>+('3 Planilla Preadjudicación OTIC'!R217)</f>
        <v>INDEPENDIENTE</v>
      </c>
      <c r="S217" s="4" t="str">
        <f>+('3 Planilla Preadjudicación OTIC'!S217)</f>
        <v>01. LUNES - MAÑANA / 04. MARTES - MAÑANA / 07. MIÉRCOLES - MAÑANA / 10. JUEVES - MAÑANA / 13. VIERNES - MAÑANA</v>
      </c>
      <c r="T217" s="2">
        <f>+('3 Planilla Preadjudicación OTIC'!T217)</f>
        <v>20</v>
      </c>
      <c r="U217" s="2">
        <f>+('3 Planilla Preadjudicación OTIC'!U217)</f>
        <v>170</v>
      </c>
      <c r="V217" s="2">
        <f>+('3 Planilla Preadjudicación OTIC'!V217)</f>
        <v>12</v>
      </c>
      <c r="W217" s="2">
        <f>+('3 Planilla Preadjudicación OTIC'!W217)</f>
        <v>182</v>
      </c>
      <c r="X217" s="2">
        <f>+('3 Planilla Preadjudicación OTIC'!X217)</f>
        <v>4</v>
      </c>
      <c r="Y217" s="2" t="str">
        <f>+('3 Planilla Preadjudicación OTIC'!Y217)</f>
        <v>SI</v>
      </c>
      <c r="Z217" s="2" t="str">
        <f>+('3 Planilla Preadjudicación OTIC'!Z217)</f>
        <v>SI</v>
      </c>
      <c r="AA217" s="2" t="str">
        <f>+('3 Planilla Preadjudicación OTIC'!AA217)</f>
        <v>SI</v>
      </c>
      <c r="AB217" s="4">
        <f>+('3 Planilla Preadjudicación OTIC'!AB217)</f>
        <v>0</v>
      </c>
      <c r="AC217" s="4" t="str">
        <f>+('3 Planilla Preadjudicación OTIC'!AC217)</f>
        <v>EDUCACIÓN MEDIA COMPLETA, PREFERENTEMENTE</v>
      </c>
      <c r="AD217" s="2">
        <f>+('3 Planilla Preadjudicación OTIC'!AD217)</f>
        <v>0</v>
      </c>
      <c r="AE217" s="4">
        <f>+('3 Planilla Preadjudicación OTIC'!AE217)</f>
        <v>0</v>
      </c>
      <c r="AF217" s="2" t="str">
        <f>+('3 Planilla Preadjudicación OTIC'!AF217)</f>
        <v>CONVOCATORIA ABIERTA</v>
      </c>
      <c r="AG217" s="2">
        <f>+('3 Planilla Preadjudicación OTIC'!AG217)</f>
        <v>46</v>
      </c>
      <c r="AH217" s="30">
        <v>2</v>
      </c>
      <c r="AI217" s="2" t="str">
        <f>+('3 Planilla Preadjudicación OTIC'!AI217)</f>
        <v>76988315-0</v>
      </c>
      <c r="AJ217" s="135" t="str">
        <f>+('3 Planilla Preadjudicación OTIC'!AJ217)</f>
        <v>Arrayan Capacitaciones Spa</v>
      </c>
      <c r="AK217" s="4">
        <f>+('3 Planilla Preadjudicación OTIC'!AK217)</f>
        <v>182</v>
      </c>
      <c r="AL217" s="2">
        <f>+('3 Planilla Preadjudicación OTIC'!AL217)</f>
        <v>46</v>
      </c>
      <c r="AM217" s="2">
        <f>+('3 Planilla Preadjudicación OTIC'!AM217)</f>
        <v>5075</v>
      </c>
      <c r="AN217" s="12">
        <f>+('3 Planilla Preadjudicación OTIC'!AN217)</f>
        <v>270000</v>
      </c>
      <c r="AO217" s="12">
        <f>+('3 Planilla Preadjudicación OTIC'!AO217)</f>
        <v>0</v>
      </c>
      <c r="AP217" s="12">
        <f>+('3 Planilla Preadjudicación OTIC'!AP217)</f>
        <v>18473000</v>
      </c>
      <c r="AQ217" s="12">
        <f>+('3 Planilla Preadjudicación OTIC'!AQ217)</f>
        <v>3680000</v>
      </c>
      <c r="AR217" s="12">
        <f>+('3 Planilla Preadjudicación OTIC'!AR217)</f>
        <v>5400000</v>
      </c>
      <c r="AS217" s="12">
        <f>+('3 Planilla Preadjudicación OTIC'!AS217)</f>
        <v>4600000</v>
      </c>
      <c r="AT217" s="12">
        <f>+('3 Planilla Preadjudicación OTIC'!AT217)</f>
        <v>0</v>
      </c>
      <c r="AU217" s="12">
        <f>+('3 Planilla Preadjudicación OTIC'!AU217)</f>
        <v>32153000</v>
      </c>
      <c r="AV217" s="12" t="str">
        <f>+('3 Planilla Preadjudicación OTIC'!AV217)</f>
        <v>NO</v>
      </c>
      <c r="AW217" s="4" t="str">
        <f>+('3 Planilla Preadjudicación OTIC'!AW217)</f>
        <v>Valor alumno subsidio de utiles, insumos y herramientas no es correcto se menciona $270.000 y no $275.000 (RESOLUCIÓN EXENTA N°1366 28/05/2025)</v>
      </c>
      <c r="AX217" s="4">
        <f>+('3 Planilla Preadjudicación OTIC'!AX217)</f>
        <v>0</v>
      </c>
      <c r="AY217" s="2">
        <f>+('3 Planilla Preadjudicación OTIC'!AY217)</f>
        <v>0</v>
      </c>
      <c r="AZ217" s="2" t="str">
        <f>+('3 Planilla Preadjudicación OTIC'!BA217)</f>
        <v>-</v>
      </c>
      <c r="BA217" s="2" t="str">
        <f>+('3 Planilla Preadjudicación OTIC'!BB217)</f>
        <v>-</v>
      </c>
      <c r="BB217" s="2" t="str">
        <f>+('3 Planilla Preadjudicación OTIC'!BC217)</f>
        <v>-</v>
      </c>
      <c r="BC217" s="2" t="str">
        <f>+('3 Planilla Preadjudicación OTIC'!BD217)</f>
        <v>-</v>
      </c>
      <c r="BD217" s="2" t="str">
        <f>+('3 Planilla Preadjudicación OTIC'!BE217)</f>
        <v>-</v>
      </c>
      <c r="BE217" s="2" t="str">
        <f>+('3 Planilla Preadjudicación OTIC'!BF217)</f>
        <v>-</v>
      </c>
      <c r="BF217" s="2"/>
      <c r="BG217" s="2">
        <f>+('3 Planilla Preadjudicación OTIC'!BG217)</f>
        <v>0</v>
      </c>
      <c r="BH217" s="2">
        <f>+('3 Planilla Preadjudicación OTIC'!BH217)</f>
        <v>0</v>
      </c>
      <c r="BI217" s="2">
        <f>+('3 Planilla Preadjudicación OTIC'!BI217)</f>
        <v>0</v>
      </c>
      <c r="BJ217" s="2">
        <f>+('3 Planilla Preadjudicación OTIC'!BJ217)</f>
        <v>0</v>
      </c>
      <c r="BK217" s="2">
        <f>+('3 Planilla Preadjudicación OTIC'!BK217)</f>
        <v>0</v>
      </c>
      <c r="BL217" s="199">
        <f>+('3 Planilla Preadjudicación OTIC'!BM217)</f>
        <v>0</v>
      </c>
      <c r="BM217" s="103">
        <f>ROUND(('3 Planilla Preadjudicación OTIC'!BN217),1)</f>
        <v>0</v>
      </c>
      <c r="BN217" s="4">
        <f>+('3 Planilla Preadjudicación OTIC'!BO217)</f>
        <v>0</v>
      </c>
      <c r="BO217" s="4">
        <f>+('3 Planilla Preadjudicación OTIC'!BP217)</f>
        <v>0</v>
      </c>
      <c r="BP217" s="4">
        <f>+('3 Planilla Preadjudicación OTIC'!BQ217)</f>
        <v>0</v>
      </c>
      <c r="BQ217" s="4">
        <f>+('3 Planilla Preadjudicación OTIC'!BR217)</f>
        <v>0</v>
      </c>
      <c r="BR217" s="4">
        <f>+('3 Planilla Preadjudicación OTIC'!BS217)</f>
        <v>0</v>
      </c>
      <c r="BS217" s="4">
        <f>+('3 Planilla Preadjudicación OTIC'!BT217)</f>
        <v>0</v>
      </c>
      <c r="BT217" s="135"/>
      <c r="BU217" s="85">
        <f>IF(VLOOKUP(A217,'BD OFICIAL'!$A$1:$AL$2097,7,0)=D217,0,1)</f>
        <v>0</v>
      </c>
      <c r="BV217" s="85">
        <f>IF(VLOOKUP(A217,'BD OFICIAL'!$A$1:$AL$2097,11,0)=J217,0,1)</f>
        <v>0</v>
      </c>
      <c r="BW217" s="85">
        <f>IF(VLOOKUP(A217,'BD OFICIAL'!$A$1:$AL$2097,13,0)=L217,0,1)</f>
        <v>0</v>
      </c>
      <c r="BX217" s="2">
        <f>IF(VLOOKUP(A217,'BD OFICIAL'!$A$1:$AL$2097,16,0)=O217,0,1)</f>
        <v>0</v>
      </c>
      <c r="BY217" s="2">
        <f>IF(VLOOKUP(A217,'BD OFICIAL'!$A$1:$AL$2097,17,0)=P217,0,1)</f>
        <v>0</v>
      </c>
      <c r="BZ217" s="2">
        <f>IF(VLOOKUP(A217,'BD OFICIAL'!$A$1:$AL$2097,19,0)=R217,0,1)</f>
        <v>0</v>
      </c>
      <c r="CA217" s="2">
        <f>IF(VLOOKUP(A217,'BD OFICIAL'!$A$1:$AL$2097,21,0)=T217,0,1)</f>
        <v>0</v>
      </c>
      <c r="CB217" s="2">
        <f>IF(VLOOKUP(A217,'BD OFICIAL'!$A$1:$AL$2097,24,0)=AK217,0,1)</f>
        <v>0</v>
      </c>
      <c r="CC217" s="2">
        <f>IF(VLOOKUP(A217,'BD OFICIAL'!$A$1:$AL$2097,25,0)=X217,0,1)</f>
        <v>0</v>
      </c>
      <c r="CD217" s="2">
        <f>IF(VLOOKUP(A217,'BD OFICIAL'!$A$1:$AL$2097,26,0)=Y217,0,1)</f>
        <v>0</v>
      </c>
      <c r="CE217" s="2">
        <f>IF(VLOOKUP(A217,'BD OFICIAL'!$A$1:$AL$2097,27,0)=Z217,0,1)</f>
        <v>0</v>
      </c>
      <c r="CF217" s="2">
        <f>IF(VLOOKUP(A217,'BD OFICIAL'!$A$1:$AL$2097,28,0)=AA217,0,1)</f>
        <v>0</v>
      </c>
      <c r="CG217" s="2">
        <f>IF(VLOOKUP(A217,'BD OFICIAL'!$A$1:$AL$2097,33,0)=AF217,0,1)</f>
        <v>0</v>
      </c>
      <c r="CH217" s="2">
        <f>IF(VLOOKUP(A217,'BD OFICIAL'!$A$1:$AL$2097,35,0)=AH217,0,1)</f>
        <v>0</v>
      </c>
      <c r="CI217" s="85">
        <f>IF(VLOOKUP(A217,'BD OFICIAL'!$A$1:$AL$2097,34,0)=AL217,0,1)</f>
        <v>0</v>
      </c>
      <c r="CJ217" s="12">
        <f>VLOOKUP(A217,'BD OFICIAL'!$A$1:$AM$2097,36,0)*AM217-AP217</f>
        <v>0</v>
      </c>
      <c r="CK217" s="85" t="str">
        <f t="shared" si="109"/>
        <v>SHNOM</v>
      </c>
      <c r="CL217" s="85" t="str">
        <f t="shared" si="110"/>
        <v>SI</v>
      </c>
      <c r="CM217" s="85" t="str">
        <f t="shared" si="123"/>
        <v>NO</v>
      </c>
      <c r="CN217" s="31">
        <f t="shared" si="124"/>
        <v>0</v>
      </c>
      <c r="CO217" s="31">
        <f t="shared" si="111"/>
        <v>0</v>
      </c>
      <c r="CP217" s="31">
        <f t="shared" si="102"/>
        <v>0</v>
      </c>
      <c r="CQ217" s="31">
        <f>IF(Y217="NO",0,IF(Y217="SI",IF(VLOOKUP(A217,'BD OFICIAL'!$A:$AO,40,0)=AQ217,0,1)))</f>
        <v>0</v>
      </c>
      <c r="CR217" s="31">
        <f>IF(Z217="NO",0,IF(Z217="SI",IF(VLOOKUP(A217,'BD OFICIAL'!$A:$AO,41,0)=AS217,0,1)))</f>
        <v>0</v>
      </c>
      <c r="CS217" s="31">
        <f t="shared" si="112"/>
        <v>1</v>
      </c>
      <c r="CT217" s="31">
        <f t="shared" si="113"/>
        <v>0</v>
      </c>
      <c r="CU217" s="31">
        <f>IF(VLOOKUP(A217,'BD OFICIAL'!$A$1:$AL$1055,31,0)="SI",IF(AT217&gt;0,0,1),IF(AT217=0,0,1))</f>
        <v>0</v>
      </c>
      <c r="CV217" s="31">
        <f t="shared" si="114"/>
        <v>0</v>
      </c>
      <c r="CW217" s="31">
        <f t="shared" si="115"/>
        <v>0</v>
      </c>
      <c r="CX217" s="85" t="str">
        <f t="shared" si="125"/>
        <v>NO</v>
      </c>
      <c r="CY217" s="31">
        <f t="shared" si="126"/>
        <v>0</v>
      </c>
      <c r="CZ217" s="85" t="str">
        <f>IF(ISERROR(VLOOKUP(AI217,EXPERIENCIA!$A$1:$C$2100,1,0)),"NO","SI")</f>
        <v>NO</v>
      </c>
      <c r="DA217" s="85" t="str">
        <f>IF(CX217="no","NO APLICA",IF(AX217=0,"ERROR NOTA",IF(AND(AX217&gt;1,CZ217="NO"),"ERROR NOTA",IF(AND(CZ217="NO",AX217=1),0,IF(VLOOKUP(AI217,EXPERIENCIA!$A$1:$C$2100,3,0)=AX217,0,"ERROR NOTA")))))</f>
        <v>NO APLICA</v>
      </c>
      <c r="DB217" s="85" t="str">
        <f>IF(ISERROR(VLOOKUP(AI217,COMPORTAMIENTO!$A$1:$C$2100,1,0)),"NO","SI")</f>
        <v>NO</v>
      </c>
      <c r="DC217" s="85" t="str">
        <f>IF(CX217="NO","NO APLICA",IF(AY217=0,"ERROR NOTA",IF(AND(DB217="NO",AY217=7),0,IF(VLOOKUP(AI217,COMPORTAMIENTO!$A$2:$H$2100,8,0)=AY217,0,"ERROR NOTA"))))</f>
        <v>NO APLICA</v>
      </c>
      <c r="DD217" s="103" t="str">
        <f t="shared" si="127"/>
        <v>NO APLICA</v>
      </c>
      <c r="DE217" s="103" t="str">
        <f t="shared" si="128"/>
        <v>NO APLICA</v>
      </c>
      <c r="DF217" s="85" t="str">
        <f t="shared" si="116"/>
        <v>SI</v>
      </c>
      <c r="DG217" s="85">
        <f t="shared" si="117"/>
        <v>0</v>
      </c>
      <c r="DH217" s="85">
        <f t="shared" si="129"/>
        <v>0</v>
      </c>
      <c r="DI217" s="85" t="str">
        <f t="shared" si="118"/>
        <v>NO APLICA</v>
      </c>
      <c r="DJ217" s="7" t="str">
        <f t="shared" si="130"/>
        <v>NO APLICA</v>
      </c>
      <c r="DK217" s="7" t="str">
        <f t="shared" si="119"/>
        <v>NO APLICA</v>
      </c>
      <c r="DL217" s="12">
        <f t="shared" si="131"/>
        <v>5075</v>
      </c>
      <c r="DM217" s="12">
        <f>VLOOKUP(A217,'5 TD'!$A:$B,2,0)</f>
        <v>5075</v>
      </c>
      <c r="DN217" s="7" t="str">
        <f t="shared" si="120"/>
        <v>NO APLICA</v>
      </c>
      <c r="DO217" s="85" t="str">
        <f t="shared" si="121"/>
        <v>NO APLICA</v>
      </c>
      <c r="DP217" s="85" t="str">
        <f t="shared" si="103"/>
        <v>NO APLICA</v>
      </c>
      <c r="DQ217" s="7" t="str">
        <f t="shared" si="104"/>
        <v>NO APLICA</v>
      </c>
      <c r="DR217" s="85" t="str">
        <f t="shared" si="132"/>
        <v>NO APLICA</v>
      </c>
      <c r="DS217" s="2">
        <f>+('3 Planilla Preadjudicación OTIC'!BO217)</f>
        <v>0</v>
      </c>
      <c r="DT217" s="2" t="str">
        <f>IF(DR217="APROBADO",VLOOKUP(A217,'5 TD'!$D$3:$E$270,2,0),"NO APLICA")</f>
        <v>NO APLICA</v>
      </c>
      <c r="DU217" s="2" t="str">
        <f t="shared" si="105"/>
        <v>NO APLICA</v>
      </c>
      <c r="DV217" s="2" t="str">
        <f>IF(DU217="SI",VLOOKUP(A217,'5 TD'!$G$3:$H$270,2,0),"NO APLICA ")</f>
        <v xml:space="preserve">NO APLICA </v>
      </c>
      <c r="DW217" s="2" t="str">
        <f t="shared" si="133"/>
        <v>NO</v>
      </c>
      <c r="DX217" s="2" t="str">
        <f>IF(DW217="SI",VLOOKUP(A217,'5 TD'!$J$4:$K$472,2,0),"NO APLICA")</f>
        <v>NO APLICA</v>
      </c>
      <c r="DY217" s="2" t="str">
        <f t="shared" si="134"/>
        <v>NO</v>
      </c>
      <c r="DZ217" s="7" t="str">
        <f>IF(DY217="SI",VLOOKUP(A217,'5 TD'!$M$4:$N$350,2,0),"NO APLICA")</f>
        <v>NO APLICA</v>
      </c>
      <c r="EA217" s="2" t="str">
        <f t="shared" si="122"/>
        <v>NO APLICA</v>
      </c>
      <c r="EB217" s="12" t="str">
        <f t="shared" si="135"/>
        <v/>
      </c>
      <c r="EC217" s="12" t="str">
        <f>IF(EA217="SI",VLOOKUP(A217,'5 TD'!$V$4:$W$479,2,0),"NO APLICA")</f>
        <v>NO APLICA</v>
      </c>
      <c r="ED217" s="2" t="str">
        <f t="shared" si="106"/>
        <v>NO</v>
      </c>
      <c r="EE217" s="79" t="str">
        <f>IF(ED217="SI",VLOOKUP(AI217,COMPORTAMIENTO!$A$1:$H$2100,7,0),"NO APLICA")</f>
        <v>NO APLICA</v>
      </c>
      <c r="EF217" s="234" t="str">
        <f>IF(ED217="SI",VLOOKUP(A217,'5 TD'!$P$2:$Q$479,2,0),"NO APLICA")</f>
        <v>NO APLICA</v>
      </c>
      <c r="EG217" s="2" t="str">
        <f t="shared" si="107"/>
        <v>NO</v>
      </c>
      <c r="EH217" s="2">
        <f>IF(CZ217="no",0,VLOOKUP(AI217,EXPERIENCIA!$A$1:$C$2100,2,0))</f>
        <v>0</v>
      </c>
      <c r="EI217" s="2">
        <f>IF(CZ217="si",VLOOKUP(A217,'5 TD'!$S$3:$T$2103,2,0),0)</f>
        <v>0</v>
      </c>
      <c r="EJ217" s="2" t="str">
        <f t="shared" si="108"/>
        <v>SI</v>
      </c>
      <c r="EK217" s="2">
        <f>+('3 Planilla Preadjudicación OTIC'!BU218)</f>
        <v>0</v>
      </c>
      <c r="EL217" s="3"/>
      <c r="EM217" s="3"/>
      <c r="EN217" s="3"/>
    </row>
    <row r="218" spans="1:144" ht="15" hidden="1" customHeight="1" x14ac:dyDescent="0.3">
      <c r="A218" s="2">
        <f>+('3 Planilla Preadjudicación OTIC'!A218)</f>
        <v>14551</v>
      </c>
      <c r="B218" s="2" t="str">
        <f>+('3 Planilla Preadjudicación OTIC'!B218)</f>
        <v>53334038-5</v>
      </c>
      <c r="C218" s="4">
        <f>+('3 Planilla Preadjudicación OTIC'!E218)</f>
        <v>2025</v>
      </c>
      <c r="D218" s="4" t="str">
        <f>+('3 Planilla Preadjudicación OTIC'!F218)</f>
        <v>Fondos Regionales</v>
      </c>
      <c r="E218" s="4" t="str">
        <f>+('3 Planilla Preadjudicación OTIC'!G218)</f>
        <v>61531000-K</v>
      </c>
      <c r="F218" s="4" t="str">
        <f>+('3 Planilla Preadjudicación OTIC'!H218)</f>
        <v>SENCE</v>
      </c>
      <c r="G218" s="4"/>
      <c r="H218" s="4"/>
      <c r="I218" s="4" t="str">
        <f>+('3 Planilla Preadjudicación OTIC'!I218)</f>
        <v>LABORES DE CARPINTERÍA DE OBRA GRUESA BÁSICA</v>
      </c>
      <c r="J218" s="4" t="str">
        <f>+('3 Planilla Preadjudicación OTIC'!J218)</f>
        <v>PF1566</v>
      </c>
      <c r="K218" s="4" t="str">
        <f>+('3 Planilla Preadjudicación OTIC'!K218)</f>
        <v>TÉCNICAS PARA EL EMPRENDIMIENTO</v>
      </c>
      <c r="L218" s="4" t="str">
        <f>+('3 Planilla Preadjudicación OTIC'!L218)</f>
        <v>PF0921</v>
      </c>
      <c r="M218" s="2">
        <f>+('3 Planilla Preadjudicación OTIC'!M218)</f>
        <v>9</v>
      </c>
      <c r="N218" s="4" t="str">
        <f>+('3 Planilla Preadjudicación OTIC'!N218)</f>
        <v>DE LA ARAUCANÍA</v>
      </c>
      <c r="O218" s="4" t="str">
        <f>+('3 Planilla Preadjudicación OTIC'!O218)</f>
        <v>LONQUIMAY</v>
      </c>
      <c r="P218" s="4" t="str">
        <f>+('3 Planilla Preadjudicación OTIC'!P218)</f>
        <v>PERSONAS VULNERABLES PERTENECIENTES AL 80 % MÁS VULNERABLE</v>
      </c>
      <c r="Q218" s="4" t="str">
        <f>+('3 Planilla Preadjudicación OTIC'!Q218)</f>
        <v>PRESENCIAL</v>
      </c>
      <c r="R218" s="4" t="str">
        <f>+('3 Planilla Preadjudicación OTIC'!R218)</f>
        <v>INDEPENDIENTE</v>
      </c>
      <c r="S218" s="4" t="str">
        <f>+('3 Planilla Preadjudicación OTIC'!S218)</f>
        <v>01. LUNES - MAÑANA / 04. MARTES - MAÑANA / 07. MIÉRCOLES - MAÑANA / 10. JUEVES - MAÑANA / 13. VIERNES - MAÑANA</v>
      </c>
      <c r="T218" s="2">
        <f>+('3 Planilla Preadjudicación OTIC'!T218)</f>
        <v>20</v>
      </c>
      <c r="U218" s="2">
        <f>+('3 Planilla Preadjudicación OTIC'!U218)</f>
        <v>170</v>
      </c>
      <c r="V218" s="2">
        <f>+('3 Planilla Preadjudicación OTIC'!V218)</f>
        <v>12</v>
      </c>
      <c r="W218" s="2">
        <f>+('3 Planilla Preadjudicación OTIC'!W218)</f>
        <v>182</v>
      </c>
      <c r="X218" s="2">
        <f>+('3 Planilla Preadjudicación OTIC'!X218)</f>
        <v>4</v>
      </c>
      <c r="Y218" s="2" t="str">
        <f>+('3 Planilla Preadjudicación OTIC'!Y218)</f>
        <v>SI</v>
      </c>
      <c r="Z218" s="2" t="str">
        <f>+('3 Planilla Preadjudicación OTIC'!Z218)</f>
        <v>SI</v>
      </c>
      <c r="AA218" s="2" t="str">
        <f>+('3 Planilla Preadjudicación OTIC'!AA218)</f>
        <v>SI</v>
      </c>
      <c r="AB218" s="4">
        <f>+('3 Planilla Preadjudicación OTIC'!AB218)</f>
        <v>0</v>
      </c>
      <c r="AC218" s="4" t="str">
        <f>+('3 Planilla Preadjudicación OTIC'!AC218)</f>
        <v>EDUCACIÓN MEDIA COMPLETA, PREFERENTEMENTE</v>
      </c>
      <c r="AD218" s="2">
        <f>+('3 Planilla Preadjudicación OTIC'!AD218)</f>
        <v>0</v>
      </c>
      <c r="AE218" s="4">
        <f>+('3 Planilla Preadjudicación OTIC'!AE218)</f>
        <v>0</v>
      </c>
      <c r="AF218" s="2" t="str">
        <f>+('3 Planilla Preadjudicación OTIC'!AF218)</f>
        <v>CONVOCATORIA ABIERTA</v>
      </c>
      <c r="AG218" s="2">
        <f>+('3 Planilla Preadjudicación OTIC'!AG218)</f>
        <v>46</v>
      </c>
      <c r="AH218" s="30">
        <v>2</v>
      </c>
      <c r="AI218" s="2" t="str">
        <f>+('3 Planilla Preadjudicación OTIC'!AI218)</f>
        <v>76988315-0</v>
      </c>
      <c r="AJ218" s="135" t="str">
        <f>+('3 Planilla Preadjudicación OTIC'!AJ218)</f>
        <v>Arrayan Capacitaciones Spa</v>
      </c>
      <c r="AK218" s="4">
        <f>+('3 Planilla Preadjudicación OTIC'!AK218)</f>
        <v>182</v>
      </c>
      <c r="AL218" s="2">
        <f>+('3 Planilla Preadjudicación OTIC'!AL218)</f>
        <v>46</v>
      </c>
      <c r="AM218" s="2">
        <f>+('3 Planilla Preadjudicación OTIC'!AM218)</f>
        <v>5075</v>
      </c>
      <c r="AN218" s="12">
        <f>+('3 Planilla Preadjudicación OTIC'!AN218)</f>
        <v>270000</v>
      </c>
      <c r="AO218" s="12">
        <f>+('3 Planilla Preadjudicación OTIC'!AO218)</f>
        <v>0</v>
      </c>
      <c r="AP218" s="12">
        <f>+('3 Planilla Preadjudicación OTIC'!AP218)</f>
        <v>18473000</v>
      </c>
      <c r="AQ218" s="12">
        <f>+('3 Planilla Preadjudicación OTIC'!AQ218)</f>
        <v>3680000</v>
      </c>
      <c r="AR218" s="12">
        <f>+('3 Planilla Preadjudicación OTIC'!AR218)</f>
        <v>5400000</v>
      </c>
      <c r="AS218" s="12">
        <f>+('3 Planilla Preadjudicación OTIC'!AS218)</f>
        <v>4600000</v>
      </c>
      <c r="AT218" s="12">
        <f>+('3 Planilla Preadjudicación OTIC'!AT218)</f>
        <v>0</v>
      </c>
      <c r="AU218" s="12">
        <f>+('3 Planilla Preadjudicación OTIC'!AU218)</f>
        <v>32153000</v>
      </c>
      <c r="AV218" s="12" t="str">
        <f>+('3 Planilla Preadjudicación OTIC'!AV218)</f>
        <v>NO</v>
      </c>
      <c r="AW218" s="4" t="str">
        <f>+('3 Planilla Preadjudicación OTIC'!AW218)</f>
        <v>Valor alumno subsidio de utiles, insumos y herramientas no es correcto se menciona $270.000 y no $275.000 (RESOLUCIÓN EXENTA N°1366 28/05/2025)</v>
      </c>
      <c r="AX218" s="4">
        <f>+('3 Planilla Preadjudicación OTIC'!AX218)</f>
        <v>0</v>
      </c>
      <c r="AY218" s="2">
        <f>+('3 Planilla Preadjudicación OTIC'!AY218)</f>
        <v>0</v>
      </c>
      <c r="AZ218" s="2" t="str">
        <f>+('3 Planilla Preadjudicación OTIC'!BA218)</f>
        <v>-</v>
      </c>
      <c r="BA218" s="2" t="str">
        <f>+('3 Planilla Preadjudicación OTIC'!BB218)</f>
        <v>-</v>
      </c>
      <c r="BB218" s="2" t="str">
        <f>+('3 Planilla Preadjudicación OTIC'!BC218)</f>
        <v>-</v>
      </c>
      <c r="BC218" s="2" t="str">
        <f>+('3 Planilla Preadjudicación OTIC'!BD218)</f>
        <v>-</v>
      </c>
      <c r="BD218" s="2" t="str">
        <f>+('3 Planilla Preadjudicación OTIC'!BE218)</f>
        <v>-</v>
      </c>
      <c r="BE218" s="2" t="str">
        <f>+('3 Planilla Preadjudicación OTIC'!BF218)</f>
        <v>-</v>
      </c>
      <c r="BF218" s="2"/>
      <c r="BG218" s="2">
        <f>+('3 Planilla Preadjudicación OTIC'!BG218)</f>
        <v>0</v>
      </c>
      <c r="BH218" s="2">
        <f>+('3 Planilla Preadjudicación OTIC'!BH218)</f>
        <v>0</v>
      </c>
      <c r="BI218" s="2">
        <f>+('3 Planilla Preadjudicación OTIC'!BI218)</f>
        <v>0</v>
      </c>
      <c r="BJ218" s="2">
        <f>+('3 Planilla Preadjudicación OTIC'!BJ218)</f>
        <v>0</v>
      </c>
      <c r="BK218" s="2">
        <f>+('3 Planilla Preadjudicación OTIC'!BK218)</f>
        <v>0</v>
      </c>
      <c r="BL218" s="199">
        <f>+('3 Planilla Preadjudicación OTIC'!BM218)</f>
        <v>0</v>
      </c>
      <c r="BM218" s="103">
        <f>ROUND(('3 Planilla Preadjudicación OTIC'!BN218),1)</f>
        <v>0</v>
      </c>
      <c r="BN218" s="4">
        <f>+('3 Planilla Preadjudicación OTIC'!BO218)</f>
        <v>0</v>
      </c>
      <c r="BO218" s="4">
        <f>+('3 Planilla Preadjudicación OTIC'!BP218)</f>
        <v>0</v>
      </c>
      <c r="BP218" s="4">
        <f>+('3 Planilla Preadjudicación OTIC'!BQ218)</f>
        <v>0</v>
      </c>
      <c r="BQ218" s="4">
        <f>+('3 Planilla Preadjudicación OTIC'!BR218)</f>
        <v>0</v>
      </c>
      <c r="BR218" s="4">
        <f>+('3 Planilla Preadjudicación OTIC'!BS218)</f>
        <v>0</v>
      </c>
      <c r="BS218" s="4">
        <f>+('3 Planilla Preadjudicación OTIC'!BT218)</f>
        <v>0</v>
      </c>
      <c r="BT218" s="135"/>
      <c r="BU218" s="85">
        <f>IF(VLOOKUP(A218,'BD OFICIAL'!$A$1:$AL$2097,7,0)=D218,0,1)</f>
        <v>0</v>
      </c>
      <c r="BV218" s="85">
        <f>IF(VLOOKUP(A218,'BD OFICIAL'!$A$1:$AL$2097,11,0)=J218,0,1)</f>
        <v>0</v>
      </c>
      <c r="BW218" s="85">
        <f>IF(VLOOKUP(A218,'BD OFICIAL'!$A$1:$AL$2097,13,0)=L218,0,1)</f>
        <v>0</v>
      </c>
      <c r="BX218" s="2">
        <f>IF(VLOOKUP(A218,'BD OFICIAL'!$A$1:$AL$2097,16,0)=O218,0,1)</f>
        <v>0</v>
      </c>
      <c r="BY218" s="2">
        <f>IF(VLOOKUP(A218,'BD OFICIAL'!$A$1:$AL$2097,17,0)=P218,0,1)</f>
        <v>0</v>
      </c>
      <c r="BZ218" s="2">
        <f>IF(VLOOKUP(A218,'BD OFICIAL'!$A$1:$AL$2097,19,0)=R218,0,1)</f>
        <v>0</v>
      </c>
      <c r="CA218" s="2">
        <f>IF(VLOOKUP(A218,'BD OFICIAL'!$A$1:$AL$2097,21,0)=T218,0,1)</f>
        <v>0</v>
      </c>
      <c r="CB218" s="2">
        <f>IF(VLOOKUP(A218,'BD OFICIAL'!$A$1:$AL$2097,24,0)=AK218,0,1)</f>
        <v>0</v>
      </c>
      <c r="CC218" s="2">
        <f>IF(VLOOKUP(A218,'BD OFICIAL'!$A$1:$AL$2097,25,0)=X218,0,1)</f>
        <v>0</v>
      </c>
      <c r="CD218" s="2">
        <f>IF(VLOOKUP(A218,'BD OFICIAL'!$A$1:$AL$2097,26,0)=Y218,0,1)</f>
        <v>0</v>
      </c>
      <c r="CE218" s="2">
        <f>IF(VLOOKUP(A218,'BD OFICIAL'!$A$1:$AL$2097,27,0)=Z218,0,1)</f>
        <v>0</v>
      </c>
      <c r="CF218" s="2">
        <f>IF(VLOOKUP(A218,'BD OFICIAL'!$A$1:$AL$2097,28,0)=AA218,0,1)</f>
        <v>0</v>
      </c>
      <c r="CG218" s="2">
        <f>IF(VLOOKUP(A218,'BD OFICIAL'!$A$1:$AL$2097,33,0)=AF218,0,1)</f>
        <v>0</v>
      </c>
      <c r="CH218" s="2">
        <f>IF(VLOOKUP(A218,'BD OFICIAL'!$A$1:$AL$2097,35,0)=AH218,0,1)</f>
        <v>0</v>
      </c>
      <c r="CI218" s="85">
        <f>IF(VLOOKUP(A218,'BD OFICIAL'!$A$1:$AL$2097,34,0)=AL218,0,1)</f>
        <v>0</v>
      </c>
      <c r="CJ218" s="12">
        <f>VLOOKUP(A218,'BD OFICIAL'!$A$1:$AM$2097,36,0)*AM218-AP218</f>
        <v>0</v>
      </c>
      <c r="CK218" s="85" t="str">
        <f t="shared" si="109"/>
        <v>SHNOM</v>
      </c>
      <c r="CL218" s="85" t="str">
        <f t="shared" si="110"/>
        <v>SI</v>
      </c>
      <c r="CM218" s="85" t="str">
        <f t="shared" si="123"/>
        <v>NO</v>
      </c>
      <c r="CN218" s="31">
        <f t="shared" si="124"/>
        <v>0</v>
      </c>
      <c r="CO218" s="31">
        <f t="shared" si="111"/>
        <v>0</v>
      </c>
      <c r="CP218" s="31">
        <f t="shared" si="102"/>
        <v>0</v>
      </c>
      <c r="CQ218" s="31">
        <f>IF(Y218="NO",0,IF(Y218="SI",IF(VLOOKUP(A218,'BD OFICIAL'!$A:$AO,40,0)=AQ218,0,1)))</f>
        <v>0</v>
      </c>
      <c r="CR218" s="31">
        <f>IF(Z218="NO",0,IF(Z218="SI",IF(VLOOKUP(A218,'BD OFICIAL'!$A:$AO,41,0)=AS218,0,1)))</f>
        <v>0</v>
      </c>
      <c r="CS218" s="31">
        <f t="shared" si="112"/>
        <v>1</v>
      </c>
      <c r="CT218" s="31">
        <f t="shared" si="113"/>
        <v>0</v>
      </c>
      <c r="CU218" s="31">
        <f>IF(VLOOKUP(A218,'BD OFICIAL'!$A$1:$AL$1055,31,0)="SI",IF(AT218&gt;0,0,1),IF(AT218=0,0,1))</f>
        <v>0</v>
      </c>
      <c r="CV218" s="31">
        <f t="shared" si="114"/>
        <v>0</v>
      </c>
      <c r="CW218" s="31">
        <f t="shared" si="115"/>
        <v>0</v>
      </c>
      <c r="CX218" s="85" t="str">
        <f t="shared" si="125"/>
        <v>NO</v>
      </c>
      <c r="CY218" s="31">
        <f t="shared" si="126"/>
        <v>0</v>
      </c>
      <c r="CZ218" s="85" t="str">
        <f>IF(ISERROR(VLOOKUP(AI218,EXPERIENCIA!$A$1:$C$2100,1,0)),"NO","SI")</f>
        <v>NO</v>
      </c>
      <c r="DA218" s="85" t="str">
        <f>IF(CX218="no","NO APLICA",IF(AX218=0,"ERROR NOTA",IF(AND(AX218&gt;1,CZ218="NO"),"ERROR NOTA",IF(AND(CZ218="NO",AX218=1),0,IF(VLOOKUP(AI218,EXPERIENCIA!$A$1:$C$2100,3,0)=AX218,0,"ERROR NOTA")))))</f>
        <v>NO APLICA</v>
      </c>
      <c r="DB218" s="85" t="str">
        <f>IF(ISERROR(VLOOKUP(AI218,COMPORTAMIENTO!$A$1:$C$2100,1,0)),"NO","SI")</f>
        <v>NO</v>
      </c>
      <c r="DC218" s="85" t="str">
        <f>IF(CX218="NO","NO APLICA",IF(AY218=0,"ERROR NOTA",IF(AND(DB218="NO",AY218=7),0,IF(VLOOKUP(AI218,COMPORTAMIENTO!$A$2:$H$2100,8,0)=AY218,0,"ERROR NOTA"))))</f>
        <v>NO APLICA</v>
      </c>
      <c r="DD218" s="103" t="str">
        <f t="shared" si="127"/>
        <v>NO APLICA</v>
      </c>
      <c r="DE218" s="103" t="str">
        <f t="shared" si="128"/>
        <v>NO APLICA</v>
      </c>
      <c r="DF218" s="85" t="str">
        <f t="shared" si="116"/>
        <v>SI</v>
      </c>
      <c r="DG218" s="85">
        <f t="shared" si="117"/>
        <v>0</v>
      </c>
      <c r="DH218" s="85">
        <f t="shared" si="129"/>
        <v>0</v>
      </c>
      <c r="DI218" s="85" t="str">
        <f t="shared" si="118"/>
        <v>NO APLICA</v>
      </c>
      <c r="DJ218" s="7" t="str">
        <f t="shared" si="130"/>
        <v>NO APLICA</v>
      </c>
      <c r="DK218" s="7" t="str">
        <f t="shared" si="119"/>
        <v>NO APLICA</v>
      </c>
      <c r="DL218" s="12">
        <f t="shared" si="131"/>
        <v>5075</v>
      </c>
      <c r="DM218" s="12">
        <f>VLOOKUP(A218,'5 TD'!$A:$B,2,0)</f>
        <v>5075</v>
      </c>
      <c r="DN218" s="7" t="str">
        <f t="shared" si="120"/>
        <v>NO APLICA</v>
      </c>
      <c r="DO218" s="85" t="str">
        <f t="shared" si="121"/>
        <v>NO APLICA</v>
      </c>
      <c r="DP218" s="85" t="str">
        <f t="shared" si="103"/>
        <v>NO APLICA</v>
      </c>
      <c r="DQ218" s="7" t="str">
        <f t="shared" si="104"/>
        <v>NO APLICA</v>
      </c>
      <c r="DR218" s="85" t="str">
        <f t="shared" si="132"/>
        <v>NO APLICA</v>
      </c>
      <c r="DS218" s="2">
        <f>+('3 Planilla Preadjudicación OTIC'!BO218)</f>
        <v>0</v>
      </c>
      <c r="DT218" s="2" t="str">
        <f>IF(DR218="APROBADO",VLOOKUP(A218,'5 TD'!$D$3:$E$270,2,0),"NO APLICA")</f>
        <v>NO APLICA</v>
      </c>
      <c r="DU218" s="2" t="str">
        <f t="shared" si="105"/>
        <v>NO APLICA</v>
      </c>
      <c r="DV218" s="2" t="str">
        <f>IF(DU218="SI",VLOOKUP(A218,'5 TD'!$G$3:$H$270,2,0),"NO APLICA ")</f>
        <v xml:space="preserve">NO APLICA </v>
      </c>
      <c r="DW218" s="2" t="str">
        <f t="shared" si="133"/>
        <v>NO</v>
      </c>
      <c r="DX218" s="2" t="str">
        <f>IF(DW218="SI",VLOOKUP(A218,'5 TD'!$J$4:$K$472,2,0),"NO APLICA")</f>
        <v>NO APLICA</v>
      </c>
      <c r="DY218" s="2" t="str">
        <f t="shared" si="134"/>
        <v>NO</v>
      </c>
      <c r="DZ218" s="7" t="str">
        <f>IF(DY218="SI",VLOOKUP(A218,'5 TD'!$M$4:$N$350,2,0),"NO APLICA")</f>
        <v>NO APLICA</v>
      </c>
      <c r="EA218" s="2" t="str">
        <f t="shared" si="122"/>
        <v>NO APLICA</v>
      </c>
      <c r="EB218" s="12" t="str">
        <f t="shared" si="135"/>
        <v/>
      </c>
      <c r="EC218" s="12" t="str">
        <f>IF(EA218="SI",VLOOKUP(A218,'5 TD'!$V$4:$W$479,2,0),"NO APLICA")</f>
        <v>NO APLICA</v>
      </c>
      <c r="ED218" s="2" t="str">
        <f t="shared" si="106"/>
        <v>NO</v>
      </c>
      <c r="EE218" s="79" t="str">
        <f>IF(ED218="SI",VLOOKUP(AI218,COMPORTAMIENTO!$A$1:$H$2100,7,0),"NO APLICA")</f>
        <v>NO APLICA</v>
      </c>
      <c r="EF218" s="234" t="str">
        <f>IF(ED218="SI",VLOOKUP(A218,'5 TD'!$P$2:$Q$479,2,0),"NO APLICA")</f>
        <v>NO APLICA</v>
      </c>
      <c r="EG218" s="2" t="str">
        <f t="shared" si="107"/>
        <v>NO</v>
      </c>
      <c r="EH218" s="2">
        <f>IF(CZ218="no",0,VLOOKUP(AI218,EXPERIENCIA!$A$1:$C$2100,2,0))</f>
        <v>0</v>
      </c>
      <c r="EI218" s="2">
        <f>IF(CZ218="si",VLOOKUP(A218,'5 TD'!$S$3:$T$2103,2,0),0)</f>
        <v>0</v>
      </c>
      <c r="EJ218" s="2" t="str">
        <f t="shared" si="108"/>
        <v>SI</v>
      </c>
      <c r="EK218" s="2">
        <f>+('3 Planilla Preadjudicación OTIC'!BU219)</f>
        <v>0</v>
      </c>
      <c r="EL218" s="3"/>
      <c r="EM218" s="3"/>
      <c r="EN218" s="3"/>
    </row>
    <row r="219" spans="1:144" ht="15" hidden="1" customHeight="1" x14ac:dyDescent="0.3">
      <c r="A219" s="2">
        <f>+('3 Planilla Preadjudicación OTIC'!A219)</f>
        <v>14552</v>
      </c>
      <c r="B219" s="2" t="str">
        <f>+('3 Planilla Preadjudicación OTIC'!B219)</f>
        <v>53334038-5</v>
      </c>
      <c r="C219" s="4">
        <f>+('3 Planilla Preadjudicación OTIC'!E219)</f>
        <v>2025</v>
      </c>
      <c r="D219" s="4" t="str">
        <f>+('3 Planilla Preadjudicación OTIC'!F219)</f>
        <v>Fondos Regionales</v>
      </c>
      <c r="E219" s="4" t="str">
        <f>+('3 Planilla Preadjudicación OTIC'!G219)</f>
        <v>61531000-K</v>
      </c>
      <c r="F219" s="4" t="str">
        <f>+('3 Planilla Preadjudicación OTIC'!H219)</f>
        <v>SENCE</v>
      </c>
      <c r="G219" s="4"/>
      <c r="H219" s="4"/>
      <c r="I219" s="4" t="str">
        <f>+('3 Planilla Preadjudicación OTIC'!I219)</f>
        <v>LABORES DE CARPINTERÍA DE TERMINACIONES AVANZADAS</v>
      </c>
      <c r="J219" s="4" t="str">
        <f>+('3 Planilla Preadjudicación OTIC'!J219)</f>
        <v>PF1567</v>
      </c>
      <c r="K219" s="4" t="str">
        <f>+('3 Planilla Preadjudicación OTIC'!K219)</f>
        <v>TÉCNICAS PARA EL EMPRENDIMIENTO</v>
      </c>
      <c r="L219" s="4" t="str">
        <f>+('3 Planilla Preadjudicación OTIC'!L219)</f>
        <v>PF0921</v>
      </c>
      <c r="M219" s="2">
        <f>+('3 Planilla Preadjudicación OTIC'!M219)</f>
        <v>9</v>
      </c>
      <c r="N219" s="4" t="str">
        <f>+('3 Planilla Preadjudicación OTIC'!N219)</f>
        <v>DE LA ARAUCANÍA</v>
      </c>
      <c r="O219" s="4" t="str">
        <f>+('3 Planilla Preadjudicación OTIC'!O219)</f>
        <v>SAAVEDRA</v>
      </c>
      <c r="P219" s="4" t="str">
        <f>+('3 Planilla Preadjudicación OTIC'!P219)</f>
        <v>PERSONAS VULNERABLES PERTENECIENTES AL 80 % MÁS VULNERABLE</v>
      </c>
      <c r="Q219" s="4" t="str">
        <f>+('3 Planilla Preadjudicación OTIC'!Q219)</f>
        <v>PRESENCIAL</v>
      </c>
      <c r="R219" s="4" t="str">
        <f>+('3 Planilla Preadjudicación OTIC'!R219)</f>
        <v>INDEPENDIENTE</v>
      </c>
      <c r="S219" s="4" t="str">
        <f>+('3 Planilla Preadjudicación OTIC'!S219)</f>
        <v>01. LUNES - MAÑANA / 04. MARTES - MAÑANA / 07. MIÉRCOLES - MAÑANA / 10. JUEVES - MAÑANA / 13. VIERNES - MAÑANA</v>
      </c>
      <c r="T219" s="2">
        <f>+('3 Planilla Preadjudicación OTIC'!T219)</f>
        <v>20</v>
      </c>
      <c r="U219" s="2">
        <f>+('3 Planilla Preadjudicación OTIC'!U219)</f>
        <v>130</v>
      </c>
      <c r="V219" s="2">
        <f>+('3 Planilla Preadjudicación OTIC'!V219)</f>
        <v>12</v>
      </c>
      <c r="W219" s="2">
        <f>+('3 Planilla Preadjudicación OTIC'!W219)</f>
        <v>142</v>
      </c>
      <c r="X219" s="2">
        <f>+('3 Planilla Preadjudicación OTIC'!X219)</f>
        <v>4</v>
      </c>
      <c r="Y219" s="2" t="str">
        <f>+('3 Planilla Preadjudicación OTIC'!Y219)</f>
        <v>SI</v>
      </c>
      <c r="Z219" s="2" t="str">
        <f>+('3 Planilla Preadjudicación OTIC'!Z219)</f>
        <v>SI</v>
      </c>
      <c r="AA219" s="2" t="str">
        <f>+('3 Planilla Preadjudicación OTIC'!AA219)</f>
        <v>SI</v>
      </c>
      <c r="AB219" s="4">
        <f>+('3 Planilla Preadjudicación OTIC'!AB219)</f>
        <v>0</v>
      </c>
      <c r="AC219" s="4" t="str">
        <f>+('3 Planilla Preadjudicación OTIC'!AC219)</f>
        <v>EDUCACIÓN MEDIA COMPLETA, PREFERENTEMENTE</v>
      </c>
      <c r="AD219" s="2">
        <f>+('3 Planilla Preadjudicación OTIC'!AD219)</f>
        <v>0</v>
      </c>
      <c r="AE219" s="4">
        <f>+('3 Planilla Preadjudicación OTIC'!AE219)</f>
        <v>0</v>
      </c>
      <c r="AF219" s="2" t="str">
        <f>+('3 Planilla Preadjudicación OTIC'!AF219)</f>
        <v>CONVOCATORIA ABIERTA</v>
      </c>
      <c r="AG219" s="2">
        <f>+('3 Planilla Preadjudicación OTIC'!AG219)</f>
        <v>36</v>
      </c>
      <c r="AH219" s="30">
        <v>2</v>
      </c>
      <c r="AI219" s="2" t="str">
        <f>+('3 Planilla Preadjudicación OTIC'!AI219)</f>
        <v>76988315-0</v>
      </c>
      <c r="AJ219" s="135" t="str">
        <f>+('3 Planilla Preadjudicación OTIC'!AJ219)</f>
        <v>Arrayan Capacitaciones Spa</v>
      </c>
      <c r="AK219" s="4">
        <f>+('3 Planilla Preadjudicación OTIC'!AK219)</f>
        <v>142</v>
      </c>
      <c r="AL219" s="2">
        <f>+('3 Planilla Preadjudicación OTIC'!AL219)</f>
        <v>40</v>
      </c>
      <c r="AM219" s="2">
        <f>+('3 Planilla Preadjudicación OTIC'!AM219)</f>
        <v>5075</v>
      </c>
      <c r="AN219" s="12">
        <f>+('3 Planilla Preadjudicación OTIC'!AN219)</f>
        <v>270000</v>
      </c>
      <c r="AO219" s="12">
        <f>+('3 Planilla Preadjudicación OTIC'!AO219)</f>
        <v>0</v>
      </c>
      <c r="AP219" s="12">
        <f>+('3 Planilla Preadjudicación OTIC'!AP219)</f>
        <v>14413000</v>
      </c>
      <c r="AQ219" s="12">
        <f>+('3 Planilla Preadjudicación OTIC'!AQ219)</f>
        <v>2880000</v>
      </c>
      <c r="AR219" s="12">
        <f>+('3 Planilla Preadjudicación OTIC'!AR219)</f>
        <v>5400000</v>
      </c>
      <c r="AS219" s="12">
        <f>+('3 Planilla Preadjudicación OTIC'!AS219)</f>
        <v>3600000</v>
      </c>
      <c r="AT219" s="12">
        <f>+('3 Planilla Preadjudicación OTIC'!AT219)</f>
        <v>0</v>
      </c>
      <c r="AU219" s="12">
        <f>+('3 Planilla Preadjudicación OTIC'!AU219)</f>
        <v>26293000</v>
      </c>
      <c r="AV219" s="12" t="str">
        <f>+('3 Planilla Preadjudicación OTIC'!AV219)</f>
        <v>NO</v>
      </c>
      <c r="AW219" s="4" t="str">
        <f>+('3 Planilla Preadjudicación OTIC'!AW219)</f>
        <v>Valor alumno subsidio de utiles, insumos y herramientas no es correcto se menciona $270.000 y no $275.000 (RESOLUCIÓN EXENTA N°1366 28/05/2025)</v>
      </c>
      <c r="AX219" s="4">
        <f>+('3 Planilla Preadjudicación OTIC'!AX219)</f>
        <v>0</v>
      </c>
      <c r="AY219" s="2">
        <f>+('3 Planilla Preadjudicación OTIC'!AY219)</f>
        <v>0</v>
      </c>
      <c r="AZ219" s="2" t="str">
        <f>+('3 Planilla Preadjudicación OTIC'!BA219)</f>
        <v>-</v>
      </c>
      <c r="BA219" s="2" t="str">
        <f>+('3 Planilla Preadjudicación OTIC'!BB219)</f>
        <v>-</v>
      </c>
      <c r="BB219" s="2" t="str">
        <f>+('3 Planilla Preadjudicación OTIC'!BC219)</f>
        <v>-</v>
      </c>
      <c r="BC219" s="2" t="str">
        <f>+('3 Planilla Preadjudicación OTIC'!BD219)</f>
        <v>-</v>
      </c>
      <c r="BD219" s="2" t="str">
        <f>+('3 Planilla Preadjudicación OTIC'!BE219)</f>
        <v>-</v>
      </c>
      <c r="BE219" s="2" t="str">
        <f>+('3 Planilla Preadjudicación OTIC'!BF219)</f>
        <v>-</v>
      </c>
      <c r="BF219" s="2"/>
      <c r="BG219" s="2">
        <f>+('3 Planilla Preadjudicación OTIC'!BG219)</f>
        <v>0</v>
      </c>
      <c r="BH219" s="2">
        <f>+('3 Planilla Preadjudicación OTIC'!BH219)</f>
        <v>0</v>
      </c>
      <c r="BI219" s="2">
        <f>+('3 Planilla Preadjudicación OTIC'!BI219)</f>
        <v>0</v>
      </c>
      <c r="BJ219" s="2">
        <f>+('3 Planilla Preadjudicación OTIC'!BJ219)</f>
        <v>0</v>
      </c>
      <c r="BK219" s="2">
        <f>+('3 Planilla Preadjudicación OTIC'!BK219)</f>
        <v>0</v>
      </c>
      <c r="BL219" s="199">
        <f>+('3 Planilla Preadjudicación OTIC'!BM219)</f>
        <v>0</v>
      </c>
      <c r="BM219" s="103">
        <f>ROUND(('3 Planilla Preadjudicación OTIC'!BN219),1)</f>
        <v>0</v>
      </c>
      <c r="BN219" s="4">
        <f>+('3 Planilla Preadjudicación OTIC'!BO219)</f>
        <v>0</v>
      </c>
      <c r="BO219" s="4">
        <f>+('3 Planilla Preadjudicación OTIC'!BP219)</f>
        <v>0</v>
      </c>
      <c r="BP219" s="4">
        <f>+('3 Planilla Preadjudicación OTIC'!BQ219)</f>
        <v>0</v>
      </c>
      <c r="BQ219" s="4">
        <f>+('3 Planilla Preadjudicación OTIC'!BR219)</f>
        <v>0</v>
      </c>
      <c r="BR219" s="4">
        <f>+('3 Planilla Preadjudicación OTIC'!BS219)</f>
        <v>0</v>
      </c>
      <c r="BS219" s="4">
        <f>+('3 Planilla Preadjudicación OTIC'!BT219)</f>
        <v>0</v>
      </c>
      <c r="BT219" s="135"/>
      <c r="BU219" s="85">
        <f>IF(VLOOKUP(A219,'BD OFICIAL'!$A$1:$AL$2097,7,0)=D219,0,1)</f>
        <v>0</v>
      </c>
      <c r="BV219" s="85">
        <f>IF(VLOOKUP(A219,'BD OFICIAL'!$A$1:$AL$2097,11,0)=J219,0,1)</f>
        <v>0</v>
      </c>
      <c r="BW219" s="85">
        <f>IF(VLOOKUP(A219,'BD OFICIAL'!$A$1:$AL$2097,13,0)=L219,0,1)</f>
        <v>0</v>
      </c>
      <c r="BX219" s="2">
        <f>IF(VLOOKUP(A219,'BD OFICIAL'!$A$1:$AL$2097,16,0)=O219,0,1)</f>
        <v>0</v>
      </c>
      <c r="BY219" s="2">
        <f>IF(VLOOKUP(A219,'BD OFICIAL'!$A$1:$AL$2097,17,0)=P219,0,1)</f>
        <v>0</v>
      </c>
      <c r="BZ219" s="2">
        <f>IF(VLOOKUP(A219,'BD OFICIAL'!$A$1:$AL$2097,19,0)=R219,0,1)</f>
        <v>0</v>
      </c>
      <c r="CA219" s="2">
        <f>IF(VLOOKUP(A219,'BD OFICIAL'!$A$1:$AL$2097,21,0)=T219,0,1)</f>
        <v>0</v>
      </c>
      <c r="CB219" s="2">
        <f>IF(VLOOKUP(A219,'BD OFICIAL'!$A$1:$AL$2097,24,0)=AK219,0,1)</f>
        <v>0</v>
      </c>
      <c r="CC219" s="2">
        <f>IF(VLOOKUP(A219,'BD OFICIAL'!$A$1:$AL$2097,25,0)=X219,0,1)</f>
        <v>0</v>
      </c>
      <c r="CD219" s="2">
        <f>IF(VLOOKUP(A219,'BD OFICIAL'!$A$1:$AL$2097,26,0)=Y219,0,1)</f>
        <v>0</v>
      </c>
      <c r="CE219" s="2">
        <f>IF(VLOOKUP(A219,'BD OFICIAL'!$A$1:$AL$2097,27,0)=Z219,0,1)</f>
        <v>0</v>
      </c>
      <c r="CF219" s="2">
        <f>IF(VLOOKUP(A219,'BD OFICIAL'!$A$1:$AL$2097,28,0)=AA219,0,1)</f>
        <v>0</v>
      </c>
      <c r="CG219" s="2">
        <f>IF(VLOOKUP(A219,'BD OFICIAL'!$A$1:$AL$2097,33,0)=AF219,0,1)</f>
        <v>0</v>
      </c>
      <c r="CH219" s="2">
        <f>IF(VLOOKUP(A219,'BD OFICIAL'!$A$1:$AL$2097,35,0)=AH219,0,1)</f>
        <v>0</v>
      </c>
      <c r="CI219" s="85">
        <f>IF(VLOOKUP(A219,'BD OFICIAL'!$A$1:$AL$2097,34,0)=AL219,0,1)</f>
        <v>1</v>
      </c>
      <c r="CJ219" s="12">
        <f>VLOOKUP(A219,'BD OFICIAL'!$A$1:$AM$2097,36,0)*AM219-AP219</f>
        <v>0</v>
      </c>
      <c r="CK219" s="85" t="str">
        <f t="shared" si="109"/>
        <v>SHNOM</v>
      </c>
      <c r="CL219" s="85" t="str">
        <f t="shared" si="110"/>
        <v>SI</v>
      </c>
      <c r="CM219" s="85" t="str">
        <f t="shared" si="123"/>
        <v>NO</v>
      </c>
      <c r="CN219" s="31">
        <f t="shared" si="124"/>
        <v>0</v>
      </c>
      <c r="CO219" s="31">
        <f t="shared" si="111"/>
        <v>0</v>
      </c>
      <c r="CP219" s="31">
        <f t="shared" si="102"/>
        <v>0</v>
      </c>
      <c r="CQ219" s="31">
        <f>IF(Y219="NO",0,IF(Y219="SI",IF(VLOOKUP(A219,'BD OFICIAL'!$A:$AO,40,0)=AQ219,0,1)))</f>
        <v>0</v>
      </c>
      <c r="CR219" s="31">
        <f>IF(Z219="NO",0,IF(Z219="SI",IF(VLOOKUP(A219,'BD OFICIAL'!$A:$AO,41,0)=AS219,0,1)))</f>
        <v>0</v>
      </c>
      <c r="CS219" s="31">
        <f t="shared" si="112"/>
        <v>1</v>
      </c>
      <c r="CT219" s="31">
        <f t="shared" si="113"/>
        <v>0</v>
      </c>
      <c r="CU219" s="31">
        <f>IF(VLOOKUP(A219,'BD OFICIAL'!$A$1:$AL$1055,31,0)="SI",IF(AT219&gt;0,0,1),IF(AT219=0,0,1))</f>
        <v>0</v>
      </c>
      <c r="CV219" s="31">
        <f t="shared" si="114"/>
        <v>0</v>
      </c>
      <c r="CW219" s="31">
        <f t="shared" si="115"/>
        <v>0</v>
      </c>
      <c r="CX219" s="85" t="str">
        <f t="shared" si="125"/>
        <v>NO</v>
      </c>
      <c r="CY219" s="31">
        <f t="shared" si="126"/>
        <v>0</v>
      </c>
      <c r="CZ219" s="85" t="str">
        <f>IF(ISERROR(VLOOKUP(AI219,EXPERIENCIA!$A$1:$C$2100,1,0)),"NO","SI")</f>
        <v>NO</v>
      </c>
      <c r="DA219" s="85" t="str">
        <f>IF(CX219="no","NO APLICA",IF(AX219=0,"ERROR NOTA",IF(AND(AX219&gt;1,CZ219="NO"),"ERROR NOTA",IF(AND(CZ219="NO",AX219=1),0,IF(VLOOKUP(AI219,EXPERIENCIA!$A$1:$C$2100,3,0)=AX219,0,"ERROR NOTA")))))</f>
        <v>NO APLICA</v>
      </c>
      <c r="DB219" s="85" t="str">
        <f>IF(ISERROR(VLOOKUP(AI219,COMPORTAMIENTO!$A$1:$C$2100,1,0)),"NO","SI")</f>
        <v>NO</v>
      </c>
      <c r="DC219" s="85" t="str">
        <f>IF(CX219="NO","NO APLICA",IF(AY219=0,"ERROR NOTA",IF(AND(DB219="NO",AY219=7),0,IF(VLOOKUP(AI219,COMPORTAMIENTO!$A$2:$H$2100,8,0)=AY219,0,"ERROR NOTA"))))</f>
        <v>NO APLICA</v>
      </c>
      <c r="DD219" s="103" t="str">
        <f t="shared" si="127"/>
        <v>NO APLICA</v>
      </c>
      <c r="DE219" s="103" t="str">
        <f t="shared" si="128"/>
        <v>NO APLICA</v>
      </c>
      <c r="DF219" s="85" t="str">
        <f t="shared" si="116"/>
        <v>SI</v>
      </c>
      <c r="DG219" s="85">
        <f t="shared" si="117"/>
        <v>0</v>
      </c>
      <c r="DH219" s="85">
        <f t="shared" si="129"/>
        <v>0</v>
      </c>
      <c r="DI219" s="85" t="str">
        <f t="shared" si="118"/>
        <v>NO APLICA</v>
      </c>
      <c r="DJ219" s="7" t="str">
        <f t="shared" si="130"/>
        <v>NO APLICA</v>
      </c>
      <c r="DK219" s="7" t="str">
        <f t="shared" si="119"/>
        <v>NO APLICA</v>
      </c>
      <c r="DL219" s="12">
        <f t="shared" si="131"/>
        <v>5075</v>
      </c>
      <c r="DM219" s="12">
        <f>VLOOKUP(A219,'5 TD'!$A:$B,2,0)</f>
        <v>5075</v>
      </c>
      <c r="DN219" s="7" t="str">
        <f t="shared" si="120"/>
        <v>NO APLICA</v>
      </c>
      <c r="DO219" s="85" t="str">
        <f t="shared" si="121"/>
        <v>NO APLICA</v>
      </c>
      <c r="DP219" s="85" t="str">
        <f t="shared" si="103"/>
        <v>NO APLICA</v>
      </c>
      <c r="DQ219" s="7" t="str">
        <f t="shared" si="104"/>
        <v>NO APLICA</v>
      </c>
      <c r="DR219" s="85" t="str">
        <f t="shared" si="132"/>
        <v>NO APLICA</v>
      </c>
      <c r="DS219" s="2">
        <f>+('3 Planilla Preadjudicación OTIC'!BO219)</f>
        <v>0</v>
      </c>
      <c r="DT219" s="2" t="str">
        <f>IF(DR219="APROBADO",VLOOKUP(A219,'5 TD'!$D$3:$E$270,2,0),"NO APLICA")</f>
        <v>NO APLICA</v>
      </c>
      <c r="DU219" s="2" t="str">
        <f t="shared" si="105"/>
        <v>NO APLICA</v>
      </c>
      <c r="DV219" s="2" t="str">
        <f>IF(DU219="SI",VLOOKUP(A219,'5 TD'!$G$3:$H$270,2,0),"NO APLICA ")</f>
        <v xml:space="preserve">NO APLICA </v>
      </c>
      <c r="DW219" s="2" t="str">
        <f t="shared" si="133"/>
        <v>NO</v>
      </c>
      <c r="DX219" s="2" t="str">
        <f>IF(DW219="SI",VLOOKUP(A219,'5 TD'!$J$4:$K$472,2,0),"NO APLICA")</f>
        <v>NO APLICA</v>
      </c>
      <c r="DY219" s="2" t="str">
        <f t="shared" si="134"/>
        <v>NO</v>
      </c>
      <c r="DZ219" s="7" t="str">
        <f>IF(DY219="SI",VLOOKUP(A219,'5 TD'!$M$4:$N$350,2,0),"NO APLICA")</f>
        <v>NO APLICA</v>
      </c>
      <c r="EA219" s="2" t="str">
        <f t="shared" si="122"/>
        <v>NO APLICA</v>
      </c>
      <c r="EB219" s="12" t="str">
        <f t="shared" si="135"/>
        <v/>
      </c>
      <c r="EC219" s="12" t="str">
        <f>IF(EA219="SI",VLOOKUP(A219,'5 TD'!$V$4:$W$479,2,0),"NO APLICA")</f>
        <v>NO APLICA</v>
      </c>
      <c r="ED219" s="2" t="str">
        <f t="shared" si="106"/>
        <v>NO</v>
      </c>
      <c r="EE219" s="79" t="str">
        <f>IF(ED219="SI",VLOOKUP(AI219,COMPORTAMIENTO!$A$1:$H$2100,7,0),"NO APLICA")</f>
        <v>NO APLICA</v>
      </c>
      <c r="EF219" s="234" t="str">
        <f>IF(ED219="SI",VLOOKUP(A219,'5 TD'!$P$2:$Q$479,2,0),"NO APLICA")</f>
        <v>NO APLICA</v>
      </c>
      <c r="EG219" s="2" t="str">
        <f t="shared" si="107"/>
        <v>NO</v>
      </c>
      <c r="EH219" s="2">
        <f>IF(CZ219="no",0,VLOOKUP(AI219,EXPERIENCIA!$A$1:$C$2100,2,0))</f>
        <v>0</v>
      </c>
      <c r="EI219" s="2">
        <f>IF(CZ219="si",VLOOKUP(A219,'5 TD'!$S$3:$T$2103,2,0),0)</f>
        <v>0</v>
      </c>
      <c r="EJ219" s="2" t="str">
        <f t="shared" si="108"/>
        <v>SI</v>
      </c>
      <c r="EK219" s="2">
        <f>+('3 Planilla Preadjudicación OTIC'!BU220)</f>
        <v>0</v>
      </c>
      <c r="EL219" s="3"/>
      <c r="EM219" s="3"/>
      <c r="EN219" s="3"/>
    </row>
    <row r="220" spans="1:144" ht="15" hidden="1" customHeight="1" x14ac:dyDescent="0.3">
      <c r="A220" s="2">
        <f>+('3 Planilla Preadjudicación OTIC'!A220)</f>
        <v>14553</v>
      </c>
      <c r="B220" s="2" t="str">
        <f>+('3 Planilla Preadjudicación OTIC'!B220)</f>
        <v>53334038-5</v>
      </c>
      <c r="C220" s="4">
        <f>+('3 Planilla Preadjudicación OTIC'!E220)</f>
        <v>2025</v>
      </c>
      <c r="D220" s="4" t="str">
        <f>+('3 Planilla Preadjudicación OTIC'!F220)</f>
        <v>Fondos Regionales</v>
      </c>
      <c r="E220" s="4" t="str">
        <f>+('3 Planilla Preadjudicación OTIC'!G220)</f>
        <v>61531000-K</v>
      </c>
      <c r="F220" s="4" t="str">
        <f>+('3 Planilla Preadjudicación OTIC'!H220)</f>
        <v>SENCE</v>
      </c>
      <c r="G220" s="4"/>
      <c r="H220" s="4"/>
      <c r="I220" s="4" t="str">
        <f>+('3 Planilla Preadjudicación OTIC'!I220)</f>
        <v>LABORES DE CARPINTERÍA DE TERMINACIONES AVANZADAS</v>
      </c>
      <c r="J220" s="4" t="str">
        <f>+('3 Planilla Preadjudicación OTIC'!J220)</f>
        <v>PF1567</v>
      </c>
      <c r="K220" s="4" t="str">
        <f>+('3 Planilla Preadjudicación OTIC'!K220)</f>
        <v>TÉCNICAS PARA EL EMPRENDIMIENTO</v>
      </c>
      <c r="L220" s="4" t="str">
        <f>+('3 Planilla Preadjudicación OTIC'!L220)</f>
        <v>PF0921</v>
      </c>
      <c r="M220" s="2">
        <f>+('3 Planilla Preadjudicación OTIC'!M220)</f>
        <v>9</v>
      </c>
      <c r="N220" s="4" t="str">
        <f>+('3 Planilla Preadjudicación OTIC'!N220)</f>
        <v>DE LA ARAUCANÍA</v>
      </c>
      <c r="O220" s="4" t="str">
        <f>+('3 Planilla Preadjudicación OTIC'!O220)</f>
        <v>LOS SAUCES</v>
      </c>
      <c r="P220" s="4" t="str">
        <f>+('3 Planilla Preadjudicación OTIC'!P220)</f>
        <v>PERSONAS VULNERABLES PERTENECIENTES AL 80 % MÁS VULNERABLE</v>
      </c>
      <c r="Q220" s="4" t="str">
        <f>+('3 Planilla Preadjudicación OTIC'!Q220)</f>
        <v>PRESENCIAL</v>
      </c>
      <c r="R220" s="4" t="str">
        <f>+('3 Planilla Preadjudicación OTIC'!R220)</f>
        <v>INDEPENDIENTE</v>
      </c>
      <c r="S220" s="4" t="str">
        <f>+('3 Planilla Preadjudicación OTIC'!S220)</f>
        <v>01. LUNES - MAÑANA / 04. MARTES - MAÑANA / 07. MIÉRCOLES - MAÑANA / 10. JUEVES - MAÑANA / 13. VIERNES - MAÑANA</v>
      </c>
      <c r="T220" s="2">
        <f>+('3 Planilla Preadjudicación OTIC'!T220)</f>
        <v>20</v>
      </c>
      <c r="U220" s="2">
        <f>+('3 Planilla Preadjudicación OTIC'!U220)</f>
        <v>130</v>
      </c>
      <c r="V220" s="2">
        <f>+('3 Planilla Preadjudicación OTIC'!V220)</f>
        <v>12</v>
      </c>
      <c r="W220" s="2">
        <f>+('3 Planilla Preadjudicación OTIC'!W220)</f>
        <v>142</v>
      </c>
      <c r="X220" s="2">
        <f>+('3 Planilla Preadjudicación OTIC'!X220)</f>
        <v>4</v>
      </c>
      <c r="Y220" s="2" t="str">
        <f>+('3 Planilla Preadjudicación OTIC'!Y220)</f>
        <v>SI</v>
      </c>
      <c r="Z220" s="2" t="str">
        <f>+('3 Planilla Preadjudicación OTIC'!Z220)</f>
        <v>SI</v>
      </c>
      <c r="AA220" s="2" t="str">
        <f>+('3 Planilla Preadjudicación OTIC'!AA220)</f>
        <v>SI</v>
      </c>
      <c r="AB220" s="4">
        <f>+('3 Planilla Preadjudicación OTIC'!AB220)</f>
        <v>0</v>
      </c>
      <c r="AC220" s="4" t="str">
        <f>+('3 Planilla Preadjudicación OTIC'!AC220)</f>
        <v>EDUCACIÓN MEDIA COMPLETA, PREFERENTEMENTE</v>
      </c>
      <c r="AD220" s="2">
        <f>+('3 Planilla Preadjudicación OTIC'!AD220)</f>
        <v>0</v>
      </c>
      <c r="AE220" s="4">
        <f>+('3 Planilla Preadjudicación OTIC'!AE220)</f>
        <v>0</v>
      </c>
      <c r="AF220" s="2" t="str">
        <f>+('3 Planilla Preadjudicación OTIC'!AF220)</f>
        <v>CONVOCATORIA ABIERTA</v>
      </c>
      <c r="AG220" s="2">
        <f>+('3 Planilla Preadjudicación OTIC'!AG220)</f>
        <v>36</v>
      </c>
      <c r="AH220" s="30">
        <v>2</v>
      </c>
      <c r="AI220" s="2" t="str">
        <f>+('3 Planilla Preadjudicación OTIC'!AI220)</f>
        <v>76988315-0</v>
      </c>
      <c r="AJ220" s="135" t="str">
        <f>+('3 Planilla Preadjudicación OTIC'!AJ220)</f>
        <v>Arrayan Capacitaciones Spa</v>
      </c>
      <c r="AK220" s="4">
        <f>+('3 Planilla Preadjudicación OTIC'!AK220)</f>
        <v>142</v>
      </c>
      <c r="AL220" s="2">
        <f>+('3 Planilla Preadjudicación OTIC'!AL220)</f>
        <v>40</v>
      </c>
      <c r="AM220" s="2">
        <f>+('3 Planilla Preadjudicación OTIC'!AM220)</f>
        <v>5075</v>
      </c>
      <c r="AN220" s="12">
        <f>+('3 Planilla Preadjudicación OTIC'!AN220)</f>
        <v>270000</v>
      </c>
      <c r="AO220" s="12">
        <f>+('3 Planilla Preadjudicación OTIC'!AO220)</f>
        <v>0</v>
      </c>
      <c r="AP220" s="12">
        <f>+('3 Planilla Preadjudicación OTIC'!AP220)</f>
        <v>14413000</v>
      </c>
      <c r="AQ220" s="12">
        <f>+('3 Planilla Preadjudicación OTIC'!AQ220)</f>
        <v>2880000</v>
      </c>
      <c r="AR220" s="12">
        <f>+('3 Planilla Preadjudicación OTIC'!AR220)</f>
        <v>5400000</v>
      </c>
      <c r="AS220" s="12">
        <f>+('3 Planilla Preadjudicación OTIC'!AS220)</f>
        <v>3600000</v>
      </c>
      <c r="AT220" s="12">
        <f>+('3 Planilla Preadjudicación OTIC'!AT220)</f>
        <v>0</v>
      </c>
      <c r="AU220" s="12">
        <f>+('3 Planilla Preadjudicación OTIC'!AU220)</f>
        <v>26293000</v>
      </c>
      <c r="AV220" s="12" t="str">
        <f>+('3 Planilla Preadjudicación OTIC'!AV220)</f>
        <v>NO</v>
      </c>
      <c r="AW220" s="4" t="str">
        <f>+('3 Planilla Preadjudicación OTIC'!AW220)</f>
        <v>Valor alumno subsidio de utiles, insumos y herramientas no es correcto se menciona $270.000 y no $275.000 (RESOLUCIÓN EXENTA N°1366 28/05/2025)</v>
      </c>
      <c r="AX220" s="4">
        <f>+('3 Planilla Preadjudicación OTIC'!AX220)</f>
        <v>0</v>
      </c>
      <c r="AY220" s="2">
        <f>+('3 Planilla Preadjudicación OTIC'!AY220)</f>
        <v>0</v>
      </c>
      <c r="AZ220" s="2" t="str">
        <f>+('3 Planilla Preadjudicación OTIC'!BA220)</f>
        <v>-</v>
      </c>
      <c r="BA220" s="2" t="str">
        <f>+('3 Planilla Preadjudicación OTIC'!BB220)</f>
        <v>-</v>
      </c>
      <c r="BB220" s="2" t="str">
        <f>+('3 Planilla Preadjudicación OTIC'!BC220)</f>
        <v>-</v>
      </c>
      <c r="BC220" s="2" t="str">
        <f>+('3 Planilla Preadjudicación OTIC'!BD220)</f>
        <v>-</v>
      </c>
      <c r="BD220" s="2" t="str">
        <f>+('3 Planilla Preadjudicación OTIC'!BE220)</f>
        <v>-</v>
      </c>
      <c r="BE220" s="2" t="str">
        <f>+('3 Planilla Preadjudicación OTIC'!BF220)</f>
        <v>-</v>
      </c>
      <c r="BF220" s="2"/>
      <c r="BG220" s="2">
        <f>+('3 Planilla Preadjudicación OTIC'!BG220)</f>
        <v>0</v>
      </c>
      <c r="BH220" s="2">
        <f>+('3 Planilla Preadjudicación OTIC'!BH220)</f>
        <v>0</v>
      </c>
      <c r="BI220" s="2">
        <f>+('3 Planilla Preadjudicación OTIC'!BI220)</f>
        <v>0</v>
      </c>
      <c r="BJ220" s="2">
        <f>+('3 Planilla Preadjudicación OTIC'!BJ220)</f>
        <v>0</v>
      </c>
      <c r="BK220" s="2">
        <f>+('3 Planilla Preadjudicación OTIC'!BK220)</f>
        <v>0</v>
      </c>
      <c r="BL220" s="199">
        <f>+('3 Planilla Preadjudicación OTIC'!BM220)</f>
        <v>0</v>
      </c>
      <c r="BM220" s="103">
        <f>ROUND(('3 Planilla Preadjudicación OTIC'!BN220),1)</f>
        <v>0</v>
      </c>
      <c r="BN220" s="4">
        <f>+('3 Planilla Preadjudicación OTIC'!BO220)</f>
        <v>0</v>
      </c>
      <c r="BO220" s="4">
        <f>+('3 Planilla Preadjudicación OTIC'!BP220)</f>
        <v>0</v>
      </c>
      <c r="BP220" s="4">
        <f>+('3 Planilla Preadjudicación OTIC'!BQ220)</f>
        <v>0</v>
      </c>
      <c r="BQ220" s="4">
        <f>+('3 Planilla Preadjudicación OTIC'!BR220)</f>
        <v>0</v>
      </c>
      <c r="BR220" s="4">
        <f>+('3 Planilla Preadjudicación OTIC'!BS220)</f>
        <v>0</v>
      </c>
      <c r="BS220" s="4">
        <f>+('3 Planilla Preadjudicación OTIC'!BT220)</f>
        <v>0</v>
      </c>
      <c r="BT220" s="135"/>
      <c r="BU220" s="85">
        <f>IF(VLOOKUP(A220,'BD OFICIAL'!$A$1:$AL$2097,7,0)=D220,0,1)</f>
        <v>0</v>
      </c>
      <c r="BV220" s="85">
        <f>IF(VLOOKUP(A220,'BD OFICIAL'!$A$1:$AL$2097,11,0)=J220,0,1)</f>
        <v>0</v>
      </c>
      <c r="BW220" s="85">
        <f>IF(VLOOKUP(A220,'BD OFICIAL'!$A$1:$AL$2097,13,0)=L220,0,1)</f>
        <v>0</v>
      </c>
      <c r="BX220" s="2">
        <f>IF(VLOOKUP(A220,'BD OFICIAL'!$A$1:$AL$2097,16,0)=O220,0,1)</f>
        <v>0</v>
      </c>
      <c r="BY220" s="2">
        <f>IF(VLOOKUP(A220,'BD OFICIAL'!$A$1:$AL$2097,17,0)=P220,0,1)</f>
        <v>0</v>
      </c>
      <c r="BZ220" s="2">
        <f>IF(VLOOKUP(A220,'BD OFICIAL'!$A$1:$AL$2097,19,0)=R220,0,1)</f>
        <v>0</v>
      </c>
      <c r="CA220" s="2">
        <f>IF(VLOOKUP(A220,'BD OFICIAL'!$A$1:$AL$2097,21,0)=T220,0,1)</f>
        <v>0</v>
      </c>
      <c r="CB220" s="2">
        <f>IF(VLOOKUP(A220,'BD OFICIAL'!$A$1:$AL$2097,24,0)=AK220,0,1)</f>
        <v>0</v>
      </c>
      <c r="CC220" s="2">
        <f>IF(VLOOKUP(A220,'BD OFICIAL'!$A$1:$AL$2097,25,0)=X220,0,1)</f>
        <v>0</v>
      </c>
      <c r="CD220" s="2">
        <f>IF(VLOOKUP(A220,'BD OFICIAL'!$A$1:$AL$2097,26,0)=Y220,0,1)</f>
        <v>0</v>
      </c>
      <c r="CE220" s="2">
        <f>IF(VLOOKUP(A220,'BD OFICIAL'!$A$1:$AL$2097,27,0)=Z220,0,1)</f>
        <v>0</v>
      </c>
      <c r="CF220" s="2">
        <f>IF(VLOOKUP(A220,'BD OFICIAL'!$A$1:$AL$2097,28,0)=AA220,0,1)</f>
        <v>0</v>
      </c>
      <c r="CG220" s="2">
        <f>IF(VLOOKUP(A220,'BD OFICIAL'!$A$1:$AL$2097,33,0)=AF220,0,1)</f>
        <v>0</v>
      </c>
      <c r="CH220" s="2">
        <f>IF(VLOOKUP(A220,'BD OFICIAL'!$A$1:$AL$2097,35,0)=AH220,0,1)</f>
        <v>0</v>
      </c>
      <c r="CI220" s="85">
        <f>IF(VLOOKUP(A220,'BD OFICIAL'!$A$1:$AL$2097,34,0)=AL220,0,1)</f>
        <v>1</v>
      </c>
      <c r="CJ220" s="12">
        <f>VLOOKUP(A220,'BD OFICIAL'!$A$1:$AM$2097,36,0)*AM220-AP220</f>
        <v>0</v>
      </c>
      <c r="CK220" s="85" t="str">
        <f t="shared" si="109"/>
        <v>SHNOM</v>
      </c>
      <c r="CL220" s="85" t="str">
        <f t="shared" si="110"/>
        <v>SI</v>
      </c>
      <c r="CM220" s="85" t="str">
        <f t="shared" si="123"/>
        <v>NO</v>
      </c>
      <c r="CN220" s="31">
        <f t="shared" si="124"/>
        <v>0</v>
      </c>
      <c r="CO220" s="31">
        <f t="shared" si="111"/>
        <v>0</v>
      </c>
      <c r="CP220" s="31">
        <f t="shared" si="102"/>
        <v>0</v>
      </c>
      <c r="CQ220" s="31">
        <f>IF(Y220="NO",0,IF(Y220="SI",IF(VLOOKUP(A220,'BD OFICIAL'!$A:$AO,40,0)=AQ220,0,1)))</f>
        <v>0</v>
      </c>
      <c r="CR220" s="31">
        <f>IF(Z220="NO",0,IF(Z220="SI",IF(VLOOKUP(A220,'BD OFICIAL'!$A:$AO,41,0)=AS220,0,1)))</f>
        <v>0</v>
      </c>
      <c r="CS220" s="31">
        <f t="shared" si="112"/>
        <v>1</v>
      </c>
      <c r="CT220" s="31">
        <f t="shared" si="113"/>
        <v>0</v>
      </c>
      <c r="CU220" s="31">
        <f>IF(VLOOKUP(A220,'BD OFICIAL'!$A$1:$AL$1055,31,0)="SI",IF(AT220&gt;0,0,1),IF(AT220=0,0,1))</f>
        <v>0</v>
      </c>
      <c r="CV220" s="31">
        <f t="shared" si="114"/>
        <v>0</v>
      </c>
      <c r="CW220" s="31">
        <f t="shared" si="115"/>
        <v>0</v>
      </c>
      <c r="CX220" s="85" t="str">
        <f t="shared" si="125"/>
        <v>NO</v>
      </c>
      <c r="CY220" s="31">
        <f t="shared" si="126"/>
        <v>0</v>
      </c>
      <c r="CZ220" s="85" t="str">
        <f>IF(ISERROR(VLOOKUP(AI220,EXPERIENCIA!$A$1:$C$2100,1,0)),"NO","SI")</f>
        <v>NO</v>
      </c>
      <c r="DA220" s="85" t="str">
        <f>IF(CX220="no","NO APLICA",IF(AX220=0,"ERROR NOTA",IF(AND(AX220&gt;1,CZ220="NO"),"ERROR NOTA",IF(AND(CZ220="NO",AX220=1),0,IF(VLOOKUP(AI220,EXPERIENCIA!$A$1:$C$2100,3,0)=AX220,0,"ERROR NOTA")))))</f>
        <v>NO APLICA</v>
      </c>
      <c r="DB220" s="85" t="str">
        <f>IF(ISERROR(VLOOKUP(AI220,COMPORTAMIENTO!$A$1:$C$2100,1,0)),"NO","SI")</f>
        <v>NO</v>
      </c>
      <c r="DC220" s="85" t="str">
        <f>IF(CX220="NO","NO APLICA",IF(AY220=0,"ERROR NOTA",IF(AND(DB220="NO",AY220=7),0,IF(VLOOKUP(AI220,COMPORTAMIENTO!$A$2:$H$2100,8,0)=AY220,0,"ERROR NOTA"))))</f>
        <v>NO APLICA</v>
      </c>
      <c r="DD220" s="103" t="str">
        <f t="shared" si="127"/>
        <v>NO APLICA</v>
      </c>
      <c r="DE220" s="103" t="str">
        <f t="shared" si="128"/>
        <v>NO APLICA</v>
      </c>
      <c r="DF220" s="85" t="str">
        <f t="shared" si="116"/>
        <v>SI</v>
      </c>
      <c r="DG220" s="85">
        <f t="shared" si="117"/>
        <v>0</v>
      </c>
      <c r="DH220" s="85">
        <f t="shared" si="129"/>
        <v>0</v>
      </c>
      <c r="DI220" s="85" t="str">
        <f t="shared" si="118"/>
        <v>NO APLICA</v>
      </c>
      <c r="DJ220" s="7" t="str">
        <f t="shared" si="130"/>
        <v>NO APLICA</v>
      </c>
      <c r="DK220" s="7" t="str">
        <f t="shared" si="119"/>
        <v>NO APLICA</v>
      </c>
      <c r="DL220" s="12">
        <f t="shared" si="131"/>
        <v>5075</v>
      </c>
      <c r="DM220" s="12">
        <f>VLOOKUP(A220,'5 TD'!$A:$B,2,0)</f>
        <v>5075</v>
      </c>
      <c r="DN220" s="7" t="str">
        <f t="shared" si="120"/>
        <v>NO APLICA</v>
      </c>
      <c r="DO220" s="85" t="str">
        <f t="shared" si="121"/>
        <v>NO APLICA</v>
      </c>
      <c r="DP220" s="85" t="str">
        <f t="shared" si="103"/>
        <v>NO APLICA</v>
      </c>
      <c r="DQ220" s="7" t="str">
        <f t="shared" si="104"/>
        <v>NO APLICA</v>
      </c>
      <c r="DR220" s="85" t="str">
        <f t="shared" si="132"/>
        <v>NO APLICA</v>
      </c>
      <c r="DS220" s="2">
        <f>+('3 Planilla Preadjudicación OTIC'!BO220)</f>
        <v>0</v>
      </c>
      <c r="DT220" s="2" t="str">
        <f>IF(DR220="APROBADO",VLOOKUP(A220,'5 TD'!$D$3:$E$270,2,0),"NO APLICA")</f>
        <v>NO APLICA</v>
      </c>
      <c r="DU220" s="2" t="str">
        <f t="shared" si="105"/>
        <v>NO APLICA</v>
      </c>
      <c r="DV220" s="2" t="str">
        <f>IF(DU220="SI",VLOOKUP(A220,'5 TD'!$G$3:$H$270,2,0),"NO APLICA ")</f>
        <v xml:space="preserve">NO APLICA </v>
      </c>
      <c r="DW220" s="2" t="str">
        <f t="shared" si="133"/>
        <v>NO</v>
      </c>
      <c r="DX220" s="2" t="str">
        <f>IF(DW220="SI",VLOOKUP(A220,'5 TD'!$J$4:$K$472,2,0),"NO APLICA")</f>
        <v>NO APLICA</v>
      </c>
      <c r="DY220" s="2" t="str">
        <f t="shared" si="134"/>
        <v>NO</v>
      </c>
      <c r="DZ220" s="7" t="str">
        <f>IF(DY220="SI",VLOOKUP(A220,'5 TD'!$M$4:$N$350,2,0),"NO APLICA")</f>
        <v>NO APLICA</v>
      </c>
      <c r="EA220" s="2" t="str">
        <f t="shared" si="122"/>
        <v>NO APLICA</v>
      </c>
      <c r="EB220" s="12" t="str">
        <f t="shared" si="135"/>
        <v/>
      </c>
      <c r="EC220" s="12" t="str">
        <f>IF(EA220="SI",VLOOKUP(A220,'5 TD'!$V$4:$W$479,2,0),"NO APLICA")</f>
        <v>NO APLICA</v>
      </c>
      <c r="ED220" s="2" t="str">
        <f t="shared" si="106"/>
        <v>NO</v>
      </c>
      <c r="EE220" s="79" t="str">
        <f>IF(ED220="SI",VLOOKUP(AI220,COMPORTAMIENTO!$A$1:$H$2100,7,0),"NO APLICA")</f>
        <v>NO APLICA</v>
      </c>
      <c r="EF220" s="234" t="str">
        <f>IF(ED220="SI",VLOOKUP(A220,'5 TD'!$P$2:$Q$479,2,0),"NO APLICA")</f>
        <v>NO APLICA</v>
      </c>
      <c r="EG220" s="2" t="str">
        <f t="shared" si="107"/>
        <v>NO</v>
      </c>
      <c r="EH220" s="2">
        <f>IF(CZ220="no",0,VLOOKUP(AI220,EXPERIENCIA!$A$1:$C$2100,2,0))</f>
        <v>0</v>
      </c>
      <c r="EI220" s="2">
        <f>IF(CZ220="si",VLOOKUP(A220,'5 TD'!$S$3:$T$2103,2,0),0)</f>
        <v>0</v>
      </c>
      <c r="EJ220" s="2" t="str">
        <f t="shared" si="108"/>
        <v>SI</v>
      </c>
      <c r="EK220" s="2">
        <f>+('3 Planilla Preadjudicación OTIC'!BU221)</f>
        <v>0</v>
      </c>
      <c r="EL220" s="3"/>
      <c r="EM220" s="3"/>
      <c r="EN220" s="3"/>
    </row>
    <row r="221" spans="1:144" ht="15" hidden="1" customHeight="1" x14ac:dyDescent="0.3">
      <c r="A221" s="2">
        <f>+('3 Planilla Preadjudicación OTIC'!A221)</f>
        <v>14554</v>
      </c>
      <c r="B221" s="2" t="str">
        <f>+('3 Planilla Preadjudicación OTIC'!B221)</f>
        <v>53334038-5</v>
      </c>
      <c r="C221" s="4">
        <f>+('3 Planilla Preadjudicación OTIC'!E221)</f>
        <v>2025</v>
      </c>
      <c r="D221" s="4" t="str">
        <f>+('3 Planilla Preadjudicación OTIC'!F221)</f>
        <v>Fondos Regionales</v>
      </c>
      <c r="E221" s="4" t="str">
        <f>+('3 Planilla Preadjudicación OTIC'!G221)</f>
        <v>61531000-K</v>
      </c>
      <c r="F221" s="4" t="str">
        <f>+('3 Planilla Preadjudicación OTIC'!H221)</f>
        <v>SENCE</v>
      </c>
      <c r="G221" s="4"/>
      <c r="H221" s="4"/>
      <c r="I221" s="4" t="str">
        <f>+('3 Planilla Preadjudicación OTIC'!I221)</f>
        <v>LABORES DE CARPINTERÍA DE TERMINACIONES AVANZADAS</v>
      </c>
      <c r="J221" s="4" t="str">
        <f>+('3 Planilla Preadjudicación OTIC'!J221)</f>
        <v>PF1567</v>
      </c>
      <c r="K221" s="4" t="str">
        <f>+('3 Planilla Preadjudicación OTIC'!K221)</f>
        <v>TÉCNICAS PARA EL EMPRENDIMIENTO</v>
      </c>
      <c r="L221" s="4" t="str">
        <f>+('3 Planilla Preadjudicación OTIC'!L221)</f>
        <v>PF0921</v>
      </c>
      <c r="M221" s="2">
        <f>+('3 Planilla Preadjudicación OTIC'!M221)</f>
        <v>9</v>
      </c>
      <c r="N221" s="4" t="str">
        <f>+('3 Planilla Preadjudicación OTIC'!N221)</f>
        <v>DE LA ARAUCANÍA</v>
      </c>
      <c r="O221" s="4" t="str">
        <f>+('3 Planilla Preadjudicación OTIC'!O221)</f>
        <v>CURACAUTÍN</v>
      </c>
      <c r="P221" s="4" t="str">
        <f>+('3 Planilla Preadjudicación OTIC'!P221)</f>
        <v>PERSONAS VULNERABLES PERTENECIENTES AL 80 % MÁS VULNERABLE</v>
      </c>
      <c r="Q221" s="4" t="str">
        <f>+('3 Planilla Preadjudicación OTIC'!Q221)</f>
        <v>PRESENCIAL</v>
      </c>
      <c r="R221" s="4" t="str">
        <f>+('3 Planilla Preadjudicación OTIC'!R221)</f>
        <v>INDEPENDIENTE</v>
      </c>
      <c r="S221" s="4" t="str">
        <f>+('3 Planilla Preadjudicación OTIC'!S221)</f>
        <v>01. LUNES - MAÑANA / 04. MARTES - MAÑANA / 07. MIÉRCOLES - MAÑANA / 10. JUEVES - MAÑANA / 13. VIERNES - MAÑANA</v>
      </c>
      <c r="T221" s="2">
        <f>+('3 Planilla Preadjudicación OTIC'!T221)</f>
        <v>20</v>
      </c>
      <c r="U221" s="2">
        <f>+('3 Planilla Preadjudicación OTIC'!U221)</f>
        <v>130</v>
      </c>
      <c r="V221" s="2">
        <f>+('3 Planilla Preadjudicación OTIC'!V221)</f>
        <v>12</v>
      </c>
      <c r="W221" s="2">
        <f>+('3 Planilla Preadjudicación OTIC'!W221)</f>
        <v>142</v>
      </c>
      <c r="X221" s="2">
        <f>+('3 Planilla Preadjudicación OTIC'!X221)</f>
        <v>4</v>
      </c>
      <c r="Y221" s="2" t="str">
        <f>+('3 Planilla Preadjudicación OTIC'!Y221)</f>
        <v>SI</v>
      </c>
      <c r="Z221" s="2" t="str">
        <f>+('3 Planilla Preadjudicación OTIC'!Z221)</f>
        <v>SI</v>
      </c>
      <c r="AA221" s="2" t="str">
        <f>+('3 Planilla Preadjudicación OTIC'!AA221)</f>
        <v>SI</v>
      </c>
      <c r="AB221" s="4">
        <f>+('3 Planilla Preadjudicación OTIC'!AB221)</f>
        <v>0</v>
      </c>
      <c r="AC221" s="4" t="str">
        <f>+('3 Planilla Preadjudicación OTIC'!AC221)</f>
        <v>EDUCACIÓN MEDIA COMPLETA, PREFERENTEMENTE</v>
      </c>
      <c r="AD221" s="2">
        <f>+('3 Planilla Preadjudicación OTIC'!AD221)</f>
        <v>0</v>
      </c>
      <c r="AE221" s="4">
        <f>+('3 Planilla Preadjudicación OTIC'!AE221)</f>
        <v>0</v>
      </c>
      <c r="AF221" s="2" t="str">
        <f>+('3 Planilla Preadjudicación OTIC'!AF221)</f>
        <v>CONVOCATORIA ABIERTA</v>
      </c>
      <c r="AG221" s="2">
        <f>+('3 Planilla Preadjudicación OTIC'!AG221)</f>
        <v>36</v>
      </c>
      <c r="AH221" s="30">
        <v>2</v>
      </c>
      <c r="AI221" s="2" t="str">
        <f>+('3 Planilla Preadjudicación OTIC'!AI221)</f>
        <v>76988315-0</v>
      </c>
      <c r="AJ221" s="135" t="str">
        <f>+('3 Planilla Preadjudicación OTIC'!AJ221)</f>
        <v>Arrayan Capacitaciones Spa</v>
      </c>
      <c r="AK221" s="4">
        <f>+('3 Planilla Preadjudicación OTIC'!AK221)</f>
        <v>142</v>
      </c>
      <c r="AL221" s="2">
        <f>+('3 Planilla Preadjudicación OTIC'!AL221)</f>
        <v>40</v>
      </c>
      <c r="AM221" s="2">
        <f>+('3 Planilla Preadjudicación OTIC'!AM221)</f>
        <v>5075</v>
      </c>
      <c r="AN221" s="12">
        <f>+('3 Planilla Preadjudicación OTIC'!AN221)</f>
        <v>270000</v>
      </c>
      <c r="AO221" s="12">
        <f>+('3 Planilla Preadjudicación OTIC'!AO221)</f>
        <v>0</v>
      </c>
      <c r="AP221" s="12">
        <f>+('3 Planilla Preadjudicación OTIC'!AP221)</f>
        <v>14413000</v>
      </c>
      <c r="AQ221" s="12">
        <f>+('3 Planilla Preadjudicación OTIC'!AQ221)</f>
        <v>2880000</v>
      </c>
      <c r="AR221" s="12">
        <f>+('3 Planilla Preadjudicación OTIC'!AR221)</f>
        <v>5400000</v>
      </c>
      <c r="AS221" s="12">
        <f>+('3 Planilla Preadjudicación OTIC'!AS221)</f>
        <v>3600000</v>
      </c>
      <c r="AT221" s="12">
        <f>+('3 Planilla Preadjudicación OTIC'!AT221)</f>
        <v>0</v>
      </c>
      <c r="AU221" s="12">
        <f>+('3 Planilla Preadjudicación OTIC'!AU221)</f>
        <v>26293000</v>
      </c>
      <c r="AV221" s="12" t="str">
        <f>+('3 Planilla Preadjudicación OTIC'!AV221)</f>
        <v>NO</v>
      </c>
      <c r="AW221" s="4" t="str">
        <f>+('3 Planilla Preadjudicación OTIC'!AW221)</f>
        <v>Valor alumno subsidio de utiles, insumos y herramientas no es correcto se menciona $270.000 y no $275.000 (RESOLUCIÓN EXENTA N°1366 28/05/2025)</v>
      </c>
      <c r="AX221" s="4">
        <f>+('3 Planilla Preadjudicación OTIC'!AX221)</f>
        <v>0</v>
      </c>
      <c r="AY221" s="2">
        <f>+('3 Planilla Preadjudicación OTIC'!AY221)</f>
        <v>0</v>
      </c>
      <c r="AZ221" s="2" t="str">
        <f>+('3 Planilla Preadjudicación OTIC'!BA221)</f>
        <v>-</v>
      </c>
      <c r="BA221" s="2" t="str">
        <f>+('3 Planilla Preadjudicación OTIC'!BB221)</f>
        <v>-</v>
      </c>
      <c r="BB221" s="2" t="str">
        <f>+('3 Planilla Preadjudicación OTIC'!BC221)</f>
        <v>-</v>
      </c>
      <c r="BC221" s="2" t="str">
        <f>+('3 Planilla Preadjudicación OTIC'!BD221)</f>
        <v>-</v>
      </c>
      <c r="BD221" s="2" t="str">
        <f>+('3 Planilla Preadjudicación OTIC'!BE221)</f>
        <v>-</v>
      </c>
      <c r="BE221" s="2" t="str">
        <f>+('3 Planilla Preadjudicación OTIC'!BF221)</f>
        <v>-</v>
      </c>
      <c r="BF221" s="2"/>
      <c r="BG221" s="2">
        <f>+('3 Planilla Preadjudicación OTIC'!BG221)</f>
        <v>0</v>
      </c>
      <c r="BH221" s="2">
        <f>+('3 Planilla Preadjudicación OTIC'!BH221)</f>
        <v>0</v>
      </c>
      <c r="BI221" s="2">
        <f>+('3 Planilla Preadjudicación OTIC'!BI221)</f>
        <v>0</v>
      </c>
      <c r="BJ221" s="2">
        <f>+('3 Planilla Preadjudicación OTIC'!BJ221)</f>
        <v>0</v>
      </c>
      <c r="BK221" s="2">
        <f>+('3 Planilla Preadjudicación OTIC'!BK221)</f>
        <v>0</v>
      </c>
      <c r="BL221" s="199">
        <f>+('3 Planilla Preadjudicación OTIC'!BM221)</f>
        <v>0</v>
      </c>
      <c r="BM221" s="103">
        <f>ROUND(('3 Planilla Preadjudicación OTIC'!BN221),1)</f>
        <v>0</v>
      </c>
      <c r="BN221" s="4">
        <f>+('3 Planilla Preadjudicación OTIC'!BO221)</f>
        <v>0</v>
      </c>
      <c r="BO221" s="4">
        <f>+('3 Planilla Preadjudicación OTIC'!BP221)</f>
        <v>0</v>
      </c>
      <c r="BP221" s="4">
        <f>+('3 Planilla Preadjudicación OTIC'!BQ221)</f>
        <v>0</v>
      </c>
      <c r="BQ221" s="4">
        <f>+('3 Planilla Preadjudicación OTIC'!BR221)</f>
        <v>0</v>
      </c>
      <c r="BR221" s="4">
        <f>+('3 Planilla Preadjudicación OTIC'!BS221)</f>
        <v>0</v>
      </c>
      <c r="BS221" s="4">
        <f>+('3 Planilla Preadjudicación OTIC'!BT221)</f>
        <v>0</v>
      </c>
      <c r="BT221" s="135"/>
      <c r="BU221" s="85">
        <f>IF(VLOOKUP(A221,'BD OFICIAL'!$A$1:$AL$2097,7,0)=D221,0,1)</f>
        <v>0</v>
      </c>
      <c r="BV221" s="85">
        <f>IF(VLOOKUP(A221,'BD OFICIAL'!$A$1:$AL$2097,11,0)=J221,0,1)</f>
        <v>0</v>
      </c>
      <c r="BW221" s="85">
        <f>IF(VLOOKUP(A221,'BD OFICIAL'!$A$1:$AL$2097,13,0)=L221,0,1)</f>
        <v>0</v>
      </c>
      <c r="BX221" s="2">
        <f>IF(VLOOKUP(A221,'BD OFICIAL'!$A$1:$AL$2097,16,0)=O221,0,1)</f>
        <v>0</v>
      </c>
      <c r="BY221" s="2">
        <f>IF(VLOOKUP(A221,'BD OFICIAL'!$A$1:$AL$2097,17,0)=P221,0,1)</f>
        <v>0</v>
      </c>
      <c r="BZ221" s="2">
        <f>IF(VLOOKUP(A221,'BD OFICIAL'!$A$1:$AL$2097,19,0)=R221,0,1)</f>
        <v>0</v>
      </c>
      <c r="CA221" s="2">
        <f>IF(VLOOKUP(A221,'BD OFICIAL'!$A$1:$AL$2097,21,0)=T221,0,1)</f>
        <v>0</v>
      </c>
      <c r="CB221" s="2">
        <f>IF(VLOOKUP(A221,'BD OFICIAL'!$A$1:$AL$2097,24,0)=AK221,0,1)</f>
        <v>0</v>
      </c>
      <c r="CC221" s="2">
        <f>IF(VLOOKUP(A221,'BD OFICIAL'!$A$1:$AL$2097,25,0)=X221,0,1)</f>
        <v>0</v>
      </c>
      <c r="CD221" s="2">
        <f>IF(VLOOKUP(A221,'BD OFICIAL'!$A$1:$AL$2097,26,0)=Y221,0,1)</f>
        <v>0</v>
      </c>
      <c r="CE221" s="2">
        <f>IF(VLOOKUP(A221,'BD OFICIAL'!$A$1:$AL$2097,27,0)=Z221,0,1)</f>
        <v>0</v>
      </c>
      <c r="CF221" s="2">
        <f>IF(VLOOKUP(A221,'BD OFICIAL'!$A$1:$AL$2097,28,0)=AA221,0,1)</f>
        <v>0</v>
      </c>
      <c r="CG221" s="2">
        <f>IF(VLOOKUP(A221,'BD OFICIAL'!$A$1:$AL$2097,33,0)=AF221,0,1)</f>
        <v>0</v>
      </c>
      <c r="CH221" s="2">
        <f>IF(VLOOKUP(A221,'BD OFICIAL'!$A$1:$AL$2097,35,0)=AH221,0,1)</f>
        <v>0</v>
      </c>
      <c r="CI221" s="85">
        <f>IF(VLOOKUP(A221,'BD OFICIAL'!$A$1:$AL$2097,34,0)=AL221,0,1)</f>
        <v>1</v>
      </c>
      <c r="CJ221" s="12">
        <f>VLOOKUP(A221,'BD OFICIAL'!$A$1:$AM$2097,36,0)*AM221-AP221</f>
        <v>0</v>
      </c>
      <c r="CK221" s="85" t="str">
        <f t="shared" si="109"/>
        <v>SHNOM</v>
      </c>
      <c r="CL221" s="85" t="str">
        <f t="shared" si="110"/>
        <v>SI</v>
      </c>
      <c r="CM221" s="85" t="str">
        <f t="shared" si="123"/>
        <v>NO</v>
      </c>
      <c r="CN221" s="31">
        <f t="shared" si="124"/>
        <v>0</v>
      </c>
      <c r="CO221" s="31">
        <f t="shared" si="111"/>
        <v>0</v>
      </c>
      <c r="CP221" s="31">
        <f t="shared" si="102"/>
        <v>0</v>
      </c>
      <c r="CQ221" s="31">
        <f>IF(Y221="NO",0,IF(Y221="SI",IF(VLOOKUP(A221,'BD OFICIAL'!$A:$AO,40,0)=AQ221,0,1)))</f>
        <v>0</v>
      </c>
      <c r="CR221" s="31">
        <f>IF(Z221="NO",0,IF(Z221="SI",IF(VLOOKUP(A221,'BD OFICIAL'!$A:$AO,41,0)=AS221,0,1)))</f>
        <v>0</v>
      </c>
      <c r="CS221" s="31">
        <f t="shared" si="112"/>
        <v>1</v>
      </c>
      <c r="CT221" s="31">
        <f t="shared" si="113"/>
        <v>0</v>
      </c>
      <c r="CU221" s="31">
        <f>IF(VLOOKUP(A221,'BD OFICIAL'!$A$1:$AL$1055,31,0)="SI",IF(AT221&gt;0,0,1),IF(AT221=0,0,1))</f>
        <v>0</v>
      </c>
      <c r="CV221" s="31">
        <f t="shared" si="114"/>
        <v>0</v>
      </c>
      <c r="CW221" s="31">
        <f t="shared" si="115"/>
        <v>0</v>
      </c>
      <c r="CX221" s="85" t="str">
        <f t="shared" si="125"/>
        <v>NO</v>
      </c>
      <c r="CY221" s="31">
        <f t="shared" si="126"/>
        <v>0</v>
      </c>
      <c r="CZ221" s="85" t="str">
        <f>IF(ISERROR(VLOOKUP(AI221,EXPERIENCIA!$A$1:$C$2100,1,0)),"NO","SI")</f>
        <v>NO</v>
      </c>
      <c r="DA221" s="85" t="str">
        <f>IF(CX221="no","NO APLICA",IF(AX221=0,"ERROR NOTA",IF(AND(AX221&gt;1,CZ221="NO"),"ERROR NOTA",IF(AND(CZ221="NO",AX221=1),0,IF(VLOOKUP(AI221,EXPERIENCIA!$A$1:$C$2100,3,0)=AX221,0,"ERROR NOTA")))))</f>
        <v>NO APLICA</v>
      </c>
      <c r="DB221" s="85" t="str">
        <f>IF(ISERROR(VLOOKUP(AI221,COMPORTAMIENTO!$A$1:$C$2100,1,0)),"NO","SI")</f>
        <v>NO</v>
      </c>
      <c r="DC221" s="85" t="str">
        <f>IF(CX221="NO","NO APLICA",IF(AY221=0,"ERROR NOTA",IF(AND(DB221="NO",AY221=7),0,IF(VLOOKUP(AI221,COMPORTAMIENTO!$A$2:$H$2100,8,0)=AY221,0,"ERROR NOTA"))))</f>
        <v>NO APLICA</v>
      </c>
      <c r="DD221" s="103" t="str">
        <f t="shared" si="127"/>
        <v>NO APLICA</v>
      </c>
      <c r="DE221" s="103" t="str">
        <f t="shared" si="128"/>
        <v>NO APLICA</v>
      </c>
      <c r="DF221" s="85" t="str">
        <f t="shared" si="116"/>
        <v>SI</v>
      </c>
      <c r="DG221" s="85">
        <f t="shared" si="117"/>
        <v>0</v>
      </c>
      <c r="DH221" s="85">
        <f t="shared" si="129"/>
        <v>0</v>
      </c>
      <c r="DI221" s="85" t="str">
        <f t="shared" si="118"/>
        <v>NO APLICA</v>
      </c>
      <c r="DJ221" s="7" t="str">
        <f t="shared" si="130"/>
        <v>NO APLICA</v>
      </c>
      <c r="DK221" s="7" t="str">
        <f t="shared" si="119"/>
        <v>NO APLICA</v>
      </c>
      <c r="DL221" s="12">
        <f t="shared" si="131"/>
        <v>5075</v>
      </c>
      <c r="DM221" s="12">
        <f>VLOOKUP(A221,'5 TD'!$A:$B,2,0)</f>
        <v>5075</v>
      </c>
      <c r="DN221" s="7" t="str">
        <f t="shared" si="120"/>
        <v>NO APLICA</v>
      </c>
      <c r="DO221" s="85" t="str">
        <f t="shared" si="121"/>
        <v>NO APLICA</v>
      </c>
      <c r="DP221" s="85" t="str">
        <f t="shared" si="103"/>
        <v>NO APLICA</v>
      </c>
      <c r="DQ221" s="7" t="str">
        <f t="shared" si="104"/>
        <v>NO APLICA</v>
      </c>
      <c r="DR221" s="85" t="str">
        <f t="shared" si="132"/>
        <v>NO APLICA</v>
      </c>
      <c r="DS221" s="2">
        <f>+('3 Planilla Preadjudicación OTIC'!BO221)</f>
        <v>0</v>
      </c>
      <c r="DT221" s="2" t="str">
        <f>IF(DR221="APROBADO",VLOOKUP(A221,'5 TD'!$D$3:$E$270,2,0),"NO APLICA")</f>
        <v>NO APLICA</v>
      </c>
      <c r="DU221" s="2" t="str">
        <f t="shared" si="105"/>
        <v>NO APLICA</v>
      </c>
      <c r="DV221" s="2" t="str">
        <f>IF(DU221="SI",VLOOKUP(A221,'5 TD'!$G$3:$H$270,2,0),"NO APLICA ")</f>
        <v xml:space="preserve">NO APLICA </v>
      </c>
      <c r="DW221" s="2" t="str">
        <f t="shared" si="133"/>
        <v>NO</v>
      </c>
      <c r="DX221" s="2" t="str">
        <f>IF(DW221="SI",VLOOKUP(A221,'5 TD'!$J$4:$K$472,2,0),"NO APLICA")</f>
        <v>NO APLICA</v>
      </c>
      <c r="DY221" s="2" t="str">
        <f t="shared" si="134"/>
        <v>NO</v>
      </c>
      <c r="DZ221" s="7" t="str">
        <f>IF(DY221="SI",VLOOKUP(A221,'5 TD'!$M$4:$N$350,2,0),"NO APLICA")</f>
        <v>NO APLICA</v>
      </c>
      <c r="EA221" s="2" t="str">
        <f t="shared" si="122"/>
        <v>NO APLICA</v>
      </c>
      <c r="EB221" s="12" t="str">
        <f t="shared" si="135"/>
        <v/>
      </c>
      <c r="EC221" s="12" t="str">
        <f>IF(EA221="SI",VLOOKUP(A221,'5 TD'!$V$4:$W$479,2,0),"NO APLICA")</f>
        <v>NO APLICA</v>
      </c>
      <c r="ED221" s="2" t="str">
        <f t="shared" si="106"/>
        <v>NO</v>
      </c>
      <c r="EE221" s="79" t="str">
        <f>IF(ED221="SI",VLOOKUP(AI221,COMPORTAMIENTO!$A$1:$H$2100,7,0),"NO APLICA")</f>
        <v>NO APLICA</v>
      </c>
      <c r="EF221" s="234" t="str">
        <f>IF(ED221="SI",VLOOKUP(A221,'5 TD'!$P$2:$Q$479,2,0),"NO APLICA")</f>
        <v>NO APLICA</v>
      </c>
      <c r="EG221" s="2" t="str">
        <f t="shared" si="107"/>
        <v>NO</v>
      </c>
      <c r="EH221" s="2">
        <f>IF(CZ221="no",0,VLOOKUP(AI221,EXPERIENCIA!$A$1:$C$2100,2,0))</f>
        <v>0</v>
      </c>
      <c r="EI221" s="2">
        <f>IF(CZ221="si",VLOOKUP(A221,'5 TD'!$S$3:$T$2103,2,0),0)</f>
        <v>0</v>
      </c>
      <c r="EJ221" s="2" t="str">
        <f t="shared" si="108"/>
        <v>SI</v>
      </c>
      <c r="EK221" s="2">
        <f>+('3 Planilla Preadjudicación OTIC'!BU222)</f>
        <v>0</v>
      </c>
      <c r="EL221" s="3"/>
      <c r="EM221" s="3"/>
      <c r="EN221" s="3"/>
    </row>
    <row r="222" spans="1:144" ht="15" hidden="1" customHeight="1" x14ac:dyDescent="0.3">
      <c r="A222" s="2">
        <f>+('3 Planilla Preadjudicación OTIC'!A222)</f>
        <v>14555</v>
      </c>
      <c r="B222" s="2" t="str">
        <f>+('3 Planilla Preadjudicación OTIC'!B222)</f>
        <v>53334038-5</v>
      </c>
      <c r="C222" s="4">
        <f>+('3 Planilla Preadjudicación OTIC'!E222)</f>
        <v>2025</v>
      </c>
      <c r="D222" s="4" t="str">
        <f>+('3 Planilla Preadjudicación OTIC'!F222)</f>
        <v>Fondos Regionales</v>
      </c>
      <c r="E222" s="4" t="str">
        <f>+('3 Planilla Preadjudicación OTIC'!G222)</f>
        <v>61531000-K</v>
      </c>
      <c r="F222" s="4" t="str">
        <f>+('3 Planilla Preadjudicación OTIC'!H222)</f>
        <v>SENCE</v>
      </c>
      <c r="G222" s="4"/>
      <c r="H222" s="4"/>
      <c r="I222" s="4" t="str">
        <f>+('3 Planilla Preadjudicación OTIC'!I222)</f>
        <v>LABORES DE INSTALACIONES SANITARIAS</v>
      </c>
      <c r="J222" s="4" t="str">
        <f>+('3 Planilla Preadjudicación OTIC'!J222)</f>
        <v>PF1575</v>
      </c>
      <c r="K222" s="4" t="str">
        <f>+('3 Planilla Preadjudicación OTIC'!K222)</f>
        <v>TÉCNICAS PARA EL EMPRENDIMIENTO</v>
      </c>
      <c r="L222" s="4" t="str">
        <f>+('3 Planilla Preadjudicación OTIC'!L222)</f>
        <v>PF0921</v>
      </c>
      <c r="M222" s="2">
        <f>+('3 Planilla Preadjudicación OTIC'!M222)</f>
        <v>9</v>
      </c>
      <c r="N222" s="4" t="str">
        <f>+('3 Planilla Preadjudicación OTIC'!N222)</f>
        <v>DE LA ARAUCANÍA</v>
      </c>
      <c r="O222" s="4" t="str">
        <f>+('3 Planilla Preadjudicación OTIC'!O222)</f>
        <v>CURARREHUE</v>
      </c>
      <c r="P222" s="4" t="str">
        <f>+('3 Planilla Preadjudicación OTIC'!P222)</f>
        <v>PERSONAS VULNERABLES PERTENECIENTES AL 80 % MÁS VULNERABLE</v>
      </c>
      <c r="Q222" s="4" t="str">
        <f>+('3 Planilla Preadjudicación OTIC'!Q222)</f>
        <v>PRESENCIAL</v>
      </c>
      <c r="R222" s="4" t="str">
        <f>+('3 Planilla Preadjudicación OTIC'!R222)</f>
        <v>INDEPENDIENTE</v>
      </c>
      <c r="S222" s="4" t="str">
        <f>+('3 Planilla Preadjudicación OTIC'!S222)</f>
        <v>01. LUNES - MAÑANA / 04. MARTES - MAÑANA / 07. MIÉRCOLES - MAÑANA / 10. JUEVES - MAÑANA / 13. VIERNES - MAÑANA</v>
      </c>
      <c r="T222" s="2">
        <f>+('3 Planilla Preadjudicación OTIC'!T222)</f>
        <v>20</v>
      </c>
      <c r="U222" s="2">
        <f>+('3 Planilla Preadjudicación OTIC'!U222)</f>
        <v>145</v>
      </c>
      <c r="V222" s="2">
        <f>+('3 Planilla Preadjudicación OTIC'!V222)</f>
        <v>12</v>
      </c>
      <c r="W222" s="2">
        <f>+('3 Planilla Preadjudicación OTIC'!W222)</f>
        <v>157</v>
      </c>
      <c r="X222" s="2">
        <f>+('3 Planilla Preadjudicación OTIC'!X222)</f>
        <v>4</v>
      </c>
      <c r="Y222" s="2" t="str">
        <f>+('3 Planilla Preadjudicación OTIC'!Y222)</f>
        <v>SI</v>
      </c>
      <c r="Z222" s="2" t="str">
        <f>+('3 Planilla Preadjudicación OTIC'!Z222)</f>
        <v>SI</v>
      </c>
      <c r="AA222" s="2" t="str">
        <f>+('3 Planilla Preadjudicación OTIC'!AA222)</f>
        <v>SI</v>
      </c>
      <c r="AB222" s="4">
        <f>+('3 Planilla Preadjudicación OTIC'!AB222)</f>
        <v>0</v>
      </c>
      <c r="AC222" s="4" t="str">
        <f>+('3 Planilla Preadjudicación OTIC'!AC222)</f>
        <v>EDUCACIÓN MEDIA COMPLETA, PREFERENTEMENTE. Y HABER CURSADO EL CURSO DE “LABORES DE SOPORTE EN INSTALACIONES
SANITARIAS” O EXPERIENCIA DE DOS AÑOS COMO “AYUDANTE INSTALACIONES SANITARIAS”, DEMOSTRABLE.</v>
      </c>
      <c r="AD222" s="2">
        <f>+('3 Planilla Preadjudicación OTIC'!AD222)</f>
        <v>0</v>
      </c>
      <c r="AE222" s="4">
        <f>+('3 Planilla Preadjudicación OTIC'!AE222)</f>
        <v>0</v>
      </c>
      <c r="AF222" s="2" t="str">
        <f>+('3 Planilla Preadjudicación OTIC'!AF222)</f>
        <v>CONVOCATORIA ABIERTA</v>
      </c>
      <c r="AG222" s="2">
        <f>+('3 Planilla Preadjudicación OTIC'!AG222)</f>
        <v>40</v>
      </c>
      <c r="AH222" s="30">
        <v>2</v>
      </c>
      <c r="AI222" s="2" t="str">
        <f>+('3 Planilla Preadjudicación OTIC'!AI222)</f>
        <v>76988315-0</v>
      </c>
      <c r="AJ222" s="135" t="str">
        <f>+('3 Planilla Preadjudicación OTIC'!AJ222)</f>
        <v>Arrayan Capacitaciones Spa</v>
      </c>
      <c r="AK222" s="4">
        <f>+('3 Planilla Preadjudicación OTIC'!AK222)</f>
        <v>157</v>
      </c>
      <c r="AL222" s="2">
        <f>+('3 Planilla Preadjudicación OTIC'!AL222)</f>
        <v>40</v>
      </c>
      <c r="AM222" s="2">
        <f>+('3 Planilla Preadjudicación OTIC'!AM222)</f>
        <v>5075</v>
      </c>
      <c r="AN222" s="12">
        <f>+('3 Planilla Preadjudicación OTIC'!AN222)</f>
        <v>270000</v>
      </c>
      <c r="AO222" s="12">
        <f>+('3 Planilla Preadjudicación OTIC'!AO222)</f>
        <v>0</v>
      </c>
      <c r="AP222" s="12">
        <f>+('3 Planilla Preadjudicación OTIC'!AP222)</f>
        <v>15935500</v>
      </c>
      <c r="AQ222" s="12">
        <f>+('3 Planilla Preadjudicación OTIC'!AQ222)</f>
        <v>3200000</v>
      </c>
      <c r="AR222" s="12">
        <f>+('3 Planilla Preadjudicación OTIC'!AR222)</f>
        <v>5400000</v>
      </c>
      <c r="AS222" s="12">
        <f>+('3 Planilla Preadjudicación OTIC'!AS222)</f>
        <v>4000000</v>
      </c>
      <c r="AT222" s="12">
        <f>+('3 Planilla Preadjudicación OTIC'!AT222)</f>
        <v>0</v>
      </c>
      <c r="AU222" s="12">
        <f>+('3 Planilla Preadjudicación OTIC'!AU222)</f>
        <v>28535500</v>
      </c>
      <c r="AV222" s="12" t="str">
        <f>+('3 Planilla Preadjudicación OTIC'!AV222)</f>
        <v>NO</v>
      </c>
      <c r="AW222" s="4" t="str">
        <f>+('3 Planilla Preadjudicación OTIC'!AW222)</f>
        <v>Valor alumno subsidio de utiles, insumos y herramientas no es correcto se menciona $270.000 y no $275.000 (RESOLUCIÓN EXENTA N°1366 28/05/2025)</v>
      </c>
      <c r="AX222" s="4">
        <f>+('3 Planilla Preadjudicación OTIC'!AX222)</f>
        <v>0</v>
      </c>
      <c r="AY222" s="2">
        <f>+('3 Planilla Preadjudicación OTIC'!AY222)</f>
        <v>0</v>
      </c>
      <c r="AZ222" s="2" t="str">
        <f>+('3 Planilla Preadjudicación OTIC'!BA222)</f>
        <v>-</v>
      </c>
      <c r="BA222" s="2" t="str">
        <f>+('3 Planilla Preadjudicación OTIC'!BB222)</f>
        <v>-</v>
      </c>
      <c r="BB222" s="2" t="str">
        <f>+('3 Planilla Preadjudicación OTIC'!BC222)</f>
        <v>-</v>
      </c>
      <c r="BC222" s="2" t="str">
        <f>+('3 Planilla Preadjudicación OTIC'!BD222)</f>
        <v>-</v>
      </c>
      <c r="BD222" s="2" t="str">
        <f>+('3 Planilla Preadjudicación OTIC'!BE222)</f>
        <v>-</v>
      </c>
      <c r="BE222" s="2" t="str">
        <f>+('3 Planilla Preadjudicación OTIC'!BF222)</f>
        <v>-</v>
      </c>
      <c r="BF222" s="2"/>
      <c r="BG222" s="2">
        <f>+('3 Planilla Preadjudicación OTIC'!BG222)</f>
        <v>0</v>
      </c>
      <c r="BH222" s="2">
        <f>+('3 Planilla Preadjudicación OTIC'!BH222)</f>
        <v>0</v>
      </c>
      <c r="BI222" s="2">
        <f>+('3 Planilla Preadjudicación OTIC'!BI222)</f>
        <v>0</v>
      </c>
      <c r="BJ222" s="2">
        <f>+('3 Planilla Preadjudicación OTIC'!BJ222)</f>
        <v>0</v>
      </c>
      <c r="BK222" s="2">
        <f>+('3 Planilla Preadjudicación OTIC'!BK222)</f>
        <v>0</v>
      </c>
      <c r="BL222" s="199">
        <f>+('3 Planilla Preadjudicación OTIC'!BM222)</f>
        <v>0</v>
      </c>
      <c r="BM222" s="103">
        <f>ROUND(('3 Planilla Preadjudicación OTIC'!BN222),1)</f>
        <v>0</v>
      </c>
      <c r="BN222" s="4">
        <f>+('3 Planilla Preadjudicación OTIC'!BO222)</f>
        <v>0</v>
      </c>
      <c r="BO222" s="4">
        <f>+('3 Planilla Preadjudicación OTIC'!BP222)</f>
        <v>0</v>
      </c>
      <c r="BP222" s="4">
        <f>+('3 Planilla Preadjudicación OTIC'!BQ222)</f>
        <v>0</v>
      </c>
      <c r="BQ222" s="4">
        <f>+('3 Planilla Preadjudicación OTIC'!BR222)</f>
        <v>0</v>
      </c>
      <c r="BR222" s="4">
        <f>+('3 Planilla Preadjudicación OTIC'!BS222)</f>
        <v>0</v>
      </c>
      <c r="BS222" s="4">
        <f>+('3 Planilla Preadjudicación OTIC'!BT222)</f>
        <v>0</v>
      </c>
      <c r="BT222" s="135"/>
      <c r="BU222" s="85">
        <f>IF(VLOOKUP(A222,'BD OFICIAL'!$A$1:$AL$2097,7,0)=D222,0,1)</f>
        <v>0</v>
      </c>
      <c r="BV222" s="85">
        <f>IF(VLOOKUP(A222,'BD OFICIAL'!$A$1:$AL$2097,11,0)=J222,0,1)</f>
        <v>0</v>
      </c>
      <c r="BW222" s="85">
        <f>IF(VLOOKUP(A222,'BD OFICIAL'!$A$1:$AL$2097,13,0)=L222,0,1)</f>
        <v>0</v>
      </c>
      <c r="BX222" s="2">
        <f>IF(VLOOKUP(A222,'BD OFICIAL'!$A$1:$AL$2097,16,0)=O222,0,1)</f>
        <v>0</v>
      </c>
      <c r="BY222" s="2">
        <f>IF(VLOOKUP(A222,'BD OFICIAL'!$A$1:$AL$2097,17,0)=P222,0,1)</f>
        <v>0</v>
      </c>
      <c r="BZ222" s="2">
        <f>IF(VLOOKUP(A222,'BD OFICIAL'!$A$1:$AL$2097,19,0)=R222,0,1)</f>
        <v>0</v>
      </c>
      <c r="CA222" s="2">
        <f>IF(VLOOKUP(A222,'BD OFICIAL'!$A$1:$AL$2097,21,0)=T222,0,1)</f>
        <v>0</v>
      </c>
      <c r="CB222" s="2">
        <f>IF(VLOOKUP(A222,'BD OFICIAL'!$A$1:$AL$2097,24,0)=AK222,0,1)</f>
        <v>0</v>
      </c>
      <c r="CC222" s="2">
        <f>IF(VLOOKUP(A222,'BD OFICIAL'!$A$1:$AL$2097,25,0)=X222,0,1)</f>
        <v>0</v>
      </c>
      <c r="CD222" s="2">
        <f>IF(VLOOKUP(A222,'BD OFICIAL'!$A$1:$AL$2097,26,0)=Y222,0,1)</f>
        <v>0</v>
      </c>
      <c r="CE222" s="2">
        <f>IF(VLOOKUP(A222,'BD OFICIAL'!$A$1:$AL$2097,27,0)=Z222,0,1)</f>
        <v>0</v>
      </c>
      <c r="CF222" s="2">
        <f>IF(VLOOKUP(A222,'BD OFICIAL'!$A$1:$AL$2097,28,0)=AA222,0,1)</f>
        <v>0</v>
      </c>
      <c r="CG222" s="2">
        <f>IF(VLOOKUP(A222,'BD OFICIAL'!$A$1:$AL$2097,33,0)=AF222,0,1)</f>
        <v>0</v>
      </c>
      <c r="CH222" s="2">
        <f>IF(VLOOKUP(A222,'BD OFICIAL'!$A$1:$AL$2097,35,0)=AH222,0,1)</f>
        <v>0</v>
      </c>
      <c r="CI222" s="85">
        <f>IF(VLOOKUP(A222,'BD OFICIAL'!$A$1:$AL$2097,34,0)=AL222,0,1)</f>
        <v>0</v>
      </c>
      <c r="CJ222" s="12">
        <f>VLOOKUP(A222,'BD OFICIAL'!$A$1:$AM$2097,36,0)*AM222-AP222</f>
        <v>0</v>
      </c>
      <c r="CK222" s="85" t="str">
        <f t="shared" si="109"/>
        <v>SHNOM</v>
      </c>
      <c r="CL222" s="85" t="str">
        <f t="shared" si="110"/>
        <v>SI</v>
      </c>
      <c r="CM222" s="85" t="str">
        <f t="shared" si="123"/>
        <v>NO</v>
      </c>
      <c r="CN222" s="31">
        <f t="shared" si="124"/>
        <v>0</v>
      </c>
      <c r="CO222" s="31">
        <f t="shared" si="111"/>
        <v>0</v>
      </c>
      <c r="CP222" s="31">
        <f t="shared" si="102"/>
        <v>0</v>
      </c>
      <c r="CQ222" s="31">
        <f>IF(Y222="NO",0,IF(Y222="SI",IF(VLOOKUP(A222,'BD OFICIAL'!$A:$AO,40,0)=AQ222,0,1)))</f>
        <v>0</v>
      </c>
      <c r="CR222" s="31">
        <f>IF(Z222="NO",0,IF(Z222="SI",IF(VLOOKUP(A222,'BD OFICIAL'!$A:$AO,41,0)=AS222,0,1)))</f>
        <v>0</v>
      </c>
      <c r="CS222" s="31">
        <f t="shared" si="112"/>
        <v>1</v>
      </c>
      <c r="CT222" s="31">
        <f t="shared" si="113"/>
        <v>0</v>
      </c>
      <c r="CU222" s="31">
        <f>IF(VLOOKUP(A222,'BD OFICIAL'!$A$1:$AL$1055,31,0)="SI",IF(AT222&gt;0,0,1),IF(AT222=0,0,1))</f>
        <v>0</v>
      </c>
      <c r="CV222" s="31">
        <f t="shared" si="114"/>
        <v>0</v>
      </c>
      <c r="CW222" s="31">
        <f t="shared" si="115"/>
        <v>0</v>
      </c>
      <c r="CX222" s="85" t="str">
        <f t="shared" si="125"/>
        <v>NO</v>
      </c>
      <c r="CY222" s="31">
        <f t="shared" si="126"/>
        <v>0</v>
      </c>
      <c r="CZ222" s="85" t="str">
        <f>IF(ISERROR(VLOOKUP(AI222,EXPERIENCIA!$A$1:$C$2100,1,0)),"NO","SI")</f>
        <v>NO</v>
      </c>
      <c r="DA222" s="85" t="str">
        <f>IF(CX222="no","NO APLICA",IF(AX222=0,"ERROR NOTA",IF(AND(AX222&gt;1,CZ222="NO"),"ERROR NOTA",IF(AND(CZ222="NO",AX222=1),0,IF(VLOOKUP(AI222,EXPERIENCIA!$A$1:$C$2100,3,0)=AX222,0,"ERROR NOTA")))))</f>
        <v>NO APLICA</v>
      </c>
      <c r="DB222" s="85" t="str">
        <f>IF(ISERROR(VLOOKUP(AI222,COMPORTAMIENTO!$A$1:$C$2100,1,0)),"NO","SI")</f>
        <v>NO</v>
      </c>
      <c r="DC222" s="85" t="str">
        <f>IF(CX222="NO","NO APLICA",IF(AY222=0,"ERROR NOTA",IF(AND(DB222="NO",AY222=7),0,IF(VLOOKUP(AI222,COMPORTAMIENTO!$A$2:$H$2100,8,0)=AY222,0,"ERROR NOTA"))))</f>
        <v>NO APLICA</v>
      </c>
      <c r="DD222" s="103" t="str">
        <f t="shared" si="127"/>
        <v>NO APLICA</v>
      </c>
      <c r="DE222" s="103" t="str">
        <f t="shared" si="128"/>
        <v>NO APLICA</v>
      </c>
      <c r="DF222" s="85" t="str">
        <f t="shared" si="116"/>
        <v>SI</v>
      </c>
      <c r="DG222" s="85">
        <f t="shared" si="117"/>
        <v>0</v>
      </c>
      <c r="DH222" s="85">
        <f t="shared" si="129"/>
        <v>0</v>
      </c>
      <c r="DI222" s="85" t="str">
        <f t="shared" si="118"/>
        <v>NO APLICA</v>
      </c>
      <c r="DJ222" s="7" t="str">
        <f t="shared" si="130"/>
        <v>NO APLICA</v>
      </c>
      <c r="DK222" s="7" t="str">
        <f t="shared" si="119"/>
        <v>NO APLICA</v>
      </c>
      <c r="DL222" s="12">
        <f t="shared" si="131"/>
        <v>5075</v>
      </c>
      <c r="DM222" s="12">
        <f>VLOOKUP(A222,'5 TD'!$A:$B,2,0)</f>
        <v>5075</v>
      </c>
      <c r="DN222" s="7" t="str">
        <f t="shared" si="120"/>
        <v>NO APLICA</v>
      </c>
      <c r="DO222" s="85" t="str">
        <f t="shared" si="121"/>
        <v>NO APLICA</v>
      </c>
      <c r="DP222" s="85" t="str">
        <f t="shared" si="103"/>
        <v>NO APLICA</v>
      </c>
      <c r="DQ222" s="7" t="str">
        <f t="shared" si="104"/>
        <v>NO APLICA</v>
      </c>
      <c r="DR222" s="85" t="str">
        <f t="shared" si="132"/>
        <v>NO APLICA</v>
      </c>
      <c r="DS222" s="2">
        <f>+('3 Planilla Preadjudicación OTIC'!BO222)</f>
        <v>0</v>
      </c>
      <c r="DT222" s="2" t="str">
        <f>IF(DR222="APROBADO",VLOOKUP(A222,'5 TD'!$D$3:$E$270,2,0),"NO APLICA")</f>
        <v>NO APLICA</v>
      </c>
      <c r="DU222" s="2" t="str">
        <f t="shared" si="105"/>
        <v>NO APLICA</v>
      </c>
      <c r="DV222" s="2" t="str">
        <f>IF(DU222="SI",VLOOKUP(A222,'5 TD'!$G$3:$H$270,2,0),"NO APLICA ")</f>
        <v xml:space="preserve">NO APLICA </v>
      </c>
      <c r="DW222" s="2" t="str">
        <f t="shared" si="133"/>
        <v>NO</v>
      </c>
      <c r="DX222" s="2" t="str">
        <f>IF(DW222="SI",VLOOKUP(A222,'5 TD'!$J$4:$K$472,2,0),"NO APLICA")</f>
        <v>NO APLICA</v>
      </c>
      <c r="DY222" s="2" t="str">
        <f t="shared" si="134"/>
        <v>NO</v>
      </c>
      <c r="DZ222" s="7" t="str">
        <f>IF(DY222="SI",VLOOKUP(A222,'5 TD'!$M$4:$N$350,2,0),"NO APLICA")</f>
        <v>NO APLICA</v>
      </c>
      <c r="EA222" s="2" t="str">
        <f t="shared" si="122"/>
        <v>NO APLICA</v>
      </c>
      <c r="EB222" s="12" t="str">
        <f t="shared" si="135"/>
        <v/>
      </c>
      <c r="EC222" s="12" t="str">
        <f>IF(EA222="SI",VLOOKUP(A222,'5 TD'!$V$4:$W$479,2,0),"NO APLICA")</f>
        <v>NO APLICA</v>
      </c>
      <c r="ED222" s="2" t="str">
        <f t="shared" si="106"/>
        <v>NO</v>
      </c>
      <c r="EE222" s="79" t="str">
        <f>IF(ED222="SI",VLOOKUP(AI222,COMPORTAMIENTO!$A$1:$H$2100,7,0),"NO APLICA")</f>
        <v>NO APLICA</v>
      </c>
      <c r="EF222" s="234" t="str">
        <f>IF(ED222="SI",VLOOKUP(A222,'5 TD'!$P$2:$Q$479,2,0),"NO APLICA")</f>
        <v>NO APLICA</v>
      </c>
      <c r="EG222" s="2" t="str">
        <f t="shared" si="107"/>
        <v>NO</v>
      </c>
      <c r="EH222" s="2">
        <f>IF(CZ222="no",0,VLOOKUP(AI222,EXPERIENCIA!$A$1:$C$2100,2,0))</f>
        <v>0</v>
      </c>
      <c r="EI222" s="2">
        <f>IF(CZ222="si",VLOOKUP(A222,'5 TD'!$S$3:$T$2103,2,0),0)</f>
        <v>0</v>
      </c>
      <c r="EJ222" s="2" t="str">
        <f t="shared" si="108"/>
        <v>SI</v>
      </c>
      <c r="EK222" s="2">
        <f>+('3 Planilla Preadjudicación OTIC'!BU223)</f>
        <v>0</v>
      </c>
      <c r="EL222" s="3"/>
      <c r="EM222" s="3"/>
      <c r="EN222" s="3"/>
    </row>
    <row r="223" spans="1:144" ht="15" hidden="1" customHeight="1" x14ac:dyDescent="0.3">
      <c r="A223" s="2">
        <f>+('3 Planilla Preadjudicación OTIC'!A223)</f>
        <v>14556</v>
      </c>
      <c r="B223" s="2" t="str">
        <f>+('3 Planilla Preadjudicación OTIC'!B223)</f>
        <v>53334038-5</v>
      </c>
      <c r="C223" s="4">
        <f>+('3 Planilla Preadjudicación OTIC'!E223)</f>
        <v>2025</v>
      </c>
      <c r="D223" s="4" t="str">
        <f>+('3 Planilla Preadjudicación OTIC'!F223)</f>
        <v>Fondos Regionales</v>
      </c>
      <c r="E223" s="4" t="str">
        <f>+('3 Planilla Preadjudicación OTIC'!G223)</f>
        <v>61531000-K</v>
      </c>
      <c r="F223" s="4" t="str">
        <f>+('3 Planilla Preadjudicación OTIC'!H223)</f>
        <v>SENCE</v>
      </c>
      <c r="G223" s="4"/>
      <c r="H223" s="4"/>
      <c r="I223" s="4" t="str">
        <f>+('3 Planilla Preadjudicación OTIC'!I223)</f>
        <v>LABORES DE INSTALACIONES SANITARIAS</v>
      </c>
      <c r="J223" s="4" t="str">
        <f>+('3 Planilla Preadjudicación OTIC'!J223)</f>
        <v>PF1575</v>
      </c>
      <c r="K223" s="4" t="str">
        <f>+('3 Planilla Preadjudicación OTIC'!K223)</f>
        <v>TÉCNICAS PARA EL EMPRENDIMIENTO</v>
      </c>
      <c r="L223" s="4" t="str">
        <f>+('3 Planilla Preadjudicación OTIC'!L223)</f>
        <v>PF0921</v>
      </c>
      <c r="M223" s="2">
        <f>+('3 Planilla Preadjudicación OTIC'!M223)</f>
        <v>9</v>
      </c>
      <c r="N223" s="4" t="str">
        <f>+('3 Planilla Preadjudicación OTIC'!N223)</f>
        <v>DE LA ARAUCANÍA</v>
      </c>
      <c r="O223" s="4" t="str">
        <f>+('3 Planilla Preadjudicación OTIC'!O223)</f>
        <v>PERQUENCO</v>
      </c>
      <c r="P223" s="4" t="str">
        <f>+('3 Planilla Preadjudicación OTIC'!P223)</f>
        <v>PERSONAS VULNERABLES PERTENECIENTES AL 80 % MÁS VULNERABLE</v>
      </c>
      <c r="Q223" s="4" t="str">
        <f>+('3 Planilla Preadjudicación OTIC'!Q223)</f>
        <v>PRESENCIAL</v>
      </c>
      <c r="R223" s="4" t="str">
        <f>+('3 Planilla Preadjudicación OTIC'!R223)</f>
        <v>INDEPENDIENTE</v>
      </c>
      <c r="S223" s="4" t="str">
        <f>+('3 Planilla Preadjudicación OTIC'!S223)</f>
        <v>01. LUNES - MAÑANA / 04. MARTES - MAÑANA / 07. MIÉRCOLES - MAÑANA / 10. JUEVES - MAÑANA / 13. VIERNES - MAÑANA</v>
      </c>
      <c r="T223" s="2">
        <f>+('3 Planilla Preadjudicación OTIC'!T223)</f>
        <v>20</v>
      </c>
      <c r="U223" s="2">
        <f>+('3 Planilla Preadjudicación OTIC'!U223)</f>
        <v>145</v>
      </c>
      <c r="V223" s="2">
        <f>+('3 Planilla Preadjudicación OTIC'!V223)</f>
        <v>12</v>
      </c>
      <c r="W223" s="2">
        <f>+('3 Planilla Preadjudicación OTIC'!W223)</f>
        <v>157</v>
      </c>
      <c r="X223" s="2">
        <f>+('3 Planilla Preadjudicación OTIC'!X223)</f>
        <v>4</v>
      </c>
      <c r="Y223" s="2" t="str">
        <f>+('3 Planilla Preadjudicación OTIC'!Y223)</f>
        <v>SI</v>
      </c>
      <c r="Z223" s="2" t="str">
        <f>+('3 Planilla Preadjudicación OTIC'!Z223)</f>
        <v>SI</v>
      </c>
      <c r="AA223" s="2" t="str">
        <f>+('3 Planilla Preadjudicación OTIC'!AA223)</f>
        <v>SI</v>
      </c>
      <c r="AB223" s="4">
        <f>+('3 Planilla Preadjudicación OTIC'!AB223)</f>
        <v>0</v>
      </c>
      <c r="AC223" s="4" t="str">
        <f>+('3 Planilla Preadjudicación OTIC'!AC223)</f>
        <v>EDUCACIÓN MEDIA COMPLETA, PREFERENTEMENTE. Y HABER CURSADO EL CURSO DE “LABORES DE SOPORTE EN INSTALACIONES
SANITARIAS” O EXPERIENCIA DE DOS AÑOS COMO “AYUDANTE INSTALACIONES SANITARIAS”, DEMOSTRABLE.</v>
      </c>
      <c r="AD223" s="2">
        <f>+('3 Planilla Preadjudicación OTIC'!AD223)</f>
        <v>0</v>
      </c>
      <c r="AE223" s="4">
        <f>+('3 Planilla Preadjudicación OTIC'!AE223)</f>
        <v>0</v>
      </c>
      <c r="AF223" s="2" t="str">
        <f>+('3 Planilla Preadjudicación OTIC'!AF223)</f>
        <v>CONVOCATORIA ABIERTA</v>
      </c>
      <c r="AG223" s="2">
        <f>+('3 Planilla Preadjudicación OTIC'!AG223)</f>
        <v>40</v>
      </c>
      <c r="AH223" s="30">
        <v>2</v>
      </c>
      <c r="AI223" s="2" t="str">
        <f>+('3 Planilla Preadjudicación OTIC'!AI223)</f>
        <v>76988315-0</v>
      </c>
      <c r="AJ223" s="135" t="str">
        <f>+('3 Planilla Preadjudicación OTIC'!AJ223)</f>
        <v>Arrayan Capacitaciones Spa</v>
      </c>
      <c r="AK223" s="4">
        <f>+('3 Planilla Preadjudicación OTIC'!AK223)</f>
        <v>157</v>
      </c>
      <c r="AL223" s="2">
        <f>+('3 Planilla Preadjudicación OTIC'!AL223)</f>
        <v>40</v>
      </c>
      <c r="AM223" s="2">
        <f>+('3 Planilla Preadjudicación OTIC'!AM223)</f>
        <v>5075</v>
      </c>
      <c r="AN223" s="12">
        <f>+('3 Planilla Preadjudicación OTIC'!AN223)</f>
        <v>270000</v>
      </c>
      <c r="AO223" s="12">
        <f>+('3 Planilla Preadjudicación OTIC'!AO223)</f>
        <v>0</v>
      </c>
      <c r="AP223" s="12">
        <f>+('3 Planilla Preadjudicación OTIC'!AP223)</f>
        <v>15935500</v>
      </c>
      <c r="AQ223" s="12">
        <f>+('3 Planilla Preadjudicación OTIC'!AQ223)</f>
        <v>3200000</v>
      </c>
      <c r="AR223" s="12">
        <f>+('3 Planilla Preadjudicación OTIC'!AR223)</f>
        <v>5400000</v>
      </c>
      <c r="AS223" s="12">
        <f>+('3 Planilla Preadjudicación OTIC'!AS223)</f>
        <v>4000000</v>
      </c>
      <c r="AT223" s="12">
        <f>+('3 Planilla Preadjudicación OTIC'!AT223)</f>
        <v>0</v>
      </c>
      <c r="AU223" s="12">
        <f>+('3 Planilla Preadjudicación OTIC'!AU223)</f>
        <v>28535500</v>
      </c>
      <c r="AV223" s="12" t="str">
        <f>+('3 Planilla Preadjudicación OTIC'!AV223)</f>
        <v>NO</v>
      </c>
      <c r="AW223" s="4" t="str">
        <f>+('3 Planilla Preadjudicación OTIC'!AW223)</f>
        <v>Valor alumno subsidio de utiles, insumos y herramientas no es correcto se menciona $270.000 y no $275.000 (RESOLUCIÓN EXENTA N°1366 28/05/2025)</v>
      </c>
      <c r="AX223" s="4">
        <f>+('3 Planilla Preadjudicación OTIC'!AX223)</f>
        <v>0</v>
      </c>
      <c r="AY223" s="2">
        <f>+('3 Planilla Preadjudicación OTIC'!AY223)</f>
        <v>0</v>
      </c>
      <c r="AZ223" s="2" t="str">
        <f>+('3 Planilla Preadjudicación OTIC'!BA223)</f>
        <v>-</v>
      </c>
      <c r="BA223" s="2" t="str">
        <f>+('3 Planilla Preadjudicación OTIC'!BB223)</f>
        <v>-</v>
      </c>
      <c r="BB223" s="2" t="str">
        <f>+('3 Planilla Preadjudicación OTIC'!BC223)</f>
        <v>-</v>
      </c>
      <c r="BC223" s="2" t="str">
        <f>+('3 Planilla Preadjudicación OTIC'!BD223)</f>
        <v>-</v>
      </c>
      <c r="BD223" s="2" t="str">
        <f>+('3 Planilla Preadjudicación OTIC'!BE223)</f>
        <v>-</v>
      </c>
      <c r="BE223" s="2" t="str">
        <f>+('3 Planilla Preadjudicación OTIC'!BF223)</f>
        <v>-</v>
      </c>
      <c r="BF223" s="2"/>
      <c r="BG223" s="2">
        <f>+('3 Planilla Preadjudicación OTIC'!BG223)</f>
        <v>0</v>
      </c>
      <c r="BH223" s="2">
        <f>+('3 Planilla Preadjudicación OTIC'!BH223)</f>
        <v>0</v>
      </c>
      <c r="BI223" s="2">
        <f>+('3 Planilla Preadjudicación OTIC'!BI223)</f>
        <v>0</v>
      </c>
      <c r="BJ223" s="2">
        <f>+('3 Planilla Preadjudicación OTIC'!BJ223)</f>
        <v>0</v>
      </c>
      <c r="BK223" s="2">
        <f>+('3 Planilla Preadjudicación OTIC'!BK223)</f>
        <v>0</v>
      </c>
      <c r="BL223" s="199">
        <f>+('3 Planilla Preadjudicación OTIC'!BM223)</f>
        <v>0</v>
      </c>
      <c r="BM223" s="103">
        <f>ROUND(('3 Planilla Preadjudicación OTIC'!BN223),1)</f>
        <v>0</v>
      </c>
      <c r="BN223" s="4">
        <f>+('3 Planilla Preadjudicación OTIC'!BO223)</f>
        <v>0</v>
      </c>
      <c r="BO223" s="4">
        <f>+('3 Planilla Preadjudicación OTIC'!BP223)</f>
        <v>0</v>
      </c>
      <c r="BP223" s="4">
        <f>+('3 Planilla Preadjudicación OTIC'!BQ223)</f>
        <v>0</v>
      </c>
      <c r="BQ223" s="4">
        <f>+('3 Planilla Preadjudicación OTIC'!BR223)</f>
        <v>0</v>
      </c>
      <c r="BR223" s="4">
        <f>+('3 Planilla Preadjudicación OTIC'!BS223)</f>
        <v>0</v>
      </c>
      <c r="BS223" s="4">
        <f>+('3 Planilla Preadjudicación OTIC'!BT223)</f>
        <v>0</v>
      </c>
      <c r="BT223" s="135"/>
      <c r="BU223" s="85">
        <f>IF(VLOOKUP(A223,'BD OFICIAL'!$A$1:$AL$2097,7,0)=D223,0,1)</f>
        <v>0</v>
      </c>
      <c r="BV223" s="85">
        <f>IF(VLOOKUP(A223,'BD OFICIAL'!$A$1:$AL$2097,11,0)=J223,0,1)</f>
        <v>0</v>
      </c>
      <c r="BW223" s="85">
        <f>IF(VLOOKUP(A223,'BD OFICIAL'!$A$1:$AL$2097,13,0)=L223,0,1)</f>
        <v>0</v>
      </c>
      <c r="BX223" s="2">
        <f>IF(VLOOKUP(A223,'BD OFICIAL'!$A$1:$AL$2097,16,0)=O223,0,1)</f>
        <v>0</v>
      </c>
      <c r="BY223" s="2">
        <f>IF(VLOOKUP(A223,'BD OFICIAL'!$A$1:$AL$2097,17,0)=P223,0,1)</f>
        <v>0</v>
      </c>
      <c r="BZ223" s="2">
        <f>IF(VLOOKUP(A223,'BD OFICIAL'!$A$1:$AL$2097,19,0)=R223,0,1)</f>
        <v>0</v>
      </c>
      <c r="CA223" s="2">
        <f>IF(VLOOKUP(A223,'BD OFICIAL'!$A$1:$AL$2097,21,0)=T223,0,1)</f>
        <v>0</v>
      </c>
      <c r="CB223" s="2">
        <f>IF(VLOOKUP(A223,'BD OFICIAL'!$A$1:$AL$2097,24,0)=AK223,0,1)</f>
        <v>0</v>
      </c>
      <c r="CC223" s="2">
        <f>IF(VLOOKUP(A223,'BD OFICIAL'!$A$1:$AL$2097,25,0)=X223,0,1)</f>
        <v>0</v>
      </c>
      <c r="CD223" s="2">
        <f>IF(VLOOKUP(A223,'BD OFICIAL'!$A$1:$AL$2097,26,0)=Y223,0,1)</f>
        <v>0</v>
      </c>
      <c r="CE223" s="2">
        <f>IF(VLOOKUP(A223,'BD OFICIAL'!$A$1:$AL$2097,27,0)=Z223,0,1)</f>
        <v>0</v>
      </c>
      <c r="CF223" s="2">
        <f>IF(VLOOKUP(A223,'BD OFICIAL'!$A$1:$AL$2097,28,0)=AA223,0,1)</f>
        <v>0</v>
      </c>
      <c r="CG223" s="2">
        <f>IF(VLOOKUP(A223,'BD OFICIAL'!$A$1:$AL$2097,33,0)=AF223,0,1)</f>
        <v>0</v>
      </c>
      <c r="CH223" s="2">
        <f>IF(VLOOKUP(A223,'BD OFICIAL'!$A$1:$AL$2097,35,0)=AH223,0,1)</f>
        <v>0</v>
      </c>
      <c r="CI223" s="85">
        <f>IF(VLOOKUP(A223,'BD OFICIAL'!$A$1:$AL$2097,34,0)=AL223,0,1)</f>
        <v>0</v>
      </c>
      <c r="CJ223" s="12">
        <f>VLOOKUP(A223,'BD OFICIAL'!$A$1:$AM$2097,36,0)*AM223-AP223</f>
        <v>0</v>
      </c>
      <c r="CK223" s="85" t="str">
        <f t="shared" si="109"/>
        <v>SHNOM</v>
      </c>
      <c r="CL223" s="85" t="str">
        <f t="shared" si="110"/>
        <v>SI</v>
      </c>
      <c r="CM223" s="85" t="str">
        <f t="shared" si="123"/>
        <v>NO</v>
      </c>
      <c r="CN223" s="31">
        <f t="shared" si="124"/>
        <v>0</v>
      </c>
      <c r="CO223" s="31">
        <f t="shared" si="111"/>
        <v>0</v>
      </c>
      <c r="CP223" s="31">
        <f t="shared" si="102"/>
        <v>0</v>
      </c>
      <c r="CQ223" s="31">
        <f>IF(Y223="NO",0,IF(Y223="SI",IF(VLOOKUP(A223,'BD OFICIAL'!$A:$AO,40,0)=AQ223,0,1)))</f>
        <v>0</v>
      </c>
      <c r="CR223" s="31">
        <f>IF(Z223="NO",0,IF(Z223="SI",IF(VLOOKUP(A223,'BD OFICIAL'!$A:$AO,41,0)=AS223,0,1)))</f>
        <v>0</v>
      </c>
      <c r="CS223" s="31">
        <f t="shared" si="112"/>
        <v>1</v>
      </c>
      <c r="CT223" s="31">
        <f t="shared" si="113"/>
        <v>0</v>
      </c>
      <c r="CU223" s="31">
        <f>IF(VLOOKUP(A223,'BD OFICIAL'!$A$1:$AL$1055,31,0)="SI",IF(AT223&gt;0,0,1),IF(AT223=0,0,1))</f>
        <v>0</v>
      </c>
      <c r="CV223" s="31">
        <f t="shared" si="114"/>
        <v>0</v>
      </c>
      <c r="CW223" s="31">
        <f t="shared" si="115"/>
        <v>0</v>
      </c>
      <c r="CX223" s="85" t="str">
        <f t="shared" si="125"/>
        <v>NO</v>
      </c>
      <c r="CY223" s="31">
        <f t="shared" si="126"/>
        <v>0</v>
      </c>
      <c r="CZ223" s="85" t="str">
        <f>IF(ISERROR(VLOOKUP(AI223,EXPERIENCIA!$A$1:$C$2100,1,0)),"NO","SI")</f>
        <v>NO</v>
      </c>
      <c r="DA223" s="85" t="str">
        <f>IF(CX223="no","NO APLICA",IF(AX223=0,"ERROR NOTA",IF(AND(AX223&gt;1,CZ223="NO"),"ERROR NOTA",IF(AND(CZ223="NO",AX223=1),0,IF(VLOOKUP(AI223,EXPERIENCIA!$A$1:$C$2100,3,0)=AX223,0,"ERROR NOTA")))))</f>
        <v>NO APLICA</v>
      </c>
      <c r="DB223" s="85" t="str">
        <f>IF(ISERROR(VLOOKUP(AI223,COMPORTAMIENTO!$A$1:$C$2100,1,0)),"NO","SI")</f>
        <v>NO</v>
      </c>
      <c r="DC223" s="85" t="str">
        <f>IF(CX223="NO","NO APLICA",IF(AY223=0,"ERROR NOTA",IF(AND(DB223="NO",AY223=7),0,IF(VLOOKUP(AI223,COMPORTAMIENTO!$A$2:$H$2100,8,0)=AY223,0,"ERROR NOTA"))))</f>
        <v>NO APLICA</v>
      </c>
      <c r="DD223" s="103" t="str">
        <f t="shared" si="127"/>
        <v>NO APLICA</v>
      </c>
      <c r="DE223" s="103" t="str">
        <f t="shared" si="128"/>
        <v>NO APLICA</v>
      </c>
      <c r="DF223" s="85" t="str">
        <f t="shared" si="116"/>
        <v>SI</v>
      </c>
      <c r="DG223" s="85">
        <f t="shared" si="117"/>
        <v>0</v>
      </c>
      <c r="DH223" s="85">
        <f t="shared" si="129"/>
        <v>0</v>
      </c>
      <c r="DI223" s="85" t="str">
        <f t="shared" si="118"/>
        <v>NO APLICA</v>
      </c>
      <c r="DJ223" s="7" t="str">
        <f t="shared" si="130"/>
        <v>NO APLICA</v>
      </c>
      <c r="DK223" s="7" t="str">
        <f t="shared" si="119"/>
        <v>NO APLICA</v>
      </c>
      <c r="DL223" s="12">
        <f t="shared" si="131"/>
        <v>5075</v>
      </c>
      <c r="DM223" s="12">
        <f>VLOOKUP(A223,'5 TD'!$A:$B,2,0)</f>
        <v>5075</v>
      </c>
      <c r="DN223" s="7" t="str">
        <f t="shared" si="120"/>
        <v>NO APLICA</v>
      </c>
      <c r="DO223" s="85" t="str">
        <f t="shared" si="121"/>
        <v>NO APLICA</v>
      </c>
      <c r="DP223" s="85" t="str">
        <f t="shared" si="103"/>
        <v>NO APLICA</v>
      </c>
      <c r="DQ223" s="7" t="str">
        <f t="shared" si="104"/>
        <v>NO APLICA</v>
      </c>
      <c r="DR223" s="85" t="str">
        <f t="shared" si="132"/>
        <v>NO APLICA</v>
      </c>
      <c r="DS223" s="2">
        <f>+('3 Planilla Preadjudicación OTIC'!BO223)</f>
        <v>0</v>
      </c>
      <c r="DT223" s="2" t="str">
        <f>IF(DR223="APROBADO",VLOOKUP(A223,'5 TD'!$D$3:$E$270,2,0),"NO APLICA")</f>
        <v>NO APLICA</v>
      </c>
      <c r="DU223" s="2" t="str">
        <f t="shared" si="105"/>
        <v>NO APLICA</v>
      </c>
      <c r="DV223" s="2" t="str">
        <f>IF(DU223="SI",VLOOKUP(A223,'5 TD'!$G$3:$H$270,2,0),"NO APLICA ")</f>
        <v xml:space="preserve">NO APLICA </v>
      </c>
      <c r="DW223" s="2" t="str">
        <f t="shared" si="133"/>
        <v>NO</v>
      </c>
      <c r="DX223" s="2" t="str">
        <f>IF(DW223="SI",VLOOKUP(A223,'5 TD'!$J$4:$K$472,2,0),"NO APLICA")</f>
        <v>NO APLICA</v>
      </c>
      <c r="DY223" s="2" t="str">
        <f t="shared" si="134"/>
        <v>NO</v>
      </c>
      <c r="DZ223" s="7" t="str">
        <f>IF(DY223="SI",VLOOKUP(A223,'5 TD'!$M$4:$N$350,2,0),"NO APLICA")</f>
        <v>NO APLICA</v>
      </c>
      <c r="EA223" s="2" t="str">
        <f t="shared" si="122"/>
        <v>NO APLICA</v>
      </c>
      <c r="EB223" s="12" t="str">
        <f t="shared" si="135"/>
        <v/>
      </c>
      <c r="EC223" s="12" t="str">
        <f>IF(EA223="SI",VLOOKUP(A223,'5 TD'!$V$4:$W$479,2,0),"NO APLICA")</f>
        <v>NO APLICA</v>
      </c>
      <c r="ED223" s="2" t="str">
        <f t="shared" si="106"/>
        <v>NO</v>
      </c>
      <c r="EE223" s="79" t="str">
        <f>IF(ED223="SI",VLOOKUP(AI223,COMPORTAMIENTO!$A$1:$H$2100,7,0),"NO APLICA")</f>
        <v>NO APLICA</v>
      </c>
      <c r="EF223" s="234" t="str">
        <f>IF(ED223="SI",VLOOKUP(A223,'5 TD'!$P$2:$Q$479,2,0),"NO APLICA")</f>
        <v>NO APLICA</v>
      </c>
      <c r="EG223" s="2" t="str">
        <f t="shared" si="107"/>
        <v>NO</v>
      </c>
      <c r="EH223" s="2">
        <f>IF(CZ223="no",0,VLOOKUP(AI223,EXPERIENCIA!$A$1:$C$2100,2,0))</f>
        <v>0</v>
      </c>
      <c r="EI223" s="2">
        <f>IF(CZ223="si",VLOOKUP(A223,'5 TD'!$S$3:$T$2103,2,0),0)</f>
        <v>0</v>
      </c>
      <c r="EJ223" s="2" t="str">
        <f t="shared" si="108"/>
        <v>SI</v>
      </c>
      <c r="EK223" s="2">
        <f>+('3 Planilla Preadjudicación OTIC'!BU224)</f>
        <v>0</v>
      </c>
      <c r="EL223" s="3"/>
      <c r="EM223" s="3"/>
      <c r="EN223" s="3"/>
    </row>
    <row r="224" spans="1:144" ht="15" hidden="1" customHeight="1" x14ac:dyDescent="0.3">
      <c r="A224" s="2">
        <f>+('3 Planilla Preadjudicación OTIC'!A224)</f>
        <v>14557</v>
      </c>
      <c r="B224" s="2" t="str">
        <f>+('3 Planilla Preadjudicación OTIC'!B224)</f>
        <v>53334038-5</v>
      </c>
      <c r="C224" s="4">
        <f>+('3 Planilla Preadjudicación OTIC'!E224)</f>
        <v>2025</v>
      </c>
      <c r="D224" s="4" t="str">
        <f>+('3 Planilla Preadjudicación OTIC'!F224)</f>
        <v>Fondos Regionales</v>
      </c>
      <c r="E224" s="4" t="str">
        <f>+('3 Planilla Preadjudicación OTIC'!G224)</f>
        <v>61531000-K</v>
      </c>
      <c r="F224" s="4" t="str">
        <f>+('3 Planilla Preadjudicación OTIC'!H224)</f>
        <v>SENCE</v>
      </c>
      <c r="G224" s="4"/>
      <c r="H224" s="4"/>
      <c r="I224" s="4" t="str">
        <f>+('3 Planilla Preadjudicación OTIC'!I224)</f>
        <v>LABORES DE INSTALACIONES SANITARIAS</v>
      </c>
      <c r="J224" s="4" t="str">
        <f>+('3 Planilla Preadjudicación OTIC'!J224)</f>
        <v>PF1575</v>
      </c>
      <c r="K224" s="4" t="str">
        <f>+('3 Planilla Preadjudicación OTIC'!K224)</f>
        <v>TÉCNICAS PARA EL EMPRENDIMIENTO</v>
      </c>
      <c r="L224" s="4" t="str">
        <f>+('3 Planilla Preadjudicación OTIC'!L224)</f>
        <v>PF0921</v>
      </c>
      <c r="M224" s="2">
        <f>+('3 Planilla Preadjudicación OTIC'!M224)</f>
        <v>9</v>
      </c>
      <c r="N224" s="4" t="str">
        <f>+('3 Planilla Preadjudicación OTIC'!N224)</f>
        <v>DE LA ARAUCANÍA</v>
      </c>
      <c r="O224" s="4" t="str">
        <f>+('3 Planilla Preadjudicación OTIC'!O224)</f>
        <v>LUMACO</v>
      </c>
      <c r="P224" s="4" t="str">
        <f>+('3 Planilla Preadjudicación OTIC'!P224)</f>
        <v>PERSONAS VULNERABLES PERTENECIENTES AL 80 % MÁS VULNERABLE</v>
      </c>
      <c r="Q224" s="4" t="str">
        <f>+('3 Planilla Preadjudicación OTIC'!Q224)</f>
        <v>PRESENCIAL</v>
      </c>
      <c r="R224" s="4" t="str">
        <f>+('3 Planilla Preadjudicación OTIC'!R224)</f>
        <v>INDEPENDIENTE</v>
      </c>
      <c r="S224" s="4" t="str">
        <f>+('3 Planilla Preadjudicación OTIC'!S224)</f>
        <v>01. LUNES - MAÑANA / 04. MARTES - MAÑANA / 07. MIÉRCOLES - MAÑANA / 10. JUEVES - MAÑANA / 13. VIERNES - MAÑANA</v>
      </c>
      <c r="T224" s="2">
        <f>+('3 Planilla Preadjudicación OTIC'!T224)</f>
        <v>20</v>
      </c>
      <c r="U224" s="2">
        <f>+('3 Planilla Preadjudicación OTIC'!U224)</f>
        <v>145</v>
      </c>
      <c r="V224" s="2">
        <f>+('3 Planilla Preadjudicación OTIC'!V224)</f>
        <v>12</v>
      </c>
      <c r="W224" s="2">
        <f>+('3 Planilla Preadjudicación OTIC'!W224)</f>
        <v>157</v>
      </c>
      <c r="X224" s="2">
        <f>+('3 Planilla Preadjudicación OTIC'!X224)</f>
        <v>4</v>
      </c>
      <c r="Y224" s="2" t="str">
        <f>+('3 Planilla Preadjudicación OTIC'!Y224)</f>
        <v>SI</v>
      </c>
      <c r="Z224" s="2" t="str">
        <f>+('3 Planilla Preadjudicación OTIC'!Z224)</f>
        <v>SI</v>
      </c>
      <c r="AA224" s="2" t="str">
        <f>+('3 Planilla Preadjudicación OTIC'!AA224)</f>
        <v>SI</v>
      </c>
      <c r="AB224" s="4">
        <f>+('3 Planilla Preadjudicación OTIC'!AB224)</f>
        <v>0</v>
      </c>
      <c r="AC224" s="4" t="str">
        <f>+('3 Planilla Preadjudicación OTIC'!AC224)</f>
        <v>EDUCACIÓN MEDIA COMPLETA, PREFERENTEMENTE. Y HABER CURSADO EL CURSO DE “LABORES DE SOPORTE EN INSTALACIONES
SANITARIAS” O EXPERIENCIA DE DOS AÑOS COMO “AYUDANTE INSTALACIONES SANITARIAS”, DEMOSTRABLE.</v>
      </c>
      <c r="AD224" s="2">
        <f>+('3 Planilla Preadjudicación OTIC'!AD224)</f>
        <v>0</v>
      </c>
      <c r="AE224" s="4">
        <f>+('3 Planilla Preadjudicación OTIC'!AE224)</f>
        <v>0</v>
      </c>
      <c r="AF224" s="2" t="str">
        <f>+('3 Planilla Preadjudicación OTIC'!AF224)</f>
        <v>CONVOCATORIA ABIERTA</v>
      </c>
      <c r="AG224" s="2">
        <f>+('3 Planilla Preadjudicación OTIC'!AG224)</f>
        <v>40</v>
      </c>
      <c r="AH224" s="30">
        <v>2</v>
      </c>
      <c r="AI224" s="2" t="str">
        <f>+('3 Planilla Preadjudicación OTIC'!AI224)</f>
        <v>76988315-0</v>
      </c>
      <c r="AJ224" s="135" t="str">
        <f>+('3 Planilla Preadjudicación OTIC'!AJ224)</f>
        <v>Arrayan Capacitaciones Spa</v>
      </c>
      <c r="AK224" s="4">
        <f>+('3 Planilla Preadjudicación OTIC'!AK224)</f>
        <v>157</v>
      </c>
      <c r="AL224" s="2">
        <f>+('3 Planilla Preadjudicación OTIC'!AL224)</f>
        <v>40</v>
      </c>
      <c r="AM224" s="2">
        <f>+('3 Planilla Preadjudicación OTIC'!AM224)</f>
        <v>5075</v>
      </c>
      <c r="AN224" s="12">
        <f>+('3 Planilla Preadjudicación OTIC'!AN224)</f>
        <v>270000</v>
      </c>
      <c r="AO224" s="12">
        <f>+('3 Planilla Preadjudicación OTIC'!AO224)</f>
        <v>0</v>
      </c>
      <c r="AP224" s="12">
        <f>+('3 Planilla Preadjudicación OTIC'!AP224)</f>
        <v>15935500</v>
      </c>
      <c r="AQ224" s="12">
        <f>+('3 Planilla Preadjudicación OTIC'!AQ224)</f>
        <v>3200000</v>
      </c>
      <c r="AR224" s="12">
        <f>+('3 Planilla Preadjudicación OTIC'!AR224)</f>
        <v>5400000</v>
      </c>
      <c r="AS224" s="12">
        <f>+('3 Planilla Preadjudicación OTIC'!AS224)</f>
        <v>4000000</v>
      </c>
      <c r="AT224" s="12">
        <f>+('3 Planilla Preadjudicación OTIC'!AT224)</f>
        <v>0</v>
      </c>
      <c r="AU224" s="12">
        <f>+('3 Planilla Preadjudicación OTIC'!AU224)</f>
        <v>28535500</v>
      </c>
      <c r="AV224" s="12" t="str">
        <f>+('3 Planilla Preadjudicación OTIC'!AV224)</f>
        <v>NO</v>
      </c>
      <c r="AW224" s="4" t="str">
        <f>+('3 Planilla Preadjudicación OTIC'!AW224)</f>
        <v>Valor alumno subsidio de utiles, insumos y herramientas no es correcto se menciona $270.000 y no $275.000 (RESOLUCIÓN EXENTA N°1366 28/05/2025)</v>
      </c>
      <c r="AX224" s="4">
        <f>+('3 Planilla Preadjudicación OTIC'!AX224)</f>
        <v>0</v>
      </c>
      <c r="AY224" s="2">
        <f>+('3 Planilla Preadjudicación OTIC'!AY224)</f>
        <v>0</v>
      </c>
      <c r="AZ224" s="2" t="str">
        <f>+('3 Planilla Preadjudicación OTIC'!BA224)</f>
        <v>-</v>
      </c>
      <c r="BA224" s="2" t="str">
        <f>+('3 Planilla Preadjudicación OTIC'!BB224)</f>
        <v>-</v>
      </c>
      <c r="BB224" s="2" t="str">
        <f>+('3 Planilla Preadjudicación OTIC'!BC224)</f>
        <v>-</v>
      </c>
      <c r="BC224" s="2" t="str">
        <f>+('3 Planilla Preadjudicación OTIC'!BD224)</f>
        <v>-</v>
      </c>
      <c r="BD224" s="2" t="str">
        <f>+('3 Planilla Preadjudicación OTIC'!BE224)</f>
        <v>-</v>
      </c>
      <c r="BE224" s="2" t="str">
        <f>+('3 Planilla Preadjudicación OTIC'!BF224)</f>
        <v>-</v>
      </c>
      <c r="BF224" s="2"/>
      <c r="BG224" s="2">
        <f>+('3 Planilla Preadjudicación OTIC'!BG224)</f>
        <v>0</v>
      </c>
      <c r="BH224" s="2">
        <f>+('3 Planilla Preadjudicación OTIC'!BH224)</f>
        <v>0</v>
      </c>
      <c r="BI224" s="2">
        <f>+('3 Planilla Preadjudicación OTIC'!BI224)</f>
        <v>0</v>
      </c>
      <c r="BJ224" s="2">
        <f>+('3 Planilla Preadjudicación OTIC'!BJ224)</f>
        <v>0</v>
      </c>
      <c r="BK224" s="2">
        <f>+('3 Planilla Preadjudicación OTIC'!BK224)</f>
        <v>0</v>
      </c>
      <c r="BL224" s="199">
        <f>+('3 Planilla Preadjudicación OTIC'!BM224)</f>
        <v>0</v>
      </c>
      <c r="BM224" s="103">
        <f>ROUND(('3 Planilla Preadjudicación OTIC'!BN224),1)</f>
        <v>0</v>
      </c>
      <c r="BN224" s="4">
        <f>+('3 Planilla Preadjudicación OTIC'!BO224)</f>
        <v>0</v>
      </c>
      <c r="BO224" s="4">
        <f>+('3 Planilla Preadjudicación OTIC'!BP224)</f>
        <v>0</v>
      </c>
      <c r="BP224" s="4">
        <f>+('3 Planilla Preadjudicación OTIC'!BQ224)</f>
        <v>0</v>
      </c>
      <c r="BQ224" s="4">
        <f>+('3 Planilla Preadjudicación OTIC'!BR224)</f>
        <v>0</v>
      </c>
      <c r="BR224" s="4">
        <f>+('3 Planilla Preadjudicación OTIC'!BS224)</f>
        <v>0</v>
      </c>
      <c r="BS224" s="4">
        <f>+('3 Planilla Preadjudicación OTIC'!BT224)</f>
        <v>0</v>
      </c>
      <c r="BT224" s="135"/>
      <c r="BU224" s="85">
        <f>IF(VLOOKUP(A224,'BD OFICIAL'!$A$1:$AL$2097,7,0)=D224,0,1)</f>
        <v>0</v>
      </c>
      <c r="BV224" s="85">
        <f>IF(VLOOKUP(A224,'BD OFICIAL'!$A$1:$AL$2097,11,0)=J224,0,1)</f>
        <v>0</v>
      </c>
      <c r="BW224" s="85">
        <f>IF(VLOOKUP(A224,'BD OFICIAL'!$A$1:$AL$2097,13,0)=L224,0,1)</f>
        <v>0</v>
      </c>
      <c r="BX224" s="2">
        <f>IF(VLOOKUP(A224,'BD OFICIAL'!$A$1:$AL$2097,16,0)=O224,0,1)</f>
        <v>0</v>
      </c>
      <c r="BY224" s="2">
        <f>IF(VLOOKUP(A224,'BD OFICIAL'!$A$1:$AL$2097,17,0)=P224,0,1)</f>
        <v>0</v>
      </c>
      <c r="BZ224" s="2">
        <f>IF(VLOOKUP(A224,'BD OFICIAL'!$A$1:$AL$2097,19,0)=R224,0,1)</f>
        <v>0</v>
      </c>
      <c r="CA224" s="2">
        <f>IF(VLOOKUP(A224,'BD OFICIAL'!$A$1:$AL$2097,21,0)=T224,0,1)</f>
        <v>0</v>
      </c>
      <c r="CB224" s="2">
        <f>IF(VLOOKUP(A224,'BD OFICIAL'!$A$1:$AL$2097,24,0)=AK224,0,1)</f>
        <v>0</v>
      </c>
      <c r="CC224" s="2">
        <f>IF(VLOOKUP(A224,'BD OFICIAL'!$A$1:$AL$2097,25,0)=X224,0,1)</f>
        <v>0</v>
      </c>
      <c r="CD224" s="2">
        <f>IF(VLOOKUP(A224,'BD OFICIAL'!$A$1:$AL$2097,26,0)=Y224,0,1)</f>
        <v>0</v>
      </c>
      <c r="CE224" s="2">
        <f>IF(VLOOKUP(A224,'BD OFICIAL'!$A$1:$AL$2097,27,0)=Z224,0,1)</f>
        <v>0</v>
      </c>
      <c r="CF224" s="2">
        <f>IF(VLOOKUP(A224,'BD OFICIAL'!$A$1:$AL$2097,28,0)=AA224,0,1)</f>
        <v>0</v>
      </c>
      <c r="CG224" s="2">
        <f>IF(VLOOKUP(A224,'BD OFICIAL'!$A$1:$AL$2097,33,0)=AF224,0,1)</f>
        <v>0</v>
      </c>
      <c r="CH224" s="2">
        <f>IF(VLOOKUP(A224,'BD OFICIAL'!$A$1:$AL$2097,35,0)=AH224,0,1)</f>
        <v>0</v>
      </c>
      <c r="CI224" s="85">
        <f>IF(VLOOKUP(A224,'BD OFICIAL'!$A$1:$AL$2097,34,0)=AL224,0,1)</f>
        <v>0</v>
      </c>
      <c r="CJ224" s="12">
        <f>VLOOKUP(A224,'BD OFICIAL'!$A$1:$AM$2097,36,0)*AM224-AP224</f>
        <v>0</v>
      </c>
      <c r="CK224" s="85" t="str">
        <f t="shared" si="109"/>
        <v>SHNOM</v>
      </c>
      <c r="CL224" s="85" t="str">
        <f t="shared" si="110"/>
        <v>SI</v>
      </c>
      <c r="CM224" s="85" t="str">
        <f t="shared" si="123"/>
        <v>NO</v>
      </c>
      <c r="CN224" s="31">
        <f t="shared" si="124"/>
        <v>0</v>
      </c>
      <c r="CO224" s="31">
        <f t="shared" si="111"/>
        <v>0</v>
      </c>
      <c r="CP224" s="31">
        <f t="shared" si="102"/>
        <v>0</v>
      </c>
      <c r="CQ224" s="31">
        <f>IF(Y224="NO",0,IF(Y224="SI",IF(VLOOKUP(A224,'BD OFICIAL'!$A:$AO,40,0)=AQ224,0,1)))</f>
        <v>0</v>
      </c>
      <c r="CR224" s="31">
        <f>IF(Z224="NO",0,IF(Z224="SI",IF(VLOOKUP(A224,'BD OFICIAL'!$A:$AO,41,0)=AS224,0,1)))</f>
        <v>0</v>
      </c>
      <c r="CS224" s="31">
        <f t="shared" si="112"/>
        <v>1</v>
      </c>
      <c r="CT224" s="31">
        <f t="shared" si="113"/>
        <v>0</v>
      </c>
      <c r="CU224" s="31">
        <f>IF(VLOOKUP(A224,'BD OFICIAL'!$A$1:$AL$1055,31,0)="SI",IF(AT224&gt;0,0,1),IF(AT224=0,0,1))</f>
        <v>0</v>
      </c>
      <c r="CV224" s="31">
        <f t="shared" si="114"/>
        <v>0</v>
      </c>
      <c r="CW224" s="31">
        <f t="shared" si="115"/>
        <v>0</v>
      </c>
      <c r="CX224" s="85" t="str">
        <f t="shared" si="125"/>
        <v>NO</v>
      </c>
      <c r="CY224" s="31">
        <f t="shared" si="126"/>
        <v>0</v>
      </c>
      <c r="CZ224" s="85" t="str">
        <f>IF(ISERROR(VLOOKUP(AI224,EXPERIENCIA!$A$1:$C$2100,1,0)),"NO","SI")</f>
        <v>NO</v>
      </c>
      <c r="DA224" s="85" t="str">
        <f>IF(CX224="no","NO APLICA",IF(AX224=0,"ERROR NOTA",IF(AND(AX224&gt;1,CZ224="NO"),"ERROR NOTA",IF(AND(CZ224="NO",AX224=1),0,IF(VLOOKUP(AI224,EXPERIENCIA!$A$1:$C$2100,3,0)=AX224,0,"ERROR NOTA")))))</f>
        <v>NO APLICA</v>
      </c>
      <c r="DB224" s="85" t="str">
        <f>IF(ISERROR(VLOOKUP(AI224,COMPORTAMIENTO!$A$1:$C$2100,1,0)),"NO","SI")</f>
        <v>NO</v>
      </c>
      <c r="DC224" s="85" t="str">
        <f>IF(CX224="NO","NO APLICA",IF(AY224=0,"ERROR NOTA",IF(AND(DB224="NO",AY224=7),0,IF(VLOOKUP(AI224,COMPORTAMIENTO!$A$2:$H$2100,8,0)=AY224,0,"ERROR NOTA"))))</f>
        <v>NO APLICA</v>
      </c>
      <c r="DD224" s="103" t="str">
        <f t="shared" si="127"/>
        <v>NO APLICA</v>
      </c>
      <c r="DE224" s="103" t="str">
        <f t="shared" si="128"/>
        <v>NO APLICA</v>
      </c>
      <c r="DF224" s="85" t="str">
        <f t="shared" si="116"/>
        <v>SI</v>
      </c>
      <c r="DG224" s="85">
        <f t="shared" si="117"/>
        <v>0</v>
      </c>
      <c r="DH224" s="85">
        <f t="shared" si="129"/>
        <v>0</v>
      </c>
      <c r="DI224" s="85" t="str">
        <f t="shared" si="118"/>
        <v>NO APLICA</v>
      </c>
      <c r="DJ224" s="7" t="str">
        <f t="shared" si="130"/>
        <v>NO APLICA</v>
      </c>
      <c r="DK224" s="7" t="str">
        <f t="shared" si="119"/>
        <v>NO APLICA</v>
      </c>
      <c r="DL224" s="12">
        <f t="shared" si="131"/>
        <v>5075</v>
      </c>
      <c r="DM224" s="12">
        <f>VLOOKUP(A224,'5 TD'!$A:$B,2,0)</f>
        <v>5075</v>
      </c>
      <c r="DN224" s="7" t="str">
        <f t="shared" si="120"/>
        <v>NO APLICA</v>
      </c>
      <c r="DO224" s="85" t="str">
        <f t="shared" si="121"/>
        <v>NO APLICA</v>
      </c>
      <c r="DP224" s="85" t="str">
        <f t="shared" si="103"/>
        <v>NO APLICA</v>
      </c>
      <c r="DQ224" s="7" t="str">
        <f t="shared" si="104"/>
        <v>NO APLICA</v>
      </c>
      <c r="DR224" s="85" t="str">
        <f t="shared" si="132"/>
        <v>NO APLICA</v>
      </c>
      <c r="DS224" s="2">
        <f>+('3 Planilla Preadjudicación OTIC'!BO224)</f>
        <v>0</v>
      </c>
      <c r="DT224" s="2" t="str">
        <f>IF(DR224="APROBADO",VLOOKUP(A224,'5 TD'!$D$3:$E$270,2,0),"NO APLICA")</f>
        <v>NO APLICA</v>
      </c>
      <c r="DU224" s="2" t="str">
        <f t="shared" si="105"/>
        <v>NO APLICA</v>
      </c>
      <c r="DV224" s="2" t="str">
        <f>IF(DU224="SI",VLOOKUP(A224,'5 TD'!$G$3:$H$270,2,0),"NO APLICA ")</f>
        <v xml:space="preserve">NO APLICA </v>
      </c>
      <c r="DW224" s="2" t="str">
        <f t="shared" si="133"/>
        <v>NO</v>
      </c>
      <c r="DX224" s="2" t="str">
        <f>IF(DW224="SI",VLOOKUP(A224,'5 TD'!$J$4:$K$472,2,0),"NO APLICA")</f>
        <v>NO APLICA</v>
      </c>
      <c r="DY224" s="2" t="str">
        <f t="shared" si="134"/>
        <v>NO</v>
      </c>
      <c r="DZ224" s="7" t="str">
        <f>IF(DY224="SI",VLOOKUP(A224,'5 TD'!$M$4:$N$350,2,0),"NO APLICA")</f>
        <v>NO APLICA</v>
      </c>
      <c r="EA224" s="2" t="str">
        <f t="shared" si="122"/>
        <v>NO APLICA</v>
      </c>
      <c r="EB224" s="12" t="str">
        <f t="shared" si="135"/>
        <v/>
      </c>
      <c r="EC224" s="12" t="str">
        <f>IF(EA224="SI",VLOOKUP(A224,'5 TD'!$V$4:$W$479,2,0),"NO APLICA")</f>
        <v>NO APLICA</v>
      </c>
      <c r="ED224" s="2" t="str">
        <f t="shared" si="106"/>
        <v>NO</v>
      </c>
      <c r="EE224" s="79" t="str">
        <f>IF(ED224="SI",VLOOKUP(AI224,COMPORTAMIENTO!$A$1:$H$2100,7,0),"NO APLICA")</f>
        <v>NO APLICA</v>
      </c>
      <c r="EF224" s="234" t="str">
        <f>IF(ED224="SI",VLOOKUP(A224,'5 TD'!$P$2:$Q$479,2,0),"NO APLICA")</f>
        <v>NO APLICA</v>
      </c>
      <c r="EG224" s="2" t="str">
        <f t="shared" si="107"/>
        <v>NO</v>
      </c>
      <c r="EH224" s="2">
        <f>IF(CZ224="no",0,VLOOKUP(AI224,EXPERIENCIA!$A$1:$C$2100,2,0))</f>
        <v>0</v>
      </c>
      <c r="EI224" s="2">
        <f>IF(CZ224="si",VLOOKUP(A224,'5 TD'!$S$3:$T$2103,2,0),0)</f>
        <v>0</v>
      </c>
      <c r="EJ224" s="2" t="str">
        <f t="shared" si="108"/>
        <v>SI</v>
      </c>
      <c r="EK224" s="2">
        <f>+('3 Planilla Preadjudicación OTIC'!BU225)</f>
        <v>0</v>
      </c>
      <c r="EL224" s="3"/>
      <c r="EM224" s="3"/>
      <c r="EN224" s="3"/>
    </row>
    <row r="225" spans="1:144" ht="15" hidden="1" customHeight="1" x14ac:dyDescent="0.3">
      <c r="A225" s="2">
        <f>+('3 Planilla Preadjudicación OTIC'!A225)</f>
        <v>14537</v>
      </c>
      <c r="B225" s="2" t="str">
        <f>+('3 Planilla Preadjudicación OTIC'!B225)</f>
        <v>53334038-5</v>
      </c>
      <c r="C225" s="4">
        <f>+('3 Planilla Preadjudicación OTIC'!E225)</f>
        <v>2025</v>
      </c>
      <c r="D225" s="4" t="str">
        <f>+('3 Planilla Preadjudicación OTIC'!F225)</f>
        <v>Fondos Regionales</v>
      </c>
      <c r="E225" s="4" t="str">
        <f>+('3 Planilla Preadjudicación OTIC'!G225)</f>
        <v>61531000-K</v>
      </c>
      <c r="F225" s="4" t="str">
        <f>+('3 Planilla Preadjudicación OTIC'!H225)</f>
        <v>SENCE</v>
      </c>
      <c r="G225" s="4"/>
      <c r="H225" s="4"/>
      <c r="I225" s="4" t="str">
        <f>+('3 Planilla Preadjudicación OTIC'!I225)</f>
        <v>SERVICIO DE GUARDIA DE SEGURIDAD</v>
      </c>
      <c r="J225" s="4" t="str">
        <f>+('3 Planilla Preadjudicación OTIC'!J225)</f>
        <v>PF1184</v>
      </c>
      <c r="K225" s="4">
        <f>+('3 Planilla Preadjudicación OTIC'!K225)</f>
        <v>0</v>
      </c>
      <c r="L225" s="4">
        <f>+('3 Planilla Preadjudicación OTIC'!L225)</f>
        <v>0</v>
      </c>
      <c r="M225" s="2">
        <f>+('3 Planilla Preadjudicación OTIC'!M225)</f>
        <v>9</v>
      </c>
      <c r="N225" s="4" t="str">
        <f>+('3 Planilla Preadjudicación OTIC'!N225)</f>
        <v>DE LA ARAUCANÍA</v>
      </c>
      <c r="O225" s="4" t="str">
        <f>+('3 Planilla Preadjudicación OTIC'!O225)</f>
        <v>GORBEA</v>
      </c>
      <c r="P225" s="4" t="str">
        <f>+('3 Planilla Preadjudicación OTIC'!P225)</f>
        <v>PERSONAS VULNERABLES PERTENECIENTES AL 80 % MÁS VULNERABLE</v>
      </c>
      <c r="Q225" s="4" t="str">
        <f>+('3 Planilla Preadjudicación OTIC'!Q225)</f>
        <v>PRESENCIAL</v>
      </c>
      <c r="R225" s="4" t="str">
        <f>+('3 Planilla Preadjudicación OTIC'!R225)</f>
        <v>DEPENDIENTE</v>
      </c>
      <c r="S225" s="4" t="str">
        <f>+('3 Planilla Preadjudicación OTIC'!S225)</f>
        <v>01. LUNES - MAÑANA / 04. MARTES - MAÑANA / 07. MIÉRCOLES - MAÑANA / 10. JUEVES - MAÑANA / 13. VIERNES - MAÑANA</v>
      </c>
      <c r="T225" s="2">
        <f>+('3 Planilla Preadjudicación OTIC'!T225)</f>
        <v>20</v>
      </c>
      <c r="U225" s="2">
        <f>+('3 Planilla Preadjudicación OTIC'!U225)</f>
        <v>90</v>
      </c>
      <c r="V225" s="2" t="str">
        <f>+('3 Planilla Preadjudicación OTIC'!V225)</f>
        <v/>
      </c>
      <c r="W225" s="2">
        <f>+('3 Planilla Preadjudicación OTIC'!W225)</f>
        <v>90</v>
      </c>
      <c r="X225" s="2">
        <f>+('3 Planilla Preadjudicación OTIC'!X225)</f>
        <v>4</v>
      </c>
      <c r="Y225" s="2" t="str">
        <f>+('3 Planilla Preadjudicación OTIC'!Y225)</f>
        <v>SI</v>
      </c>
      <c r="Z225" s="2" t="str">
        <f>+('3 Planilla Preadjudicación OTIC'!Z225)</f>
        <v>SI</v>
      </c>
      <c r="AA225" s="2" t="str">
        <f>+('3 Planilla Preadjudicación OTIC'!AA225)</f>
        <v>NO</v>
      </c>
      <c r="AB225" s="4">
        <f>+('3 Planilla Preadjudicación OTIC'!AB225)</f>
        <v>0</v>
      </c>
      <c r="AC225" s="4" t="str">
        <f>+('3 Planilla Preadjudicación OTIC'!AC225)</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25" s="2" t="str">
        <f>+('3 Planilla Preadjudicación OTIC'!AD225)</f>
        <v>SI</v>
      </c>
      <c r="AE225" s="4" t="str">
        <f>+('3 Planilla Preadjudicación OTIC'!AE225)</f>
        <v>CERTIFICADO DE APROBACIÓN Y TARJETA DE IDENTIFICACIÓN. CREDENCIAL DE GUARDIA PRIVADO DE SEGURIDAD OS-10 OTORGADA POR LA PREFECTURA DE SEGURIDAD PRIVADA DE CARABINEROS DE CHILE</v>
      </c>
      <c r="AF225" s="2" t="str">
        <f>+('3 Planilla Preadjudicación OTIC'!AF225)</f>
        <v>CONVOCATORIA ABIERTA</v>
      </c>
      <c r="AG225" s="2">
        <f>+('3 Planilla Preadjudicación OTIC'!AG225)</f>
        <v>23</v>
      </c>
      <c r="AH225" s="30">
        <v>2</v>
      </c>
      <c r="AI225" s="2" t="str">
        <f>+('3 Planilla Preadjudicación OTIC'!AI225)</f>
        <v>77679463-5</v>
      </c>
      <c r="AJ225" s="135" t="str">
        <f>+('3 Planilla Preadjudicación OTIC'!AJ225)</f>
        <v>Organismo Tecnico De Capacitacion Increase Spa</v>
      </c>
      <c r="AK225" s="4">
        <f>+('3 Planilla Preadjudicación OTIC'!AK225)</f>
        <v>90</v>
      </c>
      <c r="AL225" s="2">
        <f>+('3 Planilla Preadjudicación OTIC'!AL225)</f>
        <v>23</v>
      </c>
      <c r="AM225" s="2">
        <f>+('3 Planilla Preadjudicación OTIC'!AM225)</f>
        <v>5075</v>
      </c>
      <c r="AN225" s="12">
        <f>+('3 Planilla Preadjudicación OTIC'!AN225)</f>
        <v>0</v>
      </c>
      <c r="AO225" s="12">
        <f>+('3 Planilla Preadjudicación OTIC'!AO225)</f>
        <v>45000</v>
      </c>
      <c r="AP225" s="12">
        <f>+('3 Planilla Preadjudicación OTIC'!AP225)</f>
        <v>9135000</v>
      </c>
      <c r="AQ225" s="12">
        <f>+('3 Planilla Preadjudicación OTIC'!AQ225)</f>
        <v>1840000</v>
      </c>
      <c r="AR225" s="12">
        <f>+('3 Planilla Preadjudicación OTIC'!AR225)</f>
        <v>0</v>
      </c>
      <c r="AS225" s="12">
        <f>+('3 Planilla Preadjudicación OTIC'!AS225)</f>
        <v>2300000</v>
      </c>
      <c r="AT225" s="12">
        <f>+('3 Planilla Preadjudicación OTIC'!AT225)</f>
        <v>900000</v>
      </c>
      <c r="AU225" s="12">
        <f>+('3 Planilla Preadjudicación OTIC'!AU225)</f>
        <v>14175000</v>
      </c>
      <c r="AV225" s="12" t="str">
        <f>+('3 Planilla Preadjudicación OTIC'!AV225)</f>
        <v>SI</v>
      </c>
      <c r="AW225" s="2">
        <f>+('3 Planilla Preadjudicación OTIC'!AW225)</f>
        <v>0</v>
      </c>
      <c r="AX225" s="4">
        <f>+('3 Planilla Preadjudicación OTIC'!AX225)</f>
        <v>1</v>
      </c>
      <c r="AY225" s="2">
        <f>+('3 Planilla Preadjudicación OTIC'!AY225)</f>
        <v>7</v>
      </c>
      <c r="AZ225" s="2" t="str">
        <f>+('3 Planilla Preadjudicación OTIC'!BA225)</f>
        <v>-</v>
      </c>
      <c r="BA225" s="2" t="str">
        <f>+('3 Planilla Preadjudicación OTIC'!BB225)</f>
        <v>-</v>
      </c>
      <c r="BB225" s="2" t="str">
        <f>+('3 Planilla Preadjudicación OTIC'!BC225)</f>
        <v>-</v>
      </c>
      <c r="BC225" s="2" t="str">
        <f>+('3 Planilla Preadjudicación OTIC'!BD225)</f>
        <v>-</v>
      </c>
      <c r="BD225" s="2" t="str">
        <f>+('3 Planilla Preadjudicación OTIC'!BE225)</f>
        <v>-</v>
      </c>
      <c r="BE225" s="2" t="str">
        <f>+('3 Planilla Preadjudicación OTIC'!BF225)</f>
        <v>-</v>
      </c>
      <c r="BF225" s="2"/>
      <c r="BG225" s="2">
        <f>+('3 Planilla Preadjudicación OTIC'!BG225)</f>
        <v>6.6</v>
      </c>
      <c r="BH225" s="2">
        <f>+('3 Planilla Preadjudicación OTIC'!BH225)</f>
        <v>6.5</v>
      </c>
      <c r="BI225" s="2">
        <f>+('3 Planilla Preadjudicación OTIC'!BI225)</f>
        <v>4.3</v>
      </c>
      <c r="BJ225" s="2">
        <f>+('3 Planilla Preadjudicación OTIC'!BJ225)</f>
        <v>4.3</v>
      </c>
      <c r="BK225" s="2">
        <f>+('3 Planilla Preadjudicación OTIC'!BK225)</f>
        <v>6.1</v>
      </c>
      <c r="BL225" s="199">
        <f>+('3 Planilla Preadjudicación OTIC'!BM225)</f>
        <v>7</v>
      </c>
      <c r="BM225" s="103">
        <f>ROUND(('3 Planilla Preadjudicación OTIC'!BN225),1)</f>
        <v>5.5</v>
      </c>
      <c r="BN225" s="4">
        <f>+('3 Planilla Preadjudicación OTIC'!BO225)</f>
        <v>0</v>
      </c>
      <c r="BO225" s="4">
        <f>+('3 Planilla Preadjudicación OTIC'!BP225)</f>
        <v>0</v>
      </c>
      <c r="BP225" s="4">
        <f>+('3 Planilla Preadjudicación OTIC'!BQ225)</f>
        <v>0</v>
      </c>
      <c r="BQ225" s="4">
        <f>+('3 Planilla Preadjudicación OTIC'!BR225)</f>
        <v>0</v>
      </c>
      <c r="BR225" s="4">
        <f>+('3 Planilla Preadjudicación OTIC'!BS225)</f>
        <v>0</v>
      </c>
      <c r="BS225" s="4">
        <f>+('3 Planilla Preadjudicación OTIC'!BT225)</f>
        <v>0</v>
      </c>
      <c r="BT225" s="135"/>
      <c r="BU225" s="85">
        <f>IF(VLOOKUP(A225,'BD OFICIAL'!$A$1:$AL$2097,7,0)=D225,0,1)</f>
        <v>0</v>
      </c>
      <c r="BV225" s="85">
        <f>IF(VLOOKUP(A225,'BD OFICIAL'!$A$1:$AL$2097,11,0)=J225,0,1)</f>
        <v>0</v>
      </c>
      <c r="BW225" s="85">
        <f>IF(VLOOKUP(A225,'BD OFICIAL'!$A$1:$AL$2097,13,0)=L225,0,1)</f>
        <v>0</v>
      </c>
      <c r="BX225" s="2">
        <f>IF(VLOOKUP(A225,'BD OFICIAL'!$A$1:$AL$2097,16,0)=O225,0,1)</f>
        <v>0</v>
      </c>
      <c r="BY225" s="2">
        <f>IF(VLOOKUP(A225,'BD OFICIAL'!$A$1:$AL$2097,17,0)=P225,0,1)</f>
        <v>0</v>
      </c>
      <c r="BZ225" s="2">
        <f>IF(VLOOKUP(A225,'BD OFICIAL'!$A$1:$AL$2097,19,0)=R225,0,1)</f>
        <v>0</v>
      </c>
      <c r="CA225" s="2">
        <f>IF(VLOOKUP(A225,'BD OFICIAL'!$A$1:$AL$2097,21,0)=T225,0,1)</f>
        <v>0</v>
      </c>
      <c r="CB225" s="2">
        <f>IF(VLOOKUP(A225,'BD OFICIAL'!$A$1:$AL$2097,24,0)=AK225,0,1)</f>
        <v>0</v>
      </c>
      <c r="CC225" s="2">
        <f>IF(VLOOKUP(A225,'BD OFICIAL'!$A$1:$AL$2097,25,0)=X225,0,1)</f>
        <v>0</v>
      </c>
      <c r="CD225" s="2">
        <f>IF(VLOOKUP(A225,'BD OFICIAL'!$A$1:$AL$2097,26,0)=Y225,0,1)</f>
        <v>0</v>
      </c>
      <c r="CE225" s="2">
        <f>IF(VLOOKUP(A225,'BD OFICIAL'!$A$1:$AL$2097,27,0)=Z225,0,1)</f>
        <v>0</v>
      </c>
      <c r="CF225" s="2">
        <f>IF(VLOOKUP(A225,'BD OFICIAL'!$A$1:$AL$2097,28,0)=AA225,0,1)</f>
        <v>0</v>
      </c>
      <c r="CG225" s="2">
        <f>IF(VLOOKUP(A225,'BD OFICIAL'!$A$1:$AL$2097,33,0)=AF225,0,1)</f>
        <v>0</v>
      </c>
      <c r="CH225" s="2">
        <f>IF(VLOOKUP(A225,'BD OFICIAL'!$A$1:$AL$2097,35,0)=AH225,0,1)</f>
        <v>0</v>
      </c>
      <c r="CI225" s="85">
        <f>IF(VLOOKUP(A225,'BD OFICIAL'!$A$1:$AL$2097,34,0)=AL225,0,1)</f>
        <v>0</v>
      </c>
      <c r="CJ225" s="12">
        <f>VLOOKUP(A225,'BD OFICIAL'!$A$1:$AM$2097,36,0)*AM225-AP225</f>
        <v>0</v>
      </c>
      <c r="CK225" s="85" t="str">
        <f t="shared" si="109"/>
        <v>SSH</v>
      </c>
      <c r="CL225" s="85" t="str">
        <f t="shared" si="110"/>
        <v>SI</v>
      </c>
      <c r="CM225" s="85" t="str">
        <f t="shared" si="123"/>
        <v>NO</v>
      </c>
      <c r="CN225" s="31">
        <f t="shared" si="124"/>
        <v>0</v>
      </c>
      <c r="CO225" s="31">
        <f t="shared" si="111"/>
        <v>0</v>
      </c>
      <c r="CP225" s="31">
        <f t="shared" si="102"/>
        <v>0</v>
      </c>
      <c r="CQ225" s="31">
        <f>IF(Y225="NO",0,IF(Y225="SI",IF(VLOOKUP(A225,'BD OFICIAL'!$A:$AO,40,0)=AQ225,0,1)))</f>
        <v>0</v>
      </c>
      <c r="CR225" s="31">
        <f>IF(Z225="NO",0,IF(Z225="SI",IF(VLOOKUP(A225,'BD OFICIAL'!$A:$AO,41,0)=AS225,0,1)))</f>
        <v>0</v>
      </c>
      <c r="CS225" s="31">
        <f t="shared" si="112"/>
        <v>0</v>
      </c>
      <c r="CT225" s="31">
        <f t="shared" si="113"/>
        <v>0</v>
      </c>
      <c r="CU225" s="31">
        <f>IF(VLOOKUP(A225,'BD OFICIAL'!$A$1:$AL$1055,31,0)="SI",IF(AT225&gt;0,0,1),IF(AT225=0,0,1))</f>
        <v>0</v>
      </c>
      <c r="CV225" s="31">
        <f t="shared" si="114"/>
        <v>0</v>
      </c>
      <c r="CW225" s="31">
        <f t="shared" si="115"/>
        <v>0</v>
      </c>
      <c r="CX225" s="85" t="str">
        <f t="shared" si="125"/>
        <v>SI</v>
      </c>
      <c r="CY225" s="31">
        <f t="shared" si="126"/>
        <v>0</v>
      </c>
      <c r="CZ225" s="85" t="str">
        <f>IF(ISERROR(VLOOKUP(AI225,EXPERIENCIA!$A$1:$C$2100,1,0)),"NO","SI")</f>
        <v>SI</v>
      </c>
      <c r="DA225" s="85">
        <f>IF(CX225="no","NO APLICA",IF(AX225=0,"ERROR NOTA",IF(AND(AX225&gt;1,CZ225="NO"),"ERROR NOTA",IF(AND(CZ225="NO",AX225=1),0,IF(VLOOKUP(AI225,EXPERIENCIA!$A$1:$C$2100,3,0)=AX225,0,"ERROR NOTA")))))</f>
        <v>0</v>
      </c>
      <c r="DB225" s="85" t="str">
        <f>IF(ISERROR(VLOOKUP(AI225,COMPORTAMIENTO!$A$1:$C$2100,1,0)),"NO","SI")</f>
        <v>SI</v>
      </c>
      <c r="DC225" s="85">
        <f>IF(CX225="NO","NO APLICA",IF(AY225=0,"ERROR NOTA",IF(AND(DB225="NO",AY225=7),0,IF(VLOOKUP(AI225,COMPORTAMIENTO!$A$2:$H$2100,8,0)=AY225,0,"ERROR NOTA"))))</f>
        <v>0</v>
      </c>
      <c r="DD225" s="103">
        <f t="shared" si="127"/>
        <v>0.1</v>
      </c>
      <c r="DE225" s="103">
        <f t="shared" si="128"/>
        <v>0.70000000000000007</v>
      </c>
      <c r="DF225" s="85" t="str">
        <f t="shared" si="116"/>
        <v>SI</v>
      </c>
      <c r="DG225" s="85">
        <f t="shared" si="117"/>
        <v>0</v>
      </c>
      <c r="DH225" s="85">
        <f t="shared" si="129"/>
        <v>0</v>
      </c>
      <c r="DI225" s="85">
        <f t="shared" si="118"/>
        <v>0</v>
      </c>
      <c r="DJ225" s="7">
        <f t="shared" si="130"/>
        <v>5.83</v>
      </c>
      <c r="DK225" s="7">
        <f t="shared" si="119"/>
        <v>5.83</v>
      </c>
      <c r="DL225" s="12">
        <f t="shared" si="131"/>
        <v>5075</v>
      </c>
      <c r="DM225" s="12">
        <f>VLOOKUP(A225,'5 TD'!$A:$B,2,0)</f>
        <v>5075</v>
      </c>
      <c r="DN225" s="7">
        <f t="shared" si="120"/>
        <v>7</v>
      </c>
      <c r="DO225" s="85" t="str">
        <f t="shared" si="121"/>
        <v>APROBADO</v>
      </c>
      <c r="DP225" s="85" t="str">
        <f t="shared" si="103"/>
        <v>APROBADO</v>
      </c>
      <c r="DQ225" s="7">
        <f t="shared" si="104"/>
        <v>5.5</v>
      </c>
      <c r="DR225" s="85" t="str">
        <f t="shared" si="132"/>
        <v>APROBADO</v>
      </c>
      <c r="DS225" s="2">
        <f>+('3 Planilla Preadjudicación OTIC'!BO225)</f>
        <v>0</v>
      </c>
      <c r="DT225" s="2">
        <f>IF(DR225="APROBADO",VLOOKUP(A225,'5 TD'!$D$3:$E$270,2,0),"NO APLICA")</f>
        <v>6.6</v>
      </c>
      <c r="DU225" s="2" t="str">
        <f t="shared" si="105"/>
        <v>NO</v>
      </c>
      <c r="DV225" s="2" t="str">
        <f>IF(DU225="SI",VLOOKUP(A225,'5 TD'!$G$3:$H$270,2,0),"NO APLICA ")</f>
        <v xml:space="preserve">NO APLICA </v>
      </c>
      <c r="DW225" s="2" t="str">
        <f t="shared" si="133"/>
        <v>NO</v>
      </c>
      <c r="DX225" s="2" t="str">
        <f>IF(DW225="SI",VLOOKUP(A225,'5 TD'!$J$4:$K$472,2,0),"NO APLICA")</f>
        <v>NO APLICA</v>
      </c>
      <c r="DY225" s="2" t="str">
        <f t="shared" si="134"/>
        <v>NO</v>
      </c>
      <c r="DZ225" s="7" t="str">
        <f>IF(DY225="SI",VLOOKUP(A225,'5 TD'!$M$4:$N$350,2,0),"NO APLICA")</f>
        <v>NO APLICA</v>
      </c>
      <c r="EA225" s="2" t="str">
        <f t="shared" si="122"/>
        <v>NO APLICA</v>
      </c>
      <c r="EB225" s="12" t="str">
        <f t="shared" si="135"/>
        <v/>
      </c>
      <c r="EC225" s="12" t="str">
        <f>IF(EA225="SI",VLOOKUP(A225,'5 TD'!$V$4:$W$479,2,0),"NO APLICA")</f>
        <v>NO APLICA</v>
      </c>
      <c r="ED225" s="2" t="str">
        <f t="shared" si="106"/>
        <v>NO</v>
      </c>
      <c r="EE225" s="79" t="str">
        <f>IF(ED225="SI",VLOOKUP(AI225,COMPORTAMIENTO!$A$1:$H$2100,7,0),"NO APLICA")</f>
        <v>NO APLICA</v>
      </c>
      <c r="EF225" s="234" t="str">
        <f>IF(ED225="SI",VLOOKUP(A225,'5 TD'!$P$2:$Q$479,2,0),"NO APLICA")</f>
        <v>NO APLICA</v>
      </c>
      <c r="EG225" s="2" t="str">
        <f t="shared" si="107"/>
        <v>NO</v>
      </c>
      <c r="EH225" s="2">
        <f>IF(CZ225="no",0,VLOOKUP(AI225,EXPERIENCIA!$A$1:$C$2100,2,0))</f>
        <v>1</v>
      </c>
      <c r="EI225" s="2">
        <f>IF(CZ225="si",VLOOKUP(A225,'5 TD'!$S$3:$T$2103,2,0),0)</f>
        <v>24</v>
      </c>
      <c r="EJ225" s="2" t="str">
        <f t="shared" si="108"/>
        <v>NO</v>
      </c>
      <c r="EK225" s="2">
        <f>+('3 Planilla Preadjudicación OTIC'!BU226)</f>
        <v>0</v>
      </c>
      <c r="EL225" s="3"/>
      <c r="EM225" s="3"/>
      <c r="EN225" s="3"/>
    </row>
    <row r="226" spans="1:144" ht="15" hidden="1" customHeight="1" x14ac:dyDescent="0.3">
      <c r="A226" s="2">
        <f>+('3 Planilla Preadjudicación OTIC'!A226)</f>
        <v>14538</v>
      </c>
      <c r="B226" s="2" t="str">
        <f>+('3 Planilla Preadjudicación OTIC'!B226)</f>
        <v>53334038-5</v>
      </c>
      <c r="C226" s="4">
        <f>+('3 Planilla Preadjudicación OTIC'!E226)</f>
        <v>2025</v>
      </c>
      <c r="D226" s="4" t="str">
        <f>+('3 Planilla Preadjudicación OTIC'!F226)</f>
        <v>Fondos Regionales</v>
      </c>
      <c r="E226" s="4" t="str">
        <f>+('3 Planilla Preadjudicación OTIC'!G226)</f>
        <v>61531000-K</v>
      </c>
      <c r="F226" s="4" t="str">
        <f>+('3 Planilla Preadjudicación OTIC'!H226)</f>
        <v>SENCE</v>
      </c>
      <c r="G226" s="4"/>
      <c r="H226" s="4"/>
      <c r="I226" s="4" t="str">
        <f>+('3 Planilla Preadjudicación OTIC'!I226)</f>
        <v>SERVICIO DE GUARDIA DE SEGURIDAD</v>
      </c>
      <c r="J226" s="4" t="str">
        <f>+('3 Planilla Preadjudicación OTIC'!J226)</f>
        <v>PF1184</v>
      </c>
      <c r="K226" s="4">
        <f>+('3 Planilla Preadjudicación OTIC'!K226)</f>
        <v>0</v>
      </c>
      <c r="L226" s="4">
        <f>+('3 Planilla Preadjudicación OTIC'!L226)</f>
        <v>0</v>
      </c>
      <c r="M226" s="2">
        <f>+('3 Planilla Preadjudicación OTIC'!M226)</f>
        <v>9</v>
      </c>
      <c r="N226" s="4" t="str">
        <f>+('3 Planilla Preadjudicación OTIC'!N226)</f>
        <v>DE LA ARAUCANÍA</v>
      </c>
      <c r="O226" s="4" t="str">
        <f>+('3 Planilla Preadjudicación OTIC'!O226)</f>
        <v>VILLARRICA</v>
      </c>
      <c r="P226" s="4" t="str">
        <f>+('3 Planilla Preadjudicación OTIC'!P226)</f>
        <v>PERSONAS VULNERABLES PERTENECIENTES AL 80 % MÁS VULNERABLE</v>
      </c>
      <c r="Q226" s="4" t="str">
        <f>+('3 Planilla Preadjudicación OTIC'!Q226)</f>
        <v>PRESENCIAL</v>
      </c>
      <c r="R226" s="4" t="str">
        <f>+('3 Planilla Preadjudicación OTIC'!R226)</f>
        <v>DEPENDIENTE</v>
      </c>
      <c r="S226" s="4" t="str">
        <f>+('3 Planilla Preadjudicación OTIC'!S226)</f>
        <v>01. LUNES - MAÑANA / 04. MARTES - MAÑANA / 07. MIÉRCOLES - MAÑANA / 10. JUEVES - MAÑANA / 13. VIERNES - MAÑANA</v>
      </c>
      <c r="T226" s="2">
        <f>+('3 Planilla Preadjudicación OTIC'!T226)</f>
        <v>20</v>
      </c>
      <c r="U226" s="2">
        <f>+('3 Planilla Preadjudicación OTIC'!U226)</f>
        <v>90</v>
      </c>
      <c r="V226" s="2" t="str">
        <f>+('3 Planilla Preadjudicación OTIC'!V226)</f>
        <v/>
      </c>
      <c r="W226" s="2">
        <f>+('3 Planilla Preadjudicación OTIC'!W226)</f>
        <v>90</v>
      </c>
      <c r="X226" s="2">
        <f>+('3 Planilla Preadjudicación OTIC'!X226)</f>
        <v>4</v>
      </c>
      <c r="Y226" s="2" t="str">
        <f>+('3 Planilla Preadjudicación OTIC'!Y226)</f>
        <v>SI</v>
      </c>
      <c r="Z226" s="2" t="str">
        <f>+('3 Planilla Preadjudicación OTIC'!Z226)</f>
        <v>SI</v>
      </c>
      <c r="AA226" s="2" t="str">
        <f>+('3 Planilla Preadjudicación OTIC'!AA226)</f>
        <v>NO</v>
      </c>
      <c r="AB226" s="4">
        <f>+('3 Planilla Preadjudicación OTIC'!AB226)</f>
        <v>0</v>
      </c>
      <c r="AC226" s="4" t="str">
        <f>+('3 Planilla Preadjudicación OTIC'!AC226)</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26" s="2" t="str">
        <f>+('3 Planilla Preadjudicación OTIC'!AD226)</f>
        <v>SI</v>
      </c>
      <c r="AE226" s="4" t="str">
        <f>+('3 Planilla Preadjudicación OTIC'!AE226)</f>
        <v>CERTIFICADO DE APROBACIÓN Y TARJETA DE IDENTIFICACIÓN. CREDENCIAL DE GUARDIA PRIVADO DE SEGURIDAD OS-10 OTORGADA POR LA PREFECTURA DE SEGURIDAD PRIVADA DE CARABINEROS DE CHILE</v>
      </c>
      <c r="AF226" s="2" t="str">
        <f>+('3 Planilla Preadjudicación OTIC'!AF226)</f>
        <v>CONVOCATORIA ABIERTA</v>
      </c>
      <c r="AG226" s="2">
        <f>+('3 Planilla Preadjudicación OTIC'!AG226)</f>
        <v>23</v>
      </c>
      <c r="AH226" s="30">
        <v>2</v>
      </c>
      <c r="AI226" s="2" t="str">
        <f>+('3 Planilla Preadjudicación OTIC'!AI226)</f>
        <v>77679463-5</v>
      </c>
      <c r="AJ226" s="135" t="str">
        <f>+('3 Planilla Preadjudicación OTIC'!AJ226)</f>
        <v>Organismo Tecnico De Capacitacion Increase Spa</v>
      </c>
      <c r="AK226" s="4">
        <f>+('3 Planilla Preadjudicación OTIC'!AK226)</f>
        <v>90</v>
      </c>
      <c r="AL226" s="2">
        <f>+('3 Planilla Preadjudicación OTIC'!AL226)</f>
        <v>23</v>
      </c>
      <c r="AM226" s="2">
        <f>+('3 Planilla Preadjudicación OTIC'!AM226)</f>
        <v>5075</v>
      </c>
      <c r="AN226" s="12">
        <f>+('3 Planilla Preadjudicación OTIC'!AN226)</f>
        <v>0</v>
      </c>
      <c r="AO226" s="12">
        <f>+('3 Planilla Preadjudicación OTIC'!AO226)</f>
        <v>45000</v>
      </c>
      <c r="AP226" s="12">
        <f>+('3 Planilla Preadjudicación OTIC'!AP226)</f>
        <v>9135000</v>
      </c>
      <c r="AQ226" s="12">
        <f>+('3 Planilla Preadjudicación OTIC'!AQ226)</f>
        <v>1840000</v>
      </c>
      <c r="AR226" s="12">
        <f>+('3 Planilla Preadjudicación OTIC'!AR226)</f>
        <v>0</v>
      </c>
      <c r="AS226" s="12">
        <f>+('3 Planilla Preadjudicación OTIC'!AS226)</f>
        <v>2300000</v>
      </c>
      <c r="AT226" s="12">
        <f>+('3 Planilla Preadjudicación OTIC'!AT226)</f>
        <v>900000</v>
      </c>
      <c r="AU226" s="12">
        <f>+('3 Planilla Preadjudicación OTIC'!AU226)</f>
        <v>14175000</v>
      </c>
      <c r="AV226" s="12" t="str">
        <f>+('3 Planilla Preadjudicación OTIC'!AV226)</f>
        <v>SI</v>
      </c>
      <c r="AW226" s="2">
        <f>+('3 Planilla Preadjudicación OTIC'!AW226)</f>
        <v>0</v>
      </c>
      <c r="AX226" s="4">
        <f>+('3 Planilla Preadjudicación OTIC'!AX226)</f>
        <v>1</v>
      </c>
      <c r="AY226" s="2">
        <f>+('3 Planilla Preadjudicación OTIC'!AY226)</f>
        <v>7</v>
      </c>
      <c r="AZ226" s="2" t="str">
        <f>+('3 Planilla Preadjudicación OTIC'!BA226)</f>
        <v>-</v>
      </c>
      <c r="BA226" s="2" t="str">
        <f>+('3 Planilla Preadjudicación OTIC'!BB226)</f>
        <v>-</v>
      </c>
      <c r="BB226" s="2" t="str">
        <f>+('3 Planilla Preadjudicación OTIC'!BC226)</f>
        <v>-</v>
      </c>
      <c r="BC226" s="2" t="str">
        <f>+('3 Planilla Preadjudicación OTIC'!BD226)</f>
        <v>-</v>
      </c>
      <c r="BD226" s="2" t="str">
        <f>+('3 Planilla Preadjudicación OTIC'!BE226)</f>
        <v>-</v>
      </c>
      <c r="BE226" s="2" t="str">
        <f>+('3 Planilla Preadjudicación OTIC'!BF226)</f>
        <v>-</v>
      </c>
      <c r="BF226" s="2"/>
      <c r="BG226" s="2">
        <f>+('3 Planilla Preadjudicación OTIC'!BG226)</f>
        <v>6.6</v>
      </c>
      <c r="BH226" s="2">
        <f>+('3 Planilla Preadjudicación OTIC'!BH226)</f>
        <v>6.5</v>
      </c>
      <c r="BI226" s="2">
        <f>+('3 Planilla Preadjudicación OTIC'!BI226)</f>
        <v>4.3</v>
      </c>
      <c r="BJ226" s="2">
        <f>+('3 Planilla Preadjudicación OTIC'!BJ226)</f>
        <v>4.3</v>
      </c>
      <c r="BK226" s="2">
        <f>+('3 Planilla Preadjudicación OTIC'!BK226)</f>
        <v>6.1</v>
      </c>
      <c r="BL226" s="199">
        <f>+('3 Planilla Preadjudicación OTIC'!BM226)</f>
        <v>7</v>
      </c>
      <c r="BM226" s="103">
        <f>ROUND(('3 Planilla Preadjudicación OTIC'!BN226),1)</f>
        <v>5.5</v>
      </c>
      <c r="BN226" s="4">
        <f>+('3 Planilla Preadjudicación OTIC'!BO226)</f>
        <v>0</v>
      </c>
      <c r="BO226" s="4">
        <f>+('3 Planilla Preadjudicación OTIC'!BP226)</f>
        <v>0</v>
      </c>
      <c r="BP226" s="4">
        <f>+('3 Planilla Preadjudicación OTIC'!BQ226)</f>
        <v>0</v>
      </c>
      <c r="BQ226" s="4">
        <f>+('3 Planilla Preadjudicación OTIC'!BR226)</f>
        <v>0</v>
      </c>
      <c r="BR226" s="4">
        <f>+('3 Planilla Preadjudicación OTIC'!BS226)</f>
        <v>0</v>
      </c>
      <c r="BS226" s="4">
        <f>+('3 Planilla Preadjudicación OTIC'!BT226)</f>
        <v>0</v>
      </c>
      <c r="BT226" s="135"/>
      <c r="BU226" s="85">
        <f>IF(VLOOKUP(A226,'BD OFICIAL'!$A$1:$AL$2097,7,0)=D226,0,1)</f>
        <v>0</v>
      </c>
      <c r="BV226" s="85">
        <f>IF(VLOOKUP(A226,'BD OFICIAL'!$A$1:$AL$2097,11,0)=J226,0,1)</f>
        <v>0</v>
      </c>
      <c r="BW226" s="85">
        <f>IF(VLOOKUP(A226,'BD OFICIAL'!$A$1:$AL$2097,13,0)=L226,0,1)</f>
        <v>0</v>
      </c>
      <c r="BX226" s="2">
        <f>IF(VLOOKUP(A226,'BD OFICIAL'!$A$1:$AL$2097,16,0)=O226,0,1)</f>
        <v>0</v>
      </c>
      <c r="BY226" s="2">
        <f>IF(VLOOKUP(A226,'BD OFICIAL'!$A$1:$AL$2097,17,0)=P226,0,1)</f>
        <v>0</v>
      </c>
      <c r="BZ226" s="2">
        <f>IF(VLOOKUP(A226,'BD OFICIAL'!$A$1:$AL$2097,19,0)=R226,0,1)</f>
        <v>0</v>
      </c>
      <c r="CA226" s="2">
        <f>IF(VLOOKUP(A226,'BD OFICIAL'!$A$1:$AL$2097,21,0)=T226,0,1)</f>
        <v>0</v>
      </c>
      <c r="CB226" s="2">
        <f>IF(VLOOKUP(A226,'BD OFICIAL'!$A$1:$AL$2097,24,0)=AK226,0,1)</f>
        <v>0</v>
      </c>
      <c r="CC226" s="2">
        <f>IF(VLOOKUP(A226,'BD OFICIAL'!$A$1:$AL$2097,25,0)=X226,0,1)</f>
        <v>0</v>
      </c>
      <c r="CD226" s="2">
        <f>IF(VLOOKUP(A226,'BD OFICIAL'!$A$1:$AL$2097,26,0)=Y226,0,1)</f>
        <v>0</v>
      </c>
      <c r="CE226" s="2">
        <f>IF(VLOOKUP(A226,'BD OFICIAL'!$A$1:$AL$2097,27,0)=Z226,0,1)</f>
        <v>0</v>
      </c>
      <c r="CF226" s="2">
        <f>IF(VLOOKUP(A226,'BD OFICIAL'!$A$1:$AL$2097,28,0)=AA226,0,1)</f>
        <v>0</v>
      </c>
      <c r="CG226" s="2">
        <f>IF(VLOOKUP(A226,'BD OFICIAL'!$A$1:$AL$2097,33,0)=AF226,0,1)</f>
        <v>0</v>
      </c>
      <c r="CH226" s="2">
        <f>IF(VLOOKUP(A226,'BD OFICIAL'!$A$1:$AL$2097,35,0)=AH226,0,1)</f>
        <v>0</v>
      </c>
      <c r="CI226" s="85">
        <f>IF(VLOOKUP(A226,'BD OFICIAL'!$A$1:$AL$2097,34,0)=AL226,0,1)</f>
        <v>0</v>
      </c>
      <c r="CJ226" s="12">
        <f>VLOOKUP(A226,'BD OFICIAL'!$A$1:$AM$2097,36,0)*AM226-AP226</f>
        <v>0</v>
      </c>
      <c r="CK226" s="85" t="str">
        <f t="shared" si="109"/>
        <v>SSH</v>
      </c>
      <c r="CL226" s="85" t="str">
        <f t="shared" si="110"/>
        <v>SI</v>
      </c>
      <c r="CM226" s="85" t="str">
        <f t="shared" si="123"/>
        <v>NO</v>
      </c>
      <c r="CN226" s="31">
        <f t="shared" si="124"/>
        <v>0</v>
      </c>
      <c r="CO226" s="31">
        <f t="shared" si="111"/>
        <v>0</v>
      </c>
      <c r="CP226" s="31">
        <f t="shared" si="102"/>
        <v>0</v>
      </c>
      <c r="CQ226" s="31">
        <f>IF(Y226="NO",0,IF(Y226="SI",IF(VLOOKUP(A226,'BD OFICIAL'!$A:$AO,40,0)=AQ226,0,1)))</f>
        <v>0</v>
      </c>
      <c r="CR226" s="31">
        <f>IF(Z226="NO",0,IF(Z226="SI",IF(VLOOKUP(A226,'BD OFICIAL'!$A:$AO,41,0)=AS226,0,1)))</f>
        <v>0</v>
      </c>
      <c r="CS226" s="31">
        <f t="shared" si="112"/>
        <v>0</v>
      </c>
      <c r="CT226" s="31">
        <f t="shared" si="113"/>
        <v>0</v>
      </c>
      <c r="CU226" s="31">
        <f>IF(VLOOKUP(A226,'BD OFICIAL'!$A$1:$AL$1055,31,0)="SI",IF(AT226&gt;0,0,1),IF(AT226=0,0,1))</f>
        <v>0</v>
      </c>
      <c r="CV226" s="31">
        <f t="shared" si="114"/>
        <v>0</v>
      </c>
      <c r="CW226" s="31">
        <f t="shared" si="115"/>
        <v>0</v>
      </c>
      <c r="CX226" s="85" t="str">
        <f t="shared" si="125"/>
        <v>SI</v>
      </c>
      <c r="CY226" s="31">
        <f t="shared" si="126"/>
        <v>0</v>
      </c>
      <c r="CZ226" s="85" t="str">
        <f>IF(ISERROR(VLOOKUP(AI226,EXPERIENCIA!$A$1:$C$2100,1,0)),"NO","SI")</f>
        <v>SI</v>
      </c>
      <c r="DA226" s="85">
        <f>IF(CX226="no","NO APLICA",IF(AX226=0,"ERROR NOTA",IF(AND(AX226&gt;1,CZ226="NO"),"ERROR NOTA",IF(AND(CZ226="NO",AX226=1),0,IF(VLOOKUP(AI226,EXPERIENCIA!$A$1:$C$2100,3,0)=AX226,0,"ERROR NOTA")))))</f>
        <v>0</v>
      </c>
      <c r="DB226" s="85" t="str">
        <f>IF(ISERROR(VLOOKUP(AI226,COMPORTAMIENTO!$A$1:$C$2100,1,0)),"NO","SI")</f>
        <v>SI</v>
      </c>
      <c r="DC226" s="85">
        <f>IF(CX226="NO","NO APLICA",IF(AY226=0,"ERROR NOTA",IF(AND(DB226="NO",AY226=7),0,IF(VLOOKUP(AI226,COMPORTAMIENTO!$A$2:$H$2100,8,0)=AY226,0,"ERROR NOTA"))))</f>
        <v>0</v>
      </c>
      <c r="DD226" s="103">
        <f t="shared" si="127"/>
        <v>0.1</v>
      </c>
      <c r="DE226" s="103">
        <f t="shared" si="128"/>
        <v>0.70000000000000007</v>
      </c>
      <c r="DF226" s="85" t="str">
        <f t="shared" si="116"/>
        <v>SI</v>
      </c>
      <c r="DG226" s="85">
        <f t="shared" si="117"/>
        <v>0</v>
      </c>
      <c r="DH226" s="85">
        <f t="shared" si="129"/>
        <v>0</v>
      </c>
      <c r="DI226" s="85">
        <f t="shared" si="118"/>
        <v>0</v>
      </c>
      <c r="DJ226" s="7">
        <f t="shared" si="130"/>
        <v>5.83</v>
      </c>
      <c r="DK226" s="7">
        <f t="shared" si="119"/>
        <v>5.83</v>
      </c>
      <c r="DL226" s="12">
        <f t="shared" si="131"/>
        <v>5075</v>
      </c>
      <c r="DM226" s="12">
        <f>VLOOKUP(A226,'5 TD'!$A:$B,2,0)</f>
        <v>5075</v>
      </c>
      <c r="DN226" s="7">
        <f t="shared" si="120"/>
        <v>7</v>
      </c>
      <c r="DO226" s="85" t="str">
        <f t="shared" si="121"/>
        <v>APROBADO</v>
      </c>
      <c r="DP226" s="85" t="str">
        <f t="shared" si="103"/>
        <v>APROBADO</v>
      </c>
      <c r="DQ226" s="7">
        <f t="shared" si="104"/>
        <v>5.5</v>
      </c>
      <c r="DR226" s="85" t="str">
        <f t="shared" si="132"/>
        <v>APROBADO</v>
      </c>
      <c r="DS226" s="2">
        <f>+('3 Planilla Preadjudicación OTIC'!BO226)</f>
        <v>0</v>
      </c>
      <c r="DT226" s="2">
        <f>IF(DR226="APROBADO",VLOOKUP(A226,'5 TD'!$D$3:$E$270,2,0),"NO APLICA")</f>
        <v>6.6</v>
      </c>
      <c r="DU226" s="2" t="str">
        <f t="shared" si="105"/>
        <v>NO</v>
      </c>
      <c r="DV226" s="2" t="str">
        <f>IF(DU226="SI",VLOOKUP(A226,'5 TD'!$G$3:$H$270,2,0),"NO APLICA ")</f>
        <v xml:space="preserve">NO APLICA </v>
      </c>
      <c r="DW226" s="2" t="str">
        <f t="shared" si="133"/>
        <v>NO</v>
      </c>
      <c r="DX226" s="2" t="str">
        <f>IF(DW226="SI",VLOOKUP(A226,'5 TD'!$J$4:$K$472,2,0),"NO APLICA")</f>
        <v>NO APLICA</v>
      </c>
      <c r="DY226" s="2" t="str">
        <f t="shared" si="134"/>
        <v>NO</v>
      </c>
      <c r="DZ226" s="7" t="str">
        <f>IF(DY226="SI",VLOOKUP(A226,'5 TD'!$M$4:$N$350,2,0),"NO APLICA")</f>
        <v>NO APLICA</v>
      </c>
      <c r="EA226" s="2" t="str">
        <f t="shared" si="122"/>
        <v>NO APLICA</v>
      </c>
      <c r="EB226" s="12" t="str">
        <f t="shared" si="135"/>
        <v/>
      </c>
      <c r="EC226" s="12" t="str">
        <f>IF(EA226="SI",VLOOKUP(A226,'5 TD'!$V$4:$W$479,2,0),"NO APLICA")</f>
        <v>NO APLICA</v>
      </c>
      <c r="ED226" s="2" t="str">
        <f t="shared" si="106"/>
        <v>NO</v>
      </c>
      <c r="EE226" s="79" t="str">
        <f>IF(ED226="SI",VLOOKUP(AI226,COMPORTAMIENTO!$A$1:$H$2100,7,0),"NO APLICA")</f>
        <v>NO APLICA</v>
      </c>
      <c r="EF226" s="234" t="str">
        <f>IF(ED226="SI",VLOOKUP(A226,'5 TD'!$P$2:$Q$479,2,0),"NO APLICA")</f>
        <v>NO APLICA</v>
      </c>
      <c r="EG226" s="2" t="str">
        <f t="shared" si="107"/>
        <v>NO</v>
      </c>
      <c r="EH226" s="2">
        <f>IF(CZ226="no",0,VLOOKUP(AI226,EXPERIENCIA!$A$1:$C$2100,2,0))</f>
        <v>1</v>
      </c>
      <c r="EI226" s="2">
        <f>IF(CZ226="si",VLOOKUP(A226,'5 TD'!$S$3:$T$2103,2,0),0)</f>
        <v>24</v>
      </c>
      <c r="EJ226" s="2" t="str">
        <f t="shared" si="108"/>
        <v>NO</v>
      </c>
      <c r="EK226" s="2">
        <f>+('3 Planilla Preadjudicación OTIC'!BU227)</f>
        <v>0</v>
      </c>
      <c r="EL226" s="3"/>
      <c r="EM226" s="3"/>
      <c r="EN226" s="3"/>
    </row>
    <row r="227" spans="1:144" ht="15" hidden="1" customHeight="1" x14ac:dyDescent="0.3">
      <c r="A227" s="2">
        <f>+('3 Planilla Preadjudicación OTIC'!A227)</f>
        <v>14539</v>
      </c>
      <c r="B227" s="2" t="str">
        <f>+('3 Planilla Preadjudicación OTIC'!B227)</f>
        <v>53334038-5</v>
      </c>
      <c r="C227" s="4">
        <f>+('3 Planilla Preadjudicación OTIC'!E227)</f>
        <v>2025</v>
      </c>
      <c r="D227" s="4" t="str">
        <f>+('3 Planilla Preadjudicación OTIC'!F227)</f>
        <v>Fondos Regionales</v>
      </c>
      <c r="E227" s="4" t="str">
        <f>+('3 Planilla Preadjudicación OTIC'!G227)</f>
        <v>61531000-K</v>
      </c>
      <c r="F227" s="4" t="str">
        <f>+('3 Planilla Preadjudicación OTIC'!H227)</f>
        <v>SENCE</v>
      </c>
      <c r="G227" s="4"/>
      <c r="H227" s="4"/>
      <c r="I227" s="4" t="str">
        <f>+('3 Planilla Preadjudicación OTIC'!I227)</f>
        <v>SERVICIO DE GUARDIA DE SEGURIDAD</v>
      </c>
      <c r="J227" s="4" t="str">
        <f>+('3 Planilla Preadjudicación OTIC'!J227)</f>
        <v>PF1184</v>
      </c>
      <c r="K227" s="4">
        <f>+('3 Planilla Preadjudicación OTIC'!K227)</f>
        <v>0</v>
      </c>
      <c r="L227" s="4">
        <f>+('3 Planilla Preadjudicación OTIC'!L227)</f>
        <v>0</v>
      </c>
      <c r="M227" s="2">
        <f>+('3 Planilla Preadjudicación OTIC'!M227)</f>
        <v>9</v>
      </c>
      <c r="N227" s="4" t="str">
        <f>+('3 Planilla Preadjudicación OTIC'!N227)</f>
        <v>DE LA ARAUCANÍA</v>
      </c>
      <c r="O227" s="4" t="str">
        <f>+('3 Planilla Preadjudicación OTIC'!O227)</f>
        <v>VILCÚN</v>
      </c>
      <c r="P227" s="4" t="str">
        <f>+('3 Planilla Preadjudicación OTIC'!P227)</f>
        <v>PERSONAS VULNERABLES PERTENECIENTES AL 80 % MÁS VULNERABLE</v>
      </c>
      <c r="Q227" s="4" t="str">
        <f>+('3 Planilla Preadjudicación OTIC'!Q227)</f>
        <v>PRESENCIAL</v>
      </c>
      <c r="R227" s="4" t="str">
        <f>+('3 Planilla Preadjudicación OTIC'!R227)</f>
        <v>DEPENDIENTE</v>
      </c>
      <c r="S227" s="4" t="str">
        <f>+('3 Planilla Preadjudicación OTIC'!S227)</f>
        <v>01. LUNES - MAÑANA / 04. MARTES - MAÑANA / 07. MIÉRCOLES - MAÑANA / 10. JUEVES - MAÑANA / 13. VIERNES - MAÑANA</v>
      </c>
      <c r="T227" s="2">
        <f>+('3 Planilla Preadjudicación OTIC'!T227)</f>
        <v>20</v>
      </c>
      <c r="U227" s="2">
        <f>+('3 Planilla Preadjudicación OTIC'!U227)</f>
        <v>90</v>
      </c>
      <c r="V227" s="2" t="str">
        <f>+('3 Planilla Preadjudicación OTIC'!V227)</f>
        <v/>
      </c>
      <c r="W227" s="2">
        <f>+('3 Planilla Preadjudicación OTIC'!W227)</f>
        <v>90</v>
      </c>
      <c r="X227" s="2">
        <f>+('3 Planilla Preadjudicación OTIC'!X227)</f>
        <v>4</v>
      </c>
      <c r="Y227" s="2" t="str">
        <f>+('3 Planilla Preadjudicación OTIC'!Y227)</f>
        <v>SI</v>
      </c>
      <c r="Z227" s="2" t="str">
        <f>+('3 Planilla Preadjudicación OTIC'!Z227)</f>
        <v>SI</v>
      </c>
      <c r="AA227" s="2" t="str">
        <f>+('3 Planilla Preadjudicación OTIC'!AA227)</f>
        <v>NO</v>
      </c>
      <c r="AB227" s="4">
        <f>+('3 Planilla Preadjudicación OTIC'!AB227)</f>
        <v>0</v>
      </c>
      <c r="AC227" s="4" t="str">
        <f>+('3 Planilla Preadjudicación OTIC'!AC227)</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27" s="2" t="str">
        <f>+('3 Planilla Preadjudicación OTIC'!AD227)</f>
        <v>SI</v>
      </c>
      <c r="AE227" s="4" t="str">
        <f>+('3 Planilla Preadjudicación OTIC'!AE227)</f>
        <v>CERTIFICADO DE APROBACIÓN Y TARJETA DE IDENTIFICACIÓN. CREDENCIAL DE GUARDIA PRIVADO DE SEGURIDAD OS-10 OTORGADA POR LA PREFECTURA DE SEGURIDAD PRIVADA DE CARABINEROS DE CHILE</v>
      </c>
      <c r="AF227" s="2" t="str">
        <f>+('3 Planilla Preadjudicación OTIC'!AF227)</f>
        <v>CONVOCATORIA ABIERTA</v>
      </c>
      <c r="AG227" s="2">
        <f>+('3 Planilla Preadjudicación OTIC'!AG227)</f>
        <v>23</v>
      </c>
      <c r="AH227" s="30">
        <v>2</v>
      </c>
      <c r="AI227" s="2" t="str">
        <f>+('3 Planilla Preadjudicación OTIC'!AI227)</f>
        <v>77679463-5</v>
      </c>
      <c r="AJ227" s="135" t="str">
        <f>+('3 Planilla Preadjudicación OTIC'!AJ227)</f>
        <v>Organismo Tecnico De Capacitacion Increase Spa</v>
      </c>
      <c r="AK227" s="4">
        <f>+('3 Planilla Preadjudicación OTIC'!AK227)</f>
        <v>90</v>
      </c>
      <c r="AL227" s="2">
        <f>+('3 Planilla Preadjudicación OTIC'!AL227)</f>
        <v>23</v>
      </c>
      <c r="AM227" s="2">
        <f>+('3 Planilla Preadjudicación OTIC'!AM227)</f>
        <v>5075</v>
      </c>
      <c r="AN227" s="12">
        <f>+('3 Planilla Preadjudicación OTIC'!AN227)</f>
        <v>0</v>
      </c>
      <c r="AO227" s="12">
        <f>+('3 Planilla Preadjudicación OTIC'!AO227)</f>
        <v>45000</v>
      </c>
      <c r="AP227" s="12">
        <f>+('3 Planilla Preadjudicación OTIC'!AP227)</f>
        <v>9135000</v>
      </c>
      <c r="AQ227" s="12">
        <f>+('3 Planilla Preadjudicación OTIC'!AQ227)</f>
        <v>1840000</v>
      </c>
      <c r="AR227" s="12">
        <f>+('3 Planilla Preadjudicación OTIC'!AR227)</f>
        <v>0</v>
      </c>
      <c r="AS227" s="12">
        <f>+('3 Planilla Preadjudicación OTIC'!AS227)</f>
        <v>2300000</v>
      </c>
      <c r="AT227" s="12">
        <f>+('3 Planilla Preadjudicación OTIC'!AT227)</f>
        <v>900000</v>
      </c>
      <c r="AU227" s="12">
        <f>+('3 Planilla Preadjudicación OTIC'!AU227)</f>
        <v>14175000</v>
      </c>
      <c r="AV227" s="12" t="str">
        <f>+('3 Planilla Preadjudicación OTIC'!AV227)</f>
        <v>SI</v>
      </c>
      <c r="AW227" s="2">
        <f>+('3 Planilla Preadjudicación OTIC'!AW227)</f>
        <v>0</v>
      </c>
      <c r="AX227" s="4">
        <f>+('3 Planilla Preadjudicación OTIC'!AX227)</f>
        <v>1</v>
      </c>
      <c r="AY227" s="2">
        <f>+('3 Planilla Preadjudicación OTIC'!AY227)</f>
        <v>7</v>
      </c>
      <c r="AZ227" s="2" t="str">
        <f>+('3 Planilla Preadjudicación OTIC'!BA227)</f>
        <v>-</v>
      </c>
      <c r="BA227" s="2" t="str">
        <f>+('3 Planilla Preadjudicación OTIC'!BB227)</f>
        <v>-</v>
      </c>
      <c r="BB227" s="2" t="str">
        <f>+('3 Planilla Preadjudicación OTIC'!BC227)</f>
        <v>-</v>
      </c>
      <c r="BC227" s="2" t="str">
        <f>+('3 Planilla Preadjudicación OTIC'!BD227)</f>
        <v>-</v>
      </c>
      <c r="BD227" s="2" t="str">
        <f>+('3 Planilla Preadjudicación OTIC'!BE227)</f>
        <v>-</v>
      </c>
      <c r="BE227" s="2" t="str">
        <f>+('3 Planilla Preadjudicación OTIC'!BF227)</f>
        <v>-</v>
      </c>
      <c r="BF227" s="2"/>
      <c r="BG227" s="2">
        <f>+('3 Planilla Preadjudicación OTIC'!BG227)</f>
        <v>6.6</v>
      </c>
      <c r="BH227" s="2">
        <f>+('3 Planilla Preadjudicación OTIC'!BH227)</f>
        <v>6.5</v>
      </c>
      <c r="BI227" s="2">
        <f>+('3 Planilla Preadjudicación OTIC'!BI227)</f>
        <v>4.3</v>
      </c>
      <c r="BJ227" s="2">
        <f>+('3 Planilla Preadjudicación OTIC'!BJ227)</f>
        <v>4.3</v>
      </c>
      <c r="BK227" s="2">
        <f>+('3 Planilla Preadjudicación OTIC'!BK227)</f>
        <v>6.1</v>
      </c>
      <c r="BL227" s="199">
        <f>+('3 Planilla Preadjudicación OTIC'!BM227)</f>
        <v>7</v>
      </c>
      <c r="BM227" s="103">
        <f>ROUND(('3 Planilla Preadjudicación OTIC'!BN227),1)</f>
        <v>5.5</v>
      </c>
      <c r="BN227" s="4">
        <f>+('3 Planilla Preadjudicación OTIC'!BO227)</f>
        <v>0</v>
      </c>
      <c r="BO227" s="4">
        <f>+('3 Planilla Preadjudicación OTIC'!BP227)</f>
        <v>0</v>
      </c>
      <c r="BP227" s="4">
        <f>+('3 Planilla Preadjudicación OTIC'!BQ227)</f>
        <v>0</v>
      </c>
      <c r="BQ227" s="4">
        <f>+('3 Planilla Preadjudicación OTIC'!BR227)</f>
        <v>0</v>
      </c>
      <c r="BR227" s="4">
        <f>+('3 Planilla Preadjudicación OTIC'!BS227)</f>
        <v>0</v>
      </c>
      <c r="BS227" s="4">
        <f>+('3 Planilla Preadjudicación OTIC'!BT227)</f>
        <v>0</v>
      </c>
      <c r="BT227" s="135"/>
      <c r="BU227" s="85">
        <f>IF(VLOOKUP(A227,'BD OFICIAL'!$A$1:$AL$2097,7,0)=D227,0,1)</f>
        <v>0</v>
      </c>
      <c r="BV227" s="85">
        <f>IF(VLOOKUP(A227,'BD OFICIAL'!$A$1:$AL$2097,11,0)=J227,0,1)</f>
        <v>0</v>
      </c>
      <c r="BW227" s="85">
        <f>IF(VLOOKUP(A227,'BD OFICIAL'!$A$1:$AL$2097,13,0)=L227,0,1)</f>
        <v>0</v>
      </c>
      <c r="BX227" s="2">
        <f>IF(VLOOKUP(A227,'BD OFICIAL'!$A$1:$AL$2097,16,0)=O227,0,1)</f>
        <v>0</v>
      </c>
      <c r="BY227" s="2">
        <f>IF(VLOOKUP(A227,'BD OFICIAL'!$A$1:$AL$2097,17,0)=P227,0,1)</f>
        <v>0</v>
      </c>
      <c r="BZ227" s="2">
        <f>IF(VLOOKUP(A227,'BD OFICIAL'!$A$1:$AL$2097,19,0)=R227,0,1)</f>
        <v>0</v>
      </c>
      <c r="CA227" s="2">
        <f>IF(VLOOKUP(A227,'BD OFICIAL'!$A$1:$AL$2097,21,0)=T227,0,1)</f>
        <v>0</v>
      </c>
      <c r="CB227" s="2">
        <f>IF(VLOOKUP(A227,'BD OFICIAL'!$A$1:$AL$2097,24,0)=AK227,0,1)</f>
        <v>0</v>
      </c>
      <c r="CC227" s="2">
        <f>IF(VLOOKUP(A227,'BD OFICIAL'!$A$1:$AL$2097,25,0)=X227,0,1)</f>
        <v>0</v>
      </c>
      <c r="CD227" s="2">
        <f>IF(VLOOKUP(A227,'BD OFICIAL'!$A$1:$AL$2097,26,0)=Y227,0,1)</f>
        <v>0</v>
      </c>
      <c r="CE227" s="2">
        <f>IF(VLOOKUP(A227,'BD OFICIAL'!$A$1:$AL$2097,27,0)=Z227,0,1)</f>
        <v>0</v>
      </c>
      <c r="CF227" s="2">
        <f>IF(VLOOKUP(A227,'BD OFICIAL'!$A$1:$AL$2097,28,0)=AA227,0,1)</f>
        <v>0</v>
      </c>
      <c r="CG227" s="2">
        <f>IF(VLOOKUP(A227,'BD OFICIAL'!$A$1:$AL$2097,33,0)=AF227,0,1)</f>
        <v>0</v>
      </c>
      <c r="CH227" s="2">
        <f>IF(VLOOKUP(A227,'BD OFICIAL'!$A$1:$AL$2097,35,0)=AH227,0,1)</f>
        <v>0</v>
      </c>
      <c r="CI227" s="85">
        <f>IF(VLOOKUP(A227,'BD OFICIAL'!$A$1:$AL$2097,34,0)=AL227,0,1)</f>
        <v>0</v>
      </c>
      <c r="CJ227" s="12">
        <f>VLOOKUP(A227,'BD OFICIAL'!$A$1:$AM$2097,36,0)*AM227-AP227</f>
        <v>0</v>
      </c>
      <c r="CK227" s="85" t="str">
        <f t="shared" si="109"/>
        <v>SSH</v>
      </c>
      <c r="CL227" s="85" t="str">
        <f t="shared" si="110"/>
        <v>SI</v>
      </c>
      <c r="CM227" s="85" t="str">
        <f t="shared" si="123"/>
        <v>NO</v>
      </c>
      <c r="CN227" s="31">
        <f t="shared" si="124"/>
        <v>0</v>
      </c>
      <c r="CO227" s="31">
        <f t="shared" si="111"/>
        <v>0</v>
      </c>
      <c r="CP227" s="31">
        <f t="shared" si="102"/>
        <v>0</v>
      </c>
      <c r="CQ227" s="31">
        <f>IF(Y227="NO",0,IF(Y227="SI",IF(VLOOKUP(A227,'BD OFICIAL'!$A:$AO,40,0)=AQ227,0,1)))</f>
        <v>0</v>
      </c>
      <c r="CR227" s="31">
        <f>IF(Z227="NO",0,IF(Z227="SI",IF(VLOOKUP(A227,'BD OFICIAL'!$A:$AO,41,0)=AS227,0,1)))</f>
        <v>0</v>
      </c>
      <c r="CS227" s="31">
        <f t="shared" si="112"/>
        <v>0</v>
      </c>
      <c r="CT227" s="31">
        <f t="shared" si="113"/>
        <v>0</v>
      </c>
      <c r="CU227" s="31">
        <f>IF(VLOOKUP(A227,'BD OFICIAL'!$A$1:$AL$1055,31,0)="SI",IF(AT227&gt;0,0,1),IF(AT227=0,0,1))</f>
        <v>0</v>
      </c>
      <c r="CV227" s="31">
        <f t="shared" si="114"/>
        <v>0</v>
      </c>
      <c r="CW227" s="31">
        <f t="shared" si="115"/>
        <v>0</v>
      </c>
      <c r="CX227" s="85" t="str">
        <f t="shared" si="125"/>
        <v>SI</v>
      </c>
      <c r="CY227" s="31">
        <f t="shared" si="126"/>
        <v>0</v>
      </c>
      <c r="CZ227" s="85" t="str">
        <f>IF(ISERROR(VLOOKUP(AI227,EXPERIENCIA!$A$1:$C$2100,1,0)),"NO","SI")</f>
        <v>SI</v>
      </c>
      <c r="DA227" s="85">
        <f>IF(CX227="no","NO APLICA",IF(AX227=0,"ERROR NOTA",IF(AND(AX227&gt;1,CZ227="NO"),"ERROR NOTA",IF(AND(CZ227="NO",AX227=1),0,IF(VLOOKUP(AI227,EXPERIENCIA!$A$1:$C$2100,3,0)=AX227,0,"ERROR NOTA")))))</f>
        <v>0</v>
      </c>
      <c r="DB227" s="85" t="str">
        <f>IF(ISERROR(VLOOKUP(AI227,COMPORTAMIENTO!$A$1:$C$2100,1,0)),"NO","SI")</f>
        <v>SI</v>
      </c>
      <c r="DC227" s="85">
        <f>IF(CX227="NO","NO APLICA",IF(AY227=0,"ERROR NOTA",IF(AND(DB227="NO",AY227=7),0,IF(VLOOKUP(AI227,COMPORTAMIENTO!$A$2:$H$2100,8,0)=AY227,0,"ERROR NOTA"))))</f>
        <v>0</v>
      </c>
      <c r="DD227" s="103">
        <f t="shared" si="127"/>
        <v>0.1</v>
      </c>
      <c r="DE227" s="103">
        <f t="shared" si="128"/>
        <v>0.70000000000000007</v>
      </c>
      <c r="DF227" s="85" t="str">
        <f t="shared" si="116"/>
        <v>SI</v>
      </c>
      <c r="DG227" s="85">
        <f t="shared" si="117"/>
        <v>0</v>
      </c>
      <c r="DH227" s="85">
        <f t="shared" si="129"/>
        <v>0</v>
      </c>
      <c r="DI227" s="85">
        <f t="shared" si="118"/>
        <v>0</v>
      </c>
      <c r="DJ227" s="7">
        <f t="shared" si="130"/>
        <v>5.83</v>
      </c>
      <c r="DK227" s="7">
        <f t="shared" si="119"/>
        <v>5.83</v>
      </c>
      <c r="DL227" s="12">
        <f t="shared" si="131"/>
        <v>5075</v>
      </c>
      <c r="DM227" s="12">
        <f>VLOOKUP(A227,'5 TD'!$A:$B,2,0)</f>
        <v>5075</v>
      </c>
      <c r="DN227" s="7">
        <f t="shared" si="120"/>
        <v>7</v>
      </c>
      <c r="DO227" s="85" t="str">
        <f t="shared" si="121"/>
        <v>APROBADO</v>
      </c>
      <c r="DP227" s="85" t="str">
        <f t="shared" si="103"/>
        <v>APROBADO</v>
      </c>
      <c r="DQ227" s="7">
        <f t="shared" si="104"/>
        <v>5.5</v>
      </c>
      <c r="DR227" s="85" t="str">
        <f t="shared" si="132"/>
        <v>APROBADO</v>
      </c>
      <c r="DS227" s="2">
        <f>+('3 Planilla Preadjudicación OTIC'!BO227)</f>
        <v>0</v>
      </c>
      <c r="DT227" s="2">
        <f>IF(DR227="APROBADO",VLOOKUP(A227,'5 TD'!$D$3:$E$270,2,0),"NO APLICA")</f>
        <v>6.6</v>
      </c>
      <c r="DU227" s="2" t="str">
        <f t="shared" si="105"/>
        <v>NO</v>
      </c>
      <c r="DV227" s="2" t="str">
        <f>IF(DU227="SI",VLOOKUP(A227,'5 TD'!$G$3:$H$270,2,0),"NO APLICA ")</f>
        <v xml:space="preserve">NO APLICA </v>
      </c>
      <c r="DW227" s="2" t="str">
        <f t="shared" si="133"/>
        <v>NO</v>
      </c>
      <c r="DX227" s="2" t="str">
        <f>IF(DW227="SI",VLOOKUP(A227,'5 TD'!$J$4:$K$472,2,0),"NO APLICA")</f>
        <v>NO APLICA</v>
      </c>
      <c r="DY227" s="2" t="str">
        <f t="shared" si="134"/>
        <v>NO</v>
      </c>
      <c r="DZ227" s="7" t="str">
        <f>IF(DY227="SI",VLOOKUP(A227,'5 TD'!$M$4:$N$350,2,0),"NO APLICA")</f>
        <v>NO APLICA</v>
      </c>
      <c r="EA227" s="2" t="str">
        <f t="shared" si="122"/>
        <v>NO APLICA</v>
      </c>
      <c r="EB227" s="12" t="str">
        <f t="shared" si="135"/>
        <v/>
      </c>
      <c r="EC227" s="12" t="str">
        <f>IF(EA227="SI",VLOOKUP(A227,'5 TD'!$V$4:$W$479,2,0),"NO APLICA")</f>
        <v>NO APLICA</v>
      </c>
      <c r="ED227" s="2" t="str">
        <f t="shared" si="106"/>
        <v>NO</v>
      </c>
      <c r="EE227" s="79" t="str">
        <f>IF(ED227="SI",VLOOKUP(AI227,COMPORTAMIENTO!$A$1:$H$2100,7,0),"NO APLICA")</f>
        <v>NO APLICA</v>
      </c>
      <c r="EF227" s="234" t="str">
        <f>IF(ED227="SI",VLOOKUP(A227,'5 TD'!$P$2:$Q$479,2,0),"NO APLICA")</f>
        <v>NO APLICA</v>
      </c>
      <c r="EG227" s="2" t="str">
        <f t="shared" si="107"/>
        <v>NO</v>
      </c>
      <c r="EH227" s="2">
        <f>IF(CZ227="no",0,VLOOKUP(AI227,EXPERIENCIA!$A$1:$C$2100,2,0))</f>
        <v>1</v>
      </c>
      <c r="EI227" s="2">
        <f>IF(CZ227="si",VLOOKUP(A227,'5 TD'!$S$3:$T$2103,2,0),0)</f>
        <v>24</v>
      </c>
      <c r="EJ227" s="2" t="str">
        <f t="shared" si="108"/>
        <v>NO</v>
      </c>
      <c r="EK227" s="2">
        <f>+('3 Planilla Preadjudicación OTIC'!BU228)</f>
        <v>0</v>
      </c>
      <c r="EL227" s="3"/>
      <c r="EM227" s="3"/>
      <c r="EN227" s="3"/>
    </row>
    <row r="228" spans="1:144" ht="15" hidden="1" customHeight="1" x14ac:dyDescent="0.3">
      <c r="A228" s="2">
        <f>+('3 Planilla Preadjudicación OTIC'!A228)</f>
        <v>14540</v>
      </c>
      <c r="B228" s="2" t="str">
        <f>+('3 Planilla Preadjudicación OTIC'!B228)</f>
        <v>53334038-5</v>
      </c>
      <c r="C228" s="4">
        <f>+('3 Planilla Preadjudicación OTIC'!E228)</f>
        <v>2025</v>
      </c>
      <c r="D228" s="4" t="str">
        <f>+('3 Planilla Preadjudicación OTIC'!F228)</f>
        <v>Fondos Regionales</v>
      </c>
      <c r="E228" s="4" t="str">
        <f>+('3 Planilla Preadjudicación OTIC'!G228)</f>
        <v>61531000-K</v>
      </c>
      <c r="F228" s="4" t="str">
        <f>+('3 Planilla Preadjudicación OTIC'!H228)</f>
        <v>SENCE</v>
      </c>
      <c r="G228" s="4"/>
      <c r="H228" s="4"/>
      <c r="I228" s="4" t="str">
        <f>+('3 Planilla Preadjudicación OTIC'!I228)</f>
        <v>SERVICIO DE GUARDIA DE SEGURIDAD</v>
      </c>
      <c r="J228" s="4" t="str">
        <f>+('3 Planilla Preadjudicación OTIC'!J228)</f>
        <v>PF1184</v>
      </c>
      <c r="K228" s="4">
        <f>+('3 Planilla Preadjudicación OTIC'!K228)</f>
        <v>0</v>
      </c>
      <c r="L228" s="4">
        <f>+('3 Planilla Preadjudicación OTIC'!L228)</f>
        <v>0</v>
      </c>
      <c r="M228" s="2">
        <f>+('3 Planilla Preadjudicación OTIC'!M228)</f>
        <v>9</v>
      </c>
      <c r="N228" s="4" t="str">
        <f>+('3 Planilla Preadjudicación OTIC'!N228)</f>
        <v>DE LA ARAUCANÍA</v>
      </c>
      <c r="O228" s="4" t="str">
        <f>+('3 Planilla Preadjudicación OTIC'!O228)</f>
        <v>PURÉN</v>
      </c>
      <c r="P228" s="4" t="str">
        <f>+('3 Planilla Preadjudicación OTIC'!P228)</f>
        <v>PERSONAS VULNERABLES PERTENECIENTES AL 80 % MÁS VULNERABLE</v>
      </c>
      <c r="Q228" s="4" t="str">
        <f>+('3 Planilla Preadjudicación OTIC'!Q228)</f>
        <v>PRESENCIAL</v>
      </c>
      <c r="R228" s="4" t="str">
        <f>+('3 Planilla Preadjudicación OTIC'!R228)</f>
        <v>DEPENDIENTE</v>
      </c>
      <c r="S228" s="4" t="str">
        <f>+('3 Planilla Preadjudicación OTIC'!S228)</f>
        <v>01. LUNES - MAÑANA / 04. MARTES - MAÑANA / 07. MIÉRCOLES - MAÑANA / 10. JUEVES - MAÑANA / 13. VIERNES - MAÑANA</v>
      </c>
      <c r="T228" s="2">
        <f>+('3 Planilla Preadjudicación OTIC'!T228)</f>
        <v>20</v>
      </c>
      <c r="U228" s="2">
        <f>+('3 Planilla Preadjudicación OTIC'!U228)</f>
        <v>90</v>
      </c>
      <c r="V228" s="2" t="str">
        <f>+('3 Planilla Preadjudicación OTIC'!V228)</f>
        <v/>
      </c>
      <c r="W228" s="2">
        <f>+('3 Planilla Preadjudicación OTIC'!W228)</f>
        <v>90</v>
      </c>
      <c r="X228" s="2">
        <f>+('3 Planilla Preadjudicación OTIC'!X228)</f>
        <v>4</v>
      </c>
      <c r="Y228" s="2" t="str">
        <f>+('3 Planilla Preadjudicación OTIC'!Y228)</f>
        <v>SI</v>
      </c>
      <c r="Z228" s="2" t="str">
        <f>+('3 Planilla Preadjudicación OTIC'!Z228)</f>
        <v>SI</v>
      </c>
      <c r="AA228" s="2" t="str">
        <f>+('3 Planilla Preadjudicación OTIC'!AA228)</f>
        <v>NO</v>
      </c>
      <c r="AB228" s="4">
        <f>+('3 Planilla Preadjudicación OTIC'!AB228)</f>
        <v>0</v>
      </c>
      <c r="AC228" s="4" t="str">
        <f>+('3 Planilla Preadjudicación OTIC'!AC228)</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28" s="2" t="str">
        <f>+('3 Planilla Preadjudicación OTIC'!AD228)</f>
        <v>SI</v>
      </c>
      <c r="AE228" s="4" t="str">
        <f>+('3 Planilla Preadjudicación OTIC'!AE228)</f>
        <v>CERTIFICADO DE APROBACIÓN Y TARJETA DE IDENTIFICACIÓN. CREDENCIAL DE GUARDIA PRIVADO DE SEGURIDAD OS-10 OTORGADA POR LA PREFECTURA DE SEGURIDAD PRIVADA DE CARABINEROS DE CHILE</v>
      </c>
      <c r="AF228" s="2" t="str">
        <f>+('3 Planilla Preadjudicación OTIC'!AF228)</f>
        <v>CONVOCATORIA ABIERTA</v>
      </c>
      <c r="AG228" s="2">
        <f>+('3 Planilla Preadjudicación OTIC'!AG228)</f>
        <v>23</v>
      </c>
      <c r="AH228" s="30">
        <v>2</v>
      </c>
      <c r="AI228" s="2" t="str">
        <f>+('3 Planilla Preadjudicación OTIC'!AI228)</f>
        <v>77679463-5</v>
      </c>
      <c r="AJ228" s="135" t="str">
        <f>+('3 Planilla Preadjudicación OTIC'!AJ228)</f>
        <v>Organismo Tecnico De Capacitacion Increase Spa</v>
      </c>
      <c r="AK228" s="4">
        <f>+('3 Planilla Preadjudicación OTIC'!AK228)</f>
        <v>90</v>
      </c>
      <c r="AL228" s="2">
        <f>+('3 Planilla Preadjudicación OTIC'!AL228)</f>
        <v>23</v>
      </c>
      <c r="AM228" s="2">
        <f>+('3 Planilla Preadjudicación OTIC'!AM228)</f>
        <v>5075</v>
      </c>
      <c r="AN228" s="12">
        <f>+('3 Planilla Preadjudicación OTIC'!AN228)</f>
        <v>0</v>
      </c>
      <c r="AO228" s="12">
        <f>+('3 Planilla Preadjudicación OTIC'!AO228)</f>
        <v>45000</v>
      </c>
      <c r="AP228" s="12">
        <f>+('3 Planilla Preadjudicación OTIC'!AP228)</f>
        <v>9135000</v>
      </c>
      <c r="AQ228" s="12">
        <f>+('3 Planilla Preadjudicación OTIC'!AQ228)</f>
        <v>1840000</v>
      </c>
      <c r="AR228" s="12">
        <f>+('3 Planilla Preadjudicación OTIC'!AR228)</f>
        <v>0</v>
      </c>
      <c r="AS228" s="12">
        <f>+('3 Planilla Preadjudicación OTIC'!AS228)</f>
        <v>2300000</v>
      </c>
      <c r="AT228" s="12">
        <f>+('3 Planilla Preadjudicación OTIC'!AT228)</f>
        <v>900000</v>
      </c>
      <c r="AU228" s="12">
        <f>+('3 Planilla Preadjudicación OTIC'!AU228)</f>
        <v>14175000</v>
      </c>
      <c r="AV228" s="12" t="str">
        <f>+('3 Planilla Preadjudicación OTIC'!AV228)</f>
        <v>SI</v>
      </c>
      <c r="AW228" s="2">
        <f>+('3 Planilla Preadjudicación OTIC'!AW228)</f>
        <v>0</v>
      </c>
      <c r="AX228" s="4">
        <f>+('3 Planilla Preadjudicación OTIC'!AX228)</f>
        <v>1</v>
      </c>
      <c r="AY228" s="2">
        <f>+('3 Planilla Preadjudicación OTIC'!AY228)</f>
        <v>7</v>
      </c>
      <c r="AZ228" s="2" t="str">
        <f>+('3 Planilla Preadjudicación OTIC'!BA228)</f>
        <v>-</v>
      </c>
      <c r="BA228" s="2" t="str">
        <f>+('3 Planilla Preadjudicación OTIC'!BB228)</f>
        <v>-</v>
      </c>
      <c r="BB228" s="2" t="str">
        <f>+('3 Planilla Preadjudicación OTIC'!BC228)</f>
        <v>-</v>
      </c>
      <c r="BC228" s="2" t="str">
        <f>+('3 Planilla Preadjudicación OTIC'!BD228)</f>
        <v>-</v>
      </c>
      <c r="BD228" s="2" t="str">
        <f>+('3 Planilla Preadjudicación OTIC'!BE228)</f>
        <v>-</v>
      </c>
      <c r="BE228" s="2" t="str">
        <f>+('3 Planilla Preadjudicación OTIC'!BF228)</f>
        <v>-</v>
      </c>
      <c r="BF228" s="2"/>
      <c r="BG228" s="2">
        <f>+('3 Planilla Preadjudicación OTIC'!BG228)</f>
        <v>6.6</v>
      </c>
      <c r="BH228" s="2">
        <f>+('3 Planilla Preadjudicación OTIC'!BH228)</f>
        <v>6.5</v>
      </c>
      <c r="BI228" s="2">
        <f>+('3 Planilla Preadjudicación OTIC'!BI228)</f>
        <v>4.3</v>
      </c>
      <c r="BJ228" s="2">
        <f>+('3 Planilla Preadjudicación OTIC'!BJ228)</f>
        <v>4.3</v>
      </c>
      <c r="BK228" s="2">
        <f>+('3 Planilla Preadjudicación OTIC'!BK228)</f>
        <v>6.1</v>
      </c>
      <c r="BL228" s="199">
        <f>+('3 Planilla Preadjudicación OTIC'!BM228)</f>
        <v>7</v>
      </c>
      <c r="BM228" s="103">
        <f>ROUND(('3 Planilla Preadjudicación OTIC'!BN228),1)</f>
        <v>5.5</v>
      </c>
      <c r="BN228" s="4">
        <f>+('3 Planilla Preadjudicación OTIC'!BO228)</f>
        <v>0</v>
      </c>
      <c r="BO228" s="4">
        <f>+('3 Planilla Preadjudicación OTIC'!BP228)</f>
        <v>0</v>
      </c>
      <c r="BP228" s="4">
        <f>+('3 Planilla Preadjudicación OTIC'!BQ228)</f>
        <v>0</v>
      </c>
      <c r="BQ228" s="4">
        <f>+('3 Planilla Preadjudicación OTIC'!BR228)</f>
        <v>0</v>
      </c>
      <c r="BR228" s="4">
        <f>+('3 Planilla Preadjudicación OTIC'!BS228)</f>
        <v>0</v>
      </c>
      <c r="BS228" s="4">
        <f>+('3 Planilla Preadjudicación OTIC'!BT228)</f>
        <v>0</v>
      </c>
      <c r="BT228" s="135"/>
      <c r="BU228" s="85">
        <f>IF(VLOOKUP(A228,'BD OFICIAL'!$A$1:$AL$2097,7,0)=D228,0,1)</f>
        <v>0</v>
      </c>
      <c r="BV228" s="85">
        <f>IF(VLOOKUP(A228,'BD OFICIAL'!$A$1:$AL$2097,11,0)=J228,0,1)</f>
        <v>0</v>
      </c>
      <c r="BW228" s="85">
        <f>IF(VLOOKUP(A228,'BD OFICIAL'!$A$1:$AL$2097,13,0)=L228,0,1)</f>
        <v>0</v>
      </c>
      <c r="BX228" s="2">
        <f>IF(VLOOKUP(A228,'BD OFICIAL'!$A$1:$AL$2097,16,0)=O228,0,1)</f>
        <v>0</v>
      </c>
      <c r="BY228" s="2">
        <f>IF(VLOOKUP(A228,'BD OFICIAL'!$A$1:$AL$2097,17,0)=P228,0,1)</f>
        <v>0</v>
      </c>
      <c r="BZ228" s="2">
        <f>IF(VLOOKUP(A228,'BD OFICIAL'!$A$1:$AL$2097,19,0)=R228,0,1)</f>
        <v>0</v>
      </c>
      <c r="CA228" s="2">
        <f>IF(VLOOKUP(A228,'BD OFICIAL'!$A$1:$AL$2097,21,0)=T228,0,1)</f>
        <v>0</v>
      </c>
      <c r="CB228" s="2">
        <f>IF(VLOOKUP(A228,'BD OFICIAL'!$A$1:$AL$2097,24,0)=AK228,0,1)</f>
        <v>0</v>
      </c>
      <c r="CC228" s="2">
        <f>IF(VLOOKUP(A228,'BD OFICIAL'!$A$1:$AL$2097,25,0)=X228,0,1)</f>
        <v>0</v>
      </c>
      <c r="CD228" s="2">
        <f>IF(VLOOKUP(A228,'BD OFICIAL'!$A$1:$AL$2097,26,0)=Y228,0,1)</f>
        <v>0</v>
      </c>
      <c r="CE228" s="2">
        <f>IF(VLOOKUP(A228,'BD OFICIAL'!$A$1:$AL$2097,27,0)=Z228,0,1)</f>
        <v>0</v>
      </c>
      <c r="CF228" s="2">
        <f>IF(VLOOKUP(A228,'BD OFICIAL'!$A$1:$AL$2097,28,0)=AA228,0,1)</f>
        <v>0</v>
      </c>
      <c r="CG228" s="2">
        <f>IF(VLOOKUP(A228,'BD OFICIAL'!$A$1:$AL$2097,33,0)=AF228,0,1)</f>
        <v>0</v>
      </c>
      <c r="CH228" s="2">
        <f>IF(VLOOKUP(A228,'BD OFICIAL'!$A$1:$AL$2097,35,0)=AH228,0,1)</f>
        <v>0</v>
      </c>
      <c r="CI228" s="85">
        <f>IF(VLOOKUP(A228,'BD OFICIAL'!$A$1:$AL$2097,34,0)=AL228,0,1)</f>
        <v>0</v>
      </c>
      <c r="CJ228" s="12">
        <f>VLOOKUP(A228,'BD OFICIAL'!$A$1:$AM$2097,36,0)*AM228-AP228</f>
        <v>0</v>
      </c>
      <c r="CK228" s="85" t="str">
        <f t="shared" si="109"/>
        <v>SSH</v>
      </c>
      <c r="CL228" s="85" t="str">
        <f t="shared" si="110"/>
        <v>SI</v>
      </c>
      <c r="CM228" s="85" t="str">
        <f t="shared" si="123"/>
        <v>NO</v>
      </c>
      <c r="CN228" s="31">
        <f t="shared" si="124"/>
        <v>0</v>
      </c>
      <c r="CO228" s="31">
        <f t="shared" si="111"/>
        <v>0</v>
      </c>
      <c r="CP228" s="31">
        <f t="shared" si="102"/>
        <v>0</v>
      </c>
      <c r="CQ228" s="31">
        <f>IF(Y228="NO",0,IF(Y228="SI",IF(VLOOKUP(A228,'BD OFICIAL'!$A:$AO,40,0)=AQ228,0,1)))</f>
        <v>0</v>
      </c>
      <c r="CR228" s="31">
        <f>IF(Z228="NO",0,IF(Z228="SI",IF(VLOOKUP(A228,'BD OFICIAL'!$A:$AO,41,0)=AS228,0,1)))</f>
        <v>0</v>
      </c>
      <c r="CS228" s="31">
        <f t="shared" si="112"/>
        <v>0</v>
      </c>
      <c r="CT228" s="31">
        <f t="shared" si="113"/>
        <v>0</v>
      </c>
      <c r="CU228" s="31">
        <f>IF(VLOOKUP(A228,'BD OFICIAL'!$A$1:$AL$1055,31,0)="SI",IF(AT228&gt;0,0,1),IF(AT228=0,0,1))</f>
        <v>0</v>
      </c>
      <c r="CV228" s="31">
        <f t="shared" si="114"/>
        <v>0</v>
      </c>
      <c r="CW228" s="31">
        <f t="shared" si="115"/>
        <v>0</v>
      </c>
      <c r="CX228" s="85" t="str">
        <f t="shared" si="125"/>
        <v>SI</v>
      </c>
      <c r="CY228" s="31">
        <f t="shared" si="126"/>
        <v>0</v>
      </c>
      <c r="CZ228" s="85" t="str">
        <f>IF(ISERROR(VLOOKUP(AI228,EXPERIENCIA!$A$1:$C$2100,1,0)),"NO","SI")</f>
        <v>SI</v>
      </c>
      <c r="DA228" s="85">
        <f>IF(CX228="no","NO APLICA",IF(AX228=0,"ERROR NOTA",IF(AND(AX228&gt;1,CZ228="NO"),"ERROR NOTA",IF(AND(CZ228="NO",AX228=1),0,IF(VLOOKUP(AI228,EXPERIENCIA!$A$1:$C$2100,3,0)=AX228,0,"ERROR NOTA")))))</f>
        <v>0</v>
      </c>
      <c r="DB228" s="85" t="str">
        <f>IF(ISERROR(VLOOKUP(AI228,COMPORTAMIENTO!$A$1:$C$2100,1,0)),"NO","SI")</f>
        <v>SI</v>
      </c>
      <c r="DC228" s="85">
        <f>IF(CX228="NO","NO APLICA",IF(AY228=0,"ERROR NOTA",IF(AND(DB228="NO",AY228=7),0,IF(VLOOKUP(AI228,COMPORTAMIENTO!$A$2:$H$2100,8,0)=AY228,0,"ERROR NOTA"))))</f>
        <v>0</v>
      </c>
      <c r="DD228" s="103">
        <f t="shared" si="127"/>
        <v>0.1</v>
      </c>
      <c r="DE228" s="103">
        <f t="shared" si="128"/>
        <v>0.70000000000000007</v>
      </c>
      <c r="DF228" s="85" t="str">
        <f t="shared" si="116"/>
        <v>SI</v>
      </c>
      <c r="DG228" s="85">
        <f t="shared" si="117"/>
        <v>0</v>
      </c>
      <c r="DH228" s="85">
        <f t="shared" si="129"/>
        <v>0</v>
      </c>
      <c r="DI228" s="85">
        <f t="shared" si="118"/>
        <v>0</v>
      </c>
      <c r="DJ228" s="7">
        <f t="shared" si="130"/>
        <v>5.83</v>
      </c>
      <c r="DK228" s="7">
        <f t="shared" si="119"/>
        <v>5.83</v>
      </c>
      <c r="DL228" s="12">
        <f t="shared" si="131"/>
        <v>5075</v>
      </c>
      <c r="DM228" s="12">
        <f>VLOOKUP(A228,'5 TD'!$A:$B,2,0)</f>
        <v>5075</v>
      </c>
      <c r="DN228" s="7">
        <f t="shared" si="120"/>
        <v>7</v>
      </c>
      <c r="DO228" s="85" t="str">
        <f t="shared" si="121"/>
        <v>APROBADO</v>
      </c>
      <c r="DP228" s="85" t="str">
        <f t="shared" si="103"/>
        <v>APROBADO</v>
      </c>
      <c r="DQ228" s="7">
        <f t="shared" si="104"/>
        <v>5.5</v>
      </c>
      <c r="DR228" s="85" t="str">
        <f t="shared" si="132"/>
        <v>APROBADO</v>
      </c>
      <c r="DS228" s="2">
        <f>+('3 Planilla Preadjudicación OTIC'!BO228)</f>
        <v>0</v>
      </c>
      <c r="DT228" s="2">
        <f>IF(DR228="APROBADO",VLOOKUP(A228,'5 TD'!$D$3:$E$270,2,0),"NO APLICA")</f>
        <v>6.6</v>
      </c>
      <c r="DU228" s="2" t="str">
        <f t="shared" si="105"/>
        <v>NO</v>
      </c>
      <c r="DV228" s="2" t="str">
        <f>IF(DU228="SI",VLOOKUP(A228,'5 TD'!$G$3:$H$270,2,0),"NO APLICA ")</f>
        <v xml:space="preserve">NO APLICA </v>
      </c>
      <c r="DW228" s="2" t="str">
        <f t="shared" si="133"/>
        <v>NO</v>
      </c>
      <c r="DX228" s="2" t="str">
        <f>IF(DW228="SI",VLOOKUP(A228,'5 TD'!$J$4:$K$472,2,0),"NO APLICA")</f>
        <v>NO APLICA</v>
      </c>
      <c r="DY228" s="2" t="str">
        <f t="shared" si="134"/>
        <v>NO</v>
      </c>
      <c r="DZ228" s="7" t="str">
        <f>IF(DY228="SI",VLOOKUP(A228,'5 TD'!$M$4:$N$350,2,0),"NO APLICA")</f>
        <v>NO APLICA</v>
      </c>
      <c r="EA228" s="2" t="str">
        <f t="shared" si="122"/>
        <v>NO APLICA</v>
      </c>
      <c r="EB228" s="12" t="str">
        <f t="shared" si="135"/>
        <v/>
      </c>
      <c r="EC228" s="12" t="str">
        <f>IF(EA228="SI",VLOOKUP(A228,'5 TD'!$V$4:$W$479,2,0),"NO APLICA")</f>
        <v>NO APLICA</v>
      </c>
      <c r="ED228" s="2" t="str">
        <f t="shared" si="106"/>
        <v>NO</v>
      </c>
      <c r="EE228" s="79" t="str">
        <f>IF(ED228="SI",VLOOKUP(AI228,COMPORTAMIENTO!$A$1:$H$2100,7,0),"NO APLICA")</f>
        <v>NO APLICA</v>
      </c>
      <c r="EF228" s="234" t="str">
        <f>IF(ED228="SI",VLOOKUP(A228,'5 TD'!$P$2:$Q$479,2,0),"NO APLICA")</f>
        <v>NO APLICA</v>
      </c>
      <c r="EG228" s="2" t="str">
        <f t="shared" si="107"/>
        <v>NO</v>
      </c>
      <c r="EH228" s="2">
        <f>IF(CZ228="no",0,VLOOKUP(AI228,EXPERIENCIA!$A$1:$C$2100,2,0))</f>
        <v>1</v>
      </c>
      <c r="EI228" s="2">
        <f>IF(CZ228="si",VLOOKUP(A228,'5 TD'!$S$3:$T$2103,2,0),0)</f>
        <v>24</v>
      </c>
      <c r="EJ228" s="2" t="str">
        <f t="shared" si="108"/>
        <v>NO</v>
      </c>
      <c r="EK228" s="2">
        <f>+('3 Planilla Preadjudicación OTIC'!BU229)</f>
        <v>0</v>
      </c>
      <c r="EL228" s="3"/>
      <c r="EM228" s="3"/>
      <c r="EN228" s="3"/>
    </row>
    <row r="229" spans="1:144" s="209" customFormat="1" ht="15" hidden="1" customHeight="1" x14ac:dyDescent="0.3">
      <c r="A229" s="301">
        <f>+('3 Planilla Preadjudicación OTIC'!A229)</f>
        <v>14541</v>
      </c>
      <c r="B229" s="301" t="str">
        <f>+('3 Planilla Preadjudicación OTIC'!B229)</f>
        <v>53334038-5</v>
      </c>
      <c r="C229" s="302">
        <f>+('3 Planilla Preadjudicación OTIC'!E229)</f>
        <v>2025</v>
      </c>
      <c r="D229" s="302" t="str">
        <f>+('3 Planilla Preadjudicación OTIC'!F229)</f>
        <v>Fondos Regionales</v>
      </c>
      <c r="E229" s="302" t="str">
        <f>+('3 Planilla Preadjudicación OTIC'!G229)</f>
        <v>61531000-K</v>
      </c>
      <c r="F229" s="302" t="str">
        <f>+('3 Planilla Preadjudicación OTIC'!H229)</f>
        <v>SENCE</v>
      </c>
      <c r="G229" s="302"/>
      <c r="H229" s="302"/>
      <c r="I229" s="302" t="str">
        <f>+('3 Planilla Preadjudicación OTIC'!I229)</f>
        <v>GESTIONANDO Y FORMALIZANDO MI EMPRENDIMIENTO</v>
      </c>
      <c r="J229" s="302" t="str">
        <f>+('3 Planilla Preadjudicación OTIC'!J229)</f>
        <v>PF1199</v>
      </c>
      <c r="K229" s="302" t="str">
        <f>+('3 Planilla Preadjudicación OTIC'!K229)</f>
        <v>TÉCNICAS PARA EL EMPRENDIMIENTO</v>
      </c>
      <c r="L229" s="302" t="str">
        <f>+('3 Planilla Preadjudicación OTIC'!L229)</f>
        <v>PF0921</v>
      </c>
      <c r="M229" s="301">
        <f>+('3 Planilla Preadjudicación OTIC'!M229)</f>
        <v>9</v>
      </c>
      <c r="N229" s="302" t="str">
        <f>+('3 Planilla Preadjudicación OTIC'!N229)</f>
        <v>DE LA ARAUCANÍA</v>
      </c>
      <c r="O229" s="302" t="str">
        <f>+('3 Planilla Preadjudicación OTIC'!O229)</f>
        <v>GALVARINO</v>
      </c>
      <c r="P229" s="302" t="str">
        <f>+('3 Planilla Preadjudicación OTIC'!P229)</f>
        <v>PERSONAS VULNERABLES PERTENECIENTES AL 80 % MÁS VULNERABLE</v>
      </c>
      <c r="Q229" s="302" t="str">
        <f>+('3 Planilla Preadjudicación OTIC'!Q229)</f>
        <v>PRESENCIAL</v>
      </c>
      <c r="R229" s="302" t="str">
        <f>+('3 Planilla Preadjudicación OTIC'!R229)</f>
        <v>INDEPENDIENTE</v>
      </c>
      <c r="S229" s="302" t="str">
        <f>+('3 Planilla Preadjudicación OTIC'!S229)</f>
        <v>01. LUNES - MAÑANA / 04. MARTES - MAÑANA / 07. MIÉRCOLES - MAÑANA / 10. JUEVES - MAÑANA / 13. VIERNES - MAÑANA</v>
      </c>
      <c r="T229" s="301">
        <f>+('3 Planilla Preadjudicación OTIC'!T229)</f>
        <v>20</v>
      </c>
      <c r="U229" s="301">
        <f>+('3 Planilla Preadjudicación OTIC'!U229)</f>
        <v>100</v>
      </c>
      <c r="V229" s="301">
        <f>+('3 Planilla Preadjudicación OTIC'!V229)</f>
        <v>12</v>
      </c>
      <c r="W229" s="301">
        <f>+('3 Planilla Preadjudicación OTIC'!W229)</f>
        <v>112</v>
      </c>
      <c r="X229" s="301">
        <f>+('3 Planilla Preadjudicación OTIC'!X229)</f>
        <v>4</v>
      </c>
      <c r="Y229" s="301" t="str">
        <f>+('3 Planilla Preadjudicación OTIC'!Y229)</f>
        <v>SI</v>
      </c>
      <c r="Z229" s="301" t="str">
        <f>+('3 Planilla Preadjudicación OTIC'!Z229)</f>
        <v>SI</v>
      </c>
      <c r="AA229" s="301" t="str">
        <f>+('3 Planilla Preadjudicación OTIC'!AA229)</f>
        <v>SI</v>
      </c>
      <c r="AB229" s="302">
        <f>+('3 Planilla Preadjudicación OTIC'!AB229)</f>
        <v>0</v>
      </c>
      <c r="AC229" s="302" t="str">
        <f>+('3 Planilla Preadjudicación OTIC'!AC229)</f>
        <v>EDUCACIÓN BÁSICA COMPLETA, PREFERENTEMENTE; NIVEL DE MANEJO COMPUTACIONAL BÁSICO (O NIVEL USUARIO),
PREFERENTEMENTE.</v>
      </c>
      <c r="AD229" s="301">
        <f>+('3 Planilla Preadjudicación OTIC'!AD229)</f>
        <v>0</v>
      </c>
      <c r="AE229" s="302">
        <f>+('3 Planilla Preadjudicación OTIC'!AE229)</f>
        <v>0</v>
      </c>
      <c r="AF229" s="301" t="str">
        <f>+('3 Planilla Preadjudicación OTIC'!AF229)</f>
        <v>CONVOCATORIA ABIERTA</v>
      </c>
      <c r="AG229" s="301">
        <f>+('3 Planilla Preadjudicación OTIC'!AG229)</f>
        <v>28</v>
      </c>
      <c r="AH229" s="303">
        <v>2</v>
      </c>
      <c r="AI229" s="301" t="str">
        <f>+('3 Planilla Preadjudicación OTIC'!AI229)</f>
        <v>76060420-8</v>
      </c>
      <c r="AJ229" s="304" t="str">
        <f>+('3 Planilla Preadjudicación OTIC'!AJ229)</f>
        <v>Servicios de Capacitación Sercont Chile LTDA</v>
      </c>
      <c r="AK229" s="302">
        <f>+('3 Planilla Preadjudicación OTIC'!AK229)</f>
        <v>112</v>
      </c>
      <c r="AL229" s="301">
        <f>+('3 Planilla Preadjudicación OTIC'!AL229)</f>
        <v>28</v>
      </c>
      <c r="AM229" s="301">
        <f>+('3 Planilla Preadjudicación OTIC'!AM229)</f>
        <v>5075</v>
      </c>
      <c r="AN229" s="305">
        <f>+('3 Planilla Preadjudicación OTIC'!AN229)</f>
        <v>275000</v>
      </c>
      <c r="AO229" s="305">
        <f>+('3 Planilla Preadjudicación OTIC'!AO229)</f>
        <v>0</v>
      </c>
      <c r="AP229" s="305">
        <f>+('3 Planilla Preadjudicación OTIC'!AP229)</f>
        <v>11368000</v>
      </c>
      <c r="AQ229" s="305">
        <f>+('3 Planilla Preadjudicación OTIC'!AQ229)</f>
        <v>2240000</v>
      </c>
      <c r="AR229" s="305">
        <f>+('3 Planilla Preadjudicación OTIC'!AR229)</f>
        <v>5500000</v>
      </c>
      <c r="AS229" s="305">
        <f>+('3 Planilla Preadjudicación OTIC'!AS229)</f>
        <v>2800000</v>
      </c>
      <c r="AT229" s="305">
        <f>+('3 Planilla Preadjudicación OTIC'!AT229)</f>
        <v>0</v>
      </c>
      <c r="AU229" s="305">
        <f>+('3 Planilla Preadjudicación OTIC'!AU229)</f>
        <v>21908000</v>
      </c>
      <c r="AV229" s="305" t="str">
        <f>+('3 Planilla Preadjudicación OTIC'!AV229)</f>
        <v>SI</v>
      </c>
      <c r="AW229" s="301">
        <f>+('3 Planilla Preadjudicación OTIC'!AW229)</f>
        <v>0</v>
      </c>
      <c r="AX229" s="302">
        <f>+('3 Planilla Preadjudicación OTIC'!AX229)</f>
        <v>7</v>
      </c>
      <c r="AY229" s="301">
        <f>+('3 Planilla Preadjudicación OTIC'!AY229)</f>
        <v>7</v>
      </c>
      <c r="AZ229" s="301" t="str">
        <f>+('3 Planilla Preadjudicación OTIC'!BA229)</f>
        <v>-</v>
      </c>
      <c r="BA229" s="301" t="str">
        <f>+('3 Planilla Preadjudicación OTIC'!BB229)</f>
        <v>-</v>
      </c>
      <c r="BB229" s="301" t="str">
        <f>+('3 Planilla Preadjudicación OTIC'!BC229)</f>
        <v>-</v>
      </c>
      <c r="BC229" s="301" t="str">
        <f>+('3 Planilla Preadjudicación OTIC'!BD229)</f>
        <v>-</v>
      </c>
      <c r="BD229" s="301" t="str">
        <f>+('3 Planilla Preadjudicación OTIC'!BE229)</f>
        <v>-</v>
      </c>
      <c r="BE229" s="301" t="str">
        <f>+('3 Planilla Preadjudicación OTIC'!BF229)</f>
        <v>-</v>
      </c>
      <c r="BF229" s="301"/>
      <c r="BG229" s="301">
        <f>+('3 Planilla Preadjudicación OTIC'!BG229)</f>
        <v>7</v>
      </c>
      <c r="BH229" s="301">
        <f>+('3 Planilla Preadjudicación OTIC'!BH229)</f>
        <v>7</v>
      </c>
      <c r="BI229" s="301">
        <f>+('3 Planilla Preadjudicación OTIC'!BI229)</f>
        <v>7</v>
      </c>
      <c r="BJ229" s="301">
        <f>+('3 Planilla Preadjudicación OTIC'!BJ229)</f>
        <v>7</v>
      </c>
      <c r="BK229" s="301">
        <f>+('3 Planilla Preadjudicación OTIC'!BK229)</f>
        <v>7</v>
      </c>
      <c r="BL229" s="306">
        <f>+('3 Planilla Preadjudicación OTIC'!BM229)</f>
        <v>7</v>
      </c>
      <c r="BM229" s="307">
        <f>ROUND(('3 Planilla Preadjudicación OTIC'!BN229),1)</f>
        <v>7</v>
      </c>
      <c r="BN229" s="302">
        <f>+('3 Planilla Preadjudicación OTIC'!BO229)</f>
        <v>0</v>
      </c>
      <c r="BO229" s="302">
        <f>+('3 Planilla Preadjudicación OTIC'!BP229)</f>
        <v>0</v>
      </c>
      <c r="BP229" s="302">
        <f>+('3 Planilla Preadjudicación OTIC'!BQ229)</f>
        <v>0</v>
      </c>
      <c r="BQ229" s="302">
        <f>+('3 Planilla Preadjudicación OTIC'!BR229)</f>
        <v>0</v>
      </c>
      <c r="BR229" s="302">
        <f>+('3 Planilla Preadjudicación OTIC'!BS229)</f>
        <v>0</v>
      </c>
      <c r="BS229" s="302">
        <f>+('3 Planilla Preadjudicación OTIC'!BT229)</f>
        <v>0</v>
      </c>
      <c r="BT229" s="304"/>
      <c r="BU229" s="308">
        <f>IF(VLOOKUP(A229,'BD OFICIAL'!$A$1:$AL$2097,7,0)=D229,0,1)</f>
        <v>0</v>
      </c>
      <c r="BV229" s="308">
        <f>IF(VLOOKUP(A229,'BD OFICIAL'!$A$1:$AL$2097,11,0)=J229,0,1)</f>
        <v>0</v>
      </c>
      <c r="BW229" s="308">
        <f>IF(VLOOKUP(A229,'BD OFICIAL'!$A$1:$AL$2097,13,0)=L229,0,1)</f>
        <v>0</v>
      </c>
      <c r="BX229" s="301">
        <f>IF(VLOOKUP(A229,'BD OFICIAL'!$A$1:$AL$2097,16,0)=O229,0,1)</f>
        <v>0</v>
      </c>
      <c r="BY229" s="301">
        <f>IF(VLOOKUP(A229,'BD OFICIAL'!$A$1:$AL$2097,17,0)=P229,0,1)</f>
        <v>0</v>
      </c>
      <c r="BZ229" s="301">
        <f>IF(VLOOKUP(A229,'BD OFICIAL'!$A$1:$AL$2097,19,0)=R229,0,1)</f>
        <v>0</v>
      </c>
      <c r="CA229" s="301">
        <f>IF(VLOOKUP(A229,'BD OFICIAL'!$A$1:$AL$2097,21,0)=T229,0,1)</f>
        <v>0</v>
      </c>
      <c r="CB229" s="301">
        <f>IF(VLOOKUP(A229,'BD OFICIAL'!$A$1:$AL$2097,24,0)=AK229,0,1)</f>
        <v>0</v>
      </c>
      <c r="CC229" s="301">
        <f>IF(VLOOKUP(A229,'BD OFICIAL'!$A$1:$AL$2097,25,0)=X229,0,1)</f>
        <v>0</v>
      </c>
      <c r="CD229" s="301">
        <f>IF(VLOOKUP(A229,'BD OFICIAL'!$A$1:$AL$2097,26,0)=Y229,0,1)</f>
        <v>0</v>
      </c>
      <c r="CE229" s="301">
        <f>IF(VLOOKUP(A229,'BD OFICIAL'!$A$1:$AL$2097,27,0)=Z229,0,1)</f>
        <v>0</v>
      </c>
      <c r="CF229" s="301">
        <f>IF(VLOOKUP(A229,'BD OFICIAL'!$A$1:$AL$2097,28,0)=AA229,0,1)</f>
        <v>0</v>
      </c>
      <c r="CG229" s="301">
        <f>IF(VLOOKUP(A229,'BD OFICIAL'!$A$1:$AL$2097,33,0)=AF229,0,1)</f>
        <v>0</v>
      </c>
      <c r="CH229" s="301">
        <f>IF(VLOOKUP(A229,'BD OFICIAL'!$A$1:$AL$2097,35,0)=AH229,0,1)</f>
        <v>0</v>
      </c>
      <c r="CI229" s="308">
        <f>IF(VLOOKUP(A229,'BD OFICIAL'!$A$1:$AL$2097,34,0)=AL229,0,1)</f>
        <v>0</v>
      </c>
      <c r="CJ229" s="305">
        <f>VLOOKUP(A229,'BD OFICIAL'!$A$1:$AM$2097,36,0)*AM229-AP229</f>
        <v>0</v>
      </c>
      <c r="CK229" s="308" t="str">
        <f t="shared" si="109"/>
        <v>SHNOM</v>
      </c>
      <c r="CL229" s="308" t="str">
        <f t="shared" si="110"/>
        <v>SI</v>
      </c>
      <c r="CM229" s="308" t="str">
        <f t="shared" si="123"/>
        <v>NO</v>
      </c>
      <c r="CN229" s="309">
        <f t="shared" si="124"/>
        <v>0</v>
      </c>
      <c r="CO229" s="309">
        <f t="shared" si="111"/>
        <v>0</v>
      </c>
      <c r="CP229" s="309">
        <f t="shared" si="102"/>
        <v>0</v>
      </c>
      <c r="CQ229" s="309">
        <f>IF(Y229="NO",0,IF(Y229="SI",IF(VLOOKUP(A229,'BD OFICIAL'!$A:$AO,40,0)=AQ229,0,1)))</f>
        <v>0</v>
      </c>
      <c r="CR229" s="309">
        <f>IF(Z229="NO",0,IF(Z229="SI",IF(VLOOKUP(A229,'BD OFICIAL'!$A:$AO,41,0)=AS229,0,1)))</f>
        <v>0</v>
      </c>
      <c r="CS229" s="309">
        <f t="shared" si="112"/>
        <v>0</v>
      </c>
      <c r="CT229" s="309">
        <f t="shared" si="113"/>
        <v>0</v>
      </c>
      <c r="CU229" s="309">
        <f>IF(VLOOKUP(A229,'BD OFICIAL'!$A$1:$AL$1055,31,0)="SI",IF(AT229&gt;0,0,1),IF(AT229=0,0,1))</f>
        <v>0</v>
      </c>
      <c r="CV229" s="309">
        <f t="shared" si="114"/>
        <v>0</v>
      </c>
      <c r="CW229" s="309">
        <f t="shared" si="115"/>
        <v>0</v>
      </c>
      <c r="CX229" s="308" t="str">
        <f t="shared" si="125"/>
        <v>SI</v>
      </c>
      <c r="CY229" s="309">
        <f t="shared" si="126"/>
        <v>0</v>
      </c>
      <c r="CZ229" s="308" t="str">
        <f>IF(ISERROR(VLOOKUP(AI229,EXPERIENCIA!$A$1:$C$2100,1,0)),"NO","SI")</f>
        <v>SI</v>
      </c>
      <c r="DA229" s="308">
        <f>IF(CX229="no","NO APLICA",IF(AX229=0,"ERROR NOTA",IF(AND(AX229&gt;1,CZ229="NO"),"ERROR NOTA",IF(AND(CZ229="NO",AX229=1),0,IF(VLOOKUP(AI229,EXPERIENCIA!$A$1:$C$2100,3,0)=AX229,0,"ERROR NOTA")))))</f>
        <v>0</v>
      </c>
      <c r="DB229" s="308" t="str">
        <f>IF(ISERROR(VLOOKUP(AI229,COMPORTAMIENTO!$A$1:$C$2100,1,0)),"NO","SI")</f>
        <v>SI</v>
      </c>
      <c r="DC229" s="308">
        <f>IF(CX229="NO","NO APLICA",IF(AY229=0,"ERROR NOTA",IF(AND(DB229="NO",AY229=7),0,IF(VLOOKUP(AI229,COMPORTAMIENTO!$A$2:$H$2100,8,0)=AY229,0,"ERROR NOTA"))))</f>
        <v>0</v>
      </c>
      <c r="DD229" s="307">
        <f t="shared" si="127"/>
        <v>0.70000000000000007</v>
      </c>
      <c r="DE229" s="307">
        <f t="shared" si="128"/>
        <v>0.70000000000000007</v>
      </c>
      <c r="DF229" s="308" t="str">
        <f t="shared" si="116"/>
        <v>SI</v>
      </c>
      <c r="DG229" s="308">
        <f t="shared" si="117"/>
        <v>0</v>
      </c>
      <c r="DH229" s="308">
        <f t="shared" si="129"/>
        <v>0</v>
      </c>
      <c r="DI229" s="308">
        <f t="shared" si="118"/>
        <v>0</v>
      </c>
      <c r="DJ229" s="310">
        <f t="shared" si="130"/>
        <v>7.0000000000000009</v>
      </c>
      <c r="DK229" s="310">
        <f t="shared" si="119"/>
        <v>7.0000000000000009</v>
      </c>
      <c r="DL229" s="305">
        <f t="shared" si="131"/>
        <v>5075</v>
      </c>
      <c r="DM229" s="305">
        <f>VLOOKUP(A229,'5 TD'!$A:$B,2,0)</f>
        <v>5075</v>
      </c>
      <c r="DN229" s="310">
        <f t="shared" si="120"/>
        <v>7</v>
      </c>
      <c r="DO229" s="308" t="str">
        <f t="shared" si="121"/>
        <v>APROBADO</v>
      </c>
      <c r="DP229" s="308" t="str">
        <f t="shared" si="103"/>
        <v>APROBADO</v>
      </c>
      <c r="DQ229" s="310">
        <f t="shared" si="104"/>
        <v>7</v>
      </c>
      <c r="DR229" s="308" t="str">
        <f t="shared" si="132"/>
        <v>APROBADO</v>
      </c>
      <c r="DS229" s="301">
        <f>+('3 Planilla Preadjudicación OTIC'!BO229)</f>
        <v>0</v>
      </c>
      <c r="DT229" s="301">
        <f>IF(DR229="APROBADO",VLOOKUP(A229,'5 TD'!$D$3:$E$270,2,0),"NO APLICA")</f>
        <v>7</v>
      </c>
      <c r="DU229" s="301" t="str">
        <f t="shared" si="105"/>
        <v>SI</v>
      </c>
      <c r="DV229" s="301">
        <f>IF(DU229="SI",VLOOKUP(A229,'5 TD'!$G$3:$H$270,2,0),"NO APLICA ")</f>
        <v>7.0000000000000009</v>
      </c>
      <c r="DW229" s="301" t="str">
        <f t="shared" si="133"/>
        <v>SI</v>
      </c>
      <c r="DX229" s="301">
        <f>IF(DW229="SI",VLOOKUP(A229,'5 TD'!$J$4:$K$472,2,0),"NO APLICA")</f>
        <v>7</v>
      </c>
      <c r="DY229" s="301" t="str">
        <f t="shared" si="134"/>
        <v>SI</v>
      </c>
      <c r="DZ229" s="310">
        <f>IF(DY229="SI",VLOOKUP(A229,'5 TD'!$M$4:$N$350,2,0),"NO APLICA")</f>
        <v>7</v>
      </c>
      <c r="EA229" s="301" t="str">
        <f t="shared" si="122"/>
        <v>SI</v>
      </c>
      <c r="EB229" s="305">
        <f t="shared" si="135"/>
        <v>5075</v>
      </c>
      <c r="EC229" s="305">
        <f>IF(EA229="SI",VLOOKUP(A229,'5 TD'!$V$4:$W$479,2,0),"NO APLICA")</f>
        <v>5075</v>
      </c>
      <c r="ED229" s="301" t="str">
        <f t="shared" si="106"/>
        <v>SI</v>
      </c>
      <c r="EE229" s="311">
        <f>IF(ED229="SI",VLOOKUP(AI229,COMPORTAMIENTO!$A$1:$H$2100,7,0),"NO APLICA")</f>
        <v>5.9523809523809527E-2</v>
      </c>
      <c r="EF229" s="312">
        <f>IF(ED229="SI",VLOOKUP(A229,'5 TD'!$P$2:$Q$479,2,0),"NO APLICA")</f>
        <v>0</v>
      </c>
      <c r="EG229" s="301" t="str">
        <f t="shared" si="107"/>
        <v>NO</v>
      </c>
      <c r="EH229" s="301">
        <f>IF(CZ229="no",0,VLOOKUP(AI229,EXPERIENCIA!$A$1:$C$2100,2,0))</f>
        <v>84</v>
      </c>
      <c r="EI229" s="301">
        <f>IF(CZ229="si",VLOOKUP(A229,'5 TD'!$S$3:$T$2103,2,0),0)</f>
        <v>181</v>
      </c>
      <c r="EJ229" s="301" t="str">
        <f t="shared" si="108"/>
        <v>NO</v>
      </c>
      <c r="EK229" s="301">
        <f>+('3 Planilla Preadjudicación OTIC'!BU230)</f>
        <v>0</v>
      </c>
      <c r="EL229" s="200"/>
      <c r="EM229" s="200"/>
      <c r="EN229" s="200"/>
    </row>
    <row r="230" spans="1:144" ht="15" hidden="1" customHeight="1" x14ac:dyDescent="0.3">
      <c r="A230" s="2">
        <f>+('3 Planilla Preadjudicación OTIC'!A230)</f>
        <v>14550</v>
      </c>
      <c r="B230" s="2" t="str">
        <f>+('3 Planilla Preadjudicación OTIC'!B230)</f>
        <v>53334038-5</v>
      </c>
      <c r="C230" s="4">
        <f>+('3 Planilla Preadjudicación OTIC'!E230)</f>
        <v>2025</v>
      </c>
      <c r="D230" s="4" t="str">
        <f>+('3 Planilla Preadjudicación OTIC'!F230)</f>
        <v>Fondos Regionales</v>
      </c>
      <c r="E230" s="4" t="str">
        <f>+('3 Planilla Preadjudicación OTIC'!G230)</f>
        <v>61531000-K</v>
      </c>
      <c r="F230" s="4" t="str">
        <f>+('3 Planilla Preadjudicación OTIC'!H230)</f>
        <v>SENCE</v>
      </c>
      <c r="G230" s="4"/>
      <c r="H230" s="4"/>
      <c r="I230" s="4" t="str">
        <f>+('3 Planilla Preadjudicación OTIC'!I230)</f>
        <v>LABORES DE CARPINTERÍA DE OBRA GRUESA BÁSICA</v>
      </c>
      <c r="J230" s="4" t="str">
        <f>+('3 Planilla Preadjudicación OTIC'!J230)</f>
        <v>PF1566</v>
      </c>
      <c r="K230" s="4" t="str">
        <f>+('3 Planilla Preadjudicación OTIC'!K230)</f>
        <v>TÉCNICAS PARA EL EMPRENDIMIENTO</v>
      </c>
      <c r="L230" s="4" t="str">
        <f>+('3 Planilla Preadjudicación OTIC'!L230)</f>
        <v>PF0921</v>
      </c>
      <c r="M230" s="2">
        <f>+('3 Planilla Preadjudicación OTIC'!M230)</f>
        <v>9</v>
      </c>
      <c r="N230" s="4" t="str">
        <f>+('3 Planilla Preadjudicación OTIC'!N230)</f>
        <v>DE LA ARAUCANÍA</v>
      </c>
      <c r="O230" s="4" t="str">
        <f>+('3 Planilla Preadjudicación OTIC'!O230)</f>
        <v>CARAHUE</v>
      </c>
      <c r="P230" s="4" t="str">
        <f>+('3 Planilla Preadjudicación OTIC'!P230)</f>
        <v>PERSONAS VULNERABLES PERTENECIENTES AL 80 % MÁS VULNERABLE</v>
      </c>
      <c r="Q230" s="4" t="str">
        <f>+('3 Planilla Preadjudicación OTIC'!Q230)</f>
        <v>PRESENCIAL</v>
      </c>
      <c r="R230" s="4" t="str">
        <f>+('3 Planilla Preadjudicación OTIC'!R230)</f>
        <v>INDEPENDIENTE</v>
      </c>
      <c r="S230" s="4" t="str">
        <f>+('3 Planilla Preadjudicación OTIC'!S230)</f>
        <v>01. LUNES - MAÑANA / 04. MARTES - MAÑANA / 07. MIÉRCOLES - MAÑANA / 10. JUEVES - MAÑANA / 13. VIERNES - MAÑANA</v>
      </c>
      <c r="T230" s="2">
        <f>+('3 Planilla Preadjudicación OTIC'!T230)</f>
        <v>20</v>
      </c>
      <c r="U230" s="2">
        <f>+('3 Planilla Preadjudicación OTIC'!U230)</f>
        <v>170</v>
      </c>
      <c r="V230" s="2">
        <f>+('3 Planilla Preadjudicación OTIC'!V230)</f>
        <v>12</v>
      </c>
      <c r="W230" s="2">
        <f>+('3 Planilla Preadjudicación OTIC'!W230)</f>
        <v>182</v>
      </c>
      <c r="X230" s="2">
        <f>+('3 Planilla Preadjudicación OTIC'!X230)</f>
        <v>4</v>
      </c>
      <c r="Y230" s="2" t="str">
        <f>+('3 Planilla Preadjudicación OTIC'!Y230)</f>
        <v>SI</v>
      </c>
      <c r="Z230" s="2" t="str">
        <f>+('3 Planilla Preadjudicación OTIC'!Z230)</f>
        <v>SI</v>
      </c>
      <c r="AA230" s="2" t="str">
        <f>+('3 Planilla Preadjudicación OTIC'!AA230)</f>
        <v>SI</v>
      </c>
      <c r="AB230" s="4">
        <f>+('3 Planilla Preadjudicación OTIC'!AB230)</f>
        <v>0</v>
      </c>
      <c r="AC230" s="4" t="str">
        <f>+('3 Planilla Preadjudicación OTIC'!AC230)</f>
        <v>EDUCACIÓN MEDIA COMPLETA, PREFERENTEMENTE</v>
      </c>
      <c r="AD230" s="2">
        <f>+('3 Planilla Preadjudicación OTIC'!AD230)</f>
        <v>0</v>
      </c>
      <c r="AE230" s="4">
        <f>+('3 Planilla Preadjudicación OTIC'!AE230)</f>
        <v>0</v>
      </c>
      <c r="AF230" s="2" t="str">
        <f>+('3 Planilla Preadjudicación OTIC'!AF230)</f>
        <v>CONVOCATORIA ABIERTA</v>
      </c>
      <c r="AG230" s="2">
        <f>+('3 Planilla Preadjudicación OTIC'!AG230)</f>
        <v>46</v>
      </c>
      <c r="AH230" s="30">
        <v>2</v>
      </c>
      <c r="AI230" s="2" t="str">
        <f>+('3 Planilla Preadjudicación OTIC'!AI230)</f>
        <v>76060420-8</v>
      </c>
      <c r="AJ230" s="135" t="str">
        <f>+('3 Planilla Preadjudicación OTIC'!AJ230)</f>
        <v>Servicios de Capacitación Sercont Chile LTDA</v>
      </c>
      <c r="AK230" s="4">
        <f>+('3 Planilla Preadjudicación OTIC'!AK230)</f>
        <v>182</v>
      </c>
      <c r="AL230" s="2">
        <f>+('3 Planilla Preadjudicación OTIC'!AL230)</f>
        <v>46</v>
      </c>
      <c r="AM230" s="2">
        <f>+('3 Planilla Preadjudicación OTIC'!AM230)</f>
        <v>5075</v>
      </c>
      <c r="AN230" s="12">
        <f>+('3 Planilla Preadjudicación OTIC'!AN230)</f>
        <v>275000</v>
      </c>
      <c r="AO230" s="12">
        <f>+('3 Planilla Preadjudicación OTIC'!AO230)</f>
        <v>0</v>
      </c>
      <c r="AP230" s="12">
        <f>+('3 Planilla Preadjudicación OTIC'!AP230)</f>
        <v>18473000</v>
      </c>
      <c r="AQ230" s="12">
        <f>+('3 Planilla Preadjudicación OTIC'!AQ230)</f>
        <v>3680000</v>
      </c>
      <c r="AR230" s="12">
        <f>+('3 Planilla Preadjudicación OTIC'!AR230)</f>
        <v>5500000</v>
      </c>
      <c r="AS230" s="12">
        <f>+('3 Planilla Preadjudicación OTIC'!AS230)</f>
        <v>4600000</v>
      </c>
      <c r="AT230" s="12">
        <f>+('3 Planilla Preadjudicación OTIC'!AT230)</f>
        <v>0</v>
      </c>
      <c r="AU230" s="12">
        <f>+('3 Planilla Preadjudicación OTIC'!AU230)</f>
        <v>32253000</v>
      </c>
      <c r="AV230" s="12" t="str">
        <f>+('3 Planilla Preadjudicación OTIC'!AV230)</f>
        <v>NO</v>
      </c>
      <c r="AW230" s="4" t="str">
        <f>+('3 Planilla Preadjudicación OTIC'!AW230)</f>
        <v>FALTAN MATERIALES QUE SI CONSIDERA EL PLAN FORMATIVO SENCE</v>
      </c>
      <c r="AX230" s="4">
        <f>+('3 Planilla Preadjudicación OTIC'!AX230)</f>
        <v>0</v>
      </c>
      <c r="AY230" s="2">
        <f>+('3 Planilla Preadjudicación OTIC'!AY230)</f>
        <v>0</v>
      </c>
      <c r="AZ230" s="2" t="str">
        <f>+('3 Planilla Preadjudicación OTIC'!BA230)</f>
        <v>-</v>
      </c>
      <c r="BA230" s="2" t="str">
        <f>+('3 Planilla Preadjudicación OTIC'!BB230)</f>
        <v>-</v>
      </c>
      <c r="BB230" s="2" t="str">
        <f>+('3 Planilla Preadjudicación OTIC'!BC230)</f>
        <v>-</v>
      </c>
      <c r="BC230" s="2" t="str">
        <f>+('3 Planilla Preadjudicación OTIC'!BD230)</f>
        <v>-</v>
      </c>
      <c r="BD230" s="2" t="str">
        <f>+('3 Planilla Preadjudicación OTIC'!BE230)</f>
        <v>-</v>
      </c>
      <c r="BE230" s="2" t="str">
        <f>+('3 Planilla Preadjudicación OTIC'!BF230)</f>
        <v>-</v>
      </c>
      <c r="BF230" s="2"/>
      <c r="BG230" s="2">
        <f>+('3 Planilla Preadjudicación OTIC'!BG230)</f>
        <v>0</v>
      </c>
      <c r="BH230" s="2">
        <f>+('3 Planilla Preadjudicación OTIC'!BH230)</f>
        <v>0</v>
      </c>
      <c r="BI230" s="2">
        <f>+('3 Planilla Preadjudicación OTIC'!BI230)</f>
        <v>0</v>
      </c>
      <c r="BJ230" s="2">
        <f>+('3 Planilla Preadjudicación OTIC'!BJ230)</f>
        <v>0</v>
      </c>
      <c r="BK230" s="2">
        <f>+('3 Planilla Preadjudicación OTIC'!BK230)</f>
        <v>0</v>
      </c>
      <c r="BL230" s="199">
        <f>+('3 Planilla Preadjudicación OTIC'!BM230)</f>
        <v>0</v>
      </c>
      <c r="BM230" s="103">
        <f>ROUND(('3 Planilla Preadjudicación OTIC'!BN230),1)</f>
        <v>0</v>
      </c>
      <c r="BN230" s="4">
        <f>+('3 Planilla Preadjudicación OTIC'!BO230)</f>
        <v>0</v>
      </c>
      <c r="BO230" s="4">
        <f>+('3 Planilla Preadjudicación OTIC'!BP230)</f>
        <v>0</v>
      </c>
      <c r="BP230" s="4">
        <f>+('3 Planilla Preadjudicación OTIC'!BQ230)</f>
        <v>0</v>
      </c>
      <c r="BQ230" s="4">
        <f>+('3 Planilla Preadjudicación OTIC'!BR230)</f>
        <v>0</v>
      </c>
      <c r="BR230" s="4">
        <f>+('3 Planilla Preadjudicación OTIC'!BS230)</f>
        <v>0</v>
      </c>
      <c r="BS230" s="4">
        <f>+('3 Planilla Preadjudicación OTIC'!BT230)</f>
        <v>0</v>
      </c>
      <c r="BT230" s="135"/>
      <c r="BU230" s="85">
        <f>IF(VLOOKUP(A230,'BD OFICIAL'!$A$1:$AL$2097,7,0)=D230,0,1)</f>
        <v>0</v>
      </c>
      <c r="BV230" s="85">
        <f>IF(VLOOKUP(A230,'BD OFICIAL'!$A$1:$AL$2097,11,0)=J230,0,1)</f>
        <v>0</v>
      </c>
      <c r="BW230" s="85">
        <f>IF(VLOOKUP(A230,'BD OFICIAL'!$A$1:$AL$2097,13,0)=L230,0,1)</f>
        <v>0</v>
      </c>
      <c r="BX230" s="2">
        <f>IF(VLOOKUP(A230,'BD OFICIAL'!$A$1:$AL$2097,16,0)=O230,0,1)</f>
        <v>0</v>
      </c>
      <c r="BY230" s="2">
        <f>IF(VLOOKUP(A230,'BD OFICIAL'!$A$1:$AL$2097,17,0)=P230,0,1)</f>
        <v>0</v>
      </c>
      <c r="BZ230" s="2">
        <f>IF(VLOOKUP(A230,'BD OFICIAL'!$A$1:$AL$2097,19,0)=R230,0,1)</f>
        <v>0</v>
      </c>
      <c r="CA230" s="2">
        <f>IF(VLOOKUP(A230,'BD OFICIAL'!$A$1:$AL$2097,21,0)=T230,0,1)</f>
        <v>0</v>
      </c>
      <c r="CB230" s="2">
        <f>IF(VLOOKUP(A230,'BD OFICIAL'!$A$1:$AL$2097,24,0)=AK230,0,1)</f>
        <v>0</v>
      </c>
      <c r="CC230" s="2">
        <f>IF(VLOOKUP(A230,'BD OFICIAL'!$A$1:$AL$2097,25,0)=X230,0,1)</f>
        <v>0</v>
      </c>
      <c r="CD230" s="2">
        <f>IF(VLOOKUP(A230,'BD OFICIAL'!$A$1:$AL$2097,26,0)=Y230,0,1)</f>
        <v>0</v>
      </c>
      <c r="CE230" s="2">
        <f>IF(VLOOKUP(A230,'BD OFICIAL'!$A$1:$AL$2097,27,0)=Z230,0,1)</f>
        <v>0</v>
      </c>
      <c r="CF230" s="2">
        <f>IF(VLOOKUP(A230,'BD OFICIAL'!$A$1:$AL$2097,28,0)=AA230,0,1)</f>
        <v>0</v>
      </c>
      <c r="CG230" s="2">
        <f>IF(VLOOKUP(A230,'BD OFICIAL'!$A$1:$AL$2097,33,0)=AF230,0,1)</f>
        <v>0</v>
      </c>
      <c r="CH230" s="2">
        <f>IF(VLOOKUP(A230,'BD OFICIAL'!$A$1:$AL$2097,35,0)=AH230,0,1)</f>
        <v>0</v>
      </c>
      <c r="CI230" s="85">
        <f>IF(VLOOKUP(A230,'BD OFICIAL'!$A$1:$AL$2097,34,0)=AL230,0,1)</f>
        <v>0</v>
      </c>
      <c r="CJ230" s="12">
        <f>VLOOKUP(A230,'BD OFICIAL'!$A$1:$AM$2097,36,0)*AM230-AP230</f>
        <v>0</v>
      </c>
      <c r="CK230" s="85" t="str">
        <f t="shared" si="109"/>
        <v>SHNOM</v>
      </c>
      <c r="CL230" s="85" t="str">
        <f t="shared" si="110"/>
        <v>SI</v>
      </c>
      <c r="CM230" s="85" t="str">
        <f t="shared" si="123"/>
        <v>NO</v>
      </c>
      <c r="CN230" s="31">
        <f t="shared" si="124"/>
        <v>0</v>
      </c>
      <c r="CO230" s="31">
        <f t="shared" si="111"/>
        <v>0</v>
      </c>
      <c r="CP230" s="31">
        <f t="shared" si="102"/>
        <v>0</v>
      </c>
      <c r="CQ230" s="31">
        <f>IF(Y230="NO",0,IF(Y230="SI",IF(VLOOKUP(A230,'BD OFICIAL'!$A:$AO,40,0)=AQ230,0,1)))</f>
        <v>0</v>
      </c>
      <c r="CR230" s="31">
        <f>IF(Z230="NO",0,IF(Z230="SI",IF(VLOOKUP(A230,'BD OFICIAL'!$A:$AO,41,0)=AS230,0,1)))</f>
        <v>0</v>
      </c>
      <c r="CS230" s="31">
        <f t="shared" si="112"/>
        <v>0</v>
      </c>
      <c r="CT230" s="31">
        <f t="shared" si="113"/>
        <v>0</v>
      </c>
      <c r="CU230" s="31">
        <f>IF(VLOOKUP(A230,'BD OFICIAL'!$A$1:$AL$1055,31,0)="SI",IF(AT230&gt;0,0,1),IF(AT230=0,0,1))</f>
        <v>0</v>
      </c>
      <c r="CV230" s="31">
        <f t="shared" si="114"/>
        <v>0</v>
      </c>
      <c r="CW230" s="31">
        <f t="shared" si="115"/>
        <v>0</v>
      </c>
      <c r="CX230" s="85" t="str">
        <f t="shared" si="125"/>
        <v>NO</v>
      </c>
      <c r="CY230" s="31">
        <f t="shared" si="126"/>
        <v>0</v>
      </c>
      <c r="CZ230" s="85" t="str">
        <f>IF(ISERROR(VLOOKUP(AI230,EXPERIENCIA!$A$1:$C$2100,1,0)),"NO","SI")</f>
        <v>SI</v>
      </c>
      <c r="DA230" s="85" t="str">
        <f>IF(CX230="no","NO APLICA",IF(AX230=0,"ERROR NOTA",IF(AND(AX230&gt;1,CZ230="NO"),"ERROR NOTA",IF(AND(CZ230="NO",AX230=1),0,IF(VLOOKUP(AI230,EXPERIENCIA!$A$1:$C$2100,3,0)=AX230,0,"ERROR NOTA")))))</f>
        <v>NO APLICA</v>
      </c>
      <c r="DB230" s="85" t="str">
        <f>IF(ISERROR(VLOOKUP(AI230,COMPORTAMIENTO!$A$1:$C$2100,1,0)),"NO","SI")</f>
        <v>SI</v>
      </c>
      <c r="DC230" s="85" t="str">
        <f>IF(CX230="NO","NO APLICA",IF(AY230=0,"ERROR NOTA",IF(AND(DB230="NO",AY230=7),0,IF(VLOOKUP(AI230,COMPORTAMIENTO!$A$2:$H$2100,8,0)=AY230,0,"ERROR NOTA"))))</f>
        <v>NO APLICA</v>
      </c>
      <c r="DD230" s="103" t="str">
        <f t="shared" si="127"/>
        <v>NO APLICA</v>
      </c>
      <c r="DE230" s="103" t="str">
        <f t="shared" si="128"/>
        <v>NO APLICA</v>
      </c>
      <c r="DF230" s="85" t="str">
        <f t="shared" si="116"/>
        <v>SI</v>
      </c>
      <c r="DG230" s="85">
        <f t="shared" si="117"/>
        <v>0</v>
      </c>
      <c r="DH230" s="85">
        <f t="shared" si="129"/>
        <v>0</v>
      </c>
      <c r="DI230" s="85" t="str">
        <f t="shared" si="118"/>
        <v>NO APLICA</v>
      </c>
      <c r="DJ230" s="7" t="str">
        <f t="shared" si="130"/>
        <v>NO APLICA</v>
      </c>
      <c r="DK230" s="7" t="str">
        <f t="shared" si="119"/>
        <v>NO APLICA</v>
      </c>
      <c r="DL230" s="12">
        <f t="shared" si="131"/>
        <v>5075</v>
      </c>
      <c r="DM230" s="12">
        <f>VLOOKUP(A230,'5 TD'!$A:$B,2,0)</f>
        <v>5075</v>
      </c>
      <c r="DN230" s="7" t="str">
        <f t="shared" si="120"/>
        <v>NO APLICA</v>
      </c>
      <c r="DO230" s="85" t="str">
        <f t="shared" si="121"/>
        <v>NO APLICA</v>
      </c>
      <c r="DP230" s="85" t="str">
        <f t="shared" si="103"/>
        <v>NO APLICA</v>
      </c>
      <c r="DQ230" s="7" t="str">
        <f t="shared" si="104"/>
        <v>NO APLICA</v>
      </c>
      <c r="DR230" s="85" t="str">
        <f t="shared" si="132"/>
        <v>NO APLICA</v>
      </c>
      <c r="DS230" s="2">
        <f>+('3 Planilla Preadjudicación OTIC'!BO230)</f>
        <v>0</v>
      </c>
      <c r="DT230" s="2" t="str">
        <f>IF(DR230="APROBADO",VLOOKUP(A230,'5 TD'!$D$3:$E$270,2,0),"NO APLICA")</f>
        <v>NO APLICA</v>
      </c>
      <c r="DU230" s="2" t="str">
        <f t="shared" si="105"/>
        <v>NO APLICA</v>
      </c>
      <c r="DV230" s="2" t="str">
        <f>IF(DU230="SI",VLOOKUP(A230,'5 TD'!$G$3:$H$270,2,0),"NO APLICA ")</f>
        <v xml:space="preserve">NO APLICA </v>
      </c>
      <c r="DW230" s="2" t="str">
        <f t="shared" si="133"/>
        <v>NO</v>
      </c>
      <c r="DX230" s="2" t="str">
        <f>IF(DW230="SI",VLOOKUP(A230,'5 TD'!$J$4:$K$472,2,0),"NO APLICA")</f>
        <v>NO APLICA</v>
      </c>
      <c r="DY230" s="2" t="str">
        <f t="shared" si="134"/>
        <v>NO</v>
      </c>
      <c r="DZ230" s="7" t="str">
        <f>IF(DY230="SI",VLOOKUP(A230,'5 TD'!$M$4:$N$350,2,0),"NO APLICA")</f>
        <v>NO APLICA</v>
      </c>
      <c r="EA230" s="2" t="str">
        <f t="shared" si="122"/>
        <v>NO APLICA</v>
      </c>
      <c r="EB230" s="12" t="str">
        <f t="shared" si="135"/>
        <v/>
      </c>
      <c r="EC230" s="12" t="str">
        <f>IF(EA230="SI",VLOOKUP(A230,'5 TD'!$V$4:$W$479,2,0),"NO APLICA")</f>
        <v>NO APLICA</v>
      </c>
      <c r="ED230" s="2" t="str">
        <f t="shared" si="106"/>
        <v>NO</v>
      </c>
      <c r="EE230" s="79" t="str">
        <f>IF(ED230="SI",VLOOKUP(AI230,COMPORTAMIENTO!$A$1:$H$2100,7,0),"NO APLICA")</f>
        <v>NO APLICA</v>
      </c>
      <c r="EF230" s="234" t="str">
        <f>IF(ED230="SI",VLOOKUP(A230,'5 TD'!$P$2:$Q$479,2,0),"NO APLICA")</f>
        <v>NO APLICA</v>
      </c>
      <c r="EG230" s="2" t="str">
        <f t="shared" si="107"/>
        <v>NO</v>
      </c>
      <c r="EH230" s="2">
        <f>IF(CZ230="no",0,VLOOKUP(AI230,EXPERIENCIA!$A$1:$C$2100,2,0))</f>
        <v>84</v>
      </c>
      <c r="EI230" s="2">
        <f>IF(CZ230="si",VLOOKUP(A230,'5 TD'!$S$3:$T$2103,2,0),0)</f>
        <v>181</v>
      </c>
      <c r="EJ230" s="2" t="str">
        <f t="shared" si="108"/>
        <v>NO</v>
      </c>
      <c r="EK230" s="2">
        <f>+('3 Planilla Preadjudicación OTIC'!BU231)</f>
        <v>0</v>
      </c>
      <c r="EL230" s="3"/>
      <c r="EM230" s="3"/>
      <c r="EN230" s="3"/>
    </row>
    <row r="231" spans="1:144" ht="15" hidden="1" customHeight="1" x14ac:dyDescent="0.3">
      <c r="A231" s="2">
        <f>+('3 Planilla Preadjudicación OTIC'!A231)</f>
        <v>14551</v>
      </c>
      <c r="B231" s="2" t="str">
        <f>+('3 Planilla Preadjudicación OTIC'!B231)</f>
        <v>53334038-5</v>
      </c>
      <c r="C231" s="4">
        <f>+('3 Planilla Preadjudicación OTIC'!E231)</f>
        <v>2025</v>
      </c>
      <c r="D231" s="4" t="str">
        <f>+('3 Planilla Preadjudicación OTIC'!F231)</f>
        <v>Fondos Regionales</v>
      </c>
      <c r="E231" s="4" t="str">
        <f>+('3 Planilla Preadjudicación OTIC'!G231)</f>
        <v>61531000-K</v>
      </c>
      <c r="F231" s="4" t="str">
        <f>+('3 Planilla Preadjudicación OTIC'!H231)</f>
        <v>SENCE</v>
      </c>
      <c r="G231" s="4"/>
      <c r="H231" s="4"/>
      <c r="I231" s="4" t="str">
        <f>+('3 Planilla Preadjudicación OTIC'!I231)</f>
        <v>LABORES DE CARPINTERÍA DE OBRA GRUESA BÁSICA</v>
      </c>
      <c r="J231" s="4" t="str">
        <f>+('3 Planilla Preadjudicación OTIC'!J231)</f>
        <v>PF1566</v>
      </c>
      <c r="K231" s="4" t="str">
        <f>+('3 Planilla Preadjudicación OTIC'!K231)</f>
        <v>TÉCNICAS PARA EL EMPRENDIMIENTO</v>
      </c>
      <c r="L231" s="4" t="str">
        <f>+('3 Planilla Preadjudicación OTIC'!L231)</f>
        <v>PF0921</v>
      </c>
      <c r="M231" s="2">
        <f>+('3 Planilla Preadjudicación OTIC'!M231)</f>
        <v>9</v>
      </c>
      <c r="N231" s="4" t="str">
        <f>+('3 Planilla Preadjudicación OTIC'!N231)</f>
        <v>DE LA ARAUCANÍA</v>
      </c>
      <c r="O231" s="4" t="str">
        <f>+('3 Planilla Preadjudicación OTIC'!O231)</f>
        <v>LONQUIMAY</v>
      </c>
      <c r="P231" s="4" t="str">
        <f>+('3 Planilla Preadjudicación OTIC'!P231)</f>
        <v>PERSONAS VULNERABLES PERTENECIENTES AL 80 % MÁS VULNERABLE</v>
      </c>
      <c r="Q231" s="4" t="str">
        <f>+('3 Planilla Preadjudicación OTIC'!Q231)</f>
        <v>PRESENCIAL</v>
      </c>
      <c r="R231" s="4" t="str">
        <f>+('3 Planilla Preadjudicación OTIC'!R231)</f>
        <v>INDEPENDIENTE</v>
      </c>
      <c r="S231" s="4" t="str">
        <f>+('3 Planilla Preadjudicación OTIC'!S231)</f>
        <v>01. LUNES - MAÑANA / 04. MARTES - MAÑANA / 07. MIÉRCOLES - MAÑANA / 10. JUEVES - MAÑANA / 13. VIERNES - MAÑANA</v>
      </c>
      <c r="T231" s="2">
        <f>+('3 Planilla Preadjudicación OTIC'!T231)</f>
        <v>20</v>
      </c>
      <c r="U231" s="2">
        <f>+('3 Planilla Preadjudicación OTIC'!U231)</f>
        <v>170</v>
      </c>
      <c r="V231" s="2">
        <f>+('3 Planilla Preadjudicación OTIC'!V231)</f>
        <v>12</v>
      </c>
      <c r="W231" s="2">
        <f>+('3 Planilla Preadjudicación OTIC'!W231)</f>
        <v>182</v>
      </c>
      <c r="X231" s="2">
        <f>+('3 Planilla Preadjudicación OTIC'!X231)</f>
        <v>4</v>
      </c>
      <c r="Y231" s="2" t="str">
        <f>+('3 Planilla Preadjudicación OTIC'!Y231)</f>
        <v>SI</v>
      </c>
      <c r="Z231" s="2" t="str">
        <f>+('3 Planilla Preadjudicación OTIC'!Z231)</f>
        <v>SI</v>
      </c>
      <c r="AA231" s="2" t="str">
        <f>+('3 Planilla Preadjudicación OTIC'!AA231)</f>
        <v>SI</v>
      </c>
      <c r="AB231" s="4">
        <f>+('3 Planilla Preadjudicación OTIC'!AB231)</f>
        <v>0</v>
      </c>
      <c r="AC231" s="4" t="str">
        <f>+('3 Planilla Preadjudicación OTIC'!AC231)</f>
        <v>EDUCACIÓN MEDIA COMPLETA, PREFERENTEMENTE</v>
      </c>
      <c r="AD231" s="2">
        <f>+('3 Planilla Preadjudicación OTIC'!AD231)</f>
        <v>0</v>
      </c>
      <c r="AE231" s="4">
        <f>+('3 Planilla Preadjudicación OTIC'!AE231)</f>
        <v>0</v>
      </c>
      <c r="AF231" s="2" t="str">
        <f>+('3 Planilla Preadjudicación OTIC'!AF231)</f>
        <v>CONVOCATORIA ABIERTA</v>
      </c>
      <c r="AG231" s="2">
        <f>+('3 Planilla Preadjudicación OTIC'!AG231)</f>
        <v>46</v>
      </c>
      <c r="AH231" s="30">
        <v>2</v>
      </c>
      <c r="AI231" s="2" t="str">
        <f>+('3 Planilla Preadjudicación OTIC'!AI231)</f>
        <v>76060420-8</v>
      </c>
      <c r="AJ231" s="135" t="str">
        <f>+('3 Planilla Preadjudicación OTIC'!AJ231)</f>
        <v>Servicios de Capacitación Sercont Chile LTDA</v>
      </c>
      <c r="AK231" s="4">
        <f>+('3 Planilla Preadjudicación OTIC'!AK231)</f>
        <v>182</v>
      </c>
      <c r="AL231" s="2">
        <f>+('3 Planilla Preadjudicación OTIC'!AL231)</f>
        <v>46</v>
      </c>
      <c r="AM231" s="2">
        <f>+('3 Planilla Preadjudicación OTIC'!AM231)</f>
        <v>5075</v>
      </c>
      <c r="AN231" s="12">
        <f>+('3 Planilla Preadjudicación OTIC'!AN231)</f>
        <v>275000</v>
      </c>
      <c r="AO231" s="12">
        <f>+('3 Planilla Preadjudicación OTIC'!AO231)</f>
        <v>0</v>
      </c>
      <c r="AP231" s="12">
        <f>+('3 Planilla Preadjudicación OTIC'!AP231)</f>
        <v>18473000</v>
      </c>
      <c r="AQ231" s="12">
        <f>+('3 Planilla Preadjudicación OTIC'!AQ231)</f>
        <v>3680000</v>
      </c>
      <c r="AR231" s="12">
        <f>+('3 Planilla Preadjudicación OTIC'!AR231)</f>
        <v>5500000</v>
      </c>
      <c r="AS231" s="12">
        <f>+('3 Planilla Preadjudicación OTIC'!AS231)</f>
        <v>4600000</v>
      </c>
      <c r="AT231" s="12">
        <f>+('3 Planilla Preadjudicación OTIC'!AT231)</f>
        <v>0</v>
      </c>
      <c r="AU231" s="12">
        <f>+('3 Planilla Preadjudicación OTIC'!AU231)</f>
        <v>32253000</v>
      </c>
      <c r="AV231" s="12" t="str">
        <f>+('3 Planilla Preadjudicación OTIC'!AV231)</f>
        <v>NO</v>
      </c>
      <c r="AW231" s="4" t="str">
        <f>+('3 Planilla Preadjudicación OTIC'!AW231)</f>
        <v>FALTAN MATERIALES QUE SI CONSIDERA EL PLAN FORMATIVO SENCE</v>
      </c>
      <c r="AX231" s="4">
        <f>+('3 Planilla Preadjudicación OTIC'!AX231)</f>
        <v>0</v>
      </c>
      <c r="AY231" s="2">
        <f>+('3 Planilla Preadjudicación OTIC'!AY231)</f>
        <v>0</v>
      </c>
      <c r="AZ231" s="2" t="str">
        <f>+('3 Planilla Preadjudicación OTIC'!BA231)</f>
        <v>-</v>
      </c>
      <c r="BA231" s="2" t="str">
        <f>+('3 Planilla Preadjudicación OTIC'!BB231)</f>
        <v>-</v>
      </c>
      <c r="BB231" s="2" t="str">
        <f>+('3 Planilla Preadjudicación OTIC'!BC231)</f>
        <v>-</v>
      </c>
      <c r="BC231" s="2" t="str">
        <f>+('3 Planilla Preadjudicación OTIC'!BD231)</f>
        <v>-</v>
      </c>
      <c r="BD231" s="2" t="str">
        <f>+('3 Planilla Preadjudicación OTIC'!BE231)</f>
        <v>-</v>
      </c>
      <c r="BE231" s="2" t="str">
        <f>+('3 Planilla Preadjudicación OTIC'!BF231)</f>
        <v>-</v>
      </c>
      <c r="BF231" s="2"/>
      <c r="BG231" s="2">
        <f>+('3 Planilla Preadjudicación OTIC'!BG231)</f>
        <v>0</v>
      </c>
      <c r="BH231" s="2">
        <f>+('3 Planilla Preadjudicación OTIC'!BH231)</f>
        <v>0</v>
      </c>
      <c r="BI231" s="2">
        <f>+('3 Planilla Preadjudicación OTIC'!BI231)</f>
        <v>0</v>
      </c>
      <c r="BJ231" s="2">
        <f>+('3 Planilla Preadjudicación OTIC'!BJ231)</f>
        <v>0</v>
      </c>
      <c r="BK231" s="2">
        <f>+('3 Planilla Preadjudicación OTIC'!BK231)</f>
        <v>0</v>
      </c>
      <c r="BL231" s="199">
        <f>+('3 Planilla Preadjudicación OTIC'!BM231)</f>
        <v>0</v>
      </c>
      <c r="BM231" s="103">
        <f>ROUND(('3 Planilla Preadjudicación OTIC'!BN231),1)</f>
        <v>0</v>
      </c>
      <c r="BN231" s="4">
        <f>+('3 Planilla Preadjudicación OTIC'!BO231)</f>
        <v>0</v>
      </c>
      <c r="BO231" s="4">
        <f>+('3 Planilla Preadjudicación OTIC'!BP231)</f>
        <v>0</v>
      </c>
      <c r="BP231" s="4">
        <f>+('3 Planilla Preadjudicación OTIC'!BQ231)</f>
        <v>0</v>
      </c>
      <c r="BQ231" s="4">
        <f>+('3 Planilla Preadjudicación OTIC'!BR231)</f>
        <v>0</v>
      </c>
      <c r="BR231" s="4">
        <f>+('3 Planilla Preadjudicación OTIC'!BS231)</f>
        <v>0</v>
      </c>
      <c r="BS231" s="4">
        <f>+('3 Planilla Preadjudicación OTIC'!BT231)</f>
        <v>0</v>
      </c>
      <c r="BT231" s="135"/>
      <c r="BU231" s="85">
        <f>IF(VLOOKUP(A231,'BD OFICIAL'!$A$1:$AL$2097,7,0)=D231,0,1)</f>
        <v>0</v>
      </c>
      <c r="BV231" s="85">
        <f>IF(VLOOKUP(A231,'BD OFICIAL'!$A$1:$AL$2097,11,0)=J231,0,1)</f>
        <v>0</v>
      </c>
      <c r="BW231" s="85">
        <f>IF(VLOOKUP(A231,'BD OFICIAL'!$A$1:$AL$2097,13,0)=L231,0,1)</f>
        <v>0</v>
      </c>
      <c r="BX231" s="2">
        <f>IF(VLOOKUP(A231,'BD OFICIAL'!$A$1:$AL$2097,16,0)=O231,0,1)</f>
        <v>0</v>
      </c>
      <c r="BY231" s="2">
        <f>IF(VLOOKUP(A231,'BD OFICIAL'!$A$1:$AL$2097,17,0)=P231,0,1)</f>
        <v>0</v>
      </c>
      <c r="BZ231" s="2">
        <f>IF(VLOOKUP(A231,'BD OFICIAL'!$A$1:$AL$2097,19,0)=R231,0,1)</f>
        <v>0</v>
      </c>
      <c r="CA231" s="2">
        <f>IF(VLOOKUP(A231,'BD OFICIAL'!$A$1:$AL$2097,21,0)=T231,0,1)</f>
        <v>0</v>
      </c>
      <c r="CB231" s="2">
        <f>IF(VLOOKUP(A231,'BD OFICIAL'!$A$1:$AL$2097,24,0)=AK231,0,1)</f>
        <v>0</v>
      </c>
      <c r="CC231" s="2">
        <f>IF(VLOOKUP(A231,'BD OFICIAL'!$A$1:$AL$2097,25,0)=X231,0,1)</f>
        <v>0</v>
      </c>
      <c r="CD231" s="2">
        <f>IF(VLOOKUP(A231,'BD OFICIAL'!$A$1:$AL$2097,26,0)=Y231,0,1)</f>
        <v>0</v>
      </c>
      <c r="CE231" s="2">
        <f>IF(VLOOKUP(A231,'BD OFICIAL'!$A$1:$AL$2097,27,0)=Z231,0,1)</f>
        <v>0</v>
      </c>
      <c r="CF231" s="2">
        <f>IF(VLOOKUP(A231,'BD OFICIAL'!$A$1:$AL$2097,28,0)=AA231,0,1)</f>
        <v>0</v>
      </c>
      <c r="CG231" s="2">
        <f>IF(VLOOKUP(A231,'BD OFICIAL'!$A$1:$AL$2097,33,0)=AF231,0,1)</f>
        <v>0</v>
      </c>
      <c r="CH231" s="2">
        <f>IF(VLOOKUP(A231,'BD OFICIAL'!$A$1:$AL$2097,35,0)=AH231,0,1)</f>
        <v>0</v>
      </c>
      <c r="CI231" s="85">
        <f>IF(VLOOKUP(A231,'BD OFICIAL'!$A$1:$AL$2097,34,0)=AL231,0,1)</f>
        <v>0</v>
      </c>
      <c r="CJ231" s="12">
        <f>VLOOKUP(A231,'BD OFICIAL'!$A$1:$AM$2097,36,0)*AM231-AP231</f>
        <v>0</v>
      </c>
      <c r="CK231" s="85" t="str">
        <f t="shared" si="109"/>
        <v>SHNOM</v>
      </c>
      <c r="CL231" s="85" t="str">
        <f t="shared" si="110"/>
        <v>SI</v>
      </c>
      <c r="CM231" s="85" t="str">
        <f t="shared" si="123"/>
        <v>NO</v>
      </c>
      <c r="CN231" s="31">
        <f t="shared" si="124"/>
        <v>0</v>
      </c>
      <c r="CO231" s="31">
        <f t="shared" si="111"/>
        <v>0</v>
      </c>
      <c r="CP231" s="31">
        <f t="shared" si="102"/>
        <v>0</v>
      </c>
      <c r="CQ231" s="31">
        <f>IF(Y231="NO",0,IF(Y231="SI",IF(VLOOKUP(A231,'BD OFICIAL'!$A:$AO,40,0)=AQ231,0,1)))</f>
        <v>0</v>
      </c>
      <c r="CR231" s="31">
        <f>IF(Z231="NO",0,IF(Z231="SI",IF(VLOOKUP(A231,'BD OFICIAL'!$A:$AO,41,0)=AS231,0,1)))</f>
        <v>0</v>
      </c>
      <c r="CS231" s="31">
        <f t="shared" si="112"/>
        <v>0</v>
      </c>
      <c r="CT231" s="31">
        <f t="shared" si="113"/>
        <v>0</v>
      </c>
      <c r="CU231" s="31">
        <f>IF(VLOOKUP(A231,'BD OFICIAL'!$A$1:$AL$1055,31,0)="SI",IF(AT231&gt;0,0,1),IF(AT231=0,0,1))</f>
        <v>0</v>
      </c>
      <c r="CV231" s="31">
        <f t="shared" si="114"/>
        <v>0</v>
      </c>
      <c r="CW231" s="31">
        <f t="shared" si="115"/>
        <v>0</v>
      </c>
      <c r="CX231" s="85" t="str">
        <f t="shared" si="125"/>
        <v>NO</v>
      </c>
      <c r="CY231" s="31">
        <f t="shared" si="126"/>
        <v>0</v>
      </c>
      <c r="CZ231" s="85" t="str">
        <f>IF(ISERROR(VLOOKUP(AI231,EXPERIENCIA!$A$1:$C$2100,1,0)),"NO","SI")</f>
        <v>SI</v>
      </c>
      <c r="DA231" s="85" t="str">
        <f>IF(CX231="no","NO APLICA",IF(AX231=0,"ERROR NOTA",IF(AND(AX231&gt;1,CZ231="NO"),"ERROR NOTA",IF(AND(CZ231="NO",AX231=1),0,IF(VLOOKUP(AI231,EXPERIENCIA!$A$1:$C$2100,3,0)=AX231,0,"ERROR NOTA")))))</f>
        <v>NO APLICA</v>
      </c>
      <c r="DB231" s="85" t="str">
        <f>IF(ISERROR(VLOOKUP(AI231,COMPORTAMIENTO!$A$1:$C$2100,1,0)),"NO","SI")</f>
        <v>SI</v>
      </c>
      <c r="DC231" s="85" t="str">
        <f>IF(CX231="NO","NO APLICA",IF(AY231=0,"ERROR NOTA",IF(AND(DB231="NO",AY231=7),0,IF(VLOOKUP(AI231,COMPORTAMIENTO!$A$2:$H$2100,8,0)=AY231,0,"ERROR NOTA"))))</f>
        <v>NO APLICA</v>
      </c>
      <c r="DD231" s="103" t="str">
        <f t="shared" si="127"/>
        <v>NO APLICA</v>
      </c>
      <c r="DE231" s="103" t="str">
        <f t="shared" si="128"/>
        <v>NO APLICA</v>
      </c>
      <c r="DF231" s="85" t="str">
        <f t="shared" si="116"/>
        <v>SI</v>
      </c>
      <c r="DG231" s="85">
        <f t="shared" si="117"/>
        <v>0</v>
      </c>
      <c r="DH231" s="85">
        <f t="shared" si="129"/>
        <v>0</v>
      </c>
      <c r="DI231" s="85" t="str">
        <f t="shared" si="118"/>
        <v>NO APLICA</v>
      </c>
      <c r="DJ231" s="7" t="str">
        <f t="shared" si="130"/>
        <v>NO APLICA</v>
      </c>
      <c r="DK231" s="7" t="str">
        <f t="shared" si="119"/>
        <v>NO APLICA</v>
      </c>
      <c r="DL231" s="12">
        <f t="shared" si="131"/>
        <v>5075</v>
      </c>
      <c r="DM231" s="12">
        <f>VLOOKUP(A231,'5 TD'!$A:$B,2,0)</f>
        <v>5075</v>
      </c>
      <c r="DN231" s="7" t="str">
        <f t="shared" si="120"/>
        <v>NO APLICA</v>
      </c>
      <c r="DO231" s="85" t="str">
        <f t="shared" si="121"/>
        <v>NO APLICA</v>
      </c>
      <c r="DP231" s="85" t="str">
        <f t="shared" si="103"/>
        <v>NO APLICA</v>
      </c>
      <c r="DQ231" s="7" t="str">
        <f t="shared" si="104"/>
        <v>NO APLICA</v>
      </c>
      <c r="DR231" s="85" t="str">
        <f t="shared" si="132"/>
        <v>NO APLICA</v>
      </c>
      <c r="DS231" s="2">
        <f>+('3 Planilla Preadjudicación OTIC'!BO231)</f>
        <v>0</v>
      </c>
      <c r="DT231" s="2" t="str">
        <f>IF(DR231="APROBADO",VLOOKUP(A231,'5 TD'!$D$3:$E$270,2,0),"NO APLICA")</f>
        <v>NO APLICA</v>
      </c>
      <c r="DU231" s="2" t="str">
        <f t="shared" si="105"/>
        <v>NO APLICA</v>
      </c>
      <c r="DV231" s="2" t="str">
        <f>IF(DU231="SI",VLOOKUP(A231,'5 TD'!$G$3:$H$270,2,0),"NO APLICA ")</f>
        <v xml:space="preserve">NO APLICA </v>
      </c>
      <c r="DW231" s="2" t="str">
        <f t="shared" si="133"/>
        <v>NO</v>
      </c>
      <c r="DX231" s="2" t="str">
        <f>IF(DW231="SI",VLOOKUP(A231,'5 TD'!$J$4:$K$472,2,0),"NO APLICA")</f>
        <v>NO APLICA</v>
      </c>
      <c r="DY231" s="2" t="str">
        <f t="shared" si="134"/>
        <v>NO</v>
      </c>
      <c r="DZ231" s="7" t="str">
        <f>IF(DY231="SI",VLOOKUP(A231,'5 TD'!$M$4:$N$350,2,0),"NO APLICA")</f>
        <v>NO APLICA</v>
      </c>
      <c r="EA231" s="2" t="str">
        <f t="shared" si="122"/>
        <v>NO APLICA</v>
      </c>
      <c r="EB231" s="12" t="str">
        <f t="shared" si="135"/>
        <v/>
      </c>
      <c r="EC231" s="12" t="str">
        <f>IF(EA231="SI",VLOOKUP(A231,'5 TD'!$V$4:$W$479,2,0),"NO APLICA")</f>
        <v>NO APLICA</v>
      </c>
      <c r="ED231" s="2" t="str">
        <f t="shared" si="106"/>
        <v>NO</v>
      </c>
      <c r="EE231" s="79" t="str">
        <f>IF(ED231="SI",VLOOKUP(AI231,COMPORTAMIENTO!$A$1:$H$2100,7,0),"NO APLICA")</f>
        <v>NO APLICA</v>
      </c>
      <c r="EF231" s="234" t="str">
        <f>IF(ED231="SI",VLOOKUP(A231,'5 TD'!$P$2:$Q$479,2,0),"NO APLICA")</f>
        <v>NO APLICA</v>
      </c>
      <c r="EG231" s="2" t="str">
        <f t="shared" si="107"/>
        <v>NO</v>
      </c>
      <c r="EH231" s="2">
        <f>IF(CZ231="no",0,VLOOKUP(AI231,EXPERIENCIA!$A$1:$C$2100,2,0))</f>
        <v>84</v>
      </c>
      <c r="EI231" s="2">
        <f>IF(CZ231="si",VLOOKUP(A231,'5 TD'!$S$3:$T$2103,2,0),0)</f>
        <v>146</v>
      </c>
      <c r="EJ231" s="2" t="str">
        <f t="shared" si="108"/>
        <v>NO</v>
      </c>
      <c r="EK231" s="2" t="str">
        <f>+('3 Planilla Preadjudicación OTIC'!BU232)</f>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v>
      </c>
      <c r="EL231" s="3"/>
      <c r="EM231" s="3"/>
      <c r="EN231" s="3"/>
    </row>
    <row r="232" spans="1:144" s="240" customFormat="1" ht="15" hidden="1" customHeight="1" x14ac:dyDescent="0.3">
      <c r="A232" s="236">
        <f>+('3 Planilla Preadjudicación OTIC'!A232)</f>
        <v>14552</v>
      </c>
      <c r="B232" s="2" t="str">
        <f>+('3 Planilla Preadjudicación OTIC'!B232)</f>
        <v>53334038-5</v>
      </c>
      <c r="C232" s="4">
        <f>+('3 Planilla Preadjudicación OTIC'!E232)</f>
        <v>2025</v>
      </c>
      <c r="D232" s="4" t="str">
        <f>+('3 Planilla Preadjudicación OTIC'!F232)</f>
        <v>Fondos Regionales</v>
      </c>
      <c r="E232" s="4" t="str">
        <f>+('3 Planilla Preadjudicación OTIC'!G232)</f>
        <v>61531000-K</v>
      </c>
      <c r="F232" s="4" t="str">
        <f>+('3 Planilla Preadjudicación OTIC'!H232)</f>
        <v>SENCE</v>
      </c>
      <c r="G232" s="4"/>
      <c r="H232" s="4"/>
      <c r="I232" s="4" t="str">
        <f>+('3 Planilla Preadjudicación OTIC'!I232)</f>
        <v>LABORES DE CARPINTERÍA DE TERMINACIONES AVANZADAS</v>
      </c>
      <c r="J232" s="4" t="str">
        <f>+('3 Planilla Preadjudicación OTIC'!J232)</f>
        <v>PF1567</v>
      </c>
      <c r="K232" s="4" t="str">
        <f>+('3 Planilla Preadjudicación OTIC'!K232)</f>
        <v>TÉCNICAS PARA EL EMPRENDIMIENTO</v>
      </c>
      <c r="L232" s="4" t="str">
        <f>+('3 Planilla Preadjudicación OTIC'!L232)</f>
        <v>PF0921</v>
      </c>
      <c r="M232" s="2">
        <f>+('3 Planilla Preadjudicación OTIC'!M232)</f>
        <v>9</v>
      </c>
      <c r="N232" s="4" t="str">
        <f>+('3 Planilla Preadjudicación OTIC'!N232)</f>
        <v>DE LA ARAUCANÍA</v>
      </c>
      <c r="O232" s="4" t="str">
        <f>+('3 Planilla Preadjudicación OTIC'!O232)</f>
        <v>SAAVEDRA</v>
      </c>
      <c r="P232" s="4" t="str">
        <f>+('3 Planilla Preadjudicación OTIC'!P232)</f>
        <v>PERSONAS VULNERABLES PERTENECIENTES AL 80 % MÁS VULNERABLE</v>
      </c>
      <c r="Q232" s="4" t="str">
        <f>+('3 Planilla Preadjudicación OTIC'!Q232)</f>
        <v>PRESENCIAL</v>
      </c>
      <c r="R232" s="4" t="str">
        <f>+('3 Planilla Preadjudicación OTIC'!R232)</f>
        <v>INDEPENDIENTE</v>
      </c>
      <c r="S232" s="4" t="str">
        <f>+('3 Planilla Preadjudicación OTIC'!S232)</f>
        <v>01. LUNES - MAÑANA / 04. MARTES - MAÑANA / 07. MIÉRCOLES - MAÑANA / 10. JUEVES - MAÑANA / 13. VIERNES - MAÑANA</v>
      </c>
      <c r="T232" s="2">
        <f>+('3 Planilla Preadjudicación OTIC'!T232)</f>
        <v>20</v>
      </c>
      <c r="U232" s="2">
        <f>+('3 Planilla Preadjudicación OTIC'!U232)</f>
        <v>130</v>
      </c>
      <c r="V232" s="2">
        <f>+('3 Planilla Preadjudicación OTIC'!V232)</f>
        <v>12</v>
      </c>
      <c r="W232" s="2">
        <f>+('3 Planilla Preadjudicación OTIC'!W232)</f>
        <v>142</v>
      </c>
      <c r="X232" s="2">
        <f>+('3 Planilla Preadjudicación OTIC'!X232)</f>
        <v>4</v>
      </c>
      <c r="Y232" s="2" t="str">
        <f>+('3 Planilla Preadjudicación OTIC'!Y232)</f>
        <v>SI</v>
      </c>
      <c r="Z232" s="2" t="str">
        <f>+('3 Planilla Preadjudicación OTIC'!Z232)</f>
        <v>SI</v>
      </c>
      <c r="AA232" s="2" t="str">
        <f>+('3 Planilla Preadjudicación OTIC'!AA232)</f>
        <v>SI</v>
      </c>
      <c r="AB232" s="4">
        <f>+('3 Planilla Preadjudicación OTIC'!AB232)</f>
        <v>0</v>
      </c>
      <c r="AC232" s="4" t="str">
        <f>+('3 Planilla Preadjudicación OTIC'!AC232)</f>
        <v>EDUCACIÓN MEDIA COMPLETA, PREFERENTEMENTE</v>
      </c>
      <c r="AD232" s="2">
        <f>+('3 Planilla Preadjudicación OTIC'!AD232)</f>
        <v>0</v>
      </c>
      <c r="AE232" s="4">
        <f>+('3 Planilla Preadjudicación OTIC'!AE232)</f>
        <v>0</v>
      </c>
      <c r="AF232" s="2" t="str">
        <f>+('3 Planilla Preadjudicación OTIC'!AF232)</f>
        <v>CONVOCATORIA ABIERTA</v>
      </c>
      <c r="AG232" s="2">
        <f>+('3 Planilla Preadjudicación OTIC'!AG232)</f>
        <v>36</v>
      </c>
      <c r="AH232" s="30">
        <v>2</v>
      </c>
      <c r="AI232" s="2" t="str">
        <f>+('3 Planilla Preadjudicación OTIC'!AI232)</f>
        <v>76060420-8</v>
      </c>
      <c r="AJ232" s="135" t="str">
        <f>+('3 Planilla Preadjudicación OTIC'!AJ232)</f>
        <v>Servicios de Capacitación Sercont Chile LTDA</v>
      </c>
      <c r="AK232" s="4">
        <f>+('3 Planilla Preadjudicación OTIC'!AK232)</f>
        <v>142</v>
      </c>
      <c r="AL232" s="2">
        <f>+('3 Planilla Preadjudicación OTIC'!AL232)</f>
        <v>36</v>
      </c>
      <c r="AM232" s="2">
        <f>+('3 Planilla Preadjudicación OTIC'!AM232)</f>
        <v>5075</v>
      </c>
      <c r="AN232" s="12">
        <f>+('3 Planilla Preadjudicación OTIC'!AN232)</f>
        <v>275000</v>
      </c>
      <c r="AO232" s="12">
        <f>+('3 Planilla Preadjudicación OTIC'!AO232)</f>
        <v>0</v>
      </c>
      <c r="AP232" s="12">
        <f>+('3 Planilla Preadjudicación OTIC'!AP232)</f>
        <v>14413000</v>
      </c>
      <c r="AQ232" s="12">
        <f>+('3 Planilla Preadjudicación OTIC'!AQ232)</f>
        <v>2880000</v>
      </c>
      <c r="AR232" s="12">
        <f>+('3 Planilla Preadjudicación OTIC'!AR232)</f>
        <v>5500000</v>
      </c>
      <c r="AS232" s="12">
        <f>+('3 Planilla Preadjudicación OTIC'!AS232)</f>
        <v>3600000</v>
      </c>
      <c r="AT232" s="12">
        <f>+('3 Planilla Preadjudicación OTIC'!AT232)</f>
        <v>0</v>
      </c>
      <c r="AU232" s="12">
        <f>+('3 Planilla Preadjudicación OTIC'!AU232)</f>
        <v>26393000</v>
      </c>
      <c r="AV232" s="12" t="str">
        <f>+('3 Planilla Preadjudicación OTIC'!AV232)</f>
        <v>SI</v>
      </c>
      <c r="AW232" s="2">
        <f>+('3 Planilla Preadjudicación OTIC'!AW232)</f>
        <v>0</v>
      </c>
      <c r="AX232" s="4">
        <f>+('3 Planilla Preadjudicación OTIC'!AX232)</f>
        <v>7</v>
      </c>
      <c r="AY232" s="2">
        <f>+('3 Planilla Preadjudicación OTIC'!AY232)</f>
        <v>7</v>
      </c>
      <c r="AZ232" s="2" t="str">
        <f>+('3 Planilla Preadjudicación OTIC'!BA232)</f>
        <v>-</v>
      </c>
      <c r="BA232" s="2" t="str">
        <f>+('3 Planilla Preadjudicación OTIC'!BB232)</f>
        <v>-</v>
      </c>
      <c r="BB232" s="2" t="str">
        <f>+('3 Planilla Preadjudicación OTIC'!BC232)</f>
        <v>-</v>
      </c>
      <c r="BC232" s="2" t="str">
        <f>+('3 Planilla Preadjudicación OTIC'!BD232)</f>
        <v>-</v>
      </c>
      <c r="BD232" s="2" t="str">
        <f>+('3 Planilla Preadjudicación OTIC'!BE232)</f>
        <v>-</v>
      </c>
      <c r="BE232" s="2" t="str">
        <f>+('3 Planilla Preadjudicación OTIC'!BF232)</f>
        <v>-</v>
      </c>
      <c r="BF232" s="2"/>
      <c r="BG232" s="2">
        <f>+('3 Planilla Preadjudicación OTIC'!BG232)</f>
        <v>7</v>
      </c>
      <c r="BH232" s="2">
        <f>+('3 Planilla Preadjudicación OTIC'!BH232)</f>
        <v>7</v>
      </c>
      <c r="BI232" s="2">
        <f>+('3 Planilla Preadjudicación OTIC'!BI232)</f>
        <v>7</v>
      </c>
      <c r="BJ232" s="2">
        <f>+('3 Planilla Preadjudicación OTIC'!BJ232)</f>
        <v>7</v>
      </c>
      <c r="BK232" s="2">
        <f>+('3 Planilla Preadjudicación OTIC'!BK232)</f>
        <v>7</v>
      </c>
      <c r="BL232" s="199">
        <f>+('3 Planilla Preadjudicación OTIC'!BM232)</f>
        <v>7</v>
      </c>
      <c r="BM232" s="103">
        <f>ROUND(('3 Planilla Preadjudicación OTIC'!BN232),1)</f>
        <v>7</v>
      </c>
      <c r="BN232" s="4" t="str">
        <f>+('3 Planilla Preadjudicación OTIC'!BO232)</f>
        <v>Si</v>
      </c>
      <c r="BO232" s="4" t="str">
        <f>+('3 Planilla Preadjudicación OTIC'!BP232)</f>
        <v>Claudia Gonzalez Llantén</v>
      </c>
      <c r="BP232" s="4" t="str">
        <f>+('3 Planilla Preadjudicación OTIC'!BQ232)</f>
        <v>C.GONZALEZ@SERCONTCHILE.CL</v>
      </c>
      <c r="BQ232" s="4">
        <f>+('3 Planilla Preadjudicación OTIC'!BR232)</f>
        <v>994083215</v>
      </c>
      <c r="BR232" s="4" t="str">
        <f>+('3 Planilla Preadjudicación OTIC'!BS232)</f>
        <v>PATRICIO LYNCH #252, SAAVEDRA</v>
      </c>
      <c r="BS232" s="4" t="str">
        <f>+('3 Planilla Preadjudicación OTIC'!BT232)</f>
        <v>REALIZAR LAS TERMINACIONES DE CARPINTERÍA DE LA OBRA, DE ACUERDO A ESPECIFICACIONES TÉCNICAS, DE
 CALIDAD, SEGURIDAD Y SOLICITUDES DE LA OBRA.</v>
      </c>
      <c r="BT232" s="135"/>
      <c r="BU232" s="85">
        <f>IF(VLOOKUP(A232,'BD OFICIAL'!$A$1:$AL$2097,7,0)=D232,0,1)</f>
        <v>0</v>
      </c>
      <c r="BV232" s="85">
        <f>IF(VLOOKUP(A232,'BD OFICIAL'!$A$1:$AL$2097,11,0)=J232,0,1)</f>
        <v>0</v>
      </c>
      <c r="BW232" s="85">
        <f>IF(VLOOKUP(A232,'BD OFICIAL'!$A$1:$AL$2097,13,0)=L232,0,1)</f>
        <v>0</v>
      </c>
      <c r="BX232" s="2">
        <f>IF(VLOOKUP(A232,'BD OFICIAL'!$A$1:$AL$2097,16,0)=O232,0,1)</f>
        <v>0</v>
      </c>
      <c r="BY232" s="2">
        <f>IF(VLOOKUP(A232,'BD OFICIAL'!$A$1:$AL$2097,17,0)=P232,0,1)</f>
        <v>0</v>
      </c>
      <c r="BZ232" s="2">
        <f>IF(VLOOKUP(A232,'BD OFICIAL'!$A$1:$AL$2097,19,0)=R232,0,1)</f>
        <v>0</v>
      </c>
      <c r="CA232" s="2">
        <f>IF(VLOOKUP(A232,'BD OFICIAL'!$A$1:$AL$2097,21,0)=T232,0,1)</f>
        <v>0</v>
      </c>
      <c r="CB232" s="2">
        <f>IF(VLOOKUP(A232,'BD OFICIAL'!$A$1:$AL$2097,24,0)=AK232,0,1)</f>
        <v>0</v>
      </c>
      <c r="CC232" s="2">
        <f>IF(VLOOKUP(A232,'BD OFICIAL'!$A$1:$AL$2097,25,0)=X232,0,1)</f>
        <v>0</v>
      </c>
      <c r="CD232" s="2">
        <f>IF(VLOOKUP(A232,'BD OFICIAL'!$A$1:$AL$2097,26,0)=Y232,0,1)</f>
        <v>0</v>
      </c>
      <c r="CE232" s="2">
        <f>IF(VLOOKUP(A232,'BD OFICIAL'!$A$1:$AL$2097,27,0)=Z232,0,1)</f>
        <v>0</v>
      </c>
      <c r="CF232" s="2">
        <f>IF(VLOOKUP(A232,'BD OFICIAL'!$A$1:$AL$2097,28,0)=AA232,0,1)</f>
        <v>0</v>
      </c>
      <c r="CG232" s="2">
        <f>IF(VLOOKUP(A232,'BD OFICIAL'!$A$1:$AL$2097,33,0)=AF232,0,1)</f>
        <v>0</v>
      </c>
      <c r="CH232" s="2">
        <f>IF(VLOOKUP(A232,'BD OFICIAL'!$A$1:$AL$2097,35,0)=AH232,0,1)</f>
        <v>0</v>
      </c>
      <c r="CI232" s="85">
        <f>IF(VLOOKUP(A232,'BD OFICIAL'!$A$1:$AL$2097,34,0)=AL232,0,1)</f>
        <v>0</v>
      </c>
      <c r="CJ232" s="12">
        <f>VLOOKUP(A232,'BD OFICIAL'!$A$1:$AM$2097,36,0)*AM232-AP232</f>
        <v>0</v>
      </c>
      <c r="CK232" s="85" t="str">
        <f t="shared" si="109"/>
        <v>SHNOM</v>
      </c>
      <c r="CL232" s="85" t="str">
        <f t="shared" si="110"/>
        <v>SI</v>
      </c>
      <c r="CM232" s="85" t="str">
        <f t="shared" si="123"/>
        <v>NO</v>
      </c>
      <c r="CN232" s="31">
        <f t="shared" si="124"/>
        <v>0</v>
      </c>
      <c r="CO232" s="31">
        <f t="shared" si="111"/>
        <v>0</v>
      </c>
      <c r="CP232" s="31">
        <f t="shared" si="102"/>
        <v>0</v>
      </c>
      <c r="CQ232" s="31">
        <f>IF(Y232="NO",0,IF(Y232="SI",IF(VLOOKUP(A232,'BD OFICIAL'!$A:$AO,40,0)=AQ232,0,1)))</f>
        <v>0</v>
      </c>
      <c r="CR232" s="31">
        <f>IF(Z232="NO",0,IF(Z232="SI",IF(VLOOKUP(A232,'BD OFICIAL'!$A:$AO,41,0)=AS232,0,1)))</f>
        <v>0</v>
      </c>
      <c r="CS232" s="31">
        <f t="shared" si="112"/>
        <v>0</v>
      </c>
      <c r="CT232" s="31">
        <f t="shared" si="113"/>
        <v>0</v>
      </c>
      <c r="CU232" s="31">
        <f>IF(VLOOKUP(A232,'BD OFICIAL'!$A$1:$AL$1055,31,0)="SI",IF(AT232&gt;0,0,1),IF(AT232=0,0,1))</f>
        <v>0</v>
      </c>
      <c r="CV232" s="31">
        <f t="shared" si="114"/>
        <v>0</v>
      </c>
      <c r="CW232" s="31">
        <f t="shared" si="115"/>
        <v>0</v>
      </c>
      <c r="CX232" s="85" t="str">
        <f t="shared" si="125"/>
        <v>SI</v>
      </c>
      <c r="CY232" s="31">
        <f t="shared" si="126"/>
        <v>0</v>
      </c>
      <c r="CZ232" s="85" t="str">
        <f>IF(ISERROR(VLOOKUP(AI232,EXPERIENCIA!$A$1:$C$2100,1,0)),"NO","SI")</f>
        <v>SI</v>
      </c>
      <c r="DA232" s="85">
        <f>IF(CX232="no","NO APLICA",IF(AX232=0,"ERROR NOTA",IF(AND(AX232&gt;1,CZ232="NO"),"ERROR NOTA",IF(AND(CZ232="NO",AX232=1),0,IF(VLOOKUP(AI232,EXPERIENCIA!$A$1:$C$2100,3,0)=AX232,0,"ERROR NOTA")))))</f>
        <v>0</v>
      </c>
      <c r="DB232" s="85" t="str">
        <f>IF(ISERROR(VLOOKUP(AI232,COMPORTAMIENTO!$A$1:$C$2100,1,0)),"NO","SI")</f>
        <v>SI</v>
      </c>
      <c r="DC232" s="85">
        <f>IF(CX232="NO","NO APLICA",IF(AY232=0,"ERROR NOTA",IF(AND(DB232="NO",AY232=7),0,IF(VLOOKUP(AI232,COMPORTAMIENTO!$A$2:$H$2100,8,0)=AY232,0,"ERROR NOTA"))))</f>
        <v>0</v>
      </c>
      <c r="DD232" s="103">
        <f t="shared" si="127"/>
        <v>0.70000000000000007</v>
      </c>
      <c r="DE232" s="103">
        <f t="shared" si="128"/>
        <v>0.70000000000000007</v>
      </c>
      <c r="DF232" s="85" t="str">
        <f t="shared" si="116"/>
        <v>SI</v>
      </c>
      <c r="DG232" s="85">
        <f t="shared" si="117"/>
        <v>0</v>
      </c>
      <c r="DH232" s="85">
        <f t="shared" si="129"/>
        <v>0</v>
      </c>
      <c r="DI232" s="85">
        <f t="shared" si="118"/>
        <v>0</v>
      </c>
      <c r="DJ232" s="7">
        <f t="shared" si="130"/>
        <v>7.0000000000000009</v>
      </c>
      <c r="DK232" s="7">
        <f t="shared" si="119"/>
        <v>7.0000000000000009</v>
      </c>
      <c r="DL232" s="12">
        <f t="shared" si="131"/>
        <v>5075</v>
      </c>
      <c r="DM232" s="12">
        <f>VLOOKUP(A232,'5 TD'!$A:$B,2,0)</f>
        <v>5075</v>
      </c>
      <c r="DN232" s="7">
        <f t="shared" si="120"/>
        <v>7</v>
      </c>
      <c r="DO232" s="85" t="str">
        <f t="shared" si="121"/>
        <v>APROBADO</v>
      </c>
      <c r="DP232" s="85" t="str">
        <f t="shared" si="103"/>
        <v>APROBADO</v>
      </c>
      <c r="DQ232" s="7">
        <f t="shared" si="104"/>
        <v>7</v>
      </c>
      <c r="DR232" s="85" t="str">
        <f t="shared" si="132"/>
        <v>APROBADO</v>
      </c>
      <c r="DS232" s="2" t="str">
        <f>+('3 Planilla Preadjudicación OTIC'!BO232)</f>
        <v>Si</v>
      </c>
      <c r="DT232" s="2">
        <f>IF(DR232="APROBADO",VLOOKUP(A232,'5 TD'!$D$3:$E$270,2,0),"NO APLICA")</f>
        <v>7</v>
      </c>
      <c r="DU232" s="2" t="str">
        <f t="shared" si="105"/>
        <v>SI</v>
      </c>
      <c r="DV232" s="2">
        <f>IF(DU232="SI",VLOOKUP(A232,'5 TD'!$G$3:$H$270,2,0),"NO APLICA ")</f>
        <v>7.0000000000000009</v>
      </c>
      <c r="DW232" s="2" t="str">
        <f t="shared" si="133"/>
        <v>SI</v>
      </c>
      <c r="DX232" s="2">
        <f>IF(DW232="SI",VLOOKUP(A232,'5 TD'!$J$4:$K$472,2,0),"NO APLICA")</f>
        <v>7</v>
      </c>
      <c r="DY232" s="2" t="str">
        <f t="shared" si="134"/>
        <v>SI</v>
      </c>
      <c r="DZ232" s="7">
        <f>IF(DY232="SI",VLOOKUP(A232,'5 TD'!$M$4:$N$350,2,0),"NO APLICA")</f>
        <v>7</v>
      </c>
      <c r="EA232" s="2" t="str">
        <f t="shared" si="122"/>
        <v>SI</v>
      </c>
      <c r="EB232" s="12">
        <f t="shared" si="135"/>
        <v>5075</v>
      </c>
      <c r="EC232" s="12">
        <f>IF(EA232="SI",VLOOKUP(A232,'5 TD'!$V$4:$W$479,2,0),"NO APLICA")</f>
        <v>5075</v>
      </c>
      <c r="ED232" s="2" t="str">
        <f t="shared" si="106"/>
        <v>SI</v>
      </c>
      <c r="EE232" s="79">
        <f>IF(ED232="SI",VLOOKUP(AI232,COMPORTAMIENTO!$A$1:$H$2100,7,0),"NO APLICA")</f>
        <v>5.9523809523809527E-2</v>
      </c>
      <c r="EF232" s="234">
        <f>IF(ED232="SI",VLOOKUP(A232,'5 TD'!$P$2:$Q$479,2,0),"NO APLICA")</f>
        <v>5.9523809523809527E-2</v>
      </c>
      <c r="EG232" s="2" t="str">
        <f t="shared" si="107"/>
        <v>SI</v>
      </c>
      <c r="EH232" s="2">
        <f>IF(CZ232="no",0,VLOOKUP(AI232,EXPERIENCIA!$A$1:$C$2100,2,0))</f>
        <v>84</v>
      </c>
      <c r="EI232" s="2">
        <f>IF(CZ232="si",VLOOKUP(A232,'5 TD'!$S$3:$T$2103,2,0),0)</f>
        <v>146</v>
      </c>
      <c r="EJ232" s="2" t="str">
        <f t="shared" si="108"/>
        <v>NO</v>
      </c>
      <c r="EK232" s="4" t="str">
        <f>+('3 Planilla Preadjudicación OTIC'!BU233)</f>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v>
      </c>
      <c r="EL232" s="3"/>
      <c r="EM232" s="239"/>
      <c r="EN232" s="239"/>
    </row>
    <row r="233" spans="1:144" s="240" customFormat="1" ht="15" hidden="1" customHeight="1" x14ac:dyDescent="0.3">
      <c r="A233" s="236">
        <f>+('3 Planilla Preadjudicación OTIC'!A233)</f>
        <v>14554</v>
      </c>
      <c r="B233" s="2" t="str">
        <f>+('3 Planilla Preadjudicación OTIC'!B233)</f>
        <v>53334038-5</v>
      </c>
      <c r="C233" s="4">
        <f>+('3 Planilla Preadjudicación OTIC'!E233)</f>
        <v>2025</v>
      </c>
      <c r="D233" s="4" t="str">
        <f>+('3 Planilla Preadjudicación OTIC'!F233)</f>
        <v>Fondos Regionales</v>
      </c>
      <c r="E233" s="4" t="str">
        <f>+('3 Planilla Preadjudicación OTIC'!G233)</f>
        <v>61531000-K</v>
      </c>
      <c r="F233" s="4" t="str">
        <f>+('3 Planilla Preadjudicación OTIC'!H233)</f>
        <v>SENCE</v>
      </c>
      <c r="G233" s="4"/>
      <c r="H233" s="4"/>
      <c r="I233" s="4" t="str">
        <f>+('3 Planilla Preadjudicación OTIC'!I233)</f>
        <v>LABORES DE CARPINTERÍA DE TERMINACIONES AVANZADAS</v>
      </c>
      <c r="J233" s="4" t="str">
        <f>+('3 Planilla Preadjudicación OTIC'!J233)</f>
        <v>PF1567</v>
      </c>
      <c r="K233" s="4" t="str">
        <f>+('3 Planilla Preadjudicación OTIC'!K233)</f>
        <v>TÉCNICAS PARA EL EMPRENDIMIENTO</v>
      </c>
      <c r="L233" s="4" t="str">
        <f>+('3 Planilla Preadjudicación OTIC'!L233)</f>
        <v>PF0921</v>
      </c>
      <c r="M233" s="2">
        <f>+('3 Planilla Preadjudicación OTIC'!M233)</f>
        <v>9</v>
      </c>
      <c r="N233" s="4" t="str">
        <f>+('3 Planilla Preadjudicación OTIC'!N233)</f>
        <v>DE LA ARAUCANÍA</v>
      </c>
      <c r="O233" s="4" t="str">
        <f>+('3 Planilla Preadjudicación OTIC'!O233)</f>
        <v>CURACAUTÍN</v>
      </c>
      <c r="P233" s="4" t="str">
        <f>+('3 Planilla Preadjudicación OTIC'!P233)</f>
        <v>PERSONAS VULNERABLES PERTENECIENTES AL 80 % MÁS VULNERABLE</v>
      </c>
      <c r="Q233" s="4" t="str">
        <f>+('3 Planilla Preadjudicación OTIC'!Q233)</f>
        <v>PRESENCIAL</v>
      </c>
      <c r="R233" s="4" t="str">
        <f>+('3 Planilla Preadjudicación OTIC'!R233)</f>
        <v>INDEPENDIENTE</v>
      </c>
      <c r="S233" s="4" t="str">
        <f>+('3 Planilla Preadjudicación OTIC'!S233)</f>
        <v>01. LUNES - MAÑANA / 04. MARTES - MAÑANA / 07. MIÉRCOLES - MAÑANA / 10. JUEVES - MAÑANA / 13. VIERNES - MAÑANA</v>
      </c>
      <c r="T233" s="2">
        <f>+('3 Planilla Preadjudicación OTIC'!T233)</f>
        <v>20</v>
      </c>
      <c r="U233" s="2">
        <f>+('3 Planilla Preadjudicación OTIC'!U233)</f>
        <v>130</v>
      </c>
      <c r="V233" s="2">
        <f>+('3 Planilla Preadjudicación OTIC'!V233)</f>
        <v>12</v>
      </c>
      <c r="W233" s="2">
        <f>+('3 Planilla Preadjudicación OTIC'!W233)</f>
        <v>142</v>
      </c>
      <c r="X233" s="2">
        <f>+('3 Planilla Preadjudicación OTIC'!X233)</f>
        <v>4</v>
      </c>
      <c r="Y233" s="2" t="str">
        <f>+('3 Planilla Preadjudicación OTIC'!Y233)</f>
        <v>SI</v>
      </c>
      <c r="Z233" s="2" t="str">
        <f>+('3 Planilla Preadjudicación OTIC'!Z233)</f>
        <v>SI</v>
      </c>
      <c r="AA233" s="2" t="str">
        <f>+('3 Planilla Preadjudicación OTIC'!AA233)</f>
        <v>SI</v>
      </c>
      <c r="AB233" s="4">
        <f>+('3 Planilla Preadjudicación OTIC'!AB233)</f>
        <v>0</v>
      </c>
      <c r="AC233" s="4" t="str">
        <f>+('3 Planilla Preadjudicación OTIC'!AC233)</f>
        <v>EDUCACIÓN MEDIA COMPLETA, PREFERENTEMENTE</v>
      </c>
      <c r="AD233" s="2">
        <f>+('3 Planilla Preadjudicación OTIC'!AD233)</f>
        <v>0</v>
      </c>
      <c r="AE233" s="4">
        <f>+('3 Planilla Preadjudicación OTIC'!AE233)</f>
        <v>0</v>
      </c>
      <c r="AF233" s="2" t="str">
        <f>+('3 Planilla Preadjudicación OTIC'!AF233)</f>
        <v>CONVOCATORIA ABIERTA</v>
      </c>
      <c r="AG233" s="2">
        <f>+('3 Planilla Preadjudicación OTIC'!AG233)</f>
        <v>36</v>
      </c>
      <c r="AH233" s="30">
        <v>2</v>
      </c>
      <c r="AI233" s="2" t="str">
        <f>+('3 Planilla Preadjudicación OTIC'!AI233)</f>
        <v>76060420-8</v>
      </c>
      <c r="AJ233" s="135" t="str">
        <f>+('3 Planilla Preadjudicación OTIC'!AJ233)</f>
        <v>Servicios de Capacitación Sercont Chile LTDA</v>
      </c>
      <c r="AK233" s="4">
        <f>+('3 Planilla Preadjudicación OTIC'!AK233)</f>
        <v>142</v>
      </c>
      <c r="AL233" s="2">
        <f>+('3 Planilla Preadjudicación OTIC'!AL233)</f>
        <v>36</v>
      </c>
      <c r="AM233" s="2">
        <f>+('3 Planilla Preadjudicación OTIC'!AM233)</f>
        <v>5075</v>
      </c>
      <c r="AN233" s="12">
        <f>+('3 Planilla Preadjudicación OTIC'!AN233)</f>
        <v>275000</v>
      </c>
      <c r="AO233" s="12">
        <f>+('3 Planilla Preadjudicación OTIC'!AO233)</f>
        <v>0</v>
      </c>
      <c r="AP233" s="12">
        <f>+('3 Planilla Preadjudicación OTIC'!AP233)</f>
        <v>14413000</v>
      </c>
      <c r="AQ233" s="12">
        <f>+('3 Planilla Preadjudicación OTIC'!AQ233)</f>
        <v>2880000</v>
      </c>
      <c r="AR233" s="12">
        <f>+('3 Planilla Preadjudicación OTIC'!AR233)</f>
        <v>5500000</v>
      </c>
      <c r="AS233" s="12">
        <f>+('3 Planilla Preadjudicación OTIC'!AS233)</f>
        <v>3600000</v>
      </c>
      <c r="AT233" s="12">
        <f>+('3 Planilla Preadjudicación OTIC'!AT233)</f>
        <v>0</v>
      </c>
      <c r="AU233" s="12">
        <f>+('3 Planilla Preadjudicación OTIC'!AU233)</f>
        <v>26393000</v>
      </c>
      <c r="AV233" s="12" t="str">
        <f>+('3 Planilla Preadjudicación OTIC'!AV233)</f>
        <v>SI</v>
      </c>
      <c r="AW233" s="2">
        <f>+('3 Planilla Preadjudicación OTIC'!AW233)</f>
        <v>0</v>
      </c>
      <c r="AX233" s="4">
        <f>+('3 Planilla Preadjudicación OTIC'!AX233)</f>
        <v>7</v>
      </c>
      <c r="AY233" s="2">
        <f>+('3 Planilla Preadjudicación OTIC'!AY233)</f>
        <v>7</v>
      </c>
      <c r="AZ233" s="2" t="str">
        <f>+('3 Planilla Preadjudicación OTIC'!BA233)</f>
        <v>-</v>
      </c>
      <c r="BA233" s="2" t="str">
        <f>+('3 Planilla Preadjudicación OTIC'!BB233)</f>
        <v>-</v>
      </c>
      <c r="BB233" s="2" t="str">
        <f>+('3 Planilla Preadjudicación OTIC'!BC233)</f>
        <v>-</v>
      </c>
      <c r="BC233" s="2" t="str">
        <f>+('3 Planilla Preadjudicación OTIC'!BD233)</f>
        <v>-</v>
      </c>
      <c r="BD233" s="2" t="str">
        <f>+('3 Planilla Preadjudicación OTIC'!BE233)</f>
        <v>-</v>
      </c>
      <c r="BE233" s="2" t="str">
        <f>+('3 Planilla Preadjudicación OTIC'!BF233)</f>
        <v>-</v>
      </c>
      <c r="BF233" s="2"/>
      <c r="BG233" s="2">
        <f>+('3 Planilla Preadjudicación OTIC'!BG233)</f>
        <v>7</v>
      </c>
      <c r="BH233" s="2">
        <f>+('3 Planilla Preadjudicación OTIC'!BH233)</f>
        <v>7</v>
      </c>
      <c r="BI233" s="2">
        <f>+('3 Planilla Preadjudicación OTIC'!BI233)</f>
        <v>7</v>
      </c>
      <c r="BJ233" s="2">
        <f>+('3 Planilla Preadjudicación OTIC'!BJ233)</f>
        <v>7</v>
      </c>
      <c r="BK233" s="2">
        <f>+('3 Planilla Preadjudicación OTIC'!BK233)</f>
        <v>7</v>
      </c>
      <c r="BL233" s="199">
        <f>+('3 Planilla Preadjudicación OTIC'!BM233)</f>
        <v>7</v>
      </c>
      <c r="BM233" s="103">
        <f>ROUND(('3 Planilla Preadjudicación OTIC'!BN233),1)</f>
        <v>7</v>
      </c>
      <c r="BN233" s="4" t="str">
        <f>+('3 Planilla Preadjudicación OTIC'!BO233)</f>
        <v>Si</v>
      </c>
      <c r="BO233" s="4" t="str">
        <f>+('3 Planilla Preadjudicación OTIC'!BP233)</f>
        <v>Claudia Gonzalez Llantén</v>
      </c>
      <c r="BP233" s="4" t="str">
        <f>+('3 Planilla Preadjudicación OTIC'!BQ233)</f>
        <v>C.GONZALEZ@SERCONTCHILE.CL</v>
      </c>
      <c r="BQ233" s="4">
        <f>+('3 Planilla Preadjudicación OTIC'!BR233)</f>
        <v>994083215</v>
      </c>
      <c r="BR233" s="4" t="str">
        <f>+('3 Planilla Preadjudicación OTIC'!BS233)</f>
        <v>VOLCAN MOCHO #58, POB DIEGO PORTALES, CURACAUTIN</v>
      </c>
      <c r="BS233" s="4" t="str">
        <f>+('3 Planilla Preadjudicación OTIC'!BT233)</f>
        <v>REALIZAR LAS TERMINACIONES DE CARPINTERÍA DE LA OBRA, DE ACUERDO A ESPECIFICACIONES TÉCNICAS, DE
 CALIDAD, SEGURIDAD Y SOLICITUDES DE LA OBRA.</v>
      </c>
      <c r="BT233" s="135"/>
      <c r="BU233" s="85">
        <f>IF(VLOOKUP(A233,'BD OFICIAL'!$A$1:$AL$2097,7,0)=D233,0,1)</f>
        <v>0</v>
      </c>
      <c r="BV233" s="85">
        <f>IF(VLOOKUP(A233,'BD OFICIAL'!$A$1:$AL$2097,11,0)=J233,0,1)</f>
        <v>0</v>
      </c>
      <c r="BW233" s="85">
        <f>IF(VLOOKUP(A233,'BD OFICIAL'!$A$1:$AL$2097,13,0)=L233,0,1)</f>
        <v>0</v>
      </c>
      <c r="BX233" s="2">
        <f>IF(VLOOKUP(A233,'BD OFICIAL'!$A$1:$AL$2097,16,0)=O233,0,1)</f>
        <v>0</v>
      </c>
      <c r="BY233" s="2">
        <f>IF(VLOOKUP(A233,'BD OFICIAL'!$A$1:$AL$2097,17,0)=P233,0,1)</f>
        <v>0</v>
      </c>
      <c r="BZ233" s="2">
        <f>IF(VLOOKUP(A233,'BD OFICIAL'!$A$1:$AL$2097,19,0)=R233,0,1)</f>
        <v>0</v>
      </c>
      <c r="CA233" s="2">
        <f>IF(VLOOKUP(A233,'BD OFICIAL'!$A$1:$AL$2097,21,0)=T233,0,1)</f>
        <v>0</v>
      </c>
      <c r="CB233" s="2">
        <f>IF(VLOOKUP(A233,'BD OFICIAL'!$A$1:$AL$2097,24,0)=AK233,0,1)</f>
        <v>0</v>
      </c>
      <c r="CC233" s="2">
        <f>IF(VLOOKUP(A233,'BD OFICIAL'!$A$1:$AL$2097,25,0)=X233,0,1)</f>
        <v>0</v>
      </c>
      <c r="CD233" s="2">
        <f>IF(VLOOKUP(A233,'BD OFICIAL'!$A$1:$AL$2097,26,0)=Y233,0,1)</f>
        <v>0</v>
      </c>
      <c r="CE233" s="2">
        <f>IF(VLOOKUP(A233,'BD OFICIAL'!$A$1:$AL$2097,27,0)=Z233,0,1)</f>
        <v>0</v>
      </c>
      <c r="CF233" s="2">
        <f>IF(VLOOKUP(A233,'BD OFICIAL'!$A$1:$AL$2097,28,0)=AA233,0,1)</f>
        <v>0</v>
      </c>
      <c r="CG233" s="2">
        <f>IF(VLOOKUP(A233,'BD OFICIAL'!$A$1:$AL$2097,33,0)=AF233,0,1)</f>
        <v>0</v>
      </c>
      <c r="CH233" s="2">
        <f>IF(VLOOKUP(A233,'BD OFICIAL'!$A$1:$AL$2097,35,0)=AH233,0,1)</f>
        <v>0</v>
      </c>
      <c r="CI233" s="85">
        <f>IF(VLOOKUP(A233,'BD OFICIAL'!$A$1:$AL$2097,34,0)=AL233,0,1)</f>
        <v>0</v>
      </c>
      <c r="CJ233" s="12">
        <f>VLOOKUP(A233,'BD OFICIAL'!$A$1:$AM$2097,36,0)*AM233-AP233</f>
        <v>0</v>
      </c>
      <c r="CK233" s="85" t="str">
        <f t="shared" si="109"/>
        <v>SHNOM</v>
      </c>
      <c r="CL233" s="85" t="str">
        <f t="shared" si="110"/>
        <v>SI</v>
      </c>
      <c r="CM233" s="85" t="str">
        <f t="shared" si="123"/>
        <v>NO</v>
      </c>
      <c r="CN233" s="31">
        <f t="shared" si="124"/>
        <v>0</v>
      </c>
      <c r="CO233" s="31">
        <f t="shared" si="111"/>
        <v>0</v>
      </c>
      <c r="CP233" s="31">
        <f t="shared" si="102"/>
        <v>0</v>
      </c>
      <c r="CQ233" s="31">
        <f>IF(Y233="NO",0,IF(Y233="SI",IF(VLOOKUP(A233,'BD OFICIAL'!$A:$AO,40,0)=AQ233,0,1)))</f>
        <v>0</v>
      </c>
      <c r="CR233" s="31">
        <f>IF(Z233="NO",0,IF(Z233="SI",IF(VLOOKUP(A233,'BD OFICIAL'!$A:$AO,41,0)=AS233,0,1)))</f>
        <v>0</v>
      </c>
      <c r="CS233" s="31">
        <f t="shared" si="112"/>
        <v>0</v>
      </c>
      <c r="CT233" s="31">
        <f t="shared" si="113"/>
        <v>0</v>
      </c>
      <c r="CU233" s="31">
        <f>IF(VLOOKUP(A233,'BD OFICIAL'!$A$1:$AL$1055,31,0)="SI",IF(AT233&gt;0,0,1),IF(AT233=0,0,1))</f>
        <v>0</v>
      </c>
      <c r="CV233" s="31">
        <f t="shared" si="114"/>
        <v>0</v>
      </c>
      <c r="CW233" s="31">
        <f t="shared" si="115"/>
        <v>0</v>
      </c>
      <c r="CX233" s="85" t="str">
        <f t="shared" si="125"/>
        <v>SI</v>
      </c>
      <c r="CY233" s="31">
        <f t="shared" si="126"/>
        <v>0</v>
      </c>
      <c r="CZ233" s="85" t="str">
        <f>IF(ISERROR(VLOOKUP(AI233,EXPERIENCIA!$A$1:$C$2100,1,0)),"NO","SI")</f>
        <v>SI</v>
      </c>
      <c r="DA233" s="85">
        <f>IF(CX233="no","NO APLICA",IF(AX233=0,"ERROR NOTA",IF(AND(AX233&gt;1,CZ233="NO"),"ERROR NOTA",IF(AND(CZ233="NO",AX233=1),0,IF(VLOOKUP(AI233,EXPERIENCIA!$A$1:$C$2100,3,0)=AX233,0,"ERROR NOTA")))))</f>
        <v>0</v>
      </c>
      <c r="DB233" s="85" t="str">
        <f>IF(ISERROR(VLOOKUP(AI233,COMPORTAMIENTO!$A$1:$C$2100,1,0)),"NO","SI")</f>
        <v>SI</v>
      </c>
      <c r="DC233" s="85">
        <f>IF(CX233="NO","NO APLICA",IF(AY233=0,"ERROR NOTA",IF(AND(DB233="NO",AY233=7),0,IF(VLOOKUP(AI233,COMPORTAMIENTO!$A$2:$H$2100,8,0)=AY233,0,"ERROR NOTA"))))</f>
        <v>0</v>
      </c>
      <c r="DD233" s="103">
        <f t="shared" si="127"/>
        <v>0.70000000000000007</v>
      </c>
      <c r="DE233" s="103">
        <f t="shared" si="128"/>
        <v>0.70000000000000007</v>
      </c>
      <c r="DF233" s="85" t="str">
        <f t="shared" si="116"/>
        <v>SI</v>
      </c>
      <c r="DG233" s="85">
        <f t="shared" si="117"/>
        <v>0</v>
      </c>
      <c r="DH233" s="85">
        <f t="shared" si="129"/>
        <v>0</v>
      </c>
      <c r="DI233" s="85">
        <f t="shared" si="118"/>
        <v>0</v>
      </c>
      <c r="DJ233" s="7">
        <f t="shared" si="130"/>
        <v>7.0000000000000009</v>
      </c>
      <c r="DK233" s="7">
        <f t="shared" si="119"/>
        <v>7.0000000000000009</v>
      </c>
      <c r="DL233" s="12">
        <f t="shared" si="131"/>
        <v>5075</v>
      </c>
      <c r="DM233" s="12">
        <f>VLOOKUP(A233,'5 TD'!$A:$B,2,0)</f>
        <v>5075</v>
      </c>
      <c r="DN233" s="7">
        <f t="shared" si="120"/>
        <v>7</v>
      </c>
      <c r="DO233" s="85" t="str">
        <f t="shared" si="121"/>
        <v>APROBADO</v>
      </c>
      <c r="DP233" s="85" t="str">
        <f t="shared" si="103"/>
        <v>APROBADO</v>
      </c>
      <c r="DQ233" s="7">
        <f t="shared" si="104"/>
        <v>7</v>
      </c>
      <c r="DR233" s="85" t="str">
        <f t="shared" si="132"/>
        <v>APROBADO</v>
      </c>
      <c r="DS233" s="2" t="str">
        <f>+('3 Planilla Preadjudicación OTIC'!BO233)</f>
        <v>Si</v>
      </c>
      <c r="DT233" s="2">
        <f>IF(DR233="APROBADO",VLOOKUP(A233,'5 TD'!$D$3:$E$270,2,0),"NO APLICA")</f>
        <v>7</v>
      </c>
      <c r="DU233" s="2" t="str">
        <f t="shared" si="105"/>
        <v>SI</v>
      </c>
      <c r="DV233" s="2">
        <f>IF(DU233="SI",VLOOKUP(A233,'5 TD'!$G$3:$H$270,2,0),"NO APLICA ")</f>
        <v>7.0000000000000009</v>
      </c>
      <c r="DW233" s="2" t="str">
        <f t="shared" si="133"/>
        <v>SI</v>
      </c>
      <c r="DX233" s="2">
        <f>IF(DW233="SI",VLOOKUP(A233,'5 TD'!$J$4:$K$472,2,0),"NO APLICA")</f>
        <v>7</v>
      </c>
      <c r="DY233" s="2" t="str">
        <f t="shared" si="134"/>
        <v>SI</v>
      </c>
      <c r="DZ233" s="7">
        <f>IF(DY233="SI",VLOOKUP(A233,'5 TD'!$M$4:$N$350,2,0),"NO APLICA")</f>
        <v>7</v>
      </c>
      <c r="EA233" s="2" t="str">
        <f t="shared" si="122"/>
        <v>SI</v>
      </c>
      <c r="EB233" s="12">
        <f t="shared" si="135"/>
        <v>5075</v>
      </c>
      <c r="EC233" s="12">
        <f>IF(EA233="SI",VLOOKUP(A233,'5 TD'!$V$4:$W$479,2,0),"NO APLICA")</f>
        <v>5075</v>
      </c>
      <c r="ED233" s="2" t="str">
        <f t="shared" si="106"/>
        <v>SI</v>
      </c>
      <c r="EE233" s="79">
        <f>IF(ED233="SI",VLOOKUP(AI233,COMPORTAMIENTO!$A$1:$H$2100,7,0),"NO APLICA")</f>
        <v>5.9523809523809527E-2</v>
      </c>
      <c r="EF233" s="234">
        <f>IF(ED233="SI",VLOOKUP(A233,'5 TD'!$P$2:$Q$479,2,0),"NO APLICA")</f>
        <v>5.9523809523809527E-2</v>
      </c>
      <c r="EG233" s="2" t="str">
        <f t="shared" si="107"/>
        <v>SI</v>
      </c>
      <c r="EH233" s="2">
        <f>IF(CZ233="no",0,VLOOKUP(AI233,EXPERIENCIA!$A$1:$C$2100,2,0))</f>
        <v>84</v>
      </c>
      <c r="EI233" s="2">
        <f>IF(CZ233="si",VLOOKUP(A233,'5 TD'!$S$3:$T$2103,2,0),0)</f>
        <v>146</v>
      </c>
      <c r="EJ233" s="2" t="str">
        <f t="shared" si="108"/>
        <v>NO</v>
      </c>
      <c r="EK233" s="2">
        <f>+('3 Planilla Preadjudicación OTIC'!BU234)</f>
        <v>0</v>
      </c>
      <c r="EL233" s="3"/>
      <c r="EM233" s="239"/>
      <c r="EN233" s="239"/>
    </row>
    <row r="234" spans="1:144" ht="15" hidden="1" customHeight="1" x14ac:dyDescent="0.3">
      <c r="A234" s="2">
        <f>+('3 Planilla Preadjudicación OTIC'!A234)</f>
        <v>14544</v>
      </c>
      <c r="B234" s="2" t="str">
        <f>+('3 Planilla Preadjudicación OTIC'!B234)</f>
        <v>53334038-5</v>
      </c>
      <c r="C234" s="4">
        <f>+('3 Planilla Preadjudicación OTIC'!E234)</f>
        <v>2025</v>
      </c>
      <c r="D234" s="4" t="str">
        <f>+('3 Planilla Preadjudicación OTIC'!F234)</f>
        <v>Fondos Regionales</v>
      </c>
      <c r="E234" s="4" t="str">
        <f>+('3 Planilla Preadjudicación OTIC'!G234)</f>
        <v>61531000-K</v>
      </c>
      <c r="F234" s="4" t="str">
        <f>+('3 Planilla Preadjudicación OTIC'!H234)</f>
        <v>SENCE</v>
      </c>
      <c r="G234" s="4"/>
      <c r="H234" s="4"/>
      <c r="I234" s="4" t="str">
        <f>+('3 Planilla Preadjudicación OTIC'!I234)</f>
        <v>OPERACIÓN DE GRÚA HORQUILLA</v>
      </c>
      <c r="J234" s="4" t="str">
        <f>+('3 Planilla Preadjudicación OTIC'!J234)</f>
        <v>PF1257</v>
      </c>
      <c r="K234" s="4">
        <f>+('3 Planilla Preadjudicación OTIC'!K234)</f>
        <v>0</v>
      </c>
      <c r="L234" s="4" t="str">
        <f>+('3 Planilla Preadjudicación OTIC'!L234)</f>
        <v/>
      </c>
      <c r="M234" s="2">
        <f>+('3 Planilla Preadjudicación OTIC'!M234)</f>
        <v>9</v>
      </c>
      <c r="N234" s="4" t="str">
        <f>+('3 Planilla Preadjudicación OTIC'!N234)</f>
        <v>DE LA ARAUCANÍA</v>
      </c>
      <c r="O234" s="4" t="str">
        <f>+('3 Planilla Preadjudicación OTIC'!O234)</f>
        <v>PITRUFQUÉN</v>
      </c>
      <c r="P234" s="4" t="str">
        <f>+('3 Planilla Preadjudicación OTIC'!P234)</f>
        <v>PERSONAS VULNERABLES PERTENECIENTES AL 80 % MÁS VULNERABLE</v>
      </c>
      <c r="Q234" s="4" t="str">
        <f>+('3 Planilla Preadjudicación OTIC'!Q234)</f>
        <v>PRESENCIAL</v>
      </c>
      <c r="R234" s="4" t="str">
        <f>+('3 Planilla Preadjudicación OTIC'!R234)</f>
        <v>DEPENDIENTE</v>
      </c>
      <c r="S234" s="4" t="str">
        <f>+('3 Planilla Preadjudicación OTIC'!S234)</f>
        <v>01. LUNES - MAÑANA / 04. MARTES - MAÑANA / 07. MIÉRCOLES - MAÑANA / 10. JUEVES - MAÑANA / 13. VIERNES - MAÑANA</v>
      </c>
      <c r="T234" s="2">
        <f>+('3 Planilla Preadjudicación OTIC'!T234)</f>
        <v>20</v>
      </c>
      <c r="U234" s="2">
        <f>+('3 Planilla Preadjudicación OTIC'!U234)</f>
        <v>160</v>
      </c>
      <c r="V234" s="2" t="str">
        <f>+('3 Planilla Preadjudicación OTIC'!V234)</f>
        <v/>
      </c>
      <c r="W234" s="2">
        <f>+('3 Planilla Preadjudicación OTIC'!W234)</f>
        <v>160</v>
      </c>
      <c r="X234" s="2">
        <f>+('3 Planilla Preadjudicación OTIC'!X234)</f>
        <v>4</v>
      </c>
      <c r="Y234" s="2" t="str">
        <f>+('3 Planilla Preadjudicación OTIC'!Y234)</f>
        <v>SI</v>
      </c>
      <c r="Z234" s="2" t="str">
        <f>+('3 Planilla Preadjudicación OTIC'!Z234)</f>
        <v>SI</v>
      </c>
      <c r="AA234" s="2" t="str">
        <f>+('3 Planilla Preadjudicación OTIC'!AA234)</f>
        <v>NO</v>
      </c>
      <c r="AB234" s="4">
        <f>+('3 Planilla Preadjudicación OTIC'!AB234)</f>
        <v>0</v>
      </c>
      <c r="AC234" s="4" t="str">
        <f>+('3 Planilla Preadjudicación OTIC'!AC234)</f>
        <v>EDUCACIÓN MEDIA COMPLETA, PREFERENTEMENTE</v>
      </c>
      <c r="AD234" s="2" t="str">
        <f>+('3 Planilla Preadjudicación OTIC'!AD234)</f>
        <v>SI</v>
      </c>
      <c r="AE234" s="4" t="str">
        <f>+('3 Planilla Preadjudicación OTIC'!AE234)</f>
        <v>LICENCIA DE CONDUCIR CLASE D</v>
      </c>
      <c r="AF234" s="2" t="str">
        <f>+('3 Planilla Preadjudicación OTIC'!AF234)</f>
        <v>CONVOCATORIA ABIERTA</v>
      </c>
      <c r="AG234" s="2">
        <f>+('3 Planilla Preadjudicación OTIC'!AG234)</f>
        <v>40</v>
      </c>
      <c r="AH234" s="30">
        <v>2</v>
      </c>
      <c r="AI234" s="2" t="str">
        <f>+('3 Planilla Preadjudicación OTIC'!AI234)</f>
        <v>76060420-8</v>
      </c>
      <c r="AJ234" s="135" t="str">
        <f>+('3 Planilla Preadjudicación OTIC'!AJ234)</f>
        <v>Servicios de Capacitación Sercont Chile LTDA</v>
      </c>
      <c r="AK234" s="4">
        <f>+('3 Planilla Preadjudicación OTIC'!AK234)</f>
        <v>160</v>
      </c>
      <c r="AL234" s="2">
        <f>+('3 Planilla Preadjudicación OTIC'!AL234)</f>
        <v>40</v>
      </c>
      <c r="AM234" s="2">
        <f>+('3 Planilla Preadjudicación OTIC'!AM234)</f>
        <v>5075</v>
      </c>
      <c r="AN234" s="12">
        <f>+('3 Planilla Preadjudicación OTIC'!AN234)</f>
        <v>275000</v>
      </c>
      <c r="AO234" s="12">
        <f>+('3 Planilla Preadjudicación OTIC'!AO234)</f>
        <v>50000</v>
      </c>
      <c r="AP234" s="12">
        <f>+('3 Planilla Preadjudicación OTIC'!AP234)</f>
        <v>16240000</v>
      </c>
      <c r="AQ234" s="12">
        <f>+('3 Planilla Preadjudicación OTIC'!AQ234)</f>
        <v>3200000</v>
      </c>
      <c r="AR234" s="12">
        <f>+('3 Planilla Preadjudicación OTIC'!AR234)</f>
        <v>5500000</v>
      </c>
      <c r="AS234" s="12">
        <f>+('3 Planilla Preadjudicación OTIC'!AS234)</f>
        <v>4000000</v>
      </c>
      <c r="AT234" s="12">
        <f>+('3 Planilla Preadjudicación OTIC'!AT234)</f>
        <v>1000000</v>
      </c>
      <c r="AU234" s="12">
        <f>+('3 Planilla Preadjudicación OTIC'!AU234)</f>
        <v>29940000</v>
      </c>
      <c r="AV234" s="12" t="str">
        <f>+('3 Planilla Preadjudicación OTIC'!AV234)</f>
        <v>NO</v>
      </c>
      <c r="AW234" s="4" t="str">
        <f>+('3 Planilla Preadjudicación OTIC'!AW234)</f>
        <v>En anexo N°3 indica subsidio de herramientas y en parrilla de cursos no corresponde subsidio de herramientas para este código</v>
      </c>
      <c r="AX234" s="4">
        <f>+('3 Planilla Preadjudicación OTIC'!AX234)</f>
        <v>0</v>
      </c>
      <c r="AY234" s="2">
        <f>+('3 Planilla Preadjudicación OTIC'!AY234)</f>
        <v>0</v>
      </c>
      <c r="AZ234" s="2" t="str">
        <f>+('3 Planilla Preadjudicación OTIC'!BA234)</f>
        <v>-</v>
      </c>
      <c r="BA234" s="2" t="str">
        <f>+('3 Planilla Preadjudicación OTIC'!BB234)</f>
        <v>-</v>
      </c>
      <c r="BB234" s="2" t="str">
        <f>+('3 Planilla Preadjudicación OTIC'!BC234)</f>
        <v>-</v>
      </c>
      <c r="BC234" s="2" t="str">
        <f>+('3 Planilla Preadjudicación OTIC'!BD234)</f>
        <v>-</v>
      </c>
      <c r="BD234" s="2" t="str">
        <f>+('3 Planilla Preadjudicación OTIC'!BE234)</f>
        <v>-</v>
      </c>
      <c r="BE234" s="2" t="str">
        <f>+('3 Planilla Preadjudicación OTIC'!BF234)</f>
        <v>-</v>
      </c>
      <c r="BF234" s="2"/>
      <c r="BG234" s="2">
        <f>+('3 Planilla Preadjudicación OTIC'!BG234)</f>
        <v>0</v>
      </c>
      <c r="BH234" s="2">
        <f>+('3 Planilla Preadjudicación OTIC'!BH234)</f>
        <v>0</v>
      </c>
      <c r="BI234" s="2">
        <f>+('3 Planilla Preadjudicación OTIC'!BI234)</f>
        <v>0</v>
      </c>
      <c r="BJ234" s="2">
        <f>+('3 Planilla Preadjudicación OTIC'!BJ234)</f>
        <v>0</v>
      </c>
      <c r="BK234" s="2">
        <f>+('3 Planilla Preadjudicación OTIC'!BK234)</f>
        <v>0</v>
      </c>
      <c r="BL234" s="199">
        <f>+('3 Planilla Preadjudicación OTIC'!BM234)</f>
        <v>0</v>
      </c>
      <c r="BM234" s="103">
        <f>ROUND(('3 Planilla Preadjudicación OTIC'!BN234),1)</f>
        <v>0</v>
      </c>
      <c r="BN234" s="4">
        <f>+('3 Planilla Preadjudicación OTIC'!BO234)</f>
        <v>0</v>
      </c>
      <c r="BO234" s="4">
        <f>+('3 Planilla Preadjudicación OTIC'!BP234)</f>
        <v>0</v>
      </c>
      <c r="BP234" s="4">
        <f>+('3 Planilla Preadjudicación OTIC'!BQ234)</f>
        <v>0</v>
      </c>
      <c r="BQ234" s="4">
        <f>+('3 Planilla Preadjudicación OTIC'!BR234)</f>
        <v>0</v>
      </c>
      <c r="BR234" s="4">
        <f>+('3 Planilla Preadjudicación OTIC'!BS234)</f>
        <v>0</v>
      </c>
      <c r="BS234" s="4">
        <f>+('3 Planilla Preadjudicación OTIC'!BT234)</f>
        <v>0</v>
      </c>
      <c r="BT234" s="135"/>
      <c r="BU234" s="85">
        <f>IF(VLOOKUP(A234,'BD OFICIAL'!$A$1:$AL$2097,7,0)=D234,0,1)</f>
        <v>0</v>
      </c>
      <c r="BV234" s="85">
        <f>IF(VLOOKUP(A234,'BD OFICIAL'!$A$1:$AL$2097,11,0)=J234,0,1)</f>
        <v>0</v>
      </c>
      <c r="BW234" s="85">
        <f>IF(VLOOKUP(A234,'BD OFICIAL'!$A$1:$AL$2097,13,0)=L234,0,1)</f>
        <v>0</v>
      </c>
      <c r="BX234" s="2">
        <f>IF(VLOOKUP(A234,'BD OFICIAL'!$A$1:$AL$2097,16,0)=O234,0,1)</f>
        <v>0</v>
      </c>
      <c r="BY234" s="2">
        <f>IF(VLOOKUP(A234,'BD OFICIAL'!$A$1:$AL$2097,17,0)=P234,0,1)</f>
        <v>0</v>
      </c>
      <c r="BZ234" s="2">
        <f>IF(VLOOKUP(A234,'BD OFICIAL'!$A$1:$AL$2097,19,0)=R234,0,1)</f>
        <v>0</v>
      </c>
      <c r="CA234" s="2">
        <f>IF(VLOOKUP(A234,'BD OFICIAL'!$A$1:$AL$2097,21,0)=T234,0,1)</f>
        <v>0</v>
      </c>
      <c r="CB234" s="2">
        <f>IF(VLOOKUP(A234,'BD OFICIAL'!$A$1:$AL$2097,24,0)=AK234,0,1)</f>
        <v>0</v>
      </c>
      <c r="CC234" s="2">
        <f>IF(VLOOKUP(A234,'BD OFICIAL'!$A$1:$AL$2097,25,0)=X234,0,1)</f>
        <v>0</v>
      </c>
      <c r="CD234" s="2">
        <f>IF(VLOOKUP(A234,'BD OFICIAL'!$A$1:$AL$2097,26,0)=Y234,0,1)</f>
        <v>0</v>
      </c>
      <c r="CE234" s="2">
        <f>IF(VLOOKUP(A234,'BD OFICIAL'!$A$1:$AL$2097,27,0)=Z234,0,1)</f>
        <v>0</v>
      </c>
      <c r="CF234" s="2">
        <f>IF(VLOOKUP(A234,'BD OFICIAL'!$A$1:$AL$2097,28,0)=AA234,0,1)</f>
        <v>0</v>
      </c>
      <c r="CG234" s="2">
        <f>IF(VLOOKUP(A234,'BD OFICIAL'!$A$1:$AL$2097,33,0)=AF234,0,1)</f>
        <v>0</v>
      </c>
      <c r="CH234" s="2">
        <f>IF(VLOOKUP(A234,'BD OFICIAL'!$A$1:$AL$2097,35,0)=AH234,0,1)</f>
        <v>0</v>
      </c>
      <c r="CI234" s="85">
        <f>IF(VLOOKUP(A234,'BD OFICIAL'!$A$1:$AL$2097,34,0)=AL234,0,1)</f>
        <v>0</v>
      </c>
      <c r="CJ234" s="12">
        <f>VLOOKUP(A234,'BD OFICIAL'!$A$1:$AM$2097,36,0)*AM234-AP234</f>
        <v>0</v>
      </c>
      <c r="CK234" s="85" t="str">
        <f t="shared" si="109"/>
        <v>SSH</v>
      </c>
      <c r="CL234" s="85" t="str">
        <f t="shared" si="110"/>
        <v>SI</v>
      </c>
      <c r="CM234" s="85" t="str">
        <f t="shared" si="123"/>
        <v>NO</v>
      </c>
      <c r="CN234" s="31">
        <f t="shared" si="124"/>
        <v>0</v>
      </c>
      <c r="CO234" s="31">
        <f t="shared" si="111"/>
        <v>0</v>
      </c>
      <c r="CP234" s="31">
        <f t="shared" si="102"/>
        <v>0</v>
      </c>
      <c r="CQ234" s="31">
        <f>IF(Y234="NO",0,IF(Y234="SI",IF(VLOOKUP(A234,'BD OFICIAL'!$A:$AO,40,0)=AQ234,0,1)))</f>
        <v>0</v>
      </c>
      <c r="CR234" s="31">
        <f>IF(Z234="NO",0,IF(Z234="SI",IF(VLOOKUP(A234,'BD OFICIAL'!$A:$AO,41,0)=AS234,0,1)))</f>
        <v>0</v>
      </c>
      <c r="CS234" s="31">
        <f t="shared" si="112"/>
        <v>1</v>
      </c>
      <c r="CT234" s="31">
        <f t="shared" si="113"/>
        <v>0</v>
      </c>
      <c r="CU234" s="31">
        <f>IF(VLOOKUP(A234,'BD OFICIAL'!$A$1:$AL$1055,31,0)="SI",IF(AT234&gt;0,0,1),IF(AT234=0,0,1))</f>
        <v>0</v>
      </c>
      <c r="CV234" s="31">
        <f t="shared" si="114"/>
        <v>0</v>
      </c>
      <c r="CW234" s="31">
        <f t="shared" si="115"/>
        <v>0</v>
      </c>
      <c r="CX234" s="85" t="str">
        <f t="shared" si="125"/>
        <v>NO</v>
      </c>
      <c r="CY234" s="31">
        <f t="shared" si="126"/>
        <v>0</v>
      </c>
      <c r="CZ234" s="85" t="str">
        <f>IF(ISERROR(VLOOKUP(AI234,EXPERIENCIA!$A$1:$C$2100,1,0)),"NO","SI")</f>
        <v>SI</v>
      </c>
      <c r="DA234" s="85" t="str">
        <f>IF(CX234="no","NO APLICA",IF(AX234=0,"ERROR NOTA",IF(AND(AX234&gt;1,CZ234="NO"),"ERROR NOTA",IF(AND(CZ234="NO",AX234=1),0,IF(VLOOKUP(AI234,EXPERIENCIA!$A$1:$C$2100,3,0)=AX234,0,"ERROR NOTA")))))</f>
        <v>NO APLICA</v>
      </c>
      <c r="DB234" s="85" t="str">
        <f>IF(ISERROR(VLOOKUP(AI234,COMPORTAMIENTO!$A$1:$C$2100,1,0)),"NO","SI")</f>
        <v>SI</v>
      </c>
      <c r="DC234" s="85" t="str">
        <f>IF(CX234="NO","NO APLICA",IF(AY234=0,"ERROR NOTA",IF(AND(DB234="NO",AY234=7),0,IF(VLOOKUP(AI234,COMPORTAMIENTO!$A$2:$H$2100,8,0)=AY234,0,"ERROR NOTA"))))</f>
        <v>NO APLICA</v>
      </c>
      <c r="DD234" s="103" t="str">
        <f t="shared" si="127"/>
        <v>NO APLICA</v>
      </c>
      <c r="DE234" s="103" t="str">
        <f t="shared" si="128"/>
        <v>NO APLICA</v>
      </c>
      <c r="DF234" s="85" t="str">
        <f t="shared" si="116"/>
        <v>SI</v>
      </c>
      <c r="DG234" s="85">
        <f t="shared" si="117"/>
        <v>0</v>
      </c>
      <c r="DH234" s="85">
        <f t="shared" si="129"/>
        <v>0</v>
      </c>
      <c r="DI234" s="85" t="str">
        <f t="shared" si="118"/>
        <v>NO APLICA</v>
      </c>
      <c r="DJ234" s="7" t="str">
        <f t="shared" si="130"/>
        <v>NO APLICA</v>
      </c>
      <c r="DK234" s="7" t="str">
        <f t="shared" si="119"/>
        <v>NO APLICA</v>
      </c>
      <c r="DL234" s="12">
        <f t="shared" si="131"/>
        <v>5075</v>
      </c>
      <c r="DM234" s="12">
        <f>VLOOKUP(A234,'5 TD'!$A:$B,2,0)</f>
        <v>5075</v>
      </c>
      <c r="DN234" s="7" t="str">
        <f t="shared" si="120"/>
        <v>NO APLICA</v>
      </c>
      <c r="DO234" s="85" t="str">
        <f t="shared" si="121"/>
        <v>NO APLICA</v>
      </c>
      <c r="DP234" s="85" t="str">
        <f t="shared" si="103"/>
        <v>NO APLICA</v>
      </c>
      <c r="DQ234" s="7" t="str">
        <f t="shared" si="104"/>
        <v>NO APLICA</v>
      </c>
      <c r="DR234" s="85" t="str">
        <f t="shared" si="132"/>
        <v>NO APLICA</v>
      </c>
      <c r="DS234" s="2">
        <f>+('3 Planilla Preadjudicación OTIC'!BO234)</f>
        <v>0</v>
      </c>
      <c r="DT234" s="2" t="str">
        <f>IF(DR234="APROBADO",VLOOKUP(A234,'5 TD'!$D$3:$E$270,2,0),"NO APLICA")</f>
        <v>NO APLICA</v>
      </c>
      <c r="DU234" s="2" t="str">
        <f t="shared" si="105"/>
        <v>NO APLICA</v>
      </c>
      <c r="DV234" s="2" t="str">
        <f>IF(DU234="SI",VLOOKUP(A234,'5 TD'!$G$3:$H$270,2,0),"NO APLICA ")</f>
        <v xml:space="preserve">NO APLICA </v>
      </c>
      <c r="DW234" s="2" t="str">
        <f t="shared" si="133"/>
        <v>NO</v>
      </c>
      <c r="DX234" s="2" t="str">
        <f>IF(DW234="SI",VLOOKUP(A234,'5 TD'!$J$4:$K$472,2,0),"NO APLICA")</f>
        <v>NO APLICA</v>
      </c>
      <c r="DY234" s="2" t="str">
        <f t="shared" si="134"/>
        <v>NO</v>
      </c>
      <c r="DZ234" s="7" t="str">
        <f>IF(DY234="SI",VLOOKUP(A234,'5 TD'!$M$4:$N$350,2,0),"NO APLICA")</f>
        <v>NO APLICA</v>
      </c>
      <c r="EA234" s="2" t="str">
        <f t="shared" si="122"/>
        <v>NO APLICA</v>
      </c>
      <c r="EB234" s="12" t="str">
        <f t="shared" si="135"/>
        <v/>
      </c>
      <c r="EC234" s="12" t="str">
        <f>IF(EA234="SI",VLOOKUP(A234,'5 TD'!$V$4:$W$479,2,0),"NO APLICA")</f>
        <v>NO APLICA</v>
      </c>
      <c r="ED234" s="2" t="str">
        <f t="shared" si="106"/>
        <v>NO</v>
      </c>
      <c r="EE234" s="79" t="str">
        <f>IF(ED234="SI",VLOOKUP(AI234,COMPORTAMIENTO!$A$1:$H$2100,7,0),"NO APLICA")</f>
        <v>NO APLICA</v>
      </c>
      <c r="EF234" s="234" t="str">
        <f>IF(ED234="SI",VLOOKUP(A234,'5 TD'!$P$2:$Q$479,2,0),"NO APLICA")</f>
        <v>NO APLICA</v>
      </c>
      <c r="EG234" s="2" t="str">
        <f t="shared" si="107"/>
        <v>NO</v>
      </c>
      <c r="EH234" s="2">
        <f>IF(CZ234="no",0,VLOOKUP(AI234,EXPERIENCIA!$A$1:$C$2100,2,0))</f>
        <v>84</v>
      </c>
      <c r="EI234" s="2">
        <f>IF(CZ234="si",VLOOKUP(A234,'5 TD'!$S$3:$T$2103,2,0),0)</f>
        <v>146</v>
      </c>
      <c r="EJ234" s="2" t="str">
        <f t="shared" si="108"/>
        <v>NO</v>
      </c>
      <c r="EK234" s="2">
        <f>+('3 Planilla Preadjudicación OTIC'!BU235)</f>
        <v>0</v>
      </c>
      <c r="EL234" s="3"/>
      <c r="EM234" s="3"/>
      <c r="EN234" s="3"/>
    </row>
    <row r="235" spans="1:144" s="209" customFormat="1" ht="15" hidden="1" customHeight="1" x14ac:dyDescent="0.3">
      <c r="A235" s="301">
        <f>+('3 Planilla Preadjudicación OTIC'!A235)</f>
        <v>14547</v>
      </c>
      <c r="B235" s="301" t="str">
        <f>+('3 Planilla Preadjudicación OTIC'!B235)</f>
        <v>53334038-5</v>
      </c>
      <c r="C235" s="302">
        <f>+('3 Planilla Preadjudicación OTIC'!E235)</f>
        <v>2025</v>
      </c>
      <c r="D235" s="302" t="str">
        <f>+('3 Planilla Preadjudicación OTIC'!F235)</f>
        <v>Fondos Regionales</v>
      </c>
      <c r="E235" s="302" t="str">
        <f>+('3 Planilla Preadjudicación OTIC'!G235)</f>
        <v>61531000-K</v>
      </c>
      <c r="F235" s="302" t="str">
        <f>+('3 Planilla Preadjudicación OTIC'!H235)</f>
        <v>SENCE</v>
      </c>
      <c r="G235" s="302"/>
      <c r="H235" s="302"/>
      <c r="I235" s="302" t="str">
        <f>+('3 Planilla Preadjudicación OTIC'!I235)</f>
        <v>TÉCNICAS DE SOLDADURA POR OXIGÁS, ARCO VOLTAICO, TIG Y MIG</v>
      </c>
      <c r="J235" s="302" t="str">
        <f>+('3 Planilla Preadjudicación OTIC'!J235)</f>
        <v>PF0622</v>
      </c>
      <c r="K235" s="302" t="str">
        <f>+('3 Planilla Preadjudicación OTIC'!K235)</f>
        <v>TÉCNICAS PARA EL EMPRENDIMIENTO</v>
      </c>
      <c r="L235" s="302" t="str">
        <f>+('3 Planilla Preadjudicación OTIC'!L235)</f>
        <v>PF0921</v>
      </c>
      <c r="M235" s="301">
        <f>+('3 Planilla Preadjudicación OTIC'!M235)</f>
        <v>9</v>
      </c>
      <c r="N235" s="302" t="str">
        <f>+('3 Planilla Preadjudicación OTIC'!N235)</f>
        <v>DE LA ARAUCANÍA</v>
      </c>
      <c r="O235" s="302" t="str">
        <f>+('3 Planilla Preadjudicación OTIC'!O235)</f>
        <v>VICTORIA</v>
      </c>
      <c r="P235" s="302" t="str">
        <f>+('3 Planilla Preadjudicación OTIC'!P235)</f>
        <v>PERSONAS VULNERABLES PERTENECIENTES AL 80 % MÁS VULNERABLE</v>
      </c>
      <c r="Q235" s="302" t="str">
        <f>+('3 Planilla Preadjudicación OTIC'!Q235)</f>
        <v>PRESENCIAL</v>
      </c>
      <c r="R235" s="302" t="str">
        <f>+('3 Planilla Preadjudicación OTIC'!R235)</f>
        <v>INDEPENDIENTE</v>
      </c>
      <c r="S235" s="302" t="str">
        <f>+('3 Planilla Preadjudicación OTIC'!S235)</f>
        <v>01. LUNES - MAÑANA / 04. MARTES - MAÑANA / 07. MIÉRCOLES - MAÑANA / 10. JUEVES - MAÑANA / 13. VIERNES - MAÑANA</v>
      </c>
      <c r="T235" s="301">
        <f>+('3 Planilla Preadjudicación OTIC'!T235)</f>
        <v>20</v>
      </c>
      <c r="U235" s="301">
        <f>+('3 Planilla Preadjudicación OTIC'!U235)</f>
        <v>260</v>
      </c>
      <c r="V235" s="301">
        <f>+('3 Planilla Preadjudicación OTIC'!V235)</f>
        <v>12</v>
      </c>
      <c r="W235" s="301">
        <f>+('3 Planilla Preadjudicación OTIC'!W235)</f>
        <v>272</v>
      </c>
      <c r="X235" s="301">
        <f>+('3 Planilla Preadjudicación OTIC'!X235)</f>
        <v>4</v>
      </c>
      <c r="Y235" s="301" t="str">
        <f>+('3 Planilla Preadjudicación OTIC'!Y235)</f>
        <v>SI</v>
      </c>
      <c r="Z235" s="301" t="str">
        <f>+('3 Planilla Preadjudicación OTIC'!Z235)</f>
        <v>SI</v>
      </c>
      <c r="AA235" s="301" t="str">
        <f>+('3 Planilla Preadjudicación OTIC'!AA235)</f>
        <v>SI</v>
      </c>
      <c r="AB235" s="302">
        <f>+('3 Planilla Preadjudicación OTIC'!AB235)</f>
        <v>0</v>
      </c>
      <c r="AC235" s="302" t="str">
        <f>+('3 Planilla Preadjudicación OTIC'!AC235)</f>
        <v>EDUCACIÓN BÁSICA COMPLETA, DE PREFERENCIA; NOCIONES BÁSICAS DE OPERACIONES MATEMÁTICAS (SUMA, RESTA,
MULTIPLICACIÓN, DIVISIÓN).</v>
      </c>
      <c r="AD235" s="301" t="str">
        <f>+('3 Planilla Preadjudicación OTIC'!AD235)</f>
        <v>SI</v>
      </c>
      <c r="AE235" s="302" t="str">
        <f>+('3 Planilla Preadjudicación OTIC'!AE235)</f>
        <v>CERTIFICACIÓN COMO SOLDADOR.</v>
      </c>
      <c r="AF235" s="301" t="str">
        <f>+('3 Planilla Preadjudicación OTIC'!AF235)</f>
        <v>CONVOCATORIA ABIERTA</v>
      </c>
      <c r="AG235" s="301">
        <f>+('3 Planilla Preadjudicación OTIC'!AG235)</f>
        <v>68</v>
      </c>
      <c r="AH235" s="303">
        <v>2</v>
      </c>
      <c r="AI235" s="301" t="str">
        <f>+('3 Planilla Preadjudicación OTIC'!AI235)</f>
        <v>76060420-8</v>
      </c>
      <c r="AJ235" s="304" t="str">
        <f>+('3 Planilla Preadjudicación OTIC'!AJ235)</f>
        <v>Servicios de Capacitación Sercont Chile LTDA</v>
      </c>
      <c r="AK235" s="302">
        <f>+('3 Planilla Preadjudicación OTIC'!AK235)</f>
        <v>272</v>
      </c>
      <c r="AL235" s="301">
        <f>+('3 Planilla Preadjudicación OTIC'!AL235)</f>
        <v>68</v>
      </c>
      <c r="AM235" s="301">
        <f>+('3 Planilla Preadjudicación OTIC'!AM235)</f>
        <v>5075</v>
      </c>
      <c r="AN235" s="305">
        <f>+('3 Planilla Preadjudicación OTIC'!AN235)</f>
        <v>275000</v>
      </c>
      <c r="AO235" s="305">
        <f>+('3 Planilla Preadjudicación OTIC'!AO235)</f>
        <v>200000</v>
      </c>
      <c r="AP235" s="305">
        <f>+('3 Planilla Preadjudicación OTIC'!AP235)</f>
        <v>27608000</v>
      </c>
      <c r="AQ235" s="305">
        <f>+('3 Planilla Preadjudicación OTIC'!AQ235)</f>
        <v>5440000</v>
      </c>
      <c r="AR235" s="305">
        <f>+('3 Planilla Preadjudicación OTIC'!AR235)</f>
        <v>5500000</v>
      </c>
      <c r="AS235" s="305">
        <f>+('3 Planilla Preadjudicación OTIC'!AS235)</f>
        <v>6800000</v>
      </c>
      <c r="AT235" s="305">
        <f>+('3 Planilla Preadjudicación OTIC'!AT235)</f>
        <v>4000000</v>
      </c>
      <c r="AU235" s="305">
        <f>+('3 Planilla Preadjudicación OTIC'!AU235)</f>
        <v>49348000</v>
      </c>
      <c r="AV235" s="305" t="str">
        <f>+('3 Planilla Preadjudicación OTIC'!AV235)</f>
        <v>SI</v>
      </c>
      <c r="AW235" s="301">
        <f>+('3 Planilla Preadjudicación OTIC'!AW235)</f>
        <v>0</v>
      </c>
      <c r="AX235" s="302">
        <f>+('3 Planilla Preadjudicación OTIC'!AX235)</f>
        <v>7</v>
      </c>
      <c r="AY235" s="301">
        <f>+('3 Planilla Preadjudicación OTIC'!AY235)</f>
        <v>7</v>
      </c>
      <c r="AZ235" s="301" t="str">
        <f>+('3 Planilla Preadjudicación OTIC'!BA235)</f>
        <v>-</v>
      </c>
      <c r="BA235" s="301" t="str">
        <f>+('3 Planilla Preadjudicación OTIC'!BB235)</f>
        <v>-</v>
      </c>
      <c r="BB235" s="301" t="str">
        <f>+('3 Planilla Preadjudicación OTIC'!BC235)</f>
        <v>-</v>
      </c>
      <c r="BC235" s="301" t="str">
        <f>+('3 Planilla Preadjudicación OTIC'!BD235)</f>
        <v>-</v>
      </c>
      <c r="BD235" s="301" t="str">
        <f>+('3 Planilla Preadjudicación OTIC'!BE235)</f>
        <v>-</v>
      </c>
      <c r="BE235" s="301" t="str">
        <f>+('3 Planilla Preadjudicación OTIC'!BF235)</f>
        <v>-</v>
      </c>
      <c r="BF235" s="301"/>
      <c r="BG235" s="301">
        <f>+('3 Planilla Preadjudicación OTIC'!BG235)</f>
        <v>7</v>
      </c>
      <c r="BH235" s="301">
        <f>+('3 Planilla Preadjudicación OTIC'!BH235)</f>
        <v>7</v>
      </c>
      <c r="BI235" s="301">
        <f>+('3 Planilla Preadjudicación OTIC'!BI235)</f>
        <v>7</v>
      </c>
      <c r="BJ235" s="301">
        <f>+('3 Planilla Preadjudicación OTIC'!BJ235)</f>
        <v>7</v>
      </c>
      <c r="BK235" s="301">
        <f>+('3 Planilla Preadjudicación OTIC'!BK235)</f>
        <v>7</v>
      </c>
      <c r="BL235" s="306">
        <f>+('3 Planilla Preadjudicación OTIC'!BM235)</f>
        <v>7</v>
      </c>
      <c r="BM235" s="307">
        <f>ROUND(('3 Planilla Preadjudicación OTIC'!BN235),1)</f>
        <v>7</v>
      </c>
      <c r="BN235" s="302">
        <f>+('3 Planilla Preadjudicación OTIC'!BO235)</f>
        <v>0</v>
      </c>
      <c r="BO235" s="302">
        <f>+('3 Planilla Preadjudicación OTIC'!BP235)</f>
        <v>0</v>
      </c>
      <c r="BP235" s="302">
        <f>+('3 Planilla Preadjudicación OTIC'!BQ235)</f>
        <v>0</v>
      </c>
      <c r="BQ235" s="302">
        <f>+('3 Planilla Preadjudicación OTIC'!BR235)</f>
        <v>0</v>
      </c>
      <c r="BR235" s="302">
        <f>+('3 Planilla Preadjudicación OTIC'!BS235)</f>
        <v>0</v>
      </c>
      <c r="BS235" s="302">
        <f>+('3 Planilla Preadjudicación OTIC'!BT235)</f>
        <v>0</v>
      </c>
      <c r="BT235" s="304"/>
      <c r="BU235" s="308">
        <f>IF(VLOOKUP(A235,'BD OFICIAL'!$A$1:$AL$2097,7,0)=D235,0,1)</f>
        <v>0</v>
      </c>
      <c r="BV235" s="308">
        <f>IF(VLOOKUP(A235,'BD OFICIAL'!$A$1:$AL$2097,11,0)=J235,0,1)</f>
        <v>0</v>
      </c>
      <c r="BW235" s="308">
        <f>IF(VLOOKUP(A235,'BD OFICIAL'!$A$1:$AL$2097,13,0)=L235,0,1)</f>
        <v>0</v>
      </c>
      <c r="BX235" s="301">
        <f>IF(VLOOKUP(A235,'BD OFICIAL'!$A$1:$AL$2097,16,0)=O235,0,1)</f>
        <v>0</v>
      </c>
      <c r="BY235" s="301">
        <f>IF(VLOOKUP(A235,'BD OFICIAL'!$A$1:$AL$2097,17,0)=P235,0,1)</f>
        <v>0</v>
      </c>
      <c r="BZ235" s="301">
        <f>IF(VLOOKUP(A235,'BD OFICIAL'!$A$1:$AL$2097,19,0)=R235,0,1)</f>
        <v>0</v>
      </c>
      <c r="CA235" s="301">
        <f>IF(VLOOKUP(A235,'BD OFICIAL'!$A$1:$AL$2097,21,0)=T235,0,1)</f>
        <v>0</v>
      </c>
      <c r="CB235" s="301">
        <f>IF(VLOOKUP(A235,'BD OFICIAL'!$A$1:$AL$2097,24,0)=AK235,0,1)</f>
        <v>0</v>
      </c>
      <c r="CC235" s="301">
        <f>IF(VLOOKUP(A235,'BD OFICIAL'!$A$1:$AL$2097,25,0)=X235,0,1)</f>
        <v>0</v>
      </c>
      <c r="CD235" s="301">
        <f>IF(VLOOKUP(A235,'BD OFICIAL'!$A$1:$AL$2097,26,0)=Y235,0,1)</f>
        <v>0</v>
      </c>
      <c r="CE235" s="301">
        <f>IF(VLOOKUP(A235,'BD OFICIAL'!$A$1:$AL$2097,27,0)=Z235,0,1)</f>
        <v>0</v>
      </c>
      <c r="CF235" s="301">
        <f>IF(VLOOKUP(A235,'BD OFICIAL'!$A$1:$AL$2097,28,0)=AA235,0,1)</f>
        <v>0</v>
      </c>
      <c r="CG235" s="301">
        <f>IF(VLOOKUP(A235,'BD OFICIAL'!$A$1:$AL$2097,33,0)=AF235,0,1)</f>
        <v>0</v>
      </c>
      <c r="CH235" s="301">
        <f>IF(VLOOKUP(A235,'BD OFICIAL'!$A$1:$AL$2097,35,0)=AH235,0,1)</f>
        <v>0</v>
      </c>
      <c r="CI235" s="308">
        <f>IF(VLOOKUP(A235,'BD OFICIAL'!$A$1:$AL$2097,34,0)=AL235,0,1)</f>
        <v>0</v>
      </c>
      <c r="CJ235" s="305">
        <f>VLOOKUP(A235,'BD OFICIAL'!$A$1:$AM$2097,36,0)*AM235-AP235</f>
        <v>0</v>
      </c>
      <c r="CK235" s="308" t="str">
        <f t="shared" si="109"/>
        <v>SHNOM</v>
      </c>
      <c r="CL235" s="308" t="str">
        <f t="shared" si="110"/>
        <v>SI</v>
      </c>
      <c r="CM235" s="308" t="str">
        <f t="shared" si="123"/>
        <v>NO</v>
      </c>
      <c r="CN235" s="309">
        <f t="shared" si="124"/>
        <v>0</v>
      </c>
      <c r="CO235" s="309">
        <f t="shared" si="111"/>
        <v>0</v>
      </c>
      <c r="CP235" s="309">
        <f t="shared" si="102"/>
        <v>0</v>
      </c>
      <c r="CQ235" s="309">
        <f>IF(Y235="NO",0,IF(Y235="SI",IF(VLOOKUP(A235,'BD OFICIAL'!$A:$AO,40,0)=AQ235,0,1)))</f>
        <v>0</v>
      </c>
      <c r="CR235" s="309">
        <f>IF(Z235="NO",0,IF(Z235="SI",IF(VLOOKUP(A235,'BD OFICIAL'!$A:$AO,41,0)=AS235,0,1)))</f>
        <v>0</v>
      </c>
      <c r="CS235" s="309">
        <f t="shared" si="112"/>
        <v>0</v>
      </c>
      <c r="CT235" s="309">
        <f t="shared" si="113"/>
        <v>0</v>
      </c>
      <c r="CU235" s="309">
        <f>IF(VLOOKUP(A235,'BD OFICIAL'!$A$1:$AL$1055,31,0)="SI",IF(AT235&gt;0,0,1),IF(AT235=0,0,1))</f>
        <v>0</v>
      </c>
      <c r="CV235" s="309">
        <f t="shared" si="114"/>
        <v>0</v>
      </c>
      <c r="CW235" s="309">
        <f t="shared" si="115"/>
        <v>0</v>
      </c>
      <c r="CX235" s="308" t="str">
        <f t="shared" si="125"/>
        <v>SI</v>
      </c>
      <c r="CY235" s="309">
        <f t="shared" si="126"/>
        <v>0</v>
      </c>
      <c r="CZ235" s="308" t="str">
        <f>IF(ISERROR(VLOOKUP(AI235,EXPERIENCIA!$A$1:$C$2100,1,0)),"NO","SI")</f>
        <v>SI</v>
      </c>
      <c r="DA235" s="308">
        <f>IF(CX235="no","NO APLICA",IF(AX235=0,"ERROR NOTA",IF(AND(AX235&gt;1,CZ235="NO"),"ERROR NOTA",IF(AND(CZ235="NO",AX235=1),0,IF(VLOOKUP(AI235,EXPERIENCIA!$A$1:$C$2100,3,0)=AX235,0,"ERROR NOTA")))))</f>
        <v>0</v>
      </c>
      <c r="DB235" s="308" t="str">
        <f>IF(ISERROR(VLOOKUP(AI235,COMPORTAMIENTO!$A$1:$C$2100,1,0)),"NO","SI")</f>
        <v>SI</v>
      </c>
      <c r="DC235" s="308">
        <f>IF(CX235="NO","NO APLICA",IF(AY235=0,"ERROR NOTA",IF(AND(DB235="NO",AY235=7),0,IF(VLOOKUP(AI235,COMPORTAMIENTO!$A$2:$H$2100,8,0)=AY235,0,"ERROR NOTA"))))</f>
        <v>0</v>
      </c>
      <c r="DD235" s="307">
        <f t="shared" si="127"/>
        <v>0.70000000000000007</v>
      </c>
      <c r="DE235" s="307">
        <f t="shared" si="128"/>
        <v>0.70000000000000007</v>
      </c>
      <c r="DF235" s="308" t="str">
        <f t="shared" si="116"/>
        <v>SI</v>
      </c>
      <c r="DG235" s="308">
        <f t="shared" si="117"/>
        <v>0</v>
      </c>
      <c r="DH235" s="308">
        <f t="shared" si="129"/>
        <v>0</v>
      </c>
      <c r="DI235" s="308">
        <f t="shared" si="118"/>
        <v>0</v>
      </c>
      <c r="DJ235" s="310">
        <f t="shared" si="130"/>
        <v>7.0000000000000009</v>
      </c>
      <c r="DK235" s="310">
        <f t="shared" si="119"/>
        <v>7.0000000000000009</v>
      </c>
      <c r="DL235" s="305">
        <f t="shared" si="131"/>
        <v>5075</v>
      </c>
      <c r="DM235" s="305">
        <f>VLOOKUP(A235,'5 TD'!$A:$B,2,0)</f>
        <v>5075</v>
      </c>
      <c r="DN235" s="310">
        <f t="shared" si="120"/>
        <v>7</v>
      </c>
      <c r="DO235" s="308" t="str">
        <f t="shared" si="121"/>
        <v>APROBADO</v>
      </c>
      <c r="DP235" s="308" t="str">
        <f t="shared" si="103"/>
        <v>APROBADO</v>
      </c>
      <c r="DQ235" s="310">
        <f t="shared" si="104"/>
        <v>7</v>
      </c>
      <c r="DR235" s="308" t="str">
        <f t="shared" si="132"/>
        <v>APROBADO</v>
      </c>
      <c r="DS235" s="301">
        <f>+('3 Planilla Preadjudicación OTIC'!BO235)</f>
        <v>0</v>
      </c>
      <c r="DT235" s="301">
        <f>IF(DR235="APROBADO",VLOOKUP(A235,'5 TD'!$D$3:$E$270,2,0),"NO APLICA")</f>
        <v>7</v>
      </c>
      <c r="DU235" s="301" t="str">
        <f t="shared" si="105"/>
        <v>SI</v>
      </c>
      <c r="DV235" s="301">
        <f>IF(DU235="SI",VLOOKUP(A235,'5 TD'!$G$3:$H$270,2,0),"NO APLICA ")</f>
        <v>7.0000000000000009</v>
      </c>
      <c r="DW235" s="301" t="str">
        <f t="shared" si="133"/>
        <v>SI</v>
      </c>
      <c r="DX235" s="301">
        <f>IF(DW235="SI",VLOOKUP(A235,'5 TD'!$J$4:$K$472,2,0),"NO APLICA")</f>
        <v>7</v>
      </c>
      <c r="DY235" s="301" t="str">
        <f t="shared" si="134"/>
        <v>SI</v>
      </c>
      <c r="DZ235" s="310">
        <f>IF(DY235="SI",VLOOKUP(A235,'5 TD'!$M$4:$N$350,2,0),"NO APLICA")</f>
        <v>7</v>
      </c>
      <c r="EA235" s="301" t="str">
        <f t="shared" si="122"/>
        <v>SI</v>
      </c>
      <c r="EB235" s="305">
        <f t="shared" si="135"/>
        <v>5075</v>
      </c>
      <c r="EC235" s="305">
        <f>IF(EA235="SI",VLOOKUP(A235,'5 TD'!$V$4:$W$479,2,0),"NO APLICA")</f>
        <v>5075</v>
      </c>
      <c r="ED235" s="301" t="str">
        <f t="shared" si="106"/>
        <v>SI</v>
      </c>
      <c r="EE235" s="311">
        <f>IF(ED235="SI",VLOOKUP(AI235,COMPORTAMIENTO!$A$1:$H$2100,7,0),"NO APLICA")</f>
        <v>5.9523809523809527E-2</v>
      </c>
      <c r="EF235" s="312" t="e">
        <f>IF(ED235="SI",VLOOKUP(A235,'5 TD'!$P$2:$Q$479,2,0),"NO APLICA")</f>
        <v>#REF!</v>
      </c>
      <c r="EG235" s="301" t="e">
        <f t="shared" si="107"/>
        <v>#REF!</v>
      </c>
      <c r="EH235" s="301">
        <f>IF(CZ235="no",0,VLOOKUP(AI235,EXPERIENCIA!$A$1:$C$2100,2,0))</f>
        <v>84</v>
      </c>
      <c r="EI235" s="301">
        <f>IF(CZ235="si",VLOOKUP(A235,'5 TD'!$S$3:$T$2103,2,0),0)</f>
        <v>146</v>
      </c>
      <c r="EJ235" s="301" t="str">
        <f t="shared" si="108"/>
        <v>NO</v>
      </c>
      <c r="EK235" s="301">
        <f>+('3 Planilla Preadjudicación OTIC'!BU236)</f>
        <v>0</v>
      </c>
      <c r="EL235" s="200"/>
      <c r="EM235" s="200"/>
      <c r="EN235" s="200"/>
    </row>
    <row r="236" spans="1:144" s="209" customFormat="1" ht="15" hidden="1" customHeight="1" x14ac:dyDescent="0.3">
      <c r="A236" s="301">
        <f>+('3 Planilla Preadjudicación OTIC'!A236)</f>
        <v>14542</v>
      </c>
      <c r="B236" s="301" t="str">
        <f>+('3 Planilla Preadjudicación OTIC'!B236)</f>
        <v>53334038-5</v>
      </c>
      <c r="C236" s="302">
        <f>+('3 Planilla Preadjudicación OTIC'!E236)</f>
        <v>2025</v>
      </c>
      <c r="D236" s="302" t="str">
        <f>+('3 Planilla Preadjudicación OTIC'!F236)</f>
        <v>Fondos Regionales</v>
      </c>
      <c r="E236" s="302" t="str">
        <f>+('3 Planilla Preadjudicación OTIC'!G236)</f>
        <v>61531000-K</v>
      </c>
      <c r="F236" s="302" t="str">
        <f>+('3 Planilla Preadjudicación OTIC'!H236)</f>
        <v>SENCE</v>
      </c>
      <c r="G236" s="302"/>
      <c r="H236" s="302"/>
      <c r="I236" s="302" t="str">
        <f>+('3 Planilla Preadjudicación OTIC'!I236)</f>
        <v>INSTALACIONES ELÉCTRICAS TIPO F Y G</v>
      </c>
      <c r="J236" s="302" t="str">
        <f>+('3 Planilla Preadjudicación OTIC'!J236)</f>
        <v>PF0679</v>
      </c>
      <c r="K236" s="302" t="str">
        <f>+('3 Planilla Preadjudicación OTIC'!K236)</f>
        <v>TÉCNICAS PARA EL EMPRENDIMIENTO</v>
      </c>
      <c r="L236" s="302" t="str">
        <f>+('3 Planilla Preadjudicación OTIC'!L236)</f>
        <v>PF0921</v>
      </c>
      <c r="M236" s="301">
        <f>+('3 Planilla Preadjudicación OTIC'!M236)</f>
        <v>9</v>
      </c>
      <c r="N236" s="302" t="str">
        <f>+('3 Planilla Preadjudicación OTIC'!N236)</f>
        <v>DE LA ARAUCANÍA</v>
      </c>
      <c r="O236" s="302" t="str">
        <f>+('3 Planilla Preadjudicación OTIC'!O236)</f>
        <v>NUEVA IMPERIAL</v>
      </c>
      <c r="P236" s="302" t="str">
        <f>+('3 Planilla Preadjudicación OTIC'!P236)</f>
        <v>PERSONAS VULNERABLES PERTENECIENTES AL 80 % MÁS VULNERABLE</v>
      </c>
      <c r="Q236" s="302" t="str">
        <f>+('3 Planilla Preadjudicación OTIC'!Q236)</f>
        <v>PRESENCIAL</v>
      </c>
      <c r="R236" s="302" t="str">
        <f>+('3 Planilla Preadjudicación OTIC'!R236)</f>
        <v>INDEPENDIENTE</v>
      </c>
      <c r="S236" s="302" t="str">
        <f>+('3 Planilla Preadjudicación OTIC'!S236)</f>
        <v>01. LUNES - MAÑANA / 04. MARTES - MAÑANA / 07. MIÉRCOLES - MAÑANA / 10. JUEVES - MAÑANA / 13. VIERNES - MAÑANA</v>
      </c>
      <c r="T236" s="301">
        <f>+('3 Planilla Preadjudicación OTIC'!T236)</f>
        <v>20</v>
      </c>
      <c r="U236" s="301">
        <f>+('3 Planilla Preadjudicación OTIC'!U236)</f>
        <v>260</v>
      </c>
      <c r="V236" s="301">
        <f>+('3 Planilla Preadjudicación OTIC'!V236)</f>
        <v>12</v>
      </c>
      <c r="W236" s="301">
        <f>+('3 Planilla Preadjudicación OTIC'!W236)</f>
        <v>272</v>
      </c>
      <c r="X236" s="301">
        <f>+('3 Planilla Preadjudicación OTIC'!X236)</f>
        <v>4</v>
      </c>
      <c r="Y236" s="301" t="str">
        <f>+('3 Planilla Preadjudicación OTIC'!Y236)</f>
        <v>SI</v>
      </c>
      <c r="Z236" s="301" t="str">
        <f>+('3 Planilla Preadjudicación OTIC'!Z236)</f>
        <v>SI</v>
      </c>
      <c r="AA236" s="301" t="str">
        <f>+('3 Planilla Preadjudicación OTIC'!AA236)</f>
        <v>SI</v>
      </c>
      <c r="AB236" s="302">
        <f>+('3 Planilla Preadjudicación OTIC'!AB236)</f>
        <v>0</v>
      </c>
      <c r="AC236" s="302" t="str">
        <f>+('3 Planilla Preadjudicación OTIC'!AC236)</f>
        <v>EDUCACIÓN MEDIA COMPLETA CIENTÍFICO HUMANISTA O ALUMNOS DE LICEOS DE EDUCACIÓN TÉCNICO PROFESIONAL
EGRESADOS O CURSANDO ÚLTIMO AÑO DE LA ESPECIALIDAD DE ELECTRICIDAD, ACREDITABLE;</v>
      </c>
      <c r="AD236" s="301" t="str">
        <f>+('3 Planilla Preadjudicación OTIC'!AD236)</f>
        <v>SI</v>
      </c>
      <c r="AE236" s="302" t="str">
        <f>+('3 Planilla Preadjudicación OTIC'!AE236)</f>
        <v>LICENCIA SEC</v>
      </c>
      <c r="AF236" s="301" t="str">
        <f>+('3 Planilla Preadjudicación OTIC'!AF236)</f>
        <v>CONVOCATORIA ABIERTA</v>
      </c>
      <c r="AG236" s="301">
        <f>+('3 Planilla Preadjudicación OTIC'!AG236)</f>
        <v>68</v>
      </c>
      <c r="AH236" s="303">
        <v>2</v>
      </c>
      <c r="AI236" s="301" t="str">
        <f>+('3 Planilla Preadjudicación OTIC'!AI236)</f>
        <v>76511150-1</v>
      </c>
      <c r="AJ236" s="304" t="str">
        <f>+('3 Planilla Preadjudicación OTIC'!AJ236)</f>
        <v>Gestcap Chile LTDA</v>
      </c>
      <c r="AK236" s="302">
        <f>+('3 Planilla Preadjudicación OTIC'!AK236)</f>
        <v>272</v>
      </c>
      <c r="AL236" s="301">
        <f>+('3 Planilla Preadjudicación OTIC'!AL236)</f>
        <v>68</v>
      </c>
      <c r="AM236" s="301">
        <f>+('3 Planilla Preadjudicación OTIC'!AM236)</f>
        <v>5075</v>
      </c>
      <c r="AN236" s="305">
        <f>+('3 Planilla Preadjudicación OTIC'!AN236)</f>
        <v>275000</v>
      </c>
      <c r="AO236" s="305">
        <f>+('3 Planilla Preadjudicación OTIC'!AO236)</f>
        <v>300000</v>
      </c>
      <c r="AP236" s="305">
        <f>+('3 Planilla Preadjudicación OTIC'!AP236)</f>
        <v>27608000</v>
      </c>
      <c r="AQ236" s="305">
        <f>+('3 Planilla Preadjudicación OTIC'!AQ236)</f>
        <v>5440000</v>
      </c>
      <c r="AR236" s="305">
        <f>+('3 Planilla Preadjudicación OTIC'!AR236)</f>
        <v>5500000</v>
      </c>
      <c r="AS236" s="305">
        <f>+('3 Planilla Preadjudicación OTIC'!AS236)</f>
        <v>6800000</v>
      </c>
      <c r="AT236" s="305">
        <f>+('3 Planilla Preadjudicación OTIC'!AT236)</f>
        <v>6000000</v>
      </c>
      <c r="AU236" s="305">
        <f>+('3 Planilla Preadjudicación OTIC'!AU236)</f>
        <v>51348000</v>
      </c>
      <c r="AV236" s="305" t="str">
        <f>+('3 Planilla Preadjudicación OTIC'!AV236)</f>
        <v>SI</v>
      </c>
      <c r="AW236" s="301">
        <f>+('3 Planilla Preadjudicación OTIC'!AW236)</f>
        <v>0</v>
      </c>
      <c r="AX236" s="302">
        <f>+('3 Planilla Preadjudicación OTIC'!AX236)</f>
        <v>5</v>
      </c>
      <c r="AY236" s="301">
        <f>+('3 Planilla Preadjudicación OTIC'!AY236)</f>
        <v>7</v>
      </c>
      <c r="AZ236" s="301" t="str">
        <f>+('3 Planilla Preadjudicación OTIC'!BA236)</f>
        <v>-</v>
      </c>
      <c r="BA236" s="301" t="str">
        <f>+('3 Planilla Preadjudicación OTIC'!BB236)</f>
        <v>-</v>
      </c>
      <c r="BB236" s="301" t="str">
        <f>+('3 Planilla Preadjudicación OTIC'!BC236)</f>
        <v>-</v>
      </c>
      <c r="BC236" s="301" t="str">
        <f>+('3 Planilla Preadjudicación OTIC'!BD236)</f>
        <v>-</v>
      </c>
      <c r="BD236" s="301" t="str">
        <f>+('3 Planilla Preadjudicación OTIC'!BE236)</f>
        <v>-</v>
      </c>
      <c r="BE236" s="301" t="str">
        <f>+('3 Planilla Preadjudicación OTIC'!BF236)</f>
        <v>-</v>
      </c>
      <c r="BF236" s="301"/>
      <c r="BG236" s="301">
        <f>+('3 Planilla Preadjudicación OTIC'!BG236)</f>
        <v>7</v>
      </c>
      <c r="BH236" s="301">
        <f>+('3 Planilla Preadjudicación OTIC'!BH236)</f>
        <v>7</v>
      </c>
      <c r="BI236" s="301">
        <f>+('3 Planilla Preadjudicación OTIC'!BI236)</f>
        <v>7</v>
      </c>
      <c r="BJ236" s="301">
        <f>+('3 Planilla Preadjudicación OTIC'!BJ236)</f>
        <v>7</v>
      </c>
      <c r="BK236" s="301">
        <f>+('3 Planilla Preadjudicación OTIC'!BK236)</f>
        <v>7</v>
      </c>
      <c r="BL236" s="306">
        <f>+('3 Planilla Preadjudicación OTIC'!BM236)</f>
        <v>7</v>
      </c>
      <c r="BM236" s="307">
        <f>ROUND(('3 Planilla Preadjudicación OTIC'!BN236),1)</f>
        <v>6.8</v>
      </c>
      <c r="BN236" s="302">
        <f>+('3 Planilla Preadjudicación OTIC'!BO236)</f>
        <v>0</v>
      </c>
      <c r="BO236" s="302">
        <f>+('3 Planilla Preadjudicación OTIC'!BP236)</f>
        <v>0</v>
      </c>
      <c r="BP236" s="302">
        <f>+('3 Planilla Preadjudicación OTIC'!BQ236)</f>
        <v>0</v>
      </c>
      <c r="BQ236" s="302">
        <f>+('3 Planilla Preadjudicación OTIC'!BR236)</f>
        <v>0</v>
      </c>
      <c r="BR236" s="302">
        <f>+('3 Planilla Preadjudicación OTIC'!BS236)</f>
        <v>0</v>
      </c>
      <c r="BS236" s="302">
        <f>+('3 Planilla Preadjudicación OTIC'!BT236)</f>
        <v>0</v>
      </c>
      <c r="BT236" s="304"/>
      <c r="BU236" s="308">
        <f>IF(VLOOKUP(A236,'BD OFICIAL'!$A$1:$AL$2097,7,0)=D236,0,1)</f>
        <v>0</v>
      </c>
      <c r="BV236" s="308">
        <f>IF(VLOOKUP(A236,'BD OFICIAL'!$A$1:$AL$2097,11,0)=J236,0,1)</f>
        <v>0</v>
      </c>
      <c r="BW236" s="308">
        <f>IF(VLOOKUP(A236,'BD OFICIAL'!$A$1:$AL$2097,13,0)=L236,0,1)</f>
        <v>0</v>
      </c>
      <c r="BX236" s="301">
        <f>IF(VLOOKUP(A236,'BD OFICIAL'!$A$1:$AL$2097,16,0)=O236,0,1)</f>
        <v>0</v>
      </c>
      <c r="BY236" s="301">
        <f>IF(VLOOKUP(A236,'BD OFICIAL'!$A$1:$AL$2097,17,0)=P236,0,1)</f>
        <v>0</v>
      </c>
      <c r="BZ236" s="301">
        <f>IF(VLOOKUP(A236,'BD OFICIAL'!$A$1:$AL$2097,19,0)=R236,0,1)</f>
        <v>0</v>
      </c>
      <c r="CA236" s="301">
        <f>IF(VLOOKUP(A236,'BD OFICIAL'!$A$1:$AL$2097,21,0)=T236,0,1)</f>
        <v>0</v>
      </c>
      <c r="CB236" s="301">
        <f>IF(VLOOKUP(A236,'BD OFICIAL'!$A$1:$AL$2097,24,0)=AK236,0,1)</f>
        <v>0</v>
      </c>
      <c r="CC236" s="301">
        <f>IF(VLOOKUP(A236,'BD OFICIAL'!$A$1:$AL$2097,25,0)=X236,0,1)</f>
        <v>0</v>
      </c>
      <c r="CD236" s="301">
        <f>IF(VLOOKUP(A236,'BD OFICIAL'!$A$1:$AL$2097,26,0)=Y236,0,1)</f>
        <v>0</v>
      </c>
      <c r="CE236" s="301">
        <f>IF(VLOOKUP(A236,'BD OFICIAL'!$A$1:$AL$2097,27,0)=Z236,0,1)</f>
        <v>0</v>
      </c>
      <c r="CF236" s="301">
        <f>IF(VLOOKUP(A236,'BD OFICIAL'!$A$1:$AL$2097,28,0)=AA236,0,1)</f>
        <v>0</v>
      </c>
      <c r="CG236" s="301">
        <f>IF(VLOOKUP(A236,'BD OFICIAL'!$A$1:$AL$2097,33,0)=AF236,0,1)</f>
        <v>0</v>
      </c>
      <c r="CH236" s="301">
        <f>IF(VLOOKUP(A236,'BD OFICIAL'!$A$1:$AL$2097,35,0)=AH236,0,1)</f>
        <v>0</v>
      </c>
      <c r="CI236" s="308">
        <f>IF(VLOOKUP(A236,'BD OFICIAL'!$A$1:$AL$2097,34,0)=AL236,0,1)</f>
        <v>0</v>
      </c>
      <c r="CJ236" s="305">
        <f>VLOOKUP(A236,'BD OFICIAL'!$A$1:$AM$2097,36,0)*AM236-AP236</f>
        <v>0</v>
      </c>
      <c r="CK236" s="308" t="str">
        <f t="shared" si="109"/>
        <v>SHNOM</v>
      </c>
      <c r="CL236" s="308" t="str">
        <f t="shared" si="110"/>
        <v>SI</v>
      </c>
      <c r="CM236" s="308" t="str">
        <f t="shared" si="123"/>
        <v>NO</v>
      </c>
      <c r="CN236" s="309">
        <f t="shared" si="124"/>
        <v>0</v>
      </c>
      <c r="CO236" s="309">
        <f t="shared" si="111"/>
        <v>0</v>
      </c>
      <c r="CP236" s="309">
        <f t="shared" si="102"/>
        <v>0</v>
      </c>
      <c r="CQ236" s="309">
        <f>IF(Y236="NO",0,IF(Y236="SI",IF(VLOOKUP(A236,'BD OFICIAL'!$A:$AO,40,0)=AQ236,0,1)))</f>
        <v>0</v>
      </c>
      <c r="CR236" s="309">
        <f>IF(Z236="NO",0,IF(Z236="SI",IF(VLOOKUP(A236,'BD OFICIAL'!$A:$AO,41,0)=AS236,0,1)))</f>
        <v>0</v>
      </c>
      <c r="CS236" s="309">
        <f t="shared" si="112"/>
        <v>0</v>
      </c>
      <c r="CT236" s="309">
        <f t="shared" si="113"/>
        <v>0</v>
      </c>
      <c r="CU236" s="309">
        <f>IF(VLOOKUP(A236,'BD OFICIAL'!$A$1:$AL$1055,31,0)="SI",IF(AT236&gt;0,0,1),IF(AT236=0,0,1))</f>
        <v>0</v>
      </c>
      <c r="CV236" s="309">
        <f t="shared" si="114"/>
        <v>0</v>
      </c>
      <c r="CW236" s="309">
        <f t="shared" si="115"/>
        <v>0</v>
      </c>
      <c r="CX236" s="308" t="str">
        <f t="shared" si="125"/>
        <v>SI</v>
      </c>
      <c r="CY236" s="309">
        <f t="shared" si="126"/>
        <v>0</v>
      </c>
      <c r="CZ236" s="308" t="str">
        <f>IF(ISERROR(VLOOKUP(AI236,EXPERIENCIA!$A$1:$C$2100,1,0)),"NO","SI")</f>
        <v>SI</v>
      </c>
      <c r="DA236" s="308">
        <f>IF(CX236="no","NO APLICA",IF(AX236=0,"ERROR NOTA",IF(AND(AX236&gt;1,CZ236="NO"),"ERROR NOTA",IF(AND(CZ236="NO",AX236=1),0,IF(VLOOKUP(AI236,EXPERIENCIA!$A$1:$C$2100,3,0)=AX236,0,"ERROR NOTA")))))</f>
        <v>0</v>
      </c>
      <c r="DB236" s="308" t="str">
        <f>IF(ISERROR(VLOOKUP(AI236,COMPORTAMIENTO!$A$1:$C$2100,1,0)),"NO","SI")</f>
        <v>SI</v>
      </c>
      <c r="DC236" s="308">
        <f>IF(CX236="NO","NO APLICA",IF(AY236=0,"ERROR NOTA",IF(AND(DB236="NO",AY236=7),0,IF(VLOOKUP(AI236,COMPORTAMIENTO!$A$2:$H$2100,8,0)=AY236,0,"ERROR NOTA"))))</f>
        <v>0</v>
      </c>
      <c r="DD236" s="307">
        <f t="shared" si="127"/>
        <v>0.5</v>
      </c>
      <c r="DE236" s="307">
        <f t="shared" si="128"/>
        <v>0.70000000000000007</v>
      </c>
      <c r="DF236" s="308" t="str">
        <f t="shared" si="116"/>
        <v>SI</v>
      </c>
      <c r="DG236" s="308">
        <f t="shared" si="117"/>
        <v>0</v>
      </c>
      <c r="DH236" s="308">
        <f t="shared" si="129"/>
        <v>0</v>
      </c>
      <c r="DI236" s="308">
        <f t="shared" si="118"/>
        <v>0</v>
      </c>
      <c r="DJ236" s="310">
        <f t="shared" si="130"/>
        <v>7.0000000000000009</v>
      </c>
      <c r="DK236" s="310">
        <f t="shared" si="119"/>
        <v>7.0000000000000009</v>
      </c>
      <c r="DL236" s="305">
        <f t="shared" si="131"/>
        <v>5075</v>
      </c>
      <c r="DM236" s="305">
        <f>VLOOKUP(A236,'5 TD'!$A:$B,2,0)</f>
        <v>5075</v>
      </c>
      <c r="DN236" s="310">
        <f t="shared" si="120"/>
        <v>7</v>
      </c>
      <c r="DO236" s="308" t="str">
        <f t="shared" si="121"/>
        <v>APROBADO</v>
      </c>
      <c r="DP236" s="308" t="str">
        <f t="shared" si="103"/>
        <v>APROBADO</v>
      </c>
      <c r="DQ236" s="310">
        <f t="shared" si="104"/>
        <v>6.8</v>
      </c>
      <c r="DR236" s="308" t="str">
        <f t="shared" si="132"/>
        <v>APROBADO</v>
      </c>
      <c r="DS236" s="301">
        <f>+('3 Planilla Preadjudicación OTIC'!BO236)</f>
        <v>0</v>
      </c>
      <c r="DT236" s="301">
        <f>IF(DR236="APROBADO",VLOOKUP(A236,'5 TD'!$D$3:$E$270,2,0),"NO APLICA")</f>
        <v>7</v>
      </c>
      <c r="DU236" s="301" t="str">
        <f t="shared" si="105"/>
        <v>NO</v>
      </c>
      <c r="DV236" s="301" t="str">
        <f>IF(DU236="SI",VLOOKUP(A236,'5 TD'!$G$3:$H$270,2,0),"NO APLICA ")</f>
        <v xml:space="preserve">NO APLICA </v>
      </c>
      <c r="DW236" s="301" t="str">
        <f t="shared" si="133"/>
        <v>NO</v>
      </c>
      <c r="DX236" s="301" t="str">
        <f>IF(DW236="SI",VLOOKUP(A236,'5 TD'!$J$4:$K$472,2,0),"NO APLICA")</f>
        <v>NO APLICA</v>
      </c>
      <c r="DY236" s="301" t="str">
        <f t="shared" si="134"/>
        <v>NO</v>
      </c>
      <c r="DZ236" s="310" t="str">
        <f>IF(DY236="SI",VLOOKUP(A236,'5 TD'!$M$4:$N$350,2,0),"NO APLICA")</f>
        <v>NO APLICA</v>
      </c>
      <c r="EA236" s="301" t="str">
        <f t="shared" si="122"/>
        <v>NO APLICA</v>
      </c>
      <c r="EB236" s="305" t="str">
        <f t="shared" si="135"/>
        <v/>
      </c>
      <c r="EC236" s="305" t="str">
        <f>IF(EA236="SI",VLOOKUP(A236,'5 TD'!$V$4:$W$479,2,0),"NO APLICA")</f>
        <v>NO APLICA</v>
      </c>
      <c r="ED236" s="301" t="str">
        <f t="shared" si="106"/>
        <v>NO</v>
      </c>
      <c r="EE236" s="311" t="str">
        <f>IF(ED236="SI",VLOOKUP(AI236,COMPORTAMIENTO!$A$1:$H$2100,7,0),"NO APLICA")</f>
        <v>NO APLICA</v>
      </c>
      <c r="EF236" s="312" t="str">
        <f>IF(ED236="SI",VLOOKUP(A236,'5 TD'!$P$2:$Q$479,2,0),"NO APLICA")</f>
        <v>NO APLICA</v>
      </c>
      <c r="EG236" s="301" t="str">
        <f t="shared" si="107"/>
        <v>NO</v>
      </c>
      <c r="EH236" s="301">
        <f>IF(CZ236="no",0,VLOOKUP(AI236,EXPERIENCIA!$A$1:$C$2100,2,0))</f>
        <v>54</v>
      </c>
      <c r="EI236" s="301">
        <f>IF(CZ236="si",VLOOKUP(A236,'5 TD'!$S$3:$T$2103,2,0),0)</f>
        <v>181</v>
      </c>
      <c r="EJ236" s="301" t="str">
        <f t="shared" si="108"/>
        <v>NO</v>
      </c>
      <c r="EK236" s="301">
        <f>+('3 Planilla Preadjudicación OTIC'!BU237)</f>
        <v>0</v>
      </c>
      <c r="EL236" s="200"/>
      <c r="EM236" s="200"/>
      <c r="EN236" s="200"/>
    </row>
    <row r="237" spans="1:144" ht="15" hidden="1" customHeight="1" x14ac:dyDescent="0.3">
      <c r="A237" s="2">
        <f>+('3 Planilla Preadjudicación OTIC'!A237)</f>
        <v>14543</v>
      </c>
      <c r="B237" s="2" t="str">
        <f>+('3 Planilla Preadjudicación OTIC'!B237)</f>
        <v>53334038-5</v>
      </c>
      <c r="C237" s="4">
        <f>+('3 Planilla Preadjudicación OTIC'!E237)</f>
        <v>2025</v>
      </c>
      <c r="D237" s="4" t="str">
        <f>+('3 Planilla Preadjudicación OTIC'!F237)</f>
        <v>Fondos Regionales</v>
      </c>
      <c r="E237" s="4" t="str">
        <f>+('3 Planilla Preadjudicación OTIC'!G237)</f>
        <v>61531000-K</v>
      </c>
      <c r="F237" s="4" t="str">
        <f>+('3 Planilla Preadjudicación OTIC'!H237)</f>
        <v>SENCE</v>
      </c>
      <c r="G237" s="4"/>
      <c r="H237" s="4"/>
      <c r="I237" s="4" t="str">
        <f>+('3 Planilla Preadjudicación OTIC'!I237)</f>
        <v>INSTALACIONES ELÉCTRICAS TIPO F Y G</v>
      </c>
      <c r="J237" s="4" t="str">
        <f>+('3 Planilla Preadjudicación OTIC'!J237)</f>
        <v>PF0679</v>
      </c>
      <c r="K237" s="4" t="str">
        <f>+('3 Planilla Preadjudicación OTIC'!K237)</f>
        <v>TÉCNICAS PARA EL EMPRENDIMIENTO</v>
      </c>
      <c r="L237" s="4" t="str">
        <f>+('3 Planilla Preadjudicación OTIC'!L237)</f>
        <v>PF0921</v>
      </c>
      <c r="M237" s="2">
        <f>+('3 Planilla Preadjudicación OTIC'!M237)</f>
        <v>9</v>
      </c>
      <c r="N237" s="4" t="str">
        <f>+('3 Planilla Preadjudicación OTIC'!N237)</f>
        <v>DE LA ARAUCANÍA</v>
      </c>
      <c r="O237" s="4" t="str">
        <f>+('3 Planilla Preadjudicación OTIC'!O237)</f>
        <v>ERCILLA</v>
      </c>
      <c r="P237" s="4" t="str">
        <f>+('3 Planilla Preadjudicación OTIC'!P237)</f>
        <v>PERSONAS VULNERABLES PERTENECIENTES AL 80 % MÁS VULNERABLE</v>
      </c>
      <c r="Q237" s="4" t="str">
        <f>+('3 Planilla Preadjudicación OTIC'!Q237)</f>
        <v>PRESENCIAL</v>
      </c>
      <c r="R237" s="4" t="str">
        <f>+('3 Planilla Preadjudicación OTIC'!R237)</f>
        <v>INDEPENDIENTE</v>
      </c>
      <c r="S237" s="4" t="str">
        <f>+('3 Planilla Preadjudicación OTIC'!S237)</f>
        <v>01. LUNES - MAÑANA / 04. MARTES - MAÑANA / 07. MIÉRCOLES - MAÑANA / 10. JUEVES - MAÑANA / 13. VIERNES - MAÑANA</v>
      </c>
      <c r="T237" s="2">
        <f>+('3 Planilla Preadjudicación OTIC'!T237)</f>
        <v>20</v>
      </c>
      <c r="U237" s="2">
        <f>+('3 Planilla Preadjudicación OTIC'!U237)</f>
        <v>260</v>
      </c>
      <c r="V237" s="2">
        <f>+('3 Planilla Preadjudicación OTIC'!V237)</f>
        <v>12</v>
      </c>
      <c r="W237" s="2">
        <f>+('3 Planilla Preadjudicación OTIC'!W237)</f>
        <v>272</v>
      </c>
      <c r="X237" s="2">
        <f>+('3 Planilla Preadjudicación OTIC'!X237)</f>
        <v>4</v>
      </c>
      <c r="Y237" s="2" t="str">
        <f>+('3 Planilla Preadjudicación OTIC'!Y237)</f>
        <v>SI</v>
      </c>
      <c r="Z237" s="2" t="str">
        <f>+('3 Planilla Preadjudicación OTIC'!Z237)</f>
        <v>SI</v>
      </c>
      <c r="AA237" s="2" t="str">
        <f>+('3 Planilla Preadjudicación OTIC'!AA237)</f>
        <v>SI</v>
      </c>
      <c r="AB237" s="4">
        <f>+('3 Planilla Preadjudicación OTIC'!AB237)</f>
        <v>0</v>
      </c>
      <c r="AC237" s="4" t="str">
        <f>+('3 Planilla Preadjudicación OTIC'!AC237)</f>
        <v>EDUCACIÓN MEDIA COMPLETA CIENTÍFICO HUMANISTA O ALUMNOS DE LICEOS DE EDUCACIÓN TÉCNICO PROFESIONAL
EGRESADOS O CURSANDO ÚLTIMO AÑO DE LA ESPECIALIDAD DE ELECTRICIDAD, ACREDITABLE;</v>
      </c>
      <c r="AD237" s="2" t="str">
        <f>+('3 Planilla Preadjudicación OTIC'!AD237)</f>
        <v>SI</v>
      </c>
      <c r="AE237" s="4" t="str">
        <f>+('3 Planilla Preadjudicación OTIC'!AE237)</f>
        <v>LICENCIA SEC</v>
      </c>
      <c r="AF237" s="2" t="str">
        <f>+('3 Planilla Preadjudicación OTIC'!AF237)</f>
        <v>CONVOCATORIA ABIERTA</v>
      </c>
      <c r="AG237" s="2">
        <f>+('3 Planilla Preadjudicación OTIC'!AG237)</f>
        <v>68</v>
      </c>
      <c r="AH237" s="30">
        <v>2</v>
      </c>
      <c r="AI237" s="2" t="str">
        <f>+('3 Planilla Preadjudicación OTIC'!AI237)</f>
        <v>76511150-1</v>
      </c>
      <c r="AJ237" s="135" t="str">
        <f>+('3 Planilla Preadjudicación OTIC'!AJ237)</f>
        <v>Gestcap Chile LTDA</v>
      </c>
      <c r="AK237" s="4">
        <f>+('3 Planilla Preadjudicación OTIC'!AK237)</f>
        <v>272</v>
      </c>
      <c r="AL237" s="2">
        <f>+('3 Planilla Preadjudicación OTIC'!AL237)</f>
        <v>68</v>
      </c>
      <c r="AM237" s="2">
        <f>+('3 Planilla Preadjudicación OTIC'!AM237)</f>
        <v>5075</v>
      </c>
      <c r="AN237" s="12">
        <f>+('3 Planilla Preadjudicación OTIC'!AN237)</f>
        <v>275000</v>
      </c>
      <c r="AO237" s="12">
        <f>+('3 Planilla Preadjudicación OTIC'!AO237)</f>
        <v>300000</v>
      </c>
      <c r="AP237" s="12">
        <f>+('3 Planilla Preadjudicación OTIC'!AP237)</f>
        <v>27608000</v>
      </c>
      <c r="AQ237" s="12">
        <f>+('3 Planilla Preadjudicación OTIC'!AQ237)</f>
        <v>5440000</v>
      </c>
      <c r="AR237" s="12">
        <f>+('3 Planilla Preadjudicación OTIC'!AR237)</f>
        <v>5500000</v>
      </c>
      <c r="AS237" s="12">
        <f>+('3 Planilla Preadjudicación OTIC'!AS237)</f>
        <v>6800000</v>
      </c>
      <c r="AT237" s="12">
        <f>+('3 Planilla Preadjudicación OTIC'!AT237)</f>
        <v>6000000</v>
      </c>
      <c r="AU237" s="12">
        <f>+('3 Planilla Preadjudicación OTIC'!AU237)</f>
        <v>51348000</v>
      </c>
      <c r="AV237" s="12" t="str">
        <f>+('3 Planilla Preadjudicación OTIC'!AV237)</f>
        <v>SI</v>
      </c>
      <c r="AW237" s="2">
        <f>+('3 Planilla Preadjudicación OTIC'!AW237)</f>
        <v>0</v>
      </c>
      <c r="AX237" s="4">
        <f>+('3 Planilla Preadjudicación OTIC'!AX237)</f>
        <v>5</v>
      </c>
      <c r="AY237" s="2">
        <f>+('3 Planilla Preadjudicación OTIC'!AY237)</f>
        <v>7</v>
      </c>
      <c r="AZ237" s="2" t="str">
        <f>+('3 Planilla Preadjudicación OTIC'!BA237)</f>
        <v>-</v>
      </c>
      <c r="BA237" s="2" t="str">
        <f>+('3 Planilla Preadjudicación OTIC'!BB237)</f>
        <v>-</v>
      </c>
      <c r="BB237" s="2" t="str">
        <f>+('3 Planilla Preadjudicación OTIC'!BC237)</f>
        <v>-</v>
      </c>
      <c r="BC237" s="2" t="str">
        <f>+('3 Planilla Preadjudicación OTIC'!BD237)</f>
        <v>-</v>
      </c>
      <c r="BD237" s="2" t="str">
        <f>+('3 Planilla Preadjudicación OTIC'!BE237)</f>
        <v>-</v>
      </c>
      <c r="BE237" s="2" t="str">
        <f>+('3 Planilla Preadjudicación OTIC'!BF237)</f>
        <v>-</v>
      </c>
      <c r="BF237" s="2"/>
      <c r="BG237" s="2">
        <f>+('3 Planilla Preadjudicación OTIC'!BG237)</f>
        <v>7</v>
      </c>
      <c r="BH237" s="2">
        <f>+('3 Planilla Preadjudicación OTIC'!BH237)</f>
        <v>7</v>
      </c>
      <c r="BI237" s="2">
        <f>+('3 Planilla Preadjudicación OTIC'!BI237)</f>
        <v>7</v>
      </c>
      <c r="BJ237" s="2">
        <f>+('3 Planilla Preadjudicación OTIC'!BJ237)</f>
        <v>7</v>
      </c>
      <c r="BK237" s="2">
        <f>+('3 Planilla Preadjudicación OTIC'!BK237)</f>
        <v>7</v>
      </c>
      <c r="BL237" s="199">
        <f>+('3 Planilla Preadjudicación OTIC'!BM237)</f>
        <v>7</v>
      </c>
      <c r="BM237" s="103">
        <f>ROUND(('3 Planilla Preadjudicación OTIC'!BN237),1)</f>
        <v>6.8</v>
      </c>
      <c r="BN237" s="4">
        <f>+('3 Planilla Preadjudicación OTIC'!BO237)</f>
        <v>0</v>
      </c>
      <c r="BO237" s="4">
        <f>+('3 Planilla Preadjudicación OTIC'!BP237)</f>
        <v>0</v>
      </c>
      <c r="BP237" s="4">
        <f>+('3 Planilla Preadjudicación OTIC'!BQ237)</f>
        <v>0</v>
      </c>
      <c r="BQ237" s="4">
        <f>+('3 Planilla Preadjudicación OTIC'!BR237)</f>
        <v>0</v>
      </c>
      <c r="BR237" s="4">
        <f>+('3 Planilla Preadjudicación OTIC'!BS237)</f>
        <v>0</v>
      </c>
      <c r="BS237" s="4">
        <f>+('3 Planilla Preadjudicación OTIC'!BT237)</f>
        <v>0</v>
      </c>
      <c r="BT237" s="135"/>
      <c r="BU237" s="85">
        <f>IF(VLOOKUP(A237,'BD OFICIAL'!$A$1:$AL$2097,7,0)=D237,0,1)</f>
        <v>0</v>
      </c>
      <c r="BV237" s="85">
        <f>IF(VLOOKUP(A237,'BD OFICIAL'!$A$1:$AL$2097,11,0)=J237,0,1)</f>
        <v>0</v>
      </c>
      <c r="BW237" s="85">
        <f>IF(VLOOKUP(A237,'BD OFICIAL'!$A$1:$AL$2097,13,0)=L237,0,1)</f>
        <v>0</v>
      </c>
      <c r="BX237" s="2">
        <f>IF(VLOOKUP(A237,'BD OFICIAL'!$A$1:$AL$2097,16,0)=O237,0,1)</f>
        <v>0</v>
      </c>
      <c r="BY237" s="2">
        <f>IF(VLOOKUP(A237,'BD OFICIAL'!$A$1:$AL$2097,17,0)=P237,0,1)</f>
        <v>0</v>
      </c>
      <c r="BZ237" s="2">
        <f>IF(VLOOKUP(A237,'BD OFICIAL'!$A$1:$AL$2097,19,0)=R237,0,1)</f>
        <v>0</v>
      </c>
      <c r="CA237" s="2">
        <f>IF(VLOOKUP(A237,'BD OFICIAL'!$A$1:$AL$2097,21,0)=T237,0,1)</f>
        <v>0</v>
      </c>
      <c r="CB237" s="2">
        <f>IF(VLOOKUP(A237,'BD OFICIAL'!$A$1:$AL$2097,24,0)=AK237,0,1)</f>
        <v>0</v>
      </c>
      <c r="CC237" s="2">
        <f>IF(VLOOKUP(A237,'BD OFICIAL'!$A$1:$AL$2097,25,0)=X237,0,1)</f>
        <v>0</v>
      </c>
      <c r="CD237" s="2">
        <f>IF(VLOOKUP(A237,'BD OFICIAL'!$A$1:$AL$2097,26,0)=Y237,0,1)</f>
        <v>0</v>
      </c>
      <c r="CE237" s="2">
        <f>IF(VLOOKUP(A237,'BD OFICIAL'!$A$1:$AL$2097,27,0)=Z237,0,1)</f>
        <v>0</v>
      </c>
      <c r="CF237" s="2">
        <f>IF(VLOOKUP(A237,'BD OFICIAL'!$A$1:$AL$2097,28,0)=AA237,0,1)</f>
        <v>0</v>
      </c>
      <c r="CG237" s="2">
        <f>IF(VLOOKUP(A237,'BD OFICIAL'!$A$1:$AL$2097,33,0)=AF237,0,1)</f>
        <v>0</v>
      </c>
      <c r="CH237" s="2">
        <f>IF(VLOOKUP(A237,'BD OFICIAL'!$A$1:$AL$2097,35,0)=AH237,0,1)</f>
        <v>0</v>
      </c>
      <c r="CI237" s="85">
        <f>IF(VLOOKUP(A237,'BD OFICIAL'!$A$1:$AL$2097,34,0)=AL237,0,1)</f>
        <v>0</v>
      </c>
      <c r="CJ237" s="12">
        <f>VLOOKUP(A237,'BD OFICIAL'!$A$1:$AM$2097,36,0)*AM237-AP237</f>
        <v>0</v>
      </c>
      <c r="CK237" s="85" t="str">
        <f t="shared" si="109"/>
        <v>SHNOM</v>
      </c>
      <c r="CL237" s="85" t="str">
        <f t="shared" si="110"/>
        <v>SI</v>
      </c>
      <c r="CM237" s="85" t="str">
        <f t="shared" si="123"/>
        <v>NO</v>
      </c>
      <c r="CN237" s="31">
        <f t="shared" si="124"/>
        <v>0</v>
      </c>
      <c r="CO237" s="31">
        <f t="shared" si="111"/>
        <v>0</v>
      </c>
      <c r="CP237" s="31">
        <f t="shared" ref="CP237:CP300" si="136">IF(AND(CJ237&gt;-1,CJ237&lt;1),0,1)</f>
        <v>0</v>
      </c>
      <c r="CQ237" s="31">
        <f>IF(Y237="NO",0,IF(Y237="SI",IF(VLOOKUP(A237,'BD OFICIAL'!$A:$AO,40,0)=AQ237,0,1)))</f>
        <v>0</v>
      </c>
      <c r="CR237" s="31">
        <f>IF(Z237="NO",0,IF(Z237="SI",IF(VLOOKUP(A237,'BD OFICIAL'!$A:$AO,41,0)=AS237,0,1)))</f>
        <v>0</v>
      </c>
      <c r="CS237" s="31">
        <f t="shared" si="112"/>
        <v>0</v>
      </c>
      <c r="CT237" s="31">
        <f t="shared" si="113"/>
        <v>0</v>
      </c>
      <c r="CU237" s="31">
        <f>IF(VLOOKUP(A237,'BD OFICIAL'!$A$1:$AL$1055,31,0)="SI",IF(AT237&gt;0,0,1),IF(AT237=0,0,1))</f>
        <v>0</v>
      </c>
      <c r="CV237" s="31">
        <f t="shared" si="114"/>
        <v>0</v>
      </c>
      <c r="CW237" s="31">
        <f t="shared" si="115"/>
        <v>0</v>
      </c>
      <c r="CX237" s="85" t="str">
        <f t="shared" si="125"/>
        <v>SI</v>
      </c>
      <c r="CY237" s="31">
        <f t="shared" si="126"/>
        <v>0</v>
      </c>
      <c r="CZ237" s="85" t="str">
        <f>IF(ISERROR(VLOOKUP(AI237,EXPERIENCIA!$A$1:$C$2100,1,0)),"NO","SI")</f>
        <v>SI</v>
      </c>
      <c r="DA237" s="85">
        <f>IF(CX237="no","NO APLICA",IF(AX237=0,"ERROR NOTA",IF(AND(AX237&gt;1,CZ237="NO"),"ERROR NOTA",IF(AND(CZ237="NO",AX237=1),0,IF(VLOOKUP(AI237,EXPERIENCIA!$A$1:$C$2100,3,0)=AX237,0,"ERROR NOTA")))))</f>
        <v>0</v>
      </c>
      <c r="DB237" s="85" t="str">
        <f>IF(ISERROR(VLOOKUP(AI237,COMPORTAMIENTO!$A$1:$C$2100,1,0)),"NO","SI")</f>
        <v>SI</v>
      </c>
      <c r="DC237" s="85">
        <f>IF(CX237="NO","NO APLICA",IF(AY237=0,"ERROR NOTA",IF(AND(DB237="NO",AY237=7),0,IF(VLOOKUP(AI237,COMPORTAMIENTO!$A$2:$H$2100,8,0)=AY237,0,"ERROR NOTA"))))</f>
        <v>0</v>
      </c>
      <c r="DD237" s="103">
        <f t="shared" si="127"/>
        <v>0.5</v>
      </c>
      <c r="DE237" s="103">
        <f t="shared" si="128"/>
        <v>0.70000000000000007</v>
      </c>
      <c r="DF237" s="85" t="str">
        <f t="shared" si="116"/>
        <v>SI</v>
      </c>
      <c r="DG237" s="85">
        <f t="shared" si="117"/>
        <v>0</v>
      </c>
      <c r="DH237" s="85">
        <f t="shared" si="129"/>
        <v>0</v>
      </c>
      <c r="DI237" s="85">
        <f t="shared" si="118"/>
        <v>0</v>
      </c>
      <c r="DJ237" s="7">
        <f t="shared" si="130"/>
        <v>7.0000000000000009</v>
      </c>
      <c r="DK237" s="7">
        <f t="shared" si="119"/>
        <v>7.0000000000000009</v>
      </c>
      <c r="DL237" s="12">
        <f t="shared" si="131"/>
        <v>5075</v>
      </c>
      <c r="DM237" s="12">
        <f>VLOOKUP(A237,'5 TD'!$A:$B,2,0)</f>
        <v>5075</v>
      </c>
      <c r="DN237" s="7">
        <f t="shared" si="120"/>
        <v>7</v>
      </c>
      <c r="DO237" s="85" t="str">
        <f t="shared" si="121"/>
        <v>APROBADO</v>
      </c>
      <c r="DP237" s="85" t="str">
        <f t="shared" ref="DP237:DP300" si="137">IF(CX237="NO","NO APLICA",IF(AND(DA237&lt;&gt;"NO APLICA",DA237&lt;&gt;"ERROR NOTA",DC237&lt;&gt;"NO APLICA",DC237&lt;&gt;"ERROR NOTA",DO237&lt;&gt;"ERROR NOTA"),"APROBADO"))</f>
        <v>APROBADO</v>
      </c>
      <c r="DQ237" s="7">
        <f t="shared" ref="DQ237:DQ300" si="138">IF(DP237="APROBADO",ROUND((DD237+DE237+0.75*DK237+DN237*0.05),1),IF(DP237="ERROR NOTA","ERROR NOTA","NO APLICA"))</f>
        <v>6.8</v>
      </c>
      <c r="DR237" s="85" t="str">
        <f t="shared" si="132"/>
        <v>APROBADO</v>
      </c>
      <c r="DS237" s="2">
        <f>+('3 Planilla Preadjudicación OTIC'!BO237)</f>
        <v>0</v>
      </c>
      <c r="DT237" s="2">
        <f>IF(DR237="APROBADO",VLOOKUP(A237,'5 TD'!$D$3:$E$270,2,0),"NO APLICA")</f>
        <v>7</v>
      </c>
      <c r="DU237" s="2" t="str">
        <f t="shared" ref="DU237:DU300" si="139">IF(DT237="NO APLICA","NO APLICA",IF(DT237=DQ237,"SI","NO"))</f>
        <v>NO</v>
      </c>
      <c r="DV237" s="2" t="str">
        <f>IF(DU237="SI",VLOOKUP(A237,'5 TD'!$G$3:$H$270,2,0),"NO APLICA ")</f>
        <v xml:space="preserve">NO APLICA </v>
      </c>
      <c r="DW237" s="2" t="str">
        <f t="shared" si="133"/>
        <v>NO</v>
      </c>
      <c r="DX237" s="2" t="str">
        <f>IF(DW237="SI",VLOOKUP(A237,'5 TD'!$J$4:$K$472,2,0),"NO APLICA")</f>
        <v>NO APLICA</v>
      </c>
      <c r="DY237" s="2" t="str">
        <f t="shared" si="134"/>
        <v>NO</v>
      </c>
      <c r="DZ237" s="7" t="str">
        <f>IF(DY237="SI",VLOOKUP(A237,'5 TD'!$M$4:$N$350,2,0),"NO APLICA")</f>
        <v>NO APLICA</v>
      </c>
      <c r="EA237" s="2" t="str">
        <f t="shared" si="122"/>
        <v>NO APLICA</v>
      </c>
      <c r="EB237" s="12" t="str">
        <f t="shared" si="135"/>
        <v/>
      </c>
      <c r="EC237" s="12" t="str">
        <f>IF(EA237="SI",VLOOKUP(A237,'5 TD'!$V$4:$W$479,2,0),"NO APLICA")</f>
        <v>NO APLICA</v>
      </c>
      <c r="ED237" s="2" t="str">
        <f t="shared" ref="ED237:ED300" si="140">IF(AND(EA237="SI",EB237=EC237),"SI","NO")</f>
        <v>NO</v>
      </c>
      <c r="EE237" s="79" t="str">
        <f>IF(ED237="SI",VLOOKUP(AI237,COMPORTAMIENTO!$A$1:$H$2100,7,0),"NO APLICA")</f>
        <v>NO APLICA</v>
      </c>
      <c r="EF237" s="234" t="str">
        <f>IF(ED237="SI",VLOOKUP(A237,'5 TD'!$P$2:$Q$479,2,0),"NO APLICA")</f>
        <v>NO APLICA</v>
      </c>
      <c r="EG237" s="2" t="str">
        <f t="shared" ref="EG237:EG300" si="141">IF(AND(ED237="SI",EE237=EF237),"SI","NO")</f>
        <v>NO</v>
      </c>
      <c r="EH237" s="2">
        <f>IF(CZ237="no",0,VLOOKUP(AI237,EXPERIENCIA!$A$1:$C$2100,2,0))</f>
        <v>54</v>
      </c>
      <c r="EI237" s="2">
        <f>IF(CZ237="si",VLOOKUP(A237,'5 TD'!$S$3:$T$2103,2,0),0)</f>
        <v>146</v>
      </c>
      <c r="EJ237" s="2" t="str">
        <f t="shared" ref="EJ237:EJ300" si="142">IF(EI237="NO APLICA","NO",IF(EI237=EH237,"SI","NO"))</f>
        <v>NO</v>
      </c>
      <c r="EK237" s="2">
        <f>+('3 Planilla Preadjudicación OTIC'!BU238)</f>
        <v>0</v>
      </c>
      <c r="EL237" s="3"/>
      <c r="EM237" s="3"/>
      <c r="EN237" s="3"/>
    </row>
    <row r="238" spans="1:144" ht="15" hidden="1" customHeight="1" x14ac:dyDescent="0.3">
      <c r="A238" s="2">
        <f>+('3 Planilla Preadjudicación OTIC'!A238)</f>
        <v>14547</v>
      </c>
      <c r="B238" s="2" t="str">
        <f>+('3 Planilla Preadjudicación OTIC'!B238)</f>
        <v>53334038-5</v>
      </c>
      <c r="C238" s="4">
        <f>+('3 Planilla Preadjudicación OTIC'!E238)</f>
        <v>2025</v>
      </c>
      <c r="D238" s="4" t="str">
        <f>+('3 Planilla Preadjudicación OTIC'!F238)</f>
        <v>Fondos Regionales</v>
      </c>
      <c r="E238" s="4" t="str">
        <f>+('3 Planilla Preadjudicación OTIC'!G238)</f>
        <v>61531000-K</v>
      </c>
      <c r="F238" s="4" t="str">
        <f>+('3 Planilla Preadjudicación OTIC'!H238)</f>
        <v>SENCE</v>
      </c>
      <c r="G238" s="4"/>
      <c r="H238" s="4"/>
      <c r="I238" s="4" t="str">
        <f>+('3 Planilla Preadjudicación OTIC'!I238)</f>
        <v>TÉCNICAS DE SOLDADURA POR OXIGÁS, ARCO VOLTAICO, TIG Y MIG</v>
      </c>
      <c r="J238" s="4" t="str">
        <f>+('3 Planilla Preadjudicación OTIC'!J238)</f>
        <v>PF0622</v>
      </c>
      <c r="K238" s="4" t="str">
        <f>+('3 Planilla Preadjudicación OTIC'!K238)</f>
        <v>TÉCNICAS PARA EL EMPRENDIMIENTO</v>
      </c>
      <c r="L238" s="4" t="str">
        <f>+('3 Planilla Preadjudicación OTIC'!L238)</f>
        <v>PF0921</v>
      </c>
      <c r="M238" s="2">
        <f>+('3 Planilla Preadjudicación OTIC'!M238)</f>
        <v>9</v>
      </c>
      <c r="N238" s="4" t="str">
        <f>+('3 Planilla Preadjudicación OTIC'!N238)</f>
        <v>DE LA ARAUCANÍA</v>
      </c>
      <c r="O238" s="4" t="str">
        <f>+('3 Planilla Preadjudicación OTIC'!O238)</f>
        <v>VICTORIA</v>
      </c>
      <c r="P238" s="4" t="str">
        <f>+('3 Planilla Preadjudicación OTIC'!P238)</f>
        <v>PERSONAS VULNERABLES PERTENECIENTES AL 80 % MÁS VULNERABLE</v>
      </c>
      <c r="Q238" s="4" t="str">
        <f>+('3 Planilla Preadjudicación OTIC'!Q238)</f>
        <v>PRESENCIAL</v>
      </c>
      <c r="R238" s="4" t="str">
        <f>+('3 Planilla Preadjudicación OTIC'!R238)</f>
        <v>INDEPENDIENTE</v>
      </c>
      <c r="S238" s="4" t="str">
        <f>+('3 Planilla Preadjudicación OTIC'!S238)</f>
        <v>01. LUNES - MAÑANA / 04. MARTES - MAÑANA / 07. MIÉRCOLES - MAÑANA / 10. JUEVES - MAÑANA / 13. VIERNES - MAÑANA</v>
      </c>
      <c r="T238" s="2">
        <f>+('3 Planilla Preadjudicación OTIC'!T238)</f>
        <v>20</v>
      </c>
      <c r="U238" s="2">
        <f>+('3 Planilla Preadjudicación OTIC'!U238)</f>
        <v>260</v>
      </c>
      <c r="V238" s="2">
        <f>+('3 Planilla Preadjudicación OTIC'!V238)</f>
        <v>12</v>
      </c>
      <c r="W238" s="2">
        <f>+('3 Planilla Preadjudicación OTIC'!W238)</f>
        <v>272</v>
      </c>
      <c r="X238" s="2">
        <f>+('3 Planilla Preadjudicación OTIC'!X238)</f>
        <v>4</v>
      </c>
      <c r="Y238" s="2" t="str">
        <f>+('3 Planilla Preadjudicación OTIC'!Y238)</f>
        <v>SI</v>
      </c>
      <c r="Z238" s="2" t="str">
        <f>+('3 Planilla Preadjudicación OTIC'!Z238)</f>
        <v>SI</v>
      </c>
      <c r="AA238" s="2" t="str">
        <f>+('3 Planilla Preadjudicación OTIC'!AA238)</f>
        <v>SI</v>
      </c>
      <c r="AB238" s="4">
        <f>+('3 Planilla Preadjudicación OTIC'!AB238)</f>
        <v>0</v>
      </c>
      <c r="AC238" s="4" t="str">
        <f>+('3 Planilla Preadjudicación OTIC'!AC238)</f>
        <v>EDUCACIÓN BÁSICA COMPLETA, DE PREFERENCIA; NOCIONES BÁSICAS DE OPERACIONES MATEMÁTICAS (SUMA, RESTA,
MULTIPLICACIÓN, DIVISIÓN).</v>
      </c>
      <c r="AD238" s="2" t="str">
        <f>+('3 Planilla Preadjudicación OTIC'!AD238)</f>
        <v>SI</v>
      </c>
      <c r="AE238" s="4" t="str">
        <f>+('3 Planilla Preadjudicación OTIC'!AE238)</f>
        <v>CERTIFICACIÓN COMO SOLDADOR.</v>
      </c>
      <c r="AF238" s="2" t="str">
        <f>+('3 Planilla Preadjudicación OTIC'!AF238)</f>
        <v>CONVOCATORIA ABIERTA</v>
      </c>
      <c r="AG238" s="2">
        <f>+('3 Planilla Preadjudicación OTIC'!AG238)</f>
        <v>68</v>
      </c>
      <c r="AH238" s="30">
        <v>2</v>
      </c>
      <c r="AI238" s="2" t="str">
        <f>+('3 Planilla Preadjudicación OTIC'!AI238)</f>
        <v>76511150-1</v>
      </c>
      <c r="AJ238" s="135" t="str">
        <f>+('3 Planilla Preadjudicación OTIC'!AJ238)</f>
        <v>Gestcap Chile LTDA</v>
      </c>
      <c r="AK238" s="4">
        <f>+('3 Planilla Preadjudicación OTIC'!AK238)</f>
        <v>272</v>
      </c>
      <c r="AL238" s="2">
        <f>+('3 Planilla Preadjudicación OTIC'!AL238)</f>
        <v>68</v>
      </c>
      <c r="AM238" s="2">
        <f>+('3 Planilla Preadjudicación OTIC'!AM238)</f>
        <v>5075</v>
      </c>
      <c r="AN238" s="12">
        <f>+('3 Planilla Preadjudicación OTIC'!AN238)</f>
        <v>275000</v>
      </c>
      <c r="AO238" s="12">
        <f>+('3 Planilla Preadjudicación OTIC'!AO238)</f>
        <v>250000</v>
      </c>
      <c r="AP238" s="12">
        <f>+('3 Planilla Preadjudicación OTIC'!AP238)</f>
        <v>27608000</v>
      </c>
      <c r="AQ238" s="12">
        <f>+('3 Planilla Preadjudicación OTIC'!AQ238)</f>
        <v>5440000</v>
      </c>
      <c r="AR238" s="12">
        <f>+('3 Planilla Preadjudicación OTIC'!AR238)</f>
        <v>5500000</v>
      </c>
      <c r="AS238" s="12">
        <f>+('3 Planilla Preadjudicación OTIC'!AS238)</f>
        <v>6800000</v>
      </c>
      <c r="AT238" s="12">
        <f>+('3 Planilla Preadjudicación OTIC'!AT238)</f>
        <v>5000000</v>
      </c>
      <c r="AU238" s="12">
        <f>+('3 Planilla Preadjudicación OTIC'!AU238)</f>
        <v>50948000</v>
      </c>
      <c r="AV238" s="12" t="str">
        <f>+('3 Planilla Preadjudicación OTIC'!AV238)</f>
        <v>NO</v>
      </c>
      <c r="AW238" s="4" t="str">
        <f>+('3 Planilla Preadjudicación OTIC'!AW238)</f>
        <v xml:space="preserve">Valor total del curso no coincide con la suma de los ítem </v>
      </c>
      <c r="AX238" s="4">
        <f>+('3 Planilla Preadjudicación OTIC'!AX238)</f>
        <v>0</v>
      </c>
      <c r="AY238" s="2">
        <f>+('3 Planilla Preadjudicación OTIC'!AY238)</f>
        <v>0</v>
      </c>
      <c r="AZ238" s="2" t="str">
        <f>+('3 Planilla Preadjudicación OTIC'!BA238)</f>
        <v>-</v>
      </c>
      <c r="BA238" s="2" t="str">
        <f>+('3 Planilla Preadjudicación OTIC'!BB238)</f>
        <v>-</v>
      </c>
      <c r="BB238" s="2" t="str">
        <f>+('3 Planilla Preadjudicación OTIC'!BC238)</f>
        <v>-</v>
      </c>
      <c r="BC238" s="2" t="str">
        <f>+('3 Planilla Preadjudicación OTIC'!BD238)</f>
        <v>-</v>
      </c>
      <c r="BD238" s="2" t="str">
        <f>+('3 Planilla Preadjudicación OTIC'!BE238)</f>
        <v>-</v>
      </c>
      <c r="BE238" s="2" t="str">
        <f>+('3 Planilla Preadjudicación OTIC'!BF238)</f>
        <v>-</v>
      </c>
      <c r="BF238" s="2"/>
      <c r="BG238" s="2">
        <f>+('3 Planilla Preadjudicación OTIC'!BG238)</f>
        <v>0</v>
      </c>
      <c r="BH238" s="2">
        <f>+('3 Planilla Preadjudicación OTIC'!BH238)</f>
        <v>0</v>
      </c>
      <c r="BI238" s="2">
        <f>+('3 Planilla Preadjudicación OTIC'!BI238)</f>
        <v>0</v>
      </c>
      <c r="BJ238" s="2">
        <f>+('3 Planilla Preadjudicación OTIC'!BJ238)</f>
        <v>0</v>
      </c>
      <c r="BK238" s="2">
        <f>+('3 Planilla Preadjudicación OTIC'!BK238)</f>
        <v>0</v>
      </c>
      <c r="BL238" s="199">
        <f>+('3 Planilla Preadjudicación OTIC'!BM238)</f>
        <v>0</v>
      </c>
      <c r="BM238" s="103">
        <f>ROUND(('3 Planilla Preadjudicación OTIC'!BN238),1)</f>
        <v>0</v>
      </c>
      <c r="BN238" s="4">
        <f>+('3 Planilla Preadjudicación OTIC'!BO238)</f>
        <v>0</v>
      </c>
      <c r="BO238" s="4">
        <f>+('3 Planilla Preadjudicación OTIC'!BP238)</f>
        <v>0</v>
      </c>
      <c r="BP238" s="4">
        <f>+('3 Planilla Preadjudicación OTIC'!BQ238)</f>
        <v>0</v>
      </c>
      <c r="BQ238" s="4">
        <f>+('3 Planilla Preadjudicación OTIC'!BR238)</f>
        <v>0</v>
      </c>
      <c r="BR238" s="4">
        <f>+('3 Planilla Preadjudicación OTIC'!BS238)</f>
        <v>0</v>
      </c>
      <c r="BS238" s="4">
        <f>+('3 Planilla Preadjudicación OTIC'!BT238)</f>
        <v>0</v>
      </c>
      <c r="BT238" s="135"/>
      <c r="BU238" s="85">
        <f>IF(VLOOKUP(A238,'BD OFICIAL'!$A$1:$AL$2097,7,0)=D238,0,1)</f>
        <v>0</v>
      </c>
      <c r="BV238" s="85">
        <f>IF(VLOOKUP(A238,'BD OFICIAL'!$A$1:$AL$2097,11,0)=J238,0,1)</f>
        <v>0</v>
      </c>
      <c r="BW238" s="85">
        <f>IF(VLOOKUP(A238,'BD OFICIAL'!$A$1:$AL$2097,13,0)=L238,0,1)</f>
        <v>0</v>
      </c>
      <c r="BX238" s="2">
        <f>IF(VLOOKUP(A238,'BD OFICIAL'!$A$1:$AL$2097,16,0)=O238,0,1)</f>
        <v>0</v>
      </c>
      <c r="BY238" s="2">
        <f>IF(VLOOKUP(A238,'BD OFICIAL'!$A$1:$AL$2097,17,0)=P238,0,1)</f>
        <v>0</v>
      </c>
      <c r="BZ238" s="2">
        <f>IF(VLOOKUP(A238,'BD OFICIAL'!$A$1:$AL$2097,19,0)=R238,0,1)</f>
        <v>0</v>
      </c>
      <c r="CA238" s="2">
        <f>IF(VLOOKUP(A238,'BD OFICIAL'!$A$1:$AL$2097,21,0)=T238,0,1)</f>
        <v>0</v>
      </c>
      <c r="CB238" s="2">
        <f>IF(VLOOKUP(A238,'BD OFICIAL'!$A$1:$AL$2097,24,0)=AK238,0,1)</f>
        <v>0</v>
      </c>
      <c r="CC238" s="2">
        <f>IF(VLOOKUP(A238,'BD OFICIAL'!$A$1:$AL$2097,25,0)=X238,0,1)</f>
        <v>0</v>
      </c>
      <c r="CD238" s="2">
        <f>IF(VLOOKUP(A238,'BD OFICIAL'!$A$1:$AL$2097,26,0)=Y238,0,1)</f>
        <v>0</v>
      </c>
      <c r="CE238" s="2">
        <f>IF(VLOOKUP(A238,'BD OFICIAL'!$A$1:$AL$2097,27,0)=Z238,0,1)</f>
        <v>0</v>
      </c>
      <c r="CF238" s="2">
        <f>IF(VLOOKUP(A238,'BD OFICIAL'!$A$1:$AL$2097,28,0)=AA238,0,1)</f>
        <v>0</v>
      </c>
      <c r="CG238" s="2">
        <f>IF(VLOOKUP(A238,'BD OFICIAL'!$A$1:$AL$2097,33,0)=AF238,0,1)</f>
        <v>0</v>
      </c>
      <c r="CH238" s="2">
        <f>IF(VLOOKUP(A238,'BD OFICIAL'!$A$1:$AL$2097,35,0)=AH238,0,1)</f>
        <v>0</v>
      </c>
      <c r="CI238" s="85">
        <f>IF(VLOOKUP(A238,'BD OFICIAL'!$A$1:$AL$2097,34,0)=AL238,0,1)</f>
        <v>0</v>
      </c>
      <c r="CJ238" s="12">
        <f>VLOOKUP(A238,'BD OFICIAL'!$A$1:$AM$2097,36,0)*AM238-AP238</f>
        <v>0</v>
      </c>
      <c r="CK238" s="85" t="str">
        <f t="shared" si="109"/>
        <v>SHNOM</v>
      </c>
      <c r="CL238" s="85" t="str">
        <f t="shared" si="110"/>
        <v>SI</v>
      </c>
      <c r="CM238" s="85" t="str">
        <f t="shared" si="123"/>
        <v>NO</v>
      </c>
      <c r="CN238" s="31">
        <f t="shared" si="124"/>
        <v>0</v>
      </c>
      <c r="CO238" s="31">
        <f t="shared" si="111"/>
        <v>0</v>
      </c>
      <c r="CP238" s="31">
        <f t="shared" si="136"/>
        <v>0</v>
      </c>
      <c r="CQ238" s="31">
        <f>IF(Y238="NO",0,IF(Y238="SI",IF(VLOOKUP(A238,'BD OFICIAL'!$A:$AO,40,0)=AQ238,0,1)))</f>
        <v>0</v>
      </c>
      <c r="CR238" s="31">
        <f>IF(Z238="NO",0,IF(Z238="SI",IF(VLOOKUP(A238,'BD OFICIAL'!$A:$AO,41,0)=AS238,0,1)))</f>
        <v>0</v>
      </c>
      <c r="CS238" s="31">
        <f t="shared" si="112"/>
        <v>0</v>
      </c>
      <c r="CT238" s="31">
        <f t="shared" si="113"/>
        <v>0</v>
      </c>
      <c r="CU238" s="31">
        <f>IF(VLOOKUP(A238,'BD OFICIAL'!$A$1:$AL$1055,31,0)="SI",IF(AT238&gt;0,0,1),IF(AT238=0,0,1))</f>
        <v>0</v>
      </c>
      <c r="CV238" s="31">
        <f t="shared" si="114"/>
        <v>0</v>
      </c>
      <c r="CW238" s="31">
        <f t="shared" si="115"/>
        <v>1</v>
      </c>
      <c r="CX238" s="85" t="str">
        <f t="shared" si="125"/>
        <v>NO</v>
      </c>
      <c r="CY238" s="31">
        <f t="shared" si="126"/>
        <v>0</v>
      </c>
      <c r="CZ238" s="85" t="str">
        <f>IF(ISERROR(VLOOKUP(AI238,EXPERIENCIA!$A$1:$C$2100,1,0)),"NO","SI")</f>
        <v>SI</v>
      </c>
      <c r="DA238" s="85" t="str">
        <f>IF(CX238="no","NO APLICA",IF(AX238=0,"ERROR NOTA",IF(AND(AX238&gt;1,CZ238="NO"),"ERROR NOTA",IF(AND(CZ238="NO",AX238=1),0,IF(VLOOKUP(AI238,EXPERIENCIA!$A$1:$C$2100,3,0)=AX238,0,"ERROR NOTA")))))</f>
        <v>NO APLICA</v>
      </c>
      <c r="DB238" s="85" t="str">
        <f>IF(ISERROR(VLOOKUP(AI238,COMPORTAMIENTO!$A$1:$C$2100,1,0)),"NO","SI")</f>
        <v>SI</v>
      </c>
      <c r="DC238" s="85" t="str">
        <f>IF(CX238="NO","NO APLICA",IF(AY238=0,"ERROR NOTA",IF(AND(DB238="NO",AY238=7),0,IF(VLOOKUP(AI238,COMPORTAMIENTO!$A$2:$H$2100,8,0)=AY238,0,"ERROR NOTA"))))</f>
        <v>NO APLICA</v>
      </c>
      <c r="DD238" s="103" t="str">
        <f t="shared" si="127"/>
        <v>NO APLICA</v>
      </c>
      <c r="DE238" s="103" t="str">
        <f t="shared" si="128"/>
        <v>NO APLICA</v>
      </c>
      <c r="DF238" s="85" t="str">
        <f t="shared" si="116"/>
        <v>SI</v>
      </c>
      <c r="DG238" s="85">
        <f t="shared" si="117"/>
        <v>0</v>
      </c>
      <c r="DH238" s="85">
        <f t="shared" si="129"/>
        <v>0</v>
      </c>
      <c r="DI238" s="85" t="str">
        <f t="shared" si="118"/>
        <v>NO APLICA</v>
      </c>
      <c r="DJ238" s="7" t="str">
        <f t="shared" si="130"/>
        <v>NO APLICA</v>
      </c>
      <c r="DK238" s="7" t="str">
        <f t="shared" si="119"/>
        <v>NO APLICA</v>
      </c>
      <c r="DL238" s="12">
        <f t="shared" si="131"/>
        <v>5075</v>
      </c>
      <c r="DM238" s="12">
        <f>VLOOKUP(A238,'5 TD'!$A:$B,2,0)</f>
        <v>5075</v>
      </c>
      <c r="DN238" s="7" t="str">
        <f t="shared" si="120"/>
        <v>NO APLICA</v>
      </c>
      <c r="DO238" s="85" t="str">
        <f t="shared" si="121"/>
        <v>NO APLICA</v>
      </c>
      <c r="DP238" s="85" t="str">
        <f t="shared" si="137"/>
        <v>NO APLICA</v>
      </c>
      <c r="DQ238" s="7" t="str">
        <f t="shared" si="138"/>
        <v>NO APLICA</v>
      </c>
      <c r="DR238" s="85" t="str">
        <f t="shared" si="132"/>
        <v>NO APLICA</v>
      </c>
      <c r="DS238" s="2">
        <f>+('3 Planilla Preadjudicación OTIC'!BO238)</f>
        <v>0</v>
      </c>
      <c r="DT238" s="2" t="str">
        <f>IF(DR238="APROBADO",VLOOKUP(A238,'5 TD'!$D$3:$E$270,2,0),"NO APLICA")</f>
        <v>NO APLICA</v>
      </c>
      <c r="DU238" s="2" t="str">
        <f t="shared" si="139"/>
        <v>NO APLICA</v>
      </c>
      <c r="DV238" s="2" t="str">
        <f>IF(DU238="SI",VLOOKUP(A238,'5 TD'!$G$3:$H$270,2,0),"NO APLICA ")</f>
        <v xml:space="preserve">NO APLICA </v>
      </c>
      <c r="DW238" s="2" t="str">
        <f t="shared" si="133"/>
        <v>NO</v>
      </c>
      <c r="DX238" s="2" t="str">
        <f>IF(DW238="SI",VLOOKUP(A238,'5 TD'!$J$4:$K$472,2,0),"NO APLICA")</f>
        <v>NO APLICA</v>
      </c>
      <c r="DY238" s="2" t="str">
        <f t="shared" si="134"/>
        <v>NO</v>
      </c>
      <c r="DZ238" s="7" t="str">
        <f>IF(DY238="SI",VLOOKUP(A238,'5 TD'!$M$4:$N$350,2,0),"NO APLICA")</f>
        <v>NO APLICA</v>
      </c>
      <c r="EA238" s="2" t="str">
        <f t="shared" si="122"/>
        <v>NO APLICA</v>
      </c>
      <c r="EB238" s="12" t="str">
        <f t="shared" si="135"/>
        <v/>
      </c>
      <c r="EC238" s="12" t="str">
        <f>IF(EA238="SI",VLOOKUP(A238,'5 TD'!$V$4:$W$479,2,0),"NO APLICA")</f>
        <v>NO APLICA</v>
      </c>
      <c r="ED238" s="2" t="str">
        <f t="shared" si="140"/>
        <v>NO</v>
      </c>
      <c r="EE238" s="79" t="str">
        <f>IF(ED238="SI",VLOOKUP(AI238,COMPORTAMIENTO!$A$1:$H$2100,7,0),"NO APLICA")</f>
        <v>NO APLICA</v>
      </c>
      <c r="EF238" s="234" t="str">
        <f>IF(ED238="SI",VLOOKUP(A238,'5 TD'!$P$2:$Q$479,2,0),"NO APLICA")</f>
        <v>NO APLICA</v>
      </c>
      <c r="EG238" s="2" t="str">
        <f t="shared" si="141"/>
        <v>NO</v>
      </c>
      <c r="EH238" s="2">
        <f>IF(CZ238="no",0,VLOOKUP(AI238,EXPERIENCIA!$A$1:$C$2100,2,0))</f>
        <v>54</v>
      </c>
      <c r="EI238" s="2">
        <f>IF(CZ238="si",VLOOKUP(A238,'5 TD'!$S$3:$T$2103,2,0),0)</f>
        <v>146</v>
      </c>
      <c r="EJ238" s="2" t="str">
        <f t="shared" si="142"/>
        <v>NO</v>
      </c>
      <c r="EK238" s="2">
        <f>+('3 Planilla Preadjudicación OTIC'!BU239)</f>
        <v>0</v>
      </c>
      <c r="EL238" s="3"/>
      <c r="EM238" s="3"/>
      <c r="EN238" s="3"/>
    </row>
    <row r="239" spans="1:144" ht="15" hidden="1" customHeight="1" x14ac:dyDescent="0.3">
      <c r="A239" s="2">
        <f>+('3 Planilla Preadjudicación OTIC'!A239)</f>
        <v>14550</v>
      </c>
      <c r="B239" s="2" t="str">
        <f>+('3 Planilla Preadjudicación OTIC'!B239)</f>
        <v>53334038-5</v>
      </c>
      <c r="C239" s="4">
        <f>+('3 Planilla Preadjudicación OTIC'!E239)</f>
        <v>2025</v>
      </c>
      <c r="D239" s="4" t="str">
        <f>+('3 Planilla Preadjudicación OTIC'!F239)</f>
        <v>Fondos Regionales</v>
      </c>
      <c r="E239" s="4" t="str">
        <f>+('3 Planilla Preadjudicación OTIC'!G239)</f>
        <v>61531000-K</v>
      </c>
      <c r="F239" s="4" t="str">
        <f>+('3 Planilla Preadjudicación OTIC'!H239)</f>
        <v>SENCE</v>
      </c>
      <c r="G239" s="4"/>
      <c r="H239" s="4"/>
      <c r="I239" s="4" t="str">
        <f>+('3 Planilla Preadjudicación OTIC'!I239)</f>
        <v>LABORES DE CARPINTERÍA DE OBRA GRUESA BÁSICA</v>
      </c>
      <c r="J239" s="4" t="str">
        <f>+('3 Planilla Preadjudicación OTIC'!J239)</f>
        <v>PF1566</v>
      </c>
      <c r="K239" s="4" t="str">
        <f>+('3 Planilla Preadjudicación OTIC'!K239)</f>
        <v>TÉCNICAS PARA EL EMPRENDIMIENTO</v>
      </c>
      <c r="L239" s="4" t="str">
        <f>+('3 Planilla Preadjudicación OTIC'!L239)</f>
        <v>PF0921</v>
      </c>
      <c r="M239" s="2">
        <f>+('3 Planilla Preadjudicación OTIC'!M239)</f>
        <v>9</v>
      </c>
      <c r="N239" s="4" t="str">
        <f>+('3 Planilla Preadjudicación OTIC'!N239)</f>
        <v>DE LA ARAUCANÍA</v>
      </c>
      <c r="O239" s="4" t="str">
        <f>+('3 Planilla Preadjudicación OTIC'!O239)</f>
        <v>CARAHUE</v>
      </c>
      <c r="P239" s="4" t="str">
        <f>+('3 Planilla Preadjudicación OTIC'!P239)</f>
        <v>PERSONAS VULNERABLES PERTENECIENTES AL 80 % MÁS VULNERABLE</v>
      </c>
      <c r="Q239" s="4" t="str">
        <f>+('3 Planilla Preadjudicación OTIC'!Q239)</f>
        <v>PRESENCIAL</v>
      </c>
      <c r="R239" s="4" t="str">
        <f>+('3 Planilla Preadjudicación OTIC'!R239)</f>
        <v>INDEPENDIENTE</v>
      </c>
      <c r="S239" s="4" t="str">
        <f>+('3 Planilla Preadjudicación OTIC'!S239)</f>
        <v>01. LUNES - MAÑANA / 04. MARTES - MAÑANA / 07. MIÉRCOLES - MAÑANA / 10. JUEVES - MAÑANA / 13. VIERNES - MAÑANA</v>
      </c>
      <c r="T239" s="2">
        <f>+('3 Planilla Preadjudicación OTIC'!T239)</f>
        <v>20</v>
      </c>
      <c r="U239" s="2">
        <f>+('3 Planilla Preadjudicación OTIC'!U239)</f>
        <v>170</v>
      </c>
      <c r="V239" s="2">
        <f>+('3 Planilla Preadjudicación OTIC'!V239)</f>
        <v>12</v>
      </c>
      <c r="W239" s="2">
        <f>+('3 Planilla Preadjudicación OTIC'!W239)</f>
        <v>182</v>
      </c>
      <c r="X239" s="2">
        <f>+('3 Planilla Preadjudicación OTIC'!X239)</f>
        <v>4</v>
      </c>
      <c r="Y239" s="2" t="str">
        <f>+('3 Planilla Preadjudicación OTIC'!Y239)</f>
        <v>SI</v>
      </c>
      <c r="Z239" s="2" t="str">
        <f>+('3 Planilla Preadjudicación OTIC'!Z239)</f>
        <v>SI</v>
      </c>
      <c r="AA239" s="2" t="str">
        <f>+('3 Planilla Preadjudicación OTIC'!AA239)</f>
        <v>SI</v>
      </c>
      <c r="AB239" s="4">
        <f>+('3 Planilla Preadjudicación OTIC'!AB239)</f>
        <v>0</v>
      </c>
      <c r="AC239" s="4" t="str">
        <f>+('3 Planilla Preadjudicación OTIC'!AC239)</f>
        <v>EDUCACIÓN MEDIA COMPLETA, PREFERENTEMENTE</v>
      </c>
      <c r="AD239" s="2">
        <f>+('3 Planilla Preadjudicación OTIC'!AD239)</f>
        <v>0</v>
      </c>
      <c r="AE239" s="4">
        <f>+('3 Planilla Preadjudicación OTIC'!AE239)</f>
        <v>0</v>
      </c>
      <c r="AF239" s="2" t="str">
        <f>+('3 Planilla Preadjudicación OTIC'!AF239)</f>
        <v>CONVOCATORIA ABIERTA</v>
      </c>
      <c r="AG239" s="2">
        <f>+('3 Planilla Preadjudicación OTIC'!AG239)</f>
        <v>46</v>
      </c>
      <c r="AH239" s="30">
        <v>2</v>
      </c>
      <c r="AI239" s="2" t="str">
        <f>+('3 Planilla Preadjudicación OTIC'!AI239)</f>
        <v>76511150-1</v>
      </c>
      <c r="AJ239" s="135" t="str">
        <f>+('3 Planilla Preadjudicación OTIC'!AJ239)</f>
        <v>Gestcap Chile LTDA</v>
      </c>
      <c r="AK239" s="4">
        <f>+('3 Planilla Preadjudicación OTIC'!AK239)</f>
        <v>182</v>
      </c>
      <c r="AL239" s="2">
        <f>+('3 Planilla Preadjudicación OTIC'!AL239)</f>
        <v>46</v>
      </c>
      <c r="AM239" s="2">
        <f>+('3 Planilla Preadjudicación OTIC'!AM239)</f>
        <v>5075</v>
      </c>
      <c r="AN239" s="12">
        <f>+('3 Planilla Preadjudicación OTIC'!AN239)</f>
        <v>275000</v>
      </c>
      <c r="AO239" s="12">
        <f>+('3 Planilla Preadjudicación OTIC'!AO239)</f>
        <v>0</v>
      </c>
      <c r="AP239" s="12">
        <f>+('3 Planilla Preadjudicación OTIC'!AP239)</f>
        <v>18473000</v>
      </c>
      <c r="AQ239" s="12">
        <f>+('3 Planilla Preadjudicación OTIC'!AQ239)</f>
        <v>3680000</v>
      </c>
      <c r="AR239" s="12">
        <f>+('3 Planilla Preadjudicación OTIC'!AR239)</f>
        <v>5500000</v>
      </c>
      <c r="AS239" s="12">
        <f>+('3 Planilla Preadjudicación OTIC'!AS239)</f>
        <v>4600000</v>
      </c>
      <c r="AT239" s="12">
        <f>+('3 Planilla Preadjudicación OTIC'!AT239)</f>
        <v>0</v>
      </c>
      <c r="AU239" s="12">
        <f>+('3 Planilla Preadjudicación OTIC'!AU239)</f>
        <v>32253000</v>
      </c>
      <c r="AV239" s="12" t="str">
        <f>+('3 Planilla Preadjudicación OTIC'!AV239)</f>
        <v>SI</v>
      </c>
      <c r="AW239" s="2">
        <f>+('3 Planilla Preadjudicación OTIC'!AW239)</f>
        <v>0</v>
      </c>
      <c r="AX239" s="4">
        <f>+('3 Planilla Preadjudicación OTIC'!AX239)</f>
        <v>5</v>
      </c>
      <c r="AY239" s="2">
        <f>+('3 Planilla Preadjudicación OTIC'!AY239)</f>
        <v>7</v>
      </c>
      <c r="AZ239" s="2" t="str">
        <f>+('3 Planilla Preadjudicación OTIC'!BA239)</f>
        <v>-</v>
      </c>
      <c r="BA239" s="2" t="str">
        <f>+('3 Planilla Preadjudicación OTIC'!BB239)</f>
        <v>-</v>
      </c>
      <c r="BB239" s="2" t="str">
        <f>+('3 Planilla Preadjudicación OTIC'!BC239)</f>
        <v>-</v>
      </c>
      <c r="BC239" s="2" t="str">
        <f>+('3 Planilla Preadjudicación OTIC'!BD239)</f>
        <v>-</v>
      </c>
      <c r="BD239" s="2" t="str">
        <f>+('3 Planilla Preadjudicación OTIC'!BE239)</f>
        <v>-</v>
      </c>
      <c r="BE239" s="2" t="str">
        <f>+('3 Planilla Preadjudicación OTIC'!BF239)</f>
        <v>-</v>
      </c>
      <c r="BF239" s="2"/>
      <c r="BG239" s="2">
        <f>+('3 Planilla Preadjudicación OTIC'!BG239)</f>
        <v>6.6</v>
      </c>
      <c r="BH239" s="2">
        <f>+('3 Planilla Preadjudicación OTIC'!BH239)</f>
        <v>6.6</v>
      </c>
      <c r="BI239" s="2">
        <f>+('3 Planilla Preadjudicación OTIC'!BI239)</f>
        <v>6.6</v>
      </c>
      <c r="BJ239" s="2">
        <f>+('3 Planilla Preadjudicación OTIC'!BJ239)</f>
        <v>6.6</v>
      </c>
      <c r="BK239" s="2">
        <f>+('3 Planilla Preadjudicación OTIC'!BK239)</f>
        <v>6.6</v>
      </c>
      <c r="BL239" s="199">
        <f>+('3 Planilla Preadjudicación OTIC'!BM239)</f>
        <v>7</v>
      </c>
      <c r="BM239" s="103">
        <f>ROUND(('3 Planilla Preadjudicación OTIC'!BN239),1)</f>
        <v>6.5</v>
      </c>
      <c r="BN239" s="4">
        <f>+('3 Planilla Preadjudicación OTIC'!BO239)</f>
        <v>0</v>
      </c>
      <c r="BO239" s="4">
        <f>+('3 Planilla Preadjudicación OTIC'!BP239)</f>
        <v>0</v>
      </c>
      <c r="BP239" s="4">
        <f>+('3 Planilla Preadjudicación OTIC'!BQ239)</f>
        <v>0</v>
      </c>
      <c r="BQ239" s="4">
        <f>+('3 Planilla Preadjudicación OTIC'!BR239)</f>
        <v>0</v>
      </c>
      <c r="BR239" s="4">
        <f>+('3 Planilla Preadjudicación OTIC'!BS239)</f>
        <v>0</v>
      </c>
      <c r="BS239" s="4">
        <f>+('3 Planilla Preadjudicación OTIC'!BT239)</f>
        <v>0</v>
      </c>
      <c r="BT239" s="135"/>
      <c r="BU239" s="85">
        <f>IF(VLOOKUP(A239,'BD OFICIAL'!$A$1:$AL$2097,7,0)=D239,0,1)</f>
        <v>0</v>
      </c>
      <c r="BV239" s="85">
        <f>IF(VLOOKUP(A239,'BD OFICIAL'!$A$1:$AL$2097,11,0)=J239,0,1)</f>
        <v>0</v>
      </c>
      <c r="BW239" s="85">
        <f>IF(VLOOKUP(A239,'BD OFICIAL'!$A$1:$AL$2097,13,0)=L239,0,1)</f>
        <v>0</v>
      </c>
      <c r="BX239" s="2">
        <f>IF(VLOOKUP(A239,'BD OFICIAL'!$A$1:$AL$2097,16,0)=O239,0,1)</f>
        <v>0</v>
      </c>
      <c r="BY239" s="2">
        <f>IF(VLOOKUP(A239,'BD OFICIAL'!$A$1:$AL$2097,17,0)=P239,0,1)</f>
        <v>0</v>
      </c>
      <c r="BZ239" s="2">
        <f>IF(VLOOKUP(A239,'BD OFICIAL'!$A$1:$AL$2097,19,0)=R239,0,1)</f>
        <v>0</v>
      </c>
      <c r="CA239" s="2">
        <f>IF(VLOOKUP(A239,'BD OFICIAL'!$A$1:$AL$2097,21,0)=T239,0,1)</f>
        <v>0</v>
      </c>
      <c r="CB239" s="2">
        <f>IF(VLOOKUP(A239,'BD OFICIAL'!$A$1:$AL$2097,24,0)=AK239,0,1)</f>
        <v>0</v>
      </c>
      <c r="CC239" s="2">
        <f>IF(VLOOKUP(A239,'BD OFICIAL'!$A$1:$AL$2097,25,0)=X239,0,1)</f>
        <v>0</v>
      </c>
      <c r="CD239" s="2">
        <f>IF(VLOOKUP(A239,'BD OFICIAL'!$A$1:$AL$2097,26,0)=Y239,0,1)</f>
        <v>0</v>
      </c>
      <c r="CE239" s="2">
        <f>IF(VLOOKUP(A239,'BD OFICIAL'!$A$1:$AL$2097,27,0)=Z239,0,1)</f>
        <v>0</v>
      </c>
      <c r="CF239" s="2">
        <f>IF(VLOOKUP(A239,'BD OFICIAL'!$A$1:$AL$2097,28,0)=AA239,0,1)</f>
        <v>0</v>
      </c>
      <c r="CG239" s="2">
        <f>IF(VLOOKUP(A239,'BD OFICIAL'!$A$1:$AL$2097,33,0)=AF239,0,1)</f>
        <v>0</v>
      </c>
      <c r="CH239" s="2">
        <f>IF(VLOOKUP(A239,'BD OFICIAL'!$A$1:$AL$2097,35,0)=AH239,0,1)</f>
        <v>0</v>
      </c>
      <c r="CI239" s="85">
        <f>IF(VLOOKUP(A239,'BD OFICIAL'!$A$1:$AL$2097,34,0)=AL239,0,1)</f>
        <v>0</v>
      </c>
      <c r="CJ239" s="12">
        <f>VLOOKUP(A239,'BD OFICIAL'!$A$1:$AM$2097,36,0)*AM239-AP239</f>
        <v>0</v>
      </c>
      <c r="CK239" s="85" t="str">
        <f t="shared" si="109"/>
        <v>SHNOM</v>
      </c>
      <c r="CL239" s="85" t="str">
        <f t="shared" si="110"/>
        <v>SI</v>
      </c>
      <c r="CM239" s="85" t="str">
        <f t="shared" si="123"/>
        <v>NO</v>
      </c>
      <c r="CN239" s="31">
        <f t="shared" si="124"/>
        <v>0</v>
      </c>
      <c r="CO239" s="31">
        <f t="shared" si="111"/>
        <v>0</v>
      </c>
      <c r="CP239" s="31">
        <f t="shared" si="136"/>
        <v>0</v>
      </c>
      <c r="CQ239" s="31">
        <f>IF(Y239="NO",0,IF(Y239="SI",IF(VLOOKUP(A239,'BD OFICIAL'!$A:$AO,40,0)=AQ239,0,1)))</f>
        <v>0</v>
      </c>
      <c r="CR239" s="31">
        <f>IF(Z239="NO",0,IF(Z239="SI",IF(VLOOKUP(A239,'BD OFICIAL'!$A:$AO,41,0)=AS239,0,1)))</f>
        <v>0</v>
      </c>
      <c r="CS239" s="31">
        <f t="shared" si="112"/>
        <v>0</v>
      </c>
      <c r="CT239" s="31">
        <f t="shared" si="113"/>
        <v>0</v>
      </c>
      <c r="CU239" s="31">
        <f>IF(VLOOKUP(A239,'BD OFICIAL'!$A$1:$AL$1055,31,0)="SI",IF(AT239&gt;0,0,1),IF(AT239=0,0,1))</f>
        <v>0</v>
      </c>
      <c r="CV239" s="31">
        <f t="shared" si="114"/>
        <v>0</v>
      </c>
      <c r="CW239" s="31">
        <f t="shared" si="115"/>
        <v>0</v>
      </c>
      <c r="CX239" s="85" t="str">
        <f t="shared" si="125"/>
        <v>SI</v>
      </c>
      <c r="CY239" s="31">
        <f t="shared" si="126"/>
        <v>0</v>
      </c>
      <c r="CZ239" s="85" t="str">
        <f>IF(ISERROR(VLOOKUP(AI239,EXPERIENCIA!$A$1:$C$2100,1,0)),"NO","SI")</f>
        <v>SI</v>
      </c>
      <c r="DA239" s="85">
        <f>IF(CX239="no","NO APLICA",IF(AX239=0,"ERROR NOTA",IF(AND(AX239&gt;1,CZ239="NO"),"ERROR NOTA",IF(AND(CZ239="NO",AX239=1),0,IF(VLOOKUP(AI239,EXPERIENCIA!$A$1:$C$2100,3,0)=AX239,0,"ERROR NOTA")))))</f>
        <v>0</v>
      </c>
      <c r="DB239" s="85" t="str">
        <f>IF(ISERROR(VLOOKUP(AI239,COMPORTAMIENTO!$A$1:$C$2100,1,0)),"NO","SI")</f>
        <v>SI</v>
      </c>
      <c r="DC239" s="85">
        <f>IF(CX239="NO","NO APLICA",IF(AY239=0,"ERROR NOTA",IF(AND(DB239="NO",AY239=7),0,IF(VLOOKUP(AI239,COMPORTAMIENTO!$A$2:$H$2100,8,0)=AY239,0,"ERROR NOTA"))))</f>
        <v>0</v>
      </c>
      <c r="DD239" s="103">
        <f t="shared" si="127"/>
        <v>0.5</v>
      </c>
      <c r="DE239" s="103">
        <f t="shared" si="128"/>
        <v>0.70000000000000007</v>
      </c>
      <c r="DF239" s="85" t="str">
        <f t="shared" si="116"/>
        <v>SI</v>
      </c>
      <c r="DG239" s="85">
        <f t="shared" si="117"/>
        <v>0</v>
      </c>
      <c r="DH239" s="85">
        <f t="shared" si="129"/>
        <v>0</v>
      </c>
      <c r="DI239" s="85">
        <f t="shared" si="118"/>
        <v>0</v>
      </c>
      <c r="DJ239" s="7">
        <f t="shared" si="130"/>
        <v>6.6</v>
      </c>
      <c r="DK239" s="7">
        <f t="shared" si="119"/>
        <v>6.6</v>
      </c>
      <c r="DL239" s="12">
        <f t="shared" si="131"/>
        <v>5075</v>
      </c>
      <c r="DM239" s="12">
        <f>VLOOKUP(A239,'5 TD'!$A:$B,2,0)</f>
        <v>5075</v>
      </c>
      <c r="DN239" s="7">
        <f t="shared" si="120"/>
        <v>7</v>
      </c>
      <c r="DO239" s="85" t="str">
        <f t="shared" si="121"/>
        <v>APROBADO</v>
      </c>
      <c r="DP239" s="85" t="str">
        <f t="shared" si="137"/>
        <v>APROBADO</v>
      </c>
      <c r="DQ239" s="7">
        <f t="shared" si="138"/>
        <v>6.5</v>
      </c>
      <c r="DR239" s="85" t="str">
        <f t="shared" si="132"/>
        <v>APROBADO</v>
      </c>
      <c r="DS239" s="2">
        <f>+('3 Planilla Preadjudicación OTIC'!BO239)</f>
        <v>0</v>
      </c>
      <c r="DT239" s="2">
        <f>IF(DR239="APROBADO",VLOOKUP(A239,'5 TD'!$D$3:$E$270,2,0),"NO APLICA")</f>
        <v>7</v>
      </c>
      <c r="DU239" s="2" t="str">
        <f t="shared" si="139"/>
        <v>NO</v>
      </c>
      <c r="DV239" s="2" t="str">
        <f>IF(DU239="SI",VLOOKUP(A239,'5 TD'!$G$3:$H$270,2,0),"NO APLICA ")</f>
        <v xml:space="preserve">NO APLICA </v>
      </c>
      <c r="DW239" s="2" t="str">
        <f t="shared" si="133"/>
        <v>NO</v>
      </c>
      <c r="DX239" s="2" t="str">
        <f>IF(DW239="SI",VLOOKUP(A239,'5 TD'!$J$4:$K$472,2,0),"NO APLICA")</f>
        <v>NO APLICA</v>
      </c>
      <c r="DY239" s="2" t="str">
        <f t="shared" si="134"/>
        <v>NO</v>
      </c>
      <c r="DZ239" s="7" t="str">
        <f>IF(DY239="SI",VLOOKUP(A239,'5 TD'!$M$4:$N$350,2,0),"NO APLICA")</f>
        <v>NO APLICA</v>
      </c>
      <c r="EA239" s="2" t="str">
        <f t="shared" si="122"/>
        <v>NO APLICA</v>
      </c>
      <c r="EB239" s="12" t="str">
        <f t="shared" si="135"/>
        <v/>
      </c>
      <c r="EC239" s="12" t="str">
        <f>IF(EA239="SI",VLOOKUP(A239,'5 TD'!$V$4:$W$479,2,0),"NO APLICA")</f>
        <v>NO APLICA</v>
      </c>
      <c r="ED239" s="2" t="str">
        <f t="shared" si="140"/>
        <v>NO</v>
      </c>
      <c r="EE239" s="79" t="str">
        <f>IF(ED239="SI",VLOOKUP(AI239,COMPORTAMIENTO!$A$1:$H$2100,7,0),"NO APLICA")</f>
        <v>NO APLICA</v>
      </c>
      <c r="EF239" s="234" t="str">
        <f>IF(ED239="SI",VLOOKUP(A239,'5 TD'!$P$2:$Q$479,2,0),"NO APLICA")</f>
        <v>NO APLICA</v>
      </c>
      <c r="EG239" s="2" t="str">
        <f t="shared" si="141"/>
        <v>NO</v>
      </c>
      <c r="EH239" s="2">
        <f>IF(CZ239="no",0,VLOOKUP(AI239,EXPERIENCIA!$A$1:$C$2100,2,0))</f>
        <v>54</v>
      </c>
      <c r="EI239" s="2">
        <f>IF(CZ239="si",VLOOKUP(A239,'5 TD'!$S$3:$T$2103,2,0),0)</f>
        <v>181</v>
      </c>
      <c r="EJ239" s="2" t="str">
        <f t="shared" si="142"/>
        <v>NO</v>
      </c>
      <c r="EK239" s="2">
        <f>+('3 Planilla Preadjudicación OTIC'!BU240)</f>
        <v>0</v>
      </c>
      <c r="EL239" s="3"/>
      <c r="EM239" s="3"/>
      <c r="EN239" s="3"/>
    </row>
    <row r="240" spans="1:144" s="3" customFormat="1" ht="15" hidden="1" customHeight="1" x14ac:dyDescent="0.3">
      <c r="A240" s="2">
        <f>+('3 Planilla Preadjudicación OTIC'!A240)</f>
        <v>14543</v>
      </c>
      <c r="B240" s="2" t="str">
        <f>+('3 Planilla Preadjudicación OTIC'!B240)</f>
        <v>53334038-5</v>
      </c>
      <c r="C240" s="4">
        <f>+('3 Planilla Preadjudicación OTIC'!E240)</f>
        <v>2025</v>
      </c>
      <c r="D240" s="4" t="str">
        <f>+('3 Planilla Preadjudicación OTIC'!F240)</f>
        <v>Fondos Regionales</v>
      </c>
      <c r="E240" s="4" t="str">
        <f>+('3 Planilla Preadjudicación OTIC'!G240)</f>
        <v>61531000-K</v>
      </c>
      <c r="F240" s="4" t="str">
        <f>+('3 Planilla Preadjudicación OTIC'!H240)</f>
        <v>SENCE</v>
      </c>
      <c r="G240" s="4"/>
      <c r="H240" s="4"/>
      <c r="I240" s="4" t="str">
        <f>+('3 Planilla Preadjudicación OTIC'!I240)</f>
        <v>INSTALACIONES ELÉCTRICAS TIPO F Y G</v>
      </c>
      <c r="J240" s="4" t="str">
        <f>+('3 Planilla Preadjudicación OTIC'!J240)</f>
        <v>PF0679</v>
      </c>
      <c r="K240" s="4" t="str">
        <f>+('3 Planilla Preadjudicación OTIC'!K240)</f>
        <v>TÉCNICAS PARA EL EMPRENDIMIENTO</v>
      </c>
      <c r="L240" s="4" t="str">
        <f>+('3 Planilla Preadjudicación OTIC'!L240)</f>
        <v>PF0921</v>
      </c>
      <c r="M240" s="2">
        <f>+('3 Planilla Preadjudicación OTIC'!M240)</f>
        <v>9</v>
      </c>
      <c r="N240" s="4" t="str">
        <f>+('3 Planilla Preadjudicación OTIC'!N240)</f>
        <v>DE LA ARAUCANÍA</v>
      </c>
      <c r="O240" s="4" t="str">
        <f>+('3 Planilla Preadjudicación OTIC'!O240)</f>
        <v>ERCILLA</v>
      </c>
      <c r="P240" s="4" t="str">
        <f>+('3 Planilla Preadjudicación OTIC'!P240)</f>
        <v>PERSONAS VULNERABLES PERTENECIENTES AL 80 % MÁS VULNERABLE</v>
      </c>
      <c r="Q240" s="4" t="str">
        <f>+('3 Planilla Preadjudicación OTIC'!Q240)</f>
        <v>PRESENCIAL</v>
      </c>
      <c r="R240" s="4" t="str">
        <f>+('3 Planilla Preadjudicación OTIC'!R240)</f>
        <v>INDEPENDIENTE</v>
      </c>
      <c r="S240" s="4" t="str">
        <f>+('3 Planilla Preadjudicación OTIC'!S240)</f>
        <v>01. LUNES - MAÑANA / 04. MARTES - MAÑANA / 07. MIÉRCOLES - MAÑANA / 10. JUEVES - MAÑANA / 13. VIERNES - MAÑANA</v>
      </c>
      <c r="T240" s="2">
        <f>+('3 Planilla Preadjudicación OTIC'!T240)</f>
        <v>20</v>
      </c>
      <c r="U240" s="2">
        <f>+('3 Planilla Preadjudicación OTIC'!U240)</f>
        <v>260</v>
      </c>
      <c r="V240" s="2">
        <f>+('3 Planilla Preadjudicación OTIC'!V240)</f>
        <v>12</v>
      </c>
      <c r="W240" s="2">
        <f>+('3 Planilla Preadjudicación OTIC'!W240)</f>
        <v>272</v>
      </c>
      <c r="X240" s="2">
        <f>+('3 Planilla Preadjudicación OTIC'!X240)</f>
        <v>4</v>
      </c>
      <c r="Y240" s="2" t="str">
        <f>+('3 Planilla Preadjudicación OTIC'!Y240)</f>
        <v>SI</v>
      </c>
      <c r="Z240" s="2" t="str">
        <f>+('3 Planilla Preadjudicación OTIC'!Z240)</f>
        <v>SI</v>
      </c>
      <c r="AA240" s="2" t="str">
        <f>+('3 Planilla Preadjudicación OTIC'!AA240)</f>
        <v>SI</v>
      </c>
      <c r="AB240" s="4">
        <f>+('3 Planilla Preadjudicación OTIC'!AB240)</f>
        <v>0</v>
      </c>
      <c r="AC240" s="4" t="str">
        <f>+('3 Planilla Preadjudicación OTIC'!AC240)</f>
        <v>EDUCACIÓN MEDIA COMPLETA CIENTÍFICO HUMANISTA O ALUMNOS DE LICEOS DE EDUCACIÓN TÉCNICO PROFESIONAL
EGRESADOS O CURSANDO ÚLTIMO AÑO DE LA ESPECIALIDAD DE ELECTRICIDAD, ACREDITABLE;</v>
      </c>
      <c r="AD240" s="2" t="str">
        <f>+('3 Planilla Preadjudicación OTIC'!AD240)</f>
        <v>SI</v>
      </c>
      <c r="AE240" s="4" t="str">
        <f>+('3 Planilla Preadjudicación OTIC'!AE240)</f>
        <v>LICENCIA SEC</v>
      </c>
      <c r="AF240" s="2" t="str">
        <f>+('3 Planilla Preadjudicación OTIC'!AF240)</f>
        <v>CONVOCATORIA ABIERTA</v>
      </c>
      <c r="AG240" s="2">
        <f>+('3 Planilla Preadjudicación OTIC'!AG240)</f>
        <v>68</v>
      </c>
      <c r="AH240" s="30">
        <v>2</v>
      </c>
      <c r="AI240" s="2" t="str">
        <f>+('3 Planilla Preadjudicación OTIC'!AI240)</f>
        <v>77419740-0</v>
      </c>
      <c r="AJ240" s="135" t="str">
        <f>+('3 Planilla Preadjudicación OTIC'!AJ240)</f>
        <v>Laborem EIRL.</v>
      </c>
      <c r="AK240" s="4">
        <f>+('3 Planilla Preadjudicación OTIC'!AK240)</f>
        <v>157</v>
      </c>
      <c r="AL240" s="2">
        <f>+('3 Planilla Preadjudicación OTIC'!AL240)</f>
        <v>40</v>
      </c>
      <c r="AM240" s="2">
        <f>+('3 Planilla Preadjudicación OTIC'!AM240)</f>
        <v>5075</v>
      </c>
      <c r="AN240" s="12">
        <f>+('3 Planilla Preadjudicación OTIC'!AN240)</f>
        <v>275000</v>
      </c>
      <c r="AO240" s="12">
        <f>+('3 Planilla Preadjudicación OTIC'!AO240)</f>
        <v>250000</v>
      </c>
      <c r="AP240" s="12">
        <f>+('3 Planilla Preadjudicación OTIC'!AP240)</f>
        <v>27608000</v>
      </c>
      <c r="AQ240" s="12">
        <f>+('3 Planilla Preadjudicación OTIC'!AQ240)</f>
        <v>5440000</v>
      </c>
      <c r="AR240" s="12">
        <f>+('3 Planilla Preadjudicación OTIC'!AR240)</f>
        <v>5500000</v>
      </c>
      <c r="AS240" s="12">
        <f>+('3 Planilla Preadjudicación OTIC'!AS240)</f>
        <v>6800000</v>
      </c>
      <c r="AT240" s="12">
        <f>+('3 Planilla Preadjudicación OTIC'!AT240)</f>
        <v>5000000</v>
      </c>
      <c r="AU240" s="12">
        <f>+('3 Planilla Preadjudicación OTIC'!AU240)</f>
        <v>50348000</v>
      </c>
      <c r="AV240" s="12" t="str">
        <f>+('3 Planilla Preadjudicación OTIC'!AV240)</f>
        <v>NO</v>
      </c>
      <c r="AW240" s="4" t="str">
        <f>+('3 Planilla Preadjudicación OTIC'!AW240)</f>
        <v>Anexo N°3 cantidad de horas inferior a las del plan formativo</v>
      </c>
      <c r="AX240" s="4">
        <f>+('3 Planilla Preadjudicación OTIC'!AX240)</f>
        <v>0</v>
      </c>
      <c r="AY240" s="2">
        <f>+('3 Planilla Preadjudicación OTIC'!AY240)</f>
        <v>0</v>
      </c>
      <c r="AZ240" s="2" t="str">
        <f>+('3 Planilla Preadjudicación OTIC'!BA240)</f>
        <v>-</v>
      </c>
      <c r="BA240" s="2" t="str">
        <f>+('3 Planilla Preadjudicación OTIC'!BB240)</f>
        <v>-</v>
      </c>
      <c r="BB240" s="2" t="str">
        <f>+('3 Planilla Preadjudicación OTIC'!BC240)</f>
        <v>-</v>
      </c>
      <c r="BC240" s="2" t="str">
        <f>+('3 Planilla Preadjudicación OTIC'!BD240)</f>
        <v>-</v>
      </c>
      <c r="BD240" s="2" t="str">
        <f>+('3 Planilla Preadjudicación OTIC'!BE240)</f>
        <v>-</v>
      </c>
      <c r="BE240" s="2" t="str">
        <f>+('3 Planilla Preadjudicación OTIC'!BF240)</f>
        <v>-</v>
      </c>
      <c r="BF240" s="2"/>
      <c r="BG240" s="2">
        <f>+('3 Planilla Preadjudicación OTIC'!BG240)</f>
        <v>0</v>
      </c>
      <c r="BH240" s="2">
        <f>+('3 Planilla Preadjudicación OTIC'!BH240)</f>
        <v>0</v>
      </c>
      <c r="BI240" s="2">
        <f>+('3 Planilla Preadjudicación OTIC'!BI240)</f>
        <v>0</v>
      </c>
      <c r="BJ240" s="2">
        <f>+('3 Planilla Preadjudicación OTIC'!BJ240)</f>
        <v>0</v>
      </c>
      <c r="BK240" s="2">
        <f>+('3 Planilla Preadjudicación OTIC'!BK240)</f>
        <v>0</v>
      </c>
      <c r="BL240" s="199">
        <f>+('3 Planilla Preadjudicación OTIC'!BM240)</f>
        <v>0</v>
      </c>
      <c r="BM240" s="103">
        <f>ROUND(('3 Planilla Preadjudicación OTIC'!BN240),1)</f>
        <v>0</v>
      </c>
      <c r="BN240" s="4">
        <f>+('3 Planilla Preadjudicación OTIC'!BO240)</f>
        <v>0</v>
      </c>
      <c r="BO240" s="4">
        <f>+('3 Planilla Preadjudicación OTIC'!BP240)</f>
        <v>0</v>
      </c>
      <c r="BP240" s="4">
        <f>+('3 Planilla Preadjudicación OTIC'!BQ240)</f>
        <v>0</v>
      </c>
      <c r="BQ240" s="4">
        <f>+('3 Planilla Preadjudicación OTIC'!BR240)</f>
        <v>0</v>
      </c>
      <c r="BR240" s="4">
        <f>+('3 Planilla Preadjudicación OTIC'!BS240)</f>
        <v>0</v>
      </c>
      <c r="BS240" s="4">
        <f>+('3 Planilla Preadjudicación OTIC'!BT240)</f>
        <v>0</v>
      </c>
      <c r="BT240" s="135"/>
      <c r="BU240" s="85">
        <f>IF(VLOOKUP(A240,'BD OFICIAL'!$A$1:$AL$2097,7,0)=D240,0,1)</f>
        <v>0</v>
      </c>
      <c r="BV240" s="85">
        <f>IF(VLOOKUP(A240,'BD OFICIAL'!$A$1:$AL$2097,11,0)=J240,0,1)</f>
        <v>0</v>
      </c>
      <c r="BW240" s="85">
        <f>IF(VLOOKUP(A240,'BD OFICIAL'!$A$1:$AL$2097,13,0)=L240,0,1)</f>
        <v>0</v>
      </c>
      <c r="BX240" s="2">
        <f>IF(VLOOKUP(A240,'BD OFICIAL'!$A$1:$AL$2097,16,0)=O240,0,1)</f>
        <v>0</v>
      </c>
      <c r="BY240" s="2">
        <f>IF(VLOOKUP(A240,'BD OFICIAL'!$A$1:$AL$2097,17,0)=P240,0,1)</f>
        <v>0</v>
      </c>
      <c r="BZ240" s="2">
        <f>IF(VLOOKUP(A240,'BD OFICIAL'!$A$1:$AL$2097,19,0)=R240,0,1)</f>
        <v>0</v>
      </c>
      <c r="CA240" s="2">
        <f>IF(VLOOKUP(A240,'BD OFICIAL'!$A$1:$AL$2097,21,0)=T240,0,1)</f>
        <v>0</v>
      </c>
      <c r="CB240" s="2">
        <f>IF(VLOOKUP(A240,'BD OFICIAL'!$A$1:$AL$2097,24,0)=AK240,0,1)</f>
        <v>1</v>
      </c>
      <c r="CC240" s="2">
        <f>IF(VLOOKUP(A240,'BD OFICIAL'!$A$1:$AL$2097,25,0)=X240,0,1)</f>
        <v>0</v>
      </c>
      <c r="CD240" s="2">
        <f>IF(VLOOKUP(A240,'BD OFICIAL'!$A$1:$AL$2097,26,0)=Y240,0,1)</f>
        <v>0</v>
      </c>
      <c r="CE240" s="2">
        <f>IF(VLOOKUP(A240,'BD OFICIAL'!$A$1:$AL$2097,27,0)=Z240,0,1)</f>
        <v>0</v>
      </c>
      <c r="CF240" s="2">
        <f>IF(VLOOKUP(A240,'BD OFICIAL'!$A$1:$AL$2097,28,0)=AA240,0,1)</f>
        <v>0</v>
      </c>
      <c r="CG240" s="2">
        <f>IF(VLOOKUP(A240,'BD OFICIAL'!$A$1:$AL$2097,33,0)=AF240,0,1)</f>
        <v>0</v>
      </c>
      <c r="CH240" s="2">
        <f>IF(VLOOKUP(A240,'BD OFICIAL'!$A$1:$AL$2097,35,0)=AH240,0,1)</f>
        <v>0</v>
      </c>
      <c r="CI240" s="85">
        <f>IF(VLOOKUP(A240,'BD OFICIAL'!$A$1:$AL$2097,34,0)=AL240,0,1)</f>
        <v>1</v>
      </c>
      <c r="CJ240" s="12">
        <f>VLOOKUP(A240,'BD OFICIAL'!$A$1:$AM$2097,36,0)*AM240-AP240</f>
        <v>0</v>
      </c>
      <c r="CK240" s="85" t="str">
        <f t="shared" si="109"/>
        <v>SHNOM</v>
      </c>
      <c r="CL240" s="85" t="str">
        <f t="shared" si="110"/>
        <v>SI</v>
      </c>
      <c r="CM240" s="85" t="str">
        <f t="shared" si="123"/>
        <v>NO</v>
      </c>
      <c r="CN240" s="31">
        <f t="shared" si="124"/>
        <v>0</v>
      </c>
      <c r="CO240" s="31">
        <f t="shared" si="111"/>
        <v>0</v>
      </c>
      <c r="CP240" s="31">
        <f t="shared" si="136"/>
        <v>0</v>
      </c>
      <c r="CQ240" s="31">
        <f>IF(Y240="NO",0,IF(Y240="SI",IF(VLOOKUP(A240,'BD OFICIAL'!$A:$AO,40,0)=AQ240,0,1)))</f>
        <v>0</v>
      </c>
      <c r="CR240" s="31">
        <f>IF(Z240="NO",0,IF(Z240="SI",IF(VLOOKUP(A240,'BD OFICIAL'!$A:$AO,41,0)=AS240,0,1)))</f>
        <v>0</v>
      </c>
      <c r="CS240" s="31">
        <f t="shared" si="112"/>
        <v>0</v>
      </c>
      <c r="CT240" s="31">
        <f t="shared" si="113"/>
        <v>0</v>
      </c>
      <c r="CU240" s="31">
        <f>IF(VLOOKUP(A240,'BD OFICIAL'!$A$1:$AL$1055,31,0)="SI",IF(AT240&gt;0,0,1),IF(AT240=0,0,1))</f>
        <v>0</v>
      </c>
      <c r="CV240" s="31">
        <f t="shared" si="114"/>
        <v>0</v>
      </c>
      <c r="CW240" s="31">
        <f t="shared" si="115"/>
        <v>0</v>
      </c>
      <c r="CX240" s="85" t="str">
        <f t="shared" si="125"/>
        <v>NO</v>
      </c>
      <c r="CY240" s="31">
        <f t="shared" si="126"/>
        <v>0</v>
      </c>
      <c r="CZ240" s="85" t="str">
        <f>IF(ISERROR(VLOOKUP(AI240,EXPERIENCIA!$A$1:$C$2100,1,0)),"NO","SI")</f>
        <v>SI</v>
      </c>
      <c r="DA240" s="85" t="str">
        <f>IF(CX240="no","NO APLICA",IF(AX240=0,"ERROR NOTA",IF(AND(AX240&gt;1,CZ240="NO"),"ERROR NOTA",IF(AND(CZ240="NO",AX240=1),0,IF(VLOOKUP(AI240,EXPERIENCIA!$A$1:$C$2100,3,0)=AX240,0,"ERROR NOTA")))))</f>
        <v>NO APLICA</v>
      </c>
      <c r="DB240" s="85" t="str">
        <f>IF(ISERROR(VLOOKUP(AI240,COMPORTAMIENTO!$A$1:$C$2100,1,0)),"NO","SI")</f>
        <v>SI</v>
      </c>
      <c r="DC240" s="85" t="str">
        <f>IF(CX240="NO","NO APLICA",IF(AY240=0,"ERROR NOTA",IF(AND(DB240="NO",AY240=7),0,IF(VLOOKUP(AI240,COMPORTAMIENTO!$A$2:$H$2100,8,0)=AY240,0,"ERROR NOTA"))))</f>
        <v>NO APLICA</v>
      </c>
      <c r="DD240" s="103" t="str">
        <f t="shared" si="127"/>
        <v>NO APLICA</v>
      </c>
      <c r="DE240" s="103" t="str">
        <f t="shared" si="128"/>
        <v>NO APLICA</v>
      </c>
      <c r="DF240" s="85" t="str">
        <f t="shared" si="116"/>
        <v>SI</v>
      </c>
      <c r="DG240" s="85">
        <f t="shared" si="117"/>
        <v>0</v>
      </c>
      <c r="DH240" s="85">
        <f t="shared" si="129"/>
        <v>0</v>
      </c>
      <c r="DI240" s="85" t="str">
        <f t="shared" si="118"/>
        <v>NO APLICA</v>
      </c>
      <c r="DJ240" s="7" t="str">
        <f t="shared" si="130"/>
        <v>NO APLICA</v>
      </c>
      <c r="DK240" s="7" t="str">
        <f t="shared" si="119"/>
        <v>NO APLICA</v>
      </c>
      <c r="DL240" s="12">
        <f t="shared" si="131"/>
        <v>5075</v>
      </c>
      <c r="DM240" s="12">
        <f>VLOOKUP(A240,'5 TD'!$A:$B,2,0)</f>
        <v>5075</v>
      </c>
      <c r="DN240" s="7" t="str">
        <f t="shared" si="120"/>
        <v>NO APLICA</v>
      </c>
      <c r="DO240" s="85" t="str">
        <f t="shared" si="121"/>
        <v>NO APLICA</v>
      </c>
      <c r="DP240" s="85" t="str">
        <f t="shared" si="137"/>
        <v>NO APLICA</v>
      </c>
      <c r="DQ240" s="7" t="str">
        <f t="shared" si="138"/>
        <v>NO APLICA</v>
      </c>
      <c r="DR240" s="85" t="str">
        <f t="shared" si="132"/>
        <v>NO APLICA</v>
      </c>
      <c r="DS240" s="2">
        <f>+('3 Planilla Preadjudicación OTIC'!BO240)</f>
        <v>0</v>
      </c>
      <c r="DT240" s="2" t="str">
        <f>IF(DR240="APROBADO",VLOOKUP(A240,'5 TD'!$D$3:$E$270,2,0),"NO APLICA")</f>
        <v>NO APLICA</v>
      </c>
      <c r="DU240" s="2" t="str">
        <f t="shared" si="139"/>
        <v>NO APLICA</v>
      </c>
      <c r="DV240" s="2" t="str">
        <f>IF(DU240="SI",VLOOKUP(A240,'5 TD'!$G$3:$H$270,2,0),"NO APLICA ")</f>
        <v xml:space="preserve">NO APLICA </v>
      </c>
      <c r="DW240" s="2" t="str">
        <f t="shared" si="133"/>
        <v>NO</v>
      </c>
      <c r="DX240" s="2" t="str">
        <f>IF(DW240="SI",VLOOKUP(A240,'5 TD'!$J$4:$K$472,2,0),"NO APLICA")</f>
        <v>NO APLICA</v>
      </c>
      <c r="DY240" s="2" t="str">
        <f t="shared" si="134"/>
        <v>NO</v>
      </c>
      <c r="DZ240" s="7" t="str">
        <f>IF(DY240="SI",VLOOKUP(A240,'5 TD'!$M$4:$N$350,2,0),"NO APLICA")</f>
        <v>NO APLICA</v>
      </c>
      <c r="EA240" s="2" t="str">
        <f t="shared" si="122"/>
        <v>NO APLICA</v>
      </c>
      <c r="EB240" s="12" t="str">
        <f t="shared" si="135"/>
        <v/>
      </c>
      <c r="EC240" s="12" t="str">
        <f>IF(EA240="SI",VLOOKUP(A240,'5 TD'!$V$4:$W$479,2,0),"NO APLICA")</f>
        <v>NO APLICA</v>
      </c>
      <c r="ED240" s="2" t="str">
        <f t="shared" si="140"/>
        <v>NO</v>
      </c>
      <c r="EE240" s="79" t="str">
        <f>IF(ED240="SI",VLOOKUP(AI240,COMPORTAMIENTO!$A$1:$H$2100,7,0),"NO APLICA")</f>
        <v>NO APLICA</v>
      </c>
      <c r="EF240" s="234" t="str">
        <f>IF(ED240="SI",VLOOKUP(A240,'5 TD'!$P$2:$Q$479,2,0),"NO APLICA")</f>
        <v>NO APLICA</v>
      </c>
      <c r="EG240" s="2" t="str">
        <f t="shared" si="141"/>
        <v>NO</v>
      </c>
      <c r="EH240" s="2">
        <f>IF(CZ240="no",0,VLOOKUP(AI240,EXPERIENCIA!$A$1:$C$2100,2,0))</f>
        <v>1</v>
      </c>
      <c r="EI240" s="2">
        <f>IF(CZ240="si",VLOOKUP(A240,'5 TD'!$S$3:$T$2103,2,0),0)</f>
        <v>146</v>
      </c>
      <c r="EJ240" s="2" t="str">
        <f t="shared" si="142"/>
        <v>NO</v>
      </c>
      <c r="EK240" s="2">
        <f>+('3 Planilla Preadjudicación OTIC'!BU241)</f>
        <v>0</v>
      </c>
      <c r="EL240" s="3" t="s">
        <v>1705</v>
      </c>
    </row>
    <row r="241" spans="1:144" ht="15" hidden="1" customHeight="1" x14ac:dyDescent="0.3">
      <c r="A241" s="2">
        <f>+('3 Planilla Preadjudicación OTIC'!A241)</f>
        <v>14555</v>
      </c>
      <c r="B241" s="2" t="str">
        <f>+('3 Planilla Preadjudicación OTIC'!B241)</f>
        <v>53334038-5</v>
      </c>
      <c r="C241" s="4">
        <f>+('3 Planilla Preadjudicación OTIC'!E241)</f>
        <v>2025</v>
      </c>
      <c r="D241" s="4" t="str">
        <f>+('3 Planilla Preadjudicación OTIC'!F241)</f>
        <v>Fondos Regionales</v>
      </c>
      <c r="E241" s="4" t="str">
        <f>+('3 Planilla Preadjudicación OTIC'!G241)</f>
        <v>61531000-K</v>
      </c>
      <c r="F241" s="4" t="str">
        <f>+('3 Planilla Preadjudicación OTIC'!H241)</f>
        <v>SENCE</v>
      </c>
      <c r="G241" s="4"/>
      <c r="H241" s="4"/>
      <c r="I241" s="4" t="str">
        <f>+('3 Planilla Preadjudicación OTIC'!I241)</f>
        <v>LABORES DE INSTALACIONES SANITARIAS</v>
      </c>
      <c r="J241" s="4" t="str">
        <f>+('3 Planilla Preadjudicación OTIC'!J241)</f>
        <v>PF1575</v>
      </c>
      <c r="K241" s="4" t="str">
        <f>+('3 Planilla Preadjudicación OTIC'!K241)</f>
        <v>TÉCNICAS PARA EL EMPRENDIMIENTO</v>
      </c>
      <c r="L241" s="4" t="str">
        <f>+('3 Planilla Preadjudicación OTIC'!L241)</f>
        <v>PF0921</v>
      </c>
      <c r="M241" s="2">
        <f>+('3 Planilla Preadjudicación OTIC'!M241)</f>
        <v>9</v>
      </c>
      <c r="N241" s="4" t="str">
        <f>+('3 Planilla Preadjudicación OTIC'!N241)</f>
        <v>DE LA ARAUCANÍA</v>
      </c>
      <c r="O241" s="4" t="str">
        <f>+('3 Planilla Preadjudicación OTIC'!O241)</f>
        <v>CURARREHUE</v>
      </c>
      <c r="P241" s="4" t="str">
        <f>+('3 Planilla Preadjudicación OTIC'!P241)</f>
        <v>PERSONAS VULNERABLES PERTENECIENTES AL 80 % MÁS VULNERABLE</v>
      </c>
      <c r="Q241" s="4" t="str">
        <f>+('3 Planilla Preadjudicación OTIC'!Q241)</f>
        <v>PRESENCIAL</v>
      </c>
      <c r="R241" s="4" t="str">
        <f>+('3 Planilla Preadjudicación OTIC'!R241)</f>
        <v>INDEPENDIENTE</v>
      </c>
      <c r="S241" s="4" t="str">
        <f>+('3 Planilla Preadjudicación OTIC'!S241)</f>
        <v>01. LUNES - MAÑANA / 04. MARTES - MAÑANA / 07. MIÉRCOLES - MAÑANA / 10. JUEVES - MAÑANA / 13. VIERNES - MAÑANA</v>
      </c>
      <c r="T241" s="2">
        <f>+('3 Planilla Preadjudicación OTIC'!T241)</f>
        <v>20</v>
      </c>
      <c r="U241" s="2">
        <f>+('3 Planilla Preadjudicación OTIC'!U241)</f>
        <v>145</v>
      </c>
      <c r="V241" s="2">
        <f>+('3 Planilla Preadjudicación OTIC'!V241)</f>
        <v>12</v>
      </c>
      <c r="W241" s="2">
        <f>+('3 Planilla Preadjudicación OTIC'!W241)</f>
        <v>157</v>
      </c>
      <c r="X241" s="2">
        <f>+('3 Planilla Preadjudicación OTIC'!X241)</f>
        <v>4</v>
      </c>
      <c r="Y241" s="2" t="str">
        <f>+('3 Planilla Preadjudicación OTIC'!Y241)</f>
        <v>SI</v>
      </c>
      <c r="Z241" s="2" t="str">
        <f>+('3 Planilla Preadjudicación OTIC'!Z241)</f>
        <v>SI</v>
      </c>
      <c r="AA241" s="2" t="str">
        <f>+('3 Planilla Preadjudicación OTIC'!AA241)</f>
        <v>SI</v>
      </c>
      <c r="AB241" s="4">
        <f>+('3 Planilla Preadjudicación OTIC'!AB241)</f>
        <v>0</v>
      </c>
      <c r="AC241" s="4" t="str">
        <f>+('3 Planilla Preadjudicación OTIC'!AC241)</f>
        <v>EDUCACIÓN MEDIA COMPLETA, PREFERENTEMENTE. Y HABER CURSADO EL CURSO DE “LABORES DE SOPORTE EN INSTALACIONES
SANITARIAS” O EXPERIENCIA DE DOS AÑOS COMO “AYUDANTE INSTALACIONES SANITARIAS”, DEMOSTRABLE.</v>
      </c>
      <c r="AD241" s="2">
        <f>+('3 Planilla Preadjudicación OTIC'!AD241)</f>
        <v>0</v>
      </c>
      <c r="AE241" s="4">
        <f>+('3 Planilla Preadjudicación OTIC'!AE241)</f>
        <v>0</v>
      </c>
      <c r="AF241" s="2" t="str">
        <f>+('3 Planilla Preadjudicación OTIC'!AF241)</f>
        <v>CONVOCATORIA ABIERTA</v>
      </c>
      <c r="AG241" s="2">
        <f>+('3 Planilla Preadjudicación OTIC'!AG241)</f>
        <v>40</v>
      </c>
      <c r="AH241" s="30">
        <v>2</v>
      </c>
      <c r="AI241" s="2" t="str">
        <f>+('3 Planilla Preadjudicación OTIC'!AI241)</f>
        <v>77419740-0</v>
      </c>
      <c r="AJ241" s="135" t="str">
        <f>+('3 Planilla Preadjudicación OTIC'!AJ241)</f>
        <v>Laborem EIRL.</v>
      </c>
      <c r="AK241" s="4">
        <f>+('3 Planilla Preadjudicación OTIC'!AK241)</f>
        <v>157</v>
      </c>
      <c r="AL241" s="2">
        <f>+('3 Planilla Preadjudicación OTIC'!AL241)</f>
        <v>40</v>
      </c>
      <c r="AM241" s="2">
        <f>+('3 Planilla Preadjudicación OTIC'!AM241)</f>
        <v>5075</v>
      </c>
      <c r="AN241" s="12">
        <f>+('3 Planilla Preadjudicación OTIC'!AN241)</f>
        <v>275000</v>
      </c>
      <c r="AO241" s="12">
        <f>+('3 Planilla Preadjudicación OTIC'!AO241)</f>
        <v>0</v>
      </c>
      <c r="AP241" s="12">
        <f>+('3 Planilla Preadjudicación OTIC'!AP241)</f>
        <v>15935500</v>
      </c>
      <c r="AQ241" s="12">
        <f>+('3 Planilla Preadjudicación OTIC'!AQ241)</f>
        <v>3200000</v>
      </c>
      <c r="AR241" s="12">
        <f>+('3 Planilla Preadjudicación OTIC'!AR241)</f>
        <v>5500000</v>
      </c>
      <c r="AS241" s="12">
        <f>+('3 Planilla Preadjudicación OTIC'!AS241)</f>
        <v>4000000</v>
      </c>
      <c r="AT241" s="12">
        <f>+('3 Planilla Preadjudicación OTIC'!AT241)</f>
        <v>0</v>
      </c>
      <c r="AU241" s="12">
        <f>+('3 Planilla Preadjudicación OTIC'!AU241)</f>
        <v>28635500</v>
      </c>
      <c r="AV241" s="12" t="str">
        <f>+('3 Planilla Preadjudicación OTIC'!AV241)</f>
        <v>NO</v>
      </c>
      <c r="AW241" s="4" t="str">
        <f>+('3 Planilla Preadjudicación OTIC'!AW241)</f>
        <v>FALTAN MATERIALES QUE SI CONSIDERA EL PLAN FORMATIVO SENCE</v>
      </c>
      <c r="AX241" s="4">
        <f>+('3 Planilla Preadjudicación OTIC'!AX241)</f>
        <v>0</v>
      </c>
      <c r="AY241" s="2">
        <f>+('3 Planilla Preadjudicación OTIC'!AY241)</f>
        <v>0</v>
      </c>
      <c r="AZ241" s="2" t="str">
        <f>+('3 Planilla Preadjudicación OTIC'!BA241)</f>
        <v>-</v>
      </c>
      <c r="BA241" s="2" t="str">
        <f>+('3 Planilla Preadjudicación OTIC'!BB241)</f>
        <v>-</v>
      </c>
      <c r="BB241" s="2" t="str">
        <f>+('3 Planilla Preadjudicación OTIC'!BC241)</f>
        <v>-</v>
      </c>
      <c r="BC241" s="2" t="str">
        <f>+('3 Planilla Preadjudicación OTIC'!BD241)</f>
        <v>-</v>
      </c>
      <c r="BD241" s="2" t="str">
        <f>+('3 Planilla Preadjudicación OTIC'!BE241)</f>
        <v>-</v>
      </c>
      <c r="BE241" s="2" t="str">
        <f>+('3 Planilla Preadjudicación OTIC'!BF241)</f>
        <v>-</v>
      </c>
      <c r="BF241" s="2"/>
      <c r="BG241" s="2">
        <f>+('3 Planilla Preadjudicación OTIC'!BG241)</f>
        <v>0</v>
      </c>
      <c r="BH241" s="2">
        <f>+('3 Planilla Preadjudicación OTIC'!BH241)</f>
        <v>0</v>
      </c>
      <c r="BI241" s="2">
        <f>+('3 Planilla Preadjudicación OTIC'!BI241)</f>
        <v>0</v>
      </c>
      <c r="BJ241" s="2">
        <f>+('3 Planilla Preadjudicación OTIC'!BJ241)</f>
        <v>0</v>
      </c>
      <c r="BK241" s="2">
        <f>+('3 Planilla Preadjudicación OTIC'!BK241)</f>
        <v>0</v>
      </c>
      <c r="BL241" s="199">
        <f>+('3 Planilla Preadjudicación OTIC'!BM241)</f>
        <v>0</v>
      </c>
      <c r="BM241" s="103">
        <f>ROUND(('3 Planilla Preadjudicación OTIC'!BN241),1)</f>
        <v>0</v>
      </c>
      <c r="BN241" s="4">
        <f>+('3 Planilla Preadjudicación OTIC'!BO241)</f>
        <v>0</v>
      </c>
      <c r="BO241" s="4">
        <f>+('3 Planilla Preadjudicación OTIC'!BP241)</f>
        <v>0</v>
      </c>
      <c r="BP241" s="4">
        <f>+('3 Planilla Preadjudicación OTIC'!BQ241)</f>
        <v>0</v>
      </c>
      <c r="BQ241" s="4">
        <f>+('3 Planilla Preadjudicación OTIC'!BR241)</f>
        <v>0</v>
      </c>
      <c r="BR241" s="4">
        <f>+('3 Planilla Preadjudicación OTIC'!BS241)</f>
        <v>0</v>
      </c>
      <c r="BS241" s="4">
        <f>+('3 Planilla Preadjudicación OTIC'!BT241)</f>
        <v>0</v>
      </c>
      <c r="BT241" s="135"/>
      <c r="BU241" s="85">
        <f>IF(VLOOKUP(A241,'BD OFICIAL'!$A$1:$AL$2097,7,0)=D241,0,1)</f>
        <v>0</v>
      </c>
      <c r="BV241" s="85">
        <f>IF(VLOOKUP(A241,'BD OFICIAL'!$A$1:$AL$2097,11,0)=J241,0,1)</f>
        <v>0</v>
      </c>
      <c r="BW241" s="85">
        <f>IF(VLOOKUP(A241,'BD OFICIAL'!$A$1:$AL$2097,13,0)=L241,0,1)</f>
        <v>0</v>
      </c>
      <c r="BX241" s="2">
        <f>IF(VLOOKUP(A241,'BD OFICIAL'!$A$1:$AL$2097,16,0)=O241,0,1)</f>
        <v>0</v>
      </c>
      <c r="BY241" s="2">
        <f>IF(VLOOKUP(A241,'BD OFICIAL'!$A$1:$AL$2097,17,0)=P241,0,1)</f>
        <v>0</v>
      </c>
      <c r="BZ241" s="2">
        <f>IF(VLOOKUP(A241,'BD OFICIAL'!$A$1:$AL$2097,19,0)=R241,0,1)</f>
        <v>0</v>
      </c>
      <c r="CA241" s="2">
        <f>IF(VLOOKUP(A241,'BD OFICIAL'!$A$1:$AL$2097,21,0)=T241,0,1)</f>
        <v>0</v>
      </c>
      <c r="CB241" s="2">
        <f>IF(VLOOKUP(A241,'BD OFICIAL'!$A$1:$AL$2097,24,0)=AK241,0,1)</f>
        <v>0</v>
      </c>
      <c r="CC241" s="2">
        <f>IF(VLOOKUP(A241,'BD OFICIAL'!$A$1:$AL$2097,25,0)=X241,0,1)</f>
        <v>0</v>
      </c>
      <c r="CD241" s="2">
        <f>IF(VLOOKUP(A241,'BD OFICIAL'!$A$1:$AL$2097,26,0)=Y241,0,1)</f>
        <v>0</v>
      </c>
      <c r="CE241" s="2">
        <f>IF(VLOOKUP(A241,'BD OFICIAL'!$A$1:$AL$2097,27,0)=Z241,0,1)</f>
        <v>0</v>
      </c>
      <c r="CF241" s="2">
        <f>IF(VLOOKUP(A241,'BD OFICIAL'!$A$1:$AL$2097,28,0)=AA241,0,1)</f>
        <v>0</v>
      </c>
      <c r="CG241" s="2">
        <f>IF(VLOOKUP(A241,'BD OFICIAL'!$A$1:$AL$2097,33,0)=AF241,0,1)</f>
        <v>0</v>
      </c>
      <c r="CH241" s="2">
        <f>IF(VLOOKUP(A241,'BD OFICIAL'!$A$1:$AL$2097,35,0)=AH241,0,1)</f>
        <v>0</v>
      </c>
      <c r="CI241" s="85">
        <f>IF(VLOOKUP(A241,'BD OFICIAL'!$A$1:$AL$2097,34,0)=AL241,0,1)</f>
        <v>0</v>
      </c>
      <c r="CJ241" s="12">
        <f>VLOOKUP(A241,'BD OFICIAL'!$A$1:$AM$2097,36,0)*AM241-AP241</f>
        <v>0</v>
      </c>
      <c r="CK241" s="85" t="str">
        <f t="shared" si="109"/>
        <v>SHNOM</v>
      </c>
      <c r="CL241" s="85" t="str">
        <f t="shared" si="110"/>
        <v>SI</v>
      </c>
      <c r="CM241" s="85" t="str">
        <f t="shared" si="123"/>
        <v>NO</v>
      </c>
      <c r="CN241" s="31">
        <f t="shared" si="124"/>
        <v>0</v>
      </c>
      <c r="CO241" s="31">
        <f t="shared" si="111"/>
        <v>0</v>
      </c>
      <c r="CP241" s="31">
        <f t="shared" si="136"/>
        <v>0</v>
      </c>
      <c r="CQ241" s="31">
        <f>IF(Y241="NO",0,IF(Y241="SI",IF(VLOOKUP(A241,'BD OFICIAL'!$A:$AO,40,0)=AQ241,0,1)))</f>
        <v>0</v>
      </c>
      <c r="CR241" s="31">
        <f>IF(Z241="NO",0,IF(Z241="SI",IF(VLOOKUP(A241,'BD OFICIAL'!$A:$AO,41,0)=AS241,0,1)))</f>
        <v>0</v>
      </c>
      <c r="CS241" s="31">
        <f t="shared" si="112"/>
        <v>0</v>
      </c>
      <c r="CT241" s="31">
        <f t="shared" si="113"/>
        <v>0</v>
      </c>
      <c r="CU241" s="31">
        <f>IF(VLOOKUP(A241,'BD OFICIAL'!$A$1:$AL$1055,31,0)="SI",IF(AT241&gt;0,0,1),IF(AT241=0,0,1))</f>
        <v>0</v>
      </c>
      <c r="CV241" s="31">
        <f t="shared" si="114"/>
        <v>0</v>
      </c>
      <c r="CW241" s="31">
        <f t="shared" si="115"/>
        <v>0</v>
      </c>
      <c r="CX241" s="85" t="str">
        <f t="shared" si="125"/>
        <v>NO</v>
      </c>
      <c r="CY241" s="31">
        <f t="shared" si="126"/>
        <v>0</v>
      </c>
      <c r="CZ241" s="85" t="str">
        <f>IF(ISERROR(VLOOKUP(AI241,EXPERIENCIA!$A$1:$C$2100,1,0)),"NO","SI")</f>
        <v>SI</v>
      </c>
      <c r="DA241" s="85" t="str">
        <f>IF(CX241="no","NO APLICA",IF(AX241=0,"ERROR NOTA",IF(AND(AX241&gt;1,CZ241="NO"),"ERROR NOTA",IF(AND(CZ241="NO",AX241=1),0,IF(VLOOKUP(AI241,EXPERIENCIA!$A$1:$C$2100,3,0)=AX241,0,"ERROR NOTA")))))</f>
        <v>NO APLICA</v>
      </c>
      <c r="DB241" s="85" t="str">
        <f>IF(ISERROR(VLOOKUP(AI241,COMPORTAMIENTO!$A$1:$C$2100,1,0)),"NO","SI")</f>
        <v>SI</v>
      </c>
      <c r="DC241" s="85" t="str">
        <f>IF(CX241="NO","NO APLICA",IF(AY241=0,"ERROR NOTA",IF(AND(DB241="NO",AY241=7),0,IF(VLOOKUP(AI241,COMPORTAMIENTO!$A$2:$H$2100,8,0)=AY241,0,"ERROR NOTA"))))</f>
        <v>NO APLICA</v>
      </c>
      <c r="DD241" s="103" t="str">
        <f t="shared" si="127"/>
        <v>NO APLICA</v>
      </c>
      <c r="DE241" s="103" t="str">
        <f t="shared" si="128"/>
        <v>NO APLICA</v>
      </c>
      <c r="DF241" s="85" t="str">
        <f t="shared" si="116"/>
        <v>SI</v>
      </c>
      <c r="DG241" s="85">
        <f t="shared" si="117"/>
        <v>0</v>
      </c>
      <c r="DH241" s="85">
        <f t="shared" si="129"/>
        <v>0</v>
      </c>
      <c r="DI241" s="85" t="str">
        <f t="shared" si="118"/>
        <v>NO APLICA</v>
      </c>
      <c r="DJ241" s="7" t="str">
        <f t="shared" si="130"/>
        <v>NO APLICA</v>
      </c>
      <c r="DK241" s="7" t="str">
        <f t="shared" si="119"/>
        <v>NO APLICA</v>
      </c>
      <c r="DL241" s="12">
        <f t="shared" si="131"/>
        <v>5075</v>
      </c>
      <c r="DM241" s="12">
        <f>VLOOKUP(A241,'5 TD'!$A:$B,2,0)</f>
        <v>5075</v>
      </c>
      <c r="DN241" s="7" t="str">
        <f t="shared" si="120"/>
        <v>NO APLICA</v>
      </c>
      <c r="DO241" s="85" t="str">
        <f t="shared" si="121"/>
        <v>NO APLICA</v>
      </c>
      <c r="DP241" s="85" t="str">
        <f t="shared" si="137"/>
        <v>NO APLICA</v>
      </c>
      <c r="DQ241" s="7" t="str">
        <f t="shared" si="138"/>
        <v>NO APLICA</v>
      </c>
      <c r="DR241" s="85" t="str">
        <f t="shared" si="132"/>
        <v>NO APLICA</v>
      </c>
      <c r="DS241" s="2">
        <f>+('3 Planilla Preadjudicación OTIC'!BO241)</f>
        <v>0</v>
      </c>
      <c r="DT241" s="2" t="str">
        <f>IF(DR241="APROBADO",VLOOKUP(A241,'5 TD'!$D$3:$E$270,2,0),"NO APLICA")</f>
        <v>NO APLICA</v>
      </c>
      <c r="DU241" s="2" t="str">
        <f t="shared" si="139"/>
        <v>NO APLICA</v>
      </c>
      <c r="DV241" s="2" t="str">
        <f>IF(DU241="SI",VLOOKUP(A241,'5 TD'!$G$3:$H$270,2,0),"NO APLICA ")</f>
        <v xml:space="preserve">NO APLICA </v>
      </c>
      <c r="DW241" s="2" t="str">
        <f t="shared" si="133"/>
        <v>NO</v>
      </c>
      <c r="DX241" s="2" t="str">
        <f>IF(DW241="SI",VLOOKUP(A241,'5 TD'!$J$4:$K$472,2,0),"NO APLICA")</f>
        <v>NO APLICA</v>
      </c>
      <c r="DY241" s="2" t="str">
        <f t="shared" si="134"/>
        <v>NO</v>
      </c>
      <c r="DZ241" s="7" t="str">
        <f>IF(DY241="SI",VLOOKUP(A241,'5 TD'!$M$4:$N$350,2,0),"NO APLICA")</f>
        <v>NO APLICA</v>
      </c>
      <c r="EA241" s="2" t="str">
        <f t="shared" si="122"/>
        <v>NO APLICA</v>
      </c>
      <c r="EB241" s="12" t="str">
        <f t="shared" si="135"/>
        <v/>
      </c>
      <c r="EC241" s="12" t="str">
        <f>IF(EA241="SI",VLOOKUP(A241,'5 TD'!$V$4:$W$479,2,0),"NO APLICA")</f>
        <v>NO APLICA</v>
      </c>
      <c r="ED241" s="2" t="str">
        <f t="shared" si="140"/>
        <v>NO</v>
      </c>
      <c r="EE241" s="79" t="str">
        <f>IF(ED241="SI",VLOOKUP(AI241,COMPORTAMIENTO!$A$1:$H$2100,7,0),"NO APLICA")</f>
        <v>NO APLICA</v>
      </c>
      <c r="EF241" s="234" t="str">
        <f>IF(ED241="SI",VLOOKUP(A241,'5 TD'!$P$2:$Q$479,2,0),"NO APLICA")</f>
        <v>NO APLICA</v>
      </c>
      <c r="EG241" s="2" t="str">
        <f t="shared" si="141"/>
        <v>NO</v>
      </c>
      <c r="EH241" s="2">
        <f>IF(CZ241="no",0,VLOOKUP(AI241,EXPERIENCIA!$A$1:$C$2100,2,0))</f>
        <v>1</v>
      </c>
      <c r="EI241" s="2">
        <f>IF(CZ241="si",VLOOKUP(A241,'5 TD'!$S$3:$T$2103,2,0),0)</f>
        <v>146</v>
      </c>
      <c r="EJ241" s="2" t="str">
        <f t="shared" si="142"/>
        <v>NO</v>
      </c>
      <c r="EK241" s="2">
        <f>+('3 Planilla Preadjudicación OTIC'!BU242)</f>
        <v>0</v>
      </c>
      <c r="EL241" s="3"/>
      <c r="EM241" s="3"/>
      <c r="EN241" s="3"/>
    </row>
    <row r="242" spans="1:144" ht="15" hidden="1" customHeight="1" x14ac:dyDescent="0.3">
      <c r="A242" s="2">
        <f>+('3 Planilla Preadjudicación OTIC'!A242)</f>
        <v>14556</v>
      </c>
      <c r="B242" s="2" t="str">
        <f>+('3 Planilla Preadjudicación OTIC'!B242)</f>
        <v>53334038-5</v>
      </c>
      <c r="C242" s="4">
        <f>+('3 Planilla Preadjudicación OTIC'!E242)</f>
        <v>2025</v>
      </c>
      <c r="D242" s="4" t="str">
        <f>+('3 Planilla Preadjudicación OTIC'!F242)</f>
        <v>Fondos Regionales</v>
      </c>
      <c r="E242" s="4" t="str">
        <f>+('3 Planilla Preadjudicación OTIC'!G242)</f>
        <v>61531000-K</v>
      </c>
      <c r="F242" s="4" t="str">
        <f>+('3 Planilla Preadjudicación OTIC'!H242)</f>
        <v>SENCE</v>
      </c>
      <c r="G242" s="4"/>
      <c r="H242" s="4"/>
      <c r="I242" s="4" t="str">
        <f>+('3 Planilla Preadjudicación OTIC'!I242)</f>
        <v>LABORES DE INSTALACIONES SANITARIAS</v>
      </c>
      <c r="J242" s="4" t="str">
        <f>+('3 Planilla Preadjudicación OTIC'!J242)</f>
        <v>PF1575</v>
      </c>
      <c r="K242" s="4" t="str">
        <f>+('3 Planilla Preadjudicación OTIC'!K242)</f>
        <v>TÉCNICAS PARA EL EMPRENDIMIENTO</v>
      </c>
      <c r="L242" s="4" t="str">
        <f>+('3 Planilla Preadjudicación OTIC'!L242)</f>
        <v>PF0921</v>
      </c>
      <c r="M242" s="2">
        <f>+('3 Planilla Preadjudicación OTIC'!M242)</f>
        <v>9</v>
      </c>
      <c r="N242" s="4" t="str">
        <f>+('3 Planilla Preadjudicación OTIC'!N242)</f>
        <v>DE LA ARAUCANÍA</v>
      </c>
      <c r="O242" s="4" t="str">
        <f>+('3 Planilla Preadjudicación OTIC'!O242)</f>
        <v>PERQUENCO</v>
      </c>
      <c r="P242" s="4" t="str">
        <f>+('3 Planilla Preadjudicación OTIC'!P242)</f>
        <v>PERSONAS VULNERABLES PERTENECIENTES AL 80 % MÁS VULNERABLE</v>
      </c>
      <c r="Q242" s="4" t="str">
        <f>+('3 Planilla Preadjudicación OTIC'!Q242)</f>
        <v>PRESENCIAL</v>
      </c>
      <c r="R242" s="4" t="str">
        <f>+('3 Planilla Preadjudicación OTIC'!R242)</f>
        <v>INDEPENDIENTE</v>
      </c>
      <c r="S242" s="4" t="str">
        <f>+('3 Planilla Preadjudicación OTIC'!S242)</f>
        <v>01. LUNES - MAÑANA / 04. MARTES - MAÑANA / 07. MIÉRCOLES - MAÑANA / 10. JUEVES - MAÑANA / 13. VIERNES - MAÑANA</v>
      </c>
      <c r="T242" s="2">
        <f>+('3 Planilla Preadjudicación OTIC'!T242)</f>
        <v>20</v>
      </c>
      <c r="U242" s="2">
        <f>+('3 Planilla Preadjudicación OTIC'!U242)</f>
        <v>145</v>
      </c>
      <c r="V242" s="2">
        <f>+('3 Planilla Preadjudicación OTIC'!V242)</f>
        <v>12</v>
      </c>
      <c r="W242" s="2">
        <f>+('3 Planilla Preadjudicación OTIC'!W242)</f>
        <v>157</v>
      </c>
      <c r="X242" s="2">
        <f>+('3 Planilla Preadjudicación OTIC'!X242)</f>
        <v>4</v>
      </c>
      <c r="Y242" s="2" t="str">
        <f>+('3 Planilla Preadjudicación OTIC'!Y242)</f>
        <v>SI</v>
      </c>
      <c r="Z242" s="2" t="str">
        <f>+('3 Planilla Preadjudicación OTIC'!Z242)</f>
        <v>SI</v>
      </c>
      <c r="AA242" s="2" t="str">
        <f>+('3 Planilla Preadjudicación OTIC'!AA242)</f>
        <v>SI</v>
      </c>
      <c r="AB242" s="4">
        <f>+('3 Planilla Preadjudicación OTIC'!AB242)</f>
        <v>0</v>
      </c>
      <c r="AC242" s="4" t="str">
        <f>+('3 Planilla Preadjudicación OTIC'!AC242)</f>
        <v>EDUCACIÓN MEDIA COMPLETA, PREFERENTEMENTE. Y HABER CURSADO EL CURSO DE “LABORES DE SOPORTE EN INSTALACIONES
SANITARIAS” O EXPERIENCIA DE DOS AÑOS COMO “AYUDANTE INSTALACIONES SANITARIAS”, DEMOSTRABLE.</v>
      </c>
      <c r="AD242" s="2">
        <f>+('3 Planilla Preadjudicación OTIC'!AD242)</f>
        <v>0</v>
      </c>
      <c r="AE242" s="4">
        <f>+('3 Planilla Preadjudicación OTIC'!AE242)</f>
        <v>0</v>
      </c>
      <c r="AF242" s="2" t="str">
        <f>+('3 Planilla Preadjudicación OTIC'!AF242)</f>
        <v>CONVOCATORIA ABIERTA</v>
      </c>
      <c r="AG242" s="2">
        <f>+('3 Planilla Preadjudicación OTIC'!AG242)</f>
        <v>40</v>
      </c>
      <c r="AH242" s="30">
        <v>2</v>
      </c>
      <c r="AI242" s="2" t="str">
        <f>+('3 Planilla Preadjudicación OTIC'!AI242)</f>
        <v>77419740-0</v>
      </c>
      <c r="AJ242" s="135" t="str">
        <f>+('3 Planilla Preadjudicación OTIC'!AJ242)</f>
        <v>Laborem EIRL.</v>
      </c>
      <c r="AK242" s="4">
        <f>+('3 Planilla Preadjudicación OTIC'!AK242)</f>
        <v>157</v>
      </c>
      <c r="AL242" s="2">
        <f>+('3 Planilla Preadjudicación OTIC'!AL242)</f>
        <v>40</v>
      </c>
      <c r="AM242" s="2">
        <f>+('3 Planilla Preadjudicación OTIC'!AM242)</f>
        <v>5075</v>
      </c>
      <c r="AN242" s="12">
        <f>+('3 Planilla Preadjudicación OTIC'!AN242)</f>
        <v>275000</v>
      </c>
      <c r="AO242" s="12">
        <f>+('3 Planilla Preadjudicación OTIC'!AO242)</f>
        <v>0</v>
      </c>
      <c r="AP242" s="12">
        <f>+('3 Planilla Preadjudicación OTIC'!AP242)</f>
        <v>15935500</v>
      </c>
      <c r="AQ242" s="12">
        <f>+('3 Planilla Preadjudicación OTIC'!AQ242)</f>
        <v>3200000</v>
      </c>
      <c r="AR242" s="12">
        <f>+('3 Planilla Preadjudicación OTIC'!AR242)</f>
        <v>5500000</v>
      </c>
      <c r="AS242" s="12">
        <f>+('3 Planilla Preadjudicación OTIC'!AS242)</f>
        <v>4000000</v>
      </c>
      <c r="AT242" s="12">
        <f>+('3 Planilla Preadjudicación OTIC'!AT242)</f>
        <v>0</v>
      </c>
      <c r="AU242" s="12">
        <f>+('3 Planilla Preadjudicación OTIC'!AU242)</f>
        <v>28635500</v>
      </c>
      <c r="AV242" s="12" t="str">
        <f>+('3 Planilla Preadjudicación OTIC'!AV242)</f>
        <v>NO</v>
      </c>
      <c r="AW242" s="4" t="str">
        <f>+('3 Planilla Preadjudicación OTIC'!AW242)</f>
        <v>FALTAN MATERIALES QUE SI CONSIDERA EL PLAN FORMATIVO SENCE</v>
      </c>
      <c r="AX242" s="4">
        <f>+('3 Planilla Preadjudicación OTIC'!AX242)</f>
        <v>0</v>
      </c>
      <c r="AY242" s="2">
        <f>+('3 Planilla Preadjudicación OTIC'!AY242)</f>
        <v>0</v>
      </c>
      <c r="AZ242" s="2" t="str">
        <f>+('3 Planilla Preadjudicación OTIC'!BA242)</f>
        <v>-</v>
      </c>
      <c r="BA242" s="2" t="str">
        <f>+('3 Planilla Preadjudicación OTIC'!BB242)</f>
        <v>-</v>
      </c>
      <c r="BB242" s="2" t="str">
        <f>+('3 Planilla Preadjudicación OTIC'!BC242)</f>
        <v>-</v>
      </c>
      <c r="BC242" s="2" t="str">
        <f>+('3 Planilla Preadjudicación OTIC'!BD242)</f>
        <v>-</v>
      </c>
      <c r="BD242" s="2" t="str">
        <f>+('3 Planilla Preadjudicación OTIC'!BE242)</f>
        <v>-</v>
      </c>
      <c r="BE242" s="2" t="str">
        <f>+('3 Planilla Preadjudicación OTIC'!BF242)</f>
        <v>-</v>
      </c>
      <c r="BF242" s="2"/>
      <c r="BG242" s="2">
        <f>+('3 Planilla Preadjudicación OTIC'!BG242)</f>
        <v>0</v>
      </c>
      <c r="BH242" s="2">
        <f>+('3 Planilla Preadjudicación OTIC'!BH242)</f>
        <v>0</v>
      </c>
      <c r="BI242" s="2">
        <f>+('3 Planilla Preadjudicación OTIC'!BI242)</f>
        <v>0</v>
      </c>
      <c r="BJ242" s="2">
        <f>+('3 Planilla Preadjudicación OTIC'!BJ242)</f>
        <v>0</v>
      </c>
      <c r="BK242" s="2">
        <f>+('3 Planilla Preadjudicación OTIC'!BK242)</f>
        <v>0</v>
      </c>
      <c r="BL242" s="199">
        <f>+('3 Planilla Preadjudicación OTIC'!BM242)</f>
        <v>0</v>
      </c>
      <c r="BM242" s="103">
        <f>ROUND(('3 Planilla Preadjudicación OTIC'!BN242),1)</f>
        <v>0</v>
      </c>
      <c r="BN242" s="4">
        <f>+('3 Planilla Preadjudicación OTIC'!BO242)</f>
        <v>0</v>
      </c>
      <c r="BO242" s="4">
        <f>+('3 Planilla Preadjudicación OTIC'!BP242)</f>
        <v>0</v>
      </c>
      <c r="BP242" s="4">
        <f>+('3 Planilla Preadjudicación OTIC'!BQ242)</f>
        <v>0</v>
      </c>
      <c r="BQ242" s="4">
        <f>+('3 Planilla Preadjudicación OTIC'!BR242)</f>
        <v>0</v>
      </c>
      <c r="BR242" s="4">
        <f>+('3 Planilla Preadjudicación OTIC'!BS242)</f>
        <v>0</v>
      </c>
      <c r="BS242" s="4">
        <f>+('3 Planilla Preadjudicación OTIC'!BT242)</f>
        <v>0</v>
      </c>
      <c r="BT242" s="135"/>
      <c r="BU242" s="85">
        <f>IF(VLOOKUP(A242,'BD OFICIAL'!$A$1:$AL$2097,7,0)=D242,0,1)</f>
        <v>0</v>
      </c>
      <c r="BV242" s="85">
        <f>IF(VLOOKUP(A242,'BD OFICIAL'!$A$1:$AL$2097,11,0)=J242,0,1)</f>
        <v>0</v>
      </c>
      <c r="BW242" s="85">
        <f>IF(VLOOKUP(A242,'BD OFICIAL'!$A$1:$AL$2097,13,0)=L242,0,1)</f>
        <v>0</v>
      </c>
      <c r="BX242" s="2">
        <f>IF(VLOOKUP(A242,'BD OFICIAL'!$A$1:$AL$2097,16,0)=O242,0,1)</f>
        <v>0</v>
      </c>
      <c r="BY242" s="2">
        <f>IF(VLOOKUP(A242,'BD OFICIAL'!$A$1:$AL$2097,17,0)=P242,0,1)</f>
        <v>0</v>
      </c>
      <c r="BZ242" s="2">
        <f>IF(VLOOKUP(A242,'BD OFICIAL'!$A$1:$AL$2097,19,0)=R242,0,1)</f>
        <v>0</v>
      </c>
      <c r="CA242" s="2">
        <f>IF(VLOOKUP(A242,'BD OFICIAL'!$A$1:$AL$2097,21,0)=T242,0,1)</f>
        <v>0</v>
      </c>
      <c r="CB242" s="2">
        <f>IF(VLOOKUP(A242,'BD OFICIAL'!$A$1:$AL$2097,24,0)=AK242,0,1)</f>
        <v>0</v>
      </c>
      <c r="CC242" s="2">
        <f>IF(VLOOKUP(A242,'BD OFICIAL'!$A$1:$AL$2097,25,0)=X242,0,1)</f>
        <v>0</v>
      </c>
      <c r="CD242" s="2">
        <f>IF(VLOOKUP(A242,'BD OFICIAL'!$A$1:$AL$2097,26,0)=Y242,0,1)</f>
        <v>0</v>
      </c>
      <c r="CE242" s="2">
        <f>IF(VLOOKUP(A242,'BD OFICIAL'!$A$1:$AL$2097,27,0)=Z242,0,1)</f>
        <v>0</v>
      </c>
      <c r="CF242" s="2">
        <f>IF(VLOOKUP(A242,'BD OFICIAL'!$A$1:$AL$2097,28,0)=AA242,0,1)</f>
        <v>0</v>
      </c>
      <c r="CG242" s="2">
        <f>IF(VLOOKUP(A242,'BD OFICIAL'!$A$1:$AL$2097,33,0)=AF242,0,1)</f>
        <v>0</v>
      </c>
      <c r="CH242" s="2">
        <f>IF(VLOOKUP(A242,'BD OFICIAL'!$A$1:$AL$2097,35,0)=AH242,0,1)</f>
        <v>0</v>
      </c>
      <c r="CI242" s="85">
        <f>IF(VLOOKUP(A242,'BD OFICIAL'!$A$1:$AL$2097,34,0)=AL242,0,1)</f>
        <v>0</v>
      </c>
      <c r="CJ242" s="12">
        <f>VLOOKUP(A242,'BD OFICIAL'!$A$1:$AM$2097,36,0)*AM242-AP242</f>
        <v>0</v>
      </c>
      <c r="CK242" s="85" t="str">
        <f t="shared" si="109"/>
        <v>SHNOM</v>
      </c>
      <c r="CL242" s="85" t="str">
        <f t="shared" si="110"/>
        <v>SI</v>
      </c>
      <c r="CM242" s="85" t="str">
        <f t="shared" si="123"/>
        <v>NO</v>
      </c>
      <c r="CN242" s="31">
        <f t="shared" si="124"/>
        <v>0</v>
      </c>
      <c r="CO242" s="31">
        <f t="shared" si="111"/>
        <v>0</v>
      </c>
      <c r="CP242" s="31">
        <f t="shared" si="136"/>
        <v>0</v>
      </c>
      <c r="CQ242" s="31">
        <f>IF(Y242="NO",0,IF(Y242="SI",IF(VLOOKUP(A242,'BD OFICIAL'!$A:$AO,40,0)=AQ242,0,1)))</f>
        <v>0</v>
      </c>
      <c r="CR242" s="31">
        <f>IF(Z242="NO",0,IF(Z242="SI",IF(VLOOKUP(A242,'BD OFICIAL'!$A:$AO,41,0)=AS242,0,1)))</f>
        <v>0</v>
      </c>
      <c r="CS242" s="31">
        <f t="shared" si="112"/>
        <v>0</v>
      </c>
      <c r="CT242" s="31">
        <f t="shared" si="113"/>
        <v>0</v>
      </c>
      <c r="CU242" s="31">
        <f>IF(VLOOKUP(A242,'BD OFICIAL'!$A$1:$AL$1055,31,0)="SI",IF(AT242&gt;0,0,1),IF(AT242=0,0,1))</f>
        <v>0</v>
      </c>
      <c r="CV242" s="31">
        <f t="shared" si="114"/>
        <v>0</v>
      </c>
      <c r="CW242" s="31">
        <f t="shared" si="115"/>
        <v>0</v>
      </c>
      <c r="CX242" s="85" t="str">
        <f t="shared" si="125"/>
        <v>NO</v>
      </c>
      <c r="CY242" s="31">
        <f t="shared" si="126"/>
        <v>0</v>
      </c>
      <c r="CZ242" s="85" t="str">
        <f>IF(ISERROR(VLOOKUP(AI242,EXPERIENCIA!$A$1:$C$2100,1,0)),"NO","SI")</f>
        <v>SI</v>
      </c>
      <c r="DA242" s="85" t="str">
        <f>IF(CX242="no","NO APLICA",IF(AX242=0,"ERROR NOTA",IF(AND(AX242&gt;1,CZ242="NO"),"ERROR NOTA",IF(AND(CZ242="NO",AX242=1),0,IF(VLOOKUP(AI242,EXPERIENCIA!$A$1:$C$2100,3,0)=AX242,0,"ERROR NOTA")))))</f>
        <v>NO APLICA</v>
      </c>
      <c r="DB242" s="85" t="str">
        <f>IF(ISERROR(VLOOKUP(AI242,COMPORTAMIENTO!$A$1:$C$2100,1,0)),"NO","SI")</f>
        <v>SI</v>
      </c>
      <c r="DC242" s="85" t="str">
        <f>IF(CX242="NO","NO APLICA",IF(AY242=0,"ERROR NOTA",IF(AND(DB242="NO",AY242=7),0,IF(VLOOKUP(AI242,COMPORTAMIENTO!$A$2:$H$2100,8,0)=AY242,0,"ERROR NOTA"))))</f>
        <v>NO APLICA</v>
      </c>
      <c r="DD242" s="103" t="str">
        <f t="shared" si="127"/>
        <v>NO APLICA</v>
      </c>
      <c r="DE242" s="103" t="str">
        <f t="shared" si="128"/>
        <v>NO APLICA</v>
      </c>
      <c r="DF242" s="85" t="str">
        <f t="shared" si="116"/>
        <v>SI</v>
      </c>
      <c r="DG242" s="85">
        <f t="shared" si="117"/>
        <v>0</v>
      </c>
      <c r="DH242" s="85">
        <f t="shared" si="129"/>
        <v>0</v>
      </c>
      <c r="DI242" s="85" t="str">
        <f t="shared" si="118"/>
        <v>NO APLICA</v>
      </c>
      <c r="DJ242" s="7" t="str">
        <f t="shared" si="130"/>
        <v>NO APLICA</v>
      </c>
      <c r="DK242" s="7" t="str">
        <f t="shared" si="119"/>
        <v>NO APLICA</v>
      </c>
      <c r="DL242" s="12">
        <f t="shared" si="131"/>
        <v>5075</v>
      </c>
      <c r="DM242" s="12">
        <f>VLOOKUP(A242,'5 TD'!$A:$B,2,0)</f>
        <v>5075</v>
      </c>
      <c r="DN242" s="7" t="str">
        <f t="shared" si="120"/>
        <v>NO APLICA</v>
      </c>
      <c r="DO242" s="85" t="str">
        <f t="shared" si="121"/>
        <v>NO APLICA</v>
      </c>
      <c r="DP242" s="85" t="str">
        <f t="shared" si="137"/>
        <v>NO APLICA</v>
      </c>
      <c r="DQ242" s="7" t="str">
        <f t="shared" si="138"/>
        <v>NO APLICA</v>
      </c>
      <c r="DR242" s="85" t="str">
        <f t="shared" si="132"/>
        <v>NO APLICA</v>
      </c>
      <c r="DS242" s="2">
        <f>+('3 Planilla Preadjudicación OTIC'!BO242)</f>
        <v>0</v>
      </c>
      <c r="DT242" s="2" t="str">
        <f>IF(DR242="APROBADO",VLOOKUP(A242,'5 TD'!$D$3:$E$270,2,0),"NO APLICA")</f>
        <v>NO APLICA</v>
      </c>
      <c r="DU242" s="2" t="str">
        <f t="shared" si="139"/>
        <v>NO APLICA</v>
      </c>
      <c r="DV242" s="2" t="str">
        <f>IF(DU242="SI",VLOOKUP(A242,'5 TD'!$G$3:$H$270,2,0),"NO APLICA ")</f>
        <v xml:space="preserve">NO APLICA </v>
      </c>
      <c r="DW242" s="2" t="str">
        <f t="shared" si="133"/>
        <v>NO</v>
      </c>
      <c r="DX242" s="2" t="str">
        <f>IF(DW242="SI",VLOOKUP(A242,'5 TD'!$J$4:$K$472,2,0),"NO APLICA")</f>
        <v>NO APLICA</v>
      </c>
      <c r="DY242" s="2" t="str">
        <f t="shared" si="134"/>
        <v>NO</v>
      </c>
      <c r="DZ242" s="7" t="str">
        <f>IF(DY242="SI",VLOOKUP(A242,'5 TD'!$M$4:$N$350,2,0),"NO APLICA")</f>
        <v>NO APLICA</v>
      </c>
      <c r="EA242" s="2" t="str">
        <f t="shared" si="122"/>
        <v>NO APLICA</v>
      </c>
      <c r="EB242" s="12" t="str">
        <f t="shared" si="135"/>
        <v/>
      </c>
      <c r="EC242" s="12" t="str">
        <f>IF(EA242="SI",VLOOKUP(A242,'5 TD'!$V$4:$W$479,2,0),"NO APLICA")</f>
        <v>NO APLICA</v>
      </c>
      <c r="ED242" s="2" t="str">
        <f t="shared" si="140"/>
        <v>NO</v>
      </c>
      <c r="EE242" s="79" t="str">
        <f>IF(ED242="SI",VLOOKUP(AI242,COMPORTAMIENTO!$A$1:$H$2100,7,0),"NO APLICA")</f>
        <v>NO APLICA</v>
      </c>
      <c r="EF242" s="234" t="str">
        <f>IF(ED242="SI",VLOOKUP(A242,'5 TD'!$P$2:$Q$479,2,0),"NO APLICA")</f>
        <v>NO APLICA</v>
      </c>
      <c r="EG242" s="2" t="str">
        <f t="shared" si="141"/>
        <v>NO</v>
      </c>
      <c r="EH242" s="2">
        <f>IF(CZ242="no",0,VLOOKUP(AI242,EXPERIENCIA!$A$1:$C$2100,2,0))</f>
        <v>1</v>
      </c>
      <c r="EI242" s="2">
        <f>IF(CZ242="si",VLOOKUP(A242,'5 TD'!$S$3:$T$2103,2,0),0)</f>
        <v>146</v>
      </c>
      <c r="EJ242" s="2" t="str">
        <f t="shared" si="142"/>
        <v>NO</v>
      </c>
      <c r="EK242" s="2">
        <f>+('3 Planilla Preadjudicación OTIC'!BU243)</f>
        <v>0</v>
      </c>
      <c r="EL242" s="3"/>
      <c r="EM242" s="3"/>
      <c r="EN242" s="3"/>
    </row>
    <row r="243" spans="1:144" ht="15" hidden="1" customHeight="1" x14ac:dyDescent="0.3">
      <c r="A243" s="2">
        <f>+('3 Planilla Preadjudicación OTIC'!A243)</f>
        <v>14557</v>
      </c>
      <c r="B243" s="2" t="str">
        <f>+('3 Planilla Preadjudicación OTIC'!B243)</f>
        <v>53334038-5</v>
      </c>
      <c r="C243" s="4">
        <f>+('3 Planilla Preadjudicación OTIC'!E243)</f>
        <v>2025</v>
      </c>
      <c r="D243" s="4" t="str">
        <f>+('3 Planilla Preadjudicación OTIC'!F243)</f>
        <v>Fondos Regionales</v>
      </c>
      <c r="E243" s="4" t="str">
        <f>+('3 Planilla Preadjudicación OTIC'!G243)</f>
        <v>61531000-K</v>
      </c>
      <c r="F243" s="4" t="str">
        <f>+('3 Planilla Preadjudicación OTIC'!H243)</f>
        <v>SENCE</v>
      </c>
      <c r="G243" s="4"/>
      <c r="H243" s="4"/>
      <c r="I243" s="4" t="str">
        <f>+('3 Planilla Preadjudicación OTIC'!I243)</f>
        <v>LABORES DE INSTALACIONES SANITARIAS</v>
      </c>
      <c r="J243" s="4" t="str">
        <f>+('3 Planilla Preadjudicación OTIC'!J243)</f>
        <v>PF1575</v>
      </c>
      <c r="K243" s="4" t="str">
        <f>+('3 Planilla Preadjudicación OTIC'!K243)</f>
        <v>TÉCNICAS PARA EL EMPRENDIMIENTO</v>
      </c>
      <c r="L243" s="4" t="str">
        <f>+('3 Planilla Preadjudicación OTIC'!L243)</f>
        <v>PF0921</v>
      </c>
      <c r="M243" s="2">
        <f>+('3 Planilla Preadjudicación OTIC'!M243)</f>
        <v>9</v>
      </c>
      <c r="N243" s="4" t="str">
        <f>+('3 Planilla Preadjudicación OTIC'!N243)</f>
        <v>DE LA ARAUCANÍA</v>
      </c>
      <c r="O243" s="4" t="str">
        <f>+('3 Planilla Preadjudicación OTIC'!O243)</f>
        <v>LUMACO</v>
      </c>
      <c r="P243" s="4" t="str">
        <f>+('3 Planilla Preadjudicación OTIC'!P243)</f>
        <v>PERSONAS VULNERABLES PERTENECIENTES AL 80 % MÁS VULNERABLE</v>
      </c>
      <c r="Q243" s="4" t="str">
        <f>+('3 Planilla Preadjudicación OTIC'!Q243)</f>
        <v>PRESENCIAL</v>
      </c>
      <c r="R243" s="4" t="str">
        <f>+('3 Planilla Preadjudicación OTIC'!R243)</f>
        <v>INDEPENDIENTE</v>
      </c>
      <c r="S243" s="4" t="str">
        <f>+('3 Planilla Preadjudicación OTIC'!S243)</f>
        <v>01. LUNES - MAÑANA / 04. MARTES - MAÑANA / 07. MIÉRCOLES - MAÑANA / 10. JUEVES - MAÑANA / 13. VIERNES - MAÑANA</v>
      </c>
      <c r="T243" s="2">
        <f>+('3 Planilla Preadjudicación OTIC'!T243)</f>
        <v>20</v>
      </c>
      <c r="U243" s="2">
        <f>+('3 Planilla Preadjudicación OTIC'!U243)</f>
        <v>145</v>
      </c>
      <c r="V243" s="2">
        <f>+('3 Planilla Preadjudicación OTIC'!V243)</f>
        <v>12</v>
      </c>
      <c r="W243" s="2">
        <f>+('3 Planilla Preadjudicación OTIC'!W243)</f>
        <v>157</v>
      </c>
      <c r="X243" s="2">
        <f>+('3 Planilla Preadjudicación OTIC'!X243)</f>
        <v>4</v>
      </c>
      <c r="Y243" s="2" t="str">
        <f>+('3 Planilla Preadjudicación OTIC'!Y243)</f>
        <v>SI</v>
      </c>
      <c r="Z243" s="2" t="str">
        <f>+('3 Planilla Preadjudicación OTIC'!Z243)</f>
        <v>SI</v>
      </c>
      <c r="AA243" s="2" t="str">
        <f>+('3 Planilla Preadjudicación OTIC'!AA243)</f>
        <v>SI</v>
      </c>
      <c r="AB243" s="4">
        <f>+('3 Planilla Preadjudicación OTIC'!AB243)</f>
        <v>0</v>
      </c>
      <c r="AC243" s="4" t="str">
        <f>+('3 Planilla Preadjudicación OTIC'!AC243)</f>
        <v>EDUCACIÓN MEDIA COMPLETA, PREFERENTEMENTE. Y HABER CURSADO EL CURSO DE “LABORES DE SOPORTE EN INSTALACIONES
SANITARIAS” O EXPERIENCIA DE DOS AÑOS COMO “AYUDANTE INSTALACIONES SANITARIAS”, DEMOSTRABLE.</v>
      </c>
      <c r="AD243" s="2">
        <f>+('3 Planilla Preadjudicación OTIC'!AD243)</f>
        <v>0</v>
      </c>
      <c r="AE243" s="4">
        <f>+('3 Planilla Preadjudicación OTIC'!AE243)</f>
        <v>0</v>
      </c>
      <c r="AF243" s="2" t="str">
        <f>+('3 Planilla Preadjudicación OTIC'!AF243)</f>
        <v>CONVOCATORIA ABIERTA</v>
      </c>
      <c r="AG243" s="2">
        <f>+('3 Planilla Preadjudicación OTIC'!AG243)</f>
        <v>40</v>
      </c>
      <c r="AH243" s="30">
        <v>2</v>
      </c>
      <c r="AI243" s="2" t="str">
        <f>+('3 Planilla Preadjudicación OTIC'!AI243)</f>
        <v>77419740-0</v>
      </c>
      <c r="AJ243" s="135" t="str">
        <f>+('3 Planilla Preadjudicación OTIC'!AJ243)</f>
        <v>Laborem EIRL.</v>
      </c>
      <c r="AK243" s="4">
        <f>+('3 Planilla Preadjudicación OTIC'!AK243)</f>
        <v>157</v>
      </c>
      <c r="AL243" s="2">
        <f>+('3 Planilla Preadjudicación OTIC'!AL243)</f>
        <v>40</v>
      </c>
      <c r="AM243" s="2">
        <f>+('3 Planilla Preadjudicación OTIC'!AM243)</f>
        <v>5075</v>
      </c>
      <c r="AN243" s="12">
        <f>+('3 Planilla Preadjudicación OTIC'!AN243)</f>
        <v>275000</v>
      </c>
      <c r="AO243" s="12">
        <f>+('3 Planilla Preadjudicación OTIC'!AO243)</f>
        <v>0</v>
      </c>
      <c r="AP243" s="12">
        <f>+('3 Planilla Preadjudicación OTIC'!AP243)</f>
        <v>15935500</v>
      </c>
      <c r="AQ243" s="12">
        <f>+('3 Planilla Preadjudicación OTIC'!AQ243)</f>
        <v>3200000</v>
      </c>
      <c r="AR243" s="12">
        <f>+('3 Planilla Preadjudicación OTIC'!AR243)</f>
        <v>5500000</v>
      </c>
      <c r="AS243" s="12">
        <f>+('3 Planilla Preadjudicación OTIC'!AS243)</f>
        <v>4000000</v>
      </c>
      <c r="AT243" s="12">
        <f>+('3 Planilla Preadjudicación OTIC'!AT243)</f>
        <v>0</v>
      </c>
      <c r="AU243" s="12">
        <f>+('3 Planilla Preadjudicación OTIC'!AU243)</f>
        <v>28635500</v>
      </c>
      <c r="AV243" s="12" t="str">
        <f>+('3 Planilla Preadjudicación OTIC'!AV243)</f>
        <v>NO</v>
      </c>
      <c r="AW243" s="4" t="str">
        <f>+('3 Planilla Preadjudicación OTIC'!AW243)</f>
        <v>FALTAN MATERIALES QUE SI CONSIDERA EL PLAN FORMATIVO SENCE</v>
      </c>
      <c r="AX243" s="4">
        <f>+('3 Planilla Preadjudicación OTIC'!AX243)</f>
        <v>0</v>
      </c>
      <c r="AY243" s="2">
        <f>+('3 Planilla Preadjudicación OTIC'!AY243)</f>
        <v>0</v>
      </c>
      <c r="AZ243" s="2" t="str">
        <f>+('3 Planilla Preadjudicación OTIC'!BA243)</f>
        <v>-</v>
      </c>
      <c r="BA243" s="2" t="str">
        <f>+('3 Planilla Preadjudicación OTIC'!BB243)</f>
        <v>-</v>
      </c>
      <c r="BB243" s="2" t="str">
        <f>+('3 Planilla Preadjudicación OTIC'!BC243)</f>
        <v>-</v>
      </c>
      <c r="BC243" s="2" t="str">
        <f>+('3 Planilla Preadjudicación OTIC'!BD243)</f>
        <v>-</v>
      </c>
      <c r="BD243" s="2" t="str">
        <f>+('3 Planilla Preadjudicación OTIC'!BE243)</f>
        <v>-</v>
      </c>
      <c r="BE243" s="2" t="str">
        <f>+('3 Planilla Preadjudicación OTIC'!BF243)</f>
        <v>-</v>
      </c>
      <c r="BF243" s="2"/>
      <c r="BG243" s="2">
        <f>+('3 Planilla Preadjudicación OTIC'!BG243)</f>
        <v>0</v>
      </c>
      <c r="BH243" s="2">
        <f>+('3 Planilla Preadjudicación OTIC'!BH243)</f>
        <v>0</v>
      </c>
      <c r="BI243" s="2">
        <f>+('3 Planilla Preadjudicación OTIC'!BI243)</f>
        <v>0</v>
      </c>
      <c r="BJ243" s="2">
        <f>+('3 Planilla Preadjudicación OTIC'!BJ243)</f>
        <v>0</v>
      </c>
      <c r="BK243" s="2">
        <f>+('3 Planilla Preadjudicación OTIC'!BK243)</f>
        <v>0</v>
      </c>
      <c r="BL243" s="199">
        <f>+('3 Planilla Preadjudicación OTIC'!BM243)</f>
        <v>0</v>
      </c>
      <c r="BM243" s="103">
        <f>ROUND(('3 Planilla Preadjudicación OTIC'!BN243),1)</f>
        <v>0</v>
      </c>
      <c r="BN243" s="4">
        <f>+('3 Planilla Preadjudicación OTIC'!BO243)</f>
        <v>0</v>
      </c>
      <c r="BO243" s="4">
        <f>+('3 Planilla Preadjudicación OTIC'!BP243)</f>
        <v>0</v>
      </c>
      <c r="BP243" s="4">
        <f>+('3 Planilla Preadjudicación OTIC'!BQ243)</f>
        <v>0</v>
      </c>
      <c r="BQ243" s="4">
        <f>+('3 Planilla Preadjudicación OTIC'!BR243)</f>
        <v>0</v>
      </c>
      <c r="BR243" s="4">
        <f>+('3 Planilla Preadjudicación OTIC'!BS243)</f>
        <v>0</v>
      </c>
      <c r="BS243" s="4">
        <f>+('3 Planilla Preadjudicación OTIC'!BT243)</f>
        <v>0</v>
      </c>
      <c r="BT243" s="135"/>
      <c r="BU243" s="85">
        <f>IF(VLOOKUP(A243,'BD OFICIAL'!$A$1:$AL$2097,7,0)=D243,0,1)</f>
        <v>0</v>
      </c>
      <c r="BV243" s="85">
        <f>IF(VLOOKUP(A243,'BD OFICIAL'!$A$1:$AL$2097,11,0)=J243,0,1)</f>
        <v>0</v>
      </c>
      <c r="BW243" s="85">
        <f>IF(VLOOKUP(A243,'BD OFICIAL'!$A$1:$AL$2097,13,0)=L243,0,1)</f>
        <v>0</v>
      </c>
      <c r="BX243" s="2">
        <f>IF(VLOOKUP(A243,'BD OFICIAL'!$A$1:$AL$2097,16,0)=O243,0,1)</f>
        <v>0</v>
      </c>
      <c r="BY243" s="2">
        <f>IF(VLOOKUP(A243,'BD OFICIAL'!$A$1:$AL$2097,17,0)=P243,0,1)</f>
        <v>0</v>
      </c>
      <c r="BZ243" s="2">
        <f>IF(VLOOKUP(A243,'BD OFICIAL'!$A$1:$AL$2097,19,0)=R243,0,1)</f>
        <v>0</v>
      </c>
      <c r="CA243" s="2">
        <f>IF(VLOOKUP(A243,'BD OFICIAL'!$A$1:$AL$2097,21,0)=T243,0,1)</f>
        <v>0</v>
      </c>
      <c r="CB243" s="2">
        <f>IF(VLOOKUP(A243,'BD OFICIAL'!$A$1:$AL$2097,24,0)=AK243,0,1)</f>
        <v>0</v>
      </c>
      <c r="CC243" s="2">
        <f>IF(VLOOKUP(A243,'BD OFICIAL'!$A$1:$AL$2097,25,0)=X243,0,1)</f>
        <v>0</v>
      </c>
      <c r="CD243" s="2">
        <f>IF(VLOOKUP(A243,'BD OFICIAL'!$A$1:$AL$2097,26,0)=Y243,0,1)</f>
        <v>0</v>
      </c>
      <c r="CE243" s="2">
        <f>IF(VLOOKUP(A243,'BD OFICIAL'!$A$1:$AL$2097,27,0)=Z243,0,1)</f>
        <v>0</v>
      </c>
      <c r="CF243" s="2">
        <f>IF(VLOOKUP(A243,'BD OFICIAL'!$A$1:$AL$2097,28,0)=AA243,0,1)</f>
        <v>0</v>
      </c>
      <c r="CG243" s="2">
        <f>IF(VLOOKUP(A243,'BD OFICIAL'!$A$1:$AL$2097,33,0)=AF243,0,1)</f>
        <v>0</v>
      </c>
      <c r="CH243" s="2">
        <f>IF(VLOOKUP(A243,'BD OFICIAL'!$A$1:$AL$2097,35,0)=AH243,0,1)</f>
        <v>0</v>
      </c>
      <c r="CI243" s="85">
        <f>IF(VLOOKUP(A243,'BD OFICIAL'!$A$1:$AL$2097,34,0)=AL243,0,1)</f>
        <v>0</v>
      </c>
      <c r="CJ243" s="12">
        <f>VLOOKUP(A243,'BD OFICIAL'!$A$1:$AM$2097,36,0)*AM243-AP243</f>
        <v>0</v>
      </c>
      <c r="CK243" s="85" t="str">
        <f t="shared" si="109"/>
        <v>SHNOM</v>
      </c>
      <c r="CL243" s="85" t="str">
        <f t="shared" si="110"/>
        <v>SI</v>
      </c>
      <c r="CM243" s="85" t="str">
        <f t="shared" si="123"/>
        <v>NO</v>
      </c>
      <c r="CN243" s="31">
        <f t="shared" si="124"/>
        <v>0</v>
      </c>
      <c r="CO243" s="31">
        <f t="shared" si="111"/>
        <v>0</v>
      </c>
      <c r="CP243" s="31">
        <f t="shared" si="136"/>
        <v>0</v>
      </c>
      <c r="CQ243" s="31">
        <f>IF(Y243="NO",0,IF(Y243="SI",IF(VLOOKUP(A243,'BD OFICIAL'!$A:$AO,40,0)=AQ243,0,1)))</f>
        <v>0</v>
      </c>
      <c r="CR243" s="31">
        <f>IF(Z243="NO",0,IF(Z243="SI",IF(VLOOKUP(A243,'BD OFICIAL'!$A:$AO,41,0)=AS243,0,1)))</f>
        <v>0</v>
      </c>
      <c r="CS243" s="31">
        <f t="shared" si="112"/>
        <v>0</v>
      </c>
      <c r="CT243" s="31">
        <f t="shared" si="113"/>
        <v>0</v>
      </c>
      <c r="CU243" s="31">
        <f>IF(VLOOKUP(A243,'BD OFICIAL'!$A$1:$AL$1055,31,0)="SI",IF(AT243&gt;0,0,1),IF(AT243=0,0,1))</f>
        <v>0</v>
      </c>
      <c r="CV243" s="31">
        <f t="shared" si="114"/>
        <v>0</v>
      </c>
      <c r="CW243" s="31">
        <f t="shared" si="115"/>
        <v>0</v>
      </c>
      <c r="CX243" s="85" t="str">
        <f t="shared" si="125"/>
        <v>NO</v>
      </c>
      <c r="CY243" s="31">
        <f t="shared" si="126"/>
        <v>0</v>
      </c>
      <c r="CZ243" s="85" t="str">
        <f>IF(ISERROR(VLOOKUP(AI243,EXPERIENCIA!$A$1:$C$2100,1,0)),"NO","SI")</f>
        <v>SI</v>
      </c>
      <c r="DA243" s="85" t="str">
        <f>IF(CX243="no","NO APLICA",IF(AX243=0,"ERROR NOTA",IF(AND(AX243&gt;1,CZ243="NO"),"ERROR NOTA",IF(AND(CZ243="NO",AX243=1),0,IF(VLOOKUP(AI243,EXPERIENCIA!$A$1:$C$2100,3,0)=AX243,0,"ERROR NOTA")))))</f>
        <v>NO APLICA</v>
      </c>
      <c r="DB243" s="85" t="str">
        <f>IF(ISERROR(VLOOKUP(AI243,COMPORTAMIENTO!$A$1:$C$2100,1,0)),"NO","SI")</f>
        <v>SI</v>
      </c>
      <c r="DC243" s="85" t="str">
        <f>IF(CX243="NO","NO APLICA",IF(AY243=0,"ERROR NOTA",IF(AND(DB243="NO",AY243=7),0,IF(VLOOKUP(AI243,COMPORTAMIENTO!$A$2:$H$2100,8,0)=AY243,0,"ERROR NOTA"))))</f>
        <v>NO APLICA</v>
      </c>
      <c r="DD243" s="103" t="str">
        <f t="shared" si="127"/>
        <v>NO APLICA</v>
      </c>
      <c r="DE243" s="103" t="str">
        <f t="shared" si="128"/>
        <v>NO APLICA</v>
      </c>
      <c r="DF243" s="85" t="str">
        <f t="shared" si="116"/>
        <v>SI</v>
      </c>
      <c r="DG243" s="85">
        <f t="shared" si="117"/>
        <v>0</v>
      </c>
      <c r="DH243" s="85">
        <f t="shared" si="129"/>
        <v>0</v>
      </c>
      <c r="DI243" s="85" t="str">
        <f t="shared" si="118"/>
        <v>NO APLICA</v>
      </c>
      <c r="DJ243" s="7" t="str">
        <f t="shared" si="130"/>
        <v>NO APLICA</v>
      </c>
      <c r="DK243" s="7" t="str">
        <f t="shared" si="119"/>
        <v>NO APLICA</v>
      </c>
      <c r="DL243" s="12">
        <f t="shared" si="131"/>
        <v>5075</v>
      </c>
      <c r="DM243" s="12">
        <f>VLOOKUP(A243,'5 TD'!$A:$B,2,0)</f>
        <v>5075</v>
      </c>
      <c r="DN243" s="7" t="str">
        <f t="shared" si="120"/>
        <v>NO APLICA</v>
      </c>
      <c r="DO243" s="85" t="str">
        <f t="shared" si="121"/>
        <v>NO APLICA</v>
      </c>
      <c r="DP243" s="85" t="str">
        <f t="shared" si="137"/>
        <v>NO APLICA</v>
      </c>
      <c r="DQ243" s="7" t="str">
        <f t="shared" si="138"/>
        <v>NO APLICA</v>
      </c>
      <c r="DR243" s="85" t="str">
        <f t="shared" si="132"/>
        <v>NO APLICA</v>
      </c>
      <c r="DS243" s="2">
        <f>+('3 Planilla Preadjudicación OTIC'!BO243)</f>
        <v>0</v>
      </c>
      <c r="DT243" s="2" t="str">
        <f>IF(DR243="APROBADO",VLOOKUP(A243,'5 TD'!$D$3:$E$270,2,0),"NO APLICA")</f>
        <v>NO APLICA</v>
      </c>
      <c r="DU243" s="2" t="str">
        <f t="shared" si="139"/>
        <v>NO APLICA</v>
      </c>
      <c r="DV243" s="2" t="str">
        <f>IF(DU243="SI",VLOOKUP(A243,'5 TD'!$G$3:$H$270,2,0),"NO APLICA ")</f>
        <v xml:space="preserve">NO APLICA </v>
      </c>
      <c r="DW243" s="2" t="str">
        <f t="shared" si="133"/>
        <v>NO</v>
      </c>
      <c r="DX243" s="2" t="str">
        <f>IF(DW243="SI",VLOOKUP(A243,'5 TD'!$J$4:$K$472,2,0),"NO APLICA")</f>
        <v>NO APLICA</v>
      </c>
      <c r="DY243" s="2" t="str">
        <f t="shared" si="134"/>
        <v>NO</v>
      </c>
      <c r="DZ243" s="7" t="str">
        <f>IF(DY243="SI",VLOOKUP(A243,'5 TD'!$M$4:$N$350,2,0),"NO APLICA")</f>
        <v>NO APLICA</v>
      </c>
      <c r="EA243" s="2" t="str">
        <f t="shared" si="122"/>
        <v>NO APLICA</v>
      </c>
      <c r="EB243" s="12" t="str">
        <f t="shared" si="135"/>
        <v/>
      </c>
      <c r="EC243" s="12" t="str">
        <f>IF(EA243="SI",VLOOKUP(A243,'5 TD'!$V$4:$W$479,2,0),"NO APLICA")</f>
        <v>NO APLICA</v>
      </c>
      <c r="ED243" s="2" t="str">
        <f t="shared" si="140"/>
        <v>NO</v>
      </c>
      <c r="EE243" s="79" t="str">
        <f>IF(ED243="SI",VLOOKUP(AI243,COMPORTAMIENTO!$A$1:$H$2100,7,0),"NO APLICA")</f>
        <v>NO APLICA</v>
      </c>
      <c r="EF243" s="234" t="str">
        <f>IF(ED243="SI",VLOOKUP(A243,'5 TD'!$P$2:$Q$479,2,0),"NO APLICA")</f>
        <v>NO APLICA</v>
      </c>
      <c r="EG243" s="2" t="str">
        <f t="shared" si="141"/>
        <v>NO</v>
      </c>
      <c r="EH243" s="2">
        <f>IF(CZ243="no",0,VLOOKUP(AI243,EXPERIENCIA!$A$1:$C$2100,2,0))</f>
        <v>1</v>
      </c>
      <c r="EI243" s="2">
        <f>IF(CZ243="si",VLOOKUP(A243,'5 TD'!$S$3:$T$2103,2,0),0)</f>
        <v>146</v>
      </c>
      <c r="EJ243" s="2" t="str">
        <f t="shared" si="142"/>
        <v>NO</v>
      </c>
      <c r="EK243" s="2">
        <f>+('3 Planilla Preadjudicación OTIC'!BU244)</f>
        <v>0</v>
      </c>
      <c r="EL243" s="3"/>
      <c r="EM243" s="3"/>
      <c r="EN243" s="3"/>
    </row>
    <row r="244" spans="1:144" ht="15" hidden="1" customHeight="1" x14ac:dyDescent="0.3">
      <c r="A244" s="2">
        <f>+('3 Planilla Preadjudicación OTIC'!A244)</f>
        <v>14536</v>
      </c>
      <c r="B244" s="2" t="str">
        <f>+('3 Planilla Preadjudicación OTIC'!B244)</f>
        <v>53334038-5</v>
      </c>
      <c r="C244" s="4">
        <f>+('3 Planilla Preadjudicación OTIC'!E244)</f>
        <v>2025</v>
      </c>
      <c r="D244" s="4" t="str">
        <f>+('3 Planilla Preadjudicación OTIC'!F244)</f>
        <v>Fondos Regionales</v>
      </c>
      <c r="E244" s="4" t="str">
        <f>+('3 Planilla Preadjudicación OTIC'!G244)</f>
        <v>61531000-K</v>
      </c>
      <c r="F244" s="4" t="str">
        <f>+('3 Planilla Preadjudicación OTIC'!H244)</f>
        <v>SENCE</v>
      </c>
      <c r="G244" s="4"/>
      <c r="H244" s="4"/>
      <c r="I244" s="4" t="str">
        <f>+('3 Planilla Preadjudicación OTIC'!I244)</f>
        <v>GESTIONANDO Y FORMALIZANDO MI EMPRENDIMIENTO</v>
      </c>
      <c r="J244" s="4" t="str">
        <f>+('3 Planilla Preadjudicación OTIC'!J244)</f>
        <v>PF1199</v>
      </c>
      <c r="K244" s="4" t="str">
        <f>+('3 Planilla Preadjudicación OTIC'!K244)</f>
        <v>TÉCNICAS PARA EL EMPRENDIMIENTO</v>
      </c>
      <c r="L244" s="4" t="str">
        <f>+('3 Planilla Preadjudicación OTIC'!L244)</f>
        <v>PF0921</v>
      </c>
      <c r="M244" s="2">
        <f>+('3 Planilla Preadjudicación OTIC'!M244)</f>
        <v>9</v>
      </c>
      <c r="N244" s="4" t="str">
        <f>+('3 Planilla Preadjudicación OTIC'!N244)</f>
        <v>DE LA ARAUCANÍA</v>
      </c>
      <c r="O244" s="4" t="str">
        <f>+('3 Planilla Preadjudicación OTIC'!O244)</f>
        <v>CHOLCHOL</v>
      </c>
      <c r="P244" s="4" t="str">
        <f>+('3 Planilla Preadjudicación OTIC'!P244)</f>
        <v>PERSONAS VULNERABLES PERTENECIENTES AL 80 % MÁS VULNERABLE</v>
      </c>
      <c r="Q244" s="4" t="str">
        <f>+('3 Planilla Preadjudicación OTIC'!Q244)</f>
        <v>PRESENCIAL</v>
      </c>
      <c r="R244" s="4" t="str">
        <f>+('3 Planilla Preadjudicación OTIC'!R244)</f>
        <v>INDEPENDIENTE</v>
      </c>
      <c r="S244" s="4" t="str">
        <f>+('3 Planilla Preadjudicación OTIC'!S244)</f>
        <v>01. LUNES - MAÑANA / 04. MARTES - MAÑANA / 07. MIÉRCOLES - MAÑANA / 10. JUEVES - MAÑANA / 13. VIERNES - MAÑANA</v>
      </c>
      <c r="T244" s="2">
        <f>+('3 Planilla Preadjudicación OTIC'!T244)</f>
        <v>20</v>
      </c>
      <c r="U244" s="2">
        <f>+('3 Planilla Preadjudicación OTIC'!U244)</f>
        <v>100</v>
      </c>
      <c r="V244" s="2">
        <f>+('3 Planilla Preadjudicación OTIC'!V244)</f>
        <v>12</v>
      </c>
      <c r="W244" s="2">
        <f>+('3 Planilla Preadjudicación OTIC'!W244)</f>
        <v>112</v>
      </c>
      <c r="X244" s="2">
        <f>+('3 Planilla Preadjudicación OTIC'!X244)</f>
        <v>4</v>
      </c>
      <c r="Y244" s="2" t="str">
        <f>+('3 Planilla Preadjudicación OTIC'!Y244)</f>
        <v>SI</v>
      </c>
      <c r="Z244" s="2" t="str">
        <f>+('3 Planilla Preadjudicación OTIC'!Z244)</f>
        <v>SI</v>
      </c>
      <c r="AA244" s="2" t="str">
        <f>+('3 Planilla Preadjudicación OTIC'!AA244)</f>
        <v>SI</v>
      </c>
      <c r="AB244" s="4">
        <f>+('3 Planilla Preadjudicación OTIC'!AB244)</f>
        <v>0</v>
      </c>
      <c r="AC244" s="4" t="str">
        <f>+('3 Planilla Preadjudicación OTIC'!AC244)</f>
        <v>EDUCACIÓN BÁSICA COMPLETA, PREFERENTEMENTE; NIVEL DE MANEJO COMPUTACIONAL BÁSICO (O NIVEL USUARIO),
PREFERENTEMENTE.</v>
      </c>
      <c r="AD244" s="2">
        <f>+('3 Planilla Preadjudicación OTIC'!AD244)</f>
        <v>0</v>
      </c>
      <c r="AE244" s="4">
        <f>+('3 Planilla Preadjudicación OTIC'!AE244)</f>
        <v>0</v>
      </c>
      <c r="AF244" s="2" t="str">
        <f>+('3 Planilla Preadjudicación OTIC'!AF244)</f>
        <v>CONVOCATORIA ABIERTA</v>
      </c>
      <c r="AG244" s="2">
        <f>+('3 Planilla Preadjudicación OTIC'!AG244)</f>
        <v>28</v>
      </c>
      <c r="AH244" s="30">
        <v>2</v>
      </c>
      <c r="AI244" s="2" t="str">
        <f>+('3 Planilla Preadjudicación OTIC'!AI244)</f>
        <v>76998987-0</v>
      </c>
      <c r="AJ244" s="135" t="str">
        <f>+('3 Planilla Preadjudicación OTIC'!AJ244)</f>
        <v>Instituto de Capacitación Decin Spa.</v>
      </c>
      <c r="AK244" s="4">
        <f>+('3 Planilla Preadjudicación OTIC'!AK244)</f>
        <v>112</v>
      </c>
      <c r="AL244" s="2">
        <f>+('3 Planilla Preadjudicación OTIC'!AL244)</f>
        <v>28</v>
      </c>
      <c r="AM244" s="2">
        <f>+('3 Planilla Preadjudicación OTIC'!AM244)</f>
        <v>5075</v>
      </c>
      <c r="AN244" s="12">
        <f>+('3 Planilla Preadjudicación OTIC'!AN244)</f>
        <v>0</v>
      </c>
      <c r="AO244" s="12">
        <f>+('3 Planilla Preadjudicación OTIC'!AO244)</f>
        <v>0</v>
      </c>
      <c r="AP244" s="12">
        <f>+('3 Planilla Preadjudicación OTIC'!AP244)</f>
        <v>11368000</v>
      </c>
      <c r="AQ244" s="12">
        <f>+('3 Planilla Preadjudicación OTIC'!AQ244)</f>
        <v>2240000</v>
      </c>
      <c r="AR244" s="12">
        <f>+('3 Planilla Preadjudicación OTIC'!AR244)</f>
        <v>0</v>
      </c>
      <c r="AS244" s="12">
        <f>+('3 Planilla Preadjudicación OTIC'!AS244)</f>
        <v>2800000</v>
      </c>
      <c r="AT244" s="12">
        <f>+('3 Planilla Preadjudicación OTIC'!AT244)</f>
        <v>0</v>
      </c>
      <c r="AU244" s="12">
        <f>+('3 Planilla Preadjudicación OTIC'!AU244)</f>
        <v>16408000</v>
      </c>
      <c r="AV244" s="12" t="str">
        <f>+('3 Planilla Preadjudicación OTIC'!AV244)</f>
        <v>NO</v>
      </c>
      <c r="AW244" s="4" t="str">
        <f>+('3 Planilla Preadjudicación OTIC'!AW244)</f>
        <v>Anexo N°3 no considera subsidio de herramientas, el cual esta especificado en la parrilla de cursos</v>
      </c>
      <c r="AX244" s="4">
        <f>+('3 Planilla Preadjudicación OTIC'!AX244)</f>
        <v>0</v>
      </c>
      <c r="AY244" s="2">
        <f>+('3 Planilla Preadjudicación OTIC'!AY244)</f>
        <v>0</v>
      </c>
      <c r="AZ244" s="2" t="str">
        <f>+('3 Planilla Preadjudicación OTIC'!BA244)</f>
        <v>-</v>
      </c>
      <c r="BA244" s="2" t="str">
        <f>+('3 Planilla Preadjudicación OTIC'!BB244)</f>
        <v>-</v>
      </c>
      <c r="BB244" s="2" t="str">
        <f>+('3 Planilla Preadjudicación OTIC'!BC244)</f>
        <v>-</v>
      </c>
      <c r="BC244" s="2" t="str">
        <f>+('3 Planilla Preadjudicación OTIC'!BD244)</f>
        <v>-</v>
      </c>
      <c r="BD244" s="2" t="str">
        <f>+('3 Planilla Preadjudicación OTIC'!BE244)</f>
        <v>-</v>
      </c>
      <c r="BE244" s="2" t="str">
        <f>+('3 Planilla Preadjudicación OTIC'!BF244)</f>
        <v>-</v>
      </c>
      <c r="BF244" s="2"/>
      <c r="BG244" s="2">
        <f>+('3 Planilla Preadjudicación OTIC'!BG244)</f>
        <v>0</v>
      </c>
      <c r="BH244" s="2">
        <f>+('3 Planilla Preadjudicación OTIC'!BH244)</f>
        <v>0</v>
      </c>
      <c r="BI244" s="2">
        <f>+('3 Planilla Preadjudicación OTIC'!BI244)</f>
        <v>0</v>
      </c>
      <c r="BJ244" s="2">
        <f>+('3 Planilla Preadjudicación OTIC'!BJ244)</f>
        <v>0</v>
      </c>
      <c r="BK244" s="2">
        <f>+('3 Planilla Preadjudicación OTIC'!BK244)</f>
        <v>0</v>
      </c>
      <c r="BL244" s="199">
        <f>+('3 Planilla Preadjudicación OTIC'!BM244)</f>
        <v>0</v>
      </c>
      <c r="BM244" s="103">
        <f>ROUND(('3 Planilla Preadjudicación OTIC'!BN244),1)</f>
        <v>0</v>
      </c>
      <c r="BN244" s="4">
        <f>+('3 Planilla Preadjudicación OTIC'!BO244)</f>
        <v>0</v>
      </c>
      <c r="BO244" s="4">
        <f>+('3 Planilla Preadjudicación OTIC'!BP244)</f>
        <v>0</v>
      </c>
      <c r="BP244" s="4">
        <f>+('3 Planilla Preadjudicación OTIC'!BQ244)</f>
        <v>0</v>
      </c>
      <c r="BQ244" s="4">
        <f>+('3 Planilla Preadjudicación OTIC'!BR244)</f>
        <v>0</v>
      </c>
      <c r="BR244" s="4">
        <f>+('3 Planilla Preadjudicación OTIC'!BS244)</f>
        <v>0</v>
      </c>
      <c r="BS244" s="4">
        <f>+('3 Planilla Preadjudicación OTIC'!BT244)</f>
        <v>0</v>
      </c>
      <c r="BT244" s="135"/>
      <c r="BU244" s="85">
        <f>IF(VLOOKUP(A244,'BD OFICIAL'!$A$1:$AL$2097,7,0)=D244,0,1)</f>
        <v>0</v>
      </c>
      <c r="BV244" s="85">
        <f>IF(VLOOKUP(A244,'BD OFICIAL'!$A$1:$AL$2097,11,0)=J244,0,1)</f>
        <v>0</v>
      </c>
      <c r="BW244" s="85">
        <f>IF(VLOOKUP(A244,'BD OFICIAL'!$A$1:$AL$2097,13,0)=L244,0,1)</f>
        <v>0</v>
      </c>
      <c r="BX244" s="2">
        <f>IF(VLOOKUP(A244,'BD OFICIAL'!$A$1:$AL$2097,16,0)=O244,0,1)</f>
        <v>0</v>
      </c>
      <c r="BY244" s="2">
        <f>IF(VLOOKUP(A244,'BD OFICIAL'!$A$1:$AL$2097,17,0)=P244,0,1)</f>
        <v>0</v>
      </c>
      <c r="BZ244" s="2">
        <f>IF(VLOOKUP(A244,'BD OFICIAL'!$A$1:$AL$2097,19,0)=R244,0,1)</f>
        <v>0</v>
      </c>
      <c r="CA244" s="2">
        <f>IF(VLOOKUP(A244,'BD OFICIAL'!$A$1:$AL$2097,21,0)=T244,0,1)</f>
        <v>0</v>
      </c>
      <c r="CB244" s="2">
        <f>IF(VLOOKUP(A244,'BD OFICIAL'!$A$1:$AL$2097,24,0)=AK244,0,1)</f>
        <v>0</v>
      </c>
      <c r="CC244" s="2">
        <f>IF(VLOOKUP(A244,'BD OFICIAL'!$A$1:$AL$2097,25,0)=X244,0,1)</f>
        <v>0</v>
      </c>
      <c r="CD244" s="2">
        <f>IF(VLOOKUP(A244,'BD OFICIAL'!$A$1:$AL$2097,26,0)=Y244,0,1)</f>
        <v>0</v>
      </c>
      <c r="CE244" s="2">
        <f>IF(VLOOKUP(A244,'BD OFICIAL'!$A$1:$AL$2097,27,0)=Z244,0,1)</f>
        <v>0</v>
      </c>
      <c r="CF244" s="2">
        <f>IF(VLOOKUP(A244,'BD OFICIAL'!$A$1:$AL$2097,28,0)=AA244,0,1)</f>
        <v>0</v>
      </c>
      <c r="CG244" s="2">
        <f>IF(VLOOKUP(A244,'BD OFICIAL'!$A$1:$AL$2097,33,0)=AF244,0,1)</f>
        <v>0</v>
      </c>
      <c r="CH244" s="2">
        <f>IF(VLOOKUP(A244,'BD OFICIAL'!$A$1:$AL$2097,35,0)=AH244,0,1)</f>
        <v>0</v>
      </c>
      <c r="CI244" s="85">
        <f>IF(VLOOKUP(A244,'BD OFICIAL'!$A$1:$AL$2097,34,0)=AL244,0,1)</f>
        <v>0</v>
      </c>
      <c r="CJ244" s="12">
        <f>VLOOKUP(A244,'BD OFICIAL'!$A$1:$AM$2097,36,0)*AM244-AP244</f>
        <v>0</v>
      </c>
      <c r="CK244" s="85" t="str">
        <f t="shared" si="109"/>
        <v>SHNOM</v>
      </c>
      <c r="CL244" s="85" t="str">
        <f t="shared" si="110"/>
        <v>SI</v>
      </c>
      <c r="CM244" s="85" t="str">
        <f t="shared" si="123"/>
        <v>NO</v>
      </c>
      <c r="CN244" s="31">
        <f t="shared" si="124"/>
        <v>0</v>
      </c>
      <c r="CO244" s="31">
        <f t="shared" si="111"/>
        <v>0</v>
      </c>
      <c r="CP244" s="31">
        <f t="shared" si="136"/>
        <v>0</v>
      </c>
      <c r="CQ244" s="31">
        <f>IF(Y244="NO",0,IF(Y244="SI",IF(VLOOKUP(A244,'BD OFICIAL'!$A:$AO,40,0)=AQ244,0,1)))</f>
        <v>0</v>
      </c>
      <c r="CR244" s="31">
        <f>IF(Z244="NO",0,IF(Z244="SI",IF(VLOOKUP(A244,'BD OFICIAL'!$A:$AO,41,0)=AS244,0,1)))</f>
        <v>0</v>
      </c>
      <c r="CS244" s="31">
        <f t="shared" si="112"/>
        <v>1</v>
      </c>
      <c r="CT244" s="31">
        <f t="shared" si="113"/>
        <v>0</v>
      </c>
      <c r="CU244" s="31">
        <f>IF(VLOOKUP(A244,'BD OFICIAL'!$A$1:$AL$1055,31,0)="SI",IF(AT244&gt;0,0,1),IF(AT244=0,0,1))</f>
        <v>0</v>
      </c>
      <c r="CV244" s="31">
        <f t="shared" si="114"/>
        <v>0</v>
      </c>
      <c r="CW244" s="31">
        <f t="shared" si="115"/>
        <v>0</v>
      </c>
      <c r="CX244" s="85" t="str">
        <f t="shared" si="125"/>
        <v>NO</v>
      </c>
      <c r="CY244" s="31">
        <f t="shared" si="126"/>
        <v>0</v>
      </c>
      <c r="CZ244" s="85" t="str">
        <f>IF(ISERROR(VLOOKUP(AI244,EXPERIENCIA!$A$1:$C$2100,1,0)),"NO","SI")</f>
        <v>NO</v>
      </c>
      <c r="DA244" s="85" t="str">
        <f>IF(CX244="no","NO APLICA",IF(AX244=0,"ERROR NOTA",IF(AND(AX244&gt;1,CZ244="NO"),"ERROR NOTA",IF(AND(CZ244="NO",AX244=1),0,IF(VLOOKUP(AI244,EXPERIENCIA!$A$1:$C$2100,3,0)=AX244,0,"ERROR NOTA")))))</f>
        <v>NO APLICA</v>
      </c>
      <c r="DB244" s="85" t="str">
        <f>IF(ISERROR(VLOOKUP(AI244,COMPORTAMIENTO!$A$1:$C$2100,1,0)),"NO","SI")</f>
        <v>NO</v>
      </c>
      <c r="DC244" s="85" t="str">
        <f>IF(CX244="NO","NO APLICA",IF(AY244=0,"ERROR NOTA",IF(AND(DB244="NO",AY244=7),0,IF(VLOOKUP(AI244,COMPORTAMIENTO!$A$2:$H$2100,8,0)=AY244,0,"ERROR NOTA"))))</f>
        <v>NO APLICA</v>
      </c>
      <c r="DD244" s="103" t="str">
        <f t="shared" si="127"/>
        <v>NO APLICA</v>
      </c>
      <c r="DE244" s="103" t="str">
        <f t="shared" si="128"/>
        <v>NO APLICA</v>
      </c>
      <c r="DF244" s="85" t="str">
        <f t="shared" si="116"/>
        <v>SI</v>
      </c>
      <c r="DG244" s="85">
        <f t="shared" si="117"/>
        <v>0</v>
      </c>
      <c r="DH244" s="85">
        <f t="shared" si="129"/>
        <v>0</v>
      </c>
      <c r="DI244" s="85" t="str">
        <f t="shared" si="118"/>
        <v>NO APLICA</v>
      </c>
      <c r="DJ244" s="7" t="str">
        <f t="shared" si="130"/>
        <v>NO APLICA</v>
      </c>
      <c r="DK244" s="7" t="str">
        <f t="shared" si="119"/>
        <v>NO APLICA</v>
      </c>
      <c r="DL244" s="12">
        <f t="shared" si="131"/>
        <v>5075</v>
      </c>
      <c r="DM244" s="12">
        <f>VLOOKUP(A244,'5 TD'!$A:$B,2,0)</f>
        <v>5075</v>
      </c>
      <c r="DN244" s="7" t="str">
        <f t="shared" si="120"/>
        <v>NO APLICA</v>
      </c>
      <c r="DO244" s="85" t="str">
        <f t="shared" si="121"/>
        <v>NO APLICA</v>
      </c>
      <c r="DP244" s="85" t="str">
        <f t="shared" si="137"/>
        <v>NO APLICA</v>
      </c>
      <c r="DQ244" s="7" t="str">
        <f t="shared" si="138"/>
        <v>NO APLICA</v>
      </c>
      <c r="DR244" s="85" t="str">
        <f t="shared" si="132"/>
        <v>NO APLICA</v>
      </c>
      <c r="DS244" s="2">
        <f>+('3 Planilla Preadjudicación OTIC'!BO244)</f>
        <v>0</v>
      </c>
      <c r="DT244" s="2" t="str">
        <f>IF(DR244="APROBADO",VLOOKUP(A244,'5 TD'!$D$3:$E$270,2,0),"NO APLICA")</f>
        <v>NO APLICA</v>
      </c>
      <c r="DU244" s="2" t="str">
        <f t="shared" si="139"/>
        <v>NO APLICA</v>
      </c>
      <c r="DV244" s="2" t="str">
        <f>IF(DU244="SI",VLOOKUP(A244,'5 TD'!$G$3:$H$270,2,0),"NO APLICA ")</f>
        <v xml:space="preserve">NO APLICA </v>
      </c>
      <c r="DW244" s="2" t="str">
        <f t="shared" si="133"/>
        <v>NO</v>
      </c>
      <c r="DX244" s="2" t="str">
        <f>IF(DW244="SI",VLOOKUP(A244,'5 TD'!$J$4:$K$472,2,0),"NO APLICA")</f>
        <v>NO APLICA</v>
      </c>
      <c r="DY244" s="2" t="str">
        <f t="shared" si="134"/>
        <v>NO</v>
      </c>
      <c r="DZ244" s="7" t="str">
        <f>IF(DY244="SI",VLOOKUP(A244,'5 TD'!$M$4:$N$350,2,0),"NO APLICA")</f>
        <v>NO APLICA</v>
      </c>
      <c r="EA244" s="2" t="str">
        <f t="shared" si="122"/>
        <v>NO APLICA</v>
      </c>
      <c r="EB244" s="12" t="str">
        <f t="shared" si="135"/>
        <v/>
      </c>
      <c r="EC244" s="12" t="str">
        <f>IF(EA244="SI",VLOOKUP(A244,'5 TD'!$V$4:$W$479,2,0),"NO APLICA")</f>
        <v>NO APLICA</v>
      </c>
      <c r="ED244" s="2" t="str">
        <f t="shared" si="140"/>
        <v>NO</v>
      </c>
      <c r="EE244" s="79" t="str">
        <f>IF(ED244="SI",VLOOKUP(AI244,COMPORTAMIENTO!$A$1:$H$2100,7,0),"NO APLICA")</f>
        <v>NO APLICA</v>
      </c>
      <c r="EF244" s="234" t="str">
        <f>IF(ED244="SI",VLOOKUP(A244,'5 TD'!$P$2:$Q$479,2,0),"NO APLICA")</f>
        <v>NO APLICA</v>
      </c>
      <c r="EG244" s="2" t="str">
        <f t="shared" si="141"/>
        <v>NO</v>
      </c>
      <c r="EH244" s="2">
        <f>IF(CZ244="no",0,VLOOKUP(AI244,EXPERIENCIA!$A$1:$C$2100,2,0))</f>
        <v>0</v>
      </c>
      <c r="EI244" s="2">
        <f>IF(CZ244="si",VLOOKUP(A244,'5 TD'!$S$3:$T$2103,2,0),0)</f>
        <v>0</v>
      </c>
      <c r="EJ244" s="2" t="str">
        <f t="shared" si="142"/>
        <v>SI</v>
      </c>
      <c r="EK244" s="2">
        <f>+('3 Planilla Preadjudicación OTIC'!BU245)</f>
        <v>0</v>
      </c>
      <c r="EL244" s="3"/>
      <c r="EM244" s="3"/>
      <c r="EN244" s="3"/>
    </row>
    <row r="245" spans="1:144" ht="15" hidden="1" customHeight="1" x14ac:dyDescent="0.3">
      <c r="A245" s="2">
        <f>+('3 Planilla Preadjudicación OTIC'!A245)</f>
        <v>14541</v>
      </c>
      <c r="B245" s="2" t="str">
        <f>+('3 Planilla Preadjudicación OTIC'!B245)</f>
        <v>53334038-5</v>
      </c>
      <c r="C245" s="4">
        <f>+('3 Planilla Preadjudicación OTIC'!E245)</f>
        <v>2025</v>
      </c>
      <c r="D245" s="4" t="str">
        <f>+('3 Planilla Preadjudicación OTIC'!F245)</f>
        <v>Fondos Regionales</v>
      </c>
      <c r="E245" s="4" t="str">
        <f>+('3 Planilla Preadjudicación OTIC'!G245)</f>
        <v>61531000-K</v>
      </c>
      <c r="F245" s="4" t="str">
        <f>+('3 Planilla Preadjudicación OTIC'!H245)</f>
        <v>SENCE</v>
      </c>
      <c r="G245" s="4"/>
      <c r="H245" s="4"/>
      <c r="I245" s="4" t="str">
        <f>+('3 Planilla Preadjudicación OTIC'!I245)</f>
        <v>GESTIONANDO Y FORMALIZANDO MI EMPRENDIMIENTO</v>
      </c>
      <c r="J245" s="4" t="str">
        <f>+('3 Planilla Preadjudicación OTIC'!J245)</f>
        <v>PF1199</v>
      </c>
      <c r="K245" s="4" t="str">
        <f>+('3 Planilla Preadjudicación OTIC'!K245)</f>
        <v>TÉCNICAS PARA EL EMPRENDIMIENTO</v>
      </c>
      <c r="L245" s="4" t="str">
        <f>+('3 Planilla Preadjudicación OTIC'!L245)</f>
        <v>PF0921</v>
      </c>
      <c r="M245" s="2">
        <f>+('3 Planilla Preadjudicación OTIC'!M245)</f>
        <v>9</v>
      </c>
      <c r="N245" s="4" t="str">
        <f>+('3 Planilla Preadjudicación OTIC'!N245)</f>
        <v>DE LA ARAUCANÍA</v>
      </c>
      <c r="O245" s="4" t="str">
        <f>+('3 Planilla Preadjudicación OTIC'!O245)</f>
        <v>GALVARINO</v>
      </c>
      <c r="P245" s="4" t="str">
        <f>+('3 Planilla Preadjudicación OTIC'!P245)</f>
        <v>PERSONAS VULNERABLES PERTENECIENTES AL 80 % MÁS VULNERABLE</v>
      </c>
      <c r="Q245" s="4" t="str">
        <f>+('3 Planilla Preadjudicación OTIC'!Q245)</f>
        <v>PRESENCIAL</v>
      </c>
      <c r="R245" s="4" t="str">
        <f>+('3 Planilla Preadjudicación OTIC'!R245)</f>
        <v>INDEPENDIENTE</v>
      </c>
      <c r="S245" s="4" t="str">
        <f>+('3 Planilla Preadjudicación OTIC'!S245)</f>
        <v>01. LUNES - MAÑANA / 04. MARTES - MAÑANA / 07. MIÉRCOLES - MAÑANA / 10. JUEVES - MAÑANA / 13. VIERNES - MAÑANA</v>
      </c>
      <c r="T245" s="2">
        <f>+('3 Planilla Preadjudicación OTIC'!T245)</f>
        <v>20</v>
      </c>
      <c r="U245" s="2">
        <f>+('3 Planilla Preadjudicación OTIC'!U245)</f>
        <v>100</v>
      </c>
      <c r="V245" s="2">
        <f>+('3 Planilla Preadjudicación OTIC'!V245)</f>
        <v>12</v>
      </c>
      <c r="W245" s="2">
        <f>+('3 Planilla Preadjudicación OTIC'!W245)</f>
        <v>112</v>
      </c>
      <c r="X245" s="2">
        <f>+('3 Planilla Preadjudicación OTIC'!X245)</f>
        <v>4</v>
      </c>
      <c r="Y245" s="2" t="str">
        <f>+('3 Planilla Preadjudicación OTIC'!Y245)</f>
        <v>SI</v>
      </c>
      <c r="Z245" s="2" t="str">
        <f>+('3 Planilla Preadjudicación OTIC'!Z245)</f>
        <v>SI</v>
      </c>
      <c r="AA245" s="2" t="str">
        <f>+('3 Planilla Preadjudicación OTIC'!AA245)</f>
        <v>SI</v>
      </c>
      <c r="AB245" s="4">
        <f>+('3 Planilla Preadjudicación OTIC'!AB245)</f>
        <v>0</v>
      </c>
      <c r="AC245" s="4" t="str">
        <f>+('3 Planilla Preadjudicación OTIC'!AC245)</f>
        <v>EDUCACIÓN BÁSICA COMPLETA, PREFERENTEMENTE; NIVEL DE MANEJO COMPUTACIONAL BÁSICO (O NIVEL USUARIO),
PREFERENTEMENTE.</v>
      </c>
      <c r="AD245" s="2">
        <f>+('3 Planilla Preadjudicación OTIC'!AD245)</f>
        <v>0</v>
      </c>
      <c r="AE245" s="4">
        <f>+('3 Planilla Preadjudicación OTIC'!AE245)</f>
        <v>0</v>
      </c>
      <c r="AF245" s="2" t="str">
        <f>+('3 Planilla Preadjudicación OTIC'!AF245)</f>
        <v>CONVOCATORIA ABIERTA</v>
      </c>
      <c r="AG245" s="2">
        <f>+('3 Planilla Preadjudicación OTIC'!AG245)</f>
        <v>28</v>
      </c>
      <c r="AH245" s="30">
        <v>2</v>
      </c>
      <c r="AI245" s="2" t="str">
        <f>+('3 Planilla Preadjudicación OTIC'!AI245)</f>
        <v>76998987-0</v>
      </c>
      <c r="AJ245" s="135" t="str">
        <f>+('3 Planilla Preadjudicación OTIC'!AJ245)</f>
        <v>Instituto de Capacitación Decin Spa.</v>
      </c>
      <c r="AK245" s="4">
        <f>+('3 Planilla Preadjudicación OTIC'!AK245)</f>
        <v>112</v>
      </c>
      <c r="AL245" s="2">
        <f>+('3 Planilla Preadjudicación OTIC'!AL245)</f>
        <v>28</v>
      </c>
      <c r="AM245" s="2">
        <f>+('3 Planilla Preadjudicación OTIC'!AM245)</f>
        <v>5075</v>
      </c>
      <c r="AN245" s="12">
        <f>+('3 Planilla Preadjudicación OTIC'!AN245)</f>
        <v>0</v>
      </c>
      <c r="AO245" s="12">
        <f>+('3 Planilla Preadjudicación OTIC'!AO245)</f>
        <v>0</v>
      </c>
      <c r="AP245" s="12">
        <f>+('3 Planilla Preadjudicación OTIC'!AP245)</f>
        <v>11368000</v>
      </c>
      <c r="AQ245" s="12">
        <f>+('3 Planilla Preadjudicación OTIC'!AQ245)</f>
        <v>2240000</v>
      </c>
      <c r="AR245" s="12">
        <f>+('3 Planilla Preadjudicación OTIC'!AR245)</f>
        <v>0</v>
      </c>
      <c r="AS245" s="12">
        <f>+('3 Planilla Preadjudicación OTIC'!AS245)</f>
        <v>2800000</v>
      </c>
      <c r="AT245" s="12">
        <f>+('3 Planilla Preadjudicación OTIC'!AT245)</f>
        <v>0</v>
      </c>
      <c r="AU245" s="12">
        <f>+('3 Planilla Preadjudicación OTIC'!AU245)</f>
        <v>16408000</v>
      </c>
      <c r="AV245" s="12" t="str">
        <f>+('3 Planilla Preadjudicación OTIC'!AV245)</f>
        <v>NO</v>
      </c>
      <c r="AW245" s="4" t="str">
        <f>+('3 Planilla Preadjudicación OTIC'!AW245)</f>
        <v>Anexo N°3 no considera subsidio de herramientas, el cual esta especificado en la parrilla de cursos</v>
      </c>
      <c r="AX245" s="4">
        <f>+('3 Planilla Preadjudicación OTIC'!AX245)</f>
        <v>0</v>
      </c>
      <c r="AY245" s="2">
        <f>+('3 Planilla Preadjudicación OTIC'!AY245)</f>
        <v>0</v>
      </c>
      <c r="AZ245" s="2" t="str">
        <f>+('3 Planilla Preadjudicación OTIC'!BA245)</f>
        <v>-</v>
      </c>
      <c r="BA245" s="2" t="str">
        <f>+('3 Planilla Preadjudicación OTIC'!BB245)</f>
        <v>-</v>
      </c>
      <c r="BB245" s="2" t="str">
        <f>+('3 Planilla Preadjudicación OTIC'!BC245)</f>
        <v>-</v>
      </c>
      <c r="BC245" s="2" t="str">
        <f>+('3 Planilla Preadjudicación OTIC'!BD245)</f>
        <v>-</v>
      </c>
      <c r="BD245" s="2" t="str">
        <f>+('3 Planilla Preadjudicación OTIC'!BE245)</f>
        <v>-</v>
      </c>
      <c r="BE245" s="2" t="str">
        <f>+('3 Planilla Preadjudicación OTIC'!BF245)</f>
        <v>-</v>
      </c>
      <c r="BF245" s="2"/>
      <c r="BG245" s="2">
        <f>+('3 Planilla Preadjudicación OTIC'!BG245)</f>
        <v>0</v>
      </c>
      <c r="BH245" s="2">
        <f>+('3 Planilla Preadjudicación OTIC'!BH245)</f>
        <v>0</v>
      </c>
      <c r="BI245" s="2">
        <f>+('3 Planilla Preadjudicación OTIC'!BI245)</f>
        <v>0</v>
      </c>
      <c r="BJ245" s="2">
        <f>+('3 Planilla Preadjudicación OTIC'!BJ245)</f>
        <v>0</v>
      </c>
      <c r="BK245" s="2">
        <f>+('3 Planilla Preadjudicación OTIC'!BK245)</f>
        <v>0</v>
      </c>
      <c r="BL245" s="199">
        <f>+('3 Planilla Preadjudicación OTIC'!BM245)</f>
        <v>0</v>
      </c>
      <c r="BM245" s="103">
        <f>ROUND(('3 Planilla Preadjudicación OTIC'!BN245),1)</f>
        <v>0</v>
      </c>
      <c r="BN245" s="4">
        <f>+('3 Planilla Preadjudicación OTIC'!BO245)</f>
        <v>0</v>
      </c>
      <c r="BO245" s="4">
        <f>+('3 Planilla Preadjudicación OTIC'!BP245)</f>
        <v>0</v>
      </c>
      <c r="BP245" s="4">
        <f>+('3 Planilla Preadjudicación OTIC'!BQ245)</f>
        <v>0</v>
      </c>
      <c r="BQ245" s="4">
        <f>+('3 Planilla Preadjudicación OTIC'!BR245)</f>
        <v>0</v>
      </c>
      <c r="BR245" s="4">
        <f>+('3 Planilla Preadjudicación OTIC'!BS245)</f>
        <v>0</v>
      </c>
      <c r="BS245" s="4">
        <f>+('3 Planilla Preadjudicación OTIC'!BT245)</f>
        <v>0</v>
      </c>
      <c r="BT245" s="135"/>
      <c r="BU245" s="85">
        <f>IF(VLOOKUP(A245,'BD OFICIAL'!$A$1:$AL$2097,7,0)=D245,0,1)</f>
        <v>0</v>
      </c>
      <c r="BV245" s="85">
        <f>IF(VLOOKUP(A245,'BD OFICIAL'!$A$1:$AL$2097,11,0)=J245,0,1)</f>
        <v>0</v>
      </c>
      <c r="BW245" s="85">
        <f>IF(VLOOKUP(A245,'BD OFICIAL'!$A$1:$AL$2097,13,0)=L245,0,1)</f>
        <v>0</v>
      </c>
      <c r="BX245" s="2">
        <f>IF(VLOOKUP(A245,'BD OFICIAL'!$A$1:$AL$2097,16,0)=O245,0,1)</f>
        <v>0</v>
      </c>
      <c r="BY245" s="2">
        <f>IF(VLOOKUP(A245,'BD OFICIAL'!$A$1:$AL$2097,17,0)=P245,0,1)</f>
        <v>0</v>
      </c>
      <c r="BZ245" s="2">
        <f>IF(VLOOKUP(A245,'BD OFICIAL'!$A$1:$AL$2097,19,0)=R245,0,1)</f>
        <v>0</v>
      </c>
      <c r="CA245" s="2">
        <f>IF(VLOOKUP(A245,'BD OFICIAL'!$A$1:$AL$2097,21,0)=T245,0,1)</f>
        <v>0</v>
      </c>
      <c r="CB245" s="2">
        <f>IF(VLOOKUP(A245,'BD OFICIAL'!$A$1:$AL$2097,24,0)=AK245,0,1)</f>
        <v>0</v>
      </c>
      <c r="CC245" s="2">
        <f>IF(VLOOKUP(A245,'BD OFICIAL'!$A$1:$AL$2097,25,0)=X245,0,1)</f>
        <v>0</v>
      </c>
      <c r="CD245" s="2">
        <f>IF(VLOOKUP(A245,'BD OFICIAL'!$A$1:$AL$2097,26,0)=Y245,0,1)</f>
        <v>0</v>
      </c>
      <c r="CE245" s="2">
        <f>IF(VLOOKUP(A245,'BD OFICIAL'!$A$1:$AL$2097,27,0)=Z245,0,1)</f>
        <v>0</v>
      </c>
      <c r="CF245" s="2">
        <f>IF(VLOOKUP(A245,'BD OFICIAL'!$A$1:$AL$2097,28,0)=AA245,0,1)</f>
        <v>0</v>
      </c>
      <c r="CG245" s="2">
        <f>IF(VLOOKUP(A245,'BD OFICIAL'!$A$1:$AL$2097,33,0)=AF245,0,1)</f>
        <v>0</v>
      </c>
      <c r="CH245" s="2">
        <f>IF(VLOOKUP(A245,'BD OFICIAL'!$A$1:$AL$2097,35,0)=AH245,0,1)</f>
        <v>0</v>
      </c>
      <c r="CI245" s="85">
        <f>IF(VLOOKUP(A245,'BD OFICIAL'!$A$1:$AL$2097,34,0)=AL245,0,1)</f>
        <v>0</v>
      </c>
      <c r="CJ245" s="12">
        <f>VLOOKUP(A245,'BD OFICIAL'!$A$1:$AM$2097,36,0)*AM245-AP245</f>
        <v>0</v>
      </c>
      <c r="CK245" s="85" t="str">
        <f t="shared" si="109"/>
        <v>SHNOM</v>
      </c>
      <c r="CL245" s="85" t="str">
        <f t="shared" si="110"/>
        <v>SI</v>
      </c>
      <c r="CM245" s="85" t="str">
        <f t="shared" si="123"/>
        <v>NO</v>
      </c>
      <c r="CN245" s="31">
        <f t="shared" si="124"/>
        <v>0</v>
      </c>
      <c r="CO245" s="31">
        <f t="shared" si="111"/>
        <v>0</v>
      </c>
      <c r="CP245" s="31">
        <f t="shared" si="136"/>
        <v>0</v>
      </c>
      <c r="CQ245" s="31">
        <f>IF(Y245="NO",0,IF(Y245="SI",IF(VLOOKUP(A245,'BD OFICIAL'!$A:$AO,40,0)=AQ245,0,1)))</f>
        <v>0</v>
      </c>
      <c r="CR245" s="31">
        <f>IF(Z245="NO",0,IF(Z245="SI",IF(VLOOKUP(A245,'BD OFICIAL'!$A:$AO,41,0)=AS245,0,1)))</f>
        <v>0</v>
      </c>
      <c r="CS245" s="31">
        <f t="shared" si="112"/>
        <v>1</v>
      </c>
      <c r="CT245" s="31">
        <f t="shared" si="113"/>
        <v>0</v>
      </c>
      <c r="CU245" s="31">
        <f>IF(VLOOKUP(A245,'BD OFICIAL'!$A$1:$AL$1055,31,0)="SI",IF(AT245&gt;0,0,1),IF(AT245=0,0,1))</f>
        <v>0</v>
      </c>
      <c r="CV245" s="31">
        <f t="shared" si="114"/>
        <v>0</v>
      </c>
      <c r="CW245" s="31">
        <f t="shared" si="115"/>
        <v>0</v>
      </c>
      <c r="CX245" s="85" t="str">
        <f t="shared" si="125"/>
        <v>NO</v>
      </c>
      <c r="CY245" s="31">
        <f t="shared" si="126"/>
        <v>0</v>
      </c>
      <c r="CZ245" s="85" t="str">
        <f>IF(ISERROR(VLOOKUP(AI245,EXPERIENCIA!$A$1:$C$2100,1,0)),"NO","SI")</f>
        <v>NO</v>
      </c>
      <c r="DA245" s="85" t="str">
        <f>IF(CX245="no","NO APLICA",IF(AX245=0,"ERROR NOTA",IF(AND(AX245&gt;1,CZ245="NO"),"ERROR NOTA",IF(AND(CZ245="NO",AX245=1),0,IF(VLOOKUP(AI245,EXPERIENCIA!$A$1:$C$2100,3,0)=AX245,0,"ERROR NOTA")))))</f>
        <v>NO APLICA</v>
      </c>
      <c r="DB245" s="85" t="str">
        <f>IF(ISERROR(VLOOKUP(AI245,COMPORTAMIENTO!$A$1:$C$2100,1,0)),"NO","SI")</f>
        <v>NO</v>
      </c>
      <c r="DC245" s="85" t="str">
        <f>IF(CX245="NO","NO APLICA",IF(AY245=0,"ERROR NOTA",IF(AND(DB245="NO",AY245=7),0,IF(VLOOKUP(AI245,COMPORTAMIENTO!$A$2:$H$2100,8,0)=AY245,0,"ERROR NOTA"))))</f>
        <v>NO APLICA</v>
      </c>
      <c r="DD245" s="103" t="str">
        <f t="shared" si="127"/>
        <v>NO APLICA</v>
      </c>
      <c r="DE245" s="103" t="str">
        <f t="shared" si="128"/>
        <v>NO APLICA</v>
      </c>
      <c r="DF245" s="85" t="str">
        <f t="shared" si="116"/>
        <v>SI</v>
      </c>
      <c r="DG245" s="85">
        <f t="shared" si="117"/>
        <v>0</v>
      </c>
      <c r="DH245" s="85">
        <f t="shared" si="129"/>
        <v>0</v>
      </c>
      <c r="DI245" s="85" t="str">
        <f t="shared" si="118"/>
        <v>NO APLICA</v>
      </c>
      <c r="DJ245" s="7" t="str">
        <f t="shared" si="130"/>
        <v>NO APLICA</v>
      </c>
      <c r="DK245" s="7" t="str">
        <f t="shared" si="119"/>
        <v>NO APLICA</v>
      </c>
      <c r="DL245" s="12">
        <f t="shared" si="131"/>
        <v>5075</v>
      </c>
      <c r="DM245" s="12">
        <f>VLOOKUP(A245,'5 TD'!$A:$B,2,0)</f>
        <v>5075</v>
      </c>
      <c r="DN245" s="7" t="str">
        <f t="shared" si="120"/>
        <v>NO APLICA</v>
      </c>
      <c r="DO245" s="85" t="str">
        <f t="shared" si="121"/>
        <v>NO APLICA</v>
      </c>
      <c r="DP245" s="85" t="str">
        <f t="shared" si="137"/>
        <v>NO APLICA</v>
      </c>
      <c r="DQ245" s="7" t="str">
        <f t="shared" si="138"/>
        <v>NO APLICA</v>
      </c>
      <c r="DR245" s="85" t="str">
        <f t="shared" si="132"/>
        <v>NO APLICA</v>
      </c>
      <c r="DS245" s="2">
        <f>+('3 Planilla Preadjudicación OTIC'!BO245)</f>
        <v>0</v>
      </c>
      <c r="DT245" s="2" t="str">
        <f>IF(DR245="APROBADO",VLOOKUP(A245,'5 TD'!$D$3:$E$270,2,0),"NO APLICA")</f>
        <v>NO APLICA</v>
      </c>
      <c r="DU245" s="2" t="str">
        <f t="shared" si="139"/>
        <v>NO APLICA</v>
      </c>
      <c r="DV245" s="2" t="str">
        <f>IF(DU245="SI",VLOOKUP(A245,'5 TD'!$G$3:$H$270,2,0),"NO APLICA ")</f>
        <v xml:space="preserve">NO APLICA </v>
      </c>
      <c r="DW245" s="2" t="str">
        <f t="shared" si="133"/>
        <v>NO</v>
      </c>
      <c r="DX245" s="2" t="str">
        <f>IF(DW245="SI",VLOOKUP(A245,'5 TD'!$J$4:$K$472,2,0),"NO APLICA")</f>
        <v>NO APLICA</v>
      </c>
      <c r="DY245" s="2" t="str">
        <f t="shared" si="134"/>
        <v>NO</v>
      </c>
      <c r="DZ245" s="7" t="str">
        <f>IF(DY245="SI",VLOOKUP(A245,'5 TD'!$M$4:$N$350,2,0),"NO APLICA")</f>
        <v>NO APLICA</v>
      </c>
      <c r="EA245" s="2" t="str">
        <f t="shared" si="122"/>
        <v>NO APLICA</v>
      </c>
      <c r="EB245" s="12" t="str">
        <f t="shared" si="135"/>
        <v/>
      </c>
      <c r="EC245" s="12" t="str">
        <f>IF(EA245="SI",VLOOKUP(A245,'5 TD'!$V$4:$W$479,2,0),"NO APLICA")</f>
        <v>NO APLICA</v>
      </c>
      <c r="ED245" s="2" t="str">
        <f t="shared" si="140"/>
        <v>NO</v>
      </c>
      <c r="EE245" s="79" t="str">
        <f>IF(ED245="SI",VLOOKUP(AI245,COMPORTAMIENTO!$A$1:$H$2100,7,0),"NO APLICA")</f>
        <v>NO APLICA</v>
      </c>
      <c r="EF245" s="234" t="str">
        <f>IF(ED245="SI",VLOOKUP(A245,'5 TD'!$P$2:$Q$479,2,0),"NO APLICA")</f>
        <v>NO APLICA</v>
      </c>
      <c r="EG245" s="2" t="str">
        <f t="shared" si="141"/>
        <v>NO</v>
      </c>
      <c r="EH245" s="2">
        <f>IF(CZ245="no",0,VLOOKUP(AI245,EXPERIENCIA!$A$1:$C$2100,2,0))</f>
        <v>0</v>
      </c>
      <c r="EI245" s="2">
        <f>IF(CZ245="si",VLOOKUP(A245,'5 TD'!$S$3:$T$2103,2,0),0)</f>
        <v>0</v>
      </c>
      <c r="EJ245" s="2" t="str">
        <f t="shared" si="142"/>
        <v>SI</v>
      </c>
      <c r="EK245" s="2">
        <f>+('3 Planilla Preadjudicación OTIC'!BU246)</f>
        <v>0</v>
      </c>
      <c r="EL245" s="3"/>
      <c r="EM245" s="3"/>
      <c r="EN245" s="3"/>
    </row>
    <row r="246" spans="1:144" ht="15" hidden="1" customHeight="1" x14ac:dyDescent="0.3">
      <c r="A246" s="2">
        <f>+('3 Planilla Preadjudicación OTIC'!A246)</f>
        <v>14542</v>
      </c>
      <c r="B246" s="2" t="str">
        <f>+('3 Planilla Preadjudicación OTIC'!B246)</f>
        <v>53334038-5</v>
      </c>
      <c r="C246" s="4">
        <f>+('3 Planilla Preadjudicación OTIC'!E246)</f>
        <v>2025</v>
      </c>
      <c r="D246" s="4" t="str">
        <f>+('3 Planilla Preadjudicación OTIC'!F246)</f>
        <v>Fondos Regionales</v>
      </c>
      <c r="E246" s="4" t="str">
        <f>+('3 Planilla Preadjudicación OTIC'!G246)</f>
        <v>61531000-K</v>
      </c>
      <c r="F246" s="4" t="str">
        <f>+('3 Planilla Preadjudicación OTIC'!H246)</f>
        <v>SENCE</v>
      </c>
      <c r="G246" s="4"/>
      <c r="H246" s="4"/>
      <c r="I246" s="4" t="str">
        <f>+('3 Planilla Preadjudicación OTIC'!I246)</f>
        <v>INSTALACIONES ELÉCTRICAS TIPO F Y G</v>
      </c>
      <c r="J246" s="4" t="str">
        <f>+('3 Planilla Preadjudicación OTIC'!J246)</f>
        <v>PF0679</v>
      </c>
      <c r="K246" s="4" t="str">
        <f>+('3 Planilla Preadjudicación OTIC'!K246)</f>
        <v>TÉCNICAS PARA EL EMPRENDIMIENTO</v>
      </c>
      <c r="L246" s="4" t="str">
        <f>+('3 Planilla Preadjudicación OTIC'!L246)</f>
        <v>PF0921</v>
      </c>
      <c r="M246" s="2">
        <f>+('3 Planilla Preadjudicación OTIC'!M246)</f>
        <v>9</v>
      </c>
      <c r="N246" s="4" t="str">
        <f>+('3 Planilla Preadjudicación OTIC'!N246)</f>
        <v>DE LA ARAUCANÍA</v>
      </c>
      <c r="O246" s="4" t="str">
        <f>+('3 Planilla Preadjudicación OTIC'!O246)</f>
        <v>NUEVA IMPERIAL</v>
      </c>
      <c r="P246" s="4" t="str">
        <f>+('3 Planilla Preadjudicación OTIC'!P246)</f>
        <v>PERSONAS VULNERABLES PERTENECIENTES AL 80 % MÁS VULNERABLE</v>
      </c>
      <c r="Q246" s="4" t="str">
        <f>+('3 Planilla Preadjudicación OTIC'!Q246)</f>
        <v>PRESENCIAL</v>
      </c>
      <c r="R246" s="4" t="str">
        <f>+('3 Planilla Preadjudicación OTIC'!R246)</f>
        <v>INDEPENDIENTE</v>
      </c>
      <c r="S246" s="4" t="str">
        <f>+('3 Planilla Preadjudicación OTIC'!S246)</f>
        <v>01. LUNES - MAÑANA / 04. MARTES - MAÑANA / 07. MIÉRCOLES - MAÑANA / 10. JUEVES - MAÑANA / 13. VIERNES - MAÑANA</v>
      </c>
      <c r="T246" s="2">
        <f>+('3 Planilla Preadjudicación OTIC'!T246)</f>
        <v>20</v>
      </c>
      <c r="U246" s="2">
        <f>+('3 Planilla Preadjudicación OTIC'!U246)</f>
        <v>260</v>
      </c>
      <c r="V246" s="2">
        <f>+('3 Planilla Preadjudicación OTIC'!V246)</f>
        <v>12</v>
      </c>
      <c r="W246" s="2">
        <f>+('3 Planilla Preadjudicación OTIC'!W246)</f>
        <v>272</v>
      </c>
      <c r="X246" s="2">
        <f>+('3 Planilla Preadjudicación OTIC'!X246)</f>
        <v>4</v>
      </c>
      <c r="Y246" s="2" t="str">
        <f>+('3 Planilla Preadjudicación OTIC'!Y246)</f>
        <v>SI</v>
      </c>
      <c r="Z246" s="2" t="str">
        <f>+('3 Planilla Preadjudicación OTIC'!Z246)</f>
        <v>SI</v>
      </c>
      <c r="AA246" s="2" t="str">
        <f>+('3 Planilla Preadjudicación OTIC'!AA246)</f>
        <v>SI</v>
      </c>
      <c r="AB246" s="4">
        <f>+('3 Planilla Preadjudicación OTIC'!AB246)</f>
        <v>0</v>
      </c>
      <c r="AC246" s="4" t="str">
        <f>+('3 Planilla Preadjudicación OTIC'!AC246)</f>
        <v>EDUCACIÓN MEDIA COMPLETA CIENTÍFICO HUMANISTA O ALUMNOS DE LICEOS DE EDUCACIÓN TÉCNICO PROFESIONAL
EGRESADOS O CURSANDO ÚLTIMO AÑO DE LA ESPECIALIDAD DE ELECTRICIDAD, ACREDITABLE;</v>
      </c>
      <c r="AD246" s="2" t="str">
        <f>+('3 Planilla Preadjudicación OTIC'!AD246)</f>
        <v>SI</v>
      </c>
      <c r="AE246" s="4" t="str">
        <f>+('3 Planilla Preadjudicación OTIC'!AE246)</f>
        <v>LICENCIA SEC</v>
      </c>
      <c r="AF246" s="2" t="str">
        <f>+('3 Planilla Preadjudicación OTIC'!AF246)</f>
        <v>CONVOCATORIA ABIERTA</v>
      </c>
      <c r="AG246" s="2">
        <f>+('3 Planilla Preadjudicación OTIC'!AG246)</f>
        <v>68</v>
      </c>
      <c r="AH246" s="30">
        <v>2</v>
      </c>
      <c r="AI246" s="2" t="str">
        <f>+('3 Planilla Preadjudicación OTIC'!AI246)</f>
        <v>76998987-0</v>
      </c>
      <c r="AJ246" s="135" t="str">
        <f>+('3 Planilla Preadjudicación OTIC'!AJ246)</f>
        <v>Instituto de Capacitación Decin Spa.</v>
      </c>
      <c r="AK246" s="4">
        <f>+('3 Planilla Preadjudicación OTIC'!AK246)</f>
        <v>272</v>
      </c>
      <c r="AL246" s="2">
        <f>+('3 Planilla Preadjudicación OTIC'!AL246)</f>
        <v>68</v>
      </c>
      <c r="AM246" s="2">
        <f>+('3 Planilla Preadjudicación OTIC'!AM246)</f>
        <v>5075</v>
      </c>
      <c r="AN246" s="12">
        <f>+('3 Planilla Preadjudicación OTIC'!AN246)</f>
        <v>0</v>
      </c>
      <c r="AO246" s="12">
        <f>+('3 Planilla Preadjudicación OTIC'!AO246)</f>
        <v>250000</v>
      </c>
      <c r="AP246" s="12">
        <f>+('3 Planilla Preadjudicación OTIC'!AP246)</f>
        <v>27608000</v>
      </c>
      <c r="AQ246" s="12">
        <f>+('3 Planilla Preadjudicación OTIC'!AQ246)</f>
        <v>5440000</v>
      </c>
      <c r="AR246" s="12">
        <f>+('3 Planilla Preadjudicación OTIC'!AR246)</f>
        <v>0</v>
      </c>
      <c r="AS246" s="12">
        <f>+('3 Planilla Preadjudicación OTIC'!AS246)</f>
        <v>6800000</v>
      </c>
      <c r="AT246" s="12">
        <f>+('3 Planilla Preadjudicación OTIC'!AT246)</f>
        <v>5000000</v>
      </c>
      <c r="AU246" s="12">
        <f>+('3 Planilla Preadjudicación OTIC'!AU246)</f>
        <v>44848000</v>
      </c>
      <c r="AV246" s="12" t="str">
        <f>+('3 Planilla Preadjudicación OTIC'!AV246)</f>
        <v>NO</v>
      </c>
      <c r="AW246" s="4" t="str">
        <f>+('3 Planilla Preadjudicación OTIC'!AW246)</f>
        <v>Anexo N°3 no considera subsidio de herramientas, el cual esta especificado en la parrilla de cursos</v>
      </c>
      <c r="AX246" s="4">
        <f>+('3 Planilla Preadjudicación OTIC'!AX246)</f>
        <v>0</v>
      </c>
      <c r="AY246" s="2">
        <f>+('3 Planilla Preadjudicación OTIC'!AY246)</f>
        <v>0</v>
      </c>
      <c r="AZ246" s="2" t="str">
        <f>+('3 Planilla Preadjudicación OTIC'!BA246)</f>
        <v>-</v>
      </c>
      <c r="BA246" s="2" t="str">
        <f>+('3 Planilla Preadjudicación OTIC'!BB246)</f>
        <v>-</v>
      </c>
      <c r="BB246" s="2" t="str">
        <f>+('3 Planilla Preadjudicación OTIC'!BC246)</f>
        <v>-</v>
      </c>
      <c r="BC246" s="2" t="str">
        <f>+('3 Planilla Preadjudicación OTIC'!BD246)</f>
        <v>-</v>
      </c>
      <c r="BD246" s="2" t="str">
        <f>+('3 Planilla Preadjudicación OTIC'!BE246)</f>
        <v>-</v>
      </c>
      <c r="BE246" s="2" t="str">
        <f>+('3 Planilla Preadjudicación OTIC'!BF246)</f>
        <v>-</v>
      </c>
      <c r="BF246" s="2"/>
      <c r="BG246" s="2">
        <f>+('3 Planilla Preadjudicación OTIC'!BG246)</f>
        <v>0</v>
      </c>
      <c r="BH246" s="2">
        <f>+('3 Planilla Preadjudicación OTIC'!BH246)</f>
        <v>0</v>
      </c>
      <c r="BI246" s="2">
        <f>+('3 Planilla Preadjudicación OTIC'!BI246)</f>
        <v>0</v>
      </c>
      <c r="BJ246" s="2">
        <f>+('3 Planilla Preadjudicación OTIC'!BJ246)</f>
        <v>0</v>
      </c>
      <c r="BK246" s="2">
        <f>+('3 Planilla Preadjudicación OTIC'!BK246)</f>
        <v>0</v>
      </c>
      <c r="BL246" s="199">
        <f>+('3 Planilla Preadjudicación OTIC'!BM246)</f>
        <v>0</v>
      </c>
      <c r="BM246" s="103">
        <f>ROUND(('3 Planilla Preadjudicación OTIC'!BN246),1)</f>
        <v>0</v>
      </c>
      <c r="BN246" s="4">
        <f>+('3 Planilla Preadjudicación OTIC'!BO246)</f>
        <v>0</v>
      </c>
      <c r="BO246" s="4">
        <f>+('3 Planilla Preadjudicación OTIC'!BP246)</f>
        <v>0</v>
      </c>
      <c r="BP246" s="4">
        <f>+('3 Planilla Preadjudicación OTIC'!BQ246)</f>
        <v>0</v>
      </c>
      <c r="BQ246" s="4">
        <f>+('3 Planilla Preadjudicación OTIC'!BR246)</f>
        <v>0</v>
      </c>
      <c r="BR246" s="4">
        <f>+('3 Planilla Preadjudicación OTIC'!BS246)</f>
        <v>0</v>
      </c>
      <c r="BS246" s="4">
        <f>+('3 Planilla Preadjudicación OTIC'!BT246)</f>
        <v>0</v>
      </c>
      <c r="BT246" s="135"/>
      <c r="BU246" s="85">
        <f>IF(VLOOKUP(A246,'BD OFICIAL'!$A$1:$AL$2097,7,0)=D246,0,1)</f>
        <v>0</v>
      </c>
      <c r="BV246" s="85">
        <f>IF(VLOOKUP(A246,'BD OFICIAL'!$A$1:$AL$2097,11,0)=J246,0,1)</f>
        <v>0</v>
      </c>
      <c r="BW246" s="85">
        <f>IF(VLOOKUP(A246,'BD OFICIAL'!$A$1:$AL$2097,13,0)=L246,0,1)</f>
        <v>0</v>
      </c>
      <c r="BX246" s="2">
        <f>IF(VLOOKUP(A246,'BD OFICIAL'!$A$1:$AL$2097,16,0)=O246,0,1)</f>
        <v>0</v>
      </c>
      <c r="BY246" s="2">
        <f>IF(VLOOKUP(A246,'BD OFICIAL'!$A$1:$AL$2097,17,0)=P246,0,1)</f>
        <v>0</v>
      </c>
      <c r="BZ246" s="2">
        <f>IF(VLOOKUP(A246,'BD OFICIAL'!$A$1:$AL$2097,19,0)=R246,0,1)</f>
        <v>0</v>
      </c>
      <c r="CA246" s="2">
        <f>IF(VLOOKUP(A246,'BD OFICIAL'!$A$1:$AL$2097,21,0)=T246,0,1)</f>
        <v>0</v>
      </c>
      <c r="CB246" s="2">
        <f>IF(VLOOKUP(A246,'BD OFICIAL'!$A$1:$AL$2097,24,0)=AK246,0,1)</f>
        <v>0</v>
      </c>
      <c r="CC246" s="2">
        <f>IF(VLOOKUP(A246,'BD OFICIAL'!$A$1:$AL$2097,25,0)=X246,0,1)</f>
        <v>0</v>
      </c>
      <c r="CD246" s="2">
        <f>IF(VLOOKUP(A246,'BD OFICIAL'!$A$1:$AL$2097,26,0)=Y246,0,1)</f>
        <v>0</v>
      </c>
      <c r="CE246" s="2">
        <f>IF(VLOOKUP(A246,'BD OFICIAL'!$A$1:$AL$2097,27,0)=Z246,0,1)</f>
        <v>0</v>
      </c>
      <c r="CF246" s="2">
        <f>IF(VLOOKUP(A246,'BD OFICIAL'!$A$1:$AL$2097,28,0)=AA246,0,1)</f>
        <v>0</v>
      </c>
      <c r="CG246" s="2">
        <f>IF(VLOOKUP(A246,'BD OFICIAL'!$A$1:$AL$2097,33,0)=AF246,0,1)</f>
        <v>0</v>
      </c>
      <c r="CH246" s="2">
        <f>IF(VLOOKUP(A246,'BD OFICIAL'!$A$1:$AL$2097,35,0)=AH246,0,1)</f>
        <v>0</v>
      </c>
      <c r="CI246" s="85">
        <f>IF(VLOOKUP(A246,'BD OFICIAL'!$A$1:$AL$2097,34,0)=AL246,0,1)</f>
        <v>0</v>
      </c>
      <c r="CJ246" s="12">
        <f>VLOOKUP(A246,'BD OFICIAL'!$A$1:$AM$2097,36,0)*AM246-AP246</f>
        <v>0</v>
      </c>
      <c r="CK246" s="85" t="str">
        <f t="shared" si="109"/>
        <v>SHNOM</v>
      </c>
      <c r="CL246" s="85" t="str">
        <f t="shared" si="110"/>
        <v>SI</v>
      </c>
      <c r="CM246" s="85" t="str">
        <f t="shared" si="123"/>
        <v>NO</v>
      </c>
      <c r="CN246" s="31">
        <f t="shared" si="124"/>
        <v>0</v>
      </c>
      <c r="CO246" s="31">
        <f t="shared" si="111"/>
        <v>0</v>
      </c>
      <c r="CP246" s="31">
        <f t="shared" si="136"/>
        <v>0</v>
      </c>
      <c r="CQ246" s="31">
        <f>IF(Y246="NO",0,IF(Y246="SI",IF(VLOOKUP(A246,'BD OFICIAL'!$A:$AO,40,0)=AQ246,0,1)))</f>
        <v>0</v>
      </c>
      <c r="CR246" s="31">
        <f>IF(Z246="NO",0,IF(Z246="SI",IF(VLOOKUP(A246,'BD OFICIAL'!$A:$AO,41,0)=AS246,0,1)))</f>
        <v>0</v>
      </c>
      <c r="CS246" s="31">
        <f t="shared" si="112"/>
        <v>1</v>
      </c>
      <c r="CT246" s="31">
        <f t="shared" si="113"/>
        <v>0</v>
      </c>
      <c r="CU246" s="31">
        <f>IF(VLOOKUP(A246,'BD OFICIAL'!$A$1:$AL$1055,31,0)="SI",IF(AT246&gt;0,0,1),IF(AT246=0,0,1))</f>
        <v>0</v>
      </c>
      <c r="CV246" s="31">
        <f t="shared" si="114"/>
        <v>0</v>
      </c>
      <c r="CW246" s="31">
        <f t="shared" si="115"/>
        <v>0</v>
      </c>
      <c r="CX246" s="85" t="str">
        <f t="shared" si="125"/>
        <v>NO</v>
      </c>
      <c r="CY246" s="31">
        <f t="shared" si="126"/>
        <v>0</v>
      </c>
      <c r="CZ246" s="85" t="str">
        <f>IF(ISERROR(VLOOKUP(AI246,EXPERIENCIA!$A$1:$C$2100,1,0)),"NO","SI")</f>
        <v>NO</v>
      </c>
      <c r="DA246" s="85" t="str">
        <f>IF(CX246="no","NO APLICA",IF(AX246=0,"ERROR NOTA",IF(AND(AX246&gt;1,CZ246="NO"),"ERROR NOTA",IF(AND(CZ246="NO",AX246=1),0,IF(VLOOKUP(AI246,EXPERIENCIA!$A$1:$C$2100,3,0)=AX246,0,"ERROR NOTA")))))</f>
        <v>NO APLICA</v>
      </c>
      <c r="DB246" s="85" t="str">
        <f>IF(ISERROR(VLOOKUP(AI246,COMPORTAMIENTO!$A$1:$C$2100,1,0)),"NO","SI")</f>
        <v>NO</v>
      </c>
      <c r="DC246" s="85" t="str">
        <f>IF(CX246="NO","NO APLICA",IF(AY246=0,"ERROR NOTA",IF(AND(DB246="NO",AY246=7),0,IF(VLOOKUP(AI246,COMPORTAMIENTO!$A$2:$H$2100,8,0)=AY246,0,"ERROR NOTA"))))</f>
        <v>NO APLICA</v>
      </c>
      <c r="DD246" s="103" t="str">
        <f t="shared" si="127"/>
        <v>NO APLICA</v>
      </c>
      <c r="DE246" s="103" t="str">
        <f t="shared" si="128"/>
        <v>NO APLICA</v>
      </c>
      <c r="DF246" s="85" t="str">
        <f t="shared" si="116"/>
        <v>SI</v>
      </c>
      <c r="DG246" s="85">
        <f t="shared" si="117"/>
        <v>0</v>
      </c>
      <c r="DH246" s="85">
        <f t="shared" si="129"/>
        <v>0</v>
      </c>
      <c r="DI246" s="85" t="str">
        <f t="shared" si="118"/>
        <v>NO APLICA</v>
      </c>
      <c r="DJ246" s="7" t="str">
        <f t="shared" si="130"/>
        <v>NO APLICA</v>
      </c>
      <c r="DK246" s="7" t="str">
        <f t="shared" si="119"/>
        <v>NO APLICA</v>
      </c>
      <c r="DL246" s="12">
        <f t="shared" si="131"/>
        <v>5075</v>
      </c>
      <c r="DM246" s="12">
        <f>VLOOKUP(A246,'5 TD'!$A:$B,2,0)</f>
        <v>5075</v>
      </c>
      <c r="DN246" s="7" t="str">
        <f t="shared" si="120"/>
        <v>NO APLICA</v>
      </c>
      <c r="DO246" s="85" t="str">
        <f t="shared" si="121"/>
        <v>NO APLICA</v>
      </c>
      <c r="DP246" s="85" t="str">
        <f t="shared" si="137"/>
        <v>NO APLICA</v>
      </c>
      <c r="DQ246" s="7" t="str">
        <f t="shared" si="138"/>
        <v>NO APLICA</v>
      </c>
      <c r="DR246" s="85" t="str">
        <f t="shared" si="132"/>
        <v>NO APLICA</v>
      </c>
      <c r="DS246" s="2">
        <f>+('3 Planilla Preadjudicación OTIC'!BO246)</f>
        <v>0</v>
      </c>
      <c r="DT246" s="2" t="str">
        <f>IF(DR246="APROBADO",VLOOKUP(A246,'5 TD'!$D$3:$E$270,2,0),"NO APLICA")</f>
        <v>NO APLICA</v>
      </c>
      <c r="DU246" s="2" t="str">
        <f t="shared" si="139"/>
        <v>NO APLICA</v>
      </c>
      <c r="DV246" s="2" t="str">
        <f>IF(DU246="SI",VLOOKUP(A246,'5 TD'!$G$3:$H$270,2,0),"NO APLICA ")</f>
        <v xml:space="preserve">NO APLICA </v>
      </c>
      <c r="DW246" s="2" t="str">
        <f t="shared" si="133"/>
        <v>NO</v>
      </c>
      <c r="DX246" s="2" t="str">
        <f>IF(DW246="SI",VLOOKUP(A246,'5 TD'!$J$4:$K$472,2,0),"NO APLICA")</f>
        <v>NO APLICA</v>
      </c>
      <c r="DY246" s="2" t="str">
        <f t="shared" si="134"/>
        <v>NO</v>
      </c>
      <c r="DZ246" s="7" t="str">
        <f>IF(DY246="SI",VLOOKUP(A246,'5 TD'!$M$4:$N$350,2,0),"NO APLICA")</f>
        <v>NO APLICA</v>
      </c>
      <c r="EA246" s="2" t="str">
        <f t="shared" si="122"/>
        <v>NO APLICA</v>
      </c>
      <c r="EB246" s="12" t="str">
        <f t="shared" si="135"/>
        <v/>
      </c>
      <c r="EC246" s="12" t="str">
        <f>IF(EA246="SI",VLOOKUP(A246,'5 TD'!$V$4:$W$479,2,0),"NO APLICA")</f>
        <v>NO APLICA</v>
      </c>
      <c r="ED246" s="2" t="str">
        <f t="shared" si="140"/>
        <v>NO</v>
      </c>
      <c r="EE246" s="79" t="str">
        <f>IF(ED246="SI",VLOOKUP(AI246,COMPORTAMIENTO!$A$1:$H$2100,7,0),"NO APLICA")</f>
        <v>NO APLICA</v>
      </c>
      <c r="EF246" s="234" t="str">
        <f>IF(ED246="SI",VLOOKUP(A246,'5 TD'!$P$2:$Q$479,2,0),"NO APLICA")</f>
        <v>NO APLICA</v>
      </c>
      <c r="EG246" s="2" t="str">
        <f t="shared" si="141"/>
        <v>NO</v>
      </c>
      <c r="EH246" s="2">
        <f>IF(CZ246="no",0,VLOOKUP(AI246,EXPERIENCIA!$A$1:$C$2100,2,0))</f>
        <v>0</v>
      </c>
      <c r="EI246" s="2">
        <f>IF(CZ246="si",VLOOKUP(A246,'5 TD'!$S$3:$T$2103,2,0),0)</f>
        <v>0</v>
      </c>
      <c r="EJ246" s="2" t="str">
        <f t="shared" si="142"/>
        <v>SI</v>
      </c>
      <c r="EK246" s="2">
        <f>+('3 Planilla Preadjudicación OTIC'!BU247)</f>
        <v>0</v>
      </c>
      <c r="EL246" s="3"/>
      <c r="EM246" s="3"/>
      <c r="EN246" s="3"/>
    </row>
    <row r="247" spans="1:144" ht="15" hidden="1" customHeight="1" x14ac:dyDescent="0.3">
      <c r="A247" s="2">
        <f>+('3 Planilla Preadjudicación OTIC'!A247)</f>
        <v>14543</v>
      </c>
      <c r="B247" s="2" t="str">
        <f>+('3 Planilla Preadjudicación OTIC'!B247)</f>
        <v>53334038-5</v>
      </c>
      <c r="C247" s="4">
        <f>+('3 Planilla Preadjudicación OTIC'!E247)</f>
        <v>2025</v>
      </c>
      <c r="D247" s="4" t="str">
        <f>+('3 Planilla Preadjudicación OTIC'!F247)</f>
        <v>Fondos Regionales</v>
      </c>
      <c r="E247" s="4" t="str">
        <f>+('3 Planilla Preadjudicación OTIC'!G247)</f>
        <v>61531000-K</v>
      </c>
      <c r="F247" s="4" t="str">
        <f>+('3 Planilla Preadjudicación OTIC'!H247)</f>
        <v>SENCE</v>
      </c>
      <c r="G247" s="4"/>
      <c r="H247" s="4"/>
      <c r="I247" s="4" t="str">
        <f>+('3 Planilla Preadjudicación OTIC'!I247)</f>
        <v>INSTALACIONES ELÉCTRICAS TIPO F Y G</v>
      </c>
      <c r="J247" s="4" t="str">
        <f>+('3 Planilla Preadjudicación OTIC'!J247)</f>
        <v>PF0679</v>
      </c>
      <c r="K247" s="4" t="str">
        <f>+('3 Planilla Preadjudicación OTIC'!K247)</f>
        <v>TÉCNICAS PARA EL EMPRENDIMIENTO</v>
      </c>
      <c r="L247" s="4" t="str">
        <f>+('3 Planilla Preadjudicación OTIC'!L247)</f>
        <v>PF0921</v>
      </c>
      <c r="M247" s="2">
        <f>+('3 Planilla Preadjudicación OTIC'!M247)</f>
        <v>9</v>
      </c>
      <c r="N247" s="4" t="str">
        <f>+('3 Planilla Preadjudicación OTIC'!N247)</f>
        <v>DE LA ARAUCANÍA</v>
      </c>
      <c r="O247" s="4" t="str">
        <f>+('3 Planilla Preadjudicación OTIC'!O247)</f>
        <v>ERCILLA</v>
      </c>
      <c r="P247" s="4" t="str">
        <f>+('3 Planilla Preadjudicación OTIC'!P247)</f>
        <v>PERSONAS VULNERABLES PERTENECIENTES AL 80 % MÁS VULNERABLE</v>
      </c>
      <c r="Q247" s="4" t="str">
        <f>+('3 Planilla Preadjudicación OTIC'!Q247)</f>
        <v>PRESENCIAL</v>
      </c>
      <c r="R247" s="4" t="str">
        <f>+('3 Planilla Preadjudicación OTIC'!R247)</f>
        <v>INDEPENDIENTE</v>
      </c>
      <c r="S247" s="4" t="str">
        <f>+('3 Planilla Preadjudicación OTIC'!S247)</f>
        <v>01. LUNES - MAÑANA / 04. MARTES - MAÑANA / 07. MIÉRCOLES - MAÑANA / 10. JUEVES - MAÑANA / 13. VIERNES - MAÑANA</v>
      </c>
      <c r="T247" s="2">
        <f>+('3 Planilla Preadjudicación OTIC'!T247)</f>
        <v>20</v>
      </c>
      <c r="U247" s="2">
        <f>+('3 Planilla Preadjudicación OTIC'!U247)</f>
        <v>260</v>
      </c>
      <c r="V247" s="2">
        <f>+('3 Planilla Preadjudicación OTIC'!V247)</f>
        <v>12</v>
      </c>
      <c r="W247" s="2">
        <f>+('3 Planilla Preadjudicación OTIC'!W247)</f>
        <v>272</v>
      </c>
      <c r="X247" s="2">
        <f>+('3 Planilla Preadjudicación OTIC'!X247)</f>
        <v>4</v>
      </c>
      <c r="Y247" s="2" t="str">
        <f>+('3 Planilla Preadjudicación OTIC'!Y247)</f>
        <v>SI</v>
      </c>
      <c r="Z247" s="2" t="str">
        <f>+('3 Planilla Preadjudicación OTIC'!Z247)</f>
        <v>SI</v>
      </c>
      <c r="AA247" s="2" t="str">
        <f>+('3 Planilla Preadjudicación OTIC'!AA247)</f>
        <v>SI</v>
      </c>
      <c r="AB247" s="4">
        <f>+('3 Planilla Preadjudicación OTIC'!AB247)</f>
        <v>0</v>
      </c>
      <c r="AC247" s="4" t="str">
        <f>+('3 Planilla Preadjudicación OTIC'!AC247)</f>
        <v>EDUCACIÓN MEDIA COMPLETA CIENTÍFICO HUMANISTA O ALUMNOS DE LICEOS DE EDUCACIÓN TÉCNICO PROFESIONAL
EGRESADOS O CURSANDO ÚLTIMO AÑO DE LA ESPECIALIDAD DE ELECTRICIDAD, ACREDITABLE;</v>
      </c>
      <c r="AD247" s="2" t="str">
        <f>+('3 Planilla Preadjudicación OTIC'!AD247)</f>
        <v>SI</v>
      </c>
      <c r="AE247" s="4" t="str">
        <f>+('3 Planilla Preadjudicación OTIC'!AE247)</f>
        <v>LICENCIA SEC</v>
      </c>
      <c r="AF247" s="2" t="str">
        <f>+('3 Planilla Preadjudicación OTIC'!AF247)</f>
        <v>CONVOCATORIA ABIERTA</v>
      </c>
      <c r="AG247" s="2">
        <f>+('3 Planilla Preadjudicación OTIC'!AG247)</f>
        <v>68</v>
      </c>
      <c r="AH247" s="30">
        <v>2</v>
      </c>
      <c r="AI247" s="2" t="str">
        <f>+('3 Planilla Preadjudicación OTIC'!AI247)</f>
        <v>76998987-0</v>
      </c>
      <c r="AJ247" s="135" t="str">
        <f>+('3 Planilla Preadjudicación OTIC'!AJ247)</f>
        <v>Instituto de Capacitación Decin Spa.</v>
      </c>
      <c r="AK247" s="4">
        <f>+('3 Planilla Preadjudicación OTIC'!AK247)</f>
        <v>272</v>
      </c>
      <c r="AL247" s="2">
        <f>+('3 Planilla Preadjudicación OTIC'!AL247)</f>
        <v>68</v>
      </c>
      <c r="AM247" s="2">
        <f>+('3 Planilla Preadjudicación OTIC'!AM247)</f>
        <v>5.0750000000000002</v>
      </c>
      <c r="AN247" s="12">
        <f>+('3 Planilla Preadjudicación OTIC'!AN247)</f>
        <v>0</v>
      </c>
      <c r="AO247" s="12">
        <f>+('3 Planilla Preadjudicación OTIC'!AO247)</f>
        <v>250</v>
      </c>
      <c r="AP247" s="12" t="str">
        <f>+('3 Planilla Preadjudicación OTIC'!AP247)</f>
        <v>27.608.000</v>
      </c>
      <c r="AQ247" s="12">
        <f>+('3 Planilla Preadjudicación OTIC'!AQ247)</f>
        <v>5440000</v>
      </c>
      <c r="AR247" s="12">
        <f>+('3 Planilla Preadjudicación OTIC'!AR247)</f>
        <v>0</v>
      </c>
      <c r="AS247" s="12">
        <f>+('3 Planilla Preadjudicación OTIC'!AS247)</f>
        <v>6800000</v>
      </c>
      <c r="AT247" s="12" t="str">
        <f>+('3 Planilla Preadjudicación OTIC'!AT247)</f>
        <v>5.000.000</v>
      </c>
      <c r="AU247" s="12" t="str">
        <f>+('3 Planilla Preadjudicación OTIC'!AU247)</f>
        <v>44.848.000</v>
      </c>
      <c r="AV247" s="12" t="str">
        <f>+('3 Planilla Preadjudicación OTIC'!AV247)</f>
        <v>No</v>
      </c>
      <c r="AW247" s="4" t="str">
        <f>+('3 Planilla Preadjudicación OTIC'!AW247)</f>
        <v>No incluye subsidio de herramienta , cuando debería estar integrado</v>
      </c>
      <c r="AX247" s="4">
        <f>+('3 Planilla Preadjudicación OTIC'!AX247)</f>
        <v>0</v>
      </c>
      <c r="AY247" s="2">
        <f>+('3 Planilla Preadjudicación OTIC'!AY247)</f>
        <v>0</v>
      </c>
      <c r="AZ247" s="2" t="str">
        <f>+('3 Planilla Preadjudicación OTIC'!BA247)</f>
        <v>-</v>
      </c>
      <c r="BA247" s="2" t="str">
        <f>+('3 Planilla Preadjudicación OTIC'!BB247)</f>
        <v>-</v>
      </c>
      <c r="BB247" s="2" t="str">
        <f>+('3 Planilla Preadjudicación OTIC'!BC247)</f>
        <v>-</v>
      </c>
      <c r="BC247" s="2" t="str">
        <f>+('3 Planilla Preadjudicación OTIC'!BD247)</f>
        <v>-</v>
      </c>
      <c r="BD247" s="2" t="str">
        <f>+('3 Planilla Preadjudicación OTIC'!BE247)</f>
        <v>-</v>
      </c>
      <c r="BE247" s="2" t="str">
        <f>+('3 Planilla Preadjudicación OTIC'!BF247)</f>
        <v>-</v>
      </c>
      <c r="BF247" s="2"/>
      <c r="BG247" s="2">
        <f>+('3 Planilla Preadjudicación OTIC'!BG247)</f>
        <v>0</v>
      </c>
      <c r="BH247" s="2">
        <f>+('3 Planilla Preadjudicación OTIC'!BH247)</f>
        <v>0</v>
      </c>
      <c r="BI247" s="2">
        <f>+('3 Planilla Preadjudicación OTIC'!BI247)</f>
        <v>0</v>
      </c>
      <c r="BJ247" s="2">
        <f>+('3 Planilla Preadjudicación OTIC'!BJ247)</f>
        <v>0</v>
      </c>
      <c r="BK247" s="2">
        <f>+('3 Planilla Preadjudicación OTIC'!BK247)</f>
        <v>0</v>
      </c>
      <c r="BL247" s="199">
        <f>+('3 Planilla Preadjudicación OTIC'!BM247)</f>
        <v>0</v>
      </c>
      <c r="BM247" s="103">
        <f>ROUND(('3 Planilla Preadjudicación OTIC'!BN247),1)</f>
        <v>0</v>
      </c>
      <c r="BN247" s="4">
        <f>+('3 Planilla Preadjudicación OTIC'!BO247)</f>
        <v>0</v>
      </c>
      <c r="BO247" s="4">
        <f>+('3 Planilla Preadjudicación OTIC'!BP247)</f>
        <v>0</v>
      </c>
      <c r="BP247" s="4">
        <f>+('3 Planilla Preadjudicación OTIC'!BQ247)</f>
        <v>0</v>
      </c>
      <c r="BQ247" s="4">
        <f>+('3 Planilla Preadjudicación OTIC'!BR247)</f>
        <v>0</v>
      </c>
      <c r="BR247" s="4">
        <f>+('3 Planilla Preadjudicación OTIC'!BS247)</f>
        <v>0</v>
      </c>
      <c r="BS247" s="4">
        <f>+('3 Planilla Preadjudicación OTIC'!BT247)</f>
        <v>0</v>
      </c>
      <c r="BT247" s="135"/>
      <c r="BU247" s="85">
        <f>IF(VLOOKUP(A247,'BD OFICIAL'!$A$1:$AL$2097,7,0)=D247,0,1)</f>
        <v>0</v>
      </c>
      <c r="BV247" s="85">
        <f>IF(VLOOKUP(A247,'BD OFICIAL'!$A$1:$AL$2097,11,0)=J247,0,1)</f>
        <v>0</v>
      </c>
      <c r="BW247" s="85">
        <f>IF(VLOOKUP(A247,'BD OFICIAL'!$A$1:$AL$2097,13,0)=L247,0,1)</f>
        <v>0</v>
      </c>
      <c r="BX247" s="2">
        <f>IF(VLOOKUP(A247,'BD OFICIAL'!$A$1:$AL$2097,16,0)=O247,0,1)</f>
        <v>0</v>
      </c>
      <c r="BY247" s="2">
        <f>IF(VLOOKUP(A247,'BD OFICIAL'!$A$1:$AL$2097,17,0)=P247,0,1)</f>
        <v>0</v>
      </c>
      <c r="BZ247" s="2">
        <f>IF(VLOOKUP(A247,'BD OFICIAL'!$A$1:$AL$2097,19,0)=R247,0,1)</f>
        <v>0</v>
      </c>
      <c r="CA247" s="2">
        <f>IF(VLOOKUP(A247,'BD OFICIAL'!$A$1:$AL$2097,21,0)=T247,0,1)</f>
        <v>0</v>
      </c>
      <c r="CB247" s="2">
        <f>IF(VLOOKUP(A247,'BD OFICIAL'!$A$1:$AL$2097,24,0)=AK247,0,1)</f>
        <v>0</v>
      </c>
      <c r="CC247" s="2">
        <f>IF(VLOOKUP(A247,'BD OFICIAL'!$A$1:$AL$2097,25,0)=X247,0,1)</f>
        <v>0</v>
      </c>
      <c r="CD247" s="2">
        <f>IF(VLOOKUP(A247,'BD OFICIAL'!$A$1:$AL$2097,26,0)=Y247,0,1)</f>
        <v>0</v>
      </c>
      <c r="CE247" s="2">
        <f>IF(VLOOKUP(A247,'BD OFICIAL'!$A$1:$AL$2097,27,0)=Z247,0,1)</f>
        <v>0</v>
      </c>
      <c r="CF247" s="2">
        <f>IF(VLOOKUP(A247,'BD OFICIAL'!$A$1:$AL$2097,28,0)=AA247,0,1)</f>
        <v>0</v>
      </c>
      <c r="CG247" s="2">
        <f>IF(VLOOKUP(A247,'BD OFICIAL'!$A$1:$AL$2097,33,0)=AF247,0,1)</f>
        <v>0</v>
      </c>
      <c r="CH247" s="2">
        <f>IF(VLOOKUP(A247,'BD OFICIAL'!$A$1:$AL$2097,35,0)=AH247,0,1)</f>
        <v>0</v>
      </c>
      <c r="CI247" s="85">
        <f>IF(VLOOKUP(A247,'BD OFICIAL'!$A$1:$AL$2097,34,0)=AL247,0,1)</f>
        <v>0</v>
      </c>
      <c r="CJ247" s="12">
        <f>VLOOKUP(A247,'BD OFICIAL'!$A$1:$AM$2097,36,0)*AM247-AP247</f>
        <v>-27580392</v>
      </c>
      <c r="CK247" s="85" t="str">
        <f t="shared" si="109"/>
        <v>SHNOM</v>
      </c>
      <c r="CL247" s="85" t="str">
        <f t="shared" si="110"/>
        <v>SI</v>
      </c>
      <c r="CM247" s="85" t="str">
        <f t="shared" si="123"/>
        <v>NO</v>
      </c>
      <c r="CN247" s="31">
        <f t="shared" si="124"/>
        <v>0</v>
      </c>
      <c r="CO247" s="31">
        <f t="shared" si="111"/>
        <v>1</v>
      </c>
      <c r="CP247" s="31">
        <f t="shared" si="136"/>
        <v>1</v>
      </c>
      <c r="CQ247" s="31">
        <f>IF(Y247="NO",0,IF(Y247="SI",IF(VLOOKUP(A247,'BD OFICIAL'!$A:$AO,40,0)=AQ247,0,1)))</f>
        <v>0</v>
      </c>
      <c r="CR247" s="31">
        <f>IF(Z247="NO",0,IF(Z247="SI",IF(VLOOKUP(A247,'BD OFICIAL'!$A:$AO,41,0)=AS247,0,1)))</f>
        <v>0</v>
      </c>
      <c r="CS247" s="31">
        <f t="shared" si="112"/>
        <v>1</v>
      </c>
      <c r="CT247" s="31">
        <f t="shared" si="113"/>
        <v>0</v>
      </c>
      <c r="CU247" s="31">
        <f>IF(VLOOKUP(A247,'BD OFICIAL'!$A$1:$AL$1055,31,0)="SI",IF(AT247&gt;0,0,1),IF(AT247=0,0,1))</f>
        <v>0</v>
      </c>
      <c r="CV247" s="31">
        <f t="shared" si="114"/>
        <v>1</v>
      </c>
      <c r="CW247" s="31">
        <f t="shared" si="115"/>
        <v>0</v>
      </c>
      <c r="CX247" s="85" t="str">
        <f t="shared" si="125"/>
        <v>NO</v>
      </c>
      <c r="CY247" s="31">
        <f t="shared" si="126"/>
        <v>0</v>
      </c>
      <c r="CZ247" s="85" t="str">
        <f>IF(ISERROR(VLOOKUP(AI247,EXPERIENCIA!$A$1:$C$2100,1,0)),"NO","SI")</f>
        <v>NO</v>
      </c>
      <c r="DA247" s="85" t="str">
        <f>IF(CX247="no","NO APLICA",IF(AX247=0,"ERROR NOTA",IF(AND(AX247&gt;1,CZ247="NO"),"ERROR NOTA",IF(AND(CZ247="NO",AX247=1),0,IF(VLOOKUP(AI247,EXPERIENCIA!$A$1:$C$2100,3,0)=AX247,0,"ERROR NOTA")))))</f>
        <v>NO APLICA</v>
      </c>
      <c r="DB247" s="85" t="str">
        <f>IF(ISERROR(VLOOKUP(AI247,COMPORTAMIENTO!$A$1:$C$2100,1,0)),"NO","SI")</f>
        <v>NO</v>
      </c>
      <c r="DC247" s="85" t="str">
        <f>IF(CX247="NO","NO APLICA",IF(AY247=0,"ERROR NOTA",IF(AND(DB247="NO",AY247=7),0,IF(VLOOKUP(AI247,COMPORTAMIENTO!$A$2:$H$2100,8,0)=AY247,0,"ERROR NOTA"))))</f>
        <v>NO APLICA</v>
      </c>
      <c r="DD247" s="103" t="str">
        <f t="shared" si="127"/>
        <v>NO APLICA</v>
      </c>
      <c r="DE247" s="103" t="str">
        <f t="shared" si="128"/>
        <v>NO APLICA</v>
      </c>
      <c r="DF247" s="85" t="str">
        <f t="shared" si="116"/>
        <v>SI</v>
      </c>
      <c r="DG247" s="85">
        <f t="shared" si="117"/>
        <v>0</v>
      </c>
      <c r="DH247" s="85">
        <f t="shared" si="129"/>
        <v>0</v>
      </c>
      <c r="DI247" s="85" t="str">
        <f t="shared" si="118"/>
        <v>NO APLICA</v>
      </c>
      <c r="DJ247" s="7" t="str">
        <f t="shared" si="130"/>
        <v>NO APLICA</v>
      </c>
      <c r="DK247" s="7" t="str">
        <f t="shared" si="119"/>
        <v>NO APLICA</v>
      </c>
      <c r="DL247" s="12">
        <f t="shared" si="131"/>
        <v>5.0750000000000002</v>
      </c>
      <c r="DM247" s="12">
        <f>VLOOKUP(A247,'5 TD'!$A:$B,2,0)</f>
        <v>5075</v>
      </c>
      <c r="DN247" s="7" t="str">
        <f t="shared" si="120"/>
        <v>NO APLICA</v>
      </c>
      <c r="DO247" s="85" t="str">
        <f t="shared" si="121"/>
        <v>NO APLICA</v>
      </c>
      <c r="DP247" s="85" t="str">
        <f t="shared" si="137"/>
        <v>NO APLICA</v>
      </c>
      <c r="DQ247" s="7" t="str">
        <f t="shared" si="138"/>
        <v>NO APLICA</v>
      </c>
      <c r="DR247" s="85" t="str">
        <f t="shared" si="132"/>
        <v>NO APLICA</v>
      </c>
      <c r="DS247" s="2">
        <f>+('3 Planilla Preadjudicación OTIC'!BO247)</f>
        <v>0</v>
      </c>
      <c r="DT247" s="2" t="str">
        <f>IF(DR247="APROBADO",VLOOKUP(A247,'5 TD'!$D$3:$E$270,2,0),"NO APLICA")</f>
        <v>NO APLICA</v>
      </c>
      <c r="DU247" s="2" t="str">
        <f t="shared" si="139"/>
        <v>NO APLICA</v>
      </c>
      <c r="DV247" s="2" t="str">
        <f>IF(DU247="SI",VLOOKUP(A247,'5 TD'!$G$3:$H$270,2,0),"NO APLICA ")</f>
        <v xml:space="preserve">NO APLICA </v>
      </c>
      <c r="DW247" s="2" t="str">
        <f t="shared" si="133"/>
        <v>NO</v>
      </c>
      <c r="DX247" s="2" t="str">
        <f>IF(DW247="SI",VLOOKUP(A247,'5 TD'!$J$4:$K$472,2,0),"NO APLICA")</f>
        <v>NO APLICA</v>
      </c>
      <c r="DY247" s="2" t="str">
        <f t="shared" si="134"/>
        <v>NO</v>
      </c>
      <c r="DZ247" s="7" t="str">
        <f>IF(DY247="SI",VLOOKUP(A247,'5 TD'!$M$4:$N$350,2,0),"NO APLICA")</f>
        <v>NO APLICA</v>
      </c>
      <c r="EA247" s="2" t="str">
        <f t="shared" si="122"/>
        <v>NO APLICA</v>
      </c>
      <c r="EB247" s="12" t="str">
        <f t="shared" si="135"/>
        <v/>
      </c>
      <c r="EC247" s="12" t="str">
        <f>IF(EA247="SI",VLOOKUP(A247,'5 TD'!$V$4:$W$479,2,0),"NO APLICA")</f>
        <v>NO APLICA</v>
      </c>
      <c r="ED247" s="2" t="str">
        <f t="shared" si="140"/>
        <v>NO</v>
      </c>
      <c r="EE247" s="79" t="str">
        <f>IF(ED247="SI",VLOOKUP(AI247,COMPORTAMIENTO!$A$1:$H$2100,7,0),"NO APLICA")</f>
        <v>NO APLICA</v>
      </c>
      <c r="EF247" s="234" t="str">
        <f>IF(ED247="SI",VLOOKUP(A247,'5 TD'!$P$2:$Q$479,2,0),"NO APLICA")</f>
        <v>NO APLICA</v>
      </c>
      <c r="EG247" s="2" t="str">
        <f t="shared" si="141"/>
        <v>NO</v>
      </c>
      <c r="EH247" s="2">
        <f>IF(CZ247="no",0,VLOOKUP(AI247,EXPERIENCIA!$A$1:$C$2100,2,0))</f>
        <v>0</v>
      </c>
      <c r="EI247" s="2">
        <f>IF(CZ247="si",VLOOKUP(A247,'5 TD'!$S$3:$T$2103,2,0),0)</f>
        <v>0</v>
      </c>
      <c r="EJ247" s="2" t="str">
        <f t="shared" si="142"/>
        <v>SI</v>
      </c>
      <c r="EK247" s="2">
        <f>+('3 Planilla Preadjudicación OTIC'!BU248)</f>
        <v>0</v>
      </c>
      <c r="EL247" s="3"/>
      <c r="EM247" s="3"/>
      <c r="EN247" s="3"/>
    </row>
    <row r="248" spans="1:144" ht="15" hidden="1" customHeight="1" x14ac:dyDescent="0.3">
      <c r="A248" s="2">
        <f>+('3 Planilla Preadjudicación OTIC'!A248)</f>
        <v>14544</v>
      </c>
      <c r="B248" s="2" t="str">
        <f>+('3 Planilla Preadjudicación OTIC'!B248)</f>
        <v>53334038-5</v>
      </c>
      <c r="C248" s="4">
        <f>+('3 Planilla Preadjudicación OTIC'!E248)</f>
        <v>2025</v>
      </c>
      <c r="D248" s="4" t="str">
        <f>+('3 Planilla Preadjudicación OTIC'!F248)</f>
        <v>Fondos Regionales</v>
      </c>
      <c r="E248" s="4" t="str">
        <f>+('3 Planilla Preadjudicación OTIC'!G248)</f>
        <v>61531000-K</v>
      </c>
      <c r="F248" s="4" t="str">
        <f>+('3 Planilla Preadjudicación OTIC'!H248)</f>
        <v>SENCE</v>
      </c>
      <c r="G248" s="4"/>
      <c r="H248" s="4"/>
      <c r="I248" s="4" t="str">
        <f>+('3 Planilla Preadjudicación OTIC'!I248)</f>
        <v>OPERACIÓN DE GRÚA HORQUILLA</v>
      </c>
      <c r="J248" s="4" t="str">
        <f>+('3 Planilla Preadjudicación OTIC'!J248)</f>
        <v>PF1257</v>
      </c>
      <c r="K248" s="4">
        <f>+('3 Planilla Preadjudicación OTIC'!K248)</f>
        <v>0</v>
      </c>
      <c r="L248" s="4">
        <f>+('3 Planilla Preadjudicación OTIC'!L248)</f>
        <v>0</v>
      </c>
      <c r="M248" s="2">
        <f>+('3 Planilla Preadjudicación OTIC'!M248)</f>
        <v>9</v>
      </c>
      <c r="N248" s="4" t="str">
        <f>+('3 Planilla Preadjudicación OTIC'!N248)</f>
        <v>DE LA ARAUCANÍA</v>
      </c>
      <c r="O248" s="4" t="str">
        <f>+('3 Planilla Preadjudicación OTIC'!O248)</f>
        <v>PITRUFQUÉN</v>
      </c>
      <c r="P248" s="4" t="str">
        <f>+('3 Planilla Preadjudicación OTIC'!P248)</f>
        <v>PERSONAS VULNERABLES PERTENECIENTES AL 80 % MÁS VULNERABLE</v>
      </c>
      <c r="Q248" s="4" t="str">
        <f>+('3 Planilla Preadjudicación OTIC'!Q248)</f>
        <v>PRESENCIAL</v>
      </c>
      <c r="R248" s="4" t="str">
        <f>+('3 Planilla Preadjudicación OTIC'!R248)</f>
        <v>DEPENDIENTE</v>
      </c>
      <c r="S248" s="4" t="str">
        <f>+('3 Planilla Preadjudicación OTIC'!S248)</f>
        <v>01. LUNES - MAÑANA / 04. MARTES - MAÑANA / 07. MIÉRCOLES - MAÑANA / 10. JUEVES - MAÑANA / 13. VIERNES - MAÑANA</v>
      </c>
      <c r="T248" s="2">
        <f>+('3 Planilla Preadjudicación OTIC'!T248)</f>
        <v>20</v>
      </c>
      <c r="U248" s="2">
        <f>+('3 Planilla Preadjudicación OTIC'!U248)</f>
        <v>160</v>
      </c>
      <c r="V248" s="2">
        <f>+('3 Planilla Preadjudicación OTIC'!V248)</f>
        <v>0</v>
      </c>
      <c r="W248" s="2">
        <f>+('3 Planilla Preadjudicación OTIC'!W248)</f>
        <v>160</v>
      </c>
      <c r="X248" s="2">
        <f>+('3 Planilla Preadjudicación OTIC'!X248)</f>
        <v>4</v>
      </c>
      <c r="Y248" s="2" t="str">
        <f>+('3 Planilla Preadjudicación OTIC'!Y248)</f>
        <v>SI</v>
      </c>
      <c r="Z248" s="2" t="str">
        <f>+('3 Planilla Preadjudicación OTIC'!Z248)</f>
        <v>SI</v>
      </c>
      <c r="AA248" s="2" t="str">
        <f>+('3 Planilla Preadjudicación OTIC'!AA248)</f>
        <v>NO</v>
      </c>
      <c r="AB248" s="4">
        <f>+('3 Planilla Preadjudicación OTIC'!AB248)</f>
        <v>0</v>
      </c>
      <c r="AC248" s="4" t="str">
        <f>+('3 Planilla Preadjudicación OTIC'!AC248)</f>
        <v>EDUCACIÓN MEDIA COMPLETA, PREFERENTEMENTE</v>
      </c>
      <c r="AD248" s="2" t="str">
        <f>+('3 Planilla Preadjudicación OTIC'!AD248)</f>
        <v>SI</v>
      </c>
      <c r="AE248" s="4" t="str">
        <f>+('3 Planilla Preadjudicación OTIC'!AE248)</f>
        <v>LICENCIA DE CONDUCIR CLASE D</v>
      </c>
      <c r="AF248" s="2" t="str">
        <f>+('3 Planilla Preadjudicación OTIC'!AF248)</f>
        <v>CONVOCATORIA ABIERTA</v>
      </c>
      <c r="AG248" s="2">
        <f>+('3 Planilla Preadjudicación OTIC'!AG248)</f>
        <v>40</v>
      </c>
      <c r="AH248" s="30">
        <v>2</v>
      </c>
      <c r="AI248" s="2" t="str">
        <f>+('3 Planilla Preadjudicación OTIC'!AI248)</f>
        <v>76998987-0</v>
      </c>
      <c r="AJ248" s="135" t="str">
        <f>+('3 Planilla Preadjudicación OTIC'!AJ248)</f>
        <v>Instituto de Capacitación Decin Spa.</v>
      </c>
      <c r="AK248" s="4">
        <f>+('3 Planilla Preadjudicación OTIC'!AK248)</f>
        <v>160</v>
      </c>
      <c r="AL248" s="2">
        <f>+('3 Planilla Preadjudicación OTIC'!AL248)</f>
        <v>40</v>
      </c>
      <c r="AM248" s="2">
        <f>+('3 Planilla Preadjudicación OTIC'!AM248)</f>
        <v>5.0750000000000002</v>
      </c>
      <c r="AN248" s="12">
        <f>+('3 Planilla Preadjudicación OTIC'!AN248)</f>
        <v>0</v>
      </c>
      <c r="AO248" s="12">
        <f>+('3 Planilla Preadjudicación OTIC'!AO248)</f>
        <v>60</v>
      </c>
      <c r="AP248" s="12" t="str">
        <f>+('3 Planilla Preadjudicación OTIC'!AP248)</f>
        <v>16.240.000</v>
      </c>
      <c r="AQ248" s="12">
        <f>+('3 Planilla Preadjudicación OTIC'!AQ248)</f>
        <v>3200000</v>
      </c>
      <c r="AR248" s="12">
        <f>+('3 Planilla Preadjudicación OTIC'!AR248)</f>
        <v>0</v>
      </c>
      <c r="AS248" s="12">
        <f>+('3 Planilla Preadjudicación OTIC'!AS248)</f>
        <v>0</v>
      </c>
      <c r="AT248" s="12" t="str">
        <f>+('3 Planilla Preadjudicación OTIC'!AT248)</f>
        <v>1.200.000</v>
      </c>
      <c r="AU248" s="12" t="str">
        <f>+('3 Planilla Preadjudicación OTIC'!AU248)</f>
        <v>20.640.000</v>
      </c>
      <c r="AV248" s="12" t="str">
        <f>+('3 Planilla Preadjudicación OTIC'!AV248)</f>
        <v>No</v>
      </c>
      <c r="AW248" s="4" t="str">
        <f>+('3 Planilla Preadjudicación OTIC'!AW248)</f>
        <v>No incluye subsidio de cuidado, cuando debería estar integrado</v>
      </c>
      <c r="AX248" s="4">
        <f>+('3 Planilla Preadjudicación OTIC'!AX248)</f>
        <v>0</v>
      </c>
      <c r="AY248" s="2">
        <f>+('3 Planilla Preadjudicación OTIC'!AY248)</f>
        <v>0</v>
      </c>
      <c r="AZ248" s="2" t="str">
        <f>+('3 Planilla Preadjudicación OTIC'!BA248)</f>
        <v>-</v>
      </c>
      <c r="BA248" s="2" t="str">
        <f>+('3 Planilla Preadjudicación OTIC'!BB248)</f>
        <v>-</v>
      </c>
      <c r="BB248" s="2" t="str">
        <f>+('3 Planilla Preadjudicación OTIC'!BC248)</f>
        <v>-</v>
      </c>
      <c r="BC248" s="2" t="str">
        <f>+('3 Planilla Preadjudicación OTIC'!BD248)</f>
        <v>-</v>
      </c>
      <c r="BD248" s="2" t="str">
        <f>+('3 Planilla Preadjudicación OTIC'!BE248)</f>
        <v>-</v>
      </c>
      <c r="BE248" s="2" t="str">
        <f>+('3 Planilla Preadjudicación OTIC'!BF248)</f>
        <v>-</v>
      </c>
      <c r="BF248" s="2"/>
      <c r="BG248" s="2">
        <f>+('3 Planilla Preadjudicación OTIC'!BG248)</f>
        <v>0</v>
      </c>
      <c r="BH248" s="2">
        <f>+('3 Planilla Preadjudicación OTIC'!BH248)</f>
        <v>0</v>
      </c>
      <c r="BI248" s="2">
        <f>+('3 Planilla Preadjudicación OTIC'!BI248)</f>
        <v>0</v>
      </c>
      <c r="BJ248" s="2">
        <f>+('3 Planilla Preadjudicación OTIC'!BJ248)</f>
        <v>0</v>
      </c>
      <c r="BK248" s="2">
        <f>+('3 Planilla Preadjudicación OTIC'!BK248)</f>
        <v>0</v>
      </c>
      <c r="BL248" s="199">
        <f>+('3 Planilla Preadjudicación OTIC'!BM248)</f>
        <v>0</v>
      </c>
      <c r="BM248" s="103">
        <f>ROUND(('3 Planilla Preadjudicación OTIC'!BN248),1)</f>
        <v>0</v>
      </c>
      <c r="BN248" s="4">
        <f>+('3 Planilla Preadjudicación OTIC'!BO248)</f>
        <v>0</v>
      </c>
      <c r="BO248" s="4">
        <f>+('3 Planilla Preadjudicación OTIC'!BP248)</f>
        <v>0</v>
      </c>
      <c r="BP248" s="4">
        <f>+('3 Planilla Preadjudicación OTIC'!BQ248)</f>
        <v>0</v>
      </c>
      <c r="BQ248" s="4">
        <f>+('3 Planilla Preadjudicación OTIC'!BR248)</f>
        <v>0</v>
      </c>
      <c r="BR248" s="4">
        <f>+('3 Planilla Preadjudicación OTIC'!BS248)</f>
        <v>0</v>
      </c>
      <c r="BS248" s="4">
        <f>+('3 Planilla Preadjudicación OTIC'!BT248)</f>
        <v>0</v>
      </c>
      <c r="BT248" s="135"/>
      <c r="BU248" s="85">
        <f>IF(VLOOKUP(A248,'BD OFICIAL'!$A$1:$AL$2097,7,0)=D248,0,1)</f>
        <v>0</v>
      </c>
      <c r="BV248" s="85">
        <f>IF(VLOOKUP(A248,'BD OFICIAL'!$A$1:$AL$2097,11,0)=J248,0,1)</f>
        <v>0</v>
      </c>
      <c r="BW248" s="85">
        <f>IF(VLOOKUP(A248,'BD OFICIAL'!$A$1:$AL$2097,13,0)=L248,0,1)</f>
        <v>0</v>
      </c>
      <c r="BX248" s="2">
        <f>IF(VLOOKUP(A248,'BD OFICIAL'!$A$1:$AL$2097,16,0)=O248,0,1)</f>
        <v>0</v>
      </c>
      <c r="BY248" s="2">
        <f>IF(VLOOKUP(A248,'BD OFICIAL'!$A$1:$AL$2097,17,0)=P248,0,1)</f>
        <v>0</v>
      </c>
      <c r="BZ248" s="2">
        <f>IF(VLOOKUP(A248,'BD OFICIAL'!$A$1:$AL$2097,19,0)=R248,0,1)</f>
        <v>0</v>
      </c>
      <c r="CA248" s="2">
        <f>IF(VLOOKUP(A248,'BD OFICIAL'!$A$1:$AL$2097,21,0)=T248,0,1)</f>
        <v>0</v>
      </c>
      <c r="CB248" s="2">
        <f>IF(VLOOKUP(A248,'BD OFICIAL'!$A$1:$AL$2097,24,0)=AK248,0,1)</f>
        <v>0</v>
      </c>
      <c r="CC248" s="2">
        <f>IF(VLOOKUP(A248,'BD OFICIAL'!$A$1:$AL$2097,25,0)=X248,0,1)</f>
        <v>0</v>
      </c>
      <c r="CD248" s="2">
        <f>IF(VLOOKUP(A248,'BD OFICIAL'!$A$1:$AL$2097,26,0)=Y248,0,1)</f>
        <v>0</v>
      </c>
      <c r="CE248" s="2">
        <f>IF(VLOOKUP(A248,'BD OFICIAL'!$A$1:$AL$2097,27,0)=Z248,0,1)</f>
        <v>0</v>
      </c>
      <c r="CF248" s="2">
        <f>IF(VLOOKUP(A248,'BD OFICIAL'!$A$1:$AL$2097,28,0)=AA248,0,1)</f>
        <v>0</v>
      </c>
      <c r="CG248" s="2">
        <f>IF(VLOOKUP(A248,'BD OFICIAL'!$A$1:$AL$2097,33,0)=AF248,0,1)</f>
        <v>0</v>
      </c>
      <c r="CH248" s="2">
        <f>IF(VLOOKUP(A248,'BD OFICIAL'!$A$1:$AL$2097,35,0)=AH248,0,1)</f>
        <v>0</v>
      </c>
      <c r="CI248" s="85">
        <f>IF(VLOOKUP(A248,'BD OFICIAL'!$A$1:$AL$2097,34,0)=AL248,0,1)</f>
        <v>0</v>
      </c>
      <c r="CJ248" s="12">
        <f>VLOOKUP(A248,'BD OFICIAL'!$A$1:$AM$2097,36,0)*AM248-AP248</f>
        <v>-16223760</v>
      </c>
      <c r="CK248" s="85" t="str">
        <f t="shared" si="109"/>
        <v>SSH</v>
      </c>
      <c r="CL248" s="85" t="str">
        <f t="shared" si="110"/>
        <v>SI</v>
      </c>
      <c r="CM248" s="85" t="str">
        <f t="shared" si="123"/>
        <v>NO</v>
      </c>
      <c r="CN248" s="31">
        <f t="shared" si="124"/>
        <v>0</v>
      </c>
      <c r="CO248" s="31">
        <f t="shared" si="111"/>
        <v>1</v>
      </c>
      <c r="CP248" s="31">
        <f t="shared" si="136"/>
        <v>1</v>
      </c>
      <c r="CQ248" s="31">
        <f>IF(Y248="NO",0,IF(Y248="SI",IF(VLOOKUP(A248,'BD OFICIAL'!$A:$AO,40,0)=AQ248,0,1)))</f>
        <v>0</v>
      </c>
      <c r="CR248" s="31">
        <f>IF(Z248="NO",0,IF(Z248="SI",IF(VLOOKUP(A248,'BD OFICIAL'!$A:$AO,41,0)=AS248,0,1)))</f>
        <v>1</v>
      </c>
      <c r="CS248" s="31">
        <f t="shared" si="112"/>
        <v>0</v>
      </c>
      <c r="CT248" s="31">
        <f t="shared" si="113"/>
        <v>0</v>
      </c>
      <c r="CU248" s="31">
        <f>IF(VLOOKUP(A248,'BD OFICIAL'!$A$1:$AL$1055,31,0)="SI",IF(AT248&gt;0,0,1),IF(AT248=0,0,1))</f>
        <v>0</v>
      </c>
      <c r="CV248" s="31">
        <f t="shared" si="114"/>
        <v>1</v>
      </c>
      <c r="CW248" s="31">
        <f t="shared" si="115"/>
        <v>0</v>
      </c>
      <c r="CX248" s="85" t="str">
        <f t="shared" si="125"/>
        <v>NO</v>
      </c>
      <c r="CY248" s="31">
        <f t="shared" si="126"/>
        <v>0</v>
      </c>
      <c r="CZ248" s="85" t="str">
        <f>IF(ISERROR(VLOOKUP(AI248,EXPERIENCIA!$A$1:$C$2100,1,0)),"NO","SI")</f>
        <v>NO</v>
      </c>
      <c r="DA248" s="85" t="str">
        <f>IF(CX248="no","NO APLICA",IF(AX248=0,"ERROR NOTA",IF(AND(AX248&gt;1,CZ248="NO"),"ERROR NOTA",IF(AND(CZ248="NO",AX248=1),0,IF(VLOOKUP(AI248,EXPERIENCIA!$A$1:$C$2100,3,0)=AX248,0,"ERROR NOTA")))))</f>
        <v>NO APLICA</v>
      </c>
      <c r="DB248" s="85" t="str">
        <f>IF(ISERROR(VLOOKUP(AI248,COMPORTAMIENTO!$A$1:$C$2100,1,0)),"NO","SI")</f>
        <v>NO</v>
      </c>
      <c r="DC248" s="85" t="str">
        <f>IF(CX248="NO","NO APLICA",IF(AY248=0,"ERROR NOTA",IF(AND(DB248="NO",AY248=7),0,IF(VLOOKUP(AI248,COMPORTAMIENTO!$A$2:$H$2100,8,0)=AY248,0,"ERROR NOTA"))))</f>
        <v>NO APLICA</v>
      </c>
      <c r="DD248" s="103" t="str">
        <f t="shared" si="127"/>
        <v>NO APLICA</v>
      </c>
      <c r="DE248" s="103" t="str">
        <f t="shared" si="128"/>
        <v>NO APLICA</v>
      </c>
      <c r="DF248" s="85" t="str">
        <f t="shared" si="116"/>
        <v>SI</v>
      </c>
      <c r="DG248" s="85">
        <f t="shared" si="117"/>
        <v>0</v>
      </c>
      <c r="DH248" s="85">
        <f t="shared" si="129"/>
        <v>0</v>
      </c>
      <c r="DI248" s="85" t="str">
        <f t="shared" si="118"/>
        <v>NO APLICA</v>
      </c>
      <c r="DJ248" s="7" t="str">
        <f t="shared" si="130"/>
        <v>NO APLICA</v>
      </c>
      <c r="DK248" s="7" t="str">
        <f t="shared" si="119"/>
        <v>NO APLICA</v>
      </c>
      <c r="DL248" s="12">
        <f t="shared" si="131"/>
        <v>5.0750000000000002</v>
      </c>
      <c r="DM248" s="12">
        <f>VLOOKUP(A248,'5 TD'!$A:$B,2,0)</f>
        <v>5075</v>
      </c>
      <c r="DN248" s="7" t="str">
        <f t="shared" si="120"/>
        <v>NO APLICA</v>
      </c>
      <c r="DO248" s="85" t="str">
        <f t="shared" si="121"/>
        <v>NO APLICA</v>
      </c>
      <c r="DP248" s="85" t="str">
        <f t="shared" si="137"/>
        <v>NO APLICA</v>
      </c>
      <c r="DQ248" s="7" t="str">
        <f t="shared" si="138"/>
        <v>NO APLICA</v>
      </c>
      <c r="DR248" s="85" t="str">
        <f t="shared" si="132"/>
        <v>NO APLICA</v>
      </c>
      <c r="DS248" s="2">
        <f>+('3 Planilla Preadjudicación OTIC'!BO248)</f>
        <v>0</v>
      </c>
      <c r="DT248" s="2" t="str">
        <f>IF(DR248="APROBADO",VLOOKUP(A248,'5 TD'!$D$3:$E$270,2,0),"NO APLICA")</f>
        <v>NO APLICA</v>
      </c>
      <c r="DU248" s="2" t="str">
        <f t="shared" si="139"/>
        <v>NO APLICA</v>
      </c>
      <c r="DV248" s="2" t="str">
        <f>IF(DU248="SI",VLOOKUP(A248,'5 TD'!$G$3:$H$270,2,0),"NO APLICA ")</f>
        <v xml:space="preserve">NO APLICA </v>
      </c>
      <c r="DW248" s="2" t="str">
        <f t="shared" si="133"/>
        <v>NO</v>
      </c>
      <c r="DX248" s="2" t="str">
        <f>IF(DW248="SI",VLOOKUP(A248,'5 TD'!$J$4:$K$472,2,0),"NO APLICA")</f>
        <v>NO APLICA</v>
      </c>
      <c r="DY248" s="2" t="str">
        <f t="shared" si="134"/>
        <v>NO</v>
      </c>
      <c r="DZ248" s="7" t="str">
        <f>IF(DY248="SI",VLOOKUP(A248,'5 TD'!$M$4:$N$350,2,0),"NO APLICA")</f>
        <v>NO APLICA</v>
      </c>
      <c r="EA248" s="2" t="str">
        <f t="shared" si="122"/>
        <v>NO APLICA</v>
      </c>
      <c r="EB248" s="12" t="str">
        <f t="shared" si="135"/>
        <v/>
      </c>
      <c r="EC248" s="12" t="str">
        <f>IF(EA248="SI",VLOOKUP(A248,'5 TD'!$V$4:$W$479,2,0),"NO APLICA")</f>
        <v>NO APLICA</v>
      </c>
      <c r="ED248" s="2" t="str">
        <f t="shared" si="140"/>
        <v>NO</v>
      </c>
      <c r="EE248" s="79" t="str">
        <f>IF(ED248="SI",VLOOKUP(AI248,COMPORTAMIENTO!$A$1:$H$2100,7,0),"NO APLICA")</f>
        <v>NO APLICA</v>
      </c>
      <c r="EF248" s="234" t="str">
        <f>IF(ED248="SI",VLOOKUP(A248,'5 TD'!$P$2:$Q$479,2,0),"NO APLICA")</f>
        <v>NO APLICA</v>
      </c>
      <c r="EG248" s="2" t="str">
        <f t="shared" si="141"/>
        <v>NO</v>
      </c>
      <c r="EH248" s="2">
        <f>IF(CZ248="no",0,VLOOKUP(AI248,EXPERIENCIA!$A$1:$C$2100,2,0))</f>
        <v>0</v>
      </c>
      <c r="EI248" s="2">
        <f>IF(CZ248="si",VLOOKUP(A248,'5 TD'!$S$3:$T$2103,2,0),0)</f>
        <v>0</v>
      </c>
      <c r="EJ248" s="2" t="str">
        <f t="shared" si="142"/>
        <v>SI</v>
      </c>
      <c r="EK248" s="2">
        <f>+('3 Planilla Preadjudicación OTIC'!BU249)</f>
        <v>0</v>
      </c>
      <c r="EL248" s="3"/>
      <c r="EM248" s="3"/>
      <c r="EN248" s="3"/>
    </row>
    <row r="249" spans="1:144" ht="15" hidden="1" customHeight="1" x14ac:dyDescent="0.3">
      <c r="A249" s="2">
        <f>+('3 Planilla Preadjudicación OTIC'!A249)</f>
        <v>14545</v>
      </c>
      <c r="B249" s="2" t="str">
        <f>+('3 Planilla Preadjudicación OTIC'!B249)</f>
        <v>53334038-5</v>
      </c>
      <c r="C249" s="4">
        <f>+('3 Planilla Preadjudicación OTIC'!E249)</f>
        <v>2025</v>
      </c>
      <c r="D249" s="4" t="str">
        <f>+('3 Planilla Preadjudicación OTIC'!F249)</f>
        <v>Fondos Regionales</v>
      </c>
      <c r="E249" s="4" t="str">
        <f>+('3 Planilla Preadjudicación OTIC'!G249)</f>
        <v>61531000-K</v>
      </c>
      <c r="F249" s="4" t="str">
        <f>+('3 Planilla Preadjudicación OTIC'!H249)</f>
        <v>SENCE</v>
      </c>
      <c r="G249" s="4"/>
      <c r="H249" s="4"/>
      <c r="I249" s="4" t="str">
        <f>+('3 Planilla Preadjudicación OTIC'!I249)</f>
        <v>SERVICIOS DE INSTALACIÓN Y MANTENIMIENTO DE ARTEFACTOS DE CALEFACCIÓN A PELLET</v>
      </c>
      <c r="J249" s="4" t="str">
        <f>+('3 Planilla Preadjudicación OTIC'!J249)</f>
        <v>PF1409</v>
      </c>
      <c r="K249" s="4">
        <f>+('3 Planilla Preadjudicación OTIC'!K249)</f>
        <v>0</v>
      </c>
      <c r="L249" s="4">
        <f>+('3 Planilla Preadjudicación OTIC'!L249)</f>
        <v>0</v>
      </c>
      <c r="M249" s="2">
        <f>+('3 Planilla Preadjudicación OTIC'!M249)</f>
        <v>9</v>
      </c>
      <c r="N249" s="4" t="str">
        <f>+('3 Planilla Preadjudicación OTIC'!N249)</f>
        <v>DE LA ARAUCANÍA</v>
      </c>
      <c r="O249" s="4" t="str">
        <f>+('3 Planilla Preadjudicación OTIC'!O249)</f>
        <v>PADRE LAS CASAS</v>
      </c>
      <c r="P249" s="4" t="str">
        <f>+('3 Planilla Preadjudicación OTIC'!P249)</f>
        <v>MUJERES DERIVADAS POR SENAMEG O PRODEMU</v>
      </c>
      <c r="Q249" s="4" t="str">
        <f>+('3 Planilla Preadjudicación OTIC'!Q249)</f>
        <v>PRESENCIAL</v>
      </c>
      <c r="R249" s="4" t="str">
        <f>+('3 Planilla Preadjudicación OTIC'!R249)</f>
        <v>INDEPENDIENTE</v>
      </c>
      <c r="S249" s="4" t="str">
        <f>+('3 Planilla Preadjudicación OTIC'!S249)</f>
        <v>01. LUNES - MAÑANA / 04. MARTES - MAÑANA / 07. MIÉRCOLES - MAÑANA / 10. JUEVES - MAÑANA / 13. VIERNES - MAÑANA</v>
      </c>
      <c r="T249" s="2">
        <f>+('3 Planilla Preadjudicación OTIC'!T249)</f>
        <v>20</v>
      </c>
      <c r="U249" s="2">
        <f>+('3 Planilla Preadjudicación OTIC'!U249)</f>
        <v>72</v>
      </c>
      <c r="V249" s="2">
        <f>+('3 Planilla Preadjudicación OTIC'!V249)</f>
        <v>0</v>
      </c>
      <c r="W249" s="2">
        <f>+('3 Planilla Preadjudicación OTIC'!W249)</f>
        <v>72</v>
      </c>
      <c r="X249" s="2">
        <f>+('3 Planilla Preadjudicación OTIC'!X249)</f>
        <v>4</v>
      </c>
      <c r="Y249" s="2" t="str">
        <f>+('3 Planilla Preadjudicación OTIC'!Y249)</f>
        <v>SI</v>
      </c>
      <c r="Z249" s="2" t="str">
        <f>+('3 Planilla Preadjudicación OTIC'!Z249)</f>
        <v>SI</v>
      </c>
      <c r="AA249" s="2" t="str">
        <f>+('3 Planilla Preadjudicación OTIC'!AA249)</f>
        <v>NO</v>
      </c>
      <c r="AB249" s="4">
        <f>+('3 Planilla Preadjudicación OTIC'!AB249)</f>
        <v>0</v>
      </c>
      <c r="AC249" s="4" t="str">
        <f>+('3 Planilla Preadjudicación OTIC'!AC249)</f>
        <v>EDUCACIÓN MEDIA COMPLETA, PREFERENTEMENTE Y DERIVADAS POR PRODEMU ARAUCANIA</v>
      </c>
      <c r="AD249" s="2" t="str">
        <f>+('3 Planilla Preadjudicación OTIC'!AD249)</f>
        <v>No</v>
      </c>
      <c r="AE249" s="4">
        <f>+('3 Planilla Preadjudicación OTIC'!AE249)</f>
        <v>0</v>
      </c>
      <c r="AF249" s="2" t="str">
        <f>+('3 Planilla Preadjudicación OTIC'!AF249)</f>
        <v>CONVOCATORIA CERRADA</v>
      </c>
      <c r="AG249" s="2">
        <f>+('3 Planilla Preadjudicación OTIC'!AG249)</f>
        <v>18</v>
      </c>
      <c r="AH249" s="30">
        <v>2</v>
      </c>
      <c r="AI249" s="2" t="str">
        <f>+('3 Planilla Preadjudicación OTIC'!AI249)</f>
        <v>76998987-0</v>
      </c>
      <c r="AJ249" s="135" t="str">
        <f>+('3 Planilla Preadjudicación OTIC'!AJ249)</f>
        <v>Instituto de Capacitación Decin Spa.</v>
      </c>
      <c r="AK249" s="4">
        <f>+('3 Planilla Preadjudicación OTIC'!AK249)</f>
        <v>72</v>
      </c>
      <c r="AL249" s="2">
        <f>+('3 Planilla Preadjudicación OTIC'!AL249)</f>
        <v>18</v>
      </c>
      <c r="AM249" s="2">
        <f>+('3 Planilla Preadjudicación OTIC'!AM249)</f>
        <v>5.0750000000000002</v>
      </c>
      <c r="AN249" s="12">
        <f>+('3 Planilla Preadjudicación OTIC'!AN249)</f>
        <v>0</v>
      </c>
      <c r="AO249" s="12">
        <f>+('3 Planilla Preadjudicación OTIC'!AO249)</f>
        <v>0</v>
      </c>
      <c r="AP249" s="12" t="str">
        <f>+('3 Planilla Preadjudicación OTIC'!AP249)</f>
        <v>7.308.000</v>
      </c>
      <c r="AQ249" s="12">
        <f>+('3 Planilla Preadjudicación OTIC'!AQ249)</f>
        <v>1440000</v>
      </c>
      <c r="AR249" s="12">
        <f>+('3 Planilla Preadjudicación OTIC'!AR249)</f>
        <v>0</v>
      </c>
      <c r="AS249" s="12">
        <f>+('3 Planilla Preadjudicación OTIC'!AS249)</f>
        <v>0</v>
      </c>
      <c r="AT249" s="12">
        <f>+('3 Planilla Preadjudicación OTIC'!AT249)</f>
        <v>0</v>
      </c>
      <c r="AU249" s="12" t="str">
        <f>+('3 Planilla Preadjudicación OTIC'!AU249)</f>
        <v>8.748.000</v>
      </c>
      <c r="AV249" s="12" t="str">
        <f>+('3 Planilla Preadjudicación OTIC'!AV249)</f>
        <v>No</v>
      </c>
      <c r="AW249" s="4" t="str">
        <f>+('3 Planilla Preadjudicación OTIC'!AW249)</f>
        <v>No incluye subsidio de cuidado, cuando debería estar integrado</v>
      </c>
      <c r="AX249" s="4">
        <f>+('3 Planilla Preadjudicación OTIC'!AX249)</f>
        <v>0</v>
      </c>
      <c r="AY249" s="2">
        <f>+('3 Planilla Preadjudicación OTIC'!AY249)</f>
        <v>0</v>
      </c>
      <c r="AZ249" s="2" t="str">
        <f>+('3 Planilla Preadjudicación OTIC'!BA249)</f>
        <v>-</v>
      </c>
      <c r="BA249" s="2" t="str">
        <f>+('3 Planilla Preadjudicación OTIC'!BB249)</f>
        <v>-</v>
      </c>
      <c r="BB249" s="2" t="str">
        <f>+('3 Planilla Preadjudicación OTIC'!BC249)</f>
        <v>-</v>
      </c>
      <c r="BC249" s="2" t="str">
        <f>+('3 Planilla Preadjudicación OTIC'!BD249)</f>
        <v>-</v>
      </c>
      <c r="BD249" s="2" t="str">
        <f>+('3 Planilla Preadjudicación OTIC'!BE249)</f>
        <v>-</v>
      </c>
      <c r="BE249" s="2" t="str">
        <f>+('3 Planilla Preadjudicación OTIC'!BF249)</f>
        <v>-</v>
      </c>
      <c r="BF249" s="2"/>
      <c r="BG249" s="2">
        <f>+('3 Planilla Preadjudicación OTIC'!BG249)</f>
        <v>0</v>
      </c>
      <c r="BH249" s="2">
        <f>+('3 Planilla Preadjudicación OTIC'!BH249)</f>
        <v>0</v>
      </c>
      <c r="BI249" s="2">
        <f>+('3 Planilla Preadjudicación OTIC'!BI249)</f>
        <v>0</v>
      </c>
      <c r="BJ249" s="2">
        <f>+('3 Planilla Preadjudicación OTIC'!BJ249)</f>
        <v>0</v>
      </c>
      <c r="BK249" s="2">
        <f>+('3 Planilla Preadjudicación OTIC'!BK249)</f>
        <v>0</v>
      </c>
      <c r="BL249" s="199">
        <f>+('3 Planilla Preadjudicación OTIC'!BM249)</f>
        <v>0</v>
      </c>
      <c r="BM249" s="103">
        <f>ROUND(('3 Planilla Preadjudicación OTIC'!BN249),1)</f>
        <v>0</v>
      </c>
      <c r="BN249" s="4">
        <f>+('3 Planilla Preadjudicación OTIC'!BO249)</f>
        <v>0</v>
      </c>
      <c r="BO249" s="4">
        <f>+('3 Planilla Preadjudicación OTIC'!BP249)</f>
        <v>0</v>
      </c>
      <c r="BP249" s="4">
        <f>+('3 Planilla Preadjudicación OTIC'!BQ249)</f>
        <v>0</v>
      </c>
      <c r="BQ249" s="4">
        <f>+('3 Planilla Preadjudicación OTIC'!BR249)</f>
        <v>0</v>
      </c>
      <c r="BR249" s="4">
        <f>+('3 Planilla Preadjudicación OTIC'!BS249)</f>
        <v>0</v>
      </c>
      <c r="BS249" s="4">
        <f>+('3 Planilla Preadjudicación OTIC'!BT249)</f>
        <v>0</v>
      </c>
      <c r="BT249" s="135"/>
      <c r="BU249" s="85">
        <f>IF(VLOOKUP(A249,'BD OFICIAL'!$A$1:$AL$2097,7,0)=D249,0,1)</f>
        <v>0</v>
      </c>
      <c r="BV249" s="85">
        <f>IF(VLOOKUP(A249,'BD OFICIAL'!$A$1:$AL$2097,11,0)=J249,0,1)</f>
        <v>0</v>
      </c>
      <c r="BW249" s="85">
        <f>IF(VLOOKUP(A249,'BD OFICIAL'!$A$1:$AL$2097,13,0)=L249,0,1)</f>
        <v>0</v>
      </c>
      <c r="BX249" s="2">
        <f>IF(VLOOKUP(A249,'BD OFICIAL'!$A$1:$AL$2097,16,0)=O249,0,1)</f>
        <v>0</v>
      </c>
      <c r="BY249" s="2">
        <f>IF(VLOOKUP(A249,'BD OFICIAL'!$A$1:$AL$2097,17,0)=P249,0,1)</f>
        <v>0</v>
      </c>
      <c r="BZ249" s="2">
        <f>IF(VLOOKUP(A249,'BD OFICIAL'!$A$1:$AL$2097,19,0)=R249,0,1)</f>
        <v>0</v>
      </c>
      <c r="CA249" s="2">
        <f>IF(VLOOKUP(A249,'BD OFICIAL'!$A$1:$AL$2097,21,0)=T249,0,1)</f>
        <v>0</v>
      </c>
      <c r="CB249" s="2">
        <f>IF(VLOOKUP(A249,'BD OFICIAL'!$A$1:$AL$2097,24,0)=AK249,0,1)</f>
        <v>0</v>
      </c>
      <c r="CC249" s="2">
        <f>IF(VLOOKUP(A249,'BD OFICIAL'!$A$1:$AL$2097,25,0)=X249,0,1)</f>
        <v>0</v>
      </c>
      <c r="CD249" s="2">
        <f>IF(VLOOKUP(A249,'BD OFICIAL'!$A$1:$AL$2097,26,0)=Y249,0,1)</f>
        <v>0</v>
      </c>
      <c r="CE249" s="2">
        <f>IF(VLOOKUP(A249,'BD OFICIAL'!$A$1:$AL$2097,27,0)=Z249,0,1)</f>
        <v>0</v>
      </c>
      <c r="CF249" s="2">
        <f>IF(VLOOKUP(A249,'BD OFICIAL'!$A$1:$AL$2097,28,0)=AA249,0,1)</f>
        <v>0</v>
      </c>
      <c r="CG249" s="2">
        <f>IF(VLOOKUP(A249,'BD OFICIAL'!$A$1:$AL$2097,33,0)=AF249,0,1)</f>
        <v>0</v>
      </c>
      <c r="CH249" s="2">
        <f>IF(VLOOKUP(A249,'BD OFICIAL'!$A$1:$AL$2097,35,0)=AH249,0,1)</f>
        <v>0</v>
      </c>
      <c r="CI249" s="85">
        <f>IF(VLOOKUP(A249,'BD OFICIAL'!$A$1:$AL$2097,34,0)=AL249,0,1)</f>
        <v>0</v>
      </c>
      <c r="CJ249" s="12">
        <f>VLOOKUP(A249,'BD OFICIAL'!$A$1:$AM$2097,36,0)*AM249-AP249</f>
        <v>-7300692</v>
      </c>
      <c r="CK249" s="85" t="str">
        <f t="shared" si="109"/>
        <v>SSH</v>
      </c>
      <c r="CL249" s="85" t="str">
        <f t="shared" si="110"/>
        <v>SI</v>
      </c>
      <c r="CM249" s="85" t="str">
        <f t="shared" si="123"/>
        <v>NO</v>
      </c>
      <c r="CN249" s="31">
        <f t="shared" si="124"/>
        <v>0</v>
      </c>
      <c r="CO249" s="31">
        <f t="shared" si="111"/>
        <v>1</v>
      </c>
      <c r="CP249" s="31">
        <f t="shared" si="136"/>
        <v>1</v>
      </c>
      <c r="CQ249" s="31">
        <f>IF(Y249="NO",0,IF(Y249="SI",IF(VLOOKUP(A249,'BD OFICIAL'!$A:$AO,40,0)=AQ249,0,1)))</f>
        <v>0</v>
      </c>
      <c r="CR249" s="31">
        <f>IF(Z249="NO",0,IF(Z249="SI",IF(VLOOKUP(A249,'BD OFICIAL'!$A:$AO,41,0)=AS249,0,1)))</f>
        <v>1</v>
      </c>
      <c r="CS249" s="31">
        <f t="shared" si="112"/>
        <v>0</v>
      </c>
      <c r="CT249" s="31">
        <f t="shared" si="113"/>
        <v>0</v>
      </c>
      <c r="CU249" s="31">
        <f>IF(VLOOKUP(A249,'BD OFICIAL'!$A$1:$AL$1055,31,0)="SI",IF(AT249&gt;0,0,1),IF(AT249=0,0,1))</f>
        <v>0</v>
      </c>
      <c r="CV249" s="31">
        <f t="shared" si="114"/>
        <v>0</v>
      </c>
      <c r="CW249" s="31">
        <f t="shared" si="115"/>
        <v>0</v>
      </c>
      <c r="CX249" s="85" t="str">
        <f t="shared" si="125"/>
        <v>NO</v>
      </c>
      <c r="CY249" s="31">
        <f t="shared" si="126"/>
        <v>0</v>
      </c>
      <c r="CZ249" s="85" t="str">
        <f>IF(ISERROR(VLOOKUP(AI249,EXPERIENCIA!$A$1:$C$2100,1,0)),"NO","SI")</f>
        <v>NO</v>
      </c>
      <c r="DA249" s="85" t="str">
        <f>IF(CX249="no","NO APLICA",IF(AX249=0,"ERROR NOTA",IF(AND(AX249&gt;1,CZ249="NO"),"ERROR NOTA",IF(AND(CZ249="NO",AX249=1),0,IF(VLOOKUP(AI249,EXPERIENCIA!$A$1:$C$2100,3,0)=AX249,0,"ERROR NOTA")))))</f>
        <v>NO APLICA</v>
      </c>
      <c r="DB249" s="85" t="str">
        <f>IF(ISERROR(VLOOKUP(AI249,COMPORTAMIENTO!$A$1:$C$2100,1,0)),"NO","SI")</f>
        <v>NO</v>
      </c>
      <c r="DC249" s="85" t="str">
        <f>IF(CX249="NO","NO APLICA",IF(AY249=0,"ERROR NOTA",IF(AND(DB249="NO",AY249=7),0,IF(VLOOKUP(AI249,COMPORTAMIENTO!$A$2:$H$2100,8,0)=AY249,0,"ERROR NOTA"))))</f>
        <v>NO APLICA</v>
      </c>
      <c r="DD249" s="103" t="str">
        <f t="shared" si="127"/>
        <v>NO APLICA</v>
      </c>
      <c r="DE249" s="103" t="str">
        <f t="shared" si="128"/>
        <v>NO APLICA</v>
      </c>
      <c r="DF249" s="85" t="str">
        <f t="shared" si="116"/>
        <v>SI</v>
      </c>
      <c r="DG249" s="85">
        <f t="shared" si="117"/>
        <v>0</v>
      </c>
      <c r="DH249" s="85">
        <f t="shared" si="129"/>
        <v>0</v>
      </c>
      <c r="DI249" s="85" t="str">
        <f t="shared" si="118"/>
        <v>NO APLICA</v>
      </c>
      <c r="DJ249" s="7" t="str">
        <f t="shared" si="130"/>
        <v>NO APLICA</v>
      </c>
      <c r="DK249" s="7" t="str">
        <f t="shared" si="119"/>
        <v>NO APLICA</v>
      </c>
      <c r="DL249" s="12">
        <f t="shared" si="131"/>
        <v>5.0750000000000002</v>
      </c>
      <c r="DM249" s="12">
        <f>VLOOKUP(A249,'5 TD'!$A:$B,2,0)</f>
        <v>5075</v>
      </c>
      <c r="DN249" s="7" t="str">
        <f t="shared" si="120"/>
        <v>NO APLICA</v>
      </c>
      <c r="DO249" s="85" t="str">
        <f t="shared" si="121"/>
        <v>NO APLICA</v>
      </c>
      <c r="DP249" s="85" t="str">
        <f t="shared" si="137"/>
        <v>NO APLICA</v>
      </c>
      <c r="DQ249" s="7" t="str">
        <f t="shared" si="138"/>
        <v>NO APLICA</v>
      </c>
      <c r="DR249" s="85" t="str">
        <f t="shared" si="132"/>
        <v>NO APLICA</v>
      </c>
      <c r="DS249" s="2">
        <f>+('3 Planilla Preadjudicación OTIC'!BO249)</f>
        <v>0</v>
      </c>
      <c r="DT249" s="2" t="str">
        <f>IF(DR249="APROBADO",VLOOKUP(A249,'5 TD'!$D$3:$E$270,2,0),"NO APLICA")</f>
        <v>NO APLICA</v>
      </c>
      <c r="DU249" s="2" t="str">
        <f t="shared" si="139"/>
        <v>NO APLICA</v>
      </c>
      <c r="DV249" s="2" t="str">
        <f>IF(DU249="SI",VLOOKUP(A249,'5 TD'!$G$3:$H$270,2,0),"NO APLICA ")</f>
        <v xml:space="preserve">NO APLICA </v>
      </c>
      <c r="DW249" s="2" t="str">
        <f t="shared" si="133"/>
        <v>NO</v>
      </c>
      <c r="DX249" s="2" t="str">
        <f>IF(DW249="SI",VLOOKUP(A249,'5 TD'!$J$4:$K$472,2,0),"NO APLICA")</f>
        <v>NO APLICA</v>
      </c>
      <c r="DY249" s="2" t="str">
        <f t="shared" si="134"/>
        <v>NO</v>
      </c>
      <c r="DZ249" s="7" t="str">
        <f>IF(DY249="SI",VLOOKUP(A249,'5 TD'!$M$4:$N$350,2,0),"NO APLICA")</f>
        <v>NO APLICA</v>
      </c>
      <c r="EA249" s="2" t="str">
        <f t="shared" si="122"/>
        <v>NO APLICA</v>
      </c>
      <c r="EB249" s="12" t="str">
        <f t="shared" si="135"/>
        <v/>
      </c>
      <c r="EC249" s="12" t="str">
        <f>IF(EA249="SI",VLOOKUP(A249,'5 TD'!$V$4:$W$479,2,0),"NO APLICA")</f>
        <v>NO APLICA</v>
      </c>
      <c r="ED249" s="2" t="str">
        <f t="shared" si="140"/>
        <v>NO</v>
      </c>
      <c r="EE249" s="79" t="str">
        <f>IF(ED249="SI",VLOOKUP(AI249,COMPORTAMIENTO!$A$1:$H$2100,7,0),"NO APLICA")</f>
        <v>NO APLICA</v>
      </c>
      <c r="EF249" s="234" t="str">
        <f>IF(ED249="SI",VLOOKUP(A249,'5 TD'!$P$2:$Q$479,2,0),"NO APLICA")</f>
        <v>NO APLICA</v>
      </c>
      <c r="EG249" s="2" t="str">
        <f t="shared" si="141"/>
        <v>NO</v>
      </c>
      <c r="EH249" s="2">
        <f>IF(CZ249="no",0,VLOOKUP(AI249,EXPERIENCIA!$A$1:$C$2100,2,0))</f>
        <v>0</v>
      </c>
      <c r="EI249" s="2">
        <f>IF(CZ249="si",VLOOKUP(A249,'5 TD'!$S$3:$T$2103,2,0),0)</f>
        <v>0</v>
      </c>
      <c r="EJ249" s="2" t="str">
        <f t="shared" si="142"/>
        <v>SI</v>
      </c>
      <c r="EK249" s="2">
        <f>+('3 Planilla Preadjudicación OTIC'!BU250)</f>
        <v>0</v>
      </c>
      <c r="EL249" s="3"/>
      <c r="EM249" s="3"/>
      <c r="EN249" s="3"/>
    </row>
    <row r="250" spans="1:144" ht="15" hidden="1" customHeight="1" x14ac:dyDescent="0.3">
      <c r="A250" s="2">
        <f>+('3 Planilla Preadjudicación OTIC'!A250)</f>
        <v>14546</v>
      </c>
      <c r="B250" s="2" t="str">
        <f>+('3 Planilla Preadjudicación OTIC'!B250)</f>
        <v>53334038-5</v>
      </c>
      <c r="C250" s="4">
        <f>+('3 Planilla Preadjudicación OTIC'!E250)</f>
        <v>2025</v>
      </c>
      <c r="D250" s="4" t="str">
        <f>+('3 Planilla Preadjudicación OTIC'!F250)</f>
        <v>Fondos Regionales</v>
      </c>
      <c r="E250" s="4" t="str">
        <f>+('3 Planilla Preadjudicación OTIC'!G250)</f>
        <v>61531000-K</v>
      </c>
      <c r="F250" s="4" t="str">
        <f>+('3 Planilla Preadjudicación OTIC'!H250)</f>
        <v>SENCE</v>
      </c>
      <c r="G250" s="4"/>
      <c r="H250" s="4"/>
      <c r="I250" s="4" t="str">
        <f>+('3 Planilla Preadjudicación OTIC'!I250)</f>
        <v>TÉCNICAS DE SOLDADURA POR OXIGÁS, ARCO VOLTAICO, TIG Y MIG</v>
      </c>
      <c r="J250" s="4" t="str">
        <f>+('3 Planilla Preadjudicación OTIC'!J250)</f>
        <v>PF0622</v>
      </c>
      <c r="K250" s="4" t="str">
        <f>+('3 Planilla Preadjudicación OTIC'!K250)</f>
        <v>TÉCNICAS PARA EL EMPRENDIMIENTO</v>
      </c>
      <c r="L250" s="4" t="str">
        <f>+('3 Planilla Preadjudicación OTIC'!L250)</f>
        <v>PF0921</v>
      </c>
      <c r="M250" s="2">
        <f>+('3 Planilla Preadjudicación OTIC'!M250)</f>
        <v>9</v>
      </c>
      <c r="N250" s="4" t="str">
        <f>+('3 Planilla Preadjudicación OTIC'!N250)</f>
        <v>DE LA ARAUCANÍA</v>
      </c>
      <c r="O250" s="4" t="str">
        <f>+('3 Planilla Preadjudicación OTIC'!O250)</f>
        <v>MELIPEUCO</v>
      </c>
      <c r="P250" s="4" t="str">
        <f>+('3 Planilla Preadjudicación OTIC'!P250)</f>
        <v>PERSONAS VULNERABLES PERTENECIENTES AL 80 % MÁS VULNERABLE</v>
      </c>
      <c r="Q250" s="4" t="str">
        <f>+('3 Planilla Preadjudicación OTIC'!Q250)</f>
        <v>PRESENCIAL</v>
      </c>
      <c r="R250" s="4" t="str">
        <f>+('3 Planilla Preadjudicación OTIC'!R250)</f>
        <v>INDEPENDIENTE</v>
      </c>
      <c r="S250" s="4" t="str">
        <f>+('3 Planilla Preadjudicación OTIC'!S250)</f>
        <v>01. LUNES - MAÑANA / 04. MARTES - MAÑANA / 07. MIÉRCOLES - MAÑANA / 10. JUEVES - MAÑANA / 13. VIERNES - MAÑANA</v>
      </c>
      <c r="T250" s="2">
        <f>+('3 Planilla Preadjudicación OTIC'!T250)</f>
        <v>20</v>
      </c>
      <c r="U250" s="2">
        <f>+('3 Planilla Preadjudicación OTIC'!U250)</f>
        <v>260</v>
      </c>
      <c r="V250" s="2">
        <f>+('3 Planilla Preadjudicación OTIC'!V250)</f>
        <v>12</v>
      </c>
      <c r="W250" s="2">
        <f>+('3 Planilla Preadjudicación OTIC'!W250)</f>
        <v>272</v>
      </c>
      <c r="X250" s="2">
        <f>+('3 Planilla Preadjudicación OTIC'!X250)</f>
        <v>4</v>
      </c>
      <c r="Y250" s="2" t="str">
        <f>+('3 Planilla Preadjudicación OTIC'!Y250)</f>
        <v>SI</v>
      </c>
      <c r="Z250" s="2" t="str">
        <f>+('3 Planilla Preadjudicación OTIC'!Z250)</f>
        <v>SI</v>
      </c>
      <c r="AA250" s="2" t="str">
        <f>+('3 Planilla Preadjudicación OTIC'!AA250)</f>
        <v>SI</v>
      </c>
      <c r="AB250" s="4">
        <f>+('3 Planilla Preadjudicación OTIC'!AB250)</f>
        <v>0</v>
      </c>
      <c r="AC250" s="4" t="str">
        <f>+('3 Planilla Preadjudicación OTIC'!AC250)</f>
        <v>EDUCACIÓN BÁSICA COMPLETA, DE PREFERENCIA; NOCIONES BÁSICAS DE OPERACIONES MATEMÁTICAS (SUMA, RESTA,
MULTIPLICACIÓN, DIVISIÓN).</v>
      </c>
      <c r="AD250" s="2" t="str">
        <f>+('3 Planilla Preadjudicación OTIC'!AD250)</f>
        <v>SI</v>
      </c>
      <c r="AE250" s="4" t="str">
        <f>+('3 Planilla Preadjudicación OTIC'!AE250)</f>
        <v>CERTIFICACIÓN COMO SOLDADOR.</v>
      </c>
      <c r="AF250" s="2" t="str">
        <f>+('3 Planilla Preadjudicación OTIC'!AF250)</f>
        <v>CONVOCATORIA ABIERTA</v>
      </c>
      <c r="AG250" s="2">
        <f>+('3 Planilla Preadjudicación OTIC'!AG250)</f>
        <v>68</v>
      </c>
      <c r="AH250" s="30">
        <v>2</v>
      </c>
      <c r="AI250" s="2" t="str">
        <f>+('3 Planilla Preadjudicación OTIC'!AI250)</f>
        <v>76998987-0</v>
      </c>
      <c r="AJ250" s="135" t="str">
        <f>+('3 Planilla Preadjudicación OTIC'!AJ250)</f>
        <v>Instituto de Capacitación Decin Spa.</v>
      </c>
      <c r="AK250" s="4">
        <f>+('3 Planilla Preadjudicación OTIC'!AK250)</f>
        <v>272</v>
      </c>
      <c r="AL250" s="2">
        <f>+('3 Planilla Preadjudicación OTIC'!AL250)</f>
        <v>68</v>
      </c>
      <c r="AM250" s="2">
        <f>+('3 Planilla Preadjudicación OTIC'!AM250)</f>
        <v>5.0750000000000002</v>
      </c>
      <c r="AN250" s="12">
        <f>+('3 Planilla Preadjudicación OTIC'!AN250)</f>
        <v>0</v>
      </c>
      <c r="AO250" s="12">
        <f>+('3 Planilla Preadjudicación OTIC'!AO250)</f>
        <v>250</v>
      </c>
      <c r="AP250" s="12" t="str">
        <f>+('3 Planilla Preadjudicación OTIC'!AP250)</f>
        <v>27.608.000</v>
      </c>
      <c r="AQ250" s="12">
        <f>+('3 Planilla Preadjudicación OTIC'!AQ250)</f>
        <v>5440000</v>
      </c>
      <c r="AR250" s="12">
        <f>+('3 Planilla Preadjudicación OTIC'!AR250)</f>
        <v>0</v>
      </c>
      <c r="AS250" s="12">
        <f>+('3 Planilla Preadjudicación OTIC'!AS250)</f>
        <v>6800000</v>
      </c>
      <c r="AT250" s="12" t="str">
        <f>+('3 Planilla Preadjudicación OTIC'!AT250)</f>
        <v>5.000.000</v>
      </c>
      <c r="AU250" s="12" t="str">
        <f>+('3 Planilla Preadjudicación OTIC'!AU250)</f>
        <v>44.848.000</v>
      </c>
      <c r="AV250" s="12" t="str">
        <f>+('3 Planilla Preadjudicación OTIC'!AV250)</f>
        <v>No</v>
      </c>
      <c r="AW250" s="4" t="str">
        <f>+('3 Planilla Preadjudicación OTIC'!AW250)</f>
        <v>No incluye subsidio de cuidado ni subsidio de herramientas cuando debería estar integrado</v>
      </c>
      <c r="AX250" s="4">
        <f>+('3 Planilla Preadjudicación OTIC'!AX250)</f>
        <v>0</v>
      </c>
      <c r="AY250" s="2">
        <f>+('3 Planilla Preadjudicación OTIC'!AY250)</f>
        <v>0</v>
      </c>
      <c r="AZ250" s="2" t="str">
        <f>+('3 Planilla Preadjudicación OTIC'!BA250)</f>
        <v>-</v>
      </c>
      <c r="BA250" s="2" t="str">
        <f>+('3 Planilla Preadjudicación OTIC'!BB250)</f>
        <v>-</v>
      </c>
      <c r="BB250" s="2" t="str">
        <f>+('3 Planilla Preadjudicación OTIC'!BC250)</f>
        <v>-</v>
      </c>
      <c r="BC250" s="2" t="str">
        <f>+('3 Planilla Preadjudicación OTIC'!BD250)</f>
        <v>-</v>
      </c>
      <c r="BD250" s="2" t="str">
        <f>+('3 Planilla Preadjudicación OTIC'!BE250)</f>
        <v>-</v>
      </c>
      <c r="BE250" s="2" t="str">
        <f>+('3 Planilla Preadjudicación OTIC'!BF250)</f>
        <v>-</v>
      </c>
      <c r="BF250" s="2"/>
      <c r="BG250" s="2">
        <f>+('3 Planilla Preadjudicación OTIC'!BG250)</f>
        <v>0</v>
      </c>
      <c r="BH250" s="2">
        <f>+('3 Planilla Preadjudicación OTIC'!BH250)</f>
        <v>0</v>
      </c>
      <c r="BI250" s="2">
        <f>+('3 Planilla Preadjudicación OTIC'!BI250)</f>
        <v>0</v>
      </c>
      <c r="BJ250" s="2">
        <f>+('3 Planilla Preadjudicación OTIC'!BJ250)</f>
        <v>0</v>
      </c>
      <c r="BK250" s="2">
        <f>+('3 Planilla Preadjudicación OTIC'!BK250)</f>
        <v>0</v>
      </c>
      <c r="BL250" s="199">
        <f>+('3 Planilla Preadjudicación OTIC'!BM250)</f>
        <v>0</v>
      </c>
      <c r="BM250" s="103">
        <f>ROUND(('3 Planilla Preadjudicación OTIC'!BN250),1)</f>
        <v>0</v>
      </c>
      <c r="BN250" s="4">
        <f>+('3 Planilla Preadjudicación OTIC'!BO250)</f>
        <v>0</v>
      </c>
      <c r="BO250" s="4">
        <f>+('3 Planilla Preadjudicación OTIC'!BP250)</f>
        <v>0</v>
      </c>
      <c r="BP250" s="4">
        <f>+('3 Planilla Preadjudicación OTIC'!BQ250)</f>
        <v>0</v>
      </c>
      <c r="BQ250" s="4">
        <f>+('3 Planilla Preadjudicación OTIC'!BR250)</f>
        <v>0</v>
      </c>
      <c r="BR250" s="4">
        <f>+('3 Planilla Preadjudicación OTIC'!BS250)</f>
        <v>0</v>
      </c>
      <c r="BS250" s="4">
        <f>+('3 Planilla Preadjudicación OTIC'!BT250)</f>
        <v>0</v>
      </c>
      <c r="BT250" s="135"/>
      <c r="BU250" s="85">
        <f>IF(VLOOKUP(A250,'BD OFICIAL'!$A$1:$AL$2097,7,0)=D250,0,1)</f>
        <v>0</v>
      </c>
      <c r="BV250" s="85">
        <f>IF(VLOOKUP(A250,'BD OFICIAL'!$A$1:$AL$2097,11,0)=J250,0,1)</f>
        <v>0</v>
      </c>
      <c r="BW250" s="85">
        <f>IF(VLOOKUP(A250,'BD OFICIAL'!$A$1:$AL$2097,13,0)=L250,0,1)</f>
        <v>0</v>
      </c>
      <c r="BX250" s="2">
        <f>IF(VLOOKUP(A250,'BD OFICIAL'!$A$1:$AL$2097,16,0)=O250,0,1)</f>
        <v>0</v>
      </c>
      <c r="BY250" s="2">
        <f>IF(VLOOKUP(A250,'BD OFICIAL'!$A$1:$AL$2097,17,0)=P250,0,1)</f>
        <v>0</v>
      </c>
      <c r="BZ250" s="2">
        <f>IF(VLOOKUP(A250,'BD OFICIAL'!$A$1:$AL$2097,19,0)=R250,0,1)</f>
        <v>0</v>
      </c>
      <c r="CA250" s="2">
        <f>IF(VLOOKUP(A250,'BD OFICIAL'!$A$1:$AL$2097,21,0)=T250,0,1)</f>
        <v>0</v>
      </c>
      <c r="CB250" s="2">
        <f>IF(VLOOKUP(A250,'BD OFICIAL'!$A$1:$AL$2097,24,0)=AK250,0,1)</f>
        <v>0</v>
      </c>
      <c r="CC250" s="2">
        <f>IF(VLOOKUP(A250,'BD OFICIAL'!$A$1:$AL$2097,25,0)=X250,0,1)</f>
        <v>0</v>
      </c>
      <c r="CD250" s="2">
        <f>IF(VLOOKUP(A250,'BD OFICIAL'!$A$1:$AL$2097,26,0)=Y250,0,1)</f>
        <v>0</v>
      </c>
      <c r="CE250" s="2">
        <f>IF(VLOOKUP(A250,'BD OFICIAL'!$A$1:$AL$2097,27,0)=Z250,0,1)</f>
        <v>0</v>
      </c>
      <c r="CF250" s="2">
        <f>IF(VLOOKUP(A250,'BD OFICIAL'!$A$1:$AL$2097,28,0)=AA250,0,1)</f>
        <v>0</v>
      </c>
      <c r="CG250" s="2">
        <f>IF(VLOOKUP(A250,'BD OFICIAL'!$A$1:$AL$2097,33,0)=AF250,0,1)</f>
        <v>0</v>
      </c>
      <c r="CH250" s="2">
        <f>IF(VLOOKUP(A250,'BD OFICIAL'!$A$1:$AL$2097,35,0)=AH250,0,1)</f>
        <v>0</v>
      </c>
      <c r="CI250" s="85">
        <f>IF(VLOOKUP(A250,'BD OFICIAL'!$A$1:$AL$2097,34,0)=AL250,0,1)</f>
        <v>0</v>
      </c>
      <c r="CJ250" s="12">
        <f>VLOOKUP(A250,'BD OFICIAL'!$A$1:$AM$2097,36,0)*AM250-AP250</f>
        <v>-27580392</v>
      </c>
      <c r="CK250" s="85" t="str">
        <f t="shared" si="109"/>
        <v>SHNOM</v>
      </c>
      <c r="CL250" s="85" t="str">
        <f t="shared" si="110"/>
        <v>SI</v>
      </c>
      <c r="CM250" s="85" t="str">
        <f t="shared" si="123"/>
        <v>NO</v>
      </c>
      <c r="CN250" s="31">
        <f t="shared" si="124"/>
        <v>0</v>
      </c>
      <c r="CO250" s="31">
        <f t="shared" si="111"/>
        <v>1</v>
      </c>
      <c r="CP250" s="31">
        <f t="shared" si="136"/>
        <v>1</v>
      </c>
      <c r="CQ250" s="31">
        <f>IF(Y250="NO",0,IF(Y250="SI",IF(VLOOKUP(A250,'BD OFICIAL'!$A:$AO,40,0)=AQ250,0,1)))</f>
        <v>0</v>
      </c>
      <c r="CR250" s="31">
        <f>IF(Z250="NO",0,IF(Z250="SI",IF(VLOOKUP(A250,'BD OFICIAL'!$A:$AO,41,0)=AS250,0,1)))</f>
        <v>0</v>
      </c>
      <c r="CS250" s="31">
        <f t="shared" si="112"/>
        <v>1</v>
      </c>
      <c r="CT250" s="31">
        <f t="shared" si="113"/>
        <v>0</v>
      </c>
      <c r="CU250" s="31">
        <f>IF(VLOOKUP(A250,'BD OFICIAL'!$A$1:$AL$1055,31,0)="SI",IF(AT250&gt;0,0,1),IF(AT250=0,0,1))</f>
        <v>0</v>
      </c>
      <c r="CV250" s="31">
        <f t="shared" si="114"/>
        <v>1</v>
      </c>
      <c r="CW250" s="31">
        <f t="shared" si="115"/>
        <v>0</v>
      </c>
      <c r="CX250" s="85" t="str">
        <f t="shared" si="125"/>
        <v>NO</v>
      </c>
      <c r="CY250" s="31">
        <f t="shared" si="126"/>
        <v>0</v>
      </c>
      <c r="CZ250" s="85" t="str">
        <f>IF(ISERROR(VLOOKUP(AI250,EXPERIENCIA!$A$1:$C$2100,1,0)),"NO","SI")</f>
        <v>NO</v>
      </c>
      <c r="DA250" s="85" t="str">
        <f>IF(CX250="no","NO APLICA",IF(AX250=0,"ERROR NOTA",IF(AND(AX250&gt;1,CZ250="NO"),"ERROR NOTA",IF(AND(CZ250="NO",AX250=1),0,IF(VLOOKUP(AI250,EXPERIENCIA!$A$1:$C$2100,3,0)=AX250,0,"ERROR NOTA")))))</f>
        <v>NO APLICA</v>
      </c>
      <c r="DB250" s="85" t="str">
        <f>IF(ISERROR(VLOOKUP(AI250,COMPORTAMIENTO!$A$1:$C$2100,1,0)),"NO","SI")</f>
        <v>NO</v>
      </c>
      <c r="DC250" s="85" t="str">
        <f>IF(CX250="NO","NO APLICA",IF(AY250=0,"ERROR NOTA",IF(AND(DB250="NO",AY250=7),0,IF(VLOOKUP(AI250,COMPORTAMIENTO!$A$2:$H$2100,8,0)=AY250,0,"ERROR NOTA"))))</f>
        <v>NO APLICA</v>
      </c>
      <c r="DD250" s="103" t="str">
        <f t="shared" si="127"/>
        <v>NO APLICA</v>
      </c>
      <c r="DE250" s="103" t="str">
        <f t="shared" si="128"/>
        <v>NO APLICA</v>
      </c>
      <c r="DF250" s="85" t="str">
        <f t="shared" si="116"/>
        <v>SI</v>
      </c>
      <c r="DG250" s="85">
        <f t="shared" si="117"/>
        <v>0</v>
      </c>
      <c r="DH250" s="85">
        <f t="shared" si="129"/>
        <v>0</v>
      </c>
      <c r="DI250" s="85" t="str">
        <f t="shared" si="118"/>
        <v>NO APLICA</v>
      </c>
      <c r="DJ250" s="7" t="str">
        <f t="shared" si="130"/>
        <v>NO APLICA</v>
      </c>
      <c r="DK250" s="7" t="str">
        <f t="shared" si="119"/>
        <v>NO APLICA</v>
      </c>
      <c r="DL250" s="12">
        <f t="shared" si="131"/>
        <v>5.0750000000000002</v>
      </c>
      <c r="DM250" s="12">
        <f>VLOOKUP(A250,'5 TD'!$A:$B,2,0)</f>
        <v>5075</v>
      </c>
      <c r="DN250" s="7" t="str">
        <f t="shared" si="120"/>
        <v>NO APLICA</v>
      </c>
      <c r="DO250" s="85" t="str">
        <f t="shared" si="121"/>
        <v>NO APLICA</v>
      </c>
      <c r="DP250" s="85" t="str">
        <f t="shared" si="137"/>
        <v>NO APLICA</v>
      </c>
      <c r="DQ250" s="7" t="str">
        <f t="shared" si="138"/>
        <v>NO APLICA</v>
      </c>
      <c r="DR250" s="85" t="str">
        <f t="shared" si="132"/>
        <v>NO APLICA</v>
      </c>
      <c r="DS250" s="2">
        <f>+('3 Planilla Preadjudicación OTIC'!BO250)</f>
        <v>0</v>
      </c>
      <c r="DT250" s="2" t="str">
        <f>IF(DR250="APROBADO",VLOOKUP(A250,'5 TD'!$D$3:$E$270,2,0),"NO APLICA")</f>
        <v>NO APLICA</v>
      </c>
      <c r="DU250" s="2" t="str">
        <f t="shared" si="139"/>
        <v>NO APLICA</v>
      </c>
      <c r="DV250" s="2" t="str">
        <f>IF(DU250="SI",VLOOKUP(A250,'5 TD'!$G$3:$H$270,2,0),"NO APLICA ")</f>
        <v xml:space="preserve">NO APLICA </v>
      </c>
      <c r="DW250" s="2" t="str">
        <f t="shared" si="133"/>
        <v>NO</v>
      </c>
      <c r="DX250" s="2" t="str">
        <f>IF(DW250="SI",VLOOKUP(A250,'5 TD'!$J$4:$K$472,2,0),"NO APLICA")</f>
        <v>NO APLICA</v>
      </c>
      <c r="DY250" s="2" t="str">
        <f t="shared" si="134"/>
        <v>NO</v>
      </c>
      <c r="DZ250" s="7" t="str">
        <f>IF(DY250="SI",VLOOKUP(A250,'5 TD'!$M$4:$N$350,2,0),"NO APLICA")</f>
        <v>NO APLICA</v>
      </c>
      <c r="EA250" s="2" t="str">
        <f t="shared" si="122"/>
        <v>NO APLICA</v>
      </c>
      <c r="EB250" s="12" t="str">
        <f t="shared" si="135"/>
        <v/>
      </c>
      <c r="EC250" s="12" t="str">
        <f>IF(EA250="SI",VLOOKUP(A250,'5 TD'!$V$4:$W$479,2,0),"NO APLICA")</f>
        <v>NO APLICA</v>
      </c>
      <c r="ED250" s="2" t="str">
        <f t="shared" si="140"/>
        <v>NO</v>
      </c>
      <c r="EE250" s="79" t="str">
        <f>IF(ED250="SI",VLOOKUP(AI250,COMPORTAMIENTO!$A$1:$H$2100,7,0),"NO APLICA")</f>
        <v>NO APLICA</v>
      </c>
      <c r="EF250" s="234" t="str">
        <f>IF(ED250="SI",VLOOKUP(A250,'5 TD'!$P$2:$Q$479,2,0),"NO APLICA")</f>
        <v>NO APLICA</v>
      </c>
      <c r="EG250" s="2" t="str">
        <f t="shared" si="141"/>
        <v>NO</v>
      </c>
      <c r="EH250" s="2">
        <f>IF(CZ250="no",0,VLOOKUP(AI250,EXPERIENCIA!$A$1:$C$2100,2,0))</f>
        <v>0</v>
      </c>
      <c r="EI250" s="2">
        <f>IF(CZ250="si",VLOOKUP(A250,'5 TD'!$S$3:$T$2103,2,0),0)</f>
        <v>0</v>
      </c>
      <c r="EJ250" s="2" t="str">
        <f t="shared" si="142"/>
        <v>SI</v>
      </c>
      <c r="EK250" s="2">
        <f>+('3 Planilla Preadjudicación OTIC'!BU251)</f>
        <v>0</v>
      </c>
      <c r="EL250" s="3"/>
      <c r="EM250" s="3"/>
      <c r="EN250" s="3"/>
    </row>
    <row r="251" spans="1:144" ht="15" hidden="1" customHeight="1" x14ac:dyDescent="0.3">
      <c r="A251" s="2">
        <f>+('3 Planilla Preadjudicación OTIC'!A251)</f>
        <v>14547</v>
      </c>
      <c r="B251" s="2" t="str">
        <f>+('3 Planilla Preadjudicación OTIC'!B251)</f>
        <v>53334038-5</v>
      </c>
      <c r="C251" s="4">
        <f>+('3 Planilla Preadjudicación OTIC'!E251)</f>
        <v>2025</v>
      </c>
      <c r="D251" s="4" t="str">
        <f>+('3 Planilla Preadjudicación OTIC'!F251)</f>
        <v>Fondos Regionales</v>
      </c>
      <c r="E251" s="4" t="str">
        <f>+('3 Planilla Preadjudicación OTIC'!G251)</f>
        <v>61531000-K</v>
      </c>
      <c r="F251" s="4" t="str">
        <f>+('3 Planilla Preadjudicación OTIC'!H251)</f>
        <v>SENCE</v>
      </c>
      <c r="G251" s="4"/>
      <c r="H251" s="4"/>
      <c r="I251" s="4" t="str">
        <f>+('3 Planilla Preadjudicación OTIC'!I251)</f>
        <v>TÉCNICAS DE SOLDADURA POR OXIGÁS, ARCO VOLTAICO, TIG Y MIG</v>
      </c>
      <c r="J251" s="4" t="str">
        <f>+('3 Planilla Preadjudicación OTIC'!J251)</f>
        <v>PF0622</v>
      </c>
      <c r="K251" s="4" t="str">
        <f>+('3 Planilla Preadjudicación OTIC'!K251)</f>
        <v>TÉCNICAS PARA EL EMPRENDIMIENTO</v>
      </c>
      <c r="L251" s="4" t="str">
        <f>+('3 Planilla Preadjudicación OTIC'!L251)</f>
        <v>PF0921</v>
      </c>
      <c r="M251" s="2">
        <f>+('3 Planilla Preadjudicación OTIC'!M251)</f>
        <v>9</v>
      </c>
      <c r="N251" s="4" t="str">
        <f>+('3 Planilla Preadjudicación OTIC'!N251)</f>
        <v>DE LA ARAUCANÍA</v>
      </c>
      <c r="O251" s="4" t="str">
        <f>+('3 Planilla Preadjudicación OTIC'!O251)</f>
        <v>VICTORIA</v>
      </c>
      <c r="P251" s="4" t="str">
        <f>+('3 Planilla Preadjudicación OTIC'!P251)</f>
        <v>PERSONAS VULNERABLES PERTENECIENTES AL 80 % MÁS VULNERABLE</v>
      </c>
      <c r="Q251" s="4" t="str">
        <f>+('3 Planilla Preadjudicación OTIC'!Q251)</f>
        <v>PRESENCIAL</v>
      </c>
      <c r="R251" s="4" t="str">
        <f>+('3 Planilla Preadjudicación OTIC'!R251)</f>
        <v>INDEPENDIENTE</v>
      </c>
      <c r="S251" s="4" t="str">
        <f>+('3 Planilla Preadjudicación OTIC'!S251)</f>
        <v>01. LUNES - MAÑANA / 04. MARTES - MAÑANA / 07. MIÉRCOLES - MAÑANA / 10. JUEVES - MAÑANA / 13. VIERNES - MAÑANA</v>
      </c>
      <c r="T251" s="2">
        <f>+('3 Planilla Preadjudicación OTIC'!T251)</f>
        <v>20</v>
      </c>
      <c r="U251" s="2">
        <f>+('3 Planilla Preadjudicación OTIC'!U251)</f>
        <v>260</v>
      </c>
      <c r="V251" s="2">
        <f>+('3 Planilla Preadjudicación OTIC'!V251)</f>
        <v>12</v>
      </c>
      <c r="W251" s="2">
        <f>+('3 Planilla Preadjudicación OTIC'!W251)</f>
        <v>272</v>
      </c>
      <c r="X251" s="2">
        <f>+('3 Planilla Preadjudicación OTIC'!X251)</f>
        <v>4</v>
      </c>
      <c r="Y251" s="2" t="str">
        <f>+('3 Planilla Preadjudicación OTIC'!Y251)</f>
        <v>SI</v>
      </c>
      <c r="Z251" s="2" t="str">
        <f>+('3 Planilla Preadjudicación OTIC'!Z251)</f>
        <v>SI</v>
      </c>
      <c r="AA251" s="2" t="str">
        <f>+('3 Planilla Preadjudicación OTIC'!AA251)</f>
        <v>SI</v>
      </c>
      <c r="AB251" s="4">
        <f>+('3 Planilla Preadjudicación OTIC'!AB251)</f>
        <v>0</v>
      </c>
      <c r="AC251" s="4" t="str">
        <f>+('3 Planilla Preadjudicación OTIC'!AC251)</f>
        <v>EDUCACIÓN BÁSICA COMPLETA, DE PREFERENCIA; NOCIONES BÁSICAS DE OPERACIONES MATEMÁTICAS (SUMA, RESTA,
MULTIPLICACIÓN, DIVISIÓN).</v>
      </c>
      <c r="AD251" s="2" t="str">
        <f>+('3 Planilla Preadjudicación OTIC'!AD251)</f>
        <v>SI</v>
      </c>
      <c r="AE251" s="4" t="str">
        <f>+('3 Planilla Preadjudicación OTIC'!AE251)</f>
        <v>CERTIFICACIÓN COMO SOLDADOR.</v>
      </c>
      <c r="AF251" s="2" t="str">
        <f>+('3 Planilla Preadjudicación OTIC'!AF251)</f>
        <v>CONVOCATORIA ABIERTA</v>
      </c>
      <c r="AG251" s="2">
        <f>+('3 Planilla Preadjudicación OTIC'!AG251)</f>
        <v>68</v>
      </c>
      <c r="AH251" s="30">
        <v>2</v>
      </c>
      <c r="AI251" s="2" t="str">
        <f>+('3 Planilla Preadjudicación OTIC'!AI251)</f>
        <v>76998987-0</v>
      </c>
      <c r="AJ251" s="135" t="str">
        <f>+('3 Planilla Preadjudicación OTIC'!AJ251)</f>
        <v>Instituto de Capacitación Decin Spa.</v>
      </c>
      <c r="AK251" s="4">
        <f>+('3 Planilla Preadjudicación OTIC'!AK251)</f>
        <v>272</v>
      </c>
      <c r="AL251" s="2">
        <f>+('3 Planilla Preadjudicación OTIC'!AL251)</f>
        <v>68</v>
      </c>
      <c r="AM251" s="2">
        <f>+('3 Planilla Preadjudicación OTIC'!AM251)</f>
        <v>5.0750000000000002</v>
      </c>
      <c r="AN251" s="12">
        <f>+('3 Planilla Preadjudicación OTIC'!AN251)</f>
        <v>0</v>
      </c>
      <c r="AO251" s="12">
        <f>+('3 Planilla Preadjudicación OTIC'!AO251)</f>
        <v>250</v>
      </c>
      <c r="AP251" s="12" t="str">
        <f>+('3 Planilla Preadjudicación OTIC'!AP251)</f>
        <v>27.608.000</v>
      </c>
      <c r="AQ251" s="12">
        <f>+('3 Planilla Preadjudicación OTIC'!AQ251)</f>
        <v>5440000</v>
      </c>
      <c r="AR251" s="12">
        <f>+('3 Planilla Preadjudicación OTIC'!AR251)</f>
        <v>0</v>
      </c>
      <c r="AS251" s="12">
        <f>+('3 Planilla Preadjudicación OTIC'!AS251)</f>
        <v>6800000</v>
      </c>
      <c r="AT251" s="12" t="str">
        <f>+('3 Planilla Preadjudicación OTIC'!AT251)</f>
        <v>5.000.000</v>
      </c>
      <c r="AU251" s="12" t="str">
        <f>+('3 Planilla Preadjudicación OTIC'!AU251)</f>
        <v>44.848.000</v>
      </c>
      <c r="AV251" s="12" t="str">
        <f>+('3 Planilla Preadjudicación OTIC'!AV251)</f>
        <v>No</v>
      </c>
      <c r="AW251" s="4" t="str">
        <f>+('3 Planilla Preadjudicación OTIC'!AW251)</f>
        <v>No incluye subsidio de herramienta , cuando debería estar integrado</v>
      </c>
      <c r="AX251" s="4">
        <f>+('3 Planilla Preadjudicación OTIC'!AX251)</f>
        <v>0</v>
      </c>
      <c r="AY251" s="2">
        <f>+('3 Planilla Preadjudicación OTIC'!AY251)</f>
        <v>0</v>
      </c>
      <c r="AZ251" s="2" t="str">
        <f>+('3 Planilla Preadjudicación OTIC'!BA251)</f>
        <v>-</v>
      </c>
      <c r="BA251" s="2" t="str">
        <f>+('3 Planilla Preadjudicación OTIC'!BB251)</f>
        <v>-</v>
      </c>
      <c r="BB251" s="2" t="str">
        <f>+('3 Planilla Preadjudicación OTIC'!BC251)</f>
        <v>-</v>
      </c>
      <c r="BC251" s="2" t="str">
        <f>+('3 Planilla Preadjudicación OTIC'!BD251)</f>
        <v>-</v>
      </c>
      <c r="BD251" s="2" t="str">
        <f>+('3 Planilla Preadjudicación OTIC'!BE251)</f>
        <v>-</v>
      </c>
      <c r="BE251" s="2" t="str">
        <f>+('3 Planilla Preadjudicación OTIC'!BF251)</f>
        <v>-</v>
      </c>
      <c r="BF251" s="2"/>
      <c r="BG251" s="2">
        <f>+('3 Planilla Preadjudicación OTIC'!BG251)</f>
        <v>0</v>
      </c>
      <c r="BH251" s="2">
        <f>+('3 Planilla Preadjudicación OTIC'!BH251)</f>
        <v>0</v>
      </c>
      <c r="BI251" s="2">
        <f>+('3 Planilla Preadjudicación OTIC'!BI251)</f>
        <v>0</v>
      </c>
      <c r="BJ251" s="2">
        <f>+('3 Planilla Preadjudicación OTIC'!BJ251)</f>
        <v>0</v>
      </c>
      <c r="BK251" s="2">
        <f>+('3 Planilla Preadjudicación OTIC'!BK251)</f>
        <v>0</v>
      </c>
      <c r="BL251" s="199">
        <f>+('3 Planilla Preadjudicación OTIC'!BM251)</f>
        <v>0</v>
      </c>
      <c r="BM251" s="103">
        <f>ROUND(('3 Planilla Preadjudicación OTIC'!BN251),1)</f>
        <v>0</v>
      </c>
      <c r="BN251" s="4">
        <f>+('3 Planilla Preadjudicación OTIC'!BO251)</f>
        <v>0</v>
      </c>
      <c r="BO251" s="4">
        <f>+('3 Planilla Preadjudicación OTIC'!BP251)</f>
        <v>0</v>
      </c>
      <c r="BP251" s="4">
        <f>+('3 Planilla Preadjudicación OTIC'!BQ251)</f>
        <v>0</v>
      </c>
      <c r="BQ251" s="4">
        <f>+('3 Planilla Preadjudicación OTIC'!BR251)</f>
        <v>0</v>
      </c>
      <c r="BR251" s="4">
        <f>+('3 Planilla Preadjudicación OTIC'!BS251)</f>
        <v>0</v>
      </c>
      <c r="BS251" s="4">
        <f>+('3 Planilla Preadjudicación OTIC'!BT251)</f>
        <v>0</v>
      </c>
      <c r="BT251" s="135"/>
      <c r="BU251" s="85">
        <f>IF(VLOOKUP(A251,'BD OFICIAL'!$A$1:$AL$2097,7,0)=D251,0,1)</f>
        <v>0</v>
      </c>
      <c r="BV251" s="85">
        <f>IF(VLOOKUP(A251,'BD OFICIAL'!$A$1:$AL$2097,11,0)=J251,0,1)</f>
        <v>0</v>
      </c>
      <c r="BW251" s="85">
        <f>IF(VLOOKUP(A251,'BD OFICIAL'!$A$1:$AL$2097,13,0)=L251,0,1)</f>
        <v>0</v>
      </c>
      <c r="BX251" s="2">
        <f>IF(VLOOKUP(A251,'BD OFICIAL'!$A$1:$AL$2097,16,0)=O251,0,1)</f>
        <v>0</v>
      </c>
      <c r="BY251" s="2">
        <f>IF(VLOOKUP(A251,'BD OFICIAL'!$A$1:$AL$2097,17,0)=P251,0,1)</f>
        <v>0</v>
      </c>
      <c r="BZ251" s="2">
        <f>IF(VLOOKUP(A251,'BD OFICIAL'!$A$1:$AL$2097,19,0)=R251,0,1)</f>
        <v>0</v>
      </c>
      <c r="CA251" s="2">
        <f>IF(VLOOKUP(A251,'BD OFICIAL'!$A$1:$AL$2097,21,0)=T251,0,1)</f>
        <v>0</v>
      </c>
      <c r="CB251" s="2">
        <f>IF(VLOOKUP(A251,'BD OFICIAL'!$A$1:$AL$2097,24,0)=AK251,0,1)</f>
        <v>0</v>
      </c>
      <c r="CC251" s="2">
        <f>IF(VLOOKUP(A251,'BD OFICIAL'!$A$1:$AL$2097,25,0)=X251,0,1)</f>
        <v>0</v>
      </c>
      <c r="CD251" s="2">
        <f>IF(VLOOKUP(A251,'BD OFICIAL'!$A$1:$AL$2097,26,0)=Y251,0,1)</f>
        <v>0</v>
      </c>
      <c r="CE251" s="2">
        <f>IF(VLOOKUP(A251,'BD OFICIAL'!$A$1:$AL$2097,27,0)=Z251,0,1)</f>
        <v>0</v>
      </c>
      <c r="CF251" s="2">
        <f>IF(VLOOKUP(A251,'BD OFICIAL'!$A$1:$AL$2097,28,0)=AA251,0,1)</f>
        <v>0</v>
      </c>
      <c r="CG251" s="2">
        <f>IF(VLOOKUP(A251,'BD OFICIAL'!$A$1:$AL$2097,33,0)=AF251,0,1)</f>
        <v>0</v>
      </c>
      <c r="CH251" s="2">
        <f>IF(VLOOKUP(A251,'BD OFICIAL'!$A$1:$AL$2097,35,0)=AH251,0,1)</f>
        <v>0</v>
      </c>
      <c r="CI251" s="85">
        <f>IF(VLOOKUP(A251,'BD OFICIAL'!$A$1:$AL$2097,34,0)=AL251,0,1)</f>
        <v>0</v>
      </c>
      <c r="CJ251" s="12">
        <f>VLOOKUP(A251,'BD OFICIAL'!$A$1:$AM$2097,36,0)*AM251-AP251</f>
        <v>-27580392</v>
      </c>
      <c r="CK251" s="85" t="str">
        <f t="shared" si="109"/>
        <v>SHNOM</v>
      </c>
      <c r="CL251" s="85" t="str">
        <f t="shared" si="110"/>
        <v>SI</v>
      </c>
      <c r="CM251" s="85" t="str">
        <f t="shared" si="123"/>
        <v>NO</v>
      </c>
      <c r="CN251" s="31">
        <f t="shared" si="124"/>
        <v>0</v>
      </c>
      <c r="CO251" s="31">
        <f t="shared" si="111"/>
        <v>1</v>
      </c>
      <c r="CP251" s="31">
        <f t="shared" si="136"/>
        <v>1</v>
      </c>
      <c r="CQ251" s="31">
        <f>IF(Y251="NO",0,IF(Y251="SI",IF(VLOOKUP(A251,'BD OFICIAL'!$A:$AO,40,0)=AQ251,0,1)))</f>
        <v>0</v>
      </c>
      <c r="CR251" s="31">
        <f>IF(Z251="NO",0,IF(Z251="SI",IF(VLOOKUP(A251,'BD OFICIAL'!$A:$AO,41,0)=AS251,0,1)))</f>
        <v>0</v>
      </c>
      <c r="CS251" s="31">
        <f t="shared" si="112"/>
        <v>1</v>
      </c>
      <c r="CT251" s="31">
        <f t="shared" si="113"/>
        <v>0</v>
      </c>
      <c r="CU251" s="31">
        <f>IF(VLOOKUP(A251,'BD OFICIAL'!$A$1:$AL$1055,31,0)="SI",IF(AT251&gt;0,0,1),IF(AT251=0,0,1))</f>
        <v>0</v>
      </c>
      <c r="CV251" s="31">
        <f t="shared" si="114"/>
        <v>1</v>
      </c>
      <c r="CW251" s="31">
        <f t="shared" si="115"/>
        <v>0</v>
      </c>
      <c r="CX251" s="85" t="str">
        <f t="shared" si="125"/>
        <v>NO</v>
      </c>
      <c r="CY251" s="31">
        <f t="shared" si="126"/>
        <v>0</v>
      </c>
      <c r="CZ251" s="85" t="str">
        <f>IF(ISERROR(VLOOKUP(AI251,EXPERIENCIA!$A$1:$C$2100,1,0)),"NO","SI")</f>
        <v>NO</v>
      </c>
      <c r="DA251" s="85" t="str">
        <f>IF(CX251="no","NO APLICA",IF(AX251=0,"ERROR NOTA",IF(AND(AX251&gt;1,CZ251="NO"),"ERROR NOTA",IF(AND(CZ251="NO",AX251=1),0,IF(VLOOKUP(AI251,EXPERIENCIA!$A$1:$C$2100,3,0)=AX251,0,"ERROR NOTA")))))</f>
        <v>NO APLICA</v>
      </c>
      <c r="DB251" s="85" t="str">
        <f>IF(ISERROR(VLOOKUP(AI251,COMPORTAMIENTO!$A$1:$C$2100,1,0)),"NO","SI")</f>
        <v>NO</v>
      </c>
      <c r="DC251" s="85" t="str">
        <f>IF(CX251="NO","NO APLICA",IF(AY251=0,"ERROR NOTA",IF(AND(DB251="NO",AY251=7),0,IF(VLOOKUP(AI251,COMPORTAMIENTO!$A$2:$H$2100,8,0)=AY251,0,"ERROR NOTA"))))</f>
        <v>NO APLICA</v>
      </c>
      <c r="DD251" s="103" t="str">
        <f t="shared" si="127"/>
        <v>NO APLICA</v>
      </c>
      <c r="DE251" s="103" t="str">
        <f t="shared" si="128"/>
        <v>NO APLICA</v>
      </c>
      <c r="DF251" s="85" t="str">
        <f t="shared" si="116"/>
        <v>SI</v>
      </c>
      <c r="DG251" s="85">
        <f t="shared" si="117"/>
        <v>0</v>
      </c>
      <c r="DH251" s="85">
        <f t="shared" si="129"/>
        <v>0</v>
      </c>
      <c r="DI251" s="85" t="str">
        <f t="shared" si="118"/>
        <v>NO APLICA</v>
      </c>
      <c r="DJ251" s="7" t="str">
        <f t="shared" si="130"/>
        <v>NO APLICA</v>
      </c>
      <c r="DK251" s="7" t="str">
        <f t="shared" si="119"/>
        <v>NO APLICA</v>
      </c>
      <c r="DL251" s="12">
        <f t="shared" si="131"/>
        <v>5.0750000000000002</v>
      </c>
      <c r="DM251" s="12">
        <f>VLOOKUP(A251,'5 TD'!$A:$B,2,0)</f>
        <v>5075</v>
      </c>
      <c r="DN251" s="7" t="str">
        <f t="shared" si="120"/>
        <v>NO APLICA</v>
      </c>
      <c r="DO251" s="85" t="str">
        <f t="shared" si="121"/>
        <v>NO APLICA</v>
      </c>
      <c r="DP251" s="85" t="str">
        <f t="shared" si="137"/>
        <v>NO APLICA</v>
      </c>
      <c r="DQ251" s="7" t="str">
        <f t="shared" si="138"/>
        <v>NO APLICA</v>
      </c>
      <c r="DR251" s="85" t="str">
        <f t="shared" si="132"/>
        <v>NO APLICA</v>
      </c>
      <c r="DS251" s="2">
        <f>+('3 Planilla Preadjudicación OTIC'!BO251)</f>
        <v>0</v>
      </c>
      <c r="DT251" s="2" t="str">
        <f>IF(DR251="APROBADO",VLOOKUP(A251,'5 TD'!$D$3:$E$270,2,0),"NO APLICA")</f>
        <v>NO APLICA</v>
      </c>
      <c r="DU251" s="2" t="str">
        <f t="shared" si="139"/>
        <v>NO APLICA</v>
      </c>
      <c r="DV251" s="2" t="str">
        <f>IF(DU251="SI",VLOOKUP(A251,'5 TD'!$G$3:$H$270,2,0),"NO APLICA ")</f>
        <v xml:space="preserve">NO APLICA </v>
      </c>
      <c r="DW251" s="2" t="str">
        <f t="shared" si="133"/>
        <v>NO</v>
      </c>
      <c r="DX251" s="2" t="str">
        <f>IF(DW251="SI",VLOOKUP(A251,'5 TD'!$J$4:$K$472,2,0),"NO APLICA")</f>
        <v>NO APLICA</v>
      </c>
      <c r="DY251" s="2" t="str">
        <f t="shared" si="134"/>
        <v>NO</v>
      </c>
      <c r="DZ251" s="7" t="str">
        <f>IF(DY251="SI",VLOOKUP(A251,'5 TD'!$M$4:$N$350,2,0),"NO APLICA")</f>
        <v>NO APLICA</v>
      </c>
      <c r="EA251" s="2" t="str">
        <f t="shared" si="122"/>
        <v>NO APLICA</v>
      </c>
      <c r="EB251" s="12" t="str">
        <f t="shared" si="135"/>
        <v/>
      </c>
      <c r="EC251" s="12" t="str">
        <f>IF(EA251="SI",VLOOKUP(A251,'5 TD'!$V$4:$W$479,2,0),"NO APLICA")</f>
        <v>NO APLICA</v>
      </c>
      <c r="ED251" s="2" t="str">
        <f t="shared" si="140"/>
        <v>NO</v>
      </c>
      <c r="EE251" s="79" t="str">
        <f>IF(ED251="SI",VLOOKUP(AI251,COMPORTAMIENTO!$A$1:$H$2100,7,0),"NO APLICA")</f>
        <v>NO APLICA</v>
      </c>
      <c r="EF251" s="234" t="str">
        <f>IF(ED251="SI",VLOOKUP(A251,'5 TD'!$P$2:$Q$479,2,0),"NO APLICA")</f>
        <v>NO APLICA</v>
      </c>
      <c r="EG251" s="2" t="str">
        <f t="shared" si="141"/>
        <v>NO</v>
      </c>
      <c r="EH251" s="2">
        <f>IF(CZ251="no",0,VLOOKUP(AI251,EXPERIENCIA!$A$1:$C$2100,2,0))</f>
        <v>0</v>
      </c>
      <c r="EI251" s="2">
        <f>IF(CZ251="si",VLOOKUP(A251,'5 TD'!$S$3:$T$2103,2,0),0)</f>
        <v>0</v>
      </c>
      <c r="EJ251" s="2" t="str">
        <f t="shared" si="142"/>
        <v>SI</v>
      </c>
      <c r="EK251" s="2">
        <f>+('3 Planilla Preadjudicación OTIC'!BU252)</f>
        <v>0</v>
      </c>
      <c r="EL251" s="3"/>
      <c r="EM251" s="3"/>
      <c r="EN251" s="3"/>
    </row>
    <row r="252" spans="1:144" ht="15" hidden="1" customHeight="1" x14ac:dyDescent="0.3">
      <c r="A252" s="2">
        <f>+('3 Planilla Preadjudicación OTIC'!A252)</f>
        <v>14548</v>
      </c>
      <c r="B252" s="2" t="str">
        <f>+('3 Planilla Preadjudicación OTIC'!B252)</f>
        <v>53334038-5</v>
      </c>
      <c r="C252" s="4">
        <f>+('3 Planilla Preadjudicación OTIC'!E252)</f>
        <v>2025</v>
      </c>
      <c r="D252" s="4" t="str">
        <f>+('3 Planilla Preadjudicación OTIC'!F252)</f>
        <v>Fondos Regionales</v>
      </c>
      <c r="E252" s="4" t="str">
        <f>+('3 Planilla Preadjudicación OTIC'!G252)</f>
        <v>61531000-K</v>
      </c>
      <c r="F252" s="4" t="str">
        <f>+('3 Planilla Preadjudicación OTIC'!H252)</f>
        <v>SENCE</v>
      </c>
      <c r="G252" s="4"/>
      <c r="H252" s="4"/>
      <c r="I252" s="4" t="str">
        <f>+('3 Planilla Preadjudicación OTIC'!I252)</f>
        <v>TÉCNICAS DE SOLDADURA POR OXIGÁS, ARCO VOLTAICO, TIG Y MIG</v>
      </c>
      <c r="J252" s="4" t="str">
        <f>+('3 Planilla Preadjudicación OTIC'!J252)</f>
        <v>PF0622</v>
      </c>
      <c r="K252" s="4" t="str">
        <f>+('3 Planilla Preadjudicación OTIC'!K252)</f>
        <v>TÉCNICAS PARA EL EMPRENDIMIENTO</v>
      </c>
      <c r="L252" s="4" t="str">
        <f>+('3 Planilla Preadjudicación OTIC'!L252)</f>
        <v>PF0921</v>
      </c>
      <c r="M252" s="2">
        <f>+('3 Planilla Preadjudicación OTIC'!M252)</f>
        <v>9</v>
      </c>
      <c r="N252" s="4" t="str">
        <f>+('3 Planilla Preadjudicación OTIC'!N252)</f>
        <v>DE LA ARAUCANÍA</v>
      </c>
      <c r="O252" s="4" t="str">
        <f>+('3 Planilla Preadjudicación OTIC'!O252)</f>
        <v>RENAICO</v>
      </c>
      <c r="P252" s="4" t="str">
        <f>+('3 Planilla Preadjudicación OTIC'!P252)</f>
        <v>PERSONAS VULNERABLES PERTENECIENTES AL 80 % MÁS VULNERABLE</v>
      </c>
      <c r="Q252" s="4" t="str">
        <f>+('3 Planilla Preadjudicación OTIC'!Q252)</f>
        <v>PRESENCIAL</v>
      </c>
      <c r="R252" s="4" t="str">
        <f>+('3 Planilla Preadjudicación OTIC'!R252)</f>
        <v>INDEPENDIENTE</v>
      </c>
      <c r="S252" s="4" t="str">
        <f>+('3 Planilla Preadjudicación OTIC'!S252)</f>
        <v>01. LUNES - MAÑANA / 04. MARTES - MAÑANA / 07. MIÉRCOLES - MAÑANA / 10. JUEVES - MAÑANA / 13. VIERNES - MAÑANA</v>
      </c>
      <c r="T252" s="2">
        <f>+('3 Planilla Preadjudicación OTIC'!T252)</f>
        <v>20</v>
      </c>
      <c r="U252" s="2">
        <f>+('3 Planilla Preadjudicación OTIC'!U252)</f>
        <v>260</v>
      </c>
      <c r="V252" s="2">
        <f>+('3 Planilla Preadjudicación OTIC'!V252)</f>
        <v>12</v>
      </c>
      <c r="W252" s="2">
        <f>+('3 Planilla Preadjudicación OTIC'!W252)</f>
        <v>272</v>
      </c>
      <c r="X252" s="2">
        <f>+('3 Planilla Preadjudicación OTIC'!X252)</f>
        <v>4</v>
      </c>
      <c r="Y252" s="2" t="str">
        <f>+('3 Planilla Preadjudicación OTIC'!Y252)</f>
        <v>SI</v>
      </c>
      <c r="Z252" s="2" t="str">
        <f>+('3 Planilla Preadjudicación OTIC'!Z252)</f>
        <v>SI</v>
      </c>
      <c r="AA252" s="2" t="str">
        <f>+('3 Planilla Preadjudicación OTIC'!AA252)</f>
        <v>SI</v>
      </c>
      <c r="AB252" s="4">
        <f>+('3 Planilla Preadjudicación OTIC'!AB252)</f>
        <v>0</v>
      </c>
      <c r="AC252" s="4" t="str">
        <f>+('3 Planilla Preadjudicación OTIC'!AC252)</f>
        <v>EDUCACIÓN BÁSICA COMPLETA, DE PREFERENCIA; NOCIONES BÁSICAS DE OPERACIONES MATEMÁTICAS (SUMA, RESTA,
MULTIPLICACIÓN, DIVISIÓN).</v>
      </c>
      <c r="AD252" s="2" t="str">
        <f>+('3 Planilla Preadjudicación OTIC'!AD252)</f>
        <v>SI</v>
      </c>
      <c r="AE252" s="4" t="str">
        <f>+('3 Planilla Preadjudicación OTIC'!AE252)</f>
        <v>CERTIFICACIÓN COMO SOLDADOR.</v>
      </c>
      <c r="AF252" s="2" t="str">
        <f>+('3 Planilla Preadjudicación OTIC'!AF252)</f>
        <v>CONVOCATORIA ABIERTA</v>
      </c>
      <c r="AG252" s="2">
        <f>+('3 Planilla Preadjudicación OTIC'!AG252)</f>
        <v>68</v>
      </c>
      <c r="AH252" s="30">
        <v>2</v>
      </c>
      <c r="AI252" s="2" t="str">
        <f>+('3 Planilla Preadjudicación OTIC'!AI252)</f>
        <v>76998987-0</v>
      </c>
      <c r="AJ252" s="135" t="str">
        <f>+('3 Planilla Preadjudicación OTIC'!AJ252)</f>
        <v>Instituto de Capacitación Decin Spa.</v>
      </c>
      <c r="AK252" s="4">
        <f>+('3 Planilla Preadjudicación OTIC'!AK252)</f>
        <v>272</v>
      </c>
      <c r="AL252" s="2">
        <f>+('3 Planilla Preadjudicación OTIC'!AL252)</f>
        <v>68</v>
      </c>
      <c r="AM252" s="2">
        <f>+('3 Planilla Preadjudicación OTIC'!AM252)</f>
        <v>5.0750000000000002</v>
      </c>
      <c r="AN252" s="12">
        <f>+('3 Planilla Preadjudicación OTIC'!AN252)</f>
        <v>0</v>
      </c>
      <c r="AO252" s="12">
        <f>+('3 Planilla Preadjudicación OTIC'!AO252)</f>
        <v>250</v>
      </c>
      <c r="AP252" s="12" t="str">
        <f>+('3 Planilla Preadjudicación OTIC'!AP252)</f>
        <v>27.608.000</v>
      </c>
      <c r="AQ252" s="12">
        <f>+('3 Planilla Preadjudicación OTIC'!AQ252)</f>
        <v>5440000</v>
      </c>
      <c r="AR252" s="12">
        <f>+('3 Planilla Preadjudicación OTIC'!AR252)</f>
        <v>0</v>
      </c>
      <c r="AS252" s="12">
        <f>+('3 Planilla Preadjudicación OTIC'!AS252)</f>
        <v>6800000</v>
      </c>
      <c r="AT252" s="12" t="str">
        <f>+('3 Planilla Preadjudicación OTIC'!AT252)</f>
        <v>5.000.000</v>
      </c>
      <c r="AU252" s="12" t="str">
        <f>+('3 Planilla Preadjudicación OTIC'!AU252)</f>
        <v>44.848.000</v>
      </c>
      <c r="AV252" s="12" t="str">
        <f>+('3 Planilla Preadjudicación OTIC'!AV252)</f>
        <v>No</v>
      </c>
      <c r="AW252" s="4" t="str">
        <f>+('3 Planilla Preadjudicación OTIC'!AW252)</f>
        <v>No incluye subsidio de herramienta , cuando debería estar integrado</v>
      </c>
      <c r="AX252" s="4">
        <f>+('3 Planilla Preadjudicación OTIC'!AX252)</f>
        <v>0</v>
      </c>
      <c r="AY252" s="2">
        <f>+('3 Planilla Preadjudicación OTIC'!AY252)</f>
        <v>0</v>
      </c>
      <c r="AZ252" s="2" t="str">
        <f>+('3 Planilla Preadjudicación OTIC'!BA252)</f>
        <v>-</v>
      </c>
      <c r="BA252" s="2" t="str">
        <f>+('3 Planilla Preadjudicación OTIC'!BB252)</f>
        <v>-</v>
      </c>
      <c r="BB252" s="2" t="str">
        <f>+('3 Planilla Preadjudicación OTIC'!BC252)</f>
        <v>-</v>
      </c>
      <c r="BC252" s="2" t="str">
        <f>+('3 Planilla Preadjudicación OTIC'!BD252)</f>
        <v>-</v>
      </c>
      <c r="BD252" s="2" t="str">
        <f>+('3 Planilla Preadjudicación OTIC'!BE252)</f>
        <v>-</v>
      </c>
      <c r="BE252" s="2" t="str">
        <f>+('3 Planilla Preadjudicación OTIC'!BF252)</f>
        <v>-</v>
      </c>
      <c r="BF252" s="2"/>
      <c r="BG252" s="2">
        <f>+('3 Planilla Preadjudicación OTIC'!BG252)</f>
        <v>0</v>
      </c>
      <c r="BH252" s="2">
        <f>+('3 Planilla Preadjudicación OTIC'!BH252)</f>
        <v>0</v>
      </c>
      <c r="BI252" s="2">
        <f>+('3 Planilla Preadjudicación OTIC'!BI252)</f>
        <v>0</v>
      </c>
      <c r="BJ252" s="2">
        <f>+('3 Planilla Preadjudicación OTIC'!BJ252)</f>
        <v>0</v>
      </c>
      <c r="BK252" s="2">
        <f>+('3 Planilla Preadjudicación OTIC'!BK252)</f>
        <v>0</v>
      </c>
      <c r="BL252" s="199">
        <f>+('3 Planilla Preadjudicación OTIC'!BM252)</f>
        <v>0</v>
      </c>
      <c r="BM252" s="103">
        <f>ROUND(('3 Planilla Preadjudicación OTIC'!BN252),1)</f>
        <v>0</v>
      </c>
      <c r="BN252" s="4">
        <f>+('3 Planilla Preadjudicación OTIC'!BO252)</f>
        <v>0</v>
      </c>
      <c r="BO252" s="4">
        <f>+('3 Planilla Preadjudicación OTIC'!BP252)</f>
        <v>0</v>
      </c>
      <c r="BP252" s="4">
        <f>+('3 Planilla Preadjudicación OTIC'!BQ252)</f>
        <v>0</v>
      </c>
      <c r="BQ252" s="4">
        <f>+('3 Planilla Preadjudicación OTIC'!BR252)</f>
        <v>0</v>
      </c>
      <c r="BR252" s="4">
        <f>+('3 Planilla Preadjudicación OTIC'!BS252)</f>
        <v>0</v>
      </c>
      <c r="BS252" s="4">
        <f>+('3 Planilla Preadjudicación OTIC'!BT252)</f>
        <v>0</v>
      </c>
      <c r="BT252" s="135"/>
      <c r="BU252" s="85">
        <f>IF(VLOOKUP(A252,'BD OFICIAL'!$A$1:$AL$2097,7,0)=D252,0,1)</f>
        <v>0</v>
      </c>
      <c r="BV252" s="85">
        <f>IF(VLOOKUP(A252,'BD OFICIAL'!$A$1:$AL$2097,11,0)=J252,0,1)</f>
        <v>0</v>
      </c>
      <c r="BW252" s="85">
        <f>IF(VLOOKUP(A252,'BD OFICIAL'!$A$1:$AL$2097,13,0)=L252,0,1)</f>
        <v>0</v>
      </c>
      <c r="BX252" s="2">
        <f>IF(VLOOKUP(A252,'BD OFICIAL'!$A$1:$AL$2097,16,0)=O252,0,1)</f>
        <v>0</v>
      </c>
      <c r="BY252" s="2">
        <f>IF(VLOOKUP(A252,'BD OFICIAL'!$A$1:$AL$2097,17,0)=P252,0,1)</f>
        <v>0</v>
      </c>
      <c r="BZ252" s="2">
        <f>IF(VLOOKUP(A252,'BD OFICIAL'!$A$1:$AL$2097,19,0)=R252,0,1)</f>
        <v>0</v>
      </c>
      <c r="CA252" s="2">
        <f>IF(VLOOKUP(A252,'BD OFICIAL'!$A$1:$AL$2097,21,0)=T252,0,1)</f>
        <v>0</v>
      </c>
      <c r="CB252" s="2">
        <f>IF(VLOOKUP(A252,'BD OFICIAL'!$A$1:$AL$2097,24,0)=AK252,0,1)</f>
        <v>0</v>
      </c>
      <c r="CC252" s="2">
        <f>IF(VLOOKUP(A252,'BD OFICIAL'!$A$1:$AL$2097,25,0)=X252,0,1)</f>
        <v>0</v>
      </c>
      <c r="CD252" s="2">
        <f>IF(VLOOKUP(A252,'BD OFICIAL'!$A$1:$AL$2097,26,0)=Y252,0,1)</f>
        <v>0</v>
      </c>
      <c r="CE252" s="2">
        <f>IF(VLOOKUP(A252,'BD OFICIAL'!$A$1:$AL$2097,27,0)=Z252,0,1)</f>
        <v>0</v>
      </c>
      <c r="CF252" s="2">
        <f>IF(VLOOKUP(A252,'BD OFICIAL'!$A$1:$AL$2097,28,0)=AA252,0,1)</f>
        <v>0</v>
      </c>
      <c r="CG252" s="2">
        <f>IF(VLOOKUP(A252,'BD OFICIAL'!$A$1:$AL$2097,33,0)=AF252,0,1)</f>
        <v>0</v>
      </c>
      <c r="CH252" s="2">
        <f>IF(VLOOKUP(A252,'BD OFICIAL'!$A$1:$AL$2097,35,0)=AH252,0,1)</f>
        <v>0</v>
      </c>
      <c r="CI252" s="85">
        <f>IF(VLOOKUP(A252,'BD OFICIAL'!$A$1:$AL$2097,34,0)=AL252,0,1)</f>
        <v>0</v>
      </c>
      <c r="CJ252" s="12">
        <f>VLOOKUP(A252,'BD OFICIAL'!$A$1:$AM$2097,36,0)*AM252-AP252</f>
        <v>-27580392</v>
      </c>
      <c r="CK252" s="85" t="str">
        <f t="shared" si="109"/>
        <v>SHNOM</v>
      </c>
      <c r="CL252" s="85" t="str">
        <f t="shared" si="110"/>
        <v>SI</v>
      </c>
      <c r="CM252" s="85" t="str">
        <f t="shared" si="123"/>
        <v>NO</v>
      </c>
      <c r="CN252" s="31">
        <f t="shared" si="124"/>
        <v>0</v>
      </c>
      <c r="CO252" s="31">
        <f t="shared" si="111"/>
        <v>1</v>
      </c>
      <c r="CP252" s="31">
        <f t="shared" si="136"/>
        <v>1</v>
      </c>
      <c r="CQ252" s="31">
        <f>IF(Y252="NO",0,IF(Y252="SI",IF(VLOOKUP(A252,'BD OFICIAL'!$A:$AO,40,0)=AQ252,0,1)))</f>
        <v>0</v>
      </c>
      <c r="CR252" s="31">
        <f>IF(Z252="NO",0,IF(Z252="SI",IF(VLOOKUP(A252,'BD OFICIAL'!$A:$AO,41,0)=AS252,0,1)))</f>
        <v>0</v>
      </c>
      <c r="CS252" s="31">
        <f t="shared" si="112"/>
        <v>1</v>
      </c>
      <c r="CT252" s="31">
        <f t="shared" si="113"/>
        <v>0</v>
      </c>
      <c r="CU252" s="31">
        <f>IF(VLOOKUP(A252,'BD OFICIAL'!$A$1:$AL$1055,31,0)="SI",IF(AT252&gt;0,0,1),IF(AT252=0,0,1))</f>
        <v>0</v>
      </c>
      <c r="CV252" s="31">
        <f t="shared" si="114"/>
        <v>1</v>
      </c>
      <c r="CW252" s="31">
        <f t="shared" si="115"/>
        <v>0</v>
      </c>
      <c r="CX252" s="85" t="str">
        <f t="shared" si="125"/>
        <v>NO</v>
      </c>
      <c r="CY252" s="31">
        <f t="shared" si="126"/>
        <v>0</v>
      </c>
      <c r="CZ252" s="85" t="str">
        <f>IF(ISERROR(VLOOKUP(AI252,EXPERIENCIA!$A$1:$C$2100,1,0)),"NO","SI")</f>
        <v>NO</v>
      </c>
      <c r="DA252" s="85" t="str">
        <f>IF(CX252="no","NO APLICA",IF(AX252=0,"ERROR NOTA",IF(AND(AX252&gt;1,CZ252="NO"),"ERROR NOTA",IF(AND(CZ252="NO",AX252=1),0,IF(VLOOKUP(AI252,EXPERIENCIA!$A$1:$C$2100,3,0)=AX252,0,"ERROR NOTA")))))</f>
        <v>NO APLICA</v>
      </c>
      <c r="DB252" s="85" t="str">
        <f>IF(ISERROR(VLOOKUP(AI252,COMPORTAMIENTO!$A$1:$C$2100,1,0)),"NO","SI")</f>
        <v>NO</v>
      </c>
      <c r="DC252" s="85" t="str">
        <f>IF(CX252="NO","NO APLICA",IF(AY252=0,"ERROR NOTA",IF(AND(DB252="NO",AY252=7),0,IF(VLOOKUP(AI252,COMPORTAMIENTO!$A$2:$H$2100,8,0)=AY252,0,"ERROR NOTA"))))</f>
        <v>NO APLICA</v>
      </c>
      <c r="DD252" s="103" t="str">
        <f t="shared" si="127"/>
        <v>NO APLICA</v>
      </c>
      <c r="DE252" s="103" t="str">
        <f t="shared" si="128"/>
        <v>NO APLICA</v>
      </c>
      <c r="DF252" s="85" t="str">
        <f t="shared" si="116"/>
        <v>SI</v>
      </c>
      <c r="DG252" s="85">
        <f t="shared" si="117"/>
        <v>0</v>
      </c>
      <c r="DH252" s="85">
        <f t="shared" si="129"/>
        <v>0</v>
      </c>
      <c r="DI252" s="85" t="str">
        <f t="shared" si="118"/>
        <v>NO APLICA</v>
      </c>
      <c r="DJ252" s="7" t="str">
        <f t="shared" si="130"/>
        <v>NO APLICA</v>
      </c>
      <c r="DK252" s="7" t="str">
        <f t="shared" si="119"/>
        <v>NO APLICA</v>
      </c>
      <c r="DL252" s="12">
        <f t="shared" si="131"/>
        <v>5.0750000000000002</v>
      </c>
      <c r="DM252" s="12">
        <f>VLOOKUP(A252,'5 TD'!$A:$B,2,0)</f>
        <v>5075</v>
      </c>
      <c r="DN252" s="7" t="str">
        <f t="shared" si="120"/>
        <v>NO APLICA</v>
      </c>
      <c r="DO252" s="85" t="str">
        <f t="shared" si="121"/>
        <v>NO APLICA</v>
      </c>
      <c r="DP252" s="85" t="str">
        <f t="shared" si="137"/>
        <v>NO APLICA</v>
      </c>
      <c r="DQ252" s="7" t="str">
        <f t="shared" si="138"/>
        <v>NO APLICA</v>
      </c>
      <c r="DR252" s="85" t="str">
        <f t="shared" si="132"/>
        <v>NO APLICA</v>
      </c>
      <c r="DS252" s="2">
        <f>+('3 Planilla Preadjudicación OTIC'!BO252)</f>
        <v>0</v>
      </c>
      <c r="DT252" s="2" t="str">
        <f>IF(DR252="APROBADO",VLOOKUP(A252,'5 TD'!$D$3:$E$270,2,0),"NO APLICA")</f>
        <v>NO APLICA</v>
      </c>
      <c r="DU252" s="2" t="str">
        <f t="shared" si="139"/>
        <v>NO APLICA</v>
      </c>
      <c r="DV252" s="2" t="str">
        <f>IF(DU252="SI",VLOOKUP(A252,'5 TD'!$G$3:$H$270,2,0),"NO APLICA ")</f>
        <v xml:space="preserve">NO APLICA </v>
      </c>
      <c r="DW252" s="2" t="str">
        <f t="shared" si="133"/>
        <v>NO</v>
      </c>
      <c r="DX252" s="2" t="str">
        <f>IF(DW252="SI",VLOOKUP(A252,'5 TD'!$J$4:$K$472,2,0),"NO APLICA")</f>
        <v>NO APLICA</v>
      </c>
      <c r="DY252" s="2" t="str">
        <f t="shared" si="134"/>
        <v>NO</v>
      </c>
      <c r="DZ252" s="7" t="str">
        <f>IF(DY252="SI",VLOOKUP(A252,'5 TD'!$M$4:$N$350,2,0),"NO APLICA")</f>
        <v>NO APLICA</v>
      </c>
      <c r="EA252" s="2" t="str">
        <f t="shared" si="122"/>
        <v>NO APLICA</v>
      </c>
      <c r="EB252" s="12" t="str">
        <f t="shared" si="135"/>
        <v/>
      </c>
      <c r="EC252" s="12" t="str">
        <f>IF(EA252="SI",VLOOKUP(A252,'5 TD'!$V$4:$W$479,2,0),"NO APLICA")</f>
        <v>NO APLICA</v>
      </c>
      <c r="ED252" s="2" t="str">
        <f t="shared" si="140"/>
        <v>NO</v>
      </c>
      <c r="EE252" s="79" t="str">
        <f>IF(ED252="SI",VLOOKUP(AI252,COMPORTAMIENTO!$A$1:$H$2100,7,0),"NO APLICA")</f>
        <v>NO APLICA</v>
      </c>
      <c r="EF252" s="234" t="str">
        <f>IF(ED252="SI",VLOOKUP(A252,'5 TD'!$P$2:$Q$479,2,0),"NO APLICA")</f>
        <v>NO APLICA</v>
      </c>
      <c r="EG252" s="2" t="str">
        <f t="shared" si="141"/>
        <v>NO</v>
      </c>
      <c r="EH252" s="2">
        <f>IF(CZ252="no",0,VLOOKUP(AI252,EXPERIENCIA!$A$1:$C$2100,2,0))</f>
        <v>0</v>
      </c>
      <c r="EI252" s="2">
        <f>IF(CZ252="si",VLOOKUP(A252,'5 TD'!$S$3:$T$2103,2,0),0)</f>
        <v>0</v>
      </c>
      <c r="EJ252" s="2" t="str">
        <f t="shared" si="142"/>
        <v>SI</v>
      </c>
      <c r="EK252" s="2">
        <f>+('3 Planilla Preadjudicación OTIC'!BU253)</f>
        <v>0</v>
      </c>
      <c r="EL252" s="3"/>
      <c r="EM252" s="3"/>
      <c r="EN252" s="3"/>
    </row>
    <row r="253" spans="1:144" s="3" customFormat="1" ht="15" hidden="1" customHeight="1" x14ac:dyDescent="0.3">
      <c r="A253" s="2">
        <f>+('3 Planilla Preadjudicación OTIC'!A253)</f>
        <v>14549</v>
      </c>
      <c r="B253" s="2" t="str">
        <f>+('3 Planilla Preadjudicación OTIC'!B253)</f>
        <v>53334038-5</v>
      </c>
      <c r="C253" s="4">
        <f>+('3 Planilla Preadjudicación OTIC'!E253)</f>
        <v>2025</v>
      </c>
      <c r="D253" s="4" t="str">
        <f>+('3 Planilla Preadjudicación OTIC'!F253)</f>
        <v>Fondos Regionales</v>
      </c>
      <c r="E253" s="4" t="str">
        <f>+('3 Planilla Preadjudicación OTIC'!G253)</f>
        <v>61531000-K</v>
      </c>
      <c r="F253" s="4" t="str">
        <f>+('3 Planilla Preadjudicación OTIC'!H253)</f>
        <v>SENCE</v>
      </c>
      <c r="G253" s="4"/>
      <c r="H253" s="4"/>
      <c r="I253" s="4" t="str">
        <f>+('3 Planilla Preadjudicación OTIC'!I253)</f>
        <v>LABORES DE CARPINTERÍA DE OBRA GRUESA BÁSICA</v>
      </c>
      <c r="J253" s="4" t="str">
        <f>+('3 Planilla Preadjudicación OTIC'!J253)</f>
        <v>PF1566</v>
      </c>
      <c r="K253" s="4" t="str">
        <f>+('3 Planilla Preadjudicación OTIC'!K253)</f>
        <v>TÉCNICAS PARA EL EMPRENDIMIENTO</v>
      </c>
      <c r="L253" s="4" t="str">
        <f>+('3 Planilla Preadjudicación OTIC'!L253)</f>
        <v>PF0921</v>
      </c>
      <c r="M253" s="2">
        <f>+('3 Planilla Preadjudicación OTIC'!M253)</f>
        <v>9</v>
      </c>
      <c r="N253" s="4" t="str">
        <f>+('3 Planilla Preadjudicación OTIC'!N253)</f>
        <v>DE LA ARAUCANÍA</v>
      </c>
      <c r="O253" s="4" t="str">
        <f>+('3 Planilla Preadjudicación OTIC'!O253)</f>
        <v>TOLTÉN</v>
      </c>
      <c r="P253" s="4" t="str">
        <f>+('3 Planilla Preadjudicación OTIC'!P253)</f>
        <v>PERSONAS VULNERABLES PERTENECIENTES AL 80 % MÁS VULNERABLE</v>
      </c>
      <c r="Q253" s="4" t="str">
        <f>+('3 Planilla Preadjudicación OTIC'!Q253)</f>
        <v>PRESENCIAL</v>
      </c>
      <c r="R253" s="4" t="str">
        <f>+('3 Planilla Preadjudicación OTIC'!R253)</f>
        <v>INDEPENDIENTE</v>
      </c>
      <c r="S253" s="4" t="str">
        <f>+('3 Planilla Preadjudicación OTIC'!S253)</f>
        <v>01. LUNES - MAÑANA / 04. MARTES - MAÑANA / 07. MIÉRCOLES - MAÑANA / 10. JUEVES - MAÑANA / 13. VIERNES - MAÑANA</v>
      </c>
      <c r="T253" s="2">
        <f>+('3 Planilla Preadjudicación OTIC'!T253)</f>
        <v>20</v>
      </c>
      <c r="U253" s="2">
        <f>+('3 Planilla Preadjudicación OTIC'!U253)</f>
        <v>170</v>
      </c>
      <c r="V253" s="2">
        <f>+('3 Planilla Preadjudicación OTIC'!V253)</f>
        <v>12</v>
      </c>
      <c r="W253" s="2">
        <f>+('3 Planilla Preadjudicación OTIC'!W253)</f>
        <v>182</v>
      </c>
      <c r="X253" s="2">
        <f>+('3 Planilla Preadjudicación OTIC'!X253)</f>
        <v>4</v>
      </c>
      <c r="Y253" s="2" t="str">
        <f>+('3 Planilla Preadjudicación OTIC'!Y253)</f>
        <v>SI</v>
      </c>
      <c r="Z253" s="2" t="str">
        <f>+('3 Planilla Preadjudicación OTIC'!Z253)</f>
        <v>SI</v>
      </c>
      <c r="AA253" s="2" t="str">
        <f>+('3 Planilla Preadjudicación OTIC'!AA253)</f>
        <v>SI</v>
      </c>
      <c r="AB253" s="4">
        <f>+('3 Planilla Preadjudicación OTIC'!AB253)</f>
        <v>0</v>
      </c>
      <c r="AC253" s="4" t="str">
        <f>+('3 Planilla Preadjudicación OTIC'!AC253)</f>
        <v>EDUCACIÓN MEDIA COMPLETA, PREFERENTEMENTE</v>
      </c>
      <c r="AD253" s="2" t="str">
        <f>+('3 Planilla Preadjudicación OTIC'!AD253)</f>
        <v>No</v>
      </c>
      <c r="AE253" s="4">
        <f>+('3 Planilla Preadjudicación OTIC'!AE253)</f>
        <v>0</v>
      </c>
      <c r="AF253" s="2" t="str">
        <f>+('3 Planilla Preadjudicación OTIC'!AF253)</f>
        <v>CONVOCATORIA ABIERTA</v>
      </c>
      <c r="AG253" s="2">
        <f>+('3 Planilla Preadjudicación OTIC'!AG253)</f>
        <v>46</v>
      </c>
      <c r="AH253" s="30">
        <v>2</v>
      </c>
      <c r="AI253" s="2" t="str">
        <f>+('3 Planilla Preadjudicación OTIC'!AI253)</f>
        <v>76998987-0</v>
      </c>
      <c r="AJ253" s="135" t="str">
        <f>+('3 Planilla Preadjudicación OTIC'!AJ253)</f>
        <v>Instituto de Capacitación Decin Spa.</v>
      </c>
      <c r="AK253" s="4">
        <f>+('3 Planilla Preadjudicación OTIC'!AK253)</f>
        <v>0</v>
      </c>
      <c r="AL253" s="2">
        <f>+('3 Planilla Preadjudicación OTIC'!AL253)</f>
        <v>0</v>
      </c>
      <c r="AM253" s="2">
        <f>+('3 Planilla Preadjudicación OTIC'!AM253)</f>
        <v>0</v>
      </c>
      <c r="AN253" s="12">
        <f>+('3 Planilla Preadjudicación OTIC'!AN253)</f>
        <v>0</v>
      </c>
      <c r="AO253" s="12">
        <f>+('3 Planilla Preadjudicación OTIC'!AO253)</f>
        <v>0</v>
      </c>
      <c r="AP253" s="12">
        <f>+('3 Planilla Preadjudicación OTIC'!AP253)</f>
        <v>0</v>
      </c>
      <c r="AQ253" s="12">
        <f>+('3 Planilla Preadjudicación OTIC'!AQ253)</f>
        <v>0</v>
      </c>
      <c r="AR253" s="12">
        <f>+('3 Planilla Preadjudicación OTIC'!AR253)</f>
        <v>0</v>
      </c>
      <c r="AS253" s="12">
        <f>+('3 Planilla Preadjudicación OTIC'!AS253)</f>
        <v>0</v>
      </c>
      <c r="AT253" s="12">
        <f>+('3 Planilla Preadjudicación OTIC'!AT253)</f>
        <v>0</v>
      </c>
      <c r="AU253" s="12">
        <f>+('3 Planilla Preadjudicación OTIC'!AU253)</f>
        <v>0</v>
      </c>
      <c r="AV253" s="12" t="str">
        <f>+('3 Planilla Preadjudicación OTIC'!AV253)</f>
        <v>No</v>
      </c>
      <c r="AW253" s="4" t="str">
        <f>+('3 Planilla Preadjudicación OTIC'!AW253)</f>
        <v xml:space="preserve">No viene anexo incluido </v>
      </c>
      <c r="AX253" s="4">
        <f>+('3 Planilla Preadjudicación OTIC'!AX253)</f>
        <v>0</v>
      </c>
      <c r="AY253" s="2">
        <f>+('3 Planilla Preadjudicación OTIC'!AY253)</f>
        <v>0</v>
      </c>
      <c r="AZ253" s="2" t="str">
        <f>+('3 Planilla Preadjudicación OTIC'!BA253)</f>
        <v>-</v>
      </c>
      <c r="BA253" s="2" t="str">
        <f>+('3 Planilla Preadjudicación OTIC'!BB253)</f>
        <v>-</v>
      </c>
      <c r="BB253" s="2" t="str">
        <f>+('3 Planilla Preadjudicación OTIC'!BC253)</f>
        <v>-</v>
      </c>
      <c r="BC253" s="2" t="str">
        <f>+('3 Planilla Preadjudicación OTIC'!BD253)</f>
        <v>-</v>
      </c>
      <c r="BD253" s="2" t="str">
        <f>+('3 Planilla Preadjudicación OTIC'!BE253)</f>
        <v>-</v>
      </c>
      <c r="BE253" s="2" t="str">
        <f>+('3 Planilla Preadjudicación OTIC'!BF253)</f>
        <v>-</v>
      </c>
      <c r="BF253" s="2"/>
      <c r="BG253" s="2">
        <f>+('3 Planilla Preadjudicación OTIC'!BG253)</f>
        <v>0</v>
      </c>
      <c r="BH253" s="2">
        <f>+('3 Planilla Preadjudicación OTIC'!BH253)</f>
        <v>0</v>
      </c>
      <c r="BI253" s="2">
        <f>+('3 Planilla Preadjudicación OTIC'!BI253)</f>
        <v>0</v>
      </c>
      <c r="BJ253" s="2">
        <f>+('3 Planilla Preadjudicación OTIC'!BJ253)</f>
        <v>0</v>
      </c>
      <c r="BK253" s="2">
        <f>+('3 Planilla Preadjudicación OTIC'!BK253)</f>
        <v>0</v>
      </c>
      <c r="BL253" s="199">
        <f>+('3 Planilla Preadjudicación OTIC'!BM253)</f>
        <v>0</v>
      </c>
      <c r="BM253" s="103">
        <f>ROUND(('3 Planilla Preadjudicación OTIC'!BN253),1)</f>
        <v>0</v>
      </c>
      <c r="BN253" s="4">
        <f>+('3 Planilla Preadjudicación OTIC'!BO253)</f>
        <v>0</v>
      </c>
      <c r="BO253" s="4">
        <f>+('3 Planilla Preadjudicación OTIC'!BP253)</f>
        <v>0</v>
      </c>
      <c r="BP253" s="4">
        <f>+('3 Planilla Preadjudicación OTIC'!BQ253)</f>
        <v>0</v>
      </c>
      <c r="BQ253" s="4">
        <f>+('3 Planilla Preadjudicación OTIC'!BR253)</f>
        <v>0</v>
      </c>
      <c r="BR253" s="4">
        <f>+('3 Planilla Preadjudicación OTIC'!BS253)</f>
        <v>0</v>
      </c>
      <c r="BS253" s="4">
        <f>+('3 Planilla Preadjudicación OTIC'!BT253)</f>
        <v>0</v>
      </c>
      <c r="BT253" s="135"/>
      <c r="BU253" s="85">
        <f>IF(VLOOKUP(A253,'BD OFICIAL'!$A$1:$AL$2097,7,0)=D253,0,1)</f>
        <v>0</v>
      </c>
      <c r="BV253" s="85">
        <f>IF(VLOOKUP(A253,'BD OFICIAL'!$A$1:$AL$2097,11,0)=J253,0,1)</f>
        <v>0</v>
      </c>
      <c r="BW253" s="85">
        <f>IF(VLOOKUP(A253,'BD OFICIAL'!$A$1:$AL$2097,13,0)=L253,0,1)</f>
        <v>0</v>
      </c>
      <c r="BX253" s="2">
        <f>IF(VLOOKUP(A253,'BD OFICIAL'!$A$1:$AL$2097,16,0)=O253,0,1)</f>
        <v>0</v>
      </c>
      <c r="BY253" s="2">
        <f>IF(VLOOKUP(A253,'BD OFICIAL'!$A$1:$AL$2097,17,0)=P253,0,1)</f>
        <v>0</v>
      </c>
      <c r="BZ253" s="2">
        <f>IF(VLOOKUP(A253,'BD OFICIAL'!$A$1:$AL$2097,19,0)=R253,0,1)</f>
        <v>0</v>
      </c>
      <c r="CA253" s="2">
        <f>IF(VLOOKUP(A253,'BD OFICIAL'!$A$1:$AL$2097,21,0)=T253,0,1)</f>
        <v>0</v>
      </c>
      <c r="CB253" s="2">
        <f>IF(VLOOKUP(A253,'BD OFICIAL'!$A$1:$AL$2097,24,0)=AK253,0,1)</f>
        <v>1</v>
      </c>
      <c r="CC253" s="2">
        <f>IF(VLOOKUP(A253,'BD OFICIAL'!$A$1:$AL$2097,25,0)=X253,0,1)</f>
        <v>0</v>
      </c>
      <c r="CD253" s="2">
        <f>IF(VLOOKUP(A253,'BD OFICIAL'!$A$1:$AL$2097,26,0)=Y253,0,1)</f>
        <v>0</v>
      </c>
      <c r="CE253" s="2">
        <f>IF(VLOOKUP(A253,'BD OFICIAL'!$A$1:$AL$2097,27,0)=Z253,0,1)</f>
        <v>0</v>
      </c>
      <c r="CF253" s="2">
        <f>IF(VLOOKUP(A253,'BD OFICIAL'!$A$1:$AL$2097,28,0)=AA253,0,1)</f>
        <v>0</v>
      </c>
      <c r="CG253" s="2">
        <f>IF(VLOOKUP(A253,'BD OFICIAL'!$A$1:$AL$2097,33,0)=AF253,0,1)</f>
        <v>0</v>
      </c>
      <c r="CH253" s="2">
        <f>IF(VLOOKUP(A253,'BD OFICIAL'!$A$1:$AL$2097,35,0)=AH253,0,1)</f>
        <v>0</v>
      </c>
      <c r="CI253" s="85">
        <f>IF(VLOOKUP(A253,'BD OFICIAL'!$A$1:$AL$2097,34,0)=AL253,0,1)</f>
        <v>1</v>
      </c>
      <c r="CJ253" s="12">
        <f>VLOOKUP(A253,'BD OFICIAL'!$A$1:$AM$2097,36,0)*AM253-AP253</f>
        <v>0</v>
      </c>
      <c r="CK253" s="85" t="str">
        <f t="shared" si="109"/>
        <v>SHNOM</v>
      </c>
      <c r="CL253" s="85" t="str">
        <f t="shared" si="110"/>
        <v>SI</v>
      </c>
      <c r="CM253" s="85" t="str">
        <f t="shared" si="123"/>
        <v>NO</v>
      </c>
      <c r="CN253" s="31">
        <f t="shared" si="124"/>
        <v>0</v>
      </c>
      <c r="CO253" s="31">
        <f t="shared" si="111"/>
        <v>1</v>
      </c>
      <c r="CP253" s="31">
        <f t="shared" si="136"/>
        <v>0</v>
      </c>
      <c r="CQ253" s="31">
        <f>IF(Y253="NO",0,IF(Y253="SI",IF(VLOOKUP(A253,'BD OFICIAL'!$A:$AO,40,0)=AQ253,0,1)))</f>
        <v>1</v>
      </c>
      <c r="CR253" s="31">
        <f>IF(Z253="NO",0,IF(Z253="SI",IF(VLOOKUP(A253,'BD OFICIAL'!$A:$AO,41,0)=AS253,0,1)))</f>
        <v>1</v>
      </c>
      <c r="CS253" s="31">
        <f t="shared" si="112"/>
        <v>1</v>
      </c>
      <c r="CT253" s="31">
        <f t="shared" si="113"/>
        <v>0</v>
      </c>
      <c r="CU253" s="31">
        <f>IF(VLOOKUP(A253,'BD OFICIAL'!$A$1:$AL$1055,31,0)="SI",IF(AT253&gt;0,0,1),IF(AT253=0,0,1))</f>
        <v>0</v>
      </c>
      <c r="CV253" s="31">
        <f t="shared" si="114"/>
        <v>0</v>
      </c>
      <c r="CW253" s="31">
        <f t="shared" si="115"/>
        <v>0</v>
      </c>
      <c r="CX253" s="85" t="str">
        <f t="shared" si="125"/>
        <v>NO</v>
      </c>
      <c r="CY253" s="31">
        <f t="shared" si="126"/>
        <v>0</v>
      </c>
      <c r="CZ253" s="85" t="str">
        <f>IF(ISERROR(VLOOKUP(AI253,EXPERIENCIA!$A$1:$C$2100,1,0)),"NO","SI")</f>
        <v>NO</v>
      </c>
      <c r="DA253" s="85" t="str">
        <f>IF(CX253="no","NO APLICA",IF(AX253=0,"ERROR NOTA",IF(AND(AX253&gt;1,CZ253="NO"),"ERROR NOTA",IF(AND(CZ253="NO",AX253=1),0,IF(VLOOKUP(AI253,EXPERIENCIA!$A$1:$C$2100,3,0)=AX253,0,"ERROR NOTA")))))</f>
        <v>NO APLICA</v>
      </c>
      <c r="DB253" s="85" t="str">
        <f>IF(ISERROR(VLOOKUP(AI253,COMPORTAMIENTO!$A$1:$C$2100,1,0)),"NO","SI")</f>
        <v>NO</v>
      </c>
      <c r="DC253" s="85" t="str">
        <f>IF(CX253="NO","NO APLICA",IF(AY253=0,"ERROR NOTA",IF(AND(DB253="NO",AY253=7),0,IF(VLOOKUP(AI253,COMPORTAMIENTO!$A$2:$H$2100,8,0)=AY253,0,"ERROR NOTA"))))</f>
        <v>NO APLICA</v>
      </c>
      <c r="DD253" s="103" t="str">
        <f t="shared" si="127"/>
        <v>NO APLICA</v>
      </c>
      <c r="DE253" s="103" t="str">
        <f t="shared" si="128"/>
        <v>NO APLICA</v>
      </c>
      <c r="DF253" s="85" t="str">
        <f t="shared" si="116"/>
        <v>SI</v>
      </c>
      <c r="DG253" s="85">
        <f t="shared" si="117"/>
        <v>0</v>
      </c>
      <c r="DH253" s="85">
        <f t="shared" si="129"/>
        <v>0</v>
      </c>
      <c r="DI253" s="85" t="str">
        <f t="shared" si="118"/>
        <v>NO APLICA</v>
      </c>
      <c r="DJ253" s="7" t="str">
        <f t="shared" si="130"/>
        <v>NO APLICA</v>
      </c>
      <c r="DK253" s="7" t="str">
        <f t="shared" si="119"/>
        <v>NO APLICA</v>
      </c>
      <c r="DL253" s="12">
        <f t="shared" si="131"/>
        <v>0</v>
      </c>
      <c r="DM253" s="12">
        <f>VLOOKUP(A253,'5 TD'!$A:$B,2,0)</f>
        <v>5075</v>
      </c>
      <c r="DN253" s="7" t="str">
        <f t="shared" si="120"/>
        <v>NO APLICA</v>
      </c>
      <c r="DO253" s="85" t="str">
        <f t="shared" si="121"/>
        <v>NO APLICA</v>
      </c>
      <c r="DP253" s="85" t="str">
        <f t="shared" si="137"/>
        <v>NO APLICA</v>
      </c>
      <c r="DQ253" s="7" t="str">
        <f t="shared" si="138"/>
        <v>NO APLICA</v>
      </c>
      <c r="DR253" s="85" t="str">
        <f t="shared" si="132"/>
        <v>NO APLICA</v>
      </c>
      <c r="DS253" s="2">
        <f>+('3 Planilla Preadjudicación OTIC'!BO253)</f>
        <v>0</v>
      </c>
      <c r="DT253" s="2" t="str">
        <f>IF(DR253="APROBADO",VLOOKUP(A253,'5 TD'!$D$3:$E$270,2,0),"NO APLICA")</f>
        <v>NO APLICA</v>
      </c>
      <c r="DU253" s="2" t="str">
        <f t="shared" si="139"/>
        <v>NO APLICA</v>
      </c>
      <c r="DV253" s="2" t="str">
        <f>IF(DU253="SI",VLOOKUP(A253,'5 TD'!$G$3:$H$270,2,0),"NO APLICA ")</f>
        <v xml:space="preserve">NO APLICA </v>
      </c>
      <c r="DW253" s="2" t="str">
        <f t="shared" si="133"/>
        <v>NO</v>
      </c>
      <c r="DX253" s="2" t="str">
        <f>IF(DW253="SI",VLOOKUP(A253,'5 TD'!$J$4:$K$472,2,0),"NO APLICA")</f>
        <v>NO APLICA</v>
      </c>
      <c r="DY253" s="2" t="str">
        <f t="shared" si="134"/>
        <v>NO</v>
      </c>
      <c r="DZ253" s="7" t="str">
        <f>IF(DY253="SI",VLOOKUP(A253,'5 TD'!$M$4:$N$350,2,0),"NO APLICA")</f>
        <v>NO APLICA</v>
      </c>
      <c r="EA253" s="2" t="str">
        <f t="shared" si="122"/>
        <v>NO APLICA</v>
      </c>
      <c r="EB253" s="12" t="str">
        <f t="shared" si="135"/>
        <v/>
      </c>
      <c r="EC253" s="12" t="str">
        <f>IF(EA253="SI",VLOOKUP(A253,'5 TD'!$V$4:$W$479,2,0),"NO APLICA")</f>
        <v>NO APLICA</v>
      </c>
      <c r="ED253" s="2" t="str">
        <f t="shared" si="140"/>
        <v>NO</v>
      </c>
      <c r="EE253" s="79" t="str">
        <f>IF(ED253="SI",VLOOKUP(AI253,COMPORTAMIENTO!$A$1:$H$2100,7,0),"NO APLICA")</f>
        <v>NO APLICA</v>
      </c>
      <c r="EF253" s="234" t="str">
        <f>IF(ED253="SI",VLOOKUP(A253,'5 TD'!$P$2:$Q$479,2,0),"NO APLICA")</f>
        <v>NO APLICA</v>
      </c>
      <c r="EG253" s="2" t="str">
        <f t="shared" si="141"/>
        <v>NO</v>
      </c>
      <c r="EH253" s="2">
        <f>IF(CZ253="no",0,VLOOKUP(AI253,EXPERIENCIA!$A$1:$C$2100,2,0))</f>
        <v>0</v>
      </c>
      <c r="EI253" s="2">
        <f>IF(CZ253="si",VLOOKUP(A253,'5 TD'!$S$3:$T$2103,2,0),0)</f>
        <v>0</v>
      </c>
      <c r="EJ253" s="2" t="str">
        <f t="shared" si="142"/>
        <v>SI</v>
      </c>
      <c r="EK253" s="2">
        <f>+('3 Planilla Preadjudicación OTIC'!BU254)</f>
        <v>0</v>
      </c>
      <c r="EL253" s="3" t="s">
        <v>1706</v>
      </c>
    </row>
    <row r="254" spans="1:144" ht="15" hidden="1" customHeight="1" x14ac:dyDescent="0.3">
      <c r="A254" s="2">
        <f>+('3 Planilla Preadjudicación OTIC'!A254)</f>
        <v>14550</v>
      </c>
      <c r="B254" s="2" t="str">
        <f>+('3 Planilla Preadjudicación OTIC'!B254)</f>
        <v>53334038-5</v>
      </c>
      <c r="C254" s="4">
        <f>+('3 Planilla Preadjudicación OTIC'!E254)</f>
        <v>2025</v>
      </c>
      <c r="D254" s="4" t="str">
        <f>+('3 Planilla Preadjudicación OTIC'!F254)</f>
        <v>Fondos Regionales</v>
      </c>
      <c r="E254" s="4" t="str">
        <f>+('3 Planilla Preadjudicación OTIC'!G254)</f>
        <v>61531000-K</v>
      </c>
      <c r="F254" s="4" t="str">
        <f>+('3 Planilla Preadjudicación OTIC'!H254)</f>
        <v>SENCE</v>
      </c>
      <c r="G254" s="4"/>
      <c r="H254" s="4"/>
      <c r="I254" s="4" t="str">
        <f>+('3 Planilla Preadjudicación OTIC'!I254)</f>
        <v>LABORES DE CARPINTERÍA DE OBRA GRUESA BÁSICA</v>
      </c>
      <c r="J254" s="4" t="str">
        <f>+('3 Planilla Preadjudicación OTIC'!J254)</f>
        <v>PF1566</v>
      </c>
      <c r="K254" s="4" t="str">
        <f>+('3 Planilla Preadjudicación OTIC'!K254)</f>
        <v>TÉCNICAS PARA EL EMPRENDIMIENTO</v>
      </c>
      <c r="L254" s="4" t="str">
        <f>+('3 Planilla Preadjudicación OTIC'!L254)</f>
        <v>PF0921</v>
      </c>
      <c r="M254" s="2">
        <f>+('3 Planilla Preadjudicación OTIC'!M254)</f>
        <v>9</v>
      </c>
      <c r="N254" s="4" t="str">
        <f>+('3 Planilla Preadjudicación OTIC'!N254)</f>
        <v>DE LA ARAUCANÍA</v>
      </c>
      <c r="O254" s="4" t="str">
        <f>+('3 Planilla Preadjudicación OTIC'!O254)</f>
        <v>CARAHUE</v>
      </c>
      <c r="P254" s="4" t="str">
        <f>+('3 Planilla Preadjudicación OTIC'!P254)</f>
        <v>PERSONAS VULNERABLES PERTENECIENTES AL 80 % MÁS VULNERABLE</v>
      </c>
      <c r="Q254" s="4" t="str">
        <f>+('3 Planilla Preadjudicación OTIC'!Q254)</f>
        <v>PRESENCIAL</v>
      </c>
      <c r="R254" s="4" t="str">
        <f>+('3 Planilla Preadjudicación OTIC'!R254)</f>
        <v>INDEPENDIENTE</v>
      </c>
      <c r="S254" s="4" t="str">
        <f>+('3 Planilla Preadjudicación OTIC'!S254)</f>
        <v>01. LUNES - MAÑANA / 04. MARTES - MAÑANA / 07. MIÉRCOLES - MAÑANA / 10. JUEVES - MAÑANA / 13. VIERNES - MAÑANA</v>
      </c>
      <c r="T254" s="2">
        <f>+('3 Planilla Preadjudicación OTIC'!T254)</f>
        <v>20</v>
      </c>
      <c r="U254" s="2">
        <f>+('3 Planilla Preadjudicación OTIC'!U254)</f>
        <v>170</v>
      </c>
      <c r="V254" s="2">
        <f>+('3 Planilla Preadjudicación OTIC'!V254)</f>
        <v>12</v>
      </c>
      <c r="W254" s="2">
        <f>+('3 Planilla Preadjudicación OTIC'!W254)</f>
        <v>182</v>
      </c>
      <c r="X254" s="2">
        <f>+('3 Planilla Preadjudicación OTIC'!X254)</f>
        <v>4</v>
      </c>
      <c r="Y254" s="2" t="str">
        <f>+('3 Planilla Preadjudicación OTIC'!Y254)</f>
        <v>SI</v>
      </c>
      <c r="Z254" s="2" t="str">
        <f>+('3 Planilla Preadjudicación OTIC'!Z254)</f>
        <v>SI</v>
      </c>
      <c r="AA254" s="2" t="str">
        <f>+('3 Planilla Preadjudicación OTIC'!AA254)</f>
        <v>SI</v>
      </c>
      <c r="AB254" s="4">
        <f>+('3 Planilla Preadjudicación OTIC'!AB254)</f>
        <v>0</v>
      </c>
      <c r="AC254" s="4" t="str">
        <f>+('3 Planilla Preadjudicación OTIC'!AC254)</f>
        <v>EDUCACIÓN MEDIA COMPLETA, PREFERENTEMENTE</v>
      </c>
      <c r="AD254" s="2" t="str">
        <f>+('3 Planilla Preadjudicación OTIC'!AD254)</f>
        <v>No</v>
      </c>
      <c r="AE254" s="4">
        <f>+('3 Planilla Preadjudicación OTIC'!AE254)</f>
        <v>0</v>
      </c>
      <c r="AF254" s="2" t="str">
        <f>+('3 Planilla Preadjudicación OTIC'!AF254)</f>
        <v>CONVOCATORIA ABIERTA</v>
      </c>
      <c r="AG254" s="2">
        <f>+('3 Planilla Preadjudicación OTIC'!AG254)</f>
        <v>46</v>
      </c>
      <c r="AH254" s="30">
        <v>2</v>
      </c>
      <c r="AI254" s="2" t="str">
        <f>+('3 Planilla Preadjudicación OTIC'!AI254)</f>
        <v>76998987-0</v>
      </c>
      <c r="AJ254" s="135" t="str">
        <f>+('3 Planilla Preadjudicación OTIC'!AJ254)</f>
        <v>Instituto de Capacitación Decin Spa.</v>
      </c>
      <c r="AK254" s="4">
        <f>+('3 Planilla Preadjudicación OTIC'!AK254)</f>
        <v>182</v>
      </c>
      <c r="AL254" s="2">
        <f>+('3 Planilla Preadjudicación OTIC'!AL254)</f>
        <v>46</v>
      </c>
      <c r="AM254" s="2">
        <f>+('3 Planilla Preadjudicación OTIC'!AM254)</f>
        <v>5.0750000000000002</v>
      </c>
      <c r="AN254" s="12">
        <f>+('3 Planilla Preadjudicación OTIC'!AN254)</f>
        <v>0</v>
      </c>
      <c r="AO254" s="12">
        <f>+('3 Planilla Preadjudicación OTIC'!AO254)</f>
        <v>0</v>
      </c>
      <c r="AP254" s="12" t="str">
        <f>+('3 Planilla Preadjudicación OTIC'!AP254)</f>
        <v>18.473.000</v>
      </c>
      <c r="AQ254" s="12">
        <f>+('3 Planilla Preadjudicación OTIC'!AQ254)</f>
        <v>3680000</v>
      </c>
      <c r="AR254" s="12">
        <f>+('3 Planilla Preadjudicación OTIC'!AR254)</f>
        <v>0</v>
      </c>
      <c r="AS254" s="12">
        <f>+('3 Planilla Preadjudicación OTIC'!AS254)</f>
        <v>4600000</v>
      </c>
      <c r="AT254" s="12">
        <f>+('3 Planilla Preadjudicación OTIC'!AT254)</f>
        <v>0</v>
      </c>
      <c r="AU254" s="12" t="str">
        <f>+('3 Planilla Preadjudicación OTIC'!AU254)</f>
        <v>26.753.000</v>
      </c>
      <c r="AV254" s="12" t="str">
        <f>+('3 Planilla Preadjudicación OTIC'!AV254)</f>
        <v>No</v>
      </c>
      <c r="AW254" s="4" t="str">
        <f>+('3 Planilla Preadjudicación OTIC'!AW254)</f>
        <v>No incluye subsidio de herramienta , cuando debería estar integrado</v>
      </c>
      <c r="AX254" s="4">
        <f>+('3 Planilla Preadjudicación OTIC'!AX254)</f>
        <v>0</v>
      </c>
      <c r="AY254" s="2">
        <f>+('3 Planilla Preadjudicación OTIC'!AY254)</f>
        <v>0</v>
      </c>
      <c r="AZ254" s="2" t="str">
        <f>+('3 Planilla Preadjudicación OTIC'!BA254)</f>
        <v>-</v>
      </c>
      <c r="BA254" s="2" t="str">
        <f>+('3 Planilla Preadjudicación OTIC'!BB254)</f>
        <v>-</v>
      </c>
      <c r="BB254" s="2" t="str">
        <f>+('3 Planilla Preadjudicación OTIC'!BC254)</f>
        <v>-</v>
      </c>
      <c r="BC254" s="2" t="str">
        <f>+('3 Planilla Preadjudicación OTIC'!BD254)</f>
        <v>-</v>
      </c>
      <c r="BD254" s="2" t="str">
        <f>+('3 Planilla Preadjudicación OTIC'!BE254)</f>
        <v>-</v>
      </c>
      <c r="BE254" s="2" t="str">
        <f>+('3 Planilla Preadjudicación OTIC'!BF254)</f>
        <v>-</v>
      </c>
      <c r="BF254" s="2"/>
      <c r="BG254" s="2">
        <f>+('3 Planilla Preadjudicación OTIC'!BG254)</f>
        <v>0</v>
      </c>
      <c r="BH254" s="2">
        <f>+('3 Planilla Preadjudicación OTIC'!BH254)</f>
        <v>0</v>
      </c>
      <c r="BI254" s="2">
        <f>+('3 Planilla Preadjudicación OTIC'!BI254)</f>
        <v>0</v>
      </c>
      <c r="BJ254" s="2">
        <f>+('3 Planilla Preadjudicación OTIC'!BJ254)</f>
        <v>0</v>
      </c>
      <c r="BK254" s="2">
        <f>+('3 Planilla Preadjudicación OTIC'!BK254)</f>
        <v>0</v>
      </c>
      <c r="BL254" s="199">
        <f>+('3 Planilla Preadjudicación OTIC'!BM254)</f>
        <v>0</v>
      </c>
      <c r="BM254" s="103">
        <f>ROUND(('3 Planilla Preadjudicación OTIC'!BN254),1)</f>
        <v>0</v>
      </c>
      <c r="BN254" s="4">
        <f>+('3 Planilla Preadjudicación OTIC'!BO254)</f>
        <v>0</v>
      </c>
      <c r="BO254" s="4">
        <f>+('3 Planilla Preadjudicación OTIC'!BP254)</f>
        <v>0</v>
      </c>
      <c r="BP254" s="4">
        <f>+('3 Planilla Preadjudicación OTIC'!BQ254)</f>
        <v>0</v>
      </c>
      <c r="BQ254" s="4">
        <f>+('3 Planilla Preadjudicación OTIC'!BR254)</f>
        <v>0</v>
      </c>
      <c r="BR254" s="4">
        <f>+('3 Planilla Preadjudicación OTIC'!BS254)</f>
        <v>0</v>
      </c>
      <c r="BS254" s="4">
        <f>+('3 Planilla Preadjudicación OTIC'!BT254)</f>
        <v>0</v>
      </c>
      <c r="BT254" s="135"/>
      <c r="BU254" s="85">
        <f>IF(VLOOKUP(A254,'BD OFICIAL'!$A$1:$AL$2097,7,0)=D254,0,1)</f>
        <v>0</v>
      </c>
      <c r="BV254" s="85">
        <f>IF(VLOOKUP(A254,'BD OFICIAL'!$A$1:$AL$2097,11,0)=J254,0,1)</f>
        <v>0</v>
      </c>
      <c r="BW254" s="85">
        <f>IF(VLOOKUP(A254,'BD OFICIAL'!$A$1:$AL$2097,13,0)=L254,0,1)</f>
        <v>0</v>
      </c>
      <c r="BX254" s="2">
        <f>IF(VLOOKUP(A254,'BD OFICIAL'!$A$1:$AL$2097,16,0)=O254,0,1)</f>
        <v>0</v>
      </c>
      <c r="BY254" s="2">
        <f>IF(VLOOKUP(A254,'BD OFICIAL'!$A$1:$AL$2097,17,0)=P254,0,1)</f>
        <v>0</v>
      </c>
      <c r="BZ254" s="2">
        <f>IF(VLOOKUP(A254,'BD OFICIAL'!$A$1:$AL$2097,19,0)=R254,0,1)</f>
        <v>0</v>
      </c>
      <c r="CA254" s="2">
        <f>IF(VLOOKUP(A254,'BD OFICIAL'!$A$1:$AL$2097,21,0)=T254,0,1)</f>
        <v>0</v>
      </c>
      <c r="CB254" s="2">
        <f>IF(VLOOKUP(A254,'BD OFICIAL'!$A$1:$AL$2097,24,0)=AK254,0,1)</f>
        <v>0</v>
      </c>
      <c r="CC254" s="2">
        <f>IF(VLOOKUP(A254,'BD OFICIAL'!$A$1:$AL$2097,25,0)=X254,0,1)</f>
        <v>0</v>
      </c>
      <c r="CD254" s="2">
        <f>IF(VLOOKUP(A254,'BD OFICIAL'!$A$1:$AL$2097,26,0)=Y254,0,1)</f>
        <v>0</v>
      </c>
      <c r="CE254" s="2">
        <f>IF(VLOOKUP(A254,'BD OFICIAL'!$A$1:$AL$2097,27,0)=Z254,0,1)</f>
        <v>0</v>
      </c>
      <c r="CF254" s="2">
        <f>IF(VLOOKUP(A254,'BD OFICIAL'!$A$1:$AL$2097,28,0)=AA254,0,1)</f>
        <v>0</v>
      </c>
      <c r="CG254" s="2">
        <f>IF(VLOOKUP(A254,'BD OFICIAL'!$A$1:$AL$2097,33,0)=AF254,0,1)</f>
        <v>0</v>
      </c>
      <c r="CH254" s="2">
        <f>IF(VLOOKUP(A254,'BD OFICIAL'!$A$1:$AL$2097,35,0)=AH254,0,1)</f>
        <v>0</v>
      </c>
      <c r="CI254" s="85">
        <f>IF(VLOOKUP(A254,'BD OFICIAL'!$A$1:$AL$2097,34,0)=AL254,0,1)</f>
        <v>0</v>
      </c>
      <c r="CJ254" s="12">
        <f>VLOOKUP(A254,'BD OFICIAL'!$A$1:$AM$2097,36,0)*AM254-AP254</f>
        <v>-18454527</v>
      </c>
      <c r="CK254" s="85" t="str">
        <f t="shared" si="109"/>
        <v>SHNOM</v>
      </c>
      <c r="CL254" s="85" t="str">
        <f t="shared" si="110"/>
        <v>SI</v>
      </c>
      <c r="CM254" s="85" t="str">
        <f t="shared" si="123"/>
        <v>NO</v>
      </c>
      <c r="CN254" s="31">
        <f t="shared" si="124"/>
        <v>0</v>
      </c>
      <c r="CO254" s="31">
        <f t="shared" si="111"/>
        <v>1</v>
      </c>
      <c r="CP254" s="31">
        <f t="shared" si="136"/>
        <v>1</v>
      </c>
      <c r="CQ254" s="31">
        <f>IF(Y254="NO",0,IF(Y254="SI",IF(VLOOKUP(A254,'BD OFICIAL'!$A:$AO,40,0)=AQ254,0,1)))</f>
        <v>0</v>
      </c>
      <c r="CR254" s="31">
        <f>IF(Z254="NO",0,IF(Z254="SI",IF(VLOOKUP(A254,'BD OFICIAL'!$A:$AO,41,0)=AS254,0,1)))</f>
        <v>0</v>
      </c>
      <c r="CS254" s="31">
        <f t="shared" si="112"/>
        <v>1</v>
      </c>
      <c r="CT254" s="31">
        <f t="shared" si="113"/>
        <v>0</v>
      </c>
      <c r="CU254" s="31">
        <f>IF(VLOOKUP(A254,'BD OFICIAL'!$A$1:$AL$1055,31,0)="SI",IF(AT254&gt;0,0,1),IF(AT254=0,0,1))</f>
        <v>0</v>
      </c>
      <c r="CV254" s="31">
        <f t="shared" si="114"/>
        <v>0</v>
      </c>
      <c r="CW254" s="31">
        <f t="shared" si="115"/>
        <v>0</v>
      </c>
      <c r="CX254" s="85" t="str">
        <f t="shared" si="125"/>
        <v>NO</v>
      </c>
      <c r="CY254" s="31">
        <f t="shared" si="126"/>
        <v>0</v>
      </c>
      <c r="CZ254" s="85" t="str">
        <f>IF(ISERROR(VLOOKUP(AI254,EXPERIENCIA!$A$1:$C$2100,1,0)),"NO","SI")</f>
        <v>NO</v>
      </c>
      <c r="DA254" s="85" t="str">
        <f>IF(CX254="no","NO APLICA",IF(AX254=0,"ERROR NOTA",IF(AND(AX254&gt;1,CZ254="NO"),"ERROR NOTA",IF(AND(CZ254="NO",AX254=1),0,IF(VLOOKUP(AI254,EXPERIENCIA!$A$1:$C$2100,3,0)=AX254,0,"ERROR NOTA")))))</f>
        <v>NO APLICA</v>
      </c>
      <c r="DB254" s="85" t="str">
        <f>IF(ISERROR(VLOOKUP(AI254,COMPORTAMIENTO!$A$1:$C$2100,1,0)),"NO","SI")</f>
        <v>NO</v>
      </c>
      <c r="DC254" s="85" t="str">
        <f>IF(CX254="NO","NO APLICA",IF(AY254=0,"ERROR NOTA",IF(AND(DB254="NO",AY254=7),0,IF(VLOOKUP(AI254,COMPORTAMIENTO!$A$2:$H$2100,8,0)=AY254,0,"ERROR NOTA"))))</f>
        <v>NO APLICA</v>
      </c>
      <c r="DD254" s="103" t="str">
        <f t="shared" si="127"/>
        <v>NO APLICA</v>
      </c>
      <c r="DE254" s="103" t="str">
        <f t="shared" si="128"/>
        <v>NO APLICA</v>
      </c>
      <c r="DF254" s="85" t="str">
        <f t="shared" si="116"/>
        <v>SI</v>
      </c>
      <c r="DG254" s="85">
        <f t="shared" si="117"/>
        <v>0</v>
      </c>
      <c r="DH254" s="85">
        <f t="shared" si="129"/>
        <v>0</v>
      </c>
      <c r="DI254" s="85" t="str">
        <f t="shared" si="118"/>
        <v>NO APLICA</v>
      </c>
      <c r="DJ254" s="7" t="str">
        <f t="shared" si="130"/>
        <v>NO APLICA</v>
      </c>
      <c r="DK254" s="7" t="str">
        <f t="shared" si="119"/>
        <v>NO APLICA</v>
      </c>
      <c r="DL254" s="12">
        <f t="shared" si="131"/>
        <v>5.0750000000000002</v>
      </c>
      <c r="DM254" s="12">
        <f>VLOOKUP(A254,'5 TD'!$A:$B,2,0)</f>
        <v>5075</v>
      </c>
      <c r="DN254" s="7" t="str">
        <f t="shared" si="120"/>
        <v>NO APLICA</v>
      </c>
      <c r="DO254" s="85" t="str">
        <f t="shared" si="121"/>
        <v>NO APLICA</v>
      </c>
      <c r="DP254" s="85" t="str">
        <f t="shared" si="137"/>
        <v>NO APLICA</v>
      </c>
      <c r="DQ254" s="7" t="str">
        <f t="shared" si="138"/>
        <v>NO APLICA</v>
      </c>
      <c r="DR254" s="85" t="str">
        <f t="shared" si="132"/>
        <v>NO APLICA</v>
      </c>
      <c r="DS254" s="2" t="e">
        <f>+('3 Planilla Preadjudicación OTIC'!#REF!)</f>
        <v>#REF!</v>
      </c>
      <c r="DT254" s="2" t="str">
        <f>IF(DR254="APROBADO",VLOOKUP(A254,'5 TD'!$D$3:$E$270,2,0),"NO APLICA")</f>
        <v>NO APLICA</v>
      </c>
      <c r="DU254" s="2" t="str">
        <f t="shared" si="139"/>
        <v>NO APLICA</v>
      </c>
      <c r="DV254" s="2" t="str">
        <f>IF(DU254="SI",VLOOKUP(A254,'5 TD'!$G$3:$H$270,2,0),"NO APLICA ")</f>
        <v xml:space="preserve">NO APLICA </v>
      </c>
      <c r="DW254" s="2" t="str">
        <f t="shared" si="133"/>
        <v>NO</v>
      </c>
      <c r="DX254" s="2" t="str">
        <f>IF(DW254="SI",VLOOKUP(A254,'5 TD'!$J$4:$K$472,2,0),"NO APLICA")</f>
        <v>NO APLICA</v>
      </c>
      <c r="DY254" s="2" t="str">
        <f t="shared" si="134"/>
        <v>NO</v>
      </c>
      <c r="DZ254" s="7" t="str">
        <f>IF(DY254="SI",VLOOKUP(A254,'5 TD'!$M$4:$N$350,2,0),"NO APLICA")</f>
        <v>NO APLICA</v>
      </c>
      <c r="EA254" s="2" t="str">
        <f t="shared" si="122"/>
        <v>NO APLICA</v>
      </c>
      <c r="EB254" s="12" t="str">
        <f t="shared" si="135"/>
        <v/>
      </c>
      <c r="EC254" s="12" t="str">
        <f>IF(EA254="SI",VLOOKUP(A254,'5 TD'!$V$4:$W$479,2,0),"NO APLICA")</f>
        <v>NO APLICA</v>
      </c>
      <c r="ED254" s="2" t="str">
        <f t="shared" si="140"/>
        <v>NO</v>
      </c>
      <c r="EE254" s="79" t="str">
        <f>IF(ED254="SI",VLOOKUP(AI254,COMPORTAMIENTO!$A$1:$H$2100,7,0),"NO APLICA")</f>
        <v>NO APLICA</v>
      </c>
      <c r="EF254" s="234" t="str">
        <f>IF(ED254="SI",VLOOKUP(A254,'5 TD'!$P$2:$Q$479,2,0),"NO APLICA")</f>
        <v>NO APLICA</v>
      </c>
      <c r="EG254" s="2" t="str">
        <f t="shared" si="141"/>
        <v>NO</v>
      </c>
      <c r="EH254" s="2">
        <f>IF(CZ254="no",0,VLOOKUP(AI254,EXPERIENCIA!$A$1:$C$2100,2,0))</f>
        <v>0</v>
      </c>
      <c r="EI254" s="2">
        <f>IF(CZ254="si",VLOOKUP(A254,'5 TD'!$S$3:$T$2103,2,0),0)</f>
        <v>0</v>
      </c>
      <c r="EJ254" s="2" t="str">
        <f t="shared" si="142"/>
        <v>SI</v>
      </c>
      <c r="EK254" s="2">
        <f>+('3 Planilla Preadjudicación OTIC'!BU255)</f>
        <v>0</v>
      </c>
      <c r="EL254" s="3"/>
      <c r="EM254" s="3"/>
      <c r="EN254" s="3"/>
    </row>
    <row r="255" spans="1:144" ht="15" hidden="1" customHeight="1" x14ac:dyDescent="0.3">
      <c r="A255" s="2">
        <f>+('3 Planilla Preadjudicación OTIC'!A255)</f>
        <v>14551</v>
      </c>
      <c r="B255" s="2" t="str">
        <f>+('3 Planilla Preadjudicación OTIC'!B255)</f>
        <v>53334038-5</v>
      </c>
      <c r="C255" s="4">
        <f>+('3 Planilla Preadjudicación OTIC'!E255)</f>
        <v>2025</v>
      </c>
      <c r="D255" s="4" t="str">
        <f>+('3 Planilla Preadjudicación OTIC'!F255)</f>
        <v>Fondos Regionales</v>
      </c>
      <c r="E255" s="4" t="str">
        <f>+('3 Planilla Preadjudicación OTIC'!G255)</f>
        <v>61531000-K</v>
      </c>
      <c r="F255" s="4" t="str">
        <f>+('3 Planilla Preadjudicación OTIC'!H255)</f>
        <v>SENCE</v>
      </c>
      <c r="G255" s="4"/>
      <c r="H255" s="4"/>
      <c r="I255" s="4" t="str">
        <f>+('3 Planilla Preadjudicación OTIC'!I255)</f>
        <v>LABORES DE CARPINTERÍA DE OBRA GRUESA BÁSICA</v>
      </c>
      <c r="J255" s="4" t="str">
        <f>+('3 Planilla Preadjudicación OTIC'!J255)</f>
        <v>PF1566</v>
      </c>
      <c r="K255" s="4" t="str">
        <f>+('3 Planilla Preadjudicación OTIC'!K255)</f>
        <v>TÉCNICAS PARA EL EMPRENDIMIENTO</v>
      </c>
      <c r="L255" s="4" t="str">
        <f>+('3 Planilla Preadjudicación OTIC'!L255)</f>
        <v>PF0921</v>
      </c>
      <c r="M255" s="2">
        <f>+('3 Planilla Preadjudicación OTIC'!M255)</f>
        <v>9</v>
      </c>
      <c r="N255" s="4" t="str">
        <f>+('3 Planilla Preadjudicación OTIC'!N255)</f>
        <v>DE LA ARAUCANÍA</v>
      </c>
      <c r="O255" s="4" t="str">
        <f>+('3 Planilla Preadjudicación OTIC'!O255)</f>
        <v>LONQUIMAY</v>
      </c>
      <c r="P255" s="4" t="str">
        <f>+('3 Planilla Preadjudicación OTIC'!P255)</f>
        <v>PERSONAS VULNERABLES PERTENECIENTES AL 80 % MÁS VULNERABLE</v>
      </c>
      <c r="Q255" s="4" t="str">
        <f>+('3 Planilla Preadjudicación OTIC'!Q255)</f>
        <v>PRESENCIAL</v>
      </c>
      <c r="R255" s="4" t="str">
        <f>+('3 Planilla Preadjudicación OTIC'!R255)</f>
        <v>INDEPENDIENTE</v>
      </c>
      <c r="S255" s="4" t="str">
        <f>+('3 Planilla Preadjudicación OTIC'!S255)</f>
        <v>01. LUNES - MAÑANA / 04. MARTES - MAÑANA / 07. MIÉRCOLES - MAÑANA / 10. JUEVES - MAÑANA / 13. VIERNES - MAÑANA</v>
      </c>
      <c r="T255" s="2">
        <f>+('3 Planilla Preadjudicación OTIC'!T255)</f>
        <v>20</v>
      </c>
      <c r="U255" s="2">
        <f>+('3 Planilla Preadjudicación OTIC'!U255)</f>
        <v>170</v>
      </c>
      <c r="V255" s="2">
        <f>+('3 Planilla Preadjudicación OTIC'!V255)</f>
        <v>12</v>
      </c>
      <c r="W255" s="2">
        <f>+('3 Planilla Preadjudicación OTIC'!W255)</f>
        <v>182</v>
      </c>
      <c r="X255" s="2">
        <f>+('3 Planilla Preadjudicación OTIC'!X255)</f>
        <v>4</v>
      </c>
      <c r="Y255" s="2" t="str">
        <f>+('3 Planilla Preadjudicación OTIC'!Y255)</f>
        <v>SI</v>
      </c>
      <c r="Z255" s="2" t="str">
        <f>+('3 Planilla Preadjudicación OTIC'!Z255)</f>
        <v>SI</v>
      </c>
      <c r="AA255" s="2" t="str">
        <f>+('3 Planilla Preadjudicación OTIC'!AA255)</f>
        <v>SI</v>
      </c>
      <c r="AB255" s="4">
        <f>+('3 Planilla Preadjudicación OTIC'!AB255)</f>
        <v>0</v>
      </c>
      <c r="AC255" s="4" t="str">
        <f>+('3 Planilla Preadjudicación OTIC'!AC255)</f>
        <v>EDUCACIÓN MEDIA COMPLETA, PREFERENTEMENTE</v>
      </c>
      <c r="AD255" s="2" t="str">
        <f>+('3 Planilla Preadjudicación OTIC'!AD255)</f>
        <v>No</v>
      </c>
      <c r="AE255" s="4">
        <f>+('3 Planilla Preadjudicación OTIC'!AE255)</f>
        <v>0</v>
      </c>
      <c r="AF255" s="2" t="str">
        <f>+('3 Planilla Preadjudicación OTIC'!AF255)</f>
        <v>CONVOCATORIA ABIERTA</v>
      </c>
      <c r="AG255" s="2">
        <f>+('3 Planilla Preadjudicación OTIC'!AG255)</f>
        <v>46</v>
      </c>
      <c r="AH255" s="30">
        <v>2</v>
      </c>
      <c r="AI255" s="2" t="str">
        <f>+('3 Planilla Preadjudicación OTIC'!AI255)</f>
        <v>76998987-0</v>
      </c>
      <c r="AJ255" s="135" t="str">
        <f>+('3 Planilla Preadjudicación OTIC'!AJ255)</f>
        <v>Instituto de Capacitación Decin Spa.</v>
      </c>
      <c r="AK255" s="4">
        <f>+('3 Planilla Preadjudicación OTIC'!AK255)</f>
        <v>182</v>
      </c>
      <c r="AL255" s="2">
        <f>+('3 Planilla Preadjudicación OTIC'!AL255)</f>
        <v>46</v>
      </c>
      <c r="AM255" s="2">
        <f>+('3 Planilla Preadjudicación OTIC'!AM255)</f>
        <v>5.0750000000000002</v>
      </c>
      <c r="AN255" s="12">
        <f>+('3 Planilla Preadjudicación OTIC'!AN255)</f>
        <v>0</v>
      </c>
      <c r="AO255" s="12">
        <f>+('3 Planilla Preadjudicación OTIC'!AO255)</f>
        <v>0</v>
      </c>
      <c r="AP255" s="12" t="str">
        <f>+('3 Planilla Preadjudicación OTIC'!AP255)</f>
        <v>18.473.000</v>
      </c>
      <c r="AQ255" s="12">
        <f>+('3 Planilla Preadjudicación OTIC'!AQ255)</f>
        <v>3680000</v>
      </c>
      <c r="AR255" s="12">
        <f>+('3 Planilla Preadjudicación OTIC'!AR255)</f>
        <v>0</v>
      </c>
      <c r="AS255" s="12">
        <f>+('3 Planilla Preadjudicación OTIC'!AS255)</f>
        <v>4600000</v>
      </c>
      <c r="AT255" s="12">
        <f>+('3 Planilla Preadjudicación OTIC'!AT255)</f>
        <v>0</v>
      </c>
      <c r="AU255" s="12" t="str">
        <f>+('3 Planilla Preadjudicación OTIC'!AU255)</f>
        <v>26.753.000</v>
      </c>
      <c r="AV255" s="12" t="str">
        <f>+('3 Planilla Preadjudicación OTIC'!AV255)</f>
        <v>No</v>
      </c>
      <c r="AW255" s="4" t="str">
        <f>+('3 Planilla Preadjudicación OTIC'!AW255)</f>
        <v>No incluye subsidio de herramienta , cuando debería estar integrado</v>
      </c>
      <c r="AX255" s="4">
        <f>+('3 Planilla Preadjudicación OTIC'!AX255)</f>
        <v>0</v>
      </c>
      <c r="AY255" s="2">
        <f>+('3 Planilla Preadjudicación OTIC'!AY255)</f>
        <v>0</v>
      </c>
      <c r="AZ255" s="2" t="str">
        <f>+('3 Planilla Preadjudicación OTIC'!BA255)</f>
        <v>-</v>
      </c>
      <c r="BA255" s="2" t="str">
        <f>+('3 Planilla Preadjudicación OTIC'!BB255)</f>
        <v>-</v>
      </c>
      <c r="BB255" s="2" t="str">
        <f>+('3 Planilla Preadjudicación OTIC'!BC255)</f>
        <v>-</v>
      </c>
      <c r="BC255" s="2" t="str">
        <f>+('3 Planilla Preadjudicación OTIC'!BD255)</f>
        <v>-</v>
      </c>
      <c r="BD255" s="2" t="str">
        <f>+('3 Planilla Preadjudicación OTIC'!BE255)</f>
        <v>-</v>
      </c>
      <c r="BE255" s="2" t="str">
        <f>+('3 Planilla Preadjudicación OTIC'!BF255)</f>
        <v>-</v>
      </c>
      <c r="BF255" s="2"/>
      <c r="BG255" s="2">
        <f>+('3 Planilla Preadjudicación OTIC'!BG255)</f>
        <v>0</v>
      </c>
      <c r="BH255" s="2">
        <f>+('3 Planilla Preadjudicación OTIC'!BH255)</f>
        <v>0</v>
      </c>
      <c r="BI255" s="2">
        <f>+('3 Planilla Preadjudicación OTIC'!BI255)</f>
        <v>0</v>
      </c>
      <c r="BJ255" s="2">
        <f>+('3 Planilla Preadjudicación OTIC'!BJ255)</f>
        <v>0</v>
      </c>
      <c r="BK255" s="2">
        <f>+('3 Planilla Preadjudicación OTIC'!BK255)</f>
        <v>0</v>
      </c>
      <c r="BL255" s="199">
        <f>+('3 Planilla Preadjudicación OTIC'!BM255)</f>
        <v>0</v>
      </c>
      <c r="BM255" s="103">
        <f>ROUND(('3 Planilla Preadjudicación OTIC'!BN255),1)</f>
        <v>0</v>
      </c>
      <c r="BN255" s="4">
        <f>+('3 Planilla Preadjudicación OTIC'!BO255)</f>
        <v>0</v>
      </c>
      <c r="BO255" s="4">
        <f>+('3 Planilla Preadjudicación OTIC'!BP255)</f>
        <v>0</v>
      </c>
      <c r="BP255" s="4">
        <f>+('3 Planilla Preadjudicación OTIC'!BQ255)</f>
        <v>0</v>
      </c>
      <c r="BQ255" s="4">
        <f>+('3 Planilla Preadjudicación OTIC'!BR255)</f>
        <v>0</v>
      </c>
      <c r="BR255" s="4">
        <f>+('3 Planilla Preadjudicación OTIC'!BS255)</f>
        <v>0</v>
      </c>
      <c r="BS255" s="4">
        <f>+('3 Planilla Preadjudicación OTIC'!BT255)</f>
        <v>0</v>
      </c>
      <c r="BT255" s="135"/>
      <c r="BU255" s="85">
        <f>IF(VLOOKUP(A255,'BD OFICIAL'!$A$1:$AL$2097,7,0)=D255,0,1)</f>
        <v>0</v>
      </c>
      <c r="BV255" s="85">
        <f>IF(VLOOKUP(A255,'BD OFICIAL'!$A$1:$AL$2097,11,0)=J255,0,1)</f>
        <v>0</v>
      </c>
      <c r="BW255" s="85">
        <f>IF(VLOOKUP(A255,'BD OFICIAL'!$A$1:$AL$2097,13,0)=L255,0,1)</f>
        <v>0</v>
      </c>
      <c r="BX255" s="2">
        <f>IF(VLOOKUP(A255,'BD OFICIAL'!$A$1:$AL$2097,16,0)=O255,0,1)</f>
        <v>0</v>
      </c>
      <c r="BY255" s="2">
        <f>IF(VLOOKUP(A255,'BD OFICIAL'!$A$1:$AL$2097,17,0)=P255,0,1)</f>
        <v>0</v>
      </c>
      <c r="BZ255" s="2">
        <f>IF(VLOOKUP(A255,'BD OFICIAL'!$A$1:$AL$2097,19,0)=R255,0,1)</f>
        <v>0</v>
      </c>
      <c r="CA255" s="2">
        <f>IF(VLOOKUP(A255,'BD OFICIAL'!$A$1:$AL$2097,21,0)=T255,0,1)</f>
        <v>0</v>
      </c>
      <c r="CB255" s="2">
        <f>IF(VLOOKUP(A255,'BD OFICIAL'!$A$1:$AL$2097,24,0)=AK255,0,1)</f>
        <v>0</v>
      </c>
      <c r="CC255" s="2">
        <f>IF(VLOOKUP(A255,'BD OFICIAL'!$A$1:$AL$2097,25,0)=X255,0,1)</f>
        <v>0</v>
      </c>
      <c r="CD255" s="2">
        <f>IF(VLOOKUP(A255,'BD OFICIAL'!$A$1:$AL$2097,26,0)=Y255,0,1)</f>
        <v>0</v>
      </c>
      <c r="CE255" s="2">
        <f>IF(VLOOKUP(A255,'BD OFICIAL'!$A$1:$AL$2097,27,0)=Z255,0,1)</f>
        <v>0</v>
      </c>
      <c r="CF255" s="2">
        <f>IF(VLOOKUP(A255,'BD OFICIAL'!$A$1:$AL$2097,28,0)=AA255,0,1)</f>
        <v>0</v>
      </c>
      <c r="CG255" s="2">
        <f>IF(VLOOKUP(A255,'BD OFICIAL'!$A$1:$AL$2097,33,0)=AF255,0,1)</f>
        <v>0</v>
      </c>
      <c r="CH255" s="2">
        <f>IF(VLOOKUP(A255,'BD OFICIAL'!$A$1:$AL$2097,35,0)=AH255,0,1)</f>
        <v>0</v>
      </c>
      <c r="CI255" s="85">
        <f>IF(VLOOKUP(A255,'BD OFICIAL'!$A$1:$AL$2097,34,0)=AL255,0,1)</f>
        <v>0</v>
      </c>
      <c r="CJ255" s="12">
        <f>VLOOKUP(A255,'BD OFICIAL'!$A$1:$AM$2097,36,0)*AM255-AP255</f>
        <v>-18454527</v>
      </c>
      <c r="CK255" s="85" t="str">
        <f t="shared" si="109"/>
        <v>SHNOM</v>
      </c>
      <c r="CL255" s="85" t="str">
        <f t="shared" si="110"/>
        <v>SI</v>
      </c>
      <c r="CM255" s="85" t="str">
        <f t="shared" si="123"/>
        <v>NO</v>
      </c>
      <c r="CN255" s="31">
        <f t="shared" si="124"/>
        <v>0</v>
      </c>
      <c r="CO255" s="31">
        <f t="shared" si="111"/>
        <v>1</v>
      </c>
      <c r="CP255" s="31">
        <f t="shared" si="136"/>
        <v>1</v>
      </c>
      <c r="CQ255" s="31">
        <f>IF(Y255="NO",0,IF(Y255="SI",IF(VLOOKUP(A255,'BD OFICIAL'!$A:$AO,40,0)=AQ255,0,1)))</f>
        <v>0</v>
      </c>
      <c r="CR255" s="31">
        <f>IF(Z255="NO",0,IF(Z255="SI",IF(VLOOKUP(A255,'BD OFICIAL'!$A:$AO,41,0)=AS255,0,1)))</f>
        <v>0</v>
      </c>
      <c r="CS255" s="31">
        <f t="shared" si="112"/>
        <v>1</v>
      </c>
      <c r="CT255" s="31">
        <f t="shared" si="113"/>
        <v>0</v>
      </c>
      <c r="CU255" s="31">
        <f>IF(VLOOKUP(A255,'BD OFICIAL'!$A$1:$AL$1055,31,0)="SI",IF(AT255&gt;0,0,1),IF(AT255=0,0,1))</f>
        <v>0</v>
      </c>
      <c r="CV255" s="31">
        <f t="shared" si="114"/>
        <v>0</v>
      </c>
      <c r="CW255" s="31">
        <f t="shared" si="115"/>
        <v>0</v>
      </c>
      <c r="CX255" s="85" t="str">
        <f t="shared" si="125"/>
        <v>NO</v>
      </c>
      <c r="CY255" s="31">
        <f t="shared" si="126"/>
        <v>0</v>
      </c>
      <c r="CZ255" s="85" t="str">
        <f>IF(ISERROR(VLOOKUP(AI255,EXPERIENCIA!$A$1:$C$2100,1,0)),"NO","SI")</f>
        <v>NO</v>
      </c>
      <c r="DA255" s="85" t="str">
        <f>IF(CX255="no","NO APLICA",IF(AX255=0,"ERROR NOTA",IF(AND(AX255&gt;1,CZ255="NO"),"ERROR NOTA",IF(AND(CZ255="NO",AX255=1),0,IF(VLOOKUP(AI255,EXPERIENCIA!$A$1:$C$2100,3,0)=AX255,0,"ERROR NOTA")))))</f>
        <v>NO APLICA</v>
      </c>
      <c r="DB255" s="85" t="str">
        <f>IF(ISERROR(VLOOKUP(AI255,COMPORTAMIENTO!$A$1:$C$2100,1,0)),"NO","SI")</f>
        <v>NO</v>
      </c>
      <c r="DC255" s="85" t="str">
        <f>IF(CX255="NO","NO APLICA",IF(AY255=0,"ERROR NOTA",IF(AND(DB255="NO",AY255=7),0,IF(VLOOKUP(AI255,COMPORTAMIENTO!$A$2:$H$2100,8,0)=AY255,0,"ERROR NOTA"))))</f>
        <v>NO APLICA</v>
      </c>
      <c r="DD255" s="103" t="str">
        <f t="shared" si="127"/>
        <v>NO APLICA</v>
      </c>
      <c r="DE255" s="103" t="str">
        <f t="shared" si="128"/>
        <v>NO APLICA</v>
      </c>
      <c r="DF255" s="85" t="str">
        <f t="shared" si="116"/>
        <v>SI</v>
      </c>
      <c r="DG255" s="85">
        <f t="shared" si="117"/>
        <v>0</v>
      </c>
      <c r="DH255" s="85">
        <f t="shared" si="129"/>
        <v>0</v>
      </c>
      <c r="DI255" s="85" t="str">
        <f t="shared" si="118"/>
        <v>NO APLICA</v>
      </c>
      <c r="DJ255" s="7" t="str">
        <f t="shared" si="130"/>
        <v>NO APLICA</v>
      </c>
      <c r="DK255" s="7" t="str">
        <f t="shared" si="119"/>
        <v>NO APLICA</v>
      </c>
      <c r="DL255" s="12">
        <f t="shared" si="131"/>
        <v>5.0750000000000002</v>
      </c>
      <c r="DM255" s="12">
        <f>VLOOKUP(A255,'5 TD'!$A:$B,2,0)</f>
        <v>5075</v>
      </c>
      <c r="DN255" s="7" t="str">
        <f t="shared" si="120"/>
        <v>NO APLICA</v>
      </c>
      <c r="DO255" s="85" t="str">
        <f t="shared" si="121"/>
        <v>NO APLICA</v>
      </c>
      <c r="DP255" s="85" t="str">
        <f t="shared" si="137"/>
        <v>NO APLICA</v>
      </c>
      <c r="DQ255" s="7" t="str">
        <f t="shared" si="138"/>
        <v>NO APLICA</v>
      </c>
      <c r="DR255" s="85" t="str">
        <f t="shared" si="132"/>
        <v>NO APLICA</v>
      </c>
      <c r="DS255" s="2" t="e">
        <f>+('3 Planilla Preadjudicación OTIC'!#REF!)</f>
        <v>#REF!</v>
      </c>
      <c r="DT255" s="2" t="str">
        <f>IF(DR255="APROBADO",VLOOKUP(A255,'5 TD'!$D$3:$E$270,2,0),"NO APLICA")</f>
        <v>NO APLICA</v>
      </c>
      <c r="DU255" s="2" t="str">
        <f t="shared" si="139"/>
        <v>NO APLICA</v>
      </c>
      <c r="DV255" s="2" t="str">
        <f>IF(DU255="SI",VLOOKUP(A255,'5 TD'!$G$3:$H$270,2,0),"NO APLICA ")</f>
        <v xml:space="preserve">NO APLICA </v>
      </c>
      <c r="DW255" s="2" t="str">
        <f t="shared" si="133"/>
        <v>NO</v>
      </c>
      <c r="DX255" s="2" t="str">
        <f>IF(DW255="SI",VLOOKUP(A255,'5 TD'!$J$4:$K$472,2,0),"NO APLICA")</f>
        <v>NO APLICA</v>
      </c>
      <c r="DY255" s="2" t="str">
        <f t="shared" si="134"/>
        <v>NO</v>
      </c>
      <c r="DZ255" s="7" t="str">
        <f>IF(DY255="SI",VLOOKUP(A255,'5 TD'!$M$4:$N$350,2,0),"NO APLICA")</f>
        <v>NO APLICA</v>
      </c>
      <c r="EA255" s="2" t="str">
        <f t="shared" si="122"/>
        <v>NO APLICA</v>
      </c>
      <c r="EB255" s="12" t="str">
        <f t="shared" si="135"/>
        <v/>
      </c>
      <c r="EC255" s="12" t="str">
        <f>IF(EA255="SI",VLOOKUP(A255,'5 TD'!$V$4:$W$479,2,0),"NO APLICA")</f>
        <v>NO APLICA</v>
      </c>
      <c r="ED255" s="2" t="str">
        <f t="shared" si="140"/>
        <v>NO</v>
      </c>
      <c r="EE255" s="79" t="str">
        <f>IF(ED255="SI",VLOOKUP(AI255,COMPORTAMIENTO!$A$1:$H$2100,7,0),"NO APLICA")</f>
        <v>NO APLICA</v>
      </c>
      <c r="EF255" s="234" t="str">
        <f>IF(ED255="SI",VLOOKUP(A255,'5 TD'!$P$2:$Q$479,2,0),"NO APLICA")</f>
        <v>NO APLICA</v>
      </c>
      <c r="EG255" s="2" t="str">
        <f t="shared" si="141"/>
        <v>NO</v>
      </c>
      <c r="EH255" s="2">
        <f>IF(CZ255="no",0,VLOOKUP(AI255,EXPERIENCIA!$A$1:$C$2100,2,0))</f>
        <v>0</v>
      </c>
      <c r="EI255" s="2">
        <f>IF(CZ255="si",VLOOKUP(A255,'5 TD'!$S$3:$T$2103,2,0),0)</f>
        <v>0</v>
      </c>
      <c r="EJ255" s="2" t="str">
        <f t="shared" si="142"/>
        <v>SI</v>
      </c>
      <c r="EK255" s="2">
        <f>+('3 Planilla Preadjudicación OTIC'!BU256)</f>
        <v>0</v>
      </c>
      <c r="EL255" s="3"/>
      <c r="EM255" s="3"/>
      <c r="EN255" s="3"/>
    </row>
    <row r="256" spans="1:144" ht="15" hidden="1" customHeight="1" x14ac:dyDescent="0.3">
      <c r="A256" s="2">
        <f>+('3 Planilla Preadjudicación OTIC'!A256)</f>
        <v>14552</v>
      </c>
      <c r="B256" s="2" t="str">
        <f>+('3 Planilla Preadjudicación OTIC'!B256)</f>
        <v>53334038-5</v>
      </c>
      <c r="C256" s="4">
        <f>+('3 Planilla Preadjudicación OTIC'!E256)</f>
        <v>2025</v>
      </c>
      <c r="D256" s="4" t="str">
        <f>+('3 Planilla Preadjudicación OTIC'!F256)</f>
        <v>Fondos Regionales</v>
      </c>
      <c r="E256" s="4" t="str">
        <f>+('3 Planilla Preadjudicación OTIC'!G256)</f>
        <v>61531000-K</v>
      </c>
      <c r="F256" s="4" t="str">
        <f>+('3 Planilla Preadjudicación OTIC'!H256)</f>
        <v>SENCE</v>
      </c>
      <c r="G256" s="4"/>
      <c r="H256" s="4"/>
      <c r="I256" s="4" t="str">
        <f>+('3 Planilla Preadjudicación OTIC'!I256)</f>
        <v>LABORES DE CARPINTERÍA DE TERMINACIONES AVANZADAS</v>
      </c>
      <c r="J256" s="4" t="str">
        <f>+('3 Planilla Preadjudicación OTIC'!J256)</f>
        <v>PF1567</v>
      </c>
      <c r="K256" s="4" t="str">
        <f>+('3 Planilla Preadjudicación OTIC'!K256)</f>
        <v>TÉCNICAS PARA EL EMPRENDIMIENTO</v>
      </c>
      <c r="L256" s="4" t="str">
        <f>+('3 Planilla Preadjudicación OTIC'!L256)</f>
        <v>PF0921</v>
      </c>
      <c r="M256" s="2">
        <f>+('3 Planilla Preadjudicación OTIC'!M256)</f>
        <v>9</v>
      </c>
      <c r="N256" s="4" t="str">
        <f>+('3 Planilla Preadjudicación OTIC'!N256)</f>
        <v>DE LA ARAUCANÍA</v>
      </c>
      <c r="O256" s="4" t="str">
        <f>+('3 Planilla Preadjudicación OTIC'!O256)</f>
        <v>SAAVEDRA</v>
      </c>
      <c r="P256" s="4" t="str">
        <f>+('3 Planilla Preadjudicación OTIC'!P256)</f>
        <v>PERSONAS VULNERABLES PERTENECIENTES AL 80 % MÁS VULNERABLE</v>
      </c>
      <c r="Q256" s="4" t="str">
        <f>+('3 Planilla Preadjudicación OTIC'!Q256)</f>
        <v>PRESENCIAL</v>
      </c>
      <c r="R256" s="4" t="str">
        <f>+('3 Planilla Preadjudicación OTIC'!R256)</f>
        <v>INDEPENDIENTE</v>
      </c>
      <c r="S256" s="4" t="str">
        <f>+('3 Planilla Preadjudicación OTIC'!S256)</f>
        <v>01. LUNES - MAÑANA / 04. MARTES - MAÑANA / 07. MIÉRCOLES - MAÑANA / 10. JUEVES - MAÑANA / 13. VIERNES - MAÑANA</v>
      </c>
      <c r="T256" s="2">
        <f>+('3 Planilla Preadjudicación OTIC'!T256)</f>
        <v>20</v>
      </c>
      <c r="U256" s="2">
        <f>+('3 Planilla Preadjudicación OTIC'!U256)</f>
        <v>130</v>
      </c>
      <c r="V256" s="2">
        <f>+('3 Planilla Preadjudicación OTIC'!V256)</f>
        <v>12</v>
      </c>
      <c r="W256" s="2">
        <f>+('3 Planilla Preadjudicación OTIC'!W256)</f>
        <v>142</v>
      </c>
      <c r="X256" s="2">
        <f>+('3 Planilla Preadjudicación OTIC'!X256)</f>
        <v>4</v>
      </c>
      <c r="Y256" s="2" t="str">
        <f>+('3 Planilla Preadjudicación OTIC'!Y256)</f>
        <v>SI</v>
      </c>
      <c r="Z256" s="2" t="str">
        <f>+('3 Planilla Preadjudicación OTIC'!Z256)</f>
        <v>SI</v>
      </c>
      <c r="AA256" s="2" t="str">
        <f>+('3 Planilla Preadjudicación OTIC'!AA256)</f>
        <v>SI</v>
      </c>
      <c r="AB256" s="4">
        <f>+('3 Planilla Preadjudicación OTIC'!AB256)</f>
        <v>0</v>
      </c>
      <c r="AC256" s="4" t="str">
        <f>+('3 Planilla Preadjudicación OTIC'!AC256)</f>
        <v>EDUCACIÓN MEDIA COMPLETA, PREFERENTEMENTE</v>
      </c>
      <c r="AD256" s="2" t="str">
        <f>+('3 Planilla Preadjudicación OTIC'!AD256)</f>
        <v>No</v>
      </c>
      <c r="AE256" s="4">
        <f>+('3 Planilla Preadjudicación OTIC'!AE256)</f>
        <v>0</v>
      </c>
      <c r="AF256" s="2" t="str">
        <f>+('3 Planilla Preadjudicación OTIC'!AF256)</f>
        <v>CONVOCATORIA ABIERTA</v>
      </c>
      <c r="AG256" s="2">
        <f>+('3 Planilla Preadjudicación OTIC'!AG256)</f>
        <v>36</v>
      </c>
      <c r="AH256" s="30">
        <v>2</v>
      </c>
      <c r="AI256" s="2" t="str">
        <f>+('3 Planilla Preadjudicación OTIC'!AI256)</f>
        <v>76998987-0</v>
      </c>
      <c r="AJ256" s="135" t="str">
        <f>+('3 Planilla Preadjudicación OTIC'!AJ256)</f>
        <v>Instituto de Capacitación Decin Spa.</v>
      </c>
      <c r="AK256" s="4">
        <f>+('3 Planilla Preadjudicación OTIC'!AK256)</f>
        <v>142</v>
      </c>
      <c r="AL256" s="2">
        <f>+('3 Planilla Preadjudicación OTIC'!AL256)</f>
        <v>36</v>
      </c>
      <c r="AM256" s="2">
        <f>+('3 Planilla Preadjudicación OTIC'!AM256)</f>
        <v>5.0750000000000002</v>
      </c>
      <c r="AN256" s="12">
        <f>+('3 Planilla Preadjudicación OTIC'!AN256)</f>
        <v>0</v>
      </c>
      <c r="AO256" s="12">
        <f>+('3 Planilla Preadjudicación OTIC'!AO256)</f>
        <v>0</v>
      </c>
      <c r="AP256" s="12" t="str">
        <f>+('3 Planilla Preadjudicación OTIC'!AP256)</f>
        <v>14.413.000</v>
      </c>
      <c r="AQ256" s="12">
        <f>+('3 Planilla Preadjudicación OTIC'!AQ256)</f>
        <v>2880000</v>
      </c>
      <c r="AR256" s="12">
        <f>+('3 Planilla Preadjudicación OTIC'!AR256)</f>
        <v>0</v>
      </c>
      <c r="AS256" s="12">
        <f>+('3 Planilla Preadjudicación OTIC'!AS256)</f>
        <v>3600000</v>
      </c>
      <c r="AT256" s="12">
        <f>+('3 Planilla Preadjudicación OTIC'!AT256)</f>
        <v>0</v>
      </c>
      <c r="AU256" s="12" t="str">
        <f>+('3 Planilla Preadjudicación OTIC'!AU256)</f>
        <v>20.893.000</v>
      </c>
      <c r="AV256" s="12" t="str">
        <f>+('3 Planilla Preadjudicación OTIC'!AV256)</f>
        <v>No</v>
      </c>
      <c r="AW256" s="4" t="str">
        <f>+('3 Planilla Preadjudicación OTIC'!AW256)</f>
        <v>No incluye subsidio de herramienta , cuando debería estar integrado</v>
      </c>
      <c r="AX256" s="4">
        <f>+('3 Planilla Preadjudicación OTIC'!AX256)</f>
        <v>0</v>
      </c>
      <c r="AY256" s="2">
        <f>+('3 Planilla Preadjudicación OTIC'!AY256)</f>
        <v>0</v>
      </c>
      <c r="AZ256" s="2" t="str">
        <f>+('3 Planilla Preadjudicación OTIC'!BA256)</f>
        <v>-</v>
      </c>
      <c r="BA256" s="2" t="str">
        <f>+('3 Planilla Preadjudicación OTIC'!BB256)</f>
        <v>-</v>
      </c>
      <c r="BB256" s="2" t="str">
        <f>+('3 Planilla Preadjudicación OTIC'!BC256)</f>
        <v>-</v>
      </c>
      <c r="BC256" s="2" t="str">
        <f>+('3 Planilla Preadjudicación OTIC'!BD256)</f>
        <v>-</v>
      </c>
      <c r="BD256" s="2" t="str">
        <f>+('3 Planilla Preadjudicación OTIC'!BE256)</f>
        <v>-</v>
      </c>
      <c r="BE256" s="2" t="str">
        <f>+('3 Planilla Preadjudicación OTIC'!BF256)</f>
        <v>-</v>
      </c>
      <c r="BF256" s="2"/>
      <c r="BG256" s="2">
        <f>+('3 Planilla Preadjudicación OTIC'!BG256)</f>
        <v>0</v>
      </c>
      <c r="BH256" s="2">
        <f>+('3 Planilla Preadjudicación OTIC'!BH256)</f>
        <v>0</v>
      </c>
      <c r="BI256" s="2">
        <f>+('3 Planilla Preadjudicación OTIC'!BI256)</f>
        <v>0</v>
      </c>
      <c r="BJ256" s="2">
        <f>+('3 Planilla Preadjudicación OTIC'!BJ256)</f>
        <v>0</v>
      </c>
      <c r="BK256" s="2">
        <f>+('3 Planilla Preadjudicación OTIC'!BK256)</f>
        <v>0</v>
      </c>
      <c r="BL256" s="199">
        <f>+('3 Planilla Preadjudicación OTIC'!BM256)</f>
        <v>0</v>
      </c>
      <c r="BM256" s="103">
        <f>ROUND(('3 Planilla Preadjudicación OTIC'!BN256),1)</f>
        <v>0</v>
      </c>
      <c r="BN256" s="4">
        <f>+('3 Planilla Preadjudicación OTIC'!BO256)</f>
        <v>0</v>
      </c>
      <c r="BO256" s="4">
        <f>+('3 Planilla Preadjudicación OTIC'!BP256)</f>
        <v>0</v>
      </c>
      <c r="BP256" s="4">
        <f>+('3 Planilla Preadjudicación OTIC'!BQ256)</f>
        <v>0</v>
      </c>
      <c r="BQ256" s="4">
        <f>+('3 Planilla Preadjudicación OTIC'!BR256)</f>
        <v>0</v>
      </c>
      <c r="BR256" s="4">
        <f>+('3 Planilla Preadjudicación OTIC'!BS256)</f>
        <v>0</v>
      </c>
      <c r="BS256" s="4">
        <f>+('3 Planilla Preadjudicación OTIC'!BT256)</f>
        <v>0</v>
      </c>
      <c r="BT256" s="135"/>
      <c r="BU256" s="85">
        <f>IF(VLOOKUP(A256,'BD OFICIAL'!$A$1:$AL$2097,7,0)=D256,0,1)</f>
        <v>0</v>
      </c>
      <c r="BV256" s="85">
        <f>IF(VLOOKUP(A256,'BD OFICIAL'!$A$1:$AL$2097,11,0)=J256,0,1)</f>
        <v>0</v>
      </c>
      <c r="BW256" s="85">
        <f>IF(VLOOKUP(A256,'BD OFICIAL'!$A$1:$AL$2097,13,0)=L256,0,1)</f>
        <v>0</v>
      </c>
      <c r="BX256" s="2">
        <f>IF(VLOOKUP(A256,'BD OFICIAL'!$A$1:$AL$2097,16,0)=O256,0,1)</f>
        <v>0</v>
      </c>
      <c r="BY256" s="2">
        <f>IF(VLOOKUP(A256,'BD OFICIAL'!$A$1:$AL$2097,17,0)=P256,0,1)</f>
        <v>0</v>
      </c>
      <c r="BZ256" s="2">
        <f>IF(VLOOKUP(A256,'BD OFICIAL'!$A$1:$AL$2097,19,0)=R256,0,1)</f>
        <v>0</v>
      </c>
      <c r="CA256" s="2">
        <f>IF(VLOOKUP(A256,'BD OFICIAL'!$A$1:$AL$2097,21,0)=T256,0,1)</f>
        <v>0</v>
      </c>
      <c r="CB256" s="2">
        <f>IF(VLOOKUP(A256,'BD OFICIAL'!$A$1:$AL$2097,24,0)=AK256,0,1)</f>
        <v>0</v>
      </c>
      <c r="CC256" s="2">
        <f>IF(VLOOKUP(A256,'BD OFICIAL'!$A$1:$AL$2097,25,0)=X256,0,1)</f>
        <v>0</v>
      </c>
      <c r="CD256" s="2">
        <f>IF(VLOOKUP(A256,'BD OFICIAL'!$A$1:$AL$2097,26,0)=Y256,0,1)</f>
        <v>0</v>
      </c>
      <c r="CE256" s="2">
        <f>IF(VLOOKUP(A256,'BD OFICIAL'!$A$1:$AL$2097,27,0)=Z256,0,1)</f>
        <v>0</v>
      </c>
      <c r="CF256" s="2">
        <f>IF(VLOOKUP(A256,'BD OFICIAL'!$A$1:$AL$2097,28,0)=AA256,0,1)</f>
        <v>0</v>
      </c>
      <c r="CG256" s="2">
        <f>IF(VLOOKUP(A256,'BD OFICIAL'!$A$1:$AL$2097,33,0)=AF256,0,1)</f>
        <v>0</v>
      </c>
      <c r="CH256" s="2">
        <f>IF(VLOOKUP(A256,'BD OFICIAL'!$A$1:$AL$2097,35,0)=AH256,0,1)</f>
        <v>0</v>
      </c>
      <c r="CI256" s="85">
        <f>IF(VLOOKUP(A256,'BD OFICIAL'!$A$1:$AL$2097,34,0)=AL256,0,1)</f>
        <v>0</v>
      </c>
      <c r="CJ256" s="12">
        <f>VLOOKUP(A256,'BD OFICIAL'!$A$1:$AM$2097,36,0)*AM256-AP256</f>
        <v>-14398587</v>
      </c>
      <c r="CK256" s="85" t="str">
        <f t="shared" si="109"/>
        <v>SHNOM</v>
      </c>
      <c r="CL256" s="85" t="str">
        <f t="shared" si="110"/>
        <v>SI</v>
      </c>
      <c r="CM256" s="85" t="str">
        <f t="shared" si="123"/>
        <v>NO</v>
      </c>
      <c r="CN256" s="31">
        <f t="shared" si="124"/>
        <v>0</v>
      </c>
      <c r="CO256" s="31">
        <f t="shared" si="111"/>
        <v>1</v>
      </c>
      <c r="CP256" s="31">
        <f t="shared" si="136"/>
        <v>1</v>
      </c>
      <c r="CQ256" s="31">
        <f>IF(Y256="NO",0,IF(Y256="SI",IF(VLOOKUP(A256,'BD OFICIAL'!$A:$AO,40,0)=AQ256,0,1)))</f>
        <v>0</v>
      </c>
      <c r="CR256" s="31">
        <f>IF(Z256="NO",0,IF(Z256="SI",IF(VLOOKUP(A256,'BD OFICIAL'!$A:$AO,41,0)=AS256,0,1)))</f>
        <v>0</v>
      </c>
      <c r="CS256" s="31">
        <f t="shared" si="112"/>
        <v>1</v>
      </c>
      <c r="CT256" s="31">
        <f t="shared" si="113"/>
        <v>0</v>
      </c>
      <c r="CU256" s="31">
        <f>IF(VLOOKUP(A256,'BD OFICIAL'!$A$1:$AL$1055,31,0)="SI",IF(AT256&gt;0,0,1),IF(AT256=0,0,1))</f>
        <v>0</v>
      </c>
      <c r="CV256" s="31">
        <f t="shared" si="114"/>
        <v>0</v>
      </c>
      <c r="CW256" s="31">
        <f t="shared" si="115"/>
        <v>0</v>
      </c>
      <c r="CX256" s="85" t="str">
        <f t="shared" si="125"/>
        <v>NO</v>
      </c>
      <c r="CY256" s="31">
        <f t="shared" si="126"/>
        <v>0</v>
      </c>
      <c r="CZ256" s="85" t="str">
        <f>IF(ISERROR(VLOOKUP(AI256,EXPERIENCIA!$A$1:$C$2100,1,0)),"NO","SI")</f>
        <v>NO</v>
      </c>
      <c r="DA256" s="85" t="str">
        <f>IF(CX256="no","NO APLICA",IF(AX256=0,"ERROR NOTA",IF(AND(AX256&gt;1,CZ256="NO"),"ERROR NOTA",IF(AND(CZ256="NO",AX256=1),0,IF(VLOOKUP(AI256,EXPERIENCIA!$A$1:$C$2100,3,0)=AX256,0,"ERROR NOTA")))))</f>
        <v>NO APLICA</v>
      </c>
      <c r="DB256" s="85" t="str">
        <f>IF(ISERROR(VLOOKUP(AI256,COMPORTAMIENTO!$A$1:$C$2100,1,0)),"NO","SI")</f>
        <v>NO</v>
      </c>
      <c r="DC256" s="85" t="str">
        <f>IF(CX256="NO","NO APLICA",IF(AY256=0,"ERROR NOTA",IF(AND(DB256="NO",AY256=7),0,IF(VLOOKUP(AI256,COMPORTAMIENTO!$A$2:$H$2100,8,0)=AY256,0,"ERROR NOTA"))))</f>
        <v>NO APLICA</v>
      </c>
      <c r="DD256" s="103" t="str">
        <f t="shared" si="127"/>
        <v>NO APLICA</v>
      </c>
      <c r="DE256" s="103" t="str">
        <f t="shared" si="128"/>
        <v>NO APLICA</v>
      </c>
      <c r="DF256" s="85" t="str">
        <f t="shared" si="116"/>
        <v>SI</v>
      </c>
      <c r="DG256" s="85">
        <f t="shared" si="117"/>
        <v>0</v>
      </c>
      <c r="DH256" s="85">
        <f t="shared" si="129"/>
        <v>0</v>
      </c>
      <c r="DI256" s="85" t="str">
        <f t="shared" si="118"/>
        <v>NO APLICA</v>
      </c>
      <c r="DJ256" s="7" t="str">
        <f t="shared" si="130"/>
        <v>NO APLICA</v>
      </c>
      <c r="DK256" s="7" t="str">
        <f t="shared" si="119"/>
        <v>NO APLICA</v>
      </c>
      <c r="DL256" s="12">
        <f t="shared" si="131"/>
        <v>5.0750000000000002</v>
      </c>
      <c r="DM256" s="12">
        <f>VLOOKUP(A256,'5 TD'!$A:$B,2,0)</f>
        <v>5075</v>
      </c>
      <c r="DN256" s="7" t="str">
        <f t="shared" si="120"/>
        <v>NO APLICA</v>
      </c>
      <c r="DO256" s="85" t="str">
        <f t="shared" si="121"/>
        <v>NO APLICA</v>
      </c>
      <c r="DP256" s="85" t="str">
        <f t="shared" si="137"/>
        <v>NO APLICA</v>
      </c>
      <c r="DQ256" s="7" t="str">
        <f t="shared" si="138"/>
        <v>NO APLICA</v>
      </c>
      <c r="DR256" s="85" t="str">
        <f t="shared" si="132"/>
        <v>NO APLICA</v>
      </c>
      <c r="DS256" s="2">
        <f>+('3 Planilla Preadjudicación OTIC'!BO256)</f>
        <v>0</v>
      </c>
      <c r="DT256" s="2" t="str">
        <f>IF(DR256="APROBADO",VLOOKUP(A256,'5 TD'!$D$3:$E$270,2,0),"NO APLICA")</f>
        <v>NO APLICA</v>
      </c>
      <c r="DU256" s="2" t="str">
        <f t="shared" si="139"/>
        <v>NO APLICA</v>
      </c>
      <c r="DV256" s="2" t="str">
        <f>IF(DU256="SI",VLOOKUP(A256,'5 TD'!$G$3:$H$270,2,0),"NO APLICA ")</f>
        <v xml:space="preserve">NO APLICA </v>
      </c>
      <c r="DW256" s="2" t="str">
        <f t="shared" si="133"/>
        <v>NO</v>
      </c>
      <c r="DX256" s="2" t="str">
        <f>IF(DW256="SI",VLOOKUP(A256,'5 TD'!$J$4:$K$472,2,0),"NO APLICA")</f>
        <v>NO APLICA</v>
      </c>
      <c r="DY256" s="2" t="str">
        <f t="shared" si="134"/>
        <v>NO</v>
      </c>
      <c r="DZ256" s="7" t="str">
        <f>IF(DY256="SI",VLOOKUP(A256,'5 TD'!$M$4:$N$350,2,0),"NO APLICA")</f>
        <v>NO APLICA</v>
      </c>
      <c r="EA256" s="2" t="str">
        <f t="shared" si="122"/>
        <v>NO APLICA</v>
      </c>
      <c r="EB256" s="12" t="str">
        <f t="shared" si="135"/>
        <v/>
      </c>
      <c r="EC256" s="12" t="str">
        <f>IF(EA256="SI",VLOOKUP(A256,'5 TD'!$V$4:$W$479,2,0),"NO APLICA")</f>
        <v>NO APLICA</v>
      </c>
      <c r="ED256" s="2" t="str">
        <f t="shared" si="140"/>
        <v>NO</v>
      </c>
      <c r="EE256" s="79" t="str">
        <f>IF(ED256="SI",VLOOKUP(AI256,COMPORTAMIENTO!$A$1:$H$2100,7,0),"NO APLICA")</f>
        <v>NO APLICA</v>
      </c>
      <c r="EF256" s="234" t="str">
        <f>IF(ED256="SI",VLOOKUP(A256,'5 TD'!$P$2:$Q$479,2,0),"NO APLICA")</f>
        <v>NO APLICA</v>
      </c>
      <c r="EG256" s="2" t="str">
        <f t="shared" si="141"/>
        <v>NO</v>
      </c>
      <c r="EH256" s="2">
        <f>IF(CZ256="no",0,VLOOKUP(AI256,EXPERIENCIA!$A$1:$C$2100,2,0))</f>
        <v>0</v>
      </c>
      <c r="EI256" s="2">
        <f>IF(CZ256="si",VLOOKUP(A256,'5 TD'!$S$3:$T$2103,2,0),0)</f>
        <v>0</v>
      </c>
      <c r="EJ256" s="2" t="str">
        <f t="shared" si="142"/>
        <v>SI</v>
      </c>
      <c r="EK256" s="2">
        <f>+('3 Planilla Preadjudicación OTIC'!BU257)</f>
        <v>0</v>
      </c>
      <c r="EL256" s="3"/>
      <c r="EM256" s="3"/>
      <c r="EN256" s="3"/>
    </row>
    <row r="257" spans="1:144" ht="15" hidden="1" customHeight="1" x14ac:dyDescent="0.3">
      <c r="A257" s="2">
        <f>+('3 Planilla Preadjudicación OTIC'!A257)</f>
        <v>14553</v>
      </c>
      <c r="B257" s="2" t="str">
        <f>+('3 Planilla Preadjudicación OTIC'!B257)</f>
        <v>53334038-5</v>
      </c>
      <c r="C257" s="4">
        <f>+('3 Planilla Preadjudicación OTIC'!E257)</f>
        <v>2025</v>
      </c>
      <c r="D257" s="4" t="str">
        <f>+('3 Planilla Preadjudicación OTIC'!F257)</f>
        <v>Fondos Regionales</v>
      </c>
      <c r="E257" s="4" t="str">
        <f>+('3 Planilla Preadjudicación OTIC'!G257)</f>
        <v>61531000-K</v>
      </c>
      <c r="F257" s="4" t="str">
        <f>+('3 Planilla Preadjudicación OTIC'!H257)</f>
        <v>SENCE</v>
      </c>
      <c r="G257" s="4"/>
      <c r="H257" s="4"/>
      <c r="I257" s="4" t="str">
        <f>+('3 Planilla Preadjudicación OTIC'!I257)</f>
        <v>LABORES DE CARPINTERÍA DE TERMINACIONES AVANZADAS</v>
      </c>
      <c r="J257" s="4" t="str">
        <f>+('3 Planilla Preadjudicación OTIC'!J257)</f>
        <v>PF1567</v>
      </c>
      <c r="K257" s="4" t="str">
        <f>+('3 Planilla Preadjudicación OTIC'!K257)</f>
        <v>TÉCNICAS PARA EL EMPRENDIMIENTO</v>
      </c>
      <c r="L257" s="4" t="str">
        <f>+('3 Planilla Preadjudicación OTIC'!L257)</f>
        <v>PF0921</v>
      </c>
      <c r="M257" s="2">
        <f>+('3 Planilla Preadjudicación OTIC'!M257)</f>
        <v>9</v>
      </c>
      <c r="N257" s="4" t="str">
        <f>+('3 Planilla Preadjudicación OTIC'!N257)</f>
        <v>DE LA ARAUCANÍA</v>
      </c>
      <c r="O257" s="4" t="str">
        <f>+('3 Planilla Preadjudicación OTIC'!O257)</f>
        <v>LOS SAUCES</v>
      </c>
      <c r="P257" s="4" t="str">
        <f>+('3 Planilla Preadjudicación OTIC'!P257)</f>
        <v>PERSONAS VULNERABLES PERTENECIENTES AL 80 % MÁS VULNERABLE</v>
      </c>
      <c r="Q257" s="4" t="str">
        <f>+('3 Planilla Preadjudicación OTIC'!Q257)</f>
        <v>PRESENCIAL</v>
      </c>
      <c r="R257" s="4" t="str">
        <f>+('3 Planilla Preadjudicación OTIC'!R257)</f>
        <v>INDEPENDIENTE</v>
      </c>
      <c r="S257" s="4" t="str">
        <f>+('3 Planilla Preadjudicación OTIC'!S257)</f>
        <v>01. LUNES - MAÑANA / 04. MARTES - MAÑANA / 07. MIÉRCOLES - MAÑANA / 10. JUEVES - MAÑANA / 13. VIERNES - MAÑANA</v>
      </c>
      <c r="T257" s="2">
        <f>+('3 Planilla Preadjudicación OTIC'!T257)</f>
        <v>20</v>
      </c>
      <c r="U257" s="2">
        <f>+('3 Planilla Preadjudicación OTIC'!U257)</f>
        <v>130</v>
      </c>
      <c r="V257" s="2">
        <f>+('3 Planilla Preadjudicación OTIC'!V257)</f>
        <v>12</v>
      </c>
      <c r="W257" s="2">
        <f>+('3 Planilla Preadjudicación OTIC'!W257)</f>
        <v>142</v>
      </c>
      <c r="X257" s="2">
        <f>+('3 Planilla Preadjudicación OTIC'!X257)</f>
        <v>4</v>
      </c>
      <c r="Y257" s="2" t="str">
        <f>+('3 Planilla Preadjudicación OTIC'!Y257)</f>
        <v>SI</v>
      </c>
      <c r="Z257" s="2" t="str">
        <f>+('3 Planilla Preadjudicación OTIC'!Z257)</f>
        <v>SI</v>
      </c>
      <c r="AA257" s="2" t="str">
        <f>+('3 Planilla Preadjudicación OTIC'!AA257)</f>
        <v>SI</v>
      </c>
      <c r="AB257" s="4">
        <f>+('3 Planilla Preadjudicación OTIC'!AB257)</f>
        <v>0</v>
      </c>
      <c r="AC257" s="4" t="str">
        <f>+('3 Planilla Preadjudicación OTIC'!AC257)</f>
        <v>EDUCACIÓN MEDIA COMPLETA, PREFERENTEMENTE</v>
      </c>
      <c r="AD257" s="2" t="str">
        <f>+('3 Planilla Preadjudicación OTIC'!AD257)</f>
        <v>No</v>
      </c>
      <c r="AE257" s="4">
        <f>+('3 Planilla Preadjudicación OTIC'!AE257)</f>
        <v>0</v>
      </c>
      <c r="AF257" s="2" t="str">
        <f>+('3 Planilla Preadjudicación OTIC'!AF257)</f>
        <v>CONVOCATORIA ABIERTA</v>
      </c>
      <c r="AG257" s="2">
        <f>+('3 Planilla Preadjudicación OTIC'!AG257)</f>
        <v>36</v>
      </c>
      <c r="AH257" s="30">
        <v>2</v>
      </c>
      <c r="AI257" s="2" t="str">
        <f>+('3 Planilla Preadjudicación OTIC'!AI257)</f>
        <v>76998987-0</v>
      </c>
      <c r="AJ257" s="135" t="str">
        <f>+('3 Planilla Preadjudicación OTIC'!AJ257)</f>
        <v>Instituto de Capacitación Decin Spa.</v>
      </c>
      <c r="AK257" s="4">
        <f>+('3 Planilla Preadjudicación OTIC'!AK257)</f>
        <v>142</v>
      </c>
      <c r="AL257" s="2">
        <f>+('3 Planilla Preadjudicación OTIC'!AL257)</f>
        <v>36</v>
      </c>
      <c r="AM257" s="2">
        <f>+('3 Planilla Preadjudicación OTIC'!AM257)</f>
        <v>5.0750000000000002</v>
      </c>
      <c r="AN257" s="12">
        <f>+('3 Planilla Preadjudicación OTIC'!AN257)</f>
        <v>0</v>
      </c>
      <c r="AO257" s="12">
        <f>+('3 Planilla Preadjudicación OTIC'!AO257)</f>
        <v>0</v>
      </c>
      <c r="AP257" s="12">
        <f>+('3 Planilla Preadjudicación OTIC'!AP257)</f>
        <v>14413000</v>
      </c>
      <c r="AQ257" s="12">
        <f>+('3 Planilla Preadjudicación OTIC'!AQ257)</f>
        <v>2880000</v>
      </c>
      <c r="AR257" s="12">
        <f>+('3 Planilla Preadjudicación OTIC'!AR257)</f>
        <v>0</v>
      </c>
      <c r="AS257" s="12">
        <f>+('3 Planilla Preadjudicación OTIC'!AS257)</f>
        <v>3600000</v>
      </c>
      <c r="AT257" s="12">
        <f>+('3 Planilla Preadjudicación OTIC'!AT257)</f>
        <v>0</v>
      </c>
      <c r="AU257" s="12" t="str">
        <f>+('3 Planilla Preadjudicación OTIC'!AU257)</f>
        <v>20.893.000</v>
      </c>
      <c r="AV257" s="12" t="str">
        <f>+('3 Planilla Preadjudicación OTIC'!AV257)</f>
        <v>No</v>
      </c>
      <c r="AW257" s="4" t="str">
        <f>+('3 Planilla Preadjudicación OTIC'!AW257)</f>
        <v>No incluye subsidio de herramienta , cuando debería estar integrado</v>
      </c>
      <c r="AX257" s="4">
        <f>+('3 Planilla Preadjudicación OTIC'!AX257)</f>
        <v>0</v>
      </c>
      <c r="AY257" s="2">
        <f>+('3 Planilla Preadjudicación OTIC'!AY257)</f>
        <v>0</v>
      </c>
      <c r="AZ257" s="2" t="str">
        <f>+('3 Planilla Preadjudicación OTIC'!BA257)</f>
        <v>-</v>
      </c>
      <c r="BA257" s="2" t="str">
        <f>+('3 Planilla Preadjudicación OTIC'!BB257)</f>
        <v>-</v>
      </c>
      <c r="BB257" s="2" t="str">
        <f>+('3 Planilla Preadjudicación OTIC'!BC257)</f>
        <v>-</v>
      </c>
      <c r="BC257" s="2" t="str">
        <f>+('3 Planilla Preadjudicación OTIC'!BD257)</f>
        <v>-</v>
      </c>
      <c r="BD257" s="2" t="str">
        <f>+('3 Planilla Preadjudicación OTIC'!BE257)</f>
        <v>-</v>
      </c>
      <c r="BE257" s="2" t="str">
        <f>+('3 Planilla Preadjudicación OTIC'!BF257)</f>
        <v>-</v>
      </c>
      <c r="BF257" s="2"/>
      <c r="BG257" s="2">
        <f>+('3 Planilla Preadjudicación OTIC'!BG257)</f>
        <v>0</v>
      </c>
      <c r="BH257" s="2">
        <f>+('3 Planilla Preadjudicación OTIC'!BH257)</f>
        <v>0</v>
      </c>
      <c r="BI257" s="2">
        <f>+('3 Planilla Preadjudicación OTIC'!BI257)</f>
        <v>0</v>
      </c>
      <c r="BJ257" s="2">
        <f>+('3 Planilla Preadjudicación OTIC'!BJ257)</f>
        <v>0</v>
      </c>
      <c r="BK257" s="2">
        <f>+('3 Planilla Preadjudicación OTIC'!BK257)</f>
        <v>0</v>
      </c>
      <c r="BL257" s="199">
        <f>+('3 Planilla Preadjudicación OTIC'!BM257)</f>
        <v>0</v>
      </c>
      <c r="BM257" s="103">
        <f>ROUND(('3 Planilla Preadjudicación OTIC'!BN257),1)</f>
        <v>0</v>
      </c>
      <c r="BN257" s="4">
        <f>+('3 Planilla Preadjudicación OTIC'!BO257)</f>
        <v>0</v>
      </c>
      <c r="BO257" s="4">
        <f>+('3 Planilla Preadjudicación OTIC'!BP257)</f>
        <v>0</v>
      </c>
      <c r="BP257" s="4">
        <f>+('3 Planilla Preadjudicación OTIC'!BQ257)</f>
        <v>0</v>
      </c>
      <c r="BQ257" s="4">
        <f>+('3 Planilla Preadjudicación OTIC'!BR257)</f>
        <v>0</v>
      </c>
      <c r="BR257" s="4">
        <f>+('3 Planilla Preadjudicación OTIC'!BS257)</f>
        <v>0</v>
      </c>
      <c r="BS257" s="4">
        <f>+('3 Planilla Preadjudicación OTIC'!BT257)</f>
        <v>0</v>
      </c>
      <c r="BT257" s="135"/>
      <c r="BU257" s="85">
        <f>IF(VLOOKUP(A257,'BD OFICIAL'!$A$1:$AL$2097,7,0)=D257,0,1)</f>
        <v>0</v>
      </c>
      <c r="BV257" s="85">
        <f>IF(VLOOKUP(A257,'BD OFICIAL'!$A$1:$AL$2097,11,0)=J257,0,1)</f>
        <v>0</v>
      </c>
      <c r="BW257" s="85">
        <f>IF(VLOOKUP(A257,'BD OFICIAL'!$A$1:$AL$2097,13,0)=L257,0,1)</f>
        <v>0</v>
      </c>
      <c r="BX257" s="2">
        <f>IF(VLOOKUP(A257,'BD OFICIAL'!$A$1:$AL$2097,16,0)=O257,0,1)</f>
        <v>0</v>
      </c>
      <c r="BY257" s="2">
        <f>IF(VLOOKUP(A257,'BD OFICIAL'!$A$1:$AL$2097,17,0)=P257,0,1)</f>
        <v>0</v>
      </c>
      <c r="BZ257" s="2">
        <f>IF(VLOOKUP(A257,'BD OFICIAL'!$A$1:$AL$2097,19,0)=R257,0,1)</f>
        <v>0</v>
      </c>
      <c r="CA257" s="2">
        <f>IF(VLOOKUP(A257,'BD OFICIAL'!$A$1:$AL$2097,21,0)=T257,0,1)</f>
        <v>0</v>
      </c>
      <c r="CB257" s="2">
        <f>IF(VLOOKUP(A257,'BD OFICIAL'!$A$1:$AL$2097,24,0)=AK257,0,1)</f>
        <v>0</v>
      </c>
      <c r="CC257" s="2">
        <f>IF(VLOOKUP(A257,'BD OFICIAL'!$A$1:$AL$2097,25,0)=X257,0,1)</f>
        <v>0</v>
      </c>
      <c r="CD257" s="2">
        <f>IF(VLOOKUP(A257,'BD OFICIAL'!$A$1:$AL$2097,26,0)=Y257,0,1)</f>
        <v>0</v>
      </c>
      <c r="CE257" s="2">
        <f>IF(VLOOKUP(A257,'BD OFICIAL'!$A$1:$AL$2097,27,0)=Z257,0,1)</f>
        <v>0</v>
      </c>
      <c r="CF257" s="2">
        <f>IF(VLOOKUP(A257,'BD OFICIAL'!$A$1:$AL$2097,28,0)=AA257,0,1)</f>
        <v>0</v>
      </c>
      <c r="CG257" s="2">
        <f>IF(VLOOKUP(A257,'BD OFICIAL'!$A$1:$AL$2097,33,0)=AF257,0,1)</f>
        <v>0</v>
      </c>
      <c r="CH257" s="2">
        <f>IF(VLOOKUP(A257,'BD OFICIAL'!$A$1:$AL$2097,35,0)=AH257,0,1)</f>
        <v>0</v>
      </c>
      <c r="CI257" s="85">
        <f>IF(VLOOKUP(A257,'BD OFICIAL'!$A$1:$AL$2097,34,0)=AL257,0,1)</f>
        <v>0</v>
      </c>
      <c r="CJ257" s="12">
        <f>VLOOKUP(A257,'BD OFICIAL'!$A$1:$AM$2097,36,0)*AM257-AP257</f>
        <v>-14398587</v>
      </c>
      <c r="CK257" s="85" t="str">
        <f t="shared" si="109"/>
        <v>SHNOM</v>
      </c>
      <c r="CL257" s="85" t="str">
        <f t="shared" si="110"/>
        <v>SI</v>
      </c>
      <c r="CM257" s="85" t="str">
        <f t="shared" si="123"/>
        <v>NO</v>
      </c>
      <c r="CN257" s="31">
        <f t="shared" si="124"/>
        <v>0</v>
      </c>
      <c r="CO257" s="31">
        <f t="shared" si="111"/>
        <v>1</v>
      </c>
      <c r="CP257" s="31">
        <f t="shared" si="136"/>
        <v>1</v>
      </c>
      <c r="CQ257" s="31">
        <f>IF(Y257="NO",0,IF(Y257="SI",IF(VLOOKUP(A257,'BD OFICIAL'!$A:$AO,40,0)=AQ257,0,1)))</f>
        <v>0</v>
      </c>
      <c r="CR257" s="31">
        <f>IF(Z257="NO",0,IF(Z257="SI",IF(VLOOKUP(A257,'BD OFICIAL'!$A:$AO,41,0)=AS257,0,1)))</f>
        <v>0</v>
      </c>
      <c r="CS257" s="31">
        <f t="shared" si="112"/>
        <v>1</v>
      </c>
      <c r="CT257" s="31">
        <f t="shared" si="113"/>
        <v>0</v>
      </c>
      <c r="CU257" s="31">
        <f>IF(VLOOKUP(A257,'BD OFICIAL'!$A$1:$AL$1055,31,0)="SI",IF(AT257&gt;0,0,1),IF(AT257=0,0,1))</f>
        <v>0</v>
      </c>
      <c r="CV257" s="31">
        <f t="shared" si="114"/>
        <v>0</v>
      </c>
      <c r="CW257" s="31">
        <f t="shared" si="115"/>
        <v>0</v>
      </c>
      <c r="CX257" s="85" t="str">
        <f t="shared" si="125"/>
        <v>NO</v>
      </c>
      <c r="CY257" s="31">
        <f t="shared" si="126"/>
        <v>0</v>
      </c>
      <c r="CZ257" s="85" t="str">
        <f>IF(ISERROR(VLOOKUP(AI257,EXPERIENCIA!$A$1:$C$2100,1,0)),"NO","SI")</f>
        <v>NO</v>
      </c>
      <c r="DA257" s="85" t="str">
        <f>IF(CX257="no","NO APLICA",IF(AX257=0,"ERROR NOTA",IF(AND(AX257&gt;1,CZ257="NO"),"ERROR NOTA",IF(AND(CZ257="NO",AX257=1),0,IF(VLOOKUP(AI257,EXPERIENCIA!$A$1:$C$2100,3,0)=AX257,0,"ERROR NOTA")))))</f>
        <v>NO APLICA</v>
      </c>
      <c r="DB257" s="85" t="str">
        <f>IF(ISERROR(VLOOKUP(AI257,COMPORTAMIENTO!$A$1:$C$2100,1,0)),"NO","SI")</f>
        <v>NO</v>
      </c>
      <c r="DC257" s="85" t="str">
        <f>IF(CX257="NO","NO APLICA",IF(AY257=0,"ERROR NOTA",IF(AND(DB257="NO",AY257=7),0,IF(VLOOKUP(AI257,COMPORTAMIENTO!$A$2:$H$2100,8,0)=AY257,0,"ERROR NOTA"))))</f>
        <v>NO APLICA</v>
      </c>
      <c r="DD257" s="103" t="str">
        <f t="shared" si="127"/>
        <v>NO APLICA</v>
      </c>
      <c r="DE257" s="103" t="str">
        <f t="shared" si="128"/>
        <v>NO APLICA</v>
      </c>
      <c r="DF257" s="85" t="str">
        <f t="shared" si="116"/>
        <v>SI</v>
      </c>
      <c r="DG257" s="85">
        <f t="shared" si="117"/>
        <v>0</v>
      </c>
      <c r="DH257" s="85">
        <f t="shared" si="129"/>
        <v>0</v>
      </c>
      <c r="DI257" s="85" t="str">
        <f t="shared" si="118"/>
        <v>NO APLICA</v>
      </c>
      <c r="DJ257" s="7" t="str">
        <f t="shared" si="130"/>
        <v>NO APLICA</v>
      </c>
      <c r="DK257" s="7" t="str">
        <f t="shared" si="119"/>
        <v>NO APLICA</v>
      </c>
      <c r="DL257" s="12">
        <f t="shared" si="131"/>
        <v>5.0750000000000002</v>
      </c>
      <c r="DM257" s="12">
        <f>VLOOKUP(A257,'5 TD'!$A:$B,2,0)</f>
        <v>5075</v>
      </c>
      <c r="DN257" s="7" t="str">
        <f t="shared" si="120"/>
        <v>NO APLICA</v>
      </c>
      <c r="DO257" s="85" t="str">
        <f t="shared" si="121"/>
        <v>NO APLICA</v>
      </c>
      <c r="DP257" s="85" t="str">
        <f t="shared" si="137"/>
        <v>NO APLICA</v>
      </c>
      <c r="DQ257" s="7" t="str">
        <f t="shared" si="138"/>
        <v>NO APLICA</v>
      </c>
      <c r="DR257" s="85" t="str">
        <f t="shared" si="132"/>
        <v>NO APLICA</v>
      </c>
      <c r="DS257" s="2">
        <f>+('3 Planilla Preadjudicación OTIC'!BO257)</f>
        <v>0</v>
      </c>
      <c r="DT257" s="2" t="str">
        <f>IF(DR257="APROBADO",VLOOKUP(A257,'5 TD'!$D$3:$E$270,2,0),"NO APLICA")</f>
        <v>NO APLICA</v>
      </c>
      <c r="DU257" s="2" t="str">
        <f t="shared" si="139"/>
        <v>NO APLICA</v>
      </c>
      <c r="DV257" s="2" t="str">
        <f>IF(DU257="SI",VLOOKUP(A257,'5 TD'!$G$3:$H$270,2,0),"NO APLICA ")</f>
        <v xml:space="preserve">NO APLICA </v>
      </c>
      <c r="DW257" s="2" t="str">
        <f t="shared" si="133"/>
        <v>NO</v>
      </c>
      <c r="DX257" s="2" t="str">
        <f>IF(DW257="SI",VLOOKUP(A257,'5 TD'!$J$4:$K$472,2,0),"NO APLICA")</f>
        <v>NO APLICA</v>
      </c>
      <c r="DY257" s="2" t="str">
        <f t="shared" si="134"/>
        <v>NO</v>
      </c>
      <c r="DZ257" s="7" t="str">
        <f>IF(DY257="SI",VLOOKUP(A257,'5 TD'!$M$4:$N$350,2,0),"NO APLICA")</f>
        <v>NO APLICA</v>
      </c>
      <c r="EA257" s="2" t="str">
        <f t="shared" si="122"/>
        <v>NO APLICA</v>
      </c>
      <c r="EB257" s="12" t="str">
        <f t="shared" si="135"/>
        <v/>
      </c>
      <c r="EC257" s="12" t="str">
        <f>IF(EA257="SI",VLOOKUP(A257,'5 TD'!$V$4:$W$479,2,0),"NO APLICA")</f>
        <v>NO APLICA</v>
      </c>
      <c r="ED257" s="2" t="str">
        <f t="shared" si="140"/>
        <v>NO</v>
      </c>
      <c r="EE257" s="79" t="str">
        <f>IF(ED257="SI",VLOOKUP(AI257,COMPORTAMIENTO!$A$1:$H$2100,7,0),"NO APLICA")</f>
        <v>NO APLICA</v>
      </c>
      <c r="EF257" s="234" t="str">
        <f>IF(ED257="SI",VLOOKUP(A257,'5 TD'!$P$2:$Q$479,2,0),"NO APLICA")</f>
        <v>NO APLICA</v>
      </c>
      <c r="EG257" s="2" t="str">
        <f t="shared" si="141"/>
        <v>NO</v>
      </c>
      <c r="EH257" s="2">
        <f>IF(CZ257="no",0,VLOOKUP(AI257,EXPERIENCIA!$A$1:$C$2100,2,0))</f>
        <v>0</v>
      </c>
      <c r="EI257" s="2">
        <f>IF(CZ257="si",VLOOKUP(A257,'5 TD'!$S$3:$T$2103,2,0),0)</f>
        <v>0</v>
      </c>
      <c r="EJ257" s="2" t="str">
        <f t="shared" si="142"/>
        <v>SI</v>
      </c>
      <c r="EK257" s="2">
        <f>+('3 Planilla Preadjudicación OTIC'!BU258)</f>
        <v>0</v>
      </c>
      <c r="EL257" s="3"/>
      <c r="EM257" s="3"/>
      <c r="EN257" s="3"/>
    </row>
    <row r="258" spans="1:144" ht="15" hidden="1" customHeight="1" x14ac:dyDescent="0.3">
      <c r="A258" s="2">
        <f>+('3 Planilla Preadjudicación OTIC'!A258)</f>
        <v>14554</v>
      </c>
      <c r="B258" s="2" t="str">
        <f>+('3 Planilla Preadjudicación OTIC'!B258)</f>
        <v>53334038-5</v>
      </c>
      <c r="C258" s="4">
        <f>+('3 Planilla Preadjudicación OTIC'!E258)</f>
        <v>2025</v>
      </c>
      <c r="D258" s="4" t="str">
        <f>+('3 Planilla Preadjudicación OTIC'!F258)</f>
        <v>Fondos Regionales</v>
      </c>
      <c r="E258" s="4" t="str">
        <f>+('3 Planilla Preadjudicación OTIC'!G258)</f>
        <v>61531000-K</v>
      </c>
      <c r="F258" s="4" t="str">
        <f>+('3 Planilla Preadjudicación OTIC'!H258)</f>
        <v>SENCE</v>
      </c>
      <c r="G258" s="4"/>
      <c r="H258" s="4"/>
      <c r="I258" s="4" t="str">
        <f>+('3 Planilla Preadjudicación OTIC'!I258)</f>
        <v>LABORES DE CARPINTERÍA DE TERMINACIONES AVANZADAS</v>
      </c>
      <c r="J258" s="4" t="str">
        <f>+('3 Planilla Preadjudicación OTIC'!J258)</f>
        <v>PF1567</v>
      </c>
      <c r="K258" s="4" t="str">
        <f>+('3 Planilla Preadjudicación OTIC'!K258)</f>
        <v>TÉCNICAS PARA EL EMPRENDIMIENTO</v>
      </c>
      <c r="L258" s="4" t="str">
        <f>+('3 Planilla Preadjudicación OTIC'!L258)</f>
        <v>PF0921</v>
      </c>
      <c r="M258" s="2">
        <f>+('3 Planilla Preadjudicación OTIC'!M258)</f>
        <v>9</v>
      </c>
      <c r="N258" s="4" t="str">
        <f>+('3 Planilla Preadjudicación OTIC'!N258)</f>
        <v>DE LA ARAUCANÍA</v>
      </c>
      <c r="O258" s="4" t="str">
        <f>+('3 Planilla Preadjudicación OTIC'!O258)</f>
        <v>CURACAUTÍN</v>
      </c>
      <c r="P258" s="4" t="str">
        <f>+('3 Planilla Preadjudicación OTIC'!P258)</f>
        <v>PERSONAS VULNERABLES PERTENECIENTES AL 80 % MÁS VULNERABLE</v>
      </c>
      <c r="Q258" s="4" t="str">
        <f>+('3 Planilla Preadjudicación OTIC'!Q258)</f>
        <v>PRESENCIAL</v>
      </c>
      <c r="R258" s="4" t="str">
        <f>+('3 Planilla Preadjudicación OTIC'!R258)</f>
        <v>INDEPENDIENTE</v>
      </c>
      <c r="S258" s="4" t="str">
        <f>+('3 Planilla Preadjudicación OTIC'!S258)</f>
        <v>01. LUNES - MAÑANA / 04. MARTES - MAÑANA / 07. MIÉRCOLES - MAÑANA / 10. JUEVES - MAÑANA / 13. VIERNES - MAÑANA</v>
      </c>
      <c r="T258" s="2">
        <f>+('3 Planilla Preadjudicación OTIC'!T258)</f>
        <v>20</v>
      </c>
      <c r="U258" s="2">
        <f>+('3 Planilla Preadjudicación OTIC'!U258)</f>
        <v>130</v>
      </c>
      <c r="V258" s="2">
        <f>+('3 Planilla Preadjudicación OTIC'!V258)</f>
        <v>12</v>
      </c>
      <c r="W258" s="2">
        <f>+('3 Planilla Preadjudicación OTIC'!W258)</f>
        <v>142</v>
      </c>
      <c r="X258" s="2">
        <f>+('3 Planilla Preadjudicación OTIC'!X258)</f>
        <v>4</v>
      </c>
      <c r="Y258" s="2" t="str">
        <f>+('3 Planilla Preadjudicación OTIC'!Y258)</f>
        <v>SI</v>
      </c>
      <c r="Z258" s="2" t="str">
        <f>+('3 Planilla Preadjudicación OTIC'!Z258)</f>
        <v>SI</v>
      </c>
      <c r="AA258" s="2" t="str">
        <f>+('3 Planilla Preadjudicación OTIC'!AA258)</f>
        <v>SI</v>
      </c>
      <c r="AB258" s="4">
        <f>+('3 Planilla Preadjudicación OTIC'!AB258)</f>
        <v>0</v>
      </c>
      <c r="AC258" s="4" t="str">
        <f>+('3 Planilla Preadjudicación OTIC'!AC258)</f>
        <v>EDUCACIÓN MEDIA COMPLETA, PREFERENTEMENTE</v>
      </c>
      <c r="AD258" s="2" t="str">
        <f>+('3 Planilla Preadjudicación OTIC'!AD258)</f>
        <v>No</v>
      </c>
      <c r="AE258" s="4">
        <f>+('3 Planilla Preadjudicación OTIC'!AE258)</f>
        <v>0</v>
      </c>
      <c r="AF258" s="2" t="str">
        <f>+('3 Planilla Preadjudicación OTIC'!AF258)</f>
        <v>CONVOCATORIA ABIERTA</v>
      </c>
      <c r="AG258" s="2">
        <f>+('3 Planilla Preadjudicación OTIC'!AG258)</f>
        <v>36</v>
      </c>
      <c r="AH258" s="30">
        <v>2</v>
      </c>
      <c r="AI258" s="2" t="str">
        <f>+('3 Planilla Preadjudicación OTIC'!AI258)</f>
        <v>76998987-0</v>
      </c>
      <c r="AJ258" s="135" t="str">
        <f>+('3 Planilla Preadjudicación OTIC'!AJ258)</f>
        <v>Instituto de Capacitación Decin Spa.</v>
      </c>
      <c r="AK258" s="4">
        <f>+('3 Planilla Preadjudicación OTIC'!AK258)</f>
        <v>142</v>
      </c>
      <c r="AL258" s="2">
        <f>+('3 Planilla Preadjudicación OTIC'!AL258)</f>
        <v>36</v>
      </c>
      <c r="AM258" s="2">
        <f>+('3 Planilla Preadjudicación OTIC'!AM258)</f>
        <v>5.0750000000000002</v>
      </c>
      <c r="AN258" s="12">
        <f>+('3 Planilla Preadjudicación OTIC'!AN258)</f>
        <v>0</v>
      </c>
      <c r="AO258" s="12">
        <f>+('3 Planilla Preadjudicación OTIC'!AO258)</f>
        <v>0</v>
      </c>
      <c r="AP258" s="12" t="str">
        <f>+('3 Planilla Preadjudicación OTIC'!AP258)</f>
        <v>14.413.000</v>
      </c>
      <c r="AQ258" s="12">
        <f>+('3 Planilla Preadjudicación OTIC'!AQ258)</f>
        <v>2880000</v>
      </c>
      <c r="AR258" s="12">
        <f>+('3 Planilla Preadjudicación OTIC'!AR258)</f>
        <v>0</v>
      </c>
      <c r="AS258" s="12">
        <f>+('3 Planilla Preadjudicación OTIC'!AS258)</f>
        <v>3600000</v>
      </c>
      <c r="AT258" s="12">
        <f>+('3 Planilla Preadjudicación OTIC'!AT258)</f>
        <v>0</v>
      </c>
      <c r="AU258" s="12" t="str">
        <f>+('3 Planilla Preadjudicación OTIC'!AU258)</f>
        <v>20.893.000</v>
      </c>
      <c r="AV258" s="12" t="str">
        <f>+('3 Planilla Preadjudicación OTIC'!AV258)</f>
        <v>No</v>
      </c>
      <c r="AW258" s="4" t="str">
        <f>+('3 Planilla Preadjudicación OTIC'!AW258)</f>
        <v>No incluye subsidio de herramienta , cuando debería estar integrado</v>
      </c>
      <c r="AX258" s="4">
        <f>+('3 Planilla Preadjudicación OTIC'!AX258)</f>
        <v>0</v>
      </c>
      <c r="AY258" s="2">
        <f>+('3 Planilla Preadjudicación OTIC'!AY258)</f>
        <v>0</v>
      </c>
      <c r="AZ258" s="2" t="str">
        <f>+('3 Planilla Preadjudicación OTIC'!BA258)</f>
        <v>-</v>
      </c>
      <c r="BA258" s="2" t="str">
        <f>+('3 Planilla Preadjudicación OTIC'!BB258)</f>
        <v>-</v>
      </c>
      <c r="BB258" s="2" t="str">
        <f>+('3 Planilla Preadjudicación OTIC'!BC258)</f>
        <v>-</v>
      </c>
      <c r="BC258" s="2" t="str">
        <f>+('3 Planilla Preadjudicación OTIC'!BD258)</f>
        <v>-</v>
      </c>
      <c r="BD258" s="2" t="str">
        <f>+('3 Planilla Preadjudicación OTIC'!BE258)</f>
        <v>-</v>
      </c>
      <c r="BE258" s="2" t="str">
        <f>+('3 Planilla Preadjudicación OTIC'!BF258)</f>
        <v>-</v>
      </c>
      <c r="BF258" s="2"/>
      <c r="BG258" s="2">
        <f>+('3 Planilla Preadjudicación OTIC'!BG258)</f>
        <v>0</v>
      </c>
      <c r="BH258" s="2">
        <f>+('3 Planilla Preadjudicación OTIC'!BH258)</f>
        <v>0</v>
      </c>
      <c r="BI258" s="2">
        <f>+('3 Planilla Preadjudicación OTIC'!BI258)</f>
        <v>0</v>
      </c>
      <c r="BJ258" s="2">
        <f>+('3 Planilla Preadjudicación OTIC'!BJ258)</f>
        <v>0</v>
      </c>
      <c r="BK258" s="2">
        <f>+('3 Planilla Preadjudicación OTIC'!BK258)</f>
        <v>0</v>
      </c>
      <c r="BL258" s="199">
        <f>+('3 Planilla Preadjudicación OTIC'!BM258)</f>
        <v>0</v>
      </c>
      <c r="BM258" s="103">
        <f>ROUND(('3 Planilla Preadjudicación OTIC'!BN258),1)</f>
        <v>0</v>
      </c>
      <c r="BN258" s="4">
        <f>+('3 Planilla Preadjudicación OTIC'!BO258)</f>
        <v>0</v>
      </c>
      <c r="BO258" s="4">
        <f>+('3 Planilla Preadjudicación OTIC'!BP258)</f>
        <v>0</v>
      </c>
      <c r="BP258" s="4">
        <f>+('3 Planilla Preadjudicación OTIC'!BQ258)</f>
        <v>0</v>
      </c>
      <c r="BQ258" s="4">
        <f>+('3 Planilla Preadjudicación OTIC'!BR258)</f>
        <v>0</v>
      </c>
      <c r="BR258" s="4">
        <f>+('3 Planilla Preadjudicación OTIC'!BS258)</f>
        <v>0</v>
      </c>
      <c r="BS258" s="4">
        <f>+('3 Planilla Preadjudicación OTIC'!BT258)</f>
        <v>0</v>
      </c>
      <c r="BT258" s="135"/>
      <c r="BU258" s="85">
        <f>IF(VLOOKUP(A258,'BD OFICIAL'!$A$1:$AL$2097,7,0)=D258,0,1)</f>
        <v>0</v>
      </c>
      <c r="BV258" s="85">
        <f>IF(VLOOKUP(A258,'BD OFICIAL'!$A$1:$AL$2097,11,0)=J258,0,1)</f>
        <v>0</v>
      </c>
      <c r="BW258" s="85">
        <f>IF(VLOOKUP(A258,'BD OFICIAL'!$A$1:$AL$2097,13,0)=L258,0,1)</f>
        <v>0</v>
      </c>
      <c r="BX258" s="2">
        <f>IF(VLOOKUP(A258,'BD OFICIAL'!$A$1:$AL$2097,16,0)=O258,0,1)</f>
        <v>0</v>
      </c>
      <c r="BY258" s="2">
        <f>IF(VLOOKUP(A258,'BD OFICIAL'!$A$1:$AL$2097,17,0)=P258,0,1)</f>
        <v>0</v>
      </c>
      <c r="BZ258" s="2">
        <f>IF(VLOOKUP(A258,'BD OFICIAL'!$A$1:$AL$2097,19,0)=R258,0,1)</f>
        <v>0</v>
      </c>
      <c r="CA258" s="2">
        <f>IF(VLOOKUP(A258,'BD OFICIAL'!$A$1:$AL$2097,21,0)=T258,0,1)</f>
        <v>0</v>
      </c>
      <c r="CB258" s="2">
        <f>IF(VLOOKUP(A258,'BD OFICIAL'!$A$1:$AL$2097,24,0)=AK258,0,1)</f>
        <v>0</v>
      </c>
      <c r="CC258" s="2">
        <f>IF(VLOOKUP(A258,'BD OFICIAL'!$A$1:$AL$2097,25,0)=X258,0,1)</f>
        <v>0</v>
      </c>
      <c r="CD258" s="2">
        <f>IF(VLOOKUP(A258,'BD OFICIAL'!$A$1:$AL$2097,26,0)=Y258,0,1)</f>
        <v>0</v>
      </c>
      <c r="CE258" s="2">
        <f>IF(VLOOKUP(A258,'BD OFICIAL'!$A$1:$AL$2097,27,0)=Z258,0,1)</f>
        <v>0</v>
      </c>
      <c r="CF258" s="2">
        <f>IF(VLOOKUP(A258,'BD OFICIAL'!$A$1:$AL$2097,28,0)=AA258,0,1)</f>
        <v>0</v>
      </c>
      <c r="CG258" s="2">
        <f>IF(VLOOKUP(A258,'BD OFICIAL'!$A$1:$AL$2097,33,0)=AF258,0,1)</f>
        <v>0</v>
      </c>
      <c r="CH258" s="2">
        <f>IF(VLOOKUP(A258,'BD OFICIAL'!$A$1:$AL$2097,35,0)=AH258,0,1)</f>
        <v>0</v>
      </c>
      <c r="CI258" s="85">
        <f>IF(VLOOKUP(A258,'BD OFICIAL'!$A$1:$AL$2097,34,0)=AL258,0,1)</f>
        <v>0</v>
      </c>
      <c r="CJ258" s="12">
        <f>VLOOKUP(A258,'BD OFICIAL'!$A$1:$AM$2097,36,0)*AM258-AP258</f>
        <v>-14398587</v>
      </c>
      <c r="CK258" s="85" t="str">
        <f t="shared" ref="CK258:CK317" si="143">IF(AND(AA258="SI",D258="EMERGENCIA"),"SHNOM",IF(AND(AA258="SI",D258="FONDOS REGIONALES"),"SHNOM",IF(AND(AA258="SI",D258="FONDOS CONCURSABLES"),"SHNOM",IF(AND(AA258="SI",D258="Mandato"),"SHMAN","SSH"))))</f>
        <v>SHNOM</v>
      </c>
      <c r="CL258" s="85" t="str">
        <f t="shared" ref="CL258:CL317" si="144">IF(J258="SIN PLAN FORMATIVO","NO","SI")</f>
        <v>SI</v>
      </c>
      <c r="CM258" s="85" t="str">
        <f t="shared" si="123"/>
        <v>NO</v>
      </c>
      <c r="CN258" s="31">
        <f t="shared" si="124"/>
        <v>0</v>
      </c>
      <c r="CO258" s="31">
        <f t="shared" ref="CO258:CO317" si="145">IF(AND(AH258=1,AND(AM258&gt;=4130,AM258&lt;=5074)),0,IF(AND(AH258=2,AND(AM258&gt;=5075,AM258&lt;=6372)),0,IF(AND(AH258=3,AND(AM258&gt;=6373,AM258&lt;=7434)),0,1)))</f>
        <v>1</v>
      </c>
      <c r="CP258" s="31">
        <f t="shared" si="136"/>
        <v>1</v>
      </c>
      <c r="CQ258" s="31">
        <f>IF(Y258="NO",0,IF(Y258="SI",IF(VLOOKUP(A258,'BD OFICIAL'!$A:$AO,40,0)=AQ258,0,1)))</f>
        <v>0</v>
      </c>
      <c r="CR258" s="31">
        <f>IF(Z258="NO",0,IF(Z258="SI",IF(VLOOKUP(A258,'BD OFICIAL'!$A:$AO,41,0)=AS258,0,1)))</f>
        <v>0</v>
      </c>
      <c r="CS258" s="31">
        <f t="shared" ref="CS258:CS317" si="146">IF(AND(CK258="SHNOM",AN258=275000),0,IF(AND(CK258="SHMAN",AN258&lt;=275000),0,IF(AND(CK258="SSH",AN258=0),0,1)))</f>
        <v>1</v>
      </c>
      <c r="CT258" s="31">
        <f t="shared" ref="CT258:CT317" si="147">IF(T258*AN258=AR258,0,1)</f>
        <v>0</v>
      </c>
      <c r="CU258" s="31">
        <f>IF(VLOOKUP(A258,'BD OFICIAL'!$A$1:$AL$1055,31,0)="SI",IF(AT258&gt;0,0,1),IF(AT258=0,0,1))</f>
        <v>0</v>
      </c>
      <c r="CV258" s="31">
        <f t="shared" ref="CV258:CV317" si="148">IF(AO258*T258-AT258=0,0,1)</f>
        <v>0</v>
      </c>
      <c r="CW258" s="31">
        <f t="shared" ref="CW258:CW317" si="149">IF((AP258+AQ258+AR258+AS258+AT258-AU258=0),0,1)</f>
        <v>0</v>
      </c>
      <c r="CX258" s="85" t="str">
        <f t="shared" si="125"/>
        <v>NO</v>
      </c>
      <c r="CY258" s="31">
        <f t="shared" si="126"/>
        <v>0</v>
      </c>
      <c r="CZ258" s="85" t="str">
        <f>IF(ISERROR(VLOOKUP(AI258,EXPERIENCIA!$A$1:$C$2100,1,0)),"NO","SI")</f>
        <v>NO</v>
      </c>
      <c r="DA258" s="85" t="str">
        <f>IF(CX258="no","NO APLICA",IF(AX258=0,"ERROR NOTA",IF(AND(AX258&gt;1,CZ258="NO"),"ERROR NOTA",IF(AND(CZ258="NO",AX258=1),0,IF(VLOOKUP(AI258,EXPERIENCIA!$A$1:$C$2100,3,0)=AX258,0,"ERROR NOTA")))))</f>
        <v>NO APLICA</v>
      </c>
      <c r="DB258" s="85" t="str">
        <f>IF(ISERROR(VLOOKUP(AI258,COMPORTAMIENTO!$A$1:$C$2100,1,0)),"NO","SI")</f>
        <v>NO</v>
      </c>
      <c r="DC258" s="85" t="str">
        <f>IF(CX258="NO","NO APLICA",IF(AY258=0,"ERROR NOTA",IF(AND(DB258="NO",AY258=7),0,IF(VLOOKUP(AI258,COMPORTAMIENTO!$A$2:$H$2100,8,0)=AY258,0,"ERROR NOTA"))))</f>
        <v>NO APLICA</v>
      </c>
      <c r="DD258" s="103" t="str">
        <f t="shared" si="127"/>
        <v>NO APLICA</v>
      </c>
      <c r="DE258" s="103" t="str">
        <f t="shared" si="128"/>
        <v>NO APLICA</v>
      </c>
      <c r="DF258" s="85" t="str">
        <f t="shared" ref="DF258:DF317" si="150">IF(J258="","NO",IF(J258="SIN PLAN FORMATIVO","NO",IF(J258=0,"NO","SI")))</f>
        <v>SI</v>
      </c>
      <c r="DG258" s="85">
        <f t="shared" ref="DG258:DG317" si="151">IF(OR(CX258="NO",DF258="SI"),0,(AZ258*0.5+BA258*0.5))</f>
        <v>0</v>
      </c>
      <c r="DH258" s="85">
        <f t="shared" si="129"/>
        <v>0</v>
      </c>
      <c r="DI258" s="85" t="str">
        <f t="shared" ref="DI258:DI317" si="152">IF(CX258="NO","NO APLICA",(DG258*0.35+DH258*0.65))</f>
        <v>NO APLICA</v>
      </c>
      <c r="DJ258" s="7" t="str">
        <f t="shared" si="130"/>
        <v>NO APLICA</v>
      </c>
      <c r="DK258" s="7" t="str">
        <f t="shared" ref="DK258:DK317" si="153">IF(CX258="NO","NO APLICA",IF(DF258="NO",DI258*0.45+DJ258*0.55,DJ258))</f>
        <v>NO APLICA</v>
      </c>
      <c r="DL258" s="12">
        <f t="shared" si="131"/>
        <v>5.0750000000000002</v>
      </c>
      <c r="DM258" s="12">
        <f>VLOOKUP(A258,'5 TD'!$A:$B,2,0)</f>
        <v>5075</v>
      </c>
      <c r="DN258" s="7" t="str">
        <f t="shared" ref="DN258:DN317" si="154">IF(CX258="SI",ROUND((DM258/AM258)*7,1),"NO APLICA")</f>
        <v>NO APLICA</v>
      </c>
      <c r="DO258" s="85" t="str">
        <f t="shared" ref="DO258:DO317" si="155">IF(DN258="NO APLICA","NO APLICA",IF(AND(DN258=BL258),"APROBADO","ERROR NOTA"))</f>
        <v>NO APLICA</v>
      </c>
      <c r="DP258" s="85" t="str">
        <f t="shared" si="137"/>
        <v>NO APLICA</v>
      </c>
      <c r="DQ258" s="7" t="str">
        <f t="shared" si="138"/>
        <v>NO APLICA</v>
      </c>
      <c r="DR258" s="85" t="str">
        <f t="shared" si="132"/>
        <v>NO APLICA</v>
      </c>
      <c r="DS258" s="2">
        <f>+('3 Planilla Preadjudicación OTIC'!BO258)</f>
        <v>0</v>
      </c>
      <c r="DT258" s="2" t="str">
        <f>IF(DR258="APROBADO",VLOOKUP(A258,'5 TD'!$D$3:$E$270,2,0),"NO APLICA")</f>
        <v>NO APLICA</v>
      </c>
      <c r="DU258" s="2" t="str">
        <f t="shared" si="139"/>
        <v>NO APLICA</v>
      </c>
      <c r="DV258" s="2" t="str">
        <f>IF(DU258="SI",VLOOKUP(A258,'5 TD'!$G$3:$H$270,2,0),"NO APLICA ")</f>
        <v xml:space="preserve">NO APLICA </v>
      </c>
      <c r="DW258" s="2" t="str">
        <f t="shared" si="133"/>
        <v>NO</v>
      </c>
      <c r="DX258" s="2" t="str">
        <f>IF(DW258="SI",VLOOKUP(A258,'5 TD'!$J$4:$K$472,2,0),"NO APLICA")</f>
        <v>NO APLICA</v>
      </c>
      <c r="DY258" s="2" t="str">
        <f t="shared" si="134"/>
        <v>NO</v>
      </c>
      <c r="DZ258" s="7" t="str">
        <f>IF(DY258="SI",VLOOKUP(A258,'5 TD'!$M$4:$N$350,2,0),"NO APLICA")</f>
        <v>NO APLICA</v>
      </c>
      <c r="EA258" s="2" t="str">
        <f t="shared" ref="EA258:EA317" si="156">IF(DZ258="NO APLICA","NO APLICA",IF(DZ258=AY258,"SI","NO"))</f>
        <v>NO APLICA</v>
      </c>
      <c r="EB258" s="12" t="str">
        <f t="shared" si="135"/>
        <v/>
      </c>
      <c r="EC258" s="12" t="str">
        <f>IF(EA258="SI",VLOOKUP(A258,'5 TD'!$V$4:$W$479,2,0),"NO APLICA")</f>
        <v>NO APLICA</v>
      </c>
      <c r="ED258" s="2" t="str">
        <f t="shared" si="140"/>
        <v>NO</v>
      </c>
      <c r="EE258" s="79" t="str">
        <f>IF(ED258="SI",VLOOKUP(AI258,COMPORTAMIENTO!$A$1:$H$2100,7,0),"NO APLICA")</f>
        <v>NO APLICA</v>
      </c>
      <c r="EF258" s="234" t="str">
        <f>IF(ED258="SI",VLOOKUP(A258,'5 TD'!$P$2:$Q$479,2,0),"NO APLICA")</f>
        <v>NO APLICA</v>
      </c>
      <c r="EG258" s="2" t="str">
        <f t="shared" si="141"/>
        <v>NO</v>
      </c>
      <c r="EH258" s="2">
        <f>IF(CZ258="no",0,VLOOKUP(AI258,EXPERIENCIA!$A$1:$C$2100,2,0))</f>
        <v>0</v>
      </c>
      <c r="EI258" s="2">
        <f>IF(CZ258="si",VLOOKUP(A258,'5 TD'!$S$3:$T$2103,2,0),0)</f>
        <v>0</v>
      </c>
      <c r="EJ258" s="2" t="str">
        <f t="shared" si="142"/>
        <v>SI</v>
      </c>
      <c r="EK258" s="2">
        <f>+('3 Planilla Preadjudicación OTIC'!BU259)</f>
        <v>0</v>
      </c>
      <c r="EL258" s="3"/>
      <c r="EM258" s="3"/>
      <c r="EN258" s="3"/>
    </row>
    <row r="259" spans="1:144" ht="15" hidden="1" customHeight="1" x14ac:dyDescent="0.3">
      <c r="A259" s="2">
        <f>+('3 Planilla Preadjudicación OTIC'!A259)</f>
        <v>14556</v>
      </c>
      <c r="B259" s="2" t="str">
        <f>+('3 Planilla Preadjudicación OTIC'!B259)</f>
        <v>53334038-5</v>
      </c>
      <c r="C259" s="4">
        <f>+('3 Planilla Preadjudicación OTIC'!E259)</f>
        <v>2025</v>
      </c>
      <c r="D259" s="4" t="str">
        <f>+('3 Planilla Preadjudicación OTIC'!F259)</f>
        <v>Fondos Regionales</v>
      </c>
      <c r="E259" s="4" t="str">
        <f>+('3 Planilla Preadjudicación OTIC'!G259)</f>
        <v>61531000-K</v>
      </c>
      <c r="F259" s="4" t="str">
        <f>+('3 Planilla Preadjudicación OTIC'!H259)</f>
        <v>SENCE</v>
      </c>
      <c r="G259" s="4"/>
      <c r="H259" s="4"/>
      <c r="I259" s="4" t="str">
        <f>+('3 Planilla Preadjudicación OTIC'!I259)</f>
        <v>LABORES DE INSTALACIONES SANITARIAS</v>
      </c>
      <c r="J259" s="4" t="str">
        <f>+('3 Planilla Preadjudicación OTIC'!J259)</f>
        <v>PF1575</v>
      </c>
      <c r="K259" s="4" t="str">
        <f>+('3 Planilla Preadjudicación OTIC'!K259)</f>
        <v>TÉCNICAS PARA EL EMPRENDIMIENTO</v>
      </c>
      <c r="L259" s="4" t="str">
        <f>+('3 Planilla Preadjudicación OTIC'!L259)</f>
        <v>PF0921</v>
      </c>
      <c r="M259" s="2">
        <f>+('3 Planilla Preadjudicación OTIC'!M259)</f>
        <v>9</v>
      </c>
      <c r="N259" s="4" t="str">
        <f>+('3 Planilla Preadjudicación OTIC'!N259)</f>
        <v>DE LA ARAUCANÍA</v>
      </c>
      <c r="O259" s="4" t="str">
        <f>+('3 Planilla Preadjudicación OTIC'!O259)</f>
        <v>PERQUENCO</v>
      </c>
      <c r="P259" s="4" t="str">
        <f>+('3 Planilla Preadjudicación OTIC'!P259)</f>
        <v>PERSONAS VULNERABLES PERTENECIENTES AL 80 % MÁS VULNERABLE</v>
      </c>
      <c r="Q259" s="4" t="str">
        <f>+('3 Planilla Preadjudicación OTIC'!Q259)</f>
        <v>PRESENCIAL</v>
      </c>
      <c r="R259" s="4" t="str">
        <f>+('3 Planilla Preadjudicación OTIC'!R259)</f>
        <v>INDEPENDIENTE</v>
      </c>
      <c r="S259" s="4" t="str">
        <f>+('3 Planilla Preadjudicación OTIC'!S259)</f>
        <v>01. LUNES - MAÑANA / 04. MARTES - MAÑANA / 07. MIÉRCOLES - MAÑANA / 10. JUEVES - MAÑANA / 13. VIERNES - MAÑANA</v>
      </c>
      <c r="T259" s="2">
        <f>+('3 Planilla Preadjudicación OTIC'!T259)</f>
        <v>20</v>
      </c>
      <c r="U259" s="2">
        <f>+('3 Planilla Preadjudicación OTIC'!U259)</f>
        <v>145</v>
      </c>
      <c r="V259" s="2">
        <f>+('3 Planilla Preadjudicación OTIC'!V259)</f>
        <v>12</v>
      </c>
      <c r="W259" s="2">
        <f>+('3 Planilla Preadjudicación OTIC'!W259)</f>
        <v>157</v>
      </c>
      <c r="X259" s="2">
        <f>+('3 Planilla Preadjudicación OTIC'!X259)</f>
        <v>4</v>
      </c>
      <c r="Y259" s="2" t="str">
        <f>+('3 Planilla Preadjudicación OTIC'!Y259)</f>
        <v>SI</v>
      </c>
      <c r="Z259" s="2" t="str">
        <f>+('3 Planilla Preadjudicación OTIC'!Z259)</f>
        <v>SI</v>
      </c>
      <c r="AA259" s="2" t="str">
        <f>+('3 Planilla Preadjudicación OTIC'!AA259)</f>
        <v>SI</v>
      </c>
      <c r="AB259" s="4">
        <f>+('3 Planilla Preadjudicación OTIC'!AB259)</f>
        <v>0</v>
      </c>
      <c r="AC259" s="4" t="str">
        <f>+('3 Planilla Preadjudicación OTIC'!AC259)</f>
        <v>EDUCACIÓN MEDIA COMPLETA, PREFERENTEMENTE. Y HABER CURSADO EL CURSO DE “LABORES DE SOPORTE EN INSTALACIONES
SANITARIAS” O EXPERIENCIA DE DOS AÑOS COMO “AYUDANTE INSTALACIONES SANITARIAS”, DEMOSTRABLE.</v>
      </c>
      <c r="AD259" s="2" t="str">
        <f>+('3 Planilla Preadjudicación OTIC'!AD259)</f>
        <v>No</v>
      </c>
      <c r="AE259" s="4">
        <f>+('3 Planilla Preadjudicación OTIC'!AE259)</f>
        <v>0</v>
      </c>
      <c r="AF259" s="2" t="str">
        <f>+('3 Planilla Preadjudicación OTIC'!AF259)</f>
        <v>CONVOCATORIA ABIERTA</v>
      </c>
      <c r="AG259" s="2">
        <f>+('3 Planilla Preadjudicación OTIC'!AG259)</f>
        <v>40</v>
      </c>
      <c r="AH259" s="30">
        <v>2</v>
      </c>
      <c r="AI259" s="2" t="str">
        <f>+('3 Planilla Preadjudicación OTIC'!AI259)</f>
        <v>76998987-0</v>
      </c>
      <c r="AJ259" s="135" t="str">
        <f>+('3 Planilla Preadjudicación OTIC'!AJ259)</f>
        <v>Instituto de Capacitación Decin Spa.</v>
      </c>
      <c r="AK259" s="4">
        <f>+('3 Planilla Preadjudicación OTIC'!AK259)</f>
        <v>157</v>
      </c>
      <c r="AL259" s="2">
        <f>+('3 Planilla Preadjudicación OTIC'!AL259)</f>
        <v>40</v>
      </c>
      <c r="AM259" s="2">
        <f>+('3 Planilla Preadjudicación OTIC'!AM259)</f>
        <v>5.0750000000000002</v>
      </c>
      <c r="AN259" s="12">
        <f>+('3 Planilla Preadjudicación OTIC'!AN259)</f>
        <v>0</v>
      </c>
      <c r="AO259" s="12">
        <f>+('3 Planilla Preadjudicación OTIC'!AO259)</f>
        <v>0</v>
      </c>
      <c r="AP259" s="12" t="str">
        <f>+('3 Planilla Preadjudicación OTIC'!AP259)</f>
        <v>15.935.500</v>
      </c>
      <c r="AQ259" s="12">
        <f>+('3 Planilla Preadjudicación OTIC'!AQ259)</f>
        <v>3200000</v>
      </c>
      <c r="AR259" s="12">
        <f>+('3 Planilla Preadjudicación OTIC'!AR259)</f>
        <v>0</v>
      </c>
      <c r="AS259" s="12">
        <f>+('3 Planilla Preadjudicación OTIC'!AS259)</f>
        <v>4000000</v>
      </c>
      <c r="AT259" s="12">
        <f>+('3 Planilla Preadjudicación OTIC'!AT259)</f>
        <v>0</v>
      </c>
      <c r="AU259" s="12" t="str">
        <f>+('3 Planilla Preadjudicación OTIC'!AU259)</f>
        <v>23.135.500</v>
      </c>
      <c r="AV259" s="12" t="str">
        <f>+('3 Planilla Preadjudicación OTIC'!AV259)</f>
        <v>No</v>
      </c>
      <c r="AW259" s="4" t="str">
        <f>+('3 Planilla Preadjudicación OTIC'!AW259)</f>
        <v>No incluye subsidio de herramienta , cuando debería estar integrado</v>
      </c>
      <c r="AX259" s="4">
        <f>+('3 Planilla Preadjudicación OTIC'!AX259)</f>
        <v>0</v>
      </c>
      <c r="AY259" s="2">
        <f>+('3 Planilla Preadjudicación OTIC'!AY259)</f>
        <v>0</v>
      </c>
      <c r="AZ259" s="2" t="str">
        <f>+('3 Planilla Preadjudicación OTIC'!BA259)</f>
        <v>-</v>
      </c>
      <c r="BA259" s="2" t="str">
        <f>+('3 Planilla Preadjudicación OTIC'!BB259)</f>
        <v>-</v>
      </c>
      <c r="BB259" s="2" t="str">
        <f>+('3 Planilla Preadjudicación OTIC'!BC259)</f>
        <v>-</v>
      </c>
      <c r="BC259" s="2" t="str">
        <f>+('3 Planilla Preadjudicación OTIC'!BD259)</f>
        <v>-</v>
      </c>
      <c r="BD259" s="2" t="str">
        <f>+('3 Planilla Preadjudicación OTIC'!BE259)</f>
        <v>-</v>
      </c>
      <c r="BE259" s="2" t="str">
        <f>+('3 Planilla Preadjudicación OTIC'!BF259)</f>
        <v>-</v>
      </c>
      <c r="BF259" s="2"/>
      <c r="BG259" s="2">
        <f>+('3 Planilla Preadjudicación OTIC'!BG259)</f>
        <v>0</v>
      </c>
      <c r="BH259" s="2">
        <f>+('3 Planilla Preadjudicación OTIC'!BH259)</f>
        <v>0</v>
      </c>
      <c r="BI259" s="2">
        <f>+('3 Planilla Preadjudicación OTIC'!BI259)</f>
        <v>0</v>
      </c>
      <c r="BJ259" s="2">
        <f>+('3 Planilla Preadjudicación OTIC'!BJ259)</f>
        <v>0</v>
      </c>
      <c r="BK259" s="2">
        <f>+('3 Planilla Preadjudicación OTIC'!BK259)</f>
        <v>0</v>
      </c>
      <c r="BL259" s="199">
        <f>+('3 Planilla Preadjudicación OTIC'!BM259)</f>
        <v>0</v>
      </c>
      <c r="BM259" s="103">
        <f>ROUND(('3 Planilla Preadjudicación OTIC'!BN259),1)</f>
        <v>0</v>
      </c>
      <c r="BN259" s="4">
        <f>+('3 Planilla Preadjudicación OTIC'!BO259)</f>
        <v>0</v>
      </c>
      <c r="BO259" s="4">
        <f>+('3 Planilla Preadjudicación OTIC'!BP259)</f>
        <v>0</v>
      </c>
      <c r="BP259" s="4">
        <f>+('3 Planilla Preadjudicación OTIC'!BQ259)</f>
        <v>0</v>
      </c>
      <c r="BQ259" s="4">
        <f>+('3 Planilla Preadjudicación OTIC'!BR259)</f>
        <v>0</v>
      </c>
      <c r="BR259" s="4">
        <f>+('3 Planilla Preadjudicación OTIC'!BS259)</f>
        <v>0</v>
      </c>
      <c r="BS259" s="4">
        <f>+('3 Planilla Preadjudicación OTIC'!BT259)</f>
        <v>0</v>
      </c>
      <c r="BT259" s="135"/>
      <c r="BU259" s="85">
        <f>IF(VLOOKUP(A259,'BD OFICIAL'!$A$1:$AL$2097,7,0)=D259,0,1)</f>
        <v>0</v>
      </c>
      <c r="BV259" s="85">
        <f>IF(VLOOKUP(A259,'BD OFICIAL'!$A$1:$AL$2097,11,0)=J259,0,1)</f>
        <v>0</v>
      </c>
      <c r="BW259" s="85">
        <f>IF(VLOOKUP(A259,'BD OFICIAL'!$A$1:$AL$2097,13,0)=L259,0,1)</f>
        <v>0</v>
      </c>
      <c r="BX259" s="2">
        <f>IF(VLOOKUP(A259,'BD OFICIAL'!$A$1:$AL$2097,16,0)=O259,0,1)</f>
        <v>0</v>
      </c>
      <c r="BY259" s="2">
        <f>IF(VLOOKUP(A259,'BD OFICIAL'!$A$1:$AL$2097,17,0)=P259,0,1)</f>
        <v>0</v>
      </c>
      <c r="BZ259" s="2">
        <f>IF(VLOOKUP(A259,'BD OFICIAL'!$A$1:$AL$2097,19,0)=R259,0,1)</f>
        <v>0</v>
      </c>
      <c r="CA259" s="2">
        <f>IF(VLOOKUP(A259,'BD OFICIAL'!$A$1:$AL$2097,21,0)=T259,0,1)</f>
        <v>0</v>
      </c>
      <c r="CB259" s="2">
        <f>IF(VLOOKUP(A259,'BD OFICIAL'!$A$1:$AL$2097,24,0)=AK259,0,1)</f>
        <v>0</v>
      </c>
      <c r="CC259" s="2">
        <f>IF(VLOOKUP(A259,'BD OFICIAL'!$A$1:$AL$2097,25,0)=X259,0,1)</f>
        <v>0</v>
      </c>
      <c r="CD259" s="2">
        <f>IF(VLOOKUP(A259,'BD OFICIAL'!$A$1:$AL$2097,26,0)=Y259,0,1)</f>
        <v>0</v>
      </c>
      <c r="CE259" s="2">
        <f>IF(VLOOKUP(A259,'BD OFICIAL'!$A$1:$AL$2097,27,0)=Z259,0,1)</f>
        <v>0</v>
      </c>
      <c r="CF259" s="2">
        <f>IF(VLOOKUP(A259,'BD OFICIAL'!$A$1:$AL$2097,28,0)=AA259,0,1)</f>
        <v>0</v>
      </c>
      <c r="CG259" s="2">
        <f>IF(VLOOKUP(A259,'BD OFICIAL'!$A$1:$AL$2097,33,0)=AF259,0,1)</f>
        <v>0</v>
      </c>
      <c r="CH259" s="2">
        <f>IF(VLOOKUP(A259,'BD OFICIAL'!$A$1:$AL$2097,35,0)=AH259,0,1)</f>
        <v>0</v>
      </c>
      <c r="CI259" s="85">
        <f>IF(VLOOKUP(A259,'BD OFICIAL'!$A$1:$AL$2097,34,0)=AL259,0,1)</f>
        <v>0</v>
      </c>
      <c r="CJ259" s="12">
        <f>VLOOKUP(A259,'BD OFICIAL'!$A$1:$AM$2097,36,0)*AM259-AP259</f>
        <v>-15919564.5</v>
      </c>
      <c r="CK259" s="85" t="str">
        <f t="shared" si="143"/>
        <v>SHNOM</v>
      </c>
      <c r="CL259" s="85" t="str">
        <f t="shared" si="144"/>
        <v>SI</v>
      </c>
      <c r="CM259" s="85" t="str">
        <f t="shared" ref="CM259:CM317" si="157">IF(SUM(AZ259:BF259)&gt;0,"SI","NO")</f>
        <v>NO</v>
      </c>
      <c r="CN259" s="31">
        <f t="shared" ref="CN259:CN317" si="158">IF(AND(AV259="NO",CM259="NO"),0,1)*IF(AND(AV259="SI",CL259="SI",CM259="NO"),0,1)*IF(AND(AV259="SI",CL259="NO",CM259="SI"),0,1)</f>
        <v>0</v>
      </c>
      <c r="CO259" s="31">
        <f t="shared" si="145"/>
        <v>1</v>
      </c>
      <c r="CP259" s="31">
        <f t="shared" si="136"/>
        <v>1</v>
      </c>
      <c r="CQ259" s="31">
        <f>IF(Y259="NO",0,IF(Y259="SI",IF(VLOOKUP(A259,'BD OFICIAL'!$A:$AO,40,0)=AQ259,0,1)))</f>
        <v>0</v>
      </c>
      <c r="CR259" s="31">
        <f>IF(Z259="NO",0,IF(Z259="SI",IF(VLOOKUP(A259,'BD OFICIAL'!$A:$AO,41,0)=AS259,0,1)))</f>
        <v>0</v>
      </c>
      <c r="CS259" s="31">
        <f t="shared" si="146"/>
        <v>1</v>
      </c>
      <c r="CT259" s="31">
        <f t="shared" si="147"/>
        <v>0</v>
      </c>
      <c r="CU259" s="31">
        <f>IF(VLOOKUP(A259,'BD OFICIAL'!$A$1:$AL$1055,31,0)="SI",IF(AT259&gt;0,0,1),IF(AT259=0,0,1))</f>
        <v>0</v>
      </c>
      <c r="CV259" s="31">
        <f t="shared" si="148"/>
        <v>0</v>
      </c>
      <c r="CW259" s="31">
        <f t="shared" si="149"/>
        <v>0</v>
      </c>
      <c r="CX259" s="85" t="str">
        <f t="shared" ref="CX259:CX317" si="159">IF(AND(AV259="SI",SUM(BU259+BV259+BW259+BX259+BY259+BZ259+CA259+CB259+CC259+CD259+CE259+CF259+CG259+CH259+CI259+CJ259+CN259+CO259+CP259+CQ259+CR259+CS259+CT259+CU259+CV259+CW259)=0),"SI","NO")</f>
        <v>NO</v>
      </c>
      <c r="CY259" s="31">
        <f t="shared" ref="CY259:CY317" si="160">IF(AV259=CX259,0,1)</f>
        <v>0</v>
      </c>
      <c r="CZ259" s="85" t="str">
        <f>IF(ISERROR(VLOOKUP(AI259,EXPERIENCIA!$A$1:$C$2100,1,0)),"NO","SI")</f>
        <v>NO</v>
      </c>
      <c r="DA259" s="85" t="str">
        <f>IF(CX259="no","NO APLICA",IF(AX259=0,"ERROR NOTA",IF(AND(AX259&gt;1,CZ259="NO"),"ERROR NOTA",IF(AND(CZ259="NO",AX259=1),0,IF(VLOOKUP(AI259,EXPERIENCIA!$A$1:$C$2100,3,0)=AX259,0,"ERROR NOTA")))))</f>
        <v>NO APLICA</v>
      </c>
      <c r="DB259" s="85" t="str">
        <f>IF(ISERROR(VLOOKUP(AI259,COMPORTAMIENTO!$A$1:$C$2100,1,0)),"NO","SI")</f>
        <v>NO</v>
      </c>
      <c r="DC259" s="85" t="str">
        <f>IF(CX259="NO","NO APLICA",IF(AY259=0,"ERROR NOTA",IF(AND(DB259="NO",AY259=7),0,IF(VLOOKUP(AI259,COMPORTAMIENTO!$A$2:$H$2100,8,0)=AY259,0,"ERROR NOTA"))))</f>
        <v>NO APLICA</v>
      </c>
      <c r="DD259" s="103" t="str">
        <f t="shared" ref="DD259:DD317" si="161">IF(CX259="no","NO APLICA",IF(DA259=0,(AX259*0.1),"ERROR NOTA"))</f>
        <v>NO APLICA</v>
      </c>
      <c r="DE259" s="103" t="str">
        <f t="shared" ref="DE259:DE317" si="162">IF(CX259="no","NO APLICA",IF(DC259=0,(AY259*0.1),"ERROR NOTA"))</f>
        <v>NO APLICA</v>
      </c>
      <c r="DF259" s="85" t="str">
        <f t="shared" si="150"/>
        <v>SI</v>
      </c>
      <c r="DG259" s="85">
        <f t="shared" si="151"/>
        <v>0</v>
      </c>
      <c r="DH259" s="85">
        <f t="shared" ref="DH259:DH317" si="163">IF(OR(CX259="NO",DF259="SI"),0,(BB259*0.15+BC259*0.25+BD259*0.2+BE259*0.25+BG259*0.15))</f>
        <v>0</v>
      </c>
      <c r="DI259" s="85" t="str">
        <f t="shared" si="152"/>
        <v>NO APLICA</v>
      </c>
      <c r="DJ259" s="7" t="str">
        <f t="shared" ref="DJ259:DJ317" si="164">IF(CX259="NO","NO APLICA",(BG259*0.3+BH259*0.3+BI259*0.2+BJ259*0.1+BK259*0.1))</f>
        <v>NO APLICA</v>
      </c>
      <c r="DK259" s="7" t="str">
        <f t="shared" si="153"/>
        <v>NO APLICA</v>
      </c>
      <c r="DL259" s="12">
        <f t="shared" ref="DL259:DL317" si="165">+(AM259)</f>
        <v>5.0750000000000002</v>
      </c>
      <c r="DM259" s="12">
        <f>VLOOKUP(A259,'5 TD'!$A:$B,2,0)</f>
        <v>5075</v>
      </c>
      <c r="DN259" s="7" t="str">
        <f t="shared" si="154"/>
        <v>NO APLICA</v>
      </c>
      <c r="DO259" s="85" t="str">
        <f t="shared" si="155"/>
        <v>NO APLICA</v>
      </c>
      <c r="DP259" s="85" t="str">
        <f t="shared" si="137"/>
        <v>NO APLICA</v>
      </c>
      <c r="DQ259" s="7" t="str">
        <f t="shared" si="138"/>
        <v>NO APLICA</v>
      </c>
      <c r="DR259" s="85" t="str">
        <f t="shared" ref="DR259:DR317" si="166">IF(DP259="NO APLICA","NO APLICA",IF(AND(DP259="APROBADO",DQ259=BM259),"APROBADO",IF(AND(DP259="APROBADO",DQ259&lt;&gt;BM259),"ERROR NOTA","NO APLICA")))</f>
        <v>NO APLICA</v>
      </c>
      <c r="DS259" s="2">
        <f>+('3 Planilla Preadjudicación OTIC'!BO259)</f>
        <v>0</v>
      </c>
      <c r="DT259" s="2" t="str">
        <f>IF(DR259="APROBADO",VLOOKUP(A259,'5 TD'!$D$3:$E$270,2,0),"NO APLICA")</f>
        <v>NO APLICA</v>
      </c>
      <c r="DU259" s="2" t="str">
        <f t="shared" si="139"/>
        <v>NO APLICA</v>
      </c>
      <c r="DV259" s="2" t="str">
        <f>IF(DU259="SI",VLOOKUP(A259,'5 TD'!$G$3:$H$270,2,0),"NO APLICA ")</f>
        <v xml:space="preserve">NO APLICA </v>
      </c>
      <c r="DW259" s="2" t="str">
        <f t="shared" ref="DW259:DW317" si="167">IF(DV259="NO APLICA","NO",IF(DV259=DK259,"SI","NO"))</f>
        <v>NO</v>
      </c>
      <c r="DX259" s="2" t="str">
        <f>IF(DW259="SI",VLOOKUP(A259,'5 TD'!$J$4:$K$472,2,0),"NO APLICA")</f>
        <v>NO APLICA</v>
      </c>
      <c r="DY259" s="2" t="str">
        <f t="shared" ref="DY259:DY318" si="168">IF(DX259="NO APLICA","NO",IF(DX259=AY259,"SI","NO"))</f>
        <v>NO</v>
      </c>
      <c r="DZ259" s="7" t="str">
        <f>IF(DY259="SI",VLOOKUP(A259,'5 TD'!$M$4:$N$350,2,0),"NO APLICA")</f>
        <v>NO APLICA</v>
      </c>
      <c r="EA259" s="2" t="str">
        <f t="shared" si="156"/>
        <v>NO APLICA</v>
      </c>
      <c r="EB259" s="12" t="str">
        <f t="shared" ref="EB259:EB318" si="169">IF(EA259="SI",AM259,"")</f>
        <v/>
      </c>
      <c r="EC259" s="12" t="str">
        <f>IF(EA259="SI",VLOOKUP(A259,'5 TD'!$V$4:$W$479,2,0),"NO APLICA")</f>
        <v>NO APLICA</v>
      </c>
      <c r="ED259" s="2" t="str">
        <f t="shared" si="140"/>
        <v>NO</v>
      </c>
      <c r="EE259" s="79" t="str">
        <f>IF(ED259="SI",VLOOKUP(AI259,COMPORTAMIENTO!$A$1:$H$2100,7,0),"NO APLICA")</f>
        <v>NO APLICA</v>
      </c>
      <c r="EF259" s="234" t="str">
        <f>IF(ED259="SI",VLOOKUP(A259,'5 TD'!$P$2:$Q$479,2,0),"NO APLICA")</f>
        <v>NO APLICA</v>
      </c>
      <c r="EG259" s="2" t="str">
        <f t="shared" si="141"/>
        <v>NO</v>
      </c>
      <c r="EH259" s="2">
        <f>IF(CZ259="no",0,VLOOKUP(AI259,EXPERIENCIA!$A$1:$C$2100,2,0))</f>
        <v>0</v>
      </c>
      <c r="EI259" s="2">
        <f>IF(CZ259="si",VLOOKUP(A259,'5 TD'!$S$3:$T$2103,2,0),0)</f>
        <v>0</v>
      </c>
      <c r="EJ259" s="2" t="str">
        <f t="shared" si="142"/>
        <v>SI</v>
      </c>
      <c r="EK259" s="2">
        <f>+('3 Planilla Preadjudicación OTIC'!BU260)</f>
        <v>0</v>
      </c>
      <c r="EL259" s="3"/>
      <c r="EM259" s="3"/>
      <c r="EN259" s="3"/>
    </row>
    <row r="260" spans="1:144" ht="15" hidden="1" customHeight="1" x14ac:dyDescent="0.3">
      <c r="A260" s="2">
        <f>+('3 Planilla Preadjudicación OTIC'!A260)</f>
        <v>14557</v>
      </c>
      <c r="B260" s="2" t="str">
        <f>+('3 Planilla Preadjudicación OTIC'!B260)</f>
        <v>53334038-5</v>
      </c>
      <c r="C260" s="4">
        <f>+('3 Planilla Preadjudicación OTIC'!E260)</f>
        <v>2025</v>
      </c>
      <c r="D260" s="4" t="str">
        <f>+('3 Planilla Preadjudicación OTIC'!F260)</f>
        <v>Fondos Regionales</v>
      </c>
      <c r="E260" s="4" t="str">
        <f>+('3 Planilla Preadjudicación OTIC'!G260)</f>
        <v>61531000-K</v>
      </c>
      <c r="F260" s="4" t="str">
        <f>+('3 Planilla Preadjudicación OTIC'!H260)</f>
        <v>SENCE</v>
      </c>
      <c r="G260" s="4"/>
      <c r="H260" s="4"/>
      <c r="I260" s="4" t="str">
        <f>+('3 Planilla Preadjudicación OTIC'!I260)</f>
        <v>LABORES DE INSTALACIONES SANITARIAS</v>
      </c>
      <c r="J260" s="4" t="str">
        <f>+('3 Planilla Preadjudicación OTIC'!J260)</f>
        <v>PF1575</v>
      </c>
      <c r="K260" s="4" t="str">
        <f>+('3 Planilla Preadjudicación OTIC'!K260)</f>
        <v>TÉCNICAS PARA EL EMPRENDIMIENTO</v>
      </c>
      <c r="L260" s="4" t="str">
        <f>+('3 Planilla Preadjudicación OTIC'!L260)</f>
        <v>PF0921</v>
      </c>
      <c r="M260" s="2">
        <f>+('3 Planilla Preadjudicación OTIC'!M260)</f>
        <v>9</v>
      </c>
      <c r="N260" s="4" t="str">
        <f>+('3 Planilla Preadjudicación OTIC'!N260)</f>
        <v>DE LA ARAUCANÍA</v>
      </c>
      <c r="O260" s="4" t="str">
        <f>+('3 Planilla Preadjudicación OTIC'!O260)</f>
        <v>LUMACO</v>
      </c>
      <c r="P260" s="4" t="str">
        <f>+('3 Planilla Preadjudicación OTIC'!P260)</f>
        <v>PERSONAS VULNERABLES PERTENECIENTES AL 80 % MÁS VULNERABLE</v>
      </c>
      <c r="Q260" s="4" t="str">
        <f>+('3 Planilla Preadjudicación OTIC'!Q260)</f>
        <v>PRESENCIAL</v>
      </c>
      <c r="R260" s="4" t="str">
        <f>+('3 Planilla Preadjudicación OTIC'!R260)</f>
        <v>INDEPENDIENTE</v>
      </c>
      <c r="S260" s="4" t="str">
        <f>+('3 Planilla Preadjudicación OTIC'!S260)</f>
        <v>01. LUNES - MAÑANA / 04. MARTES - MAÑANA / 07. MIÉRCOLES - MAÑANA / 10. JUEVES - MAÑANA / 13. VIERNES - MAÑANA</v>
      </c>
      <c r="T260" s="2">
        <f>+('3 Planilla Preadjudicación OTIC'!T260)</f>
        <v>20</v>
      </c>
      <c r="U260" s="2">
        <f>+('3 Planilla Preadjudicación OTIC'!U260)</f>
        <v>145</v>
      </c>
      <c r="V260" s="2">
        <f>+('3 Planilla Preadjudicación OTIC'!V260)</f>
        <v>12</v>
      </c>
      <c r="W260" s="2">
        <f>+('3 Planilla Preadjudicación OTIC'!W260)</f>
        <v>157</v>
      </c>
      <c r="X260" s="2">
        <f>+('3 Planilla Preadjudicación OTIC'!X260)</f>
        <v>4</v>
      </c>
      <c r="Y260" s="2" t="str">
        <f>+('3 Planilla Preadjudicación OTIC'!Y260)</f>
        <v>SI</v>
      </c>
      <c r="Z260" s="2" t="str">
        <f>+('3 Planilla Preadjudicación OTIC'!Z260)</f>
        <v>SI</v>
      </c>
      <c r="AA260" s="2" t="str">
        <f>+('3 Planilla Preadjudicación OTIC'!AA260)</f>
        <v>SI</v>
      </c>
      <c r="AB260" s="4">
        <f>+('3 Planilla Preadjudicación OTIC'!AB260)</f>
        <v>0</v>
      </c>
      <c r="AC260" s="4" t="str">
        <f>+('3 Planilla Preadjudicación OTIC'!AC260)</f>
        <v>EDUCACIÓN MEDIA COMPLETA, PREFERENTEMENTE. Y HABER CURSADO EL CURSO DE “LABORES DE SOPORTE EN INSTALACIONES
SANITARIAS” O EXPERIENCIA DE DOS AÑOS COMO “AYUDANTE INSTALACIONES SANITARIAS”, DEMOSTRABLE.</v>
      </c>
      <c r="AD260" s="2" t="str">
        <f>+('3 Planilla Preadjudicación OTIC'!AD260)</f>
        <v>No</v>
      </c>
      <c r="AE260" s="4">
        <f>+('3 Planilla Preadjudicación OTIC'!AE260)</f>
        <v>0</v>
      </c>
      <c r="AF260" s="2" t="str">
        <f>+('3 Planilla Preadjudicación OTIC'!AF260)</f>
        <v>CONVOCATORIA ABIERTA</v>
      </c>
      <c r="AG260" s="2">
        <f>+('3 Planilla Preadjudicación OTIC'!AG260)</f>
        <v>40</v>
      </c>
      <c r="AH260" s="30">
        <v>2</v>
      </c>
      <c r="AI260" s="2" t="str">
        <f>+('3 Planilla Preadjudicación OTIC'!AI260)</f>
        <v>76998987-0</v>
      </c>
      <c r="AJ260" s="135" t="str">
        <f>+('3 Planilla Preadjudicación OTIC'!AJ260)</f>
        <v>Instituto de Capacitación Decin Spa.</v>
      </c>
      <c r="AK260" s="4">
        <f>+('3 Planilla Preadjudicación OTIC'!AK260)</f>
        <v>157</v>
      </c>
      <c r="AL260" s="2">
        <f>+('3 Planilla Preadjudicación OTIC'!AL260)</f>
        <v>40</v>
      </c>
      <c r="AM260" s="2">
        <f>+('3 Planilla Preadjudicación OTIC'!AM260)</f>
        <v>5.0750000000000002</v>
      </c>
      <c r="AN260" s="12">
        <f>+('3 Planilla Preadjudicación OTIC'!AN260)</f>
        <v>0</v>
      </c>
      <c r="AO260" s="12">
        <f>+('3 Planilla Preadjudicación OTIC'!AO260)</f>
        <v>0</v>
      </c>
      <c r="AP260" s="12" t="str">
        <f>+('3 Planilla Preadjudicación OTIC'!AP260)</f>
        <v>15.935.500</v>
      </c>
      <c r="AQ260" s="12">
        <f>+('3 Planilla Preadjudicación OTIC'!AQ260)</f>
        <v>3200000</v>
      </c>
      <c r="AR260" s="12">
        <f>+('3 Planilla Preadjudicación OTIC'!AR260)</f>
        <v>0</v>
      </c>
      <c r="AS260" s="12">
        <f>+('3 Planilla Preadjudicación OTIC'!AS260)</f>
        <v>4000000</v>
      </c>
      <c r="AT260" s="12">
        <f>+('3 Planilla Preadjudicación OTIC'!AT260)</f>
        <v>0</v>
      </c>
      <c r="AU260" s="12" t="str">
        <f>+('3 Planilla Preadjudicación OTIC'!AU260)</f>
        <v>23.135.500</v>
      </c>
      <c r="AV260" s="12" t="str">
        <f>+('3 Planilla Preadjudicación OTIC'!AV260)</f>
        <v>No</v>
      </c>
      <c r="AW260" s="4" t="str">
        <f>+('3 Planilla Preadjudicación OTIC'!AW260)</f>
        <v>No incluye subsidio de herramienta , cuando debería estar integrado</v>
      </c>
      <c r="AX260" s="4">
        <f>+('3 Planilla Preadjudicación OTIC'!AX260)</f>
        <v>0</v>
      </c>
      <c r="AY260" s="2">
        <f>+('3 Planilla Preadjudicación OTIC'!AY260)</f>
        <v>0</v>
      </c>
      <c r="AZ260" s="2" t="str">
        <f>+('3 Planilla Preadjudicación OTIC'!BA260)</f>
        <v>-</v>
      </c>
      <c r="BA260" s="2" t="str">
        <f>+('3 Planilla Preadjudicación OTIC'!BB260)</f>
        <v>-</v>
      </c>
      <c r="BB260" s="2" t="str">
        <f>+('3 Planilla Preadjudicación OTIC'!BC260)</f>
        <v>-</v>
      </c>
      <c r="BC260" s="2" t="str">
        <f>+('3 Planilla Preadjudicación OTIC'!BD260)</f>
        <v>-</v>
      </c>
      <c r="BD260" s="2" t="str">
        <f>+('3 Planilla Preadjudicación OTIC'!BE260)</f>
        <v>-</v>
      </c>
      <c r="BE260" s="2" t="str">
        <f>+('3 Planilla Preadjudicación OTIC'!BF260)</f>
        <v>-</v>
      </c>
      <c r="BF260" s="2"/>
      <c r="BG260" s="2">
        <f>+('3 Planilla Preadjudicación OTIC'!BG260)</f>
        <v>0</v>
      </c>
      <c r="BH260" s="2">
        <f>+('3 Planilla Preadjudicación OTIC'!BH260)</f>
        <v>0</v>
      </c>
      <c r="BI260" s="2">
        <f>+('3 Planilla Preadjudicación OTIC'!BI260)</f>
        <v>0</v>
      </c>
      <c r="BJ260" s="2">
        <f>+('3 Planilla Preadjudicación OTIC'!BJ260)</f>
        <v>0</v>
      </c>
      <c r="BK260" s="2">
        <f>+('3 Planilla Preadjudicación OTIC'!BK260)</f>
        <v>0</v>
      </c>
      <c r="BL260" s="199">
        <f>+('3 Planilla Preadjudicación OTIC'!BM260)</f>
        <v>0</v>
      </c>
      <c r="BM260" s="103">
        <f>ROUND(('3 Planilla Preadjudicación OTIC'!BN260),1)</f>
        <v>0</v>
      </c>
      <c r="BN260" s="4">
        <f>+('3 Planilla Preadjudicación OTIC'!BO260)</f>
        <v>0</v>
      </c>
      <c r="BO260" s="4">
        <f>+('3 Planilla Preadjudicación OTIC'!BP260)</f>
        <v>0</v>
      </c>
      <c r="BP260" s="4">
        <f>+('3 Planilla Preadjudicación OTIC'!BQ260)</f>
        <v>0</v>
      </c>
      <c r="BQ260" s="4">
        <f>+('3 Planilla Preadjudicación OTIC'!BR260)</f>
        <v>0</v>
      </c>
      <c r="BR260" s="4">
        <f>+('3 Planilla Preadjudicación OTIC'!BS260)</f>
        <v>0</v>
      </c>
      <c r="BS260" s="4">
        <f>+('3 Planilla Preadjudicación OTIC'!BT260)</f>
        <v>0</v>
      </c>
      <c r="BT260" s="135"/>
      <c r="BU260" s="85">
        <f>IF(VLOOKUP(A260,'BD OFICIAL'!$A$1:$AL$2097,7,0)=D260,0,1)</f>
        <v>0</v>
      </c>
      <c r="BV260" s="85">
        <f>IF(VLOOKUP(A260,'BD OFICIAL'!$A$1:$AL$2097,11,0)=J260,0,1)</f>
        <v>0</v>
      </c>
      <c r="BW260" s="85">
        <f>IF(VLOOKUP(A260,'BD OFICIAL'!$A$1:$AL$2097,13,0)=L260,0,1)</f>
        <v>0</v>
      </c>
      <c r="BX260" s="2">
        <f>IF(VLOOKUP(A260,'BD OFICIAL'!$A$1:$AL$2097,16,0)=O260,0,1)</f>
        <v>0</v>
      </c>
      <c r="BY260" s="2">
        <f>IF(VLOOKUP(A260,'BD OFICIAL'!$A$1:$AL$2097,17,0)=P260,0,1)</f>
        <v>0</v>
      </c>
      <c r="BZ260" s="2">
        <f>IF(VLOOKUP(A260,'BD OFICIAL'!$A$1:$AL$2097,19,0)=R260,0,1)</f>
        <v>0</v>
      </c>
      <c r="CA260" s="2">
        <f>IF(VLOOKUP(A260,'BD OFICIAL'!$A$1:$AL$2097,21,0)=T260,0,1)</f>
        <v>0</v>
      </c>
      <c r="CB260" s="2">
        <f>IF(VLOOKUP(A260,'BD OFICIAL'!$A$1:$AL$2097,24,0)=AK260,0,1)</f>
        <v>0</v>
      </c>
      <c r="CC260" s="2">
        <f>IF(VLOOKUP(A260,'BD OFICIAL'!$A$1:$AL$2097,25,0)=X260,0,1)</f>
        <v>0</v>
      </c>
      <c r="CD260" s="2">
        <f>IF(VLOOKUP(A260,'BD OFICIAL'!$A$1:$AL$2097,26,0)=Y260,0,1)</f>
        <v>0</v>
      </c>
      <c r="CE260" s="2">
        <f>IF(VLOOKUP(A260,'BD OFICIAL'!$A$1:$AL$2097,27,0)=Z260,0,1)</f>
        <v>0</v>
      </c>
      <c r="CF260" s="2">
        <f>IF(VLOOKUP(A260,'BD OFICIAL'!$A$1:$AL$2097,28,0)=AA260,0,1)</f>
        <v>0</v>
      </c>
      <c r="CG260" s="2">
        <f>IF(VLOOKUP(A260,'BD OFICIAL'!$A$1:$AL$2097,33,0)=AF260,0,1)</f>
        <v>0</v>
      </c>
      <c r="CH260" s="2">
        <f>IF(VLOOKUP(A260,'BD OFICIAL'!$A$1:$AL$2097,35,0)=AH260,0,1)</f>
        <v>0</v>
      </c>
      <c r="CI260" s="85">
        <f>IF(VLOOKUP(A260,'BD OFICIAL'!$A$1:$AL$2097,34,0)=AL260,0,1)</f>
        <v>0</v>
      </c>
      <c r="CJ260" s="12">
        <f>VLOOKUP(A260,'BD OFICIAL'!$A$1:$AM$2097,36,0)*AM260-AP260</f>
        <v>-15919564.5</v>
      </c>
      <c r="CK260" s="85" t="str">
        <f t="shared" si="143"/>
        <v>SHNOM</v>
      </c>
      <c r="CL260" s="85" t="str">
        <f t="shared" si="144"/>
        <v>SI</v>
      </c>
      <c r="CM260" s="85" t="str">
        <f t="shared" si="157"/>
        <v>NO</v>
      </c>
      <c r="CN260" s="31">
        <f t="shared" si="158"/>
        <v>0</v>
      </c>
      <c r="CO260" s="31">
        <f t="shared" si="145"/>
        <v>1</v>
      </c>
      <c r="CP260" s="31">
        <f t="shared" si="136"/>
        <v>1</v>
      </c>
      <c r="CQ260" s="31">
        <f>IF(Y260="NO",0,IF(Y260="SI",IF(VLOOKUP(A260,'BD OFICIAL'!$A:$AO,40,0)=AQ260,0,1)))</f>
        <v>0</v>
      </c>
      <c r="CR260" s="31">
        <f>IF(Z260="NO",0,IF(Z260="SI",IF(VLOOKUP(A260,'BD OFICIAL'!$A:$AO,41,0)=AS260,0,1)))</f>
        <v>0</v>
      </c>
      <c r="CS260" s="31">
        <f t="shared" si="146"/>
        <v>1</v>
      </c>
      <c r="CT260" s="31">
        <f t="shared" si="147"/>
        <v>0</v>
      </c>
      <c r="CU260" s="31">
        <f>IF(VLOOKUP(A260,'BD OFICIAL'!$A$1:$AL$1055,31,0)="SI",IF(AT260&gt;0,0,1),IF(AT260=0,0,1))</f>
        <v>0</v>
      </c>
      <c r="CV260" s="31">
        <f t="shared" si="148"/>
        <v>0</v>
      </c>
      <c r="CW260" s="31">
        <f t="shared" si="149"/>
        <v>0</v>
      </c>
      <c r="CX260" s="85" t="str">
        <f t="shared" si="159"/>
        <v>NO</v>
      </c>
      <c r="CY260" s="31">
        <f t="shared" si="160"/>
        <v>0</v>
      </c>
      <c r="CZ260" s="85" t="str">
        <f>IF(ISERROR(VLOOKUP(AI260,EXPERIENCIA!$A$1:$C$2100,1,0)),"NO","SI")</f>
        <v>NO</v>
      </c>
      <c r="DA260" s="85" t="str">
        <f>IF(CX260="no","NO APLICA",IF(AX260=0,"ERROR NOTA",IF(AND(AX260&gt;1,CZ260="NO"),"ERROR NOTA",IF(AND(CZ260="NO",AX260=1),0,IF(VLOOKUP(AI260,EXPERIENCIA!$A$1:$C$2100,3,0)=AX260,0,"ERROR NOTA")))))</f>
        <v>NO APLICA</v>
      </c>
      <c r="DB260" s="85" t="str">
        <f>IF(ISERROR(VLOOKUP(AI260,COMPORTAMIENTO!$A$1:$C$2100,1,0)),"NO","SI")</f>
        <v>NO</v>
      </c>
      <c r="DC260" s="85" t="str">
        <f>IF(CX260="NO","NO APLICA",IF(AY260=0,"ERROR NOTA",IF(AND(DB260="NO",AY260=7),0,IF(VLOOKUP(AI260,COMPORTAMIENTO!$A$2:$H$2100,8,0)=AY260,0,"ERROR NOTA"))))</f>
        <v>NO APLICA</v>
      </c>
      <c r="DD260" s="103" t="str">
        <f t="shared" si="161"/>
        <v>NO APLICA</v>
      </c>
      <c r="DE260" s="103" t="str">
        <f t="shared" si="162"/>
        <v>NO APLICA</v>
      </c>
      <c r="DF260" s="85" t="str">
        <f t="shared" si="150"/>
        <v>SI</v>
      </c>
      <c r="DG260" s="85">
        <f t="shared" si="151"/>
        <v>0</v>
      </c>
      <c r="DH260" s="85">
        <f t="shared" si="163"/>
        <v>0</v>
      </c>
      <c r="DI260" s="85" t="str">
        <f t="shared" si="152"/>
        <v>NO APLICA</v>
      </c>
      <c r="DJ260" s="7" t="str">
        <f t="shared" si="164"/>
        <v>NO APLICA</v>
      </c>
      <c r="DK260" s="7" t="str">
        <f t="shared" si="153"/>
        <v>NO APLICA</v>
      </c>
      <c r="DL260" s="12">
        <f t="shared" si="165"/>
        <v>5.0750000000000002</v>
      </c>
      <c r="DM260" s="12">
        <f>VLOOKUP(A260,'5 TD'!$A:$B,2,0)</f>
        <v>5075</v>
      </c>
      <c r="DN260" s="7" t="str">
        <f t="shared" si="154"/>
        <v>NO APLICA</v>
      </c>
      <c r="DO260" s="85" t="str">
        <f t="shared" si="155"/>
        <v>NO APLICA</v>
      </c>
      <c r="DP260" s="85" t="str">
        <f t="shared" si="137"/>
        <v>NO APLICA</v>
      </c>
      <c r="DQ260" s="7" t="str">
        <f t="shared" si="138"/>
        <v>NO APLICA</v>
      </c>
      <c r="DR260" s="85" t="str">
        <f t="shared" si="166"/>
        <v>NO APLICA</v>
      </c>
      <c r="DS260" s="2">
        <f>+('3 Planilla Preadjudicación OTIC'!BO260)</f>
        <v>0</v>
      </c>
      <c r="DT260" s="2" t="str">
        <f>IF(DR260="APROBADO",VLOOKUP(A260,'5 TD'!$D$3:$E$270,2,0),"NO APLICA")</f>
        <v>NO APLICA</v>
      </c>
      <c r="DU260" s="2" t="str">
        <f t="shared" si="139"/>
        <v>NO APLICA</v>
      </c>
      <c r="DV260" s="2" t="str">
        <f>IF(DU260="SI",VLOOKUP(A260,'5 TD'!$G$3:$H$270,2,0),"NO APLICA ")</f>
        <v xml:space="preserve">NO APLICA </v>
      </c>
      <c r="DW260" s="2" t="str">
        <f t="shared" si="167"/>
        <v>NO</v>
      </c>
      <c r="DX260" s="2" t="str">
        <f>IF(DW260="SI",VLOOKUP(A260,'5 TD'!$J$4:$K$472,2,0),"NO APLICA")</f>
        <v>NO APLICA</v>
      </c>
      <c r="DY260" s="2" t="str">
        <f t="shared" si="168"/>
        <v>NO</v>
      </c>
      <c r="DZ260" s="7" t="str">
        <f>IF(DY260="SI",VLOOKUP(A260,'5 TD'!$M$4:$N$350,2,0),"NO APLICA")</f>
        <v>NO APLICA</v>
      </c>
      <c r="EA260" s="2" t="str">
        <f t="shared" si="156"/>
        <v>NO APLICA</v>
      </c>
      <c r="EB260" s="12" t="str">
        <f t="shared" si="169"/>
        <v/>
      </c>
      <c r="EC260" s="12" t="str">
        <f>IF(EA260="SI",VLOOKUP(A260,'5 TD'!$V$4:$W$479,2,0),"NO APLICA")</f>
        <v>NO APLICA</v>
      </c>
      <c r="ED260" s="2" t="str">
        <f t="shared" si="140"/>
        <v>NO</v>
      </c>
      <c r="EE260" s="79" t="str">
        <f>IF(ED260="SI",VLOOKUP(AI260,COMPORTAMIENTO!$A$1:$H$2100,7,0),"NO APLICA")</f>
        <v>NO APLICA</v>
      </c>
      <c r="EF260" s="234" t="str">
        <f>IF(ED260="SI",VLOOKUP(A260,'5 TD'!$P$2:$Q$479,2,0),"NO APLICA")</f>
        <v>NO APLICA</v>
      </c>
      <c r="EG260" s="2" t="str">
        <f t="shared" si="141"/>
        <v>NO</v>
      </c>
      <c r="EH260" s="2">
        <f>IF(CZ260="no",0,VLOOKUP(AI260,EXPERIENCIA!$A$1:$C$2100,2,0))</f>
        <v>0</v>
      </c>
      <c r="EI260" s="2">
        <f>IF(CZ260="si",VLOOKUP(A260,'5 TD'!$S$3:$T$2103,2,0),0)</f>
        <v>0</v>
      </c>
      <c r="EJ260" s="2" t="str">
        <f t="shared" si="142"/>
        <v>SI</v>
      </c>
      <c r="EK260" s="2">
        <f>+('3 Planilla Preadjudicación OTIC'!BU261)</f>
        <v>0</v>
      </c>
      <c r="EL260" s="3"/>
      <c r="EM260" s="3"/>
      <c r="EN260" s="3"/>
    </row>
    <row r="261" spans="1:144" s="211" customFormat="1" ht="15" hidden="1" customHeight="1" x14ac:dyDescent="0.3">
      <c r="A261" s="2">
        <f>+('3 Planilla Preadjudicación OTIC'!A261)</f>
        <v>14542</v>
      </c>
      <c r="B261" s="2" t="str">
        <f>+('3 Planilla Preadjudicación OTIC'!B261)</f>
        <v>53334038-5</v>
      </c>
      <c r="C261" s="4">
        <f>+('3 Planilla Preadjudicación OTIC'!E261)</f>
        <v>2025</v>
      </c>
      <c r="D261" s="4" t="str">
        <f>+('3 Planilla Preadjudicación OTIC'!F261)</f>
        <v>Fondos Regionales</v>
      </c>
      <c r="E261" s="4" t="str">
        <f>+('3 Planilla Preadjudicación OTIC'!G261)</f>
        <v>61531000-K</v>
      </c>
      <c r="F261" s="4" t="str">
        <f>+('3 Planilla Preadjudicación OTIC'!H261)</f>
        <v>SENCE</v>
      </c>
      <c r="G261" s="4"/>
      <c r="H261" s="4"/>
      <c r="I261" s="4" t="str">
        <f>+('3 Planilla Preadjudicación OTIC'!I261)</f>
        <v>INSTALACIONES ELÉCTRICAS TIPO F Y G</v>
      </c>
      <c r="J261" s="4" t="str">
        <f>+('3 Planilla Preadjudicación OTIC'!J261)</f>
        <v>PF0679</v>
      </c>
      <c r="K261" s="4" t="str">
        <f>+('3 Planilla Preadjudicación OTIC'!K261)</f>
        <v>TÉCNICAS PARA EL EMPRENDIMIENTO</v>
      </c>
      <c r="L261" s="4" t="str">
        <f>+('3 Planilla Preadjudicación OTIC'!L261)</f>
        <v>PF0921</v>
      </c>
      <c r="M261" s="2">
        <f>+('3 Planilla Preadjudicación OTIC'!M261)</f>
        <v>9</v>
      </c>
      <c r="N261" s="4" t="str">
        <f>+('3 Planilla Preadjudicación OTIC'!N261)</f>
        <v>DE LA ARAUCANÍA</v>
      </c>
      <c r="O261" s="4" t="str">
        <f>+('3 Planilla Preadjudicación OTIC'!O261)</f>
        <v>NUEVA IMPERIAL</v>
      </c>
      <c r="P261" s="4" t="str">
        <f>+('3 Planilla Preadjudicación OTIC'!P261)</f>
        <v>PERSONAS VULNERABLES PERTENECIENTES AL 80 % MÁS VULNERABLE</v>
      </c>
      <c r="Q261" s="4" t="str">
        <f>+('3 Planilla Preadjudicación OTIC'!Q261)</f>
        <v>PRESENCIAL</v>
      </c>
      <c r="R261" s="4" t="str">
        <f>+('3 Planilla Preadjudicación OTIC'!R261)</f>
        <v>INDEPENDIENTE</v>
      </c>
      <c r="S261" s="4" t="str">
        <f>+('3 Planilla Preadjudicación OTIC'!S261)</f>
        <v>01. LUNES - MAÑANA / 04. MARTES - MAÑANA / 07. MIÉRCOLES - MAÑANA / 10. JUEVES - MAÑANA / 13. VIERNES - MAÑANA</v>
      </c>
      <c r="T261" s="2">
        <f>+('3 Planilla Preadjudicación OTIC'!T261)</f>
        <v>20</v>
      </c>
      <c r="U261" s="2">
        <f>+('3 Planilla Preadjudicación OTIC'!U261)</f>
        <v>260</v>
      </c>
      <c r="V261" s="2">
        <f>+('3 Planilla Preadjudicación OTIC'!V261)</f>
        <v>12</v>
      </c>
      <c r="W261" s="2">
        <f>+('3 Planilla Preadjudicación OTIC'!W261)</f>
        <v>272</v>
      </c>
      <c r="X261" s="2">
        <f>+('3 Planilla Preadjudicación OTIC'!X261)</f>
        <v>4</v>
      </c>
      <c r="Y261" s="2" t="str">
        <f>+('3 Planilla Preadjudicación OTIC'!Y261)</f>
        <v>SI</v>
      </c>
      <c r="Z261" s="2" t="str">
        <f>+('3 Planilla Preadjudicación OTIC'!Z261)</f>
        <v>SI</v>
      </c>
      <c r="AA261" s="2" t="str">
        <f>+('3 Planilla Preadjudicación OTIC'!AA261)</f>
        <v>SI</v>
      </c>
      <c r="AB261" s="4">
        <f>+('3 Planilla Preadjudicación OTIC'!AB261)</f>
        <v>0</v>
      </c>
      <c r="AC261" s="4" t="str">
        <f>+('3 Planilla Preadjudicación OTIC'!AC261)</f>
        <v>EDUCACIÓN MEDIA COMPLETA CIENTÍFICO HUMANISTA O ALUMNOS DE LICEOS DE EDUCACIÓN TÉCNICO PROFESIONAL
EGRESADOS O CURSANDO ÚLTIMO AÑO DE LA ESPECIALIDAD DE ELECTRICIDAD, ACREDITABLE;</v>
      </c>
      <c r="AD261" s="2" t="str">
        <f>+('3 Planilla Preadjudicación OTIC'!AD261)</f>
        <v>SI</v>
      </c>
      <c r="AE261" s="4" t="str">
        <f>+('3 Planilla Preadjudicación OTIC'!AE261)</f>
        <v>LICENCIA SEC</v>
      </c>
      <c r="AF261" s="2" t="str">
        <f>+('3 Planilla Preadjudicación OTIC'!AF261)</f>
        <v>CONVOCATORIA ABIERTA</v>
      </c>
      <c r="AG261" s="2">
        <f>+('3 Planilla Preadjudicación OTIC'!AG261)</f>
        <v>68</v>
      </c>
      <c r="AH261" s="30">
        <v>2</v>
      </c>
      <c r="AI261" s="2" t="str">
        <f>+('3 Planilla Preadjudicación OTIC'!AI261)</f>
        <v>65012812-5</v>
      </c>
      <c r="AJ261" s="135" t="str">
        <f>+('3 Planilla Preadjudicación OTIC'!AJ261)</f>
        <v>Cooperativa de Trabajo Posiciona</v>
      </c>
      <c r="AK261" s="4">
        <f>+('3 Planilla Preadjudicación OTIC'!AK261)</f>
        <v>272</v>
      </c>
      <c r="AL261" s="2">
        <f>+('3 Planilla Preadjudicación OTIC'!AL261)</f>
        <v>68</v>
      </c>
      <c r="AM261" s="2">
        <f>+('3 Planilla Preadjudicación OTIC'!AM261)</f>
        <v>5075</v>
      </c>
      <c r="AN261" s="12">
        <f>+('3 Planilla Preadjudicación OTIC'!AN261)</f>
        <v>275000</v>
      </c>
      <c r="AO261" s="12">
        <f>+('3 Planilla Preadjudicación OTIC'!AO261)</f>
        <v>300000</v>
      </c>
      <c r="AP261" s="12" t="str">
        <f>+('3 Planilla Preadjudicación OTIC'!AP261)</f>
        <v>27.608.000</v>
      </c>
      <c r="AQ261" s="12">
        <f>+('3 Planilla Preadjudicación OTIC'!AQ261)</f>
        <v>5440000</v>
      </c>
      <c r="AR261" s="12">
        <f>+('3 Planilla Preadjudicación OTIC'!AR261)</f>
        <v>5500000</v>
      </c>
      <c r="AS261" s="12">
        <f>+('3 Planilla Preadjudicación OTIC'!AS261)</f>
        <v>6800000</v>
      </c>
      <c r="AT261" s="12" t="str">
        <f>+('3 Planilla Preadjudicación OTIC'!AT261)</f>
        <v>6.000.000</v>
      </c>
      <c r="AU261" s="12" t="str">
        <f>+('3 Planilla Preadjudicación OTIC'!AU261)</f>
        <v>51.348.000</v>
      </c>
      <c r="AV261" s="12" t="str">
        <f>+('3 Planilla Preadjudicación OTIC'!AV261)</f>
        <v>Si</v>
      </c>
      <c r="AW261" s="2" t="str">
        <f>+('3 Planilla Preadjudicación OTIC'!AW261)</f>
        <v>sin observaciones</v>
      </c>
      <c r="AX261" s="4">
        <f>+('3 Planilla Preadjudicación OTIC'!AX261)</f>
        <v>7</v>
      </c>
      <c r="AY261" s="2">
        <f>+('3 Planilla Preadjudicación OTIC'!AY261)</f>
        <v>5</v>
      </c>
      <c r="AZ261" s="2" t="str">
        <f>+('3 Planilla Preadjudicación OTIC'!BA261)</f>
        <v>-</v>
      </c>
      <c r="BA261" s="2" t="str">
        <f>+('3 Planilla Preadjudicación OTIC'!BB261)</f>
        <v>-</v>
      </c>
      <c r="BB261" s="2" t="str">
        <f>+('3 Planilla Preadjudicación OTIC'!BC261)</f>
        <v>-</v>
      </c>
      <c r="BC261" s="2" t="str">
        <f>+('3 Planilla Preadjudicación OTIC'!BD261)</f>
        <v>-</v>
      </c>
      <c r="BD261" s="2" t="str">
        <f>+('3 Planilla Preadjudicación OTIC'!BE261)</f>
        <v>-</v>
      </c>
      <c r="BE261" s="2" t="str">
        <f>+('3 Planilla Preadjudicación OTIC'!BF261)</f>
        <v>-</v>
      </c>
      <c r="BF261" s="2"/>
      <c r="BG261" s="2">
        <f>+('3 Planilla Preadjudicación OTIC'!BG261)</f>
        <v>7</v>
      </c>
      <c r="BH261" s="2">
        <f>+('3 Planilla Preadjudicación OTIC'!BH261)</f>
        <v>7</v>
      </c>
      <c r="BI261" s="2">
        <f>+('3 Planilla Preadjudicación OTIC'!BI261)</f>
        <v>6.6</v>
      </c>
      <c r="BJ261" s="2">
        <f>+('3 Planilla Preadjudicación OTIC'!BJ261)</f>
        <v>5.8</v>
      </c>
      <c r="BK261" s="2">
        <f>+('3 Planilla Preadjudicación OTIC'!BK261)</f>
        <v>6</v>
      </c>
      <c r="BL261" s="199">
        <f>+('3 Planilla Preadjudicación OTIC'!BM261)</f>
        <v>7</v>
      </c>
      <c r="BM261" s="103">
        <f>ROUND(('3 Planilla Preadjudicación OTIC'!BN261),1)</f>
        <v>6.6</v>
      </c>
      <c r="BN261" s="4">
        <f>+('3 Planilla Preadjudicación OTIC'!BO261)</f>
        <v>0</v>
      </c>
      <c r="BO261" s="4">
        <f>+('3 Planilla Preadjudicación OTIC'!BP261)</f>
        <v>0</v>
      </c>
      <c r="BP261" s="4">
        <f>+('3 Planilla Preadjudicación OTIC'!BQ261)</f>
        <v>0</v>
      </c>
      <c r="BQ261" s="4">
        <f>+('3 Planilla Preadjudicación OTIC'!BR261)</f>
        <v>0</v>
      </c>
      <c r="BR261" s="4">
        <f>+('3 Planilla Preadjudicación OTIC'!BS261)</f>
        <v>0</v>
      </c>
      <c r="BS261" s="4">
        <f>+('3 Planilla Preadjudicación OTIC'!BT261)</f>
        <v>0</v>
      </c>
      <c r="BT261" s="135"/>
      <c r="BU261" s="85">
        <f>IF(VLOOKUP(A261,'BD OFICIAL'!$A$1:$AL$2097,7,0)=D261,0,1)</f>
        <v>0</v>
      </c>
      <c r="BV261" s="85">
        <f>IF(VLOOKUP(A261,'BD OFICIAL'!$A$1:$AL$2097,11,0)=J261,0,1)</f>
        <v>0</v>
      </c>
      <c r="BW261" s="85">
        <f>IF(VLOOKUP(A261,'BD OFICIAL'!$A$1:$AL$2097,13,0)=L261,0,1)</f>
        <v>0</v>
      </c>
      <c r="BX261" s="2">
        <f>IF(VLOOKUP(A261,'BD OFICIAL'!$A$1:$AL$2097,16,0)=O261,0,1)</f>
        <v>0</v>
      </c>
      <c r="BY261" s="2">
        <f>IF(VLOOKUP(A261,'BD OFICIAL'!$A$1:$AL$2097,17,0)=P261,0,1)</f>
        <v>0</v>
      </c>
      <c r="BZ261" s="2">
        <f>IF(VLOOKUP(A261,'BD OFICIAL'!$A$1:$AL$2097,19,0)=R261,0,1)</f>
        <v>0</v>
      </c>
      <c r="CA261" s="2">
        <f>IF(VLOOKUP(A261,'BD OFICIAL'!$A$1:$AL$2097,21,0)=T261,0,1)</f>
        <v>0</v>
      </c>
      <c r="CB261" s="2">
        <f>IF(VLOOKUP(A261,'BD OFICIAL'!$A$1:$AL$2097,24,0)=AK261,0,1)</f>
        <v>0</v>
      </c>
      <c r="CC261" s="2">
        <f>IF(VLOOKUP(A261,'BD OFICIAL'!$A$1:$AL$2097,25,0)=X261,0,1)</f>
        <v>0</v>
      </c>
      <c r="CD261" s="2">
        <f>IF(VLOOKUP(A261,'BD OFICIAL'!$A$1:$AL$2097,26,0)=Y261,0,1)</f>
        <v>0</v>
      </c>
      <c r="CE261" s="2">
        <f>IF(VLOOKUP(A261,'BD OFICIAL'!$A$1:$AL$2097,27,0)=Z261,0,1)</f>
        <v>0</v>
      </c>
      <c r="CF261" s="2">
        <f>IF(VLOOKUP(A261,'BD OFICIAL'!$A$1:$AL$2097,28,0)=AA261,0,1)</f>
        <v>0</v>
      </c>
      <c r="CG261" s="2">
        <f>IF(VLOOKUP(A261,'BD OFICIAL'!$A$1:$AL$2097,33,0)=AF261,0,1)</f>
        <v>0</v>
      </c>
      <c r="CH261" s="2">
        <f>IF(VLOOKUP(A261,'BD OFICIAL'!$A$1:$AL$2097,35,0)=AH261,0,1)</f>
        <v>0</v>
      </c>
      <c r="CI261" s="85">
        <f>IF(VLOOKUP(A261,'BD OFICIAL'!$A$1:$AL$2097,34,0)=AL261,0,1)</f>
        <v>0</v>
      </c>
      <c r="CJ261" s="12">
        <f>VLOOKUP(A261,'BD OFICIAL'!$A$1:$AM$2097,36,0)*AM261-AP261</f>
        <v>0</v>
      </c>
      <c r="CK261" s="85" t="str">
        <f t="shared" si="143"/>
        <v>SHNOM</v>
      </c>
      <c r="CL261" s="85" t="str">
        <f t="shared" si="144"/>
        <v>SI</v>
      </c>
      <c r="CM261" s="85" t="str">
        <f t="shared" si="157"/>
        <v>NO</v>
      </c>
      <c r="CN261" s="31">
        <f t="shared" si="158"/>
        <v>0</v>
      </c>
      <c r="CO261" s="31">
        <f t="shared" si="145"/>
        <v>0</v>
      </c>
      <c r="CP261" s="31">
        <f t="shared" si="136"/>
        <v>0</v>
      </c>
      <c r="CQ261" s="31">
        <f>IF(Y261="NO",0,IF(Y261="SI",IF(VLOOKUP(A261,'BD OFICIAL'!$A:$AO,40,0)=AQ261,0,1)))</f>
        <v>0</v>
      </c>
      <c r="CR261" s="31">
        <f>IF(Z261="NO",0,IF(Z261="SI",IF(VLOOKUP(A261,'BD OFICIAL'!$A:$AO,41,0)=AS261,0,1)))</f>
        <v>0</v>
      </c>
      <c r="CS261" s="31">
        <f t="shared" si="146"/>
        <v>0</v>
      </c>
      <c r="CT261" s="31">
        <f t="shared" si="147"/>
        <v>0</v>
      </c>
      <c r="CU261" s="31">
        <f>IF(VLOOKUP(A261,'BD OFICIAL'!$A$1:$AL$1055,31,0)="SI",IF(AT261&gt;0,0,1),IF(AT261=0,0,1))</f>
        <v>0</v>
      </c>
      <c r="CV261" s="31">
        <f t="shared" si="148"/>
        <v>0</v>
      </c>
      <c r="CW261" s="31">
        <f t="shared" si="149"/>
        <v>0</v>
      </c>
      <c r="CX261" s="85" t="str">
        <f t="shared" si="159"/>
        <v>SI</v>
      </c>
      <c r="CY261" s="31">
        <f t="shared" si="160"/>
        <v>0</v>
      </c>
      <c r="CZ261" s="85" t="str">
        <f>IF(ISERROR(VLOOKUP(AI261,EXPERIENCIA!$A$1:$C$2100,1,0)),"NO","SI")</f>
        <v>SI</v>
      </c>
      <c r="DA261" s="85">
        <f>IF(CX261="no","NO APLICA",IF(AX261=0,"ERROR NOTA",IF(AND(AX261&gt;1,CZ261="NO"),"ERROR NOTA",IF(AND(CZ261="NO",AX261=1),0,IF(VLOOKUP(AI261,EXPERIENCIA!$A$1:$C$2100,3,0)=AX261,0,"ERROR NOTA")))))</f>
        <v>0</v>
      </c>
      <c r="DB261" s="85" t="str">
        <f>IF(ISERROR(VLOOKUP(AI261,COMPORTAMIENTO!$A$1:$C$2100,1,0)),"NO","SI")</f>
        <v>SI</v>
      </c>
      <c r="DC261" s="85">
        <f>IF(CX261="NO","NO APLICA",IF(AY261=0,"ERROR NOTA",IF(AND(DB261="NO",AY261=7),0,IF(VLOOKUP(AI261,COMPORTAMIENTO!$A$2:$H$2100,8,0)=AY261,0,"ERROR NOTA"))))</f>
        <v>0</v>
      </c>
      <c r="DD261" s="103">
        <f t="shared" si="161"/>
        <v>0.70000000000000007</v>
      </c>
      <c r="DE261" s="103">
        <f t="shared" si="162"/>
        <v>0.5</v>
      </c>
      <c r="DF261" s="85" t="str">
        <f t="shared" si="150"/>
        <v>SI</v>
      </c>
      <c r="DG261" s="85">
        <f t="shared" si="151"/>
        <v>0</v>
      </c>
      <c r="DH261" s="85">
        <f t="shared" si="163"/>
        <v>0</v>
      </c>
      <c r="DI261" s="85">
        <f t="shared" si="152"/>
        <v>0</v>
      </c>
      <c r="DJ261" s="7">
        <f t="shared" si="164"/>
        <v>6.7000000000000011</v>
      </c>
      <c r="DK261" s="7">
        <f t="shared" si="153"/>
        <v>6.7000000000000011</v>
      </c>
      <c r="DL261" s="12">
        <f t="shared" si="165"/>
        <v>5075</v>
      </c>
      <c r="DM261" s="12">
        <f>VLOOKUP(A261,'5 TD'!$A:$B,2,0)</f>
        <v>5075</v>
      </c>
      <c r="DN261" s="7">
        <f t="shared" si="154"/>
        <v>7</v>
      </c>
      <c r="DO261" s="85" t="str">
        <f t="shared" si="155"/>
        <v>APROBADO</v>
      </c>
      <c r="DP261" s="85" t="str">
        <f t="shared" si="137"/>
        <v>APROBADO</v>
      </c>
      <c r="DQ261" s="7">
        <f t="shared" si="138"/>
        <v>6.6</v>
      </c>
      <c r="DR261" s="85" t="str">
        <f t="shared" si="166"/>
        <v>APROBADO</v>
      </c>
      <c r="DS261" s="2">
        <f>+('3 Planilla Preadjudicación OTIC'!BO261)</f>
        <v>0</v>
      </c>
      <c r="DT261" s="2">
        <f>IF(DR261="APROBADO",VLOOKUP(A261,'5 TD'!$D$3:$E$270,2,0),"NO APLICA")</f>
        <v>7</v>
      </c>
      <c r="DU261" s="2" t="str">
        <f t="shared" si="139"/>
        <v>NO</v>
      </c>
      <c r="DV261" s="2" t="str">
        <f>IF(DU261="SI",VLOOKUP(A261,'5 TD'!$G$3:$H$270,2,0),"NO APLICA ")</f>
        <v xml:space="preserve">NO APLICA </v>
      </c>
      <c r="DW261" s="2" t="str">
        <f t="shared" si="167"/>
        <v>NO</v>
      </c>
      <c r="DX261" s="2" t="str">
        <f>IF(DW261="SI",VLOOKUP(A261,'5 TD'!$J$4:$K$472,2,0),"NO APLICA")</f>
        <v>NO APLICA</v>
      </c>
      <c r="DY261" s="2" t="str">
        <f t="shared" si="168"/>
        <v>NO</v>
      </c>
      <c r="DZ261" s="7" t="str">
        <f>IF(DY261="SI",VLOOKUP(A261,'5 TD'!$M$4:$N$350,2,0),"NO APLICA")</f>
        <v>NO APLICA</v>
      </c>
      <c r="EA261" s="2" t="str">
        <f t="shared" si="156"/>
        <v>NO APLICA</v>
      </c>
      <c r="EB261" s="12" t="str">
        <f t="shared" si="169"/>
        <v/>
      </c>
      <c r="EC261" s="12" t="str">
        <f>IF(EA261="SI",VLOOKUP(A261,'5 TD'!$V$4:$W$479,2,0),"NO APLICA")</f>
        <v>NO APLICA</v>
      </c>
      <c r="ED261" s="2" t="str">
        <f t="shared" si="140"/>
        <v>NO</v>
      </c>
      <c r="EE261" s="79" t="str">
        <f>IF(ED261="SI",VLOOKUP(AI261,COMPORTAMIENTO!$A$1:$H$2100,7,0),"NO APLICA")</f>
        <v>NO APLICA</v>
      </c>
      <c r="EF261" s="234" t="str">
        <f>IF(ED261="SI",VLOOKUP(A261,'5 TD'!$P$2:$Q$479,2,0),"NO APLICA")</f>
        <v>NO APLICA</v>
      </c>
      <c r="EG261" s="2" t="str">
        <f t="shared" si="141"/>
        <v>NO</v>
      </c>
      <c r="EH261" s="2">
        <f>IF(CZ261="no",0,VLOOKUP(AI261,EXPERIENCIA!$A$1:$C$2100,2,0))</f>
        <v>65</v>
      </c>
      <c r="EI261" s="2">
        <f>IF(CZ261="si",VLOOKUP(A261,'5 TD'!$S$3:$T$2103,2,0),0)</f>
        <v>181</v>
      </c>
      <c r="EJ261" s="2" t="str">
        <f t="shared" si="142"/>
        <v>NO</v>
      </c>
      <c r="EK261" s="2">
        <f>+('3 Planilla Preadjudicación OTIC'!BU262)</f>
        <v>0</v>
      </c>
      <c r="EL261" s="211" t="s">
        <v>1707</v>
      </c>
      <c r="EM261" s="229" t="s">
        <v>1708</v>
      </c>
    </row>
    <row r="262" spans="1:144" ht="15" hidden="1" customHeight="1" x14ac:dyDescent="0.3">
      <c r="A262" s="2">
        <f>+('3 Planilla Preadjudicación OTIC'!A262)</f>
        <v>14543</v>
      </c>
      <c r="B262" s="2" t="str">
        <f>+('3 Planilla Preadjudicación OTIC'!B262)</f>
        <v>53334038-5</v>
      </c>
      <c r="C262" s="4">
        <f>+('3 Planilla Preadjudicación OTIC'!E262)</f>
        <v>2025</v>
      </c>
      <c r="D262" s="4" t="str">
        <f>+('3 Planilla Preadjudicación OTIC'!F262)</f>
        <v>Fondos Regionales</v>
      </c>
      <c r="E262" s="4" t="str">
        <f>+('3 Planilla Preadjudicación OTIC'!G262)</f>
        <v>61531000-K</v>
      </c>
      <c r="F262" s="4" t="str">
        <f>+('3 Planilla Preadjudicación OTIC'!H262)</f>
        <v>SENCE</v>
      </c>
      <c r="G262" s="4"/>
      <c r="H262" s="4"/>
      <c r="I262" s="4" t="str">
        <f>+('3 Planilla Preadjudicación OTIC'!I262)</f>
        <v>INSTALACIONES ELÉCTRICAS TIPO F Y G</v>
      </c>
      <c r="J262" s="4" t="str">
        <f>+('3 Planilla Preadjudicación OTIC'!J262)</f>
        <v>PF0679</v>
      </c>
      <c r="K262" s="4" t="str">
        <f>+('3 Planilla Preadjudicación OTIC'!K262)</f>
        <v>TÉCNICAS PARA EL EMPRENDIMIENTO</v>
      </c>
      <c r="L262" s="4" t="str">
        <f>+('3 Planilla Preadjudicación OTIC'!L262)</f>
        <v>PF0921</v>
      </c>
      <c r="M262" s="2">
        <f>+('3 Planilla Preadjudicación OTIC'!M262)</f>
        <v>9</v>
      </c>
      <c r="N262" s="4" t="str">
        <f>+('3 Planilla Preadjudicación OTIC'!N262)</f>
        <v>DE LA ARAUCANÍA</v>
      </c>
      <c r="O262" s="4" t="str">
        <f>+('3 Planilla Preadjudicación OTIC'!O262)</f>
        <v>ERCILLA</v>
      </c>
      <c r="P262" s="4" t="str">
        <f>+('3 Planilla Preadjudicación OTIC'!P262)</f>
        <v>PERSONAS VULNERABLES PERTENECIENTES AL 80 % MÁS VULNERABLE</v>
      </c>
      <c r="Q262" s="4" t="str">
        <f>+('3 Planilla Preadjudicación OTIC'!Q262)</f>
        <v>PRESENCIAL</v>
      </c>
      <c r="R262" s="4" t="str">
        <f>+('3 Planilla Preadjudicación OTIC'!R262)</f>
        <v>INDEPENDIENTE</v>
      </c>
      <c r="S262" s="4" t="str">
        <f>+('3 Planilla Preadjudicación OTIC'!S262)</f>
        <v>01. LUNES - MAÑANA / 04. MARTES - MAÑANA / 07. MIÉRCOLES - MAÑANA / 10. JUEVES - MAÑANA / 13. VIERNES - MAÑANA</v>
      </c>
      <c r="T262" s="2">
        <f>+('3 Planilla Preadjudicación OTIC'!T262)</f>
        <v>20</v>
      </c>
      <c r="U262" s="2">
        <f>+('3 Planilla Preadjudicación OTIC'!U262)</f>
        <v>260</v>
      </c>
      <c r="V262" s="2">
        <f>+('3 Planilla Preadjudicación OTIC'!V262)</f>
        <v>12</v>
      </c>
      <c r="W262" s="2">
        <f>+('3 Planilla Preadjudicación OTIC'!W262)</f>
        <v>272</v>
      </c>
      <c r="X262" s="2">
        <f>+('3 Planilla Preadjudicación OTIC'!X262)</f>
        <v>4</v>
      </c>
      <c r="Y262" s="2" t="str">
        <f>+('3 Planilla Preadjudicación OTIC'!Y262)</f>
        <v>SI</v>
      </c>
      <c r="Z262" s="2" t="str">
        <f>+('3 Planilla Preadjudicación OTIC'!Z262)</f>
        <v>SI</v>
      </c>
      <c r="AA262" s="2" t="str">
        <f>+('3 Planilla Preadjudicación OTIC'!AA262)</f>
        <v>SI</v>
      </c>
      <c r="AB262" s="4">
        <f>+('3 Planilla Preadjudicación OTIC'!AB262)</f>
        <v>0</v>
      </c>
      <c r="AC262" s="4" t="str">
        <f>+('3 Planilla Preadjudicación OTIC'!AC262)</f>
        <v>EDUCACIÓN MEDIA COMPLETA CIENTÍFICO HUMANISTA O ALUMNOS DE LICEOS DE EDUCACIÓN TÉCNICO PROFESIONAL
EGRESADOS O CURSANDO ÚLTIMO AÑO DE LA ESPECIALIDAD DE ELECTRICIDAD, ACREDITABLE;</v>
      </c>
      <c r="AD262" s="2" t="str">
        <f>+('3 Planilla Preadjudicación OTIC'!AD262)</f>
        <v>SI</v>
      </c>
      <c r="AE262" s="4" t="str">
        <f>+('3 Planilla Preadjudicación OTIC'!AE262)</f>
        <v>LICENCIA SEC</v>
      </c>
      <c r="AF262" s="2" t="str">
        <f>+('3 Planilla Preadjudicación OTIC'!AF262)</f>
        <v>CONVOCATORIA ABIERTA</v>
      </c>
      <c r="AG262" s="2">
        <f>+('3 Planilla Preadjudicación OTIC'!AG262)</f>
        <v>68</v>
      </c>
      <c r="AH262" s="30">
        <v>2</v>
      </c>
      <c r="AI262" s="2" t="str">
        <f>+('3 Planilla Preadjudicación OTIC'!AI262)</f>
        <v>65012812-5</v>
      </c>
      <c r="AJ262" s="135" t="str">
        <f>+('3 Planilla Preadjudicación OTIC'!AJ262)</f>
        <v>Cooperativa de Trabajo Posiciona</v>
      </c>
      <c r="AK262" s="4">
        <f>+('3 Planilla Preadjudicación OTIC'!AK262)</f>
        <v>272</v>
      </c>
      <c r="AL262" s="2">
        <f>+('3 Planilla Preadjudicación OTIC'!AL262)</f>
        <v>68</v>
      </c>
      <c r="AM262" s="2">
        <f>+('3 Planilla Preadjudicación OTIC'!AM262)</f>
        <v>5075</v>
      </c>
      <c r="AN262" s="12">
        <f>+('3 Planilla Preadjudicación OTIC'!AN262)</f>
        <v>275000</v>
      </c>
      <c r="AO262" s="12">
        <f>+('3 Planilla Preadjudicación OTIC'!AO262)</f>
        <v>300000</v>
      </c>
      <c r="AP262" s="12" t="str">
        <f>+('3 Planilla Preadjudicación OTIC'!AP262)</f>
        <v>27.608.000</v>
      </c>
      <c r="AQ262" s="12">
        <f>+('3 Planilla Preadjudicación OTIC'!AQ262)</f>
        <v>5440000</v>
      </c>
      <c r="AR262" s="12">
        <f>+('3 Planilla Preadjudicación OTIC'!AR262)</f>
        <v>5500000</v>
      </c>
      <c r="AS262" s="12">
        <f>+('3 Planilla Preadjudicación OTIC'!AS262)</f>
        <v>6800000</v>
      </c>
      <c r="AT262" s="12" t="str">
        <f>+('3 Planilla Preadjudicación OTIC'!AT262)</f>
        <v>6.000.000</v>
      </c>
      <c r="AU262" s="12" t="str">
        <f>+('3 Planilla Preadjudicación OTIC'!AU262)</f>
        <v>51.348.000</v>
      </c>
      <c r="AV262" s="12" t="str">
        <f>+('3 Planilla Preadjudicación OTIC'!AV262)</f>
        <v>Si</v>
      </c>
      <c r="AW262" s="2" t="str">
        <f>+('3 Planilla Preadjudicación OTIC'!AW262)</f>
        <v>sin observaciones</v>
      </c>
      <c r="AX262" s="4">
        <f>+('3 Planilla Preadjudicación OTIC'!AX262)</f>
        <v>7</v>
      </c>
      <c r="AY262" s="2">
        <f>+('3 Planilla Preadjudicación OTIC'!AY262)</f>
        <v>5</v>
      </c>
      <c r="AZ262" s="2" t="str">
        <f>+('3 Planilla Preadjudicación OTIC'!BA262)</f>
        <v>-</v>
      </c>
      <c r="BA262" s="2" t="str">
        <f>+('3 Planilla Preadjudicación OTIC'!BB262)</f>
        <v>-</v>
      </c>
      <c r="BB262" s="2" t="str">
        <f>+('3 Planilla Preadjudicación OTIC'!BC262)</f>
        <v>-</v>
      </c>
      <c r="BC262" s="2" t="str">
        <f>+('3 Planilla Preadjudicación OTIC'!BD262)</f>
        <v>-</v>
      </c>
      <c r="BD262" s="2" t="str">
        <f>+('3 Planilla Preadjudicación OTIC'!BE262)</f>
        <v>-</v>
      </c>
      <c r="BE262" s="2" t="str">
        <f>+('3 Planilla Preadjudicación OTIC'!BF262)</f>
        <v>-</v>
      </c>
      <c r="BF262" s="2"/>
      <c r="BG262" s="2">
        <f>+('3 Planilla Preadjudicación OTIC'!BG262)</f>
        <v>7</v>
      </c>
      <c r="BH262" s="2">
        <f>+('3 Planilla Preadjudicación OTIC'!BH262)</f>
        <v>7</v>
      </c>
      <c r="BI262" s="2">
        <f>+('3 Planilla Preadjudicación OTIC'!BI262)</f>
        <v>5</v>
      </c>
      <c r="BJ262" s="2">
        <f>+('3 Planilla Preadjudicación OTIC'!BJ262)</f>
        <v>5</v>
      </c>
      <c r="BK262" s="2">
        <f>+('3 Planilla Preadjudicación OTIC'!BK262)</f>
        <v>6.2</v>
      </c>
      <c r="BL262" s="199">
        <f>+('3 Planilla Preadjudicación OTIC'!BM262)</f>
        <v>7</v>
      </c>
      <c r="BM262" s="103">
        <f>ROUND(('3 Planilla Preadjudicación OTIC'!BN262),1)</f>
        <v>6.3</v>
      </c>
      <c r="BN262" s="4">
        <f>+('3 Planilla Preadjudicación OTIC'!BO262)</f>
        <v>0</v>
      </c>
      <c r="BO262" s="4">
        <f>+('3 Planilla Preadjudicación OTIC'!BP262)</f>
        <v>0</v>
      </c>
      <c r="BP262" s="4">
        <f>+('3 Planilla Preadjudicación OTIC'!BQ262)</f>
        <v>0</v>
      </c>
      <c r="BQ262" s="4">
        <f>+('3 Planilla Preadjudicación OTIC'!BR262)</f>
        <v>0</v>
      </c>
      <c r="BR262" s="4">
        <f>+('3 Planilla Preadjudicación OTIC'!BS262)</f>
        <v>0</v>
      </c>
      <c r="BS262" s="4">
        <f>+('3 Planilla Preadjudicación OTIC'!BT262)</f>
        <v>0</v>
      </c>
      <c r="BT262" s="135"/>
      <c r="BU262" s="85">
        <f>IF(VLOOKUP(A262,'BD OFICIAL'!$A$1:$AL$2097,7,0)=D262,0,1)</f>
        <v>0</v>
      </c>
      <c r="BV262" s="85">
        <f>IF(VLOOKUP(A262,'BD OFICIAL'!$A$1:$AL$2097,11,0)=J262,0,1)</f>
        <v>0</v>
      </c>
      <c r="BW262" s="85">
        <f>IF(VLOOKUP(A262,'BD OFICIAL'!$A$1:$AL$2097,13,0)=L262,0,1)</f>
        <v>0</v>
      </c>
      <c r="BX262" s="2">
        <f>IF(VLOOKUP(A262,'BD OFICIAL'!$A$1:$AL$2097,16,0)=O262,0,1)</f>
        <v>0</v>
      </c>
      <c r="BY262" s="2">
        <f>IF(VLOOKUP(A262,'BD OFICIAL'!$A$1:$AL$2097,17,0)=P262,0,1)</f>
        <v>0</v>
      </c>
      <c r="BZ262" s="2">
        <f>IF(VLOOKUP(A262,'BD OFICIAL'!$A$1:$AL$2097,19,0)=R262,0,1)</f>
        <v>0</v>
      </c>
      <c r="CA262" s="2">
        <f>IF(VLOOKUP(A262,'BD OFICIAL'!$A$1:$AL$2097,21,0)=T262,0,1)</f>
        <v>0</v>
      </c>
      <c r="CB262" s="2">
        <f>IF(VLOOKUP(A262,'BD OFICIAL'!$A$1:$AL$2097,24,0)=AK262,0,1)</f>
        <v>0</v>
      </c>
      <c r="CC262" s="2">
        <f>IF(VLOOKUP(A262,'BD OFICIAL'!$A$1:$AL$2097,25,0)=X262,0,1)</f>
        <v>0</v>
      </c>
      <c r="CD262" s="2">
        <f>IF(VLOOKUP(A262,'BD OFICIAL'!$A$1:$AL$2097,26,0)=Y262,0,1)</f>
        <v>0</v>
      </c>
      <c r="CE262" s="2">
        <f>IF(VLOOKUP(A262,'BD OFICIAL'!$A$1:$AL$2097,27,0)=Z262,0,1)</f>
        <v>0</v>
      </c>
      <c r="CF262" s="2">
        <f>IF(VLOOKUP(A262,'BD OFICIAL'!$A$1:$AL$2097,28,0)=AA262,0,1)</f>
        <v>0</v>
      </c>
      <c r="CG262" s="2">
        <f>IF(VLOOKUP(A262,'BD OFICIAL'!$A$1:$AL$2097,33,0)=AF262,0,1)</f>
        <v>0</v>
      </c>
      <c r="CH262" s="2">
        <f>IF(VLOOKUP(A262,'BD OFICIAL'!$A$1:$AL$2097,35,0)=AH262,0,1)</f>
        <v>0</v>
      </c>
      <c r="CI262" s="85">
        <f>IF(VLOOKUP(A262,'BD OFICIAL'!$A$1:$AL$2097,34,0)=AL262,0,1)</f>
        <v>0</v>
      </c>
      <c r="CJ262" s="12">
        <f>VLOOKUP(A262,'BD OFICIAL'!$A$1:$AM$2097,36,0)*AM262-AP262</f>
        <v>0</v>
      </c>
      <c r="CK262" s="85" t="str">
        <f t="shared" si="143"/>
        <v>SHNOM</v>
      </c>
      <c r="CL262" s="85" t="str">
        <f t="shared" si="144"/>
        <v>SI</v>
      </c>
      <c r="CM262" s="85" t="str">
        <f t="shared" si="157"/>
        <v>NO</v>
      </c>
      <c r="CN262" s="31">
        <f t="shared" si="158"/>
        <v>0</v>
      </c>
      <c r="CO262" s="31">
        <f t="shared" si="145"/>
        <v>0</v>
      </c>
      <c r="CP262" s="31">
        <f t="shared" si="136"/>
        <v>0</v>
      </c>
      <c r="CQ262" s="31">
        <f>IF(Y262="NO",0,IF(Y262="SI",IF(VLOOKUP(A262,'BD OFICIAL'!$A:$AO,40,0)=AQ262,0,1)))</f>
        <v>0</v>
      </c>
      <c r="CR262" s="31">
        <f>IF(Z262="NO",0,IF(Z262="SI",IF(VLOOKUP(A262,'BD OFICIAL'!$A:$AO,41,0)=AS262,0,1)))</f>
        <v>0</v>
      </c>
      <c r="CS262" s="31">
        <f t="shared" si="146"/>
        <v>0</v>
      </c>
      <c r="CT262" s="31">
        <f t="shared" si="147"/>
        <v>0</v>
      </c>
      <c r="CU262" s="31">
        <f>IF(VLOOKUP(A262,'BD OFICIAL'!$A$1:$AL$1055,31,0)="SI",IF(AT262&gt;0,0,1),IF(AT262=0,0,1))</f>
        <v>0</v>
      </c>
      <c r="CV262" s="31">
        <f t="shared" si="148"/>
        <v>0</v>
      </c>
      <c r="CW262" s="31">
        <f t="shared" si="149"/>
        <v>0</v>
      </c>
      <c r="CX262" s="85" t="str">
        <f t="shared" si="159"/>
        <v>SI</v>
      </c>
      <c r="CY262" s="31">
        <f t="shared" si="160"/>
        <v>0</v>
      </c>
      <c r="CZ262" s="85" t="str">
        <f>IF(ISERROR(VLOOKUP(AI262,EXPERIENCIA!$A$1:$C$2100,1,0)),"NO","SI")</f>
        <v>SI</v>
      </c>
      <c r="DA262" s="85">
        <f>IF(CX262="no","NO APLICA",IF(AX262=0,"ERROR NOTA",IF(AND(AX262&gt;1,CZ262="NO"),"ERROR NOTA",IF(AND(CZ262="NO",AX262=1),0,IF(VLOOKUP(AI262,EXPERIENCIA!$A$1:$C$2100,3,0)=AX262,0,"ERROR NOTA")))))</f>
        <v>0</v>
      </c>
      <c r="DB262" s="85" t="str">
        <f>IF(ISERROR(VLOOKUP(AI262,COMPORTAMIENTO!$A$1:$C$2100,1,0)),"NO","SI")</f>
        <v>SI</v>
      </c>
      <c r="DC262" s="85">
        <f>IF(CX262="NO","NO APLICA",IF(AY262=0,"ERROR NOTA",IF(AND(DB262="NO",AY262=7),0,IF(VLOOKUP(AI262,COMPORTAMIENTO!$A$2:$H$2100,8,0)=AY262,0,"ERROR NOTA"))))</f>
        <v>0</v>
      </c>
      <c r="DD262" s="103">
        <f t="shared" si="161"/>
        <v>0.70000000000000007</v>
      </c>
      <c r="DE262" s="103">
        <f t="shared" si="162"/>
        <v>0.5</v>
      </c>
      <c r="DF262" s="85" t="str">
        <f t="shared" si="150"/>
        <v>SI</v>
      </c>
      <c r="DG262" s="85">
        <f t="shared" si="151"/>
        <v>0</v>
      </c>
      <c r="DH262" s="85">
        <f t="shared" si="163"/>
        <v>0</v>
      </c>
      <c r="DI262" s="85">
        <f t="shared" si="152"/>
        <v>0</v>
      </c>
      <c r="DJ262" s="7">
        <f t="shared" si="164"/>
        <v>6.32</v>
      </c>
      <c r="DK262" s="7">
        <f t="shared" si="153"/>
        <v>6.32</v>
      </c>
      <c r="DL262" s="12">
        <f t="shared" si="165"/>
        <v>5075</v>
      </c>
      <c r="DM262" s="12">
        <f>VLOOKUP(A262,'5 TD'!$A:$B,2,0)</f>
        <v>5075</v>
      </c>
      <c r="DN262" s="7">
        <f t="shared" si="154"/>
        <v>7</v>
      </c>
      <c r="DO262" s="85" t="str">
        <f t="shared" si="155"/>
        <v>APROBADO</v>
      </c>
      <c r="DP262" s="85" t="str">
        <f t="shared" si="137"/>
        <v>APROBADO</v>
      </c>
      <c r="DQ262" s="7">
        <f t="shared" si="138"/>
        <v>6.3</v>
      </c>
      <c r="DR262" s="85" t="str">
        <f t="shared" si="166"/>
        <v>APROBADO</v>
      </c>
      <c r="DS262" s="2">
        <f>+('3 Planilla Preadjudicación OTIC'!BO262)</f>
        <v>0</v>
      </c>
      <c r="DT262" s="2">
        <f>IF(DR262="APROBADO",VLOOKUP(A262,'5 TD'!$D$3:$E$270,2,0),"NO APLICA")</f>
        <v>7</v>
      </c>
      <c r="DU262" s="2" t="str">
        <f t="shared" si="139"/>
        <v>NO</v>
      </c>
      <c r="DV262" s="2" t="str">
        <f>IF(DU262="SI",VLOOKUP(A262,'5 TD'!$G$3:$H$270,2,0),"NO APLICA ")</f>
        <v xml:space="preserve">NO APLICA </v>
      </c>
      <c r="DW262" s="2" t="str">
        <f t="shared" si="167"/>
        <v>NO</v>
      </c>
      <c r="DX262" s="2" t="str">
        <f>IF(DW262="SI",VLOOKUP(A262,'5 TD'!$J$4:$K$472,2,0),"NO APLICA")</f>
        <v>NO APLICA</v>
      </c>
      <c r="DY262" s="2" t="str">
        <f t="shared" si="168"/>
        <v>NO</v>
      </c>
      <c r="DZ262" s="7" t="str">
        <f>IF(DY262="SI",VLOOKUP(A262,'5 TD'!$M$4:$N$350,2,0),"NO APLICA")</f>
        <v>NO APLICA</v>
      </c>
      <c r="EA262" s="2" t="str">
        <f t="shared" si="156"/>
        <v>NO APLICA</v>
      </c>
      <c r="EB262" s="12" t="str">
        <f t="shared" si="169"/>
        <v/>
      </c>
      <c r="EC262" s="12" t="str">
        <f>IF(EA262="SI",VLOOKUP(A262,'5 TD'!$V$4:$W$479,2,0),"NO APLICA")</f>
        <v>NO APLICA</v>
      </c>
      <c r="ED262" s="2" t="str">
        <f t="shared" si="140"/>
        <v>NO</v>
      </c>
      <c r="EE262" s="79" t="str">
        <f>IF(ED262="SI",VLOOKUP(AI262,COMPORTAMIENTO!$A$1:$H$2100,7,0),"NO APLICA")</f>
        <v>NO APLICA</v>
      </c>
      <c r="EF262" s="234" t="str">
        <f>IF(ED262="SI",VLOOKUP(A262,'5 TD'!$P$2:$Q$479,2,0),"NO APLICA")</f>
        <v>NO APLICA</v>
      </c>
      <c r="EG262" s="2" t="str">
        <f t="shared" si="141"/>
        <v>NO</v>
      </c>
      <c r="EH262" s="2">
        <f>IF(CZ262="no",0,VLOOKUP(AI262,EXPERIENCIA!$A$1:$C$2100,2,0))</f>
        <v>65</v>
      </c>
      <c r="EI262" s="2">
        <f>IF(CZ262="si",VLOOKUP(A262,'5 TD'!$S$3:$T$2103,2,0),0)</f>
        <v>146</v>
      </c>
      <c r="EJ262" s="2" t="str">
        <f t="shared" si="142"/>
        <v>NO</v>
      </c>
      <c r="EK262" s="2">
        <f>+('3 Planilla Preadjudicación OTIC'!BU263)</f>
        <v>0</v>
      </c>
      <c r="EL262" s="3"/>
      <c r="EM262" s="3"/>
      <c r="EN262" s="3"/>
    </row>
    <row r="263" spans="1:144" ht="15" hidden="1" customHeight="1" x14ac:dyDescent="0.3">
      <c r="A263" s="2">
        <f>+('3 Planilla Preadjudicación OTIC'!A263)</f>
        <v>14546</v>
      </c>
      <c r="B263" s="2" t="str">
        <f>+('3 Planilla Preadjudicación OTIC'!B263)</f>
        <v>53334038-5</v>
      </c>
      <c r="C263" s="4">
        <f>+('3 Planilla Preadjudicación OTIC'!E263)</f>
        <v>2025</v>
      </c>
      <c r="D263" s="4" t="str">
        <f>+('3 Planilla Preadjudicación OTIC'!F263)</f>
        <v>Fondos Regionales</v>
      </c>
      <c r="E263" s="4" t="str">
        <f>+('3 Planilla Preadjudicación OTIC'!G263)</f>
        <v>61531000-K</v>
      </c>
      <c r="F263" s="4" t="str">
        <f>+('3 Planilla Preadjudicación OTIC'!H263)</f>
        <v>SENCE</v>
      </c>
      <c r="G263" s="4"/>
      <c r="H263" s="4"/>
      <c r="I263" s="4" t="str">
        <f>+('3 Planilla Preadjudicación OTIC'!I263)</f>
        <v>TÉCNICAS DE SOLDADURA POR OXIGÁS, ARCO VOLTAICO, TIG Y MIG</v>
      </c>
      <c r="J263" s="4" t="str">
        <f>+('3 Planilla Preadjudicación OTIC'!J263)</f>
        <v>PF0622</v>
      </c>
      <c r="K263" s="4" t="str">
        <f>+('3 Planilla Preadjudicación OTIC'!K263)</f>
        <v>TÉCNICAS PARA EL EMPRENDIMIENTO</v>
      </c>
      <c r="L263" s="4" t="str">
        <f>+('3 Planilla Preadjudicación OTIC'!L263)</f>
        <v>PF0921</v>
      </c>
      <c r="M263" s="2">
        <f>+('3 Planilla Preadjudicación OTIC'!M263)</f>
        <v>9</v>
      </c>
      <c r="N263" s="4" t="str">
        <f>+('3 Planilla Preadjudicación OTIC'!N263)</f>
        <v>DE LA ARAUCANÍA</v>
      </c>
      <c r="O263" s="4" t="str">
        <f>+('3 Planilla Preadjudicación OTIC'!O263)</f>
        <v>MELIPEUCO</v>
      </c>
      <c r="P263" s="4" t="str">
        <f>+('3 Planilla Preadjudicación OTIC'!P263)</f>
        <v>PERSONAS VULNERABLES PERTENECIENTES AL 80 % MÁS VULNERABLE</v>
      </c>
      <c r="Q263" s="4" t="str">
        <f>+('3 Planilla Preadjudicación OTIC'!Q263)</f>
        <v>PRESENCIAL</v>
      </c>
      <c r="R263" s="4" t="str">
        <f>+('3 Planilla Preadjudicación OTIC'!R263)</f>
        <v>INDEPENDIENTE</v>
      </c>
      <c r="S263" s="4" t="str">
        <f>+('3 Planilla Preadjudicación OTIC'!S263)</f>
        <v>01. LUNES - MAÑANA / 04. MARTES - MAÑANA / 07. MIÉRCOLES - MAÑANA / 10. JUEVES - MAÑANA / 13. VIERNES - MAÑANA</v>
      </c>
      <c r="T263" s="2">
        <f>+('3 Planilla Preadjudicación OTIC'!T263)</f>
        <v>20</v>
      </c>
      <c r="U263" s="2">
        <f>+('3 Planilla Preadjudicación OTIC'!U263)</f>
        <v>260</v>
      </c>
      <c r="V263" s="2">
        <f>+('3 Planilla Preadjudicación OTIC'!V263)</f>
        <v>12</v>
      </c>
      <c r="W263" s="2">
        <f>+('3 Planilla Preadjudicación OTIC'!W263)</f>
        <v>272</v>
      </c>
      <c r="X263" s="2">
        <f>+('3 Planilla Preadjudicación OTIC'!X263)</f>
        <v>4</v>
      </c>
      <c r="Y263" s="2" t="str">
        <f>+('3 Planilla Preadjudicación OTIC'!Y263)</f>
        <v>SI</v>
      </c>
      <c r="Z263" s="2" t="str">
        <f>+('3 Planilla Preadjudicación OTIC'!Z263)</f>
        <v>SI</v>
      </c>
      <c r="AA263" s="2" t="str">
        <f>+('3 Planilla Preadjudicación OTIC'!AA263)</f>
        <v>SI</v>
      </c>
      <c r="AB263" s="4">
        <f>+('3 Planilla Preadjudicación OTIC'!AB263)</f>
        <v>0</v>
      </c>
      <c r="AC263" s="4" t="str">
        <f>+('3 Planilla Preadjudicación OTIC'!AC263)</f>
        <v>EDUCACIÓN BÁSICA COMPLETA, DE PREFERENCIA; NOCIONES BÁSICAS DE OPERACIONES MATEMÁTICAS (SUMA, RESTA,
MULTIPLICACIÓN, DIVISIÓN).</v>
      </c>
      <c r="AD263" s="2" t="str">
        <f>+('3 Planilla Preadjudicación OTIC'!AD263)</f>
        <v>SI</v>
      </c>
      <c r="AE263" s="4" t="str">
        <f>+('3 Planilla Preadjudicación OTIC'!AE263)</f>
        <v>CERTIFICACIÓN COMO SOLDADOR.</v>
      </c>
      <c r="AF263" s="2" t="str">
        <f>+('3 Planilla Preadjudicación OTIC'!AF263)</f>
        <v>CONVOCATORIA ABIERTA</v>
      </c>
      <c r="AG263" s="2">
        <f>+('3 Planilla Preadjudicación OTIC'!AG263)</f>
        <v>68</v>
      </c>
      <c r="AH263" s="30">
        <v>2</v>
      </c>
      <c r="AI263" s="2" t="str">
        <f>+('3 Planilla Preadjudicación OTIC'!AI263)</f>
        <v>65012812-5</v>
      </c>
      <c r="AJ263" s="135" t="str">
        <f>+('3 Planilla Preadjudicación OTIC'!AJ263)</f>
        <v>Cooperativa de Trabajo Posiciona</v>
      </c>
      <c r="AK263" s="4">
        <f>+('3 Planilla Preadjudicación OTIC'!AK263)</f>
        <v>272</v>
      </c>
      <c r="AL263" s="2">
        <f>+('3 Planilla Preadjudicación OTIC'!AL263)</f>
        <v>68</v>
      </c>
      <c r="AM263" s="2">
        <f>+('3 Planilla Preadjudicación OTIC'!AM263)</f>
        <v>5075</v>
      </c>
      <c r="AN263" s="12">
        <f>+('3 Planilla Preadjudicación OTIC'!AN263)</f>
        <v>275000</v>
      </c>
      <c r="AO263" s="12">
        <f>+('3 Planilla Preadjudicación OTIC'!AO263)</f>
        <v>300000</v>
      </c>
      <c r="AP263" s="12" t="str">
        <f>+('3 Planilla Preadjudicación OTIC'!AP263)</f>
        <v>27.608.000</v>
      </c>
      <c r="AQ263" s="12">
        <f>+('3 Planilla Preadjudicación OTIC'!AQ263)</f>
        <v>5440000</v>
      </c>
      <c r="AR263" s="12">
        <f>+('3 Planilla Preadjudicación OTIC'!AR263)</f>
        <v>5500000</v>
      </c>
      <c r="AS263" s="12">
        <f>+('3 Planilla Preadjudicación OTIC'!AS263)</f>
        <v>6800000</v>
      </c>
      <c r="AT263" s="12" t="str">
        <f>+('3 Planilla Preadjudicación OTIC'!AT263)</f>
        <v>6.000.000</v>
      </c>
      <c r="AU263" s="12" t="str">
        <f>+('3 Planilla Preadjudicación OTIC'!AU263)</f>
        <v>51.348.000</v>
      </c>
      <c r="AV263" s="12" t="str">
        <f>+('3 Planilla Preadjudicación OTIC'!AV263)</f>
        <v>Si</v>
      </c>
      <c r="AW263" s="224" t="str">
        <f>+('3 Planilla Preadjudicación OTIC'!AW263)</f>
        <v>sin observaciones</v>
      </c>
      <c r="AX263" s="225">
        <f>+('3 Planilla Preadjudicación OTIC'!AX263)</f>
        <v>7</v>
      </c>
      <c r="AY263" s="224">
        <f>+('3 Planilla Preadjudicación OTIC'!AY263)</f>
        <v>5</v>
      </c>
      <c r="AZ263" s="224" t="str">
        <f>+('3 Planilla Preadjudicación OTIC'!BA263)</f>
        <v>-</v>
      </c>
      <c r="BA263" s="224" t="str">
        <f>+('3 Planilla Preadjudicación OTIC'!BB263)</f>
        <v>-</v>
      </c>
      <c r="BB263" s="224" t="str">
        <f>+('3 Planilla Preadjudicación OTIC'!BC263)</f>
        <v>-</v>
      </c>
      <c r="BC263" s="224" t="str">
        <f>+('3 Planilla Preadjudicación OTIC'!BD263)</f>
        <v>-</v>
      </c>
      <c r="BD263" s="301" t="str">
        <f>+('3 Planilla Preadjudicación OTIC'!BE263)</f>
        <v>-</v>
      </c>
      <c r="BE263" s="224" t="str">
        <f>+('3 Planilla Preadjudicación OTIC'!BF263)</f>
        <v>-</v>
      </c>
      <c r="BF263" s="224"/>
      <c r="BG263" s="224">
        <f>+('3 Planilla Preadjudicación OTIC'!BG263)</f>
        <v>7</v>
      </c>
      <c r="BH263" s="224">
        <f>+('3 Planilla Preadjudicación OTIC'!BH263)</f>
        <v>7</v>
      </c>
      <c r="BI263" s="224">
        <f>+('3 Planilla Preadjudicación OTIC'!BI263)</f>
        <v>6</v>
      </c>
      <c r="BJ263" s="224">
        <f>+('3 Planilla Preadjudicación OTIC'!BJ263)</f>
        <v>6</v>
      </c>
      <c r="BK263" s="224">
        <f>+('3 Planilla Preadjudicación OTIC'!BK263)</f>
        <v>6.3</v>
      </c>
      <c r="BL263" s="199">
        <f>+('3 Planilla Preadjudicación OTIC'!BM263)</f>
        <v>7</v>
      </c>
      <c r="BM263" s="103">
        <f>ROUND(('3 Planilla Preadjudicación OTIC'!BN263),1)</f>
        <v>6.5</v>
      </c>
      <c r="BN263" s="4">
        <f>+('3 Planilla Preadjudicación OTIC'!BO263)</f>
        <v>0</v>
      </c>
      <c r="BO263" s="4">
        <f>+('3 Planilla Preadjudicación OTIC'!BP263)</f>
        <v>0</v>
      </c>
      <c r="BP263" s="4">
        <f>+('3 Planilla Preadjudicación OTIC'!BQ263)</f>
        <v>0</v>
      </c>
      <c r="BQ263" s="4">
        <f>+('3 Planilla Preadjudicación OTIC'!BR263)</f>
        <v>0</v>
      </c>
      <c r="BR263" s="4">
        <f>+('3 Planilla Preadjudicación OTIC'!BS263)</f>
        <v>0</v>
      </c>
      <c r="BS263" s="4">
        <f>+('3 Planilla Preadjudicación OTIC'!BT263)</f>
        <v>0</v>
      </c>
      <c r="BT263" s="135"/>
      <c r="BU263" s="85">
        <f>IF(VLOOKUP(A263,'BD OFICIAL'!$A$1:$AL$2097,7,0)=D263,0,1)</f>
        <v>0</v>
      </c>
      <c r="BV263" s="85">
        <f>IF(VLOOKUP(A263,'BD OFICIAL'!$A$1:$AL$2097,11,0)=J263,0,1)</f>
        <v>0</v>
      </c>
      <c r="BW263" s="85">
        <f>IF(VLOOKUP(A263,'BD OFICIAL'!$A$1:$AL$2097,13,0)=L263,0,1)</f>
        <v>0</v>
      </c>
      <c r="BX263" s="2">
        <f>IF(VLOOKUP(A263,'BD OFICIAL'!$A$1:$AL$2097,16,0)=O263,0,1)</f>
        <v>0</v>
      </c>
      <c r="BY263" s="2">
        <f>IF(VLOOKUP(A263,'BD OFICIAL'!$A$1:$AL$2097,17,0)=P263,0,1)</f>
        <v>0</v>
      </c>
      <c r="BZ263" s="2">
        <f>IF(VLOOKUP(A263,'BD OFICIAL'!$A$1:$AL$2097,19,0)=R263,0,1)</f>
        <v>0</v>
      </c>
      <c r="CA263" s="2">
        <f>IF(VLOOKUP(A263,'BD OFICIAL'!$A$1:$AL$2097,21,0)=T263,0,1)</f>
        <v>0</v>
      </c>
      <c r="CB263" s="2">
        <f>IF(VLOOKUP(A263,'BD OFICIAL'!$A$1:$AL$2097,24,0)=AK263,0,1)</f>
        <v>0</v>
      </c>
      <c r="CC263" s="2">
        <f>IF(VLOOKUP(A263,'BD OFICIAL'!$A$1:$AL$2097,25,0)=X263,0,1)</f>
        <v>0</v>
      </c>
      <c r="CD263" s="2">
        <f>IF(VLOOKUP(A263,'BD OFICIAL'!$A$1:$AL$2097,26,0)=Y263,0,1)</f>
        <v>0</v>
      </c>
      <c r="CE263" s="2">
        <f>IF(VLOOKUP(A263,'BD OFICIAL'!$A$1:$AL$2097,27,0)=Z263,0,1)</f>
        <v>0</v>
      </c>
      <c r="CF263" s="2">
        <f>IF(VLOOKUP(A263,'BD OFICIAL'!$A$1:$AL$2097,28,0)=AA263,0,1)</f>
        <v>0</v>
      </c>
      <c r="CG263" s="2">
        <f>IF(VLOOKUP(A263,'BD OFICIAL'!$A$1:$AL$2097,33,0)=AF263,0,1)</f>
        <v>0</v>
      </c>
      <c r="CH263" s="2">
        <f>IF(VLOOKUP(A263,'BD OFICIAL'!$A$1:$AL$2097,35,0)=AH263,0,1)</f>
        <v>0</v>
      </c>
      <c r="CI263" s="85">
        <f>IF(VLOOKUP(A263,'BD OFICIAL'!$A$1:$AL$2097,34,0)=AL263,0,1)</f>
        <v>0</v>
      </c>
      <c r="CJ263" s="12">
        <f>VLOOKUP(A263,'BD OFICIAL'!$A$1:$AM$2097,36,0)*AM263-AP263</f>
        <v>0</v>
      </c>
      <c r="CK263" s="85" t="str">
        <f t="shared" si="143"/>
        <v>SHNOM</v>
      </c>
      <c r="CL263" s="85" t="str">
        <f t="shared" si="144"/>
        <v>SI</v>
      </c>
      <c r="CM263" s="85" t="str">
        <f t="shared" si="157"/>
        <v>NO</v>
      </c>
      <c r="CN263" s="31">
        <f t="shared" si="158"/>
        <v>0</v>
      </c>
      <c r="CO263" s="31">
        <f t="shared" si="145"/>
        <v>0</v>
      </c>
      <c r="CP263" s="31">
        <f t="shared" si="136"/>
        <v>0</v>
      </c>
      <c r="CQ263" s="31">
        <f>IF(Y263="NO",0,IF(Y263="SI",IF(VLOOKUP(A263,'BD OFICIAL'!$A:$AO,40,0)=AQ263,0,1)))</f>
        <v>0</v>
      </c>
      <c r="CR263" s="31">
        <f>IF(Z263="NO",0,IF(Z263="SI",IF(VLOOKUP(A263,'BD OFICIAL'!$A:$AO,41,0)=AS263,0,1)))</f>
        <v>0</v>
      </c>
      <c r="CS263" s="31">
        <f t="shared" si="146"/>
        <v>0</v>
      </c>
      <c r="CT263" s="31">
        <f t="shared" si="147"/>
        <v>0</v>
      </c>
      <c r="CU263" s="31">
        <f>IF(VLOOKUP(A263,'BD OFICIAL'!$A$1:$AL$1055,31,0)="SI",IF(AT263&gt;0,0,1),IF(AT263=0,0,1))</f>
        <v>0</v>
      </c>
      <c r="CV263" s="31">
        <f t="shared" si="148"/>
        <v>0</v>
      </c>
      <c r="CW263" s="31">
        <f t="shared" si="149"/>
        <v>0</v>
      </c>
      <c r="CX263" s="85" t="str">
        <f t="shared" si="159"/>
        <v>SI</v>
      </c>
      <c r="CY263" s="31">
        <f t="shared" si="160"/>
        <v>0</v>
      </c>
      <c r="CZ263" s="85" t="str">
        <f>IF(ISERROR(VLOOKUP(AI263,EXPERIENCIA!$A$1:$C$2100,1,0)),"NO","SI")</f>
        <v>SI</v>
      </c>
      <c r="DA263" s="85">
        <f>IF(CX263="no","NO APLICA",IF(AX263=0,"ERROR NOTA",IF(AND(AX263&gt;1,CZ263="NO"),"ERROR NOTA",IF(AND(CZ263="NO",AX263=1),0,IF(VLOOKUP(AI263,EXPERIENCIA!$A$1:$C$2100,3,0)=AX263,0,"ERROR NOTA")))))</f>
        <v>0</v>
      </c>
      <c r="DB263" s="85" t="str">
        <f>IF(ISERROR(VLOOKUP(AI263,COMPORTAMIENTO!$A$1:$C$2100,1,0)),"NO","SI")</f>
        <v>SI</v>
      </c>
      <c r="DC263" s="85">
        <f>IF(CX263="NO","NO APLICA",IF(AY263=0,"ERROR NOTA",IF(AND(DB263="NO",AY263=7),0,IF(VLOOKUP(AI263,COMPORTAMIENTO!$A$2:$H$2100,8,0)=AY263,0,"ERROR NOTA"))))</f>
        <v>0</v>
      </c>
      <c r="DD263" s="103">
        <f t="shared" si="161"/>
        <v>0.70000000000000007</v>
      </c>
      <c r="DE263" s="103">
        <f t="shared" si="162"/>
        <v>0.5</v>
      </c>
      <c r="DF263" s="85" t="str">
        <f t="shared" si="150"/>
        <v>SI</v>
      </c>
      <c r="DG263" s="85">
        <f t="shared" si="151"/>
        <v>0</v>
      </c>
      <c r="DH263" s="85">
        <f t="shared" si="163"/>
        <v>0</v>
      </c>
      <c r="DI263" s="85">
        <f t="shared" si="152"/>
        <v>0</v>
      </c>
      <c r="DJ263" s="7">
        <f t="shared" si="164"/>
        <v>6.63</v>
      </c>
      <c r="DK263" s="7">
        <f t="shared" si="153"/>
        <v>6.63</v>
      </c>
      <c r="DL263" s="12">
        <f t="shared" si="165"/>
        <v>5075</v>
      </c>
      <c r="DM263" s="12">
        <f>VLOOKUP(A263,'5 TD'!$A:$B,2,0)</f>
        <v>5075</v>
      </c>
      <c r="DN263" s="7">
        <f t="shared" si="154"/>
        <v>7</v>
      </c>
      <c r="DO263" s="85" t="str">
        <f t="shared" si="155"/>
        <v>APROBADO</v>
      </c>
      <c r="DP263" s="85" t="str">
        <f t="shared" si="137"/>
        <v>APROBADO</v>
      </c>
      <c r="DQ263" s="7">
        <f t="shared" si="138"/>
        <v>6.5</v>
      </c>
      <c r="DR263" s="85" t="str">
        <f t="shared" si="166"/>
        <v>APROBADO</v>
      </c>
      <c r="DS263" s="2">
        <f>+('3 Planilla Preadjudicación OTIC'!BO263)</f>
        <v>0</v>
      </c>
      <c r="DT263" s="2">
        <f>IF(DR263="APROBADO",VLOOKUP(A263,'5 TD'!$D$3:$E$270,2,0),"NO APLICA")</f>
        <v>7</v>
      </c>
      <c r="DU263" s="2" t="str">
        <f t="shared" si="139"/>
        <v>NO</v>
      </c>
      <c r="DV263" s="2" t="str">
        <f>IF(DU263="SI",VLOOKUP(A263,'5 TD'!$G$3:$H$270,2,0),"NO APLICA ")</f>
        <v xml:space="preserve">NO APLICA </v>
      </c>
      <c r="DW263" s="2" t="str">
        <f t="shared" si="167"/>
        <v>NO</v>
      </c>
      <c r="DX263" s="2" t="str">
        <f>IF(DW263="SI",VLOOKUP(A263,'5 TD'!$J$4:$K$472,2,0),"NO APLICA")</f>
        <v>NO APLICA</v>
      </c>
      <c r="DY263" s="2" t="str">
        <f t="shared" si="168"/>
        <v>NO</v>
      </c>
      <c r="DZ263" s="7" t="str">
        <f>IF(DY263="SI",VLOOKUP(A263,'5 TD'!$M$4:$N$350,2,0),"NO APLICA")</f>
        <v>NO APLICA</v>
      </c>
      <c r="EA263" s="2" t="str">
        <f t="shared" si="156"/>
        <v>NO APLICA</v>
      </c>
      <c r="EB263" s="12" t="str">
        <f t="shared" si="169"/>
        <v/>
      </c>
      <c r="EC263" s="12" t="str">
        <f>IF(EA263="SI",VLOOKUP(A263,'5 TD'!$V$4:$W$479,2,0),"NO APLICA")</f>
        <v>NO APLICA</v>
      </c>
      <c r="ED263" s="2" t="str">
        <f t="shared" si="140"/>
        <v>NO</v>
      </c>
      <c r="EE263" s="79" t="str">
        <f>IF(ED263="SI",VLOOKUP(AI263,COMPORTAMIENTO!$A$1:$H$2100,7,0),"NO APLICA")</f>
        <v>NO APLICA</v>
      </c>
      <c r="EF263" s="234" t="str">
        <f>IF(ED263="SI",VLOOKUP(A263,'5 TD'!$P$2:$Q$479,2,0),"NO APLICA")</f>
        <v>NO APLICA</v>
      </c>
      <c r="EG263" s="2" t="str">
        <f t="shared" si="141"/>
        <v>NO</v>
      </c>
      <c r="EH263" s="2">
        <f>IF(CZ263="no",0,VLOOKUP(AI263,EXPERIENCIA!$A$1:$C$2100,2,0))</f>
        <v>65</v>
      </c>
      <c r="EI263" s="2">
        <f>IF(CZ263="si",VLOOKUP(A263,'5 TD'!$S$3:$T$2103,2,0),0)</f>
        <v>146</v>
      </c>
      <c r="EJ263" s="2" t="str">
        <f t="shared" si="142"/>
        <v>NO</v>
      </c>
      <c r="EK263" s="2">
        <f>+('3 Planilla Preadjudicación OTIC'!BU264)</f>
        <v>0</v>
      </c>
      <c r="EL263" s="3"/>
      <c r="EM263" s="3"/>
      <c r="EN263" s="3"/>
    </row>
    <row r="264" spans="1:144" ht="15" hidden="1" customHeight="1" x14ac:dyDescent="0.3">
      <c r="A264" s="2">
        <f>+('3 Planilla Preadjudicación OTIC'!A264)</f>
        <v>14547</v>
      </c>
      <c r="B264" s="2" t="str">
        <f>+('3 Planilla Preadjudicación OTIC'!B264)</f>
        <v>53334038-5</v>
      </c>
      <c r="C264" s="4">
        <f>+('3 Planilla Preadjudicación OTIC'!E264)</f>
        <v>2025</v>
      </c>
      <c r="D264" s="4" t="str">
        <f>+('3 Planilla Preadjudicación OTIC'!F264)</f>
        <v>Fondos Regionales</v>
      </c>
      <c r="E264" s="4" t="str">
        <f>+('3 Planilla Preadjudicación OTIC'!G264)</f>
        <v>61531000-K</v>
      </c>
      <c r="F264" s="4" t="str">
        <f>+('3 Planilla Preadjudicación OTIC'!H264)</f>
        <v>SENCE</v>
      </c>
      <c r="G264" s="4"/>
      <c r="H264" s="4"/>
      <c r="I264" s="4" t="str">
        <f>+('3 Planilla Preadjudicación OTIC'!I264)</f>
        <v>TÉCNICAS DE SOLDADURA POR OXIGÁS, ARCO VOLTAICO, TIG Y MIG</v>
      </c>
      <c r="J264" s="4" t="str">
        <f>+('3 Planilla Preadjudicación OTIC'!J264)</f>
        <v>PF0622</v>
      </c>
      <c r="K264" s="4" t="str">
        <f>+('3 Planilla Preadjudicación OTIC'!K264)</f>
        <v>TÉCNICAS PARA EL EMPRENDIMIENTO</v>
      </c>
      <c r="L264" s="4" t="str">
        <f>+('3 Planilla Preadjudicación OTIC'!L264)</f>
        <v>PF0921</v>
      </c>
      <c r="M264" s="2">
        <f>+('3 Planilla Preadjudicación OTIC'!M264)</f>
        <v>9</v>
      </c>
      <c r="N264" s="4" t="str">
        <f>+('3 Planilla Preadjudicación OTIC'!N264)</f>
        <v>DE LA ARAUCANÍA</v>
      </c>
      <c r="O264" s="4" t="str">
        <f>+('3 Planilla Preadjudicación OTIC'!O264)</f>
        <v>VICTORIA</v>
      </c>
      <c r="P264" s="4" t="str">
        <f>+('3 Planilla Preadjudicación OTIC'!P264)</f>
        <v>PERSONAS VULNERABLES PERTENECIENTES AL 80 % MÁS VULNERABLE</v>
      </c>
      <c r="Q264" s="4" t="str">
        <f>+('3 Planilla Preadjudicación OTIC'!Q264)</f>
        <v>PRESENCIAL</v>
      </c>
      <c r="R264" s="4" t="str">
        <f>+('3 Planilla Preadjudicación OTIC'!R264)</f>
        <v>INDEPENDIENTE</v>
      </c>
      <c r="S264" s="4" t="str">
        <f>+('3 Planilla Preadjudicación OTIC'!S264)</f>
        <v>01. LUNES - MAÑANA / 04. MARTES - MAÑANA / 07. MIÉRCOLES - MAÑANA / 10. JUEVES - MAÑANA / 13. VIERNES - MAÑANA</v>
      </c>
      <c r="T264" s="2">
        <f>+('3 Planilla Preadjudicación OTIC'!T264)</f>
        <v>20</v>
      </c>
      <c r="U264" s="2">
        <f>+('3 Planilla Preadjudicación OTIC'!U264)</f>
        <v>260</v>
      </c>
      <c r="V264" s="2">
        <f>+('3 Planilla Preadjudicación OTIC'!V264)</f>
        <v>12</v>
      </c>
      <c r="W264" s="2">
        <f>+('3 Planilla Preadjudicación OTIC'!W264)</f>
        <v>272</v>
      </c>
      <c r="X264" s="2">
        <f>+('3 Planilla Preadjudicación OTIC'!X264)</f>
        <v>4</v>
      </c>
      <c r="Y264" s="2" t="str">
        <f>+('3 Planilla Preadjudicación OTIC'!Y264)</f>
        <v>SI</v>
      </c>
      <c r="Z264" s="2" t="str">
        <f>+('3 Planilla Preadjudicación OTIC'!Z264)</f>
        <v>SI</v>
      </c>
      <c r="AA264" s="2" t="str">
        <f>+('3 Planilla Preadjudicación OTIC'!AA264)</f>
        <v>SI</v>
      </c>
      <c r="AB264" s="4">
        <f>+('3 Planilla Preadjudicación OTIC'!AB264)</f>
        <v>0</v>
      </c>
      <c r="AC264" s="4" t="str">
        <f>+('3 Planilla Preadjudicación OTIC'!AC264)</f>
        <v>EDUCACIÓN BÁSICA COMPLETA, DE PREFERENCIA; NOCIONES BÁSICAS DE OPERACIONES MATEMÁTICAS (SUMA, RESTA,
MULTIPLICACIÓN, DIVISIÓN).</v>
      </c>
      <c r="AD264" s="2" t="str">
        <f>+('3 Planilla Preadjudicación OTIC'!AD264)</f>
        <v>SI</v>
      </c>
      <c r="AE264" s="4" t="str">
        <f>+('3 Planilla Preadjudicación OTIC'!AE264)</f>
        <v>CERTIFICACIÓN COMO SOLDADOR.</v>
      </c>
      <c r="AF264" s="2" t="str">
        <f>+('3 Planilla Preadjudicación OTIC'!AF264)</f>
        <v>CONVOCATORIA ABIERTA</v>
      </c>
      <c r="AG264" s="2">
        <f>+('3 Planilla Preadjudicación OTIC'!AG264)</f>
        <v>68</v>
      </c>
      <c r="AH264" s="30">
        <v>2</v>
      </c>
      <c r="AI264" s="2" t="str">
        <f>+('3 Planilla Preadjudicación OTIC'!AI264)</f>
        <v>65012812-5</v>
      </c>
      <c r="AJ264" s="135" t="str">
        <f>+('3 Planilla Preadjudicación OTIC'!AJ264)</f>
        <v>Cooperativa de Trabajo Posiciona</v>
      </c>
      <c r="AK264" s="4">
        <f>+('3 Planilla Preadjudicación OTIC'!AK264)</f>
        <v>272</v>
      </c>
      <c r="AL264" s="2">
        <f>+('3 Planilla Preadjudicación OTIC'!AL264)</f>
        <v>68</v>
      </c>
      <c r="AM264" s="2">
        <f>+('3 Planilla Preadjudicación OTIC'!AM264)</f>
        <v>5075</v>
      </c>
      <c r="AN264" s="12">
        <f>+('3 Planilla Preadjudicación OTIC'!AN264)</f>
        <v>275000</v>
      </c>
      <c r="AO264" s="12">
        <f>+('3 Planilla Preadjudicación OTIC'!AO264)</f>
        <v>300000</v>
      </c>
      <c r="AP264" s="12" t="str">
        <f>+('3 Planilla Preadjudicación OTIC'!AP264)</f>
        <v>27.608.000</v>
      </c>
      <c r="AQ264" s="12">
        <f>+('3 Planilla Preadjudicación OTIC'!AQ264)</f>
        <v>5440000</v>
      </c>
      <c r="AR264" s="12">
        <f>+('3 Planilla Preadjudicación OTIC'!AR264)</f>
        <v>5500000</v>
      </c>
      <c r="AS264" s="12">
        <f>+('3 Planilla Preadjudicación OTIC'!AS264)</f>
        <v>6800000</v>
      </c>
      <c r="AT264" s="12" t="str">
        <f>+('3 Planilla Preadjudicación OTIC'!AT264)</f>
        <v>6.000.000</v>
      </c>
      <c r="AU264" s="12" t="str">
        <f>+('3 Planilla Preadjudicación OTIC'!AU264)</f>
        <v>51.348.000</v>
      </c>
      <c r="AV264" s="12" t="str">
        <f>+('3 Planilla Preadjudicación OTIC'!AV264)</f>
        <v>Si</v>
      </c>
      <c r="AW264" s="2" t="str">
        <f>+('3 Planilla Preadjudicación OTIC'!AW264)</f>
        <v>sin observaciones</v>
      </c>
      <c r="AX264" s="4">
        <f>+('3 Planilla Preadjudicación OTIC'!AX264)</f>
        <v>7</v>
      </c>
      <c r="AY264" s="2">
        <f>+('3 Planilla Preadjudicación OTIC'!AY264)</f>
        <v>5</v>
      </c>
      <c r="AZ264" s="2" t="str">
        <f>+('3 Planilla Preadjudicación OTIC'!BA264)</f>
        <v>-</v>
      </c>
      <c r="BA264" s="2" t="str">
        <f>+('3 Planilla Preadjudicación OTIC'!BB264)</f>
        <v>-</v>
      </c>
      <c r="BB264" s="2" t="str">
        <f>+('3 Planilla Preadjudicación OTIC'!BC264)</f>
        <v>-</v>
      </c>
      <c r="BC264" s="2" t="str">
        <f>+('3 Planilla Preadjudicación OTIC'!BD264)</f>
        <v>-</v>
      </c>
      <c r="BD264" s="2" t="str">
        <f>+('3 Planilla Preadjudicación OTIC'!BE264)</f>
        <v>-</v>
      </c>
      <c r="BE264" s="2" t="str">
        <f>+('3 Planilla Preadjudicación OTIC'!BF264)</f>
        <v>-</v>
      </c>
      <c r="BF264" s="2"/>
      <c r="BG264" s="2">
        <f>+('3 Planilla Preadjudicación OTIC'!BG264)</f>
        <v>7</v>
      </c>
      <c r="BH264" s="2">
        <f>+('3 Planilla Preadjudicación OTIC'!BH264)</f>
        <v>7</v>
      </c>
      <c r="BI264" s="2">
        <f>+('3 Planilla Preadjudicación OTIC'!BI264)</f>
        <v>7</v>
      </c>
      <c r="BJ264" s="2">
        <f>+('3 Planilla Preadjudicación OTIC'!BJ264)</f>
        <v>7</v>
      </c>
      <c r="BK264" s="2">
        <f>+('3 Planilla Preadjudicación OTIC'!BK264)</f>
        <v>7</v>
      </c>
      <c r="BL264" s="199">
        <f>+('3 Planilla Preadjudicación OTIC'!BM264)</f>
        <v>7</v>
      </c>
      <c r="BM264" s="103">
        <f>ROUND(('3 Planilla Preadjudicación OTIC'!BN264),1)</f>
        <v>6.8</v>
      </c>
      <c r="BN264" s="4">
        <f>+('3 Planilla Preadjudicación OTIC'!BO264)</f>
        <v>0</v>
      </c>
      <c r="BO264" s="4">
        <f>+('3 Planilla Preadjudicación OTIC'!BP264)</f>
        <v>0</v>
      </c>
      <c r="BP264" s="4">
        <f>+('3 Planilla Preadjudicación OTIC'!BQ264)</f>
        <v>0</v>
      </c>
      <c r="BQ264" s="4">
        <f>+('3 Planilla Preadjudicación OTIC'!BR264)</f>
        <v>0</v>
      </c>
      <c r="BR264" s="4">
        <f>+('3 Planilla Preadjudicación OTIC'!BS264)</f>
        <v>0</v>
      </c>
      <c r="BS264" s="4">
        <f>+('3 Planilla Preadjudicación OTIC'!BT264)</f>
        <v>0</v>
      </c>
      <c r="BT264" s="135"/>
      <c r="BU264" s="85">
        <f>IF(VLOOKUP(A264,'BD OFICIAL'!$A$1:$AL$2097,7,0)=D264,0,1)</f>
        <v>0</v>
      </c>
      <c r="BV264" s="85">
        <f>IF(VLOOKUP(A264,'BD OFICIAL'!$A$1:$AL$2097,11,0)=J264,0,1)</f>
        <v>0</v>
      </c>
      <c r="BW264" s="85">
        <f>IF(VLOOKUP(A264,'BD OFICIAL'!$A$1:$AL$2097,13,0)=L264,0,1)</f>
        <v>0</v>
      </c>
      <c r="BX264" s="2">
        <f>IF(VLOOKUP(A264,'BD OFICIAL'!$A$1:$AL$2097,16,0)=O264,0,1)</f>
        <v>0</v>
      </c>
      <c r="BY264" s="2">
        <f>IF(VLOOKUP(A264,'BD OFICIAL'!$A$1:$AL$2097,17,0)=P264,0,1)</f>
        <v>0</v>
      </c>
      <c r="BZ264" s="2">
        <f>IF(VLOOKUP(A264,'BD OFICIAL'!$A$1:$AL$2097,19,0)=R264,0,1)</f>
        <v>0</v>
      </c>
      <c r="CA264" s="2">
        <f>IF(VLOOKUP(A264,'BD OFICIAL'!$A$1:$AL$2097,21,0)=T264,0,1)</f>
        <v>0</v>
      </c>
      <c r="CB264" s="2">
        <f>IF(VLOOKUP(A264,'BD OFICIAL'!$A$1:$AL$2097,24,0)=AK264,0,1)</f>
        <v>0</v>
      </c>
      <c r="CC264" s="2">
        <f>IF(VLOOKUP(A264,'BD OFICIAL'!$A$1:$AL$2097,25,0)=X264,0,1)</f>
        <v>0</v>
      </c>
      <c r="CD264" s="2">
        <f>IF(VLOOKUP(A264,'BD OFICIAL'!$A$1:$AL$2097,26,0)=Y264,0,1)</f>
        <v>0</v>
      </c>
      <c r="CE264" s="2">
        <f>IF(VLOOKUP(A264,'BD OFICIAL'!$A$1:$AL$2097,27,0)=Z264,0,1)</f>
        <v>0</v>
      </c>
      <c r="CF264" s="2">
        <f>IF(VLOOKUP(A264,'BD OFICIAL'!$A$1:$AL$2097,28,0)=AA264,0,1)</f>
        <v>0</v>
      </c>
      <c r="CG264" s="2">
        <f>IF(VLOOKUP(A264,'BD OFICIAL'!$A$1:$AL$2097,33,0)=AF264,0,1)</f>
        <v>0</v>
      </c>
      <c r="CH264" s="2">
        <f>IF(VLOOKUP(A264,'BD OFICIAL'!$A$1:$AL$2097,35,0)=AH264,0,1)</f>
        <v>0</v>
      </c>
      <c r="CI264" s="85">
        <f>IF(VLOOKUP(A264,'BD OFICIAL'!$A$1:$AL$2097,34,0)=AL264,0,1)</f>
        <v>0</v>
      </c>
      <c r="CJ264" s="12">
        <f>VLOOKUP(A264,'BD OFICIAL'!$A$1:$AM$2097,36,0)*AM264-AP264</f>
        <v>0</v>
      </c>
      <c r="CK264" s="85" t="str">
        <f t="shared" si="143"/>
        <v>SHNOM</v>
      </c>
      <c r="CL264" s="85" t="str">
        <f t="shared" si="144"/>
        <v>SI</v>
      </c>
      <c r="CM264" s="85" t="str">
        <f t="shared" si="157"/>
        <v>NO</v>
      </c>
      <c r="CN264" s="31">
        <f t="shared" si="158"/>
        <v>0</v>
      </c>
      <c r="CO264" s="31">
        <f t="shared" si="145"/>
        <v>0</v>
      </c>
      <c r="CP264" s="31">
        <f t="shared" si="136"/>
        <v>0</v>
      </c>
      <c r="CQ264" s="31">
        <f>IF(Y264="NO",0,IF(Y264="SI",IF(VLOOKUP(A264,'BD OFICIAL'!$A:$AO,40,0)=AQ264,0,1)))</f>
        <v>0</v>
      </c>
      <c r="CR264" s="31">
        <f>IF(Z264="NO",0,IF(Z264="SI",IF(VLOOKUP(A264,'BD OFICIAL'!$A:$AO,41,0)=AS264,0,1)))</f>
        <v>0</v>
      </c>
      <c r="CS264" s="31">
        <f t="shared" si="146"/>
        <v>0</v>
      </c>
      <c r="CT264" s="31">
        <f t="shared" si="147"/>
        <v>0</v>
      </c>
      <c r="CU264" s="31">
        <f>IF(VLOOKUP(A264,'BD OFICIAL'!$A$1:$AL$1055,31,0)="SI",IF(AT264&gt;0,0,1),IF(AT264=0,0,1))</f>
        <v>0</v>
      </c>
      <c r="CV264" s="31">
        <f t="shared" si="148"/>
        <v>0</v>
      </c>
      <c r="CW264" s="31">
        <f t="shared" si="149"/>
        <v>0</v>
      </c>
      <c r="CX264" s="85" t="str">
        <f t="shared" si="159"/>
        <v>SI</v>
      </c>
      <c r="CY264" s="31">
        <f t="shared" si="160"/>
        <v>0</v>
      </c>
      <c r="CZ264" s="85" t="str">
        <f>IF(ISERROR(VLOOKUP(AI264,EXPERIENCIA!$A$1:$C$2100,1,0)),"NO","SI")</f>
        <v>SI</v>
      </c>
      <c r="DA264" s="85">
        <f>IF(CX264="no","NO APLICA",IF(AX264=0,"ERROR NOTA",IF(AND(AX264&gt;1,CZ264="NO"),"ERROR NOTA",IF(AND(CZ264="NO",AX264=1),0,IF(VLOOKUP(AI264,EXPERIENCIA!$A$1:$C$2100,3,0)=AX264,0,"ERROR NOTA")))))</f>
        <v>0</v>
      </c>
      <c r="DB264" s="85" t="str">
        <f>IF(ISERROR(VLOOKUP(AI264,COMPORTAMIENTO!$A$1:$C$2100,1,0)),"NO","SI")</f>
        <v>SI</v>
      </c>
      <c r="DC264" s="85">
        <f>IF(CX264="NO","NO APLICA",IF(AY264=0,"ERROR NOTA",IF(AND(DB264="NO",AY264=7),0,IF(VLOOKUP(AI264,COMPORTAMIENTO!$A$2:$H$2100,8,0)=AY264,0,"ERROR NOTA"))))</f>
        <v>0</v>
      </c>
      <c r="DD264" s="103">
        <f t="shared" si="161"/>
        <v>0.70000000000000007</v>
      </c>
      <c r="DE264" s="103">
        <f t="shared" si="162"/>
        <v>0.5</v>
      </c>
      <c r="DF264" s="85" t="str">
        <f t="shared" si="150"/>
        <v>SI</v>
      </c>
      <c r="DG264" s="85">
        <f t="shared" si="151"/>
        <v>0</v>
      </c>
      <c r="DH264" s="85">
        <f t="shared" si="163"/>
        <v>0</v>
      </c>
      <c r="DI264" s="85">
        <f t="shared" si="152"/>
        <v>0</v>
      </c>
      <c r="DJ264" s="7">
        <f t="shared" si="164"/>
        <v>7.0000000000000009</v>
      </c>
      <c r="DK264" s="7">
        <f t="shared" si="153"/>
        <v>7.0000000000000009</v>
      </c>
      <c r="DL264" s="12">
        <f t="shared" si="165"/>
        <v>5075</v>
      </c>
      <c r="DM264" s="12">
        <f>VLOOKUP(A264,'5 TD'!$A:$B,2,0)</f>
        <v>5075</v>
      </c>
      <c r="DN264" s="7">
        <f t="shared" si="154"/>
        <v>7</v>
      </c>
      <c r="DO264" s="85" t="str">
        <f t="shared" si="155"/>
        <v>APROBADO</v>
      </c>
      <c r="DP264" s="85" t="str">
        <f t="shared" si="137"/>
        <v>APROBADO</v>
      </c>
      <c r="DQ264" s="7">
        <f t="shared" si="138"/>
        <v>6.8</v>
      </c>
      <c r="DR264" s="85" t="str">
        <f t="shared" si="166"/>
        <v>APROBADO</v>
      </c>
      <c r="DS264" s="2">
        <f>+('3 Planilla Preadjudicación OTIC'!BO264)</f>
        <v>0</v>
      </c>
      <c r="DT264" s="2">
        <f>IF(DR264="APROBADO",VLOOKUP(A264,'5 TD'!$D$3:$E$270,2,0),"NO APLICA")</f>
        <v>7</v>
      </c>
      <c r="DU264" s="2" t="str">
        <f t="shared" si="139"/>
        <v>NO</v>
      </c>
      <c r="DV264" s="2" t="str">
        <f>IF(DU264="SI",VLOOKUP(A264,'5 TD'!$G$3:$H$270,2,0),"NO APLICA ")</f>
        <v xml:space="preserve">NO APLICA </v>
      </c>
      <c r="DW264" s="2" t="str">
        <f t="shared" si="167"/>
        <v>NO</v>
      </c>
      <c r="DX264" s="2" t="str">
        <f>IF(DW264="SI",VLOOKUP(A264,'5 TD'!$J$4:$K$472,2,0),"NO APLICA")</f>
        <v>NO APLICA</v>
      </c>
      <c r="DY264" s="2" t="str">
        <f t="shared" si="168"/>
        <v>NO</v>
      </c>
      <c r="DZ264" s="7" t="str">
        <f>IF(DY264="SI",VLOOKUP(A264,'5 TD'!$M$4:$N$350,2,0),"NO APLICA")</f>
        <v>NO APLICA</v>
      </c>
      <c r="EA264" s="2" t="str">
        <f t="shared" si="156"/>
        <v>NO APLICA</v>
      </c>
      <c r="EB264" s="12" t="str">
        <f t="shared" si="169"/>
        <v/>
      </c>
      <c r="EC264" s="12" t="str">
        <f>IF(EA264="SI",VLOOKUP(A264,'5 TD'!$V$4:$W$479,2,0),"NO APLICA")</f>
        <v>NO APLICA</v>
      </c>
      <c r="ED264" s="2" t="str">
        <f t="shared" si="140"/>
        <v>NO</v>
      </c>
      <c r="EE264" s="79" t="str">
        <f>IF(ED264="SI",VLOOKUP(AI264,COMPORTAMIENTO!$A$1:$H$2100,7,0),"NO APLICA")</f>
        <v>NO APLICA</v>
      </c>
      <c r="EF264" s="234" t="str">
        <f>IF(ED264="SI",VLOOKUP(A264,'5 TD'!$P$2:$Q$479,2,0),"NO APLICA")</f>
        <v>NO APLICA</v>
      </c>
      <c r="EG264" s="2" t="str">
        <f t="shared" si="141"/>
        <v>NO</v>
      </c>
      <c r="EH264" s="2">
        <f>IF(CZ264="no",0,VLOOKUP(AI264,EXPERIENCIA!$A$1:$C$2100,2,0))</f>
        <v>65</v>
      </c>
      <c r="EI264" s="2">
        <f>IF(CZ264="si",VLOOKUP(A264,'5 TD'!$S$3:$T$2103,2,0),0)</f>
        <v>146</v>
      </c>
      <c r="EJ264" s="2" t="str">
        <f t="shared" si="142"/>
        <v>NO</v>
      </c>
      <c r="EK264" s="2">
        <f>+('3 Planilla Preadjudicación OTIC'!BU265)</f>
        <v>0</v>
      </c>
      <c r="EL264" s="3"/>
      <c r="EM264" s="3"/>
      <c r="EN264" s="3"/>
    </row>
    <row r="265" spans="1:144" s="211" customFormat="1" ht="15" hidden="1" customHeight="1" x14ac:dyDescent="0.3">
      <c r="A265" s="2">
        <f>+('3 Planilla Preadjudicación OTIC'!A265)</f>
        <v>14536</v>
      </c>
      <c r="B265" s="2" t="str">
        <f>+('3 Planilla Preadjudicación OTIC'!B265)</f>
        <v>53334038-5</v>
      </c>
      <c r="C265" s="4">
        <f>+('3 Planilla Preadjudicación OTIC'!E265)</f>
        <v>2025</v>
      </c>
      <c r="D265" s="4" t="str">
        <f>+('3 Planilla Preadjudicación OTIC'!F265)</f>
        <v>Fondos Regionales</v>
      </c>
      <c r="E265" s="4" t="str">
        <f>+('3 Planilla Preadjudicación OTIC'!G265)</f>
        <v>61531000-K</v>
      </c>
      <c r="F265" s="4" t="str">
        <f>+('3 Planilla Preadjudicación OTIC'!H265)</f>
        <v>SENCE</v>
      </c>
      <c r="G265" s="4"/>
      <c r="H265" s="4"/>
      <c r="I265" s="4" t="str">
        <f>+('3 Planilla Preadjudicación OTIC'!I265)</f>
        <v>GESTIONANDO Y FORMALIZANDO MI EMPRENDIMIENTO</v>
      </c>
      <c r="J265" s="4" t="str">
        <f>+('3 Planilla Preadjudicación OTIC'!J265)</f>
        <v>PF1199</v>
      </c>
      <c r="K265" s="4" t="str">
        <f>+('3 Planilla Preadjudicación OTIC'!K265)</f>
        <v>TÉCNICAS PARA EL EMPRENDIMIENTO</v>
      </c>
      <c r="L265" s="4" t="str">
        <f>+('3 Planilla Preadjudicación OTIC'!L265)</f>
        <v>PF0921</v>
      </c>
      <c r="M265" s="2">
        <f>+('3 Planilla Preadjudicación OTIC'!M265)</f>
        <v>9</v>
      </c>
      <c r="N265" s="4" t="str">
        <f>+('3 Planilla Preadjudicación OTIC'!N265)</f>
        <v>DE LA ARAUCANÍA</v>
      </c>
      <c r="O265" s="4" t="str">
        <f>+('3 Planilla Preadjudicación OTIC'!O265)</f>
        <v>CHOLCHOL</v>
      </c>
      <c r="P265" s="4" t="str">
        <f>+('3 Planilla Preadjudicación OTIC'!P265)</f>
        <v>PERSONAS VULNERABLES PERTENECIENTES AL 80 % MÁS VULNERABLE</v>
      </c>
      <c r="Q265" s="4" t="str">
        <f>+('3 Planilla Preadjudicación OTIC'!Q265)</f>
        <v>PRESENCIAL</v>
      </c>
      <c r="R265" s="4" t="str">
        <f>+('3 Planilla Preadjudicación OTIC'!R265)</f>
        <v>INDEPENDIENTE</v>
      </c>
      <c r="S265" s="4" t="str">
        <f>+('3 Planilla Preadjudicación OTIC'!S265)</f>
        <v>01. LUNES - MAÑANA / 04. MARTES - MAÑANA / 07. MIÉRCOLES - MAÑANA / 10. JUEVES - MAÑANA / 13. VIERNES - MAÑANA</v>
      </c>
      <c r="T265" s="2">
        <f>+('3 Planilla Preadjudicación OTIC'!T265)</f>
        <v>20</v>
      </c>
      <c r="U265" s="2">
        <f>+('3 Planilla Preadjudicación OTIC'!U265)</f>
        <v>100</v>
      </c>
      <c r="V265" s="2">
        <f>+('3 Planilla Preadjudicación OTIC'!V265)</f>
        <v>12</v>
      </c>
      <c r="W265" s="2">
        <f>+('3 Planilla Preadjudicación OTIC'!W265)</f>
        <v>112</v>
      </c>
      <c r="X265" s="2">
        <f>+('3 Planilla Preadjudicación OTIC'!X265)</f>
        <v>4</v>
      </c>
      <c r="Y265" s="2" t="str">
        <f>+('3 Planilla Preadjudicación OTIC'!Y265)</f>
        <v>SI</v>
      </c>
      <c r="Z265" s="2" t="str">
        <f>+('3 Planilla Preadjudicación OTIC'!Z265)</f>
        <v>SI</v>
      </c>
      <c r="AA265" s="2" t="str">
        <f>+('3 Planilla Preadjudicación OTIC'!AA265)</f>
        <v>SI</v>
      </c>
      <c r="AB265" s="4">
        <f>+('3 Planilla Preadjudicación OTIC'!AB265)</f>
        <v>0</v>
      </c>
      <c r="AC265" s="4" t="str">
        <f>+('3 Planilla Preadjudicación OTIC'!AC265)</f>
        <v>EDUCACIÓN BÁSICA COMPLETA, PREFERENTEMENTE; NIVEL DE MANEJO COMPUTACIONAL BÁSICO (O NIVEL USUARIO),
PREFERENTEMENTE.</v>
      </c>
      <c r="AD265" s="2" t="str">
        <f>+('3 Planilla Preadjudicación OTIC'!AD265)</f>
        <v>No</v>
      </c>
      <c r="AE265" s="4">
        <f>+('3 Planilla Preadjudicación OTIC'!AE265)</f>
        <v>0</v>
      </c>
      <c r="AF265" s="2" t="str">
        <f>+('3 Planilla Preadjudicación OTIC'!AF265)</f>
        <v>CONVOCATORIA ABIERTA</v>
      </c>
      <c r="AG265" s="2">
        <f>+('3 Planilla Preadjudicación OTIC'!AG265)</f>
        <v>28</v>
      </c>
      <c r="AH265" s="30">
        <v>2</v>
      </c>
      <c r="AI265" s="2" t="str">
        <f>+('3 Planilla Preadjudicación OTIC'!AI265)</f>
        <v>76707456-5</v>
      </c>
      <c r="AJ265" s="135" t="str">
        <f>+('3 Planilla Preadjudicación OTIC'!AJ265)</f>
        <v>BTE Capacitaciones spa.</v>
      </c>
      <c r="AK265" s="4">
        <f>+('3 Planilla Preadjudicación OTIC'!AK265)</f>
        <v>112</v>
      </c>
      <c r="AL265" s="2">
        <f>+('3 Planilla Preadjudicación OTIC'!AL265)</f>
        <v>28</v>
      </c>
      <c r="AM265" s="2">
        <f>+('3 Planilla Preadjudicación OTIC'!AM265)</f>
        <v>5075</v>
      </c>
      <c r="AN265" s="12">
        <f>+('3 Planilla Preadjudicación OTIC'!AN265)</f>
        <v>275000</v>
      </c>
      <c r="AO265" s="12">
        <f>+('3 Planilla Preadjudicación OTIC'!AO265)</f>
        <v>0</v>
      </c>
      <c r="AP265" s="12" t="str">
        <f>+('3 Planilla Preadjudicación OTIC'!AP265)</f>
        <v>11.368.000</v>
      </c>
      <c r="AQ265" s="12">
        <f>+('3 Planilla Preadjudicación OTIC'!AQ265)</f>
        <v>2240000</v>
      </c>
      <c r="AR265" s="12">
        <f>+('3 Planilla Preadjudicación OTIC'!AR265)</f>
        <v>5500000</v>
      </c>
      <c r="AS265" s="12">
        <f>+('3 Planilla Preadjudicación OTIC'!AS265)</f>
        <v>2800000</v>
      </c>
      <c r="AT265" s="12">
        <f>+('3 Planilla Preadjudicación OTIC'!AT265)</f>
        <v>0</v>
      </c>
      <c r="AU265" s="12" t="str">
        <f>+('3 Planilla Preadjudicación OTIC'!AU265)</f>
        <v>21.908.000</v>
      </c>
      <c r="AV265" s="12" t="str">
        <f>+('3 Planilla Preadjudicación OTIC'!AV265)</f>
        <v>Si</v>
      </c>
      <c r="AW265" s="2" t="str">
        <f>+('3 Planilla Preadjudicación OTIC'!AW265)</f>
        <v>sin observaciones</v>
      </c>
      <c r="AX265" s="4">
        <f>+('3 Planilla Preadjudicación OTIC'!AX265)</f>
        <v>3</v>
      </c>
      <c r="AY265" s="2">
        <f>+('3 Planilla Preadjudicación OTIC'!AY265)</f>
        <v>7</v>
      </c>
      <c r="AZ265" s="2" t="str">
        <f>+('3 Planilla Preadjudicación OTIC'!BA265)</f>
        <v>-</v>
      </c>
      <c r="BA265" s="2" t="str">
        <f>+('3 Planilla Preadjudicación OTIC'!BB265)</f>
        <v>-</v>
      </c>
      <c r="BB265" s="2" t="str">
        <f>+('3 Planilla Preadjudicación OTIC'!BC265)</f>
        <v>-</v>
      </c>
      <c r="BC265" s="2" t="str">
        <f>+('3 Planilla Preadjudicación OTIC'!BD265)</f>
        <v>-</v>
      </c>
      <c r="BD265" s="2" t="str">
        <f>+('3 Planilla Preadjudicación OTIC'!BE265)</f>
        <v>-</v>
      </c>
      <c r="BE265" s="2" t="str">
        <f>+('3 Planilla Preadjudicación OTIC'!BF265)</f>
        <v>-</v>
      </c>
      <c r="BF265" s="2"/>
      <c r="BG265" s="2">
        <f>+('3 Planilla Preadjudicación OTIC'!BG265)</f>
        <v>7</v>
      </c>
      <c r="BH265" s="2">
        <f>+('3 Planilla Preadjudicación OTIC'!BH265)</f>
        <v>7</v>
      </c>
      <c r="BI265" s="2">
        <f>+('3 Planilla Preadjudicación OTIC'!BI265)</f>
        <v>7</v>
      </c>
      <c r="BJ265" s="2">
        <f>+('3 Planilla Preadjudicación OTIC'!BJ265)</f>
        <v>7</v>
      </c>
      <c r="BK265" s="2">
        <f>+('3 Planilla Preadjudicación OTIC'!BK265)</f>
        <v>7</v>
      </c>
      <c r="BL265" s="199">
        <f>+('3 Planilla Preadjudicación OTIC'!BM265)</f>
        <v>7</v>
      </c>
      <c r="BM265" s="103">
        <f>ROUND(('3 Planilla Preadjudicación OTIC'!BN265),1)</f>
        <v>6.6</v>
      </c>
      <c r="BN265" s="4">
        <f>+('3 Planilla Preadjudicación OTIC'!BO265)</f>
        <v>0</v>
      </c>
      <c r="BO265" s="4">
        <f>+('3 Planilla Preadjudicación OTIC'!BP265)</f>
        <v>0</v>
      </c>
      <c r="BP265" s="4">
        <f>+('3 Planilla Preadjudicación OTIC'!BQ265)</f>
        <v>0</v>
      </c>
      <c r="BQ265" s="4">
        <f>+('3 Planilla Preadjudicación OTIC'!BR265)</f>
        <v>0</v>
      </c>
      <c r="BR265" s="4">
        <f>+('3 Planilla Preadjudicación OTIC'!BS265)</f>
        <v>0</v>
      </c>
      <c r="BS265" s="4">
        <f>+('3 Planilla Preadjudicación OTIC'!BT265)</f>
        <v>0</v>
      </c>
      <c r="BT265" s="135"/>
      <c r="BU265" s="85">
        <f>IF(VLOOKUP(A265,'BD OFICIAL'!$A$1:$AL$2097,7,0)=D265,0,1)</f>
        <v>0</v>
      </c>
      <c r="BV265" s="85">
        <f>IF(VLOOKUP(A265,'BD OFICIAL'!$A$1:$AL$2097,11,0)=J265,0,1)</f>
        <v>0</v>
      </c>
      <c r="BW265" s="85">
        <f>IF(VLOOKUP(A265,'BD OFICIAL'!$A$1:$AL$2097,13,0)=L265,0,1)</f>
        <v>0</v>
      </c>
      <c r="BX265" s="2">
        <f>IF(VLOOKUP(A265,'BD OFICIAL'!$A$1:$AL$2097,16,0)=O265,0,1)</f>
        <v>0</v>
      </c>
      <c r="BY265" s="2">
        <f>IF(VLOOKUP(A265,'BD OFICIAL'!$A$1:$AL$2097,17,0)=P265,0,1)</f>
        <v>0</v>
      </c>
      <c r="BZ265" s="2">
        <f>IF(VLOOKUP(A265,'BD OFICIAL'!$A$1:$AL$2097,19,0)=R265,0,1)</f>
        <v>0</v>
      </c>
      <c r="CA265" s="2">
        <f>IF(VLOOKUP(A265,'BD OFICIAL'!$A$1:$AL$2097,21,0)=T265,0,1)</f>
        <v>0</v>
      </c>
      <c r="CB265" s="2">
        <f>IF(VLOOKUP(A265,'BD OFICIAL'!$A$1:$AL$2097,24,0)=AK265,0,1)</f>
        <v>0</v>
      </c>
      <c r="CC265" s="2">
        <f>IF(VLOOKUP(A265,'BD OFICIAL'!$A$1:$AL$2097,25,0)=X265,0,1)</f>
        <v>0</v>
      </c>
      <c r="CD265" s="2">
        <f>IF(VLOOKUP(A265,'BD OFICIAL'!$A$1:$AL$2097,26,0)=Y265,0,1)</f>
        <v>0</v>
      </c>
      <c r="CE265" s="2">
        <f>IF(VLOOKUP(A265,'BD OFICIAL'!$A$1:$AL$2097,27,0)=Z265,0,1)</f>
        <v>0</v>
      </c>
      <c r="CF265" s="2">
        <f>IF(VLOOKUP(A265,'BD OFICIAL'!$A$1:$AL$2097,28,0)=AA265,0,1)</f>
        <v>0</v>
      </c>
      <c r="CG265" s="2">
        <f>IF(VLOOKUP(A265,'BD OFICIAL'!$A$1:$AL$2097,33,0)=AF265,0,1)</f>
        <v>0</v>
      </c>
      <c r="CH265" s="2">
        <f>IF(VLOOKUP(A265,'BD OFICIAL'!$A$1:$AL$2097,35,0)=AH265,0,1)</f>
        <v>0</v>
      </c>
      <c r="CI265" s="85">
        <f>IF(VLOOKUP(A265,'BD OFICIAL'!$A$1:$AL$2097,34,0)=AL265,0,1)</f>
        <v>0</v>
      </c>
      <c r="CJ265" s="12">
        <f>VLOOKUP(A265,'BD OFICIAL'!$A$1:$AM$2097,36,0)*AM265-AP265</f>
        <v>0</v>
      </c>
      <c r="CK265" s="85" t="str">
        <f t="shared" si="143"/>
        <v>SHNOM</v>
      </c>
      <c r="CL265" s="85" t="str">
        <f t="shared" si="144"/>
        <v>SI</v>
      </c>
      <c r="CM265" s="85" t="str">
        <f t="shared" si="157"/>
        <v>NO</v>
      </c>
      <c r="CN265" s="31">
        <f t="shared" si="158"/>
        <v>0</v>
      </c>
      <c r="CO265" s="31">
        <f t="shared" si="145"/>
        <v>0</v>
      </c>
      <c r="CP265" s="31">
        <f t="shared" si="136"/>
        <v>0</v>
      </c>
      <c r="CQ265" s="31">
        <f>IF(Y265="NO",0,IF(Y265="SI",IF(VLOOKUP(A265,'BD OFICIAL'!$A:$AO,40,0)=AQ265,0,1)))</f>
        <v>0</v>
      </c>
      <c r="CR265" s="31">
        <f>IF(Z265="NO",0,IF(Z265="SI",IF(VLOOKUP(A265,'BD OFICIAL'!$A:$AO,41,0)=AS265,0,1)))</f>
        <v>0</v>
      </c>
      <c r="CS265" s="31">
        <f t="shared" si="146"/>
        <v>0</v>
      </c>
      <c r="CT265" s="31">
        <f t="shared" si="147"/>
        <v>0</v>
      </c>
      <c r="CU265" s="31">
        <f>IF(VLOOKUP(A265,'BD OFICIAL'!$A$1:$AL$1055,31,0)="SI",IF(AT265&gt;0,0,1),IF(AT265=0,0,1))</f>
        <v>0</v>
      </c>
      <c r="CV265" s="31">
        <f t="shared" si="148"/>
        <v>0</v>
      </c>
      <c r="CW265" s="31">
        <f t="shared" si="149"/>
        <v>0</v>
      </c>
      <c r="CX265" s="85" t="str">
        <f t="shared" si="159"/>
        <v>SI</v>
      </c>
      <c r="CY265" s="31">
        <f t="shared" si="160"/>
        <v>0</v>
      </c>
      <c r="CZ265" s="85" t="str">
        <f>IF(ISERROR(VLOOKUP(AI265,EXPERIENCIA!$A$1:$C$2100,1,0)),"NO","SI")</f>
        <v>SI</v>
      </c>
      <c r="DA265" s="85">
        <f>IF(CX265="no","NO APLICA",IF(AX265=0,"ERROR NOTA",IF(AND(AX265&gt;1,CZ265="NO"),"ERROR NOTA",IF(AND(CZ265="NO",AX265=1),0,IF(VLOOKUP(AI265,EXPERIENCIA!$A$1:$C$2100,3,0)=AX265,0,"ERROR NOTA")))))</f>
        <v>0</v>
      </c>
      <c r="DB265" s="85" t="str">
        <f>IF(ISERROR(VLOOKUP(AI265,COMPORTAMIENTO!$A$1:$C$2100,1,0)),"NO","SI")</f>
        <v>SI</v>
      </c>
      <c r="DC265" s="85">
        <f>IF(CX265="NO","NO APLICA",IF(AY265=0,"ERROR NOTA",IF(AND(DB265="NO",AY265=7),0,IF(VLOOKUP(AI265,COMPORTAMIENTO!$A$2:$H$2100,8,0)=AY265,0,"ERROR NOTA"))))</f>
        <v>0</v>
      </c>
      <c r="DD265" s="103">
        <f t="shared" si="161"/>
        <v>0.30000000000000004</v>
      </c>
      <c r="DE265" s="103">
        <f t="shared" si="162"/>
        <v>0.70000000000000007</v>
      </c>
      <c r="DF265" s="85" t="str">
        <f t="shared" si="150"/>
        <v>SI</v>
      </c>
      <c r="DG265" s="85">
        <f t="shared" si="151"/>
        <v>0</v>
      </c>
      <c r="DH265" s="85">
        <f t="shared" si="163"/>
        <v>0</v>
      </c>
      <c r="DI265" s="85">
        <f t="shared" si="152"/>
        <v>0</v>
      </c>
      <c r="DJ265" s="7">
        <f t="shared" si="164"/>
        <v>7.0000000000000009</v>
      </c>
      <c r="DK265" s="7">
        <f t="shared" si="153"/>
        <v>7.0000000000000009</v>
      </c>
      <c r="DL265" s="12">
        <f t="shared" si="165"/>
        <v>5075</v>
      </c>
      <c r="DM265" s="12">
        <f>VLOOKUP(A265,'5 TD'!$A:$B,2,0)</f>
        <v>5075</v>
      </c>
      <c r="DN265" s="7">
        <f t="shared" si="154"/>
        <v>7</v>
      </c>
      <c r="DO265" s="85" t="str">
        <f t="shared" si="155"/>
        <v>APROBADO</v>
      </c>
      <c r="DP265" s="85" t="str">
        <f t="shared" si="137"/>
        <v>APROBADO</v>
      </c>
      <c r="DQ265" s="7">
        <f t="shared" si="138"/>
        <v>6.6</v>
      </c>
      <c r="DR265" s="85" t="str">
        <f t="shared" si="166"/>
        <v>APROBADO</v>
      </c>
      <c r="DS265" s="2">
        <f>+('3 Planilla Preadjudicación OTIC'!BO265)</f>
        <v>0</v>
      </c>
      <c r="DT265" s="2">
        <f>IF(DR265="APROBADO",VLOOKUP(A265,'5 TD'!$D$3:$E$270,2,0),"NO APLICA")</f>
        <v>7</v>
      </c>
      <c r="DU265" s="2" t="str">
        <f t="shared" si="139"/>
        <v>NO</v>
      </c>
      <c r="DV265" s="2" t="str">
        <f>IF(DU265="SI",VLOOKUP(A265,'5 TD'!$G$3:$H$270,2,0),"NO APLICA ")</f>
        <v xml:space="preserve">NO APLICA </v>
      </c>
      <c r="DW265" s="2" t="str">
        <f t="shared" si="167"/>
        <v>NO</v>
      </c>
      <c r="DX265" s="2" t="str">
        <f>IF(DW265="SI",VLOOKUP(A265,'5 TD'!$J$4:$K$472,2,0),"NO APLICA")</f>
        <v>NO APLICA</v>
      </c>
      <c r="DY265" s="2" t="str">
        <f t="shared" si="168"/>
        <v>NO</v>
      </c>
      <c r="DZ265" s="7" t="str">
        <f>IF(DY265="SI",VLOOKUP(A265,'5 TD'!$M$4:$N$350,2,0),"NO APLICA")</f>
        <v>NO APLICA</v>
      </c>
      <c r="EA265" s="2" t="str">
        <f t="shared" si="156"/>
        <v>NO APLICA</v>
      </c>
      <c r="EB265" s="12" t="str">
        <f t="shared" si="169"/>
        <v/>
      </c>
      <c r="EC265" s="12" t="str">
        <f>IF(EA265="SI",VLOOKUP(A265,'5 TD'!$V$4:$W$479,2,0),"NO APLICA")</f>
        <v>NO APLICA</v>
      </c>
      <c r="ED265" s="2" t="str">
        <f t="shared" si="140"/>
        <v>NO</v>
      </c>
      <c r="EE265" s="79" t="str">
        <f>IF(ED265="SI",VLOOKUP(AI265,COMPORTAMIENTO!$A$1:$H$2100,7,0),"NO APLICA")</f>
        <v>NO APLICA</v>
      </c>
      <c r="EF265" s="234" t="str">
        <f>IF(ED265="SI",VLOOKUP(A265,'5 TD'!$P$2:$Q$479,2,0),"NO APLICA")</f>
        <v>NO APLICA</v>
      </c>
      <c r="EG265" s="2" t="str">
        <f t="shared" si="141"/>
        <v>NO</v>
      </c>
      <c r="EH265" s="2">
        <f>IF(CZ265="no",0,VLOOKUP(AI265,EXPERIENCIA!$A$1:$C$2100,2,0))</f>
        <v>24</v>
      </c>
      <c r="EI265" s="2">
        <f>IF(CZ265="si",VLOOKUP(A265,'5 TD'!$S$3:$T$2103,2,0),0)</f>
        <v>181</v>
      </c>
      <c r="EJ265" s="2" t="str">
        <f t="shared" si="142"/>
        <v>NO</v>
      </c>
      <c r="EK265" s="2">
        <f>+('3 Planilla Preadjudicación OTIC'!BU266)</f>
        <v>0</v>
      </c>
      <c r="EL265" s="211" t="s">
        <v>1709</v>
      </c>
      <c r="EM265" s="229" t="s">
        <v>1710</v>
      </c>
    </row>
    <row r="266" spans="1:144" s="211" customFormat="1" ht="15" hidden="1" customHeight="1" x14ac:dyDescent="0.3">
      <c r="A266" s="2">
        <f>+('3 Planilla Preadjudicación OTIC'!A266)</f>
        <v>14537</v>
      </c>
      <c r="B266" s="2" t="str">
        <f>+('3 Planilla Preadjudicación OTIC'!B266)</f>
        <v>53334038-5</v>
      </c>
      <c r="C266" s="4">
        <f>+('3 Planilla Preadjudicación OTIC'!E266)</f>
        <v>2025</v>
      </c>
      <c r="D266" s="4" t="str">
        <f>+('3 Planilla Preadjudicación OTIC'!F266)</f>
        <v>Fondos Regionales</v>
      </c>
      <c r="E266" s="4" t="str">
        <f>+('3 Planilla Preadjudicación OTIC'!G266)</f>
        <v>61531000-K</v>
      </c>
      <c r="F266" s="4" t="str">
        <f>+('3 Planilla Preadjudicación OTIC'!H266)</f>
        <v>SENCE</v>
      </c>
      <c r="G266" s="4"/>
      <c r="H266" s="4"/>
      <c r="I266" s="4" t="str">
        <f>+('3 Planilla Preadjudicación OTIC'!I266)</f>
        <v>SERVICIO DE GUARDIA DE SEGURIDAD</v>
      </c>
      <c r="J266" s="4" t="str">
        <f>+('3 Planilla Preadjudicación OTIC'!J266)</f>
        <v>PF1184</v>
      </c>
      <c r="K266" s="4">
        <f>+('3 Planilla Preadjudicación OTIC'!K266)</f>
        <v>0</v>
      </c>
      <c r="L266" s="4">
        <f>+('3 Planilla Preadjudicación OTIC'!L266)</f>
        <v>0</v>
      </c>
      <c r="M266" s="2">
        <f>+('3 Planilla Preadjudicación OTIC'!M266)</f>
        <v>9</v>
      </c>
      <c r="N266" s="4" t="str">
        <f>+('3 Planilla Preadjudicación OTIC'!N266)</f>
        <v>DE LA ARAUCANÍA</v>
      </c>
      <c r="O266" s="4" t="str">
        <f>+('3 Planilla Preadjudicación OTIC'!O266)</f>
        <v>GORBEA</v>
      </c>
      <c r="P266" s="4" t="str">
        <f>+('3 Planilla Preadjudicación OTIC'!P266)</f>
        <v>PERSONAS VULNERABLES PERTENECIENTES AL 80 % MÁS VULNERABLE</v>
      </c>
      <c r="Q266" s="4" t="str">
        <f>+('3 Planilla Preadjudicación OTIC'!Q266)</f>
        <v>PRESENCIAL</v>
      </c>
      <c r="R266" s="4" t="str">
        <f>+('3 Planilla Preadjudicación OTIC'!R266)</f>
        <v>DEPENDIENTE</v>
      </c>
      <c r="S266" s="4" t="str">
        <f>+('3 Planilla Preadjudicación OTIC'!S266)</f>
        <v>01. LUNES - MAÑANA / 04. MARTES - MAÑANA / 07. MIÉRCOLES - MAÑANA / 10. JUEVES - MAÑANA / 13. VIERNES - MAÑANA</v>
      </c>
      <c r="T266" s="2">
        <f>+('3 Planilla Preadjudicación OTIC'!T266)</f>
        <v>20</v>
      </c>
      <c r="U266" s="2">
        <f>+('3 Planilla Preadjudicación OTIC'!U266)</f>
        <v>90</v>
      </c>
      <c r="V266" s="2">
        <f>+('3 Planilla Preadjudicación OTIC'!V266)</f>
        <v>0</v>
      </c>
      <c r="W266" s="2">
        <f>+('3 Planilla Preadjudicación OTIC'!W266)</f>
        <v>90</v>
      </c>
      <c r="X266" s="2">
        <f>+('3 Planilla Preadjudicación OTIC'!X266)</f>
        <v>4</v>
      </c>
      <c r="Y266" s="2" t="str">
        <f>+('3 Planilla Preadjudicación OTIC'!Y266)</f>
        <v>SI</v>
      </c>
      <c r="Z266" s="2" t="str">
        <f>+('3 Planilla Preadjudicación OTIC'!Z266)</f>
        <v>SI</v>
      </c>
      <c r="AA266" s="2" t="str">
        <f>+('3 Planilla Preadjudicación OTIC'!AA266)</f>
        <v>NO</v>
      </c>
      <c r="AB266" s="4">
        <f>+('3 Planilla Preadjudicación OTIC'!AB266)</f>
        <v>0</v>
      </c>
      <c r="AC266" s="4" t="str">
        <f>+('3 Planilla Preadjudicación OTIC'!AC266)</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66" s="2" t="str">
        <f>+('3 Planilla Preadjudicación OTIC'!AD266)</f>
        <v>SI</v>
      </c>
      <c r="AE266" s="4" t="str">
        <f>+('3 Planilla Preadjudicación OTIC'!AE266)</f>
        <v>CERTIFICADO DE APROBACIÓN Y TARJETA DE IDENTIFICACIÓN. CREDENCIAL DE GUARDIA PRIVADO DE SEGURIDAD OS-10 OTORGADA POR LA PREFECTURA DE SEGURIDAD PRIVADA DE CARABINEROS DE CHILE</v>
      </c>
      <c r="AF266" s="2" t="str">
        <f>+('3 Planilla Preadjudicación OTIC'!AF266)</f>
        <v>CONVOCATORIA ABIERTA</v>
      </c>
      <c r="AG266" s="2">
        <f>+('3 Planilla Preadjudicación OTIC'!AG266)</f>
        <v>23</v>
      </c>
      <c r="AH266" s="30">
        <v>2</v>
      </c>
      <c r="AI266" s="2" t="str">
        <f>+('3 Planilla Preadjudicación OTIC'!AI266)</f>
        <v>76707456-5</v>
      </c>
      <c r="AJ266" s="135" t="str">
        <f>+('3 Planilla Preadjudicación OTIC'!AJ266)</f>
        <v>BTE Capacitaciones spa.</v>
      </c>
      <c r="AK266" s="4">
        <f>+('3 Planilla Preadjudicación OTIC'!AK266)</f>
        <v>90</v>
      </c>
      <c r="AL266" s="2">
        <f>+('3 Planilla Preadjudicación OTIC'!AL266)</f>
        <v>23</v>
      </c>
      <c r="AM266" s="2">
        <f>+('3 Planilla Preadjudicación OTIC'!AM266)</f>
        <v>5075</v>
      </c>
      <c r="AN266" s="12">
        <f>+('3 Planilla Preadjudicación OTIC'!AN266)</f>
        <v>0</v>
      </c>
      <c r="AO266" s="12">
        <f>+('3 Planilla Preadjudicación OTIC'!AO266)</f>
        <v>15000</v>
      </c>
      <c r="AP266" s="12">
        <f>+('3 Planilla Preadjudicación OTIC'!AP266)</f>
        <v>9135000</v>
      </c>
      <c r="AQ266" s="12">
        <f>+('3 Planilla Preadjudicación OTIC'!AQ266)</f>
        <v>1840000</v>
      </c>
      <c r="AR266" s="12">
        <f>+('3 Planilla Preadjudicación OTIC'!AR266)</f>
        <v>0</v>
      </c>
      <c r="AS266" s="12">
        <f>+('3 Planilla Preadjudicación OTIC'!AS266)</f>
        <v>2300000</v>
      </c>
      <c r="AT266" s="12">
        <f>+('3 Planilla Preadjudicación OTIC'!AT266)</f>
        <v>300000</v>
      </c>
      <c r="AU266" s="12" t="str">
        <f>+('3 Planilla Preadjudicación OTIC'!AU266)</f>
        <v>13.575.000</v>
      </c>
      <c r="AV266" s="12" t="str">
        <f>+('3 Planilla Preadjudicación OTIC'!AV266)</f>
        <v>Si</v>
      </c>
      <c r="AW266" s="2" t="str">
        <f>+('3 Planilla Preadjudicación OTIC'!AW266)</f>
        <v>sin observaciones</v>
      </c>
      <c r="AX266" s="4">
        <f>+('3 Planilla Preadjudicación OTIC'!AX266)</f>
        <v>3</v>
      </c>
      <c r="AY266" s="2">
        <f>+('3 Planilla Preadjudicación OTIC'!AY266)</f>
        <v>7</v>
      </c>
      <c r="AZ266" s="2" t="str">
        <f>+('3 Planilla Preadjudicación OTIC'!BA266)</f>
        <v>-</v>
      </c>
      <c r="BA266" s="2" t="str">
        <f>+('3 Planilla Preadjudicación OTIC'!BB266)</f>
        <v>-</v>
      </c>
      <c r="BB266" s="2" t="str">
        <f>+('3 Planilla Preadjudicación OTIC'!BC266)</f>
        <v>-</v>
      </c>
      <c r="BC266" s="2" t="str">
        <f>+('3 Planilla Preadjudicación OTIC'!BD266)</f>
        <v>-</v>
      </c>
      <c r="BD266" s="2" t="str">
        <f>+('3 Planilla Preadjudicación OTIC'!BE266)</f>
        <v>-</v>
      </c>
      <c r="BE266" s="2" t="str">
        <f>+('3 Planilla Preadjudicación OTIC'!BF266)</f>
        <v>-</v>
      </c>
      <c r="BF266" s="2"/>
      <c r="BG266" s="2">
        <f>+('3 Planilla Preadjudicación OTIC'!BG266)</f>
        <v>7</v>
      </c>
      <c r="BH266" s="2">
        <f>+('3 Planilla Preadjudicación OTIC'!BH266)</f>
        <v>7</v>
      </c>
      <c r="BI266" s="2">
        <f>+('3 Planilla Preadjudicación OTIC'!BI266)</f>
        <v>7</v>
      </c>
      <c r="BJ266" s="2">
        <f>+('3 Planilla Preadjudicación OTIC'!BJ266)</f>
        <v>7</v>
      </c>
      <c r="BK266" s="2">
        <f>+('3 Planilla Preadjudicación OTIC'!BK266)</f>
        <v>7</v>
      </c>
      <c r="BL266" s="199">
        <f>+('3 Planilla Preadjudicación OTIC'!BM266)</f>
        <v>7</v>
      </c>
      <c r="BM266" s="103">
        <f>ROUND(('3 Planilla Preadjudicación OTIC'!BN266),1)</f>
        <v>6.6</v>
      </c>
      <c r="BN266" s="4">
        <f>+('3 Planilla Preadjudicación OTIC'!BO266)</f>
        <v>0</v>
      </c>
      <c r="BO266" s="4">
        <f>+('3 Planilla Preadjudicación OTIC'!BP266)</f>
        <v>0</v>
      </c>
      <c r="BP266" s="4">
        <f>+('3 Planilla Preadjudicación OTIC'!BQ266)</f>
        <v>0</v>
      </c>
      <c r="BQ266" s="4">
        <f>+('3 Planilla Preadjudicación OTIC'!BR266)</f>
        <v>0</v>
      </c>
      <c r="BR266" s="4">
        <f>+('3 Planilla Preadjudicación OTIC'!BS266)</f>
        <v>0</v>
      </c>
      <c r="BS266" s="4">
        <f>+('3 Planilla Preadjudicación OTIC'!BT266)</f>
        <v>0</v>
      </c>
      <c r="BT266" s="135"/>
      <c r="BU266" s="85">
        <f>IF(VLOOKUP(A266,'BD OFICIAL'!$A$1:$AL$2097,7,0)=D266,0,1)</f>
        <v>0</v>
      </c>
      <c r="BV266" s="85">
        <f>IF(VLOOKUP(A266,'BD OFICIAL'!$A$1:$AL$2097,11,0)=J266,0,1)</f>
        <v>0</v>
      </c>
      <c r="BW266" s="85">
        <f>IF(VLOOKUP(A266,'BD OFICIAL'!$A$1:$AL$2097,13,0)=L266,0,1)</f>
        <v>0</v>
      </c>
      <c r="BX266" s="2">
        <f>IF(VLOOKUP(A266,'BD OFICIAL'!$A$1:$AL$2097,16,0)=O266,0,1)</f>
        <v>0</v>
      </c>
      <c r="BY266" s="2">
        <f>IF(VLOOKUP(A266,'BD OFICIAL'!$A$1:$AL$2097,17,0)=P266,0,1)</f>
        <v>0</v>
      </c>
      <c r="BZ266" s="2">
        <f>IF(VLOOKUP(A266,'BD OFICIAL'!$A$1:$AL$2097,19,0)=R266,0,1)</f>
        <v>0</v>
      </c>
      <c r="CA266" s="2">
        <f>IF(VLOOKUP(A266,'BD OFICIAL'!$A$1:$AL$2097,21,0)=T266,0,1)</f>
        <v>0</v>
      </c>
      <c r="CB266" s="2">
        <f>IF(VLOOKUP(A266,'BD OFICIAL'!$A$1:$AL$2097,24,0)=AK266,0,1)</f>
        <v>0</v>
      </c>
      <c r="CC266" s="2">
        <f>IF(VLOOKUP(A266,'BD OFICIAL'!$A$1:$AL$2097,25,0)=X266,0,1)</f>
        <v>0</v>
      </c>
      <c r="CD266" s="2">
        <f>IF(VLOOKUP(A266,'BD OFICIAL'!$A$1:$AL$2097,26,0)=Y266,0,1)</f>
        <v>0</v>
      </c>
      <c r="CE266" s="2">
        <f>IF(VLOOKUP(A266,'BD OFICIAL'!$A$1:$AL$2097,27,0)=Z266,0,1)</f>
        <v>0</v>
      </c>
      <c r="CF266" s="2">
        <f>IF(VLOOKUP(A266,'BD OFICIAL'!$A$1:$AL$2097,28,0)=AA266,0,1)</f>
        <v>0</v>
      </c>
      <c r="CG266" s="2">
        <f>IF(VLOOKUP(A266,'BD OFICIAL'!$A$1:$AL$2097,33,0)=AF266,0,1)</f>
        <v>0</v>
      </c>
      <c r="CH266" s="2">
        <f>IF(VLOOKUP(A266,'BD OFICIAL'!$A$1:$AL$2097,35,0)=AH266,0,1)</f>
        <v>0</v>
      </c>
      <c r="CI266" s="85">
        <f>IF(VLOOKUP(A266,'BD OFICIAL'!$A$1:$AL$2097,34,0)=AL266,0,1)</f>
        <v>0</v>
      </c>
      <c r="CJ266" s="12">
        <f>VLOOKUP(A266,'BD OFICIAL'!$A$1:$AM$2097,36,0)*AM266-AP266</f>
        <v>0</v>
      </c>
      <c r="CK266" s="85" t="str">
        <f t="shared" si="143"/>
        <v>SSH</v>
      </c>
      <c r="CL266" s="85" t="str">
        <f t="shared" si="144"/>
        <v>SI</v>
      </c>
      <c r="CM266" s="85" t="str">
        <f t="shared" si="157"/>
        <v>NO</v>
      </c>
      <c r="CN266" s="31">
        <f t="shared" si="158"/>
        <v>0</v>
      </c>
      <c r="CO266" s="31">
        <f t="shared" si="145"/>
        <v>0</v>
      </c>
      <c r="CP266" s="31">
        <f t="shared" si="136"/>
        <v>0</v>
      </c>
      <c r="CQ266" s="31">
        <f>IF(Y266="NO",0,IF(Y266="SI",IF(VLOOKUP(A266,'BD OFICIAL'!$A:$AO,40,0)=AQ266,0,1)))</f>
        <v>0</v>
      </c>
      <c r="CR266" s="31">
        <f>IF(Z266="NO",0,IF(Z266="SI",IF(VLOOKUP(A266,'BD OFICIAL'!$A:$AO,41,0)=AS266,0,1)))</f>
        <v>0</v>
      </c>
      <c r="CS266" s="31">
        <f t="shared" si="146"/>
        <v>0</v>
      </c>
      <c r="CT266" s="31">
        <f t="shared" si="147"/>
        <v>0</v>
      </c>
      <c r="CU266" s="31">
        <f>IF(VLOOKUP(A266,'BD OFICIAL'!$A$1:$AL$1055,31,0)="SI",IF(AT266&gt;0,0,1),IF(AT266=0,0,1))</f>
        <v>0</v>
      </c>
      <c r="CV266" s="31">
        <f t="shared" si="148"/>
        <v>0</v>
      </c>
      <c r="CW266" s="31">
        <f t="shared" si="149"/>
        <v>0</v>
      </c>
      <c r="CX266" s="85" t="str">
        <f t="shared" si="159"/>
        <v>SI</v>
      </c>
      <c r="CY266" s="31">
        <f t="shared" si="160"/>
        <v>0</v>
      </c>
      <c r="CZ266" s="85" t="str">
        <f>IF(ISERROR(VLOOKUP(AI266,EXPERIENCIA!$A$1:$C$2100,1,0)),"NO","SI")</f>
        <v>SI</v>
      </c>
      <c r="DA266" s="85">
        <f>IF(CX266="no","NO APLICA",IF(AX266=0,"ERROR NOTA",IF(AND(AX266&gt;1,CZ266="NO"),"ERROR NOTA",IF(AND(CZ266="NO",AX266=1),0,IF(VLOOKUP(AI266,EXPERIENCIA!$A$1:$C$2100,3,0)=AX266,0,"ERROR NOTA")))))</f>
        <v>0</v>
      </c>
      <c r="DB266" s="85" t="str">
        <f>IF(ISERROR(VLOOKUP(AI266,COMPORTAMIENTO!$A$1:$C$2100,1,0)),"NO","SI")</f>
        <v>SI</v>
      </c>
      <c r="DC266" s="85">
        <f>IF(CX266="NO","NO APLICA",IF(AY266=0,"ERROR NOTA",IF(AND(DB266="NO",AY266=7),0,IF(VLOOKUP(AI266,COMPORTAMIENTO!$A$2:$H$2100,8,0)=AY266,0,"ERROR NOTA"))))</f>
        <v>0</v>
      </c>
      <c r="DD266" s="103">
        <f t="shared" si="161"/>
        <v>0.30000000000000004</v>
      </c>
      <c r="DE266" s="103">
        <f t="shared" si="162"/>
        <v>0.70000000000000007</v>
      </c>
      <c r="DF266" s="85" t="str">
        <f t="shared" si="150"/>
        <v>SI</v>
      </c>
      <c r="DG266" s="85">
        <f t="shared" si="151"/>
        <v>0</v>
      </c>
      <c r="DH266" s="85">
        <f t="shared" si="163"/>
        <v>0</v>
      </c>
      <c r="DI266" s="85">
        <f t="shared" si="152"/>
        <v>0</v>
      </c>
      <c r="DJ266" s="7">
        <f t="shared" si="164"/>
        <v>7.0000000000000009</v>
      </c>
      <c r="DK266" s="7">
        <f t="shared" si="153"/>
        <v>7.0000000000000009</v>
      </c>
      <c r="DL266" s="12">
        <f t="shared" si="165"/>
        <v>5075</v>
      </c>
      <c r="DM266" s="12">
        <f>VLOOKUP(A266,'5 TD'!$A:$B,2,0)</f>
        <v>5075</v>
      </c>
      <c r="DN266" s="7">
        <f t="shared" si="154"/>
        <v>7</v>
      </c>
      <c r="DO266" s="85" t="str">
        <f t="shared" si="155"/>
        <v>APROBADO</v>
      </c>
      <c r="DP266" s="85" t="str">
        <f t="shared" si="137"/>
        <v>APROBADO</v>
      </c>
      <c r="DQ266" s="7">
        <f t="shared" si="138"/>
        <v>6.6</v>
      </c>
      <c r="DR266" s="85" t="str">
        <f t="shared" si="166"/>
        <v>APROBADO</v>
      </c>
      <c r="DS266" s="2">
        <f>+('3 Planilla Preadjudicación OTIC'!BO266)</f>
        <v>0</v>
      </c>
      <c r="DT266" s="2">
        <f>IF(DR266="APROBADO",VLOOKUP(A266,'5 TD'!$D$3:$E$270,2,0),"NO APLICA")</f>
        <v>6.6</v>
      </c>
      <c r="DU266" s="2" t="str">
        <f t="shared" si="139"/>
        <v>SI</v>
      </c>
      <c r="DV266" s="2">
        <f>IF(DU266="SI",VLOOKUP(A266,'5 TD'!$G$3:$H$270,2,0),"NO APLICA ")</f>
        <v>7.0000000000000009</v>
      </c>
      <c r="DW266" s="2" t="str">
        <f t="shared" si="167"/>
        <v>SI</v>
      </c>
      <c r="DX266" s="2">
        <f>IF(DW266="SI",VLOOKUP(A266,'5 TD'!$J$4:$K$472,2,0),"NO APLICA")</f>
        <v>7</v>
      </c>
      <c r="DY266" s="2" t="str">
        <f t="shared" si="168"/>
        <v>SI</v>
      </c>
      <c r="DZ266" s="7">
        <f>IF(DY266="SI",VLOOKUP(A266,'5 TD'!$M$4:$N$350,2,0),"NO APLICA")</f>
        <v>3</v>
      </c>
      <c r="EA266" s="2" t="str">
        <f t="shared" si="156"/>
        <v>NO</v>
      </c>
      <c r="EB266" s="12" t="str">
        <f t="shared" si="169"/>
        <v/>
      </c>
      <c r="EC266" s="12" t="str">
        <f>IF(EA266="SI",VLOOKUP(A266,'5 TD'!$V$4:$W$479,2,0),"NO APLICA")</f>
        <v>NO APLICA</v>
      </c>
      <c r="ED266" s="2" t="str">
        <f t="shared" si="140"/>
        <v>NO</v>
      </c>
      <c r="EE266" s="79" t="str">
        <f>IF(ED266="SI",VLOOKUP(AI266,COMPORTAMIENTO!$A$1:$H$2100,7,0),"NO APLICA")</f>
        <v>NO APLICA</v>
      </c>
      <c r="EF266" s="234" t="str">
        <f>IF(ED266="SI",VLOOKUP(A266,'5 TD'!$P$2:$Q$479,2,0),"NO APLICA")</f>
        <v>NO APLICA</v>
      </c>
      <c r="EG266" s="2" t="str">
        <f t="shared" si="141"/>
        <v>NO</v>
      </c>
      <c r="EH266" s="2">
        <f>IF(CZ266="no",0,VLOOKUP(AI266,EXPERIENCIA!$A$1:$C$2100,2,0))</f>
        <v>24</v>
      </c>
      <c r="EI266" s="2">
        <f>IF(CZ266="si",VLOOKUP(A266,'5 TD'!$S$3:$T$2103,2,0),0)</f>
        <v>24</v>
      </c>
      <c r="EJ266" s="2" t="str">
        <f t="shared" si="142"/>
        <v>SI</v>
      </c>
      <c r="EK266" s="2">
        <f>+('3 Planilla Preadjudicación OTIC'!BU267)</f>
        <v>0</v>
      </c>
      <c r="EL266" s="211" t="s">
        <v>1699</v>
      </c>
      <c r="EM266" s="229" t="s">
        <v>1700</v>
      </c>
    </row>
    <row r="267" spans="1:144" s="211" customFormat="1" ht="15" hidden="1" customHeight="1" x14ac:dyDescent="0.3">
      <c r="A267" s="2">
        <f>+('3 Planilla Preadjudicación OTIC'!A267)</f>
        <v>14538</v>
      </c>
      <c r="B267" s="2" t="str">
        <f>+('3 Planilla Preadjudicación OTIC'!B267)</f>
        <v>53334038-5</v>
      </c>
      <c r="C267" s="4">
        <f>+('3 Planilla Preadjudicación OTIC'!E267)</f>
        <v>2025</v>
      </c>
      <c r="D267" s="4" t="str">
        <f>+('3 Planilla Preadjudicación OTIC'!F267)</f>
        <v>Fondos Regionales</v>
      </c>
      <c r="E267" s="4" t="str">
        <f>+('3 Planilla Preadjudicación OTIC'!G267)</f>
        <v>61531000-K</v>
      </c>
      <c r="F267" s="4" t="str">
        <f>+('3 Planilla Preadjudicación OTIC'!H267)</f>
        <v>SENCE</v>
      </c>
      <c r="G267" s="4"/>
      <c r="H267" s="4"/>
      <c r="I267" s="4" t="str">
        <f>+('3 Planilla Preadjudicación OTIC'!I267)</f>
        <v>SERVICIO DE GUARDIA DE SEGURIDAD</v>
      </c>
      <c r="J267" s="4" t="str">
        <f>+('3 Planilla Preadjudicación OTIC'!J267)</f>
        <v>PF1184</v>
      </c>
      <c r="K267" s="4">
        <f>+('3 Planilla Preadjudicación OTIC'!K267)</f>
        <v>0</v>
      </c>
      <c r="L267" s="4">
        <f>+('3 Planilla Preadjudicación OTIC'!L267)</f>
        <v>0</v>
      </c>
      <c r="M267" s="2">
        <f>+('3 Planilla Preadjudicación OTIC'!M267)</f>
        <v>9</v>
      </c>
      <c r="N267" s="4" t="str">
        <f>+('3 Planilla Preadjudicación OTIC'!N267)</f>
        <v>DE LA ARAUCANÍA</v>
      </c>
      <c r="O267" s="4" t="str">
        <f>+('3 Planilla Preadjudicación OTIC'!O267)</f>
        <v>VILLARRICA</v>
      </c>
      <c r="P267" s="4" t="str">
        <f>+('3 Planilla Preadjudicación OTIC'!P267)</f>
        <v>PERSONAS VULNERABLES PERTENECIENTES AL 80 % MÁS VULNERABLE</v>
      </c>
      <c r="Q267" s="4" t="str">
        <f>+('3 Planilla Preadjudicación OTIC'!Q267)</f>
        <v>PRESENCIAL</v>
      </c>
      <c r="R267" s="4" t="str">
        <f>+('3 Planilla Preadjudicación OTIC'!R267)</f>
        <v>DEPENDIENTE</v>
      </c>
      <c r="S267" s="4" t="str">
        <f>+('3 Planilla Preadjudicación OTIC'!S267)</f>
        <v>01. LUNES - MAÑANA / 04. MARTES - MAÑANA / 07. MIÉRCOLES - MAÑANA / 10. JUEVES - MAÑANA / 13. VIERNES - MAÑANA</v>
      </c>
      <c r="T267" s="2">
        <f>+('3 Planilla Preadjudicación OTIC'!T267)</f>
        <v>20</v>
      </c>
      <c r="U267" s="2">
        <f>+('3 Planilla Preadjudicación OTIC'!U267)</f>
        <v>90</v>
      </c>
      <c r="V267" s="2">
        <f>+('3 Planilla Preadjudicación OTIC'!V267)</f>
        <v>0</v>
      </c>
      <c r="W267" s="2">
        <f>+('3 Planilla Preadjudicación OTIC'!W267)</f>
        <v>90</v>
      </c>
      <c r="X267" s="2">
        <f>+('3 Planilla Preadjudicación OTIC'!X267)</f>
        <v>4</v>
      </c>
      <c r="Y267" s="2" t="str">
        <f>+('3 Planilla Preadjudicación OTIC'!Y267)</f>
        <v>SI</v>
      </c>
      <c r="Z267" s="2" t="str">
        <f>+('3 Planilla Preadjudicación OTIC'!Z267)</f>
        <v>SI</v>
      </c>
      <c r="AA267" s="2" t="str">
        <f>+('3 Planilla Preadjudicación OTIC'!AA267)</f>
        <v>NO</v>
      </c>
      <c r="AB267" s="4">
        <f>+('3 Planilla Preadjudicación OTIC'!AB267)</f>
        <v>0</v>
      </c>
      <c r="AC267" s="4" t="str">
        <f>+('3 Planilla Preadjudicación OTIC'!AC267)</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67" s="2" t="str">
        <f>+('3 Planilla Preadjudicación OTIC'!AD267)</f>
        <v>SI</v>
      </c>
      <c r="AE267" s="4" t="str">
        <f>+('3 Planilla Preadjudicación OTIC'!AE267)</f>
        <v>CERTIFICADO DE APROBACIÓN Y TARJETA DE IDENTIFICACIÓN. CREDENCIAL DE GUARDIA PRIVADO DE SEGURIDAD OS-10 OTORGADA POR LA PREFECTURA DE SEGURIDAD PRIVADA DE CARABINEROS DE CHILE</v>
      </c>
      <c r="AF267" s="2" t="str">
        <f>+('3 Planilla Preadjudicación OTIC'!AF267)</f>
        <v>CONVOCATORIA ABIERTA</v>
      </c>
      <c r="AG267" s="2">
        <f>+('3 Planilla Preadjudicación OTIC'!AG267)</f>
        <v>23</v>
      </c>
      <c r="AH267" s="30">
        <v>2</v>
      </c>
      <c r="AI267" s="2" t="str">
        <f>+('3 Planilla Preadjudicación OTIC'!AI267)</f>
        <v>76707456-5</v>
      </c>
      <c r="AJ267" s="135" t="str">
        <f>+('3 Planilla Preadjudicación OTIC'!AJ267)</f>
        <v>BTE Capacitaciones spa.</v>
      </c>
      <c r="AK267" s="4">
        <f>+('3 Planilla Preadjudicación OTIC'!AK267)</f>
        <v>90</v>
      </c>
      <c r="AL267" s="2">
        <f>+('3 Planilla Preadjudicación OTIC'!AL267)</f>
        <v>23</v>
      </c>
      <c r="AM267" s="2">
        <f>+('3 Planilla Preadjudicación OTIC'!AM267)</f>
        <v>5075</v>
      </c>
      <c r="AN267" s="12">
        <f>+('3 Planilla Preadjudicación OTIC'!AN267)</f>
        <v>0</v>
      </c>
      <c r="AO267" s="12">
        <f>+('3 Planilla Preadjudicación OTIC'!AO267)</f>
        <v>15000</v>
      </c>
      <c r="AP267" s="12" t="str">
        <f>+('3 Planilla Preadjudicación OTIC'!AP267)</f>
        <v>9.135.000</v>
      </c>
      <c r="AQ267" s="12">
        <f>+('3 Planilla Preadjudicación OTIC'!AQ267)</f>
        <v>1840000</v>
      </c>
      <c r="AR267" s="12">
        <f>+('3 Planilla Preadjudicación OTIC'!AR267)</f>
        <v>0</v>
      </c>
      <c r="AS267" s="12">
        <f>+('3 Planilla Preadjudicación OTIC'!AS267)</f>
        <v>2300000</v>
      </c>
      <c r="AT267" s="12">
        <f>+('3 Planilla Preadjudicación OTIC'!AT267)</f>
        <v>300000</v>
      </c>
      <c r="AU267" s="12" t="str">
        <f>+('3 Planilla Preadjudicación OTIC'!AU267)</f>
        <v>13.575.000</v>
      </c>
      <c r="AV267" s="12" t="str">
        <f>+('3 Planilla Preadjudicación OTIC'!AV267)</f>
        <v>Si</v>
      </c>
      <c r="AW267" s="2" t="str">
        <f>+('3 Planilla Preadjudicación OTIC'!AW267)</f>
        <v>sin observaciones</v>
      </c>
      <c r="AX267" s="4">
        <f>+('3 Planilla Preadjudicación OTIC'!AX267)</f>
        <v>3</v>
      </c>
      <c r="AY267" s="2">
        <f>+('3 Planilla Preadjudicación OTIC'!AY267)</f>
        <v>7</v>
      </c>
      <c r="AZ267" s="2" t="str">
        <f>+('3 Planilla Preadjudicación OTIC'!BA267)</f>
        <v>-</v>
      </c>
      <c r="BA267" s="2" t="str">
        <f>+('3 Planilla Preadjudicación OTIC'!BB267)</f>
        <v>-</v>
      </c>
      <c r="BB267" s="2" t="str">
        <f>+('3 Planilla Preadjudicación OTIC'!BC267)</f>
        <v>-</v>
      </c>
      <c r="BC267" s="2" t="str">
        <f>+('3 Planilla Preadjudicación OTIC'!BD267)</f>
        <v>-</v>
      </c>
      <c r="BD267" s="2" t="str">
        <f>+('3 Planilla Preadjudicación OTIC'!BE267)</f>
        <v>-</v>
      </c>
      <c r="BE267" s="2" t="str">
        <f>+('3 Planilla Preadjudicación OTIC'!BF267)</f>
        <v>-</v>
      </c>
      <c r="BF267" s="2"/>
      <c r="BG267" s="2">
        <f>+('3 Planilla Preadjudicación OTIC'!BG267)</f>
        <v>7</v>
      </c>
      <c r="BH267" s="2">
        <f>+('3 Planilla Preadjudicación OTIC'!BH267)</f>
        <v>7</v>
      </c>
      <c r="BI267" s="2">
        <f>+('3 Planilla Preadjudicación OTIC'!BI267)</f>
        <v>7</v>
      </c>
      <c r="BJ267" s="2">
        <f>+('3 Planilla Preadjudicación OTIC'!BJ267)</f>
        <v>7</v>
      </c>
      <c r="BK267" s="2">
        <f>+('3 Planilla Preadjudicación OTIC'!BK267)</f>
        <v>7</v>
      </c>
      <c r="BL267" s="199">
        <f>+('3 Planilla Preadjudicación OTIC'!BM267)</f>
        <v>7</v>
      </c>
      <c r="BM267" s="103">
        <f>ROUND(('3 Planilla Preadjudicación OTIC'!BN267),1)</f>
        <v>6.6</v>
      </c>
      <c r="BN267" s="4">
        <f>+('3 Planilla Preadjudicación OTIC'!BO267)</f>
        <v>0</v>
      </c>
      <c r="BO267" s="4">
        <f>+('3 Planilla Preadjudicación OTIC'!BP267)</f>
        <v>0</v>
      </c>
      <c r="BP267" s="4">
        <f>+('3 Planilla Preadjudicación OTIC'!BQ267)</f>
        <v>0</v>
      </c>
      <c r="BQ267" s="4">
        <f>+('3 Planilla Preadjudicación OTIC'!BR267)</f>
        <v>0</v>
      </c>
      <c r="BR267" s="4">
        <f>+('3 Planilla Preadjudicación OTIC'!BS267)</f>
        <v>0</v>
      </c>
      <c r="BS267" s="4">
        <f>+('3 Planilla Preadjudicación OTIC'!BT267)</f>
        <v>0</v>
      </c>
      <c r="BT267" s="135"/>
      <c r="BU267" s="85">
        <f>IF(VLOOKUP(A267,'BD OFICIAL'!$A$1:$AL$2097,7,0)=D267,0,1)</f>
        <v>0</v>
      </c>
      <c r="BV267" s="85">
        <f>IF(VLOOKUP(A267,'BD OFICIAL'!$A$1:$AL$2097,11,0)=J267,0,1)</f>
        <v>0</v>
      </c>
      <c r="BW267" s="85">
        <f>IF(VLOOKUP(A267,'BD OFICIAL'!$A$1:$AL$2097,13,0)=L267,0,1)</f>
        <v>0</v>
      </c>
      <c r="BX267" s="2">
        <f>IF(VLOOKUP(A267,'BD OFICIAL'!$A$1:$AL$2097,16,0)=O267,0,1)</f>
        <v>0</v>
      </c>
      <c r="BY267" s="2">
        <f>IF(VLOOKUP(A267,'BD OFICIAL'!$A$1:$AL$2097,17,0)=P267,0,1)</f>
        <v>0</v>
      </c>
      <c r="BZ267" s="2">
        <f>IF(VLOOKUP(A267,'BD OFICIAL'!$A$1:$AL$2097,19,0)=R267,0,1)</f>
        <v>0</v>
      </c>
      <c r="CA267" s="2">
        <f>IF(VLOOKUP(A267,'BD OFICIAL'!$A$1:$AL$2097,21,0)=T267,0,1)</f>
        <v>0</v>
      </c>
      <c r="CB267" s="2">
        <f>IF(VLOOKUP(A267,'BD OFICIAL'!$A$1:$AL$2097,24,0)=AK267,0,1)</f>
        <v>0</v>
      </c>
      <c r="CC267" s="2">
        <f>IF(VLOOKUP(A267,'BD OFICIAL'!$A$1:$AL$2097,25,0)=X267,0,1)</f>
        <v>0</v>
      </c>
      <c r="CD267" s="2">
        <f>IF(VLOOKUP(A267,'BD OFICIAL'!$A$1:$AL$2097,26,0)=Y267,0,1)</f>
        <v>0</v>
      </c>
      <c r="CE267" s="2">
        <f>IF(VLOOKUP(A267,'BD OFICIAL'!$A$1:$AL$2097,27,0)=Z267,0,1)</f>
        <v>0</v>
      </c>
      <c r="CF267" s="2">
        <f>IF(VLOOKUP(A267,'BD OFICIAL'!$A$1:$AL$2097,28,0)=AA267,0,1)</f>
        <v>0</v>
      </c>
      <c r="CG267" s="2">
        <f>IF(VLOOKUP(A267,'BD OFICIAL'!$A$1:$AL$2097,33,0)=AF267,0,1)</f>
        <v>0</v>
      </c>
      <c r="CH267" s="2">
        <f>IF(VLOOKUP(A267,'BD OFICIAL'!$A$1:$AL$2097,35,0)=AH267,0,1)</f>
        <v>0</v>
      </c>
      <c r="CI267" s="85">
        <f>IF(VLOOKUP(A267,'BD OFICIAL'!$A$1:$AL$2097,34,0)=AL267,0,1)</f>
        <v>0</v>
      </c>
      <c r="CJ267" s="12">
        <f>VLOOKUP(A267,'BD OFICIAL'!$A$1:$AM$2097,36,0)*AM267-AP267</f>
        <v>0</v>
      </c>
      <c r="CK267" s="85" t="str">
        <f t="shared" si="143"/>
        <v>SSH</v>
      </c>
      <c r="CL267" s="85" t="str">
        <f t="shared" si="144"/>
        <v>SI</v>
      </c>
      <c r="CM267" s="85" t="str">
        <f t="shared" si="157"/>
        <v>NO</v>
      </c>
      <c r="CN267" s="31">
        <f t="shared" si="158"/>
        <v>0</v>
      </c>
      <c r="CO267" s="31">
        <f t="shared" si="145"/>
        <v>0</v>
      </c>
      <c r="CP267" s="31">
        <f t="shared" si="136"/>
        <v>0</v>
      </c>
      <c r="CQ267" s="31">
        <f>IF(Y267="NO",0,IF(Y267="SI",IF(VLOOKUP(A267,'BD OFICIAL'!$A:$AO,40,0)=AQ267,0,1)))</f>
        <v>0</v>
      </c>
      <c r="CR267" s="31">
        <f>IF(Z267="NO",0,IF(Z267="SI",IF(VLOOKUP(A267,'BD OFICIAL'!$A:$AO,41,0)=AS267,0,1)))</f>
        <v>0</v>
      </c>
      <c r="CS267" s="31">
        <f t="shared" si="146"/>
        <v>0</v>
      </c>
      <c r="CT267" s="31">
        <f t="shared" si="147"/>
        <v>0</v>
      </c>
      <c r="CU267" s="31">
        <f>IF(VLOOKUP(A267,'BD OFICIAL'!$A$1:$AL$1055,31,0)="SI",IF(AT267&gt;0,0,1),IF(AT267=0,0,1))</f>
        <v>0</v>
      </c>
      <c r="CV267" s="31">
        <f t="shared" si="148"/>
        <v>0</v>
      </c>
      <c r="CW267" s="31">
        <f t="shared" si="149"/>
        <v>0</v>
      </c>
      <c r="CX267" s="85" t="str">
        <f t="shared" si="159"/>
        <v>SI</v>
      </c>
      <c r="CY267" s="31">
        <f t="shared" si="160"/>
        <v>0</v>
      </c>
      <c r="CZ267" s="85" t="str">
        <f>IF(ISERROR(VLOOKUP(AI267,EXPERIENCIA!$A$1:$C$2100,1,0)),"NO","SI")</f>
        <v>SI</v>
      </c>
      <c r="DA267" s="85">
        <f>IF(CX267="no","NO APLICA",IF(AX267=0,"ERROR NOTA",IF(AND(AX267&gt;1,CZ267="NO"),"ERROR NOTA",IF(AND(CZ267="NO",AX267=1),0,IF(VLOOKUP(AI267,EXPERIENCIA!$A$1:$C$2100,3,0)=AX267,0,"ERROR NOTA")))))</f>
        <v>0</v>
      </c>
      <c r="DB267" s="85" t="str">
        <f>IF(ISERROR(VLOOKUP(AI267,COMPORTAMIENTO!$A$1:$C$2100,1,0)),"NO","SI")</f>
        <v>SI</v>
      </c>
      <c r="DC267" s="85">
        <f>IF(CX267="NO","NO APLICA",IF(AY267=0,"ERROR NOTA",IF(AND(DB267="NO",AY267=7),0,IF(VLOOKUP(AI267,COMPORTAMIENTO!$A$2:$H$2100,8,0)=AY267,0,"ERROR NOTA"))))</f>
        <v>0</v>
      </c>
      <c r="DD267" s="103">
        <f t="shared" si="161"/>
        <v>0.30000000000000004</v>
      </c>
      <c r="DE267" s="103">
        <f t="shared" si="162"/>
        <v>0.70000000000000007</v>
      </c>
      <c r="DF267" s="85" t="str">
        <f t="shared" si="150"/>
        <v>SI</v>
      </c>
      <c r="DG267" s="85">
        <f t="shared" si="151"/>
        <v>0</v>
      </c>
      <c r="DH267" s="85">
        <f t="shared" si="163"/>
        <v>0</v>
      </c>
      <c r="DI267" s="85">
        <f t="shared" si="152"/>
        <v>0</v>
      </c>
      <c r="DJ267" s="7">
        <f t="shared" si="164"/>
        <v>7.0000000000000009</v>
      </c>
      <c r="DK267" s="7">
        <f t="shared" si="153"/>
        <v>7.0000000000000009</v>
      </c>
      <c r="DL267" s="12">
        <f t="shared" si="165"/>
        <v>5075</v>
      </c>
      <c r="DM267" s="12">
        <f>VLOOKUP(A267,'5 TD'!$A:$B,2,0)</f>
        <v>5075</v>
      </c>
      <c r="DN267" s="7">
        <f t="shared" si="154"/>
        <v>7</v>
      </c>
      <c r="DO267" s="85" t="str">
        <f t="shared" si="155"/>
        <v>APROBADO</v>
      </c>
      <c r="DP267" s="85" t="str">
        <f t="shared" si="137"/>
        <v>APROBADO</v>
      </c>
      <c r="DQ267" s="7">
        <f t="shared" si="138"/>
        <v>6.6</v>
      </c>
      <c r="DR267" s="85" t="str">
        <f t="shared" si="166"/>
        <v>APROBADO</v>
      </c>
      <c r="DS267" s="2">
        <f>+('3 Planilla Preadjudicación OTIC'!BO267)</f>
        <v>0</v>
      </c>
      <c r="DT267" s="2">
        <f>IF(DR267="APROBADO",VLOOKUP(A267,'5 TD'!$D$3:$E$270,2,0),"NO APLICA")</f>
        <v>6.6</v>
      </c>
      <c r="DU267" s="2" t="str">
        <f t="shared" si="139"/>
        <v>SI</v>
      </c>
      <c r="DV267" s="2">
        <f>IF(DU267="SI",VLOOKUP(A267,'5 TD'!$G$3:$H$270,2,0),"NO APLICA ")</f>
        <v>7.0000000000000009</v>
      </c>
      <c r="DW267" s="2" t="str">
        <f t="shared" si="167"/>
        <v>SI</v>
      </c>
      <c r="DX267" s="2">
        <f>IF(DW267="SI",VLOOKUP(A267,'5 TD'!$J$4:$K$472,2,0),"NO APLICA")</f>
        <v>7</v>
      </c>
      <c r="DY267" s="2" t="str">
        <f t="shared" si="168"/>
        <v>SI</v>
      </c>
      <c r="DZ267" s="7">
        <f>IF(DY267="SI",VLOOKUP(A267,'5 TD'!$M$4:$N$350,2,0),"NO APLICA")</f>
        <v>3</v>
      </c>
      <c r="EA267" s="2" t="str">
        <f t="shared" si="156"/>
        <v>NO</v>
      </c>
      <c r="EB267" s="12" t="str">
        <f t="shared" si="169"/>
        <v/>
      </c>
      <c r="EC267" s="12" t="str">
        <f>IF(EA267="SI",VLOOKUP(A267,'5 TD'!$V$4:$W$479,2,0),"NO APLICA")</f>
        <v>NO APLICA</v>
      </c>
      <c r="ED267" s="2" t="str">
        <f t="shared" si="140"/>
        <v>NO</v>
      </c>
      <c r="EE267" s="79" t="str">
        <f>IF(ED267="SI",VLOOKUP(AI267,COMPORTAMIENTO!$A$1:$H$2100,7,0),"NO APLICA")</f>
        <v>NO APLICA</v>
      </c>
      <c r="EF267" s="234" t="str">
        <f>IF(ED267="SI",VLOOKUP(A267,'5 TD'!$P$2:$Q$479,2,0),"NO APLICA")</f>
        <v>NO APLICA</v>
      </c>
      <c r="EG267" s="2" t="str">
        <f t="shared" si="141"/>
        <v>NO</v>
      </c>
      <c r="EH267" s="2">
        <f>IF(CZ267="no",0,VLOOKUP(AI267,EXPERIENCIA!$A$1:$C$2100,2,0))</f>
        <v>24</v>
      </c>
      <c r="EI267" s="2">
        <f>IF(CZ267="si",VLOOKUP(A267,'5 TD'!$S$3:$T$2103,2,0),0)</f>
        <v>24</v>
      </c>
      <c r="EJ267" s="2" t="str">
        <f t="shared" si="142"/>
        <v>SI</v>
      </c>
      <c r="EK267" s="2">
        <f>+('3 Planilla Preadjudicación OTIC'!BU268)</f>
        <v>0</v>
      </c>
      <c r="EL267" s="211" t="s">
        <v>1699</v>
      </c>
      <c r="EM267" s="229" t="s">
        <v>1700</v>
      </c>
    </row>
    <row r="268" spans="1:144" s="211" customFormat="1" ht="15" hidden="1" customHeight="1" x14ac:dyDescent="0.3">
      <c r="A268" s="2">
        <f>+('3 Planilla Preadjudicación OTIC'!A268)</f>
        <v>14539</v>
      </c>
      <c r="B268" s="2" t="str">
        <f>+('3 Planilla Preadjudicación OTIC'!B268)</f>
        <v>53334038-5</v>
      </c>
      <c r="C268" s="4">
        <f>+('3 Planilla Preadjudicación OTIC'!E268)</f>
        <v>2025</v>
      </c>
      <c r="D268" s="4" t="str">
        <f>+('3 Planilla Preadjudicación OTIC'!F268)</f>
        <v>Fondos Regionales</v>
      </c>
      <c r="E268" s="4" t="str">
        <f>+('3 Planilla Preadjudicación OTIC'!G268)</f>
        <v>61531000-K</v>
      </c>
      <c r="F268" s="4" t="str">
        <f>+('3 Planilla Preadjudicación OTIC'!H268)</f>
        <v>SENCE</v>
      </c>
      <c r="G268" s="4"/>
      <c r="H268" s="4"/>
      <c r="I268" s="4" t="str">
        <f>+('3 Planilla Preadjudicación OTIC'!I268)</f>
        <v>SERVICIO DE GUARDIA DE SEGURIDAD</v>
      </c>
      <c r="J268" s="4" t="str">
        <f>+('3 Planilla Preadjudicación OTIC'!J268)</f>
        <v>PF1184</v>
      </c>
      <c r="K268" s="4">
        <f>+('3 Planilla Preadjudicación OTIC'!K268)</f>
        <v>0</v>
      </c>
      <c r="L268" s="4">
        <f>+('3 Planilla Preadjudicación OTIC'!L268)</f>
        <v>0</v>
      </c>
      <c r="M268" s="2">
        <f>+('3 Planilla Preadjudicación OTIC'!M268)</f>
        <v>9</v>
      </c>
      <c r="N268" s="4" t="str">
        <f>+('3 Planilla Preadjudicación OTIC'!N268)</f>
        <v>DE LA ARAUCANÍA</v>
      </c>
      <c r="O268" s="4" t="str">
        <f>+('3 Planilla Preadjudicación OTIC'!O268)</f>
        <v>VILCÚN</v>
      </c>
      <c r="P268" s="4" t="str">
        <f>+('3 Planilla Preadjudicación OTIC'!P268)</f>
        <v>PERSONAS VULNERABLES PERTENECIENTES AL 80 % MÁS VULNERABLE</v>
      </c>
      <c r="Q268" s="4" t="str">
        <f>+('3 Planilla Preadjudicación OTIC'!Q268)</f>
        <v>PRESENCIAL</v>
      </c>
      <c r="R268" s="4" t="str">
        <f>+('3 Planilla Preadjudicación OTIC'!R268)</f>
        <v>DEPENDIENTE</v>
      </c>
      <c r="S268" s="4" t="str">
        <f>+('3 Planilla Preadjudicación OTIC'!S268)</f>
        <v>01. LUNES - MAÑANA / 04. MARTES - MAÑANA / 07. MIÉRCOLES - MAÑANA / 10. JUEVES - MAÑANA / 13. VIERNES - MAÑANA</v>
      </c>
      <c r="T268" s="2">
        <f>+('3 Planilla Preadjudicación OTIC'!T268)</f>
        <v>20</v>
      </c>
      <c r="U268" s="2">
        <f>+('3 Planilla Preadjudicación OTIC'!U268)</f>
        <v>90</v>
      </c>
      <c r="V268" s="2">
        <f>+('3 Planilla Preadjudicación OTIC'!V268)</f>
        <v>0</v>
      </c>
      <c r="W268" s="2">
        <f>+('3 Planilla Preadjudicación OTIC'!W268)</f>
        <v>90</v>
      </c>
      <c r="X268" s="2">
        <f>+('3 Planilla Preadjudicación OTIC'!X268)</f>
        <v>4</v>
      </c>
      <c r="Y268" s="2" t="str">
        <f>+('3 Planilla Preadjudicación OTIC'!Y268)</f>
        <v>SI</v>
      </c>
      <c r="Z268" s="2" t="str">
        <f>+('3 Planilla Preadjudicación OTIC'!Z268)</f>
        <v>SI</v>
      </c>
      <c r="AA268" s="2" t="str">
        <f>+('3 Planilla Preadjudicación OTIC'!AA268)</f>
        <v>NO</v>
      </c>
      <c r="AB268" s="4">
        <f>+('3 Planilla Preadjudicación OTIC'!AB268)</f>
        <v>0</v>
      </c>
      <c r="AC268" s="4" t="str">
        <f>+('3 Planilla Preadjudicación OTIC'!AC268)</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68" s="2" t="str">
        <f>+('3 Planilla Preadjudicación OTIC'!AD268)</f>
        <v>SI</v>
      </c>
      <c r="AE268" s="4" t="str">
        <f>+('3 Planilla Preadjudicación OTIC'!AE268)</f>
        <v>CERTIFICADO DE APROBACIÓN Y TARJETA DE IDENTIFICACIÓN. CREDENCIAL DE GUARDIA PRIVADO DE SEGURIDAD OS-10 OTORGADA POR LA PREFECTURA DE SEGURIDAD PRIVADA DE CARABINEROS DE CHILE</v>
      </c>
      <c r="AF268" s="2" t="str">
        <f>+('3 Planilla Preadjudicación OTIC'!AF268)</f>
        <v>CONVOCATORIA ABIERTA</v>
      </c>
      <c r="AG268" s="2">
        <f>+('3 Planilla Preadjudicación OTIC'!AG268)</f>
        <v>23</v>
      </c>
      <c r="AH268" s="30">
        <v>2</v>
      </c>
      <c r="AI268" s="2" t="str">
        <f>+('3 Planilla Preadjudicación OTIC'!AI268)</f>
        <v>76707456-5</v>
      </c>
      <c r="AJ268" s="135" t="str">
        <f>+('3 Planilla Preadjudicación OTIC'!AJ268)</f>
        <v>BTE Capacitaciones spa.</v>
      </c>
      <c r="AK268" s="4">
        <f>+('3 Planilla Preadjudicación OTIC'!AK268)</f>
        <v>90</v>
      </c>
      <c r="AL268" s="2">
        <f>+('3 Planilla Preadjudicación OTIC'!AL268)</f>
        <v>23</v>
      </c>
      <c r="AM268" s="2">
        <f>+('3 Planilla Preadjudicación OTIC'!AM268)</f>
        <v>5075</v>
      </c>
      <c r="AN268" s="12">
        <f>+('3 Planilla Preadjudicación OTIC'!AN268)</f>
        <v>0</v>
      </c>
      <c r="AO268" s="12">
        <f>+('3 Planilla Preadjudicación OTIC'!AO268)</f>
        <v>15000</v>
      </c>
      <c r="AP268" s="12" t="str">
        <f>+('3 Planilla Preadjudicación OTIC'!AP268)</f>
        <v>9.135.000</v>
      </c>
      <c r="AQ268" s="12">
        <f>+('3 Planilla Preadjudicación OTIC'!AQ268)</f>
        <v>1840000</v>
      </c>
      <c r="AR268" s="12">
        <f>+('3 Planilla Preadjudicación OTIC'!AR268)</f>
        <v>0</v>
      </c>
      <c r="AS268" s="12">
        <f>+('3 Planilla Preadjudicación OTIC'!AS268)</f>
        <v>2300000</v>
      </c>
      <c r="AT268" s="12">
        <f>+('3 Planilla Preadjudicación OTIC'!AT268)</f>
        <v>300000</v>
      </c>
      <c r="AU268" s="12" t="str">
        <f>+('3 Planilla Preadjudicación OTIC'!AU268)</f>
        <v>13.575.000</v>
      </c>
      <c r="AV268" s="12" t="str">
        <f>+('3 Planilla Preadjudicación OTIC'!AV268)</f>
        <v>Si</v>
      </c>
      <c r="AW268" s="2" t="str">
        <f>+('3 Planilla Preadjudicación OTIC'!AW268)</f>
        <v>sin observaciones</v>
      </c>
      <c r="AX268" s="4">
        <f>+('3 Planilla Preadjudicación OTIC'!AX268)</f>
        <v>3</v>
      </c>
      <c r="AY268" s="2">
        <f>+('3 Planilla Preadjudicación OTIC'!AY268)</f>
        <v>7</v>
      </c>
      <c r="AZ268" s="2" t="str">
        <f>+('3 Planilla Preadjudicación OTIC'!BA268)</f>
        <v>-</v>
      </c>
      <c r="BA268" s="2" t="str">
        <f>+('3 Planilla Preadjudicación OTIC'!BB268)</f>
        <v>-</v>
      </c>
      <c r="BB268" s="2" t="str">
        <f>+('3 Planilla Preadjudicación OTIC'!BC268)</f>
        <v>-</v>
      </c>
      <c r="BC268" s="2" t="str">
        <f>+('3 Planilla Preadjudicación OTIC'!BD268)</f>
        <v>-</v>
      </c>
      <c r="BD268" s="2" t="str">
        <f>+('3 Planilla Preadjudicación OTIC'!BE268)</f>
        <v>-</v>
      </c>
      <c r="BE268" s="2" t="str">
        <f>+('3 Planilla Preadjudicación OTIC'!BF268)</f>
        <v>-</v>
      </c>
      <c r="BF268" s="2"/>
      <c r="BG268" s="2">
        <f>+('3 Planilla Preadjudicación OTIC'!BG268)</f>
        <v>7</v>
      </c>
      <c r="BH268" s="2">
        <f>+('3 Planilla Preadjudicación OTIC'!BH268)</f>
        <v>7</v>
      </c>
      <c r="BI268" s="2">
        <f>+('3 Planilla Preadjudicación OTIC'!BI268)</f>
        <v>7</v>
      </c>
      <c r="BJ268" s="2">
        <f>+('3 Planilla Preadjudicación OTIC'!BJ268)</f>
        <v>7</v>
      </c>
      <c r="BK268" s="2">
        <f>+('3 Planilla Preadjudicación OTIC'!BK268)</f>
        <v>7</v>
      </c>
      <c r="BL268" s="199">
        <f>+('3 Planilla Preadjudicación OTIC'!BM268)</f>
        <v>7</v>
      </c>
      <c r="BM268" s="103">
        <f>ROUND(('3 Planilla Preadjudicación OTIC'!BN268),1)</f>
        <v>6.6</v>
      </c>
      <c r="BN268" s="4">
        <f>+('3 Planilla Preadjudicación OTIC'!BO268)</f>
        <v>0</v>
      </c>
      <c r="BO268" s="4">
        <f>+('3 Planilla Preadjudicación OTIC'!BP268)</f>
        <v>0</v>
      </c>
      <c r="BP268" s="4">
        <f>+('3 Planilla Preadjudicación OTIC'!BQ268)</f>
        <v>0</v>
      </c>
      <c r="BQ268" s="4">
        <f>+('3 Planilla Preadjudicación OTIC'!BR268)</f>
        <v>0</v>
      </c>
      <c r="BR268" s="4">
        <f>+('3 Planilla Preadjudicación OTIC'!BS268)</f>
        <v>0</v>
      </c>
      <c r="BS268" s="4">
        <f>+('3 Planilla Preadjudicación OTIC'!BT268)</f>
        <v>0</v>
      </c>
      <c r="BT268" s="135"/>
      <c r="BU268" s="85">
        <f>IF(VLOOKUP(A268,'BD OFICIAL'!$A$1:$AL$2097,7,0)=D268,0,1)</f>
        <v>0</v>
      </c>
      <c r="BV268" s="85">
        <f>IF(VLOOKUP(A268,'BD OFICIAL'!$A$1:$AL$2097,11,0)=J268,0,1)</f>
        <v>0</v>
      </c>
      <c r="BW268" s="85">
        <f>IF(VLOOKUP(A268,'BD OFICIAL'!$A$1:$AL$2097,13,0)=L268,0,1)</f>
        <v>0</v>
      </c>
      <c r="BX268" s="2">
        <f>IF(VLOOKUP(A268,'BD OFICIAL'!$A$1:$AL$2097,16,0)=O268,0,1)</f>
        <v>0</v>
      </c>
      <c r="BY268" s="2">
        <f>IF(VLOOKUP(A268,'BD OFICIAL'!$A$1:$AL$2097,17,0)=P268,0,1)</f>
        <v>0</v>
      </c>
      <c r="BZ268" s="2">
        <f>IF(VLOOKUP(A268,'BD OFICIAL'!$A$1:$AL$2097,19,0)=R268,0,1)</f>
        <v>0</v>
      </c>
      <c r="CA268" s="2">
        <f>IF(VLOOKUP(A268,'BD OFICIAL'!$A$1:$AL$2097,21,0)=T268,0,1)</f>
        <v>0</v>
      </c>
      <c r="CB268" s="2">
        <f>IF(VLOOKUP(A268,'BD OFICIAL'!$A$1:$AL$2097,24,0)=AK268,0,1)</f>
        <v>0</v>
      </c>
      <c r="CC268" s="2">
        <f>IF(VLOOKUP(A268,'BD OFICIAL'!$A$1:$AL$2097,25,0)=X268,0,1)</f>
        <v>0</v>
      </c>
      <c r="CD268" s="2">
        <f>IF(VLOOKUP(A268,'BD OFICIAL'!$A$1:$AL$2097,26,0)=Y268,0,1)</f>
        <v>0</v>
      </c>
      <c r="CE268" s="2">
        <f>IF(VLOOKUP(A268,'BD OFICIAL'!$A$1:$AL$2097,27,0)=Z268,0,1)</f>
        <v>0</v>
      </c>
      <c r="CF268" s="2">
        <f>IF(VLOOKUP(A268,'BD OFICIAL'!$A$1:$AL$2097,28,0)=AA268,0,1)</f>
        <v>0</v>
      </c>
      <c r="CG268" s="2">
        <f>IF(VLOOKUP(A268,'BD OFICIAL'!$A$1:$AL$2097,33,0)=AF268,0,1)</f>
        <v>0</v>
      </c>
      <c r="CH268" s="2">
        <f>IF(VLOOKUP(A268,'BD OFICIAL'!$A$1:$AL$2097,35,0)=AH268,0,1)</f>
        <v>0</v>
      </c>
      <c r="CI268" s="85">
        <f>IF(VLOOKUP(A268,'BD OFICIAL'!$A$1:$AL$2097,34,0)=AL268,0,1)</f>
        <v>0</v>
      </c>
      <c r="CJ268" s="12">
        <f>VLOOKUP(A268,'BD OFICIAL'!$A$1:$AM$2097,36,0)*AM268-AP268</f>
        <v>0</v>
      </c>
      <c r="CK268" s="85" t="str">
        <f t="shared" si="143"/>
        <v>SSH</v>
      </c>
      <c r="CL268" s="85" t="str">
        <f t="shared" si="144"/>
        <v>SI</v>
      </c>
      <c r="CM268" s="85" t="str">
        <f t="shared" si="157"/>
        <v>NO</v>
      </c>
      <c r="CN268" s="31">
        <f t="shared" si="158"/>
        <v>0</v>
      </c>
      <c r="CO268" s="31">
        <f t="shared" si="145"/>
        <v>0</v>
      </c>
      <c r="CP268" s="31">
        <f t="shared" si="136"/>
        <v>0</v>
      </c>
      <c r="CQ268" s="31">
        <f>IF(Y268="NO",0,IF(Y268="SI",IF(VLOOKUP(A268,'BD OFICIAL'!$A:$AO,40,0)=AQ268,0,1)))</f>
        <v>0</v>
      </c>
      <c r="CR268" s="31">
        <f>IF(Z268="NO",0,IF(Z268="SI",IF(VLOOKUP(A268,'BD OFICIAL'!$A:$AO,41,0)=AS268,0,1)))</f>
        <v>0</v>
      </c>
      <c r="CS268" s="31">
        <f t="shared" si="146"/>
        <v>0</v>
      </c>
      <c r="CT268" s="31">
        <f t="shared" si="147"/>
        <v>0</v>
      </c>
      <c r="CU268" s="31">
        <f>IF(VLOOKUP(A268,'BD OFICIAL'!$A$1:$AL$1055,31,0)="SI",IF(AT268&gt;0,0,1),IF(AT268=0,0,1))</f>
        <v>0</v>
      </c>
      <c r="CV268" s="31">
        <f t="shared" si="148"/>
        <v>0</v>
      </c>
      <c r="CW268" s="31">
        <f t="shared" si="149"/>
        <v>0</v>
      </c>
      <c r="CX268" s="85" t="str">
        <f t="shared" si="159"/>
        <v>SI</v>
      </c>
      <c r="CY268" s="31">
        <f t="shared" si="160"/>
        <v>0</v>
      </c>
      <c r="CZ268" s="85" t="str">
        <f>IF(ISERROR(VLOOKUP(AI268,EXPERIENCIA!$A$1:$C$2100,1,0)),"NO","SI")</f>
        <v>SI</v>
      </c>
      <c r="DA268" s="85">
        <f>IF(CX268="no","NO APLICA",IF(AX268=0,"ERROR NOTA",IF(AND(AX268&gt;1,CZ268="NO"),"ERROR NOTA",IF(AND(CZ268="NO",AX268=1),0,IF(VLOOKUP(AI268,EXPERIENCIA!$A$1:$C$2100,3,0)=AX268,0,"ERROR NOTA")))))</f>
        <v>0</v>
      </c>
      <c r="DB268" s="85" t="str">
        <f>IF(ISERROR(VLOOKUP(AI268,COMPORTAMIENTO!$A$1:$C$2100,1,0)),"NO","SI")</f>
        <v>SI</v>
      </c>
      <c r="DC268" s="85">
        <f>IF(CX268="NO","NO APLICA",IF(AY268=0,"ERROR NOTA",IF(AND(DB268="NO",AY268=7),0,IF(VLOOKUP(AI268,COMPORTAMIENTO!$A$2:$H$2100,8,0)=AY268,0,"ERROR NOTA"))))</f>
        <v>0</v>
      </c>
      <c r="DD268" s="103">
        <f t="shared" si="161"/>
        <v>0.30000000000000004</v>
      </c>
      <c r="DE268" s="103">
        <f t="shared" si="162"/>
        <v>0.70000000000000007</v>
      </c>
      <c r="DF268" s="85" t="str">
        <f t="shared" si="150"/>
        <v>SI</v>
      </c>
      <c r="DG268" s="85">
        <f t="shared" si="151"/>
        <v>0</v>
      </c>
      <c r="DH268" s="85">
        <f t="shared" si="163"/>
        <v>0</v>
      </c>
      <c r="DI268" s="85">
        <f t="shared" si="152"/>
        <v>0</v>
      </c>
      <c r="DJ268" s="7">
        <f t="shared" si="164"/>
        <v>7.0000000000000009</v>
      </c>
      <c r="DK268" s="7">
        <f t="shared" si="153"/>
        <v>7.0000000000000009</v>
      </c>
      <c r="DL268" s="12">
        <f t="shared" si="165"/>
        <v>5075</v>
      </c>
      <c r="DM268" s="12">
        <f>VLOOKUP(A268,'5 TD'!$A:$B,2,0)</f>
        <v>5075</v>
      </c>
      <c r="DN268" s="7">
        <f t="shared" si="154"/>
        <v>7</v>
      </c>
      <c r="DO268" s="85" t="str">
        <f t="shared" si="155"/>
        <v>APROBADO</v>
      </c>
      <c r="DP268" s="85" t="str">
        <f t="shared" si="137"/>
        <v>APROBADO</v>
      </c>
      <c r="DQ268" s="7">
        <f t="shared" si="138"/>
        <v>6.6</v>
      </c>
      <c r="DR268" s="85" t="str">
        <f t="shared" si="166"/>
        <v>APROBADO</v>
      </c>
      <c r="DS268" s="2">
        <f>+('3 Planilla Preadjudicación OTIC'!BO268)</f>
        <v>0</v>
      </c>
      <c r="DT268" s="2">
        <f>IF(DR268="APROBADO",VLOOKUP(A268,'5 TD'!$D$3:$E$270,2,0),"NO APLICA")</f>
        <v>6.6</v>
      </c>
      <c r="DU268" s="2" t="str">
        <f t="shared" si="139"/>
        <v>SI</v>
      </c>
      <c r="DV268" s="2">
        <f>IF(DU268="SI",VLOOKUP(A268,'5 TD'!$G$3:$H$270,2,0),"NO APLICA ")</f>
        <v>7.0000000000000009</v>
      </c>
      <c r="DW268" s="2" t="str">
        <f t="shared" si="167"/>
        <v>SI</v>
      </c>
      <c r="DX268" s="2">
        <f>IF(DW268="SI",VLOOKUP(A268,'5 TD'!$J$4:$K$472,2,0),"NO APLICA")</f>
        <v>7</v>
      </c>
      <c r="DY268" s="2" t="str">
        <f t="shared" si="168"/>
        <v>SI</v>
      </c>
      <c r="DZ268" s="7">
        <f>IF(DY268="SI",VLOOKUP(A268,'5 TD'!$M$4:$N$350,2,0),"NO APLICA")</f>
        <v>3</v>
      </c>
      <c r="EA268" s="2" t="str">
        <f t="shared" si="156"/>
        <v>NO</v>
      </c>
      <c r="EB268" s="12" t="str">
        <f t="shared" si="169"/>
        <v/>
      </c>
      <c r="EC268" s="12" t="str">
        <f>IF(EA268="SI",VLOOKUP(A268,'5 TD'!$V$4:$W$479,2,0),"NO APLICA")</f>
        <v>NO APLICA</v>
      </c>
      <c r="ED268" s="2" t="str">
        <f t="shared" si="140"/>
        <v>NO</v>
      </c>
      <c r="EE268" s="79" t="str">
        <f>IF(ED268="SI",VLOOKUP(AI268,COMPORTAMIENTO!$A$1:$H$2100,7,0),"NO APLICA")</f>
        <v>NO APLICA</v>
      </c>
      <c r="EF268" s="234" t="str">
        <f>IF(ED268="SI",VLOOKUP(A268,'5 TD'!$P$2:$Q$479,2,0),"NO APLICA")</f>
        <v>NO APLICA</v>
      </c>
      <c r="EG268" s="2" t="str">
        <f t="shared" si="141"/>
        <v>NO</v>
      </c>
      <c r="EH268" s="2">
        <f>IF(CZ268="no",0,VLOOKUP(AI268,EXPERIENCIA!$A$1:$C$2100,2,0))</f>
        <v>24</v>
      </c>
      <c r="EI268" s="2">
        <f>IF(CZ268="si",VLOOKUP(A268,'5 TD'!$S$3:$T$2103,2,0),0)</f>
        <v>24</v>
      </c>
      <c r="EJ268" s="2" t="str">
        <f t="shared" si="142"/>
        <v>SI</v>
      </c>
      <c r="EK268" s="2">
        <f>+('3 Planilla Preadjudicación OTIC'!BU269)</f>
        <v>0</v>
      </c>
      <c r="EL268" s="211" t="s">
        <v>1699</v>
      </c>
      <c r="EM268" s="229" t="s">
        <v>1700</v>
      </c>
    </row>
    <row r="269" spans="1:144" s="211" customFormat="1" ht="15" hidden="1" customHeight="1" x14ac:dyDescent="0.3">
      <c r="A269" s="2">
        <f>+('3 Planilla Preadjudicación OTIC'!A269)</f>
        <v>14540</v>
      </c>
      <c r="B269" s="2" t="str">
        <f>+('3 Planilla Preadjudicación OTIC'!B269)</f>
        <v>53334038-5</v>
      </c>
      <c r="C269" s="4">
        <f>+('3 Planilla Preadjudicación OTIC'!E269)</f>
        <v>2025</v>
      </c>
      <c r="D269" s="4" t="str">
        <f>+('3 Planilla Preadjudicación OTIC'!F269)</f>
        <v>Fondos Regionales</v>
      </c>
      <c r="E269" s="4" t="str">
        <f>+('3 Planilla Preadjudicación OTIC'!G269)</f>
        <v>61531000-K</v>
      </c>
      <c r="F269" s="4" t="str">
        <f>+('3 Planilla Preadjudicación OTIC'!H269)</f>
        <v>SENCE</v>
      </c>
      <c r="G269" s="4"/>
      <c r="H269" s="4"/>
      <c r="I269" s="4" t="str">
        <f>+('3 Planilla Preadjudicación OTIC'!I269)</f>
        <v>SERVICIO DE GUARDIA DE SEGURIDAD</v>
      </c>
      <c r="J269" s="4" t="str">
        <f>+('3 Planilla Preadjudicación OTIC'!J269)</f>
        <v>PF1184</v>
      </c>
      <c r="K269" s="4">
        <f>+('3 Planilla Preadjudicación OTIC'!K269)</f>
        <v>0</v>
      </c>
      <c r="L269" s="4">
        <f>+('3 Planilla Preadjudicación OTIC'!L269)</f>
        <v>0</v>
      </c>
      <c r="M269" s="2">
        <f>+('3 Planilla Preadjudicación OTIC'!M269)</f>
        <v>9</v>
      </c>
      <c r="N269" s="4" t="str">
        <f>+('3 Planilla Preadjudicación OTIC'!N269)</f>
        <v>DE LA ARAUCANÍA</v>
      </c>
      <c r="O269" s="4" t="str">
        <f>+('3 Planilla Preadjudicación OTIC'!O269)</f>
        <v>PURÉN</v>
      </c>
      <c r="P269" s="4" t="str">
        <f>+('3 Planilla Preadjudicación OTIC'!P269)</f>
        <v>PERSONAS VULNERABLES PERTENECIENTES AL 80 % MÁS VULNERABLE</v>
      </c>
      <c r="Q269" s="4" t="str">
        <f>+('3 Planilla Preadjudicación OTIC'!Q269)</f>
        <v>PRESENCIAL</v>
      </c>
      <c r="R269" s="4" t="str">
        <f>+('3 Planilla Preadjudicación OTIC'!R269)</f>
        <v>DEPENDIENTE</v>
      </c>
      <c r="S269" s="4" t="str">
        <f>+('3 Planilla Preadjudicación OTIC'!S269)</f>
        <v>01. LUNES - MAÑANA / 04. MARTES - MAÑANA / 07. MIÉRCOLES - MAÑANA / 10. JUEVES - MAÑANA / 13. VIERNES - MAÑANA</v>
      </c>
      <c r="T269" s="2">
        <f>+('3 Planilla Preadjudicación OTIC'!T269)</f>
        <v>20</v>
      </c>
      <c r="U269" s="2">
        <f>+('3 Planilla Preadjudicación OTIC'!U269)</f>
        <v>90</v>
      </c>
      <c r="V269" s="2">
        <f>+('3 Planilla Preadjudicación OTIC'!V269)</f>
        <v>0</v>
      </c>
      <c r="W269" s="2">
        <f>+('3 Planilla Preadjudicación OTIC'!W269)</f>
        <v>90</v>
      </c>
      <c r="X269" s="2">
        <f>+('3 Planilla Preadjudicación OTIC'!X269)</f>
        <v>4</v>
      </c>
      <c r="Y269" s="2" t="str">
        <f>+('3 Planilla Preadjudicación OTIC'!Y269)</f>
        <v>SI</v>
      </c>
      <c r="Z269" s="2" t="str">
        <f>+('3 Planilla Preadjudicación OTIC'!Z269)</f>
        <v>SI</v>
      </c>
      <c r="AA269" s="2" t="str">
        <f>+('3 Planilla Preadjudicación OTIC'!AA269)</f>
        <v>NO</v>
      </c>
      <c r="AB269" s="4">
        <f>+('3 Planilla Preadjudicación OTIC'!AB269)</f>
        <v>0</v>
      </c>
      <c r="AC269" s="4" t="str">
        <f>+('3 Planilla Preadjudicación OTIC'!AC269)</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69" s="2" t="str">
        <f>+('3 Planilla Preadjudicación OTIC'!AD269)</f>
        <v>SI</v>
      </c>
      <c r="AE269" s="4" t="str">
        <f>+('3 Planilla Preadjudicación OTIC'!AE269)</f>
        <v>CERTIFICADO DE APROBACIÓN Y TARJETA DE IDENTIFICACIÓN. CREDENCIAL DE GUARDIA PRIVADO DE SEGURIDAD OS-10 OTORGADA POR LA PREFECTURA DE SEGURIDAD PRIVADA DE CARABINEROS DE CHILE</v>
      </c>
      <c r="AF269" s="2" t="str">
        <f>+('3 Planilla Preadjudicación OTIC'!AF269)</f>
        <v>CONVOCATORIA ABIERTA</v>
      </c>
      <c r="AG269" s="2">
        <f>+('3 Planilla Preadjudicación OTIC'!AG269)</f>
        <v>23</v>
      </c>
      <c r="AH269" s="30">
        <v>2</v>
      </c>
      <c r="AI269" s="2" t="str">
        <f>+('3 Planilla Preadjudicación OTIC'!AI269)</f>
        <v>76707456-5</v>
      </c>
      <c r="AJ269" s="135" t="str">
        <f>+('3 Planilla Preadjudicación OTIC'!AJ269)</f>
        <v>BTE Capacitaciones spa.</v>
      </c>
      <c r="AK269" s="4">
        <f>+('3 Planilla Preadjudicación OTIC'!AK269)</f>
        <v>90</v>
      </c>
      <c r="AL269" s="2">
        <f>+('3 Planilla Preadjudicación OTIC'!AL269)</f>
        <v>23</v>
      </c>
      <c r="AM269" s="2">
        <f>+('3 Planilla Preadjudicación OTIC'!AM269)</f>
        <v>5075</v>
      </c>
      <c r="AN269" s="12">
        <f>+('3 Planilla Preadjudicación OTIC'!AN269)</f>
        <v>0</v>
      </c>
      <c r="AO269" s="12">
        <f>+('3 Planilla Preadjudicación OTIC'!AO269)</f>
        <v>15000</v>
      </c>
      <c r="AP269" s="12" t="str">
        <f>+('3 Planilla Preadjudicación OTIC'!AP269)</f>
        <v>9.135.000</v>
      </c>
      <c r="AQ269" s="12">
        <f>+('3 Planilla Preadjudicación OTIC'!AQ269)</f>
        <v>1840000</v>
      </c>
      <c r="AR269" s="12">
        <f>+('3 Planilla Preadjudicación OTIC'!AR269)</f>
        <v>0</v>
      </c>
      <c r="AS269" s="12">
        <f>+('3 Planilla Preadjudicación OTIC'!AS269)</f>
        <v>2300000</v>
      </c>
      <c r="AT269" s="12">
        <f>+('3 Planilla Preadjudicación OTIC'!AT269)</f>
        <v>300000</v>
      </c>
      <c r="AU269" s="12" t="str">
        <f>+('3 Planilla Preadjudicación OTIC'!AU269)</f>
        <v>13.575.000</v>
      </c>
      <c r="AV269" s="12" t="str">
        <f>+('3 Planilla Preadjudicación OTIC'!AV269)</f>
        <v>Si</v>
      </c>
      <c r="AW269" s="2" t="str">
        <f>+('3 Planilla Preadjudicación OTIC'!AW269)</f>
        <v>sin observaciones</v>
      </c>
      <c r="AX269" s="4">
        <f>+('3 Planilla Preadjudicación OTIC'!AX269)</f>
        <v>3</v>
      </c>
      <c r="AY269" s="2">
        <f>+('3 Planilla Preadjudicación OTIC'!AY269)</f>
        <v>7</v>
      </c>
      <c r="AZ269" s="2" t="str">
        <f>+('3 Planilla Preadjudicación OTIC'!BA269)</f>
        <v>-</v>
      </c>
      <c r="BA269" s="2" t="str">
        <f>+('3 Planilla Preadjudicación OTIC'!BB269)</f>
        <v>-</v>
      </c>
      <c r="BB269" s="2" t="str">
        <f>+('3 Planilla Preadjudicación OTIC'!BC269)</f>
        <v>-</v>
      </c>
      <c r="BC269" s="2" t="str">
        <f>+('3 Planilla Preadjudicación OTIC'!BD269)</f>
        <v>-</v>
      </c>
      <c r="BD269" s="2" t="str">
        <f>+('3 Planilla Preadjudicación OTIC'!BE269)</f>
        <v>-</v>
      </c>
      <c r="BE269" s="2" t="str">
        <f>+('3 Planilla Preadjudicación OTIC'!BF269)</f>
        <v>-</v>
      </c>
      <c r="BF269" s="2"/>
      <c r="BG269" s="2">
        <f>+('3 Planilla Preadjudicación OTIC'!BG269)</f>
        <v>7</v>
      </c>
      <c r="BH269" s="2">
        <f>+('3 Planilla Preadjudicación OTIC'!BH269)</f>
        <v>7</v>
      </c>
      <c r="BI269" s="2">
        <f>+('3 Planilla Preadjudicación OTIC'!BI269)</f>
        <v>7</v>
      </c>
      <c r="BJ269" s="2">
        <f>+('3 Planilla Preadjudicación OTIC'!BJ269)</f>
        <v>7</v>
      </c>
      <c r="BK269" s="2">
        <f>+('3 Planilla Preadjudicación OTIC'!BK269)</f>
        <v>7</v>
      </c>
      <c r="BL269" s="199">
        <f>+('3 Planilla Preadjudicación OTIC'!BM269)</f>
        <v>7</v>
      </c>
      <c r="BM269" s="103">
        <f>ROUND(('3 Planilla Preadjudicación OTIC'!BN269),1)</f>
        <v>6.6</v>
      </c>
      <c r="BN269" s="4">
        <f>+('3 Planilla Preadjudicación OTIC'!BO269)</f>
        <v>0</v>
      </c>
      <c r="BO269" s="4">
        <f>+('3 Planilla Preadjudicación OTIC'!BP269)</f>
        <v>0</v>
      </c>
      <c r="BP269" s="4">
        <f>+('3 Planilla Preadjudicación OTIC'!BQ269)</f>
        <v>0</v>
      </c>
      <c r="BQ269" s="4">
        <f>+('3 Planilla Preadjudicación OTIC'!BR269)</f>
        <v>0</v>
      </c>
      <c r="BR269" s="4">
        <f>+('3 Planilla Preadjudicación OTIC'!BS269)</f>
        <v>0</v>
      </c>
      <c r="BS269" s="4">
        <f>+('3 Planilla Preadjudicación OTIC'!BT269)</f>
        <v>0</v>
      </c>
      <c r="BT269" s="135"/>
      <c r="BU269" s="85">
        <f>IF(VLOOKUP(A269,'BD OFICIAL'!$A$1:$AL$2097,7,0)=D269,0,1)</f>
        <v>0</v>
      </c>
      <c r="BV269" s="85">
        <f>IF(VLOOKUP(A269,'BD OFICIAL'!$A$1:$AL$2097,11,0)=J269,0,1)</f>
        <v>0</v>
      </c>
      <c r="BW269" s="85">
        <f>IF(VLOOKUP(A269,'BD OFICIAL'!$A$1:$AL$2097,13,0)=L269,0,1)</f>
        <v>0</v>
      </c>
      <c r="BX269" s="2">
        <f>IF(VLOOKUP(A269,'BD OFICIAL'!$A$1:$AL$2097,16,0)=O269,0,1)</f>
        <v>0</v>
      </c>
      <c r="BY269" s="2">
        <f>IF(VLOOKUP(A269,'BD OFICIAL'!$A$1:$AL$2097,17,0)=P269,0,1)</f>
        <v>0</v>
      </c>
      <c r="BZ269" s="2">
        <f>IF(VLOOKUP(A269,'BD OFICIAL'!$A$1:$AL$2097,19,0)=R269,0,1)</f>
        <v>0</v>
      </c>
      <c r="CA269" s="2">
        <f>IF(VLOOKUP(A269,'BD OFICIAL'!$A$1:$AL$2097,21,0)=T269,0,1)</f>
        <v>0</v>
      </c>
      <c r="CB269" s="2">
        <f>IF(VLOOKUP(A269,'BD OFICIAL'!$A$1:$AL$2097,24,0)=AK269,0,1)</f>
        <v>0</v>
      </c>
      <c r="CC269" s="2">
        <f>IF(VLOOKUP(A269,'BD OFICIAL'!$A$1:$AL$2097,25,0)=X269,0,1)</f>
        <v>0</v>
      </c>
      <c r="CD269" s="2">
        <f>IF(VLOOKUP(A269,'BD OFICIAL'!$A$1:$AL$2097,26,0)=Y269,0,1)</f>
        <v>0</v>
      </c>
      <c r="CE269" s="2">
        <f>IF(VLOOKUP(A269,'BD OFICIAL'!$A$1:$AL$2097,27,0)=Z269,0,1)</f>
        <v>0</v>
      </c>
      <c r="CF269" s="2">
        <f>IF(VLOOKUP(A269,'BD OFICIAL'!$A$1:$AL$2097,28,0)=AA269,0,1)</f>
        <v>0</v>
      </c>
      <c r="CG269" s="2">
        <f>IF(VLOOKUP(A269,'BD OFICIAL'!$A$1:$AL$2097,33,0)=AF269,0,1)</f>
        <v>0</v>
      </c>
      <c r="CH269" s="2">
        <f>IF(VLOOKUP(A269,'BD OFICIAL'!$A$1:$AL$2097,35,0)=AH269,0,1)</f>
        <v>0</v>
      </c>
      <c r="CI269" s="85">
        <f>IF(VLOOKUP(A269,'BD OFICIAL'!$A$1:$AL$2097,34,0)=AL269,0,1)</f>
        <v>0</v>
      </c>
      <c r="CJ269" s="12">
        <f>VLOOKUP(A269,'BD OFICIAL'!$A$1:$AM$2097,36,0)*AM269-AP269</f>
        <v>0</v>
      </c>
      <c r="CK269" s="85" t="str">
        <f t="shared" si="143"/>
        <v>SSH</v>
      </c>
      <c r="CL269" s="85" t="str">
        <f t="shared" si="144"/>
        <v>SI</v>
      </c>
      <c r="CM269" s="85" t="str">
        <f t="shared" si="157"/>
        <v>NO</v>
      </c>
      <c r="CN269" s="31">
        <f t="shared" si="158"/>
        <v>0</v>
      </c>
      <c r="CO269" s="31">
        <f t="shared" si="145"/>
        <v>0</v>
      </c>
      <c r="CP269" s="31">
        <f t="shared" si="136"/>
        <v>0</v>
      </c>
      <c r="CQ269" s="31">
        <f>IF(Y269="NO",0,IF(Y269="SI",IF(VLOOKUP(A269,'BD OFICIAL'!$A:$AO,40,0)=AQ269,0,1)))</f>
        <v>0</v>
      </c>
      <c r="CR269" s="31">
        <f>IF(Z269="NO",0,IF(Z269="SI",IF(VLOOKUP(A269,'BD OFICIAL'!$A:$AO,41,0)=AS269,0,1)))</f>
        <v>0</v>
      </c>
      <c r="CS269" s="31">
        <f t="shared" si="146"/>
        <v>0</v>
      </c>
      <c r="CT269" s="31">
        <f t="shared" si="147"/>
        <v>0</v>
      </c>
      <c r="CU269" s="31">
        <f>IF(VLOOKUP(A269,'BD OFICIAL'!$A$1:$AL$1055,31,0)="SI",IF(AT269&gt;0,0,1),IF(AT269=0,0,1))</f>
        <v>0</v>
      </c>
      <c r="CV269" s="31">
        <f t="shared" si="148"/>
        <v>0</v>
      </c>
      <c r="CW269" s="31">
        <f t="shared" si="149"/>
        <v>0</v>
      </c>
      <c r="CX269" s="85" t="str">
        <f t="shared" si="159"/>
        <v>SI</v>
      </c>
      <c r="CY269" s="31">
        <f t="shared" si="160"/>
        <v>0</v>
      </c>
      <c r="CZ269" s="85" t="str">
        <f>IF(ISERROR(VLOOKUP(AI269,EXPERIENCIA!$A$1:$C$2100,1,0)),"NO","SI")</f>
        <v>SI</v>
      </c>
      <c r="DA269" s="85">
        <f>IF(CX269="no","NO APLICA",IF(AX269=0,"ERROR NOTA",IF(AND(AX269&gt;1,CZ269="NO"),"ERROR NOTA",IF(AND(CZ269="NO",AX269=1),0,IF(VLOOKUP(AI269,EXPERIENCIA!$A$1:$C$2100,3,0)=AX269,0,"ERROR NOTA")))))</f>
        <v>0</v>
      </c>
      <c r="DB269" s="85" t="str">
        <f>IF(ISERROR(VLOOKUP(AI269,COMPORTAMIENTO!$A$1:$C$2100,1,0)),"NO","SI")</f>
        <v>SI</v>
      </c>
      <c r="DC269" s="85">
        <f>IF(CX269="NO","NO APLICA",IF(AY269=0,"ERROR NOTA",IF(AND(DB269="NO",AY269=7),0,IF(VLOOKUP(AI269,COMPORTAMIENTO!$A$2:$H$2100,8,0)=AY269,0,"ERROR NOTA"))))</f>
        <v>0</v>
      </c>
      <c r="DD269" s="103">
        <f t="shared" si="161"/>
        <v>0.30000000000000004</v>
      </c>
      <c r="DE269" s="103">
        <f t="shared" si="162"/>
        <v>0.70000000000000007</v>
      </c>
      <c r="DF269" s="85" t="str">
        <f t="shared" si="150"/>
        <v>SI</v>
      </c>
      <c r="DG269" s="85">
        <f t="shared" si="151"/>
        <v>0</v>
      </c>
      <c r="DH269" s="85">
        <f t="shared" si="163"/>
        <v>0</v>
      </c>
      <c r="DI269" s="85">
        <f t="shared" si="152"/>
        <v>0</v>
      </c>
      <c r="DJ269" s="7">
        <f t="shared" si="164"/>
        <v>7.0000000000000009</v>
      </c>
      <c r="DK269" s="7">
        <f t="shared" si="153"/>
        <v>7.0000000000000009</v>
      </c>
      <c r="DL269" s="12">
        <f t="shared" si="165"/>
        <v>5075</v>
      </c>
      <c r="DM269" s="12">
        <f>VLOOKUP(A269,'5 TD'!$A:$B,2,0)</f>
        <v>5075</v>
      </c>
      <c r="DN269" s="7">
        <f t="shared" si="154"/>
        <v>7</v>
      </c>
      <c r="DO269" s="85" t="str">
        <f t="shared" si="155"/>
        <v>APROBADO</v>
      </c>
      <c r="DP269" s="85" t="str">
        <f t="shared" si="137"/>
        <v>APROBADO</v>
      </c>
      <c r="DQ269" s="7">
        <f t="shared" si="138"/>
        <v>6.6</v>
      </c>
      <c r="DR269" s="85" t="str">
        <f t="shared" si="166"/>
        <v>APROBADO</v>
      </c>
      <c r="DS269" s="2">
        <f>+('3 Planilla Preadjudicación OTIC'!BO269)</f>
        <v>0</v>
      </c>
      <c r="DT269" s="2">
        <f>IF(DR269="APROBADO",VLOOKUP(A269,'5 TD'!$D$3:$E$270,2,0),"NO APLICA")</f>
        <v>6.6</v>
      </c>
      <c r="DU269" s="2" t="str">
        <f t="shared" si="139"/>
        <v>SI</v>
      </c>
      <c r="DV269" s="2">
        <f>IF(DU269="SI",VLOOKUP(A269,'5 TD'!$G$3:$H$270,2,0),"NO APLICA ")</f>
        <v>7.0000000000000009</v>
      </c>
      <c r="DW269" s="2" t="str">
        <f t="shared" si="167"/>
        <v>SI</v>
      </c>
      <c r="DX269" s="2">
        <f>IF(DW269="SI",VLOOKUP(A269,'5 TD'!$J$4:$K$472,2,0),"NO APLICA")</f>
        <v>7</v>
      </c>
      <c r="DY269" s="2" t="str">
        <f t="shared" si="168"/>
        <v>SI</v>
      </c>
      <c r="DZ269" s="7">
        <f>IF(DY269="SI",VLOOKUP(A269,'5 TD'!$M$4:$N$350,2,0),"NO APLICA")</f>
        <v>3</v>
      </c>
      <c r="EA269" s="2" t="str">
        <f t="shared" si="156"/>
        <v>NO</v>
      </c>
      <c r="EB269" s="12" t="str">
        <f t="shared" si="169"/>
        <v/>
      </c>
      <c r="EC269" s="12" t="str">
        <f>IF(EA269="SI",VLOOKUP(A269,'5 TD'!$V$4:$W$479,2,0),"NO APLICA")</f>
        <v>NO APLICA</v>
      </c>
      <c r="ED269" s="2" t="str">
        <f t="shared" si="140"/>
        <v>NO</v>
      </c>
      <c r="EE269" s="79" t="str">
        <f>IF(ED269="SI",VLOOKUP(AI269,COMPORTAMIENTO!$A$1:$H$2100,7,0),"NO APLICA")</f>
        <v>NO APLICA</v>
      </c>
      <c r="EF269" s="234" t="str">
        <f>IF(ED269="SI",VLOOKUP(A269,'5 TD'!$P$2:$Q$479,2,0),"NO APLICA")</f>
        <v>NO APLICA</v>
      </c>
      <c r="EG269" s="2" t="str">
        <f t="shared" si="141"/>
        <v>NO</v>
      </c>
      <c r="EH269" s="2">
        <f>IF(CZ269="no",0,VLOOKUP(AI269,EXPERIENCIA!$A$1:$C$2100,2,0))</f>
        <v>24</v>
      </c>
      <c r="EI269" s="2">
        <f>IF(CZ269="si",VLOOKUP(A269,'5 TD'!$S$3:$T$2103,2,0),0)</f>
        <v>24</v>
      </c>
      <c r="EJ269" s="2" t="str">
        <f t="shared" si="142"/>
        <v>SI</v>
      </c>
      <c r="EK269" s="2">
        <f>+('3 Planilla Preadjudicación OTIC'!BU270)</f>
        <v>0</v>
      </c>
      <c r="EL269" s="211" t="s">
        <v>1699</v>
      </c>
      <c r="EM269" s="229" t="s">
        <v>1700</v>
      </c>
    </row>
    <row r="270" spans="1:144" s="211" customFormat="1" ht="15" hidden="1" customHeight="1" x14ac:dyDescent="0.3">
      <c r="A270" s="2">
        <f>+('3 Planilla Preadjudicación OTIC'!A270)</f>
        <v>14541</v>
      </c>
      <c r="B270" s="2" t="str">
        <f>+('3 Planilla Preadjudicación OTIC'!B270)</f>
        <v>53334038-5</v>
      </c>
      <c r="C270" s="4">
        <f>+('3 Planilla Preadjudicación OTIC'!E270)</f>
        <v>2025</v>
      </c>
      <c r="D270" s="4" t="str">
        <f>+('3 Planilla Preadjudicación OTIC'!F270)</f>
        <v>Fondos Regionales</v>
      </c>
      <c r="E270" s="4" t="str">
        <f>+('3 Planilla Preadjudicación OTIC'!G270)</f>
        <v>61531000-K</v>
      </c>
      <c r="F270" s="4" t="str">
        <f>+('3 Planilla Preadjudicación OTIC'!H270)</f>
        <v>SENCE</v>
      </c>
      <c r="G270" s="4"/>
      <c r="H270" s="4"/>
      <c r="I270" s="4" t="str">
        <f>+('3 Planilla Preadjudicación OTIC'!I270)</f>
        <v>GESTIONANDO Y FORMALIZANDO MI EMPRENDIMIENTO</v>
      </c>
      <c r="J270" s="4" t="str">
        <f>+('3 Planilla Preadjudicación OTIC'!J270)</f>
        <v>PF1199</v>
      </c>
      <c r="K270" s="4" t="str">
        <f>+('3 Planilla Preadjudicación OTIC'!K270)</f>
        <v>TÉCNICAS PARA EL EMPRENDIMIENTO</v>
      </c>
      <c r="L270" s="4" t="str">
        <f>+('3 Planilla Preadjudicación OTIC'!L270)</f>
        <v>PF0921</v>
      </c>
      <c r="M270" s="2">
        <f>+('3 Planilla Preadjudicación OTIC'!M270)</f>
        <v>9</v>
      </c>
      <c r="N270" s="4" t="str">
        <f>+('3 Planilla Preadjudicación OTIC'!N270)</f>
        <v>DE LA ARAUCANÍA</v>
      </c>
      <c r="O270" s="4" t="str">
        <f>+('3 Planilla Preadjudicación OTIC'!O270)</f>
        <v>GALVARINO</v>
      </c>
      <c r="P270" s="4" t="str">
        <f>+('3 Planilla Preadjudicación OTIC'!P270)</f>
        <v>PERSONAS VULNERABLES PERTENECIENTES AL 80 % MÁS VULNERABLE</v>
      </c>
      <c r="Q270" s="4" t="str">
        <f>+('3 Planilla Preadjudicación OTIC'!Q270)</f>
        <v>PRESENCIAL</v>
      </c>
      <c r="R270" s="4" t="str">
        <f>+('3 Planilla Preadjudicación OTIC'!R270)</f>
        <v>INDEPENDIENTE</v>
      </c>
      <c r="S270" s="4" t="str">
        <f>+('3 Planilla Preadjudicación OTIC'!S270)</f>
        <v>01. LUNES - MAÑANA / 04. MARTES - MAÑANA / 07. MIÉRCOLES - MAÑANA / 10. JUEVES - MAÑANA / 13. VIERNES - MAÑANA</v>
      </c>
      <c r="T270" s="2">
        <f>+('3 Planilla Preadjudicación OTIC'!T270)</f>
        <v>20</v>
      </c>
      <c r="U270" s="2">
        <f>+('3 Planilla Preadjudicación OTIC'!U270)</f>
        <v>100</v>
      </c>
      <c r="V270" s="2">
        <f>+('3 Planilla Preadjudicación OTIC'!V270)</f>
        <v>12</v>
      </c>
      <c r="W270" s="2">
        <f>+('3 Planilla Preadjudicación OTIC'!W270)</f>
        <v>112</v>
      </c>
      <c r="X270" s="2">
        <f>+('3 Planilla Preadjudicación OTIC'!X270)</f>
        <v>4</v>
      </c>
      <c r="Y270" s="2" t="str">
        <f>+('3 Planilla Preadjudicación OTIC'!Y270)</f>
        <v>SI</v>
      </c>
      <c r="Z270" s="2" t="str">
        <f>+('3 Planilla Preadjudicación OTIC'!Z270)</f>
        <v>SI</v>
      </c>
      <c r="AA270" s="2" t="str">
        <f>+('3 Planilla Preadjudicación OTIC'!AA270)</f>
        <v>SI</v>
      </c>
      <c r="AB270" s="4">
        <f>+('3 Planilla Preadjudicación OTIC'!AB270)</f>
        <v>0</v>
      </c>
      <c r="AC270" s="4" t="str">
        <f>+('3 Planilla Preadjudicación OTIC'!AC270)</f>
        <v>EDUCACIÓN BÁSICA COMPLETA, PREFERENTEMENTE; NIVEL DE MANEJO COMPUTACIONAL BÁSICO (O NIVEL USUARIO),
PREFERENTEMENTE.</v>
      </c>
      <c r="AD270" s="2" t="str">
        <f>+('3 Planilla Preadjudicación OTIC'!AD270)</f>
        <v>No</v>
      </c>
      <c r="AE270" s="4">
        <f>+('3 Planilla Preadjudicación OTIC'!AE270)</f>
        <v>0</v>
      </c>
      <c r="AF270" s="2" t="str">
        <f>+('3 Planilla Preadjudicación OTIC'!AF270)</f>
        <v>CONVOCATORIA ABIERTA</v>
      </c>
      <c r="AG270" s="2">
        <f>+('3 Planilla Preadjudicación OTIC'!AG270)</f>
        <v>28</v>
      </c>
      <c r="AH270" s="30">
        <v>2</v>
      </c>
      <c r="AI270" s="2" t="str">
        <f>+('3 Planilla Preadjudicación OTIC'!AI270)</f>
        <v>76707456-5</v>
      </c>
      <c r="AJ270" s="135" t="str">
        <f>+('3 Planilla Preadjudicación OTIC'!AJ270)</f>
        <v>BTE Capacitaciones spa.</v>
      </c>
      <c r="AK270" s="4">
        <f>+('3 Planilla Preadjudicación OTIC'!AK270)</f>
        <v>112</v>
      </c>
      <c r="AL270" s="2">
        <f>+('3 Planilla Preadjudicación OTIC'!AL270)</f>
        <v>28</v>
      </c>
      <c r="AM270" s="2">
        <f>+('3 Planilla Preadjudicación OTIC'!AM270)</f>
        <v>5075</v>
      </c>
      <c r="AN270" s="12">
        <f>+('3 Planilla Preadjudicación OTIC'!AN270)</f>
        <v>275000</v>
      </c>
      <c r="AO270" s="12">
        <f>+('3 Planilla Preadjudicación OTIC'!AO270)</f>
        <v>0</v>
      </c>
      <c r="AP270" s="12" t="str">
        <f>+('3 Planilla Preadjudicación OTIC'!AP270)</f>
        <v>11.368.000</v>
      </c>
      <c r="AQ270" s="12">
        <f>+('3 Planilla Preadjudicación OTIC'!AQ270)</f>
        <v>2240000</v>
      </c>
      <c r="AR270" s="12">
        <f>+('3 Planilla Preadjudicación OTIC'!AR270)</f>
        <v>5500000</v>
      </c>
      <c r="AS270" s="12">
        <f>+('3 Planilla Preadjudicación OTIC'!AS270)</f>
        <v>2800000</v>
      </c>
      <c r="AT270" s="12">
        <f>+('3 Planilla Preadjudicación OTIC'!AT270)</f>
        <v>0</v>
      </c>
      <c r="AU270" s="12" t="str">
        <f>+('3 Planilla Preadjudicación OTIC'!AU270)</f>
        <v>21.908.000</v>
      </c>
      <c r="AV270" s="12" t="str">
        <f>+('3 Planilla Preadjudicación OTIC'!AV270)</f>
        <v>Si</v>
      </c>
      <c r="AW270" s="2" t="str">
        <f>+('3 Planilla Preadjudicación OTIC'!AW270)</f>
        <v>sin observaciones</v>
      </c>
      <c r="AX270" s="4">
        <f>+('3 Planilla Preadjudicación OTIC'!AX270)</f>
        <v>3</v>
      </c>
      <c r="AY270" s="2">
        <f>+('3 Planilla Preadjudicación OTIC'!AY270)</f>
        <v>7</v>
      </c>
      <c r="AZ270" s="2" t="str">
        <f>+('3 Planilla Preadjudicación OTIC'!BA270)</f>
        <v>-</v>
      </c>
      <c r="BA270" s="2" t="str">
        <f>+('3 Planilla Preadjudicación OTIC'!BB270)</f>
        <v>-</v>
      </c>
      <c r="BB270" s="2" t="str">
        <f>+('3 Planilla Preadjudicación OTIC'!BC270)</f>
        <v>-</v>
      </c>
      <c r="BC270" s="2" t="str">
        <f>+('3 Planilla Preadjudicación OTIC'!BD270)</f>
        <v>-</v>
      </c>
      <c r="BD270" s="2" t="str">
        <f>+('3 Planilla Preadjudicación OTIC'!BE270)</f>
        <v>-</v>
      </c>
      <c r="BE270" s="2" t="str">
        <f>+('3 Planilla Preadjudicación OTIC'!BF270)</f>
        <v>-</v>
      </c>
      <c r="BF270" s="2"/>
      <c r="BG270" s="2">
        <f>+('3 Planilla Preadjudicación OTIC'!BG270)</f>
        <v>7</v>
      </c>
      <c r="BH270" s="2">
        <f>+('3 Planilla Preadjudicación OTIC'!BH270)</f>
        <v>7</v>
      </c>
      <c r="BI270" s="2">
        <f>+('3 Planilla Preadjudicación OTIC'!BI270)</f>
        <v>7</v>
      </c>
      <c r="BJ270" s="2">
        <f>+('3 Planilla Preadjudicación OTIC'!BJ270)</f>
        <v>7</v>
      </c>
      <c r="BK270" s="2">
        <f>+('3 Planilla Preadjudicación OTIC'!BK270)</f>
        <v>7</v>
      </c>
      <c r="BL270" s="199">
        <f>+('3 Planilla Preadjudicación OTIC'!BM270)</f>
        <v>7</v>
      </c>
      <c r="BM270" s="103">
        <f>ROUND(('3 Planilla Preadjudicación OTIC'!BN270),1)</f>
        <v>6.6</v>
      </c>
      <c r="BN270" s="4">
        <f>+('3 Planilla Preadjudicación OTIC'!BO270)</f>
        <v>0</v>
      </c>
      <c r="BO270" s="4">
        <f>+('3 Planilla Preadjudicación OTIC'!BP270)</f>
        <v>0</v>
      </c>
      <c r="BP270" s="4">
        <f>+('3 Planilla Preadjudicación OTIC'!BQ270)</f>
        <v>0</v>
      </c>
      <c r="BQ270" s="4">
        <f>+('3 Planilla Preadjudicación OTIC'!BR270)</f>
        <v>0</v>
      </c>
      <c r="BR270" s="4">
        <f>+('3 Planilla Preadjudicación OTIC'!BS270)</f>
        <v>0</v>
      </c>
      <c r="BS270" s="4">
        <f>+('3 Planilla Preadjudicación OTIC'!BT270)</f>
        <v>0</v>
      </c>
      <c r="BT270" s="135"/>
      <c r="BU270" s="85">
        <f>IF(VLOOKUP(A270,'BD OFICIAL'!$A$1:$AL$2097,7,0)=D270,0,1)</f>
        <v>0</v>
      </c>
      <c r="BV270" s="85">
        <f>IF(VLOOKUP(A270,'BD OFICIAL'!$A$1:$AL$2097,11,0)=J270,0,1)</f>
        <v>0</v>
      </c>
      <c r="BW270" s="85">
        <f>IF(VLOOKUP(A270,'BD OFICIAL'!$A$1:$AL$2097,13,0)=L270,0,1)</f>
        <v>0</v>
      </c>
      <c r="BX270" s="2">
        <f>IF(VLOOKUP(A270,'BD OFICIAL'!$A$1:$AL$2097,16,0)=O270,0,1)</f>
        <v>0</v>
      </c>
      <c r="BY270" s="2">
        <f>IF(VLOOKUP(A270,'BD OFICIAL'!$A$1:$AL$2097,17,0)=P270,0,1)</f>
        <v>0</v>
      </c>
      <c r="BZ270" s="2">
        <f>IF(VLOOKUP(A270,'BD OFICIAL'!$A$1:$AL$2097,19,0)=R270,0,1)</f>
        <v>0</v>
      </c>
      <c r="CA270" s="2">
        <f>IF(VLOOKUP(A270,'BD OFICIAL'!$A$1:$AL$2097,21,0)=T270,0,1)</f>
        <v>0</v>
      </c>
      <c r="CB270" s="2">
        <f>IF(VLOOKUP(A270,'BD OFICIAL'!$A$1:$AL$2097,24,0)=AK270,0,1)</f>
        <v>0</v>
      </c>
      <c r="CC270" s="2">
        <f>IF(VLOOKUP(A270,'BD OFICIAL'!$A$1:$AL$2097,25,0)=X270,0,1)</f>
        <v>0</v>
      </c>
      <c r="CD270" s="2">
        <f>IF(VLOOKUP(A270,'BD OFICIAL'!$A$1:$AL$2097,26,0)=Y270,0,1)</f>
        <v>0</v>
      </c>
      <c r="CE270" s="2">
        <f>IF(VLOOKUP(A270,'BD OFICIAL'!$A$1:$AL$2097,27,0)=Z270,0,1)</f>
        <v>0</v>
      </c>
      <c r="CF270" s="2">
        <f>IF(VLOOKUP(A270,'BD OFICIAL'!$A$1:$AL$2097,28,0)=AA270,0,1)</f>
        <v>0</v>
      </c>
      <c r="CG270" s="2">
        <f>IF(VLOOKUP(A270,'BD OFICIAL'!$A$1:$AL$2097,33,0)=AF270,0,1)</f>
        <v>0</v>
      </c>
      <c r="CH270" s="2">
        <f>IF(VLOOKUP(A270,'BD OFICIAL'!$A$1:$AL$2097,35,0)=AH270,0,1)</f>
        <v>0</v>
      </c>
      <c r="CI270" s="85">
        <f>IF(VLOOKUP(A270,'BD OFICIAL'!$A$1:$AL$2097,34,0)=AL270,0,1)</f>
        <v>0</v>
      </c>
      <c r="CJ270" s="12">
        <f>VLOOKUP(A270,'BD OFICIAL'!$A$1:$AM$2097,36,0)*AM270-AP270</f>
        <v>0</v>
      </c>
      <c r="CK270" s="85" t="str">
        <f t="shared" si="143"/>
        <v>SHNOM</v>
      </c>
      <c r="CL270" s="85" t="str">
        <f t="shared" si="144"/>
        <v>SI</v>
      </c>
      <c r="CM270" s="85" t="str">
        <f t="shared" si="157"/>
        <v>NO</v>
      </c>
      <c r="CN270" s="31">
        <f t="shared" si="158"/>
        <v>0</v>
      </c>
      <c r="CO270" s="31">
        <f t="shared" si="145"/>
        <v>0</v>
      </c>
      <c r="CP270" s="31">
        <f t="shared" si="136"/>
        <v>0</v>
      </c>
      <c r="CQ270" s="31">
        <f>IF(Y270="NO",0,IF(Y270="SI",IF(VLOOKUP(A270,'BD OFICIAL'!$A:$AO,40,0)=AQ270,0,1)))</f>
        <v>0</v>
      </c>
      <c r="CR270" s="31">
        <f>IF(Z270="NO",0,IF(Z270="SI",IF(VLOOKUP(A270,'BD OFICIAL'!$A:$AO,41,0)=AS270,0,1)))</f>
        <v>0</v>
      </c>
      <c r="CS270" s="31">
        <f t="shared" si="146"/>
        <v>0</v>
      </c>
      <c r="CT270" s="31">
        <f t="shared" si="147"/>
        <v>0</v>
      </c>
      <c r="CU270" s="31">
        <f>IF(VLOOKUP(A270,'BD OFICIAL'!$A$1:$AL$1055,31,0)="SI",IF(AT270&gt;0,0,1),IF(AT270=0,0,1))</f>
        <v>0</v>
      </c>
      <c r="CV270" s="31">
        <f t="shared" si="148"/>
        <v>0</v>
      </c>
      <c r="CW270" s="31">
        <f t="shared" si="149"/>
        <v>0</v>
      </c>
      <c r="CX270" s="85" t="str">
        <f t="shared" si="159"/>
        <v>SI</v>
      </c>
      <c r="CY270" s="31">
        <f t="shared" si="160"/>
        <v>0</v>
      </c>
      <c r="CZ270" s="85" t="str">
        <f>IF(ISERROR(VLOOKUP(AI270,EXPERIENCIA!$A$1:$C$2100,1,0)),"NO","SI")</f>
        <v>SI</v>
      </c>
      <c r="DA270" s="85">
        <f>IF(CX270="no","NO APLICA",IF(AX270=0,"ERROR NOTA",IF(AND(AX270&gt;1,CZ270="NO"),"ERROR NOTA",IF(AND(CZ270="NO",AX270=1),0,IF(VLOOKUP(AI270,EXPERIENCIA!$A$1:$C$2100,3,0)=AX270,0,"ERROR NOTA")))))</f>
        <v>0</v>
      </c>
      <c r="DB270" s="85" t="str">
        <f>IF(ISERROR(VLOOKUP(AI270,COMPORTAMIENTO!$A$1:$C$2100,1,0)),"NO","SI")</f>
        <v>SI</v>
      </c>
      <c r="DC270" s="85">
        <f>IF(CX270="NO","NO APLICA",IF(AY270=0,"ERROR NOTA",IF(AND(DB270="NO",AY270=7),0,IF(VLOOKUP(AI270,COMPORTAMIENTO!$A$2:$H$2100,8,0)=AY270,0,"ERROR NOTA"))))</f>
        <v>0</v>
      </c>
      <c r="DD270" s="103">
        <f t="shared" si="161"/>
        <v>0.30000000000000004</v>
      </c>
      <c r="DE270" s="103">
        <f t="shared" si="162"/>
        <v>0.70000000000000007</v>
      </c>
      <c r="DF270" s="85" t="str">
        <f t="shared" si="150"/>
        <v>SI</v>
      </c>
      <c r="DG270" s="85">
        <f t="shared" si="151"/>
        <v>0</v>
      </c>
      <c r="DH270" s="85">
        <f t="shared" si="163"/>
        <v>0</v>
      </c>
      <c r="DI270" s="85">
        <f t="shared" si="152"/>
        <v>0</v>
      </c>
      <c r="DJ270" s="7">
        <f t="shared" si="164"/>
        <v>7.0000000000000009</v>
      </c>
      <c r="DK270" s="7">
        <f t="shared" si="153"/>
        <v>7.0000000000000009</v>
      </c>
      <c r="DL270" s="12">
        <f t="shared" si="165"/>
        <v>5075</v>
      </c>
      <c r="DM270" s="12">
        <f>VLOOKUP(A270,'5 TD'!$A:$B,2,0)</f>
        <v>5075</v>
      </c>
      <c r="DN270" s="7">
        <f t="shared" si="154"/>
        <v>7</v>
      </c>
      <c r="DO270" s="85" t="str">
        <f t="shared" si="155"/>
        <v>APROBADO</v>
      </c>
      <c r="DP270" s="85" t="str">
        <f t="shared" si="137"/>
        <v>APROBADO</v>
      </c>
      <c r="DQ270" s="7">
        <f t="shared" si="138"/>
        <v>6.6</v>
      </c>
      <c r="DR270" s="85" t="str">
        <f t="shared" si="166"/>
        <v>APROBADO</v>
      </c>
      <c r="DS270" s="2">
        <f>+('3 Planilla Preadjudicación OTIC'!BO270)</f>
        <v>0</v>
      </c>
      <c r="DT270" s="2">
        <f>IF(DR270="APROBADO",VLOOKUP(A270,'5 TD'!$D$3:$E$270,2,0),"NO APLICA")</f>
        <v>7</v>
      </c>
      <c r="DU270" s="2" t="str">
        <f t="shared" si="139"/>
        <v>NO</v>
      </c>
      <c r="DV270" s="2" t="str">
        <f>IF(DU270="SI",VLOOKUP(A270,'5 TD'!$G$3:$H$270,2,0),"NO APLICA ")</f>
        <v xml:space="preserve">NO APLICA </v>
      </c>
      <c r="DW270" s="2" t="str">
        <f t="shared" si="167"/>
        <v>NO</v>
      </c>
      <c r="DX270" s="2" t="str">
        <f>IF(DW270="SI",VLOOKUP(A270,'5 TD'!$J$4:$K$472,2,0),"NO APLICA")</f>
        <v>NO APLICA</v>
      </c>
      <c r="DY270" s="2" t="str">
        <f t="shared" si="168"/>
        <v>NO</v>
      </c>
      <c r="DZ270" s="7" t="str">
        <f>IF(DY270="SI",VLOOKUP(A270,'5 TD'!$M$4:$N$350,2,0),"NO APLICA")</f>
        <v>NO APLICA</v>
      </c>
      <c r="EA270" s="2" t="str">
        <f t="shared" si="156"/>
        <v>NO APLICA</v>
      </c>
      <c r="EB270" s="12" t="str">
        <f t="shared" si="169"/>
        <v/>
      </c>
      <c r="EC270" s="12" t="str">
        <f>IF(EA270="SI",VLOOKUP(A270,'5 TD'!$V$4:$W$479,2,0),"NO APLICA")</f>
        <v>NO APLICA</v>
      </c>
      <c r="ED270" s="2" t="str">
        <f t="shared" si="140"/>
        <v>NO</v>
      </c>
      <c r="EE270" s="79" t="str">
        <f>IF(ED270="SI",VLOOKUP(AI270,COMPORTAMIENTO!$A$1:$H$2100,7,0),"NO APLICA")</f>
        <v>NO APLICA</v>
      </c>
      <c r="EF270" s="234" t="str">
        <f>IF(ED270="SI",VLOOKUP(A270,'5 TD'!$P$2:$Q$479,2,0),"NO APLICA")</f>
        <v>NO APLICA</v>
      </c>
      <c r="EG270" s="2" t="str">
        <f t="shared" si="141"/>
        <v>NO</v>
      </c>
      <c r="EH270" s="2">
        <f>IF(CZ270="no",0,VLOOKUP(AI270,EXPERIENCIA!$A$1:$C$2100,2,0))</f>
        <v>24</v>
      </c>
      <c r="EI270" s="2">
        <f>IF(CZ270="si",VLOOKUP(A270,'5 TD'!$S$3:$T$2103,2,0),0)</f>
        <v>181</v>
      </c>
      <c r="EJ270" s="2" t="str">
        <f t="shared" si="142"/>
        <v>NO</v>
      </c>
      <c r="EK270" s="2">
        <f>+('3 Planilla Preadjudicación OTIC'!BU271)</f>
        <v>0</v>
      </c>
      <c r="EL270" s="211" t="s">
        <v>1709</v>
      </c>
      <c r="EM270" s="229" t="s">
        <v>1710</v>
      </c>
    </row>
    <row r="271" spans="1:144" s="211" customFormat="1" ht="15" hidden="1" customHeight="1" x14ac:dyDescent="0.3">
      <c r="A271" s="2">
        <f>+('3 Planilla Preadjudicación OTIC'!A271)</f>
        <v>14537</v>
      </c>
      <c r="B271" s="2" t="str">
        <f>+('3 Planilla Preadjudicación OTIC'!B271)</f>
        <v>53334038-5</v>
      </c>
      <c r="C271" s="4">
        <f>+('3 Planilla Preadjudicación OTIC'!E271)</f>
        <v>2025</v>
      </c>
      <c r="D271" s="4" t="str">
        <f>+('3 Planilla Preadjudicación OTIC'!F271)</f>
        <v>Fondos Regionales</v>
      </c>
      <c r="E271" s="4" t="str">
        <f>+('3 Planilla Preadjudicación OTIC'!G271)</f>
        <v>61531000-K</v>
      </c>
      <c r="F271" s="4" t="str">
        <f>+('3 Planilla Preadjudicación OTIC'!H271)</f>
        <v>SENCE</v>
      </c>
      <c r="G271" s="4"/>
      <c r="H271" s="4"/>
      <c r="I271" s="4" t="str">
        <f>+('3 Planilla Preadjudicación OTIC'!I271)</f>
        <v>SERVICIO DE GUARDIA DE SEGURIDAD</v>
      </c>
      <c r="J271" s="4" t="str">
        <f>+('3 Planilla Preadjudicación OTIC'!J271)</f>
        <v>PF1184</v>
      </c>
      <c r="K271" s="4">
        <f>+('3 Planilla Preadjudicación OTIC'!K271)</f>
        <v>0</v>
      </c>
      <c r="L271" s="4">
        <f>+('3 Planilla Preadjudicación OTIC'!L271)</f>
        <v>0</v>
      </c>
      <c r="M271" s="2">
        <f>+('3 Planilla Preadjudicación OTIC'!M271)</f>
        <v>9</v>
      </c>
      <c r="N271" s="4" t="str">
        <f>+('3 Planilla Preadjudicación OTIC'!N271)</f>
        <v>DE LA ARAUCANÍA</v>
      </c>
      <c r="O271" s="4" t="str">
        <f>+('3 Planilla Preadjudicación OTIC'!O271)</f>
        <v>GORBEA</v>
      </c>
      <c r="P271" s="4" t="str">
        <f>+('3 Planilla Preadjudicación OTIC'!P271)</f>
        <v>PERSONAS VULNERABLES PERTENECIENTES AL 80 % MÁS VULNERABLE</v>
      </c>
      <c r="Q271" s="4" t="str">
        <f>+('3 Planilla Preadjudicación OTIC'!Q271)</f>
        <v>PRESENCIAL</v>
      </c>
      <c r="R271" s="4" t="str">
        <f>+('3 Planilla Preadjudicación OTIC'!R271)</f>
        <v>DEPENDIENTE</v>
      </c>
      <c r="S271" s="4" t="str">
        <f>+('3 Planilla Preadjudicación OTIC'!S271)</f>
        <v>01. LUNES - MAÑANA / 04. MARTES - MAÑANA / 07. MIÉRCOLES - MAÑANA / 10. JUEVES - MAÑANA / 13. VIERNES - MAÑANA</v>
      </c>
      <c r="T271" s="2">
        <f>+('3 Planilla Preadjudicación OTIC'!T271)</f>
        <v>20</v>
      </c>
      <c r="U271" s="2">
        <f>+('3 Planilla Preadjudicación OTIC'!U271)</f>
        <v>90</v>
      </c>
      <c r="V271" s="2">
        <f>+('3 Planilla Preadjudicación OTIC'!V271)</f>
        <v>0</v>
      </c>
      <c r="W271" s="2">
        <f>+('3 Planilla Preadjudicación OTIC'!W271)</f>
        <v>90</v>
      </c>
      <c r="X271" s="2">
        <f>+('3 Planilla Preadjudicación OTIC'!X271)</f>
        <v>4</v>
      </c>
      <c r="Y271" s="2" t="str">
        <f>+('3 Planilla Preadjudicación OTIC'!Y271)</f>
        <v>SI</v>
      </c>
      <c r="Z271" s="2" t="str">
        <f>+('3 Planilla Preadjudicación OTIC'!Z271)</f>
        <v>SI</v>
      </c>
      <c r="AA271" s="2" t="str">
        <f>+('3 Planilla Preadjudicación OTIC'!AA271)</f>
        <v>NO</v>
      </c>
      <c r="AB271" s="4">
        <f>+('3 Planilla Preadjudicación OTIC'!AB271)</f>
        <v>0</v>
      </c>
      <c r="AC271" s="4" t="str">
        <f>+('3 Planilla Preadjudicación OTIC'!AC271)</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71" s="2" t="str">
        <f>+('3 Planilla Preadjudicación OTIC'!AD271)</f>
        <v>SI</v>
      </c>
      <c r="AE271" s="4" t="str">
        <f>+('3 Planilla Preadjudicación OTIC'!AE271)</f>
        <v>CERTIFICADO DE APROBACIÓN Y TARJETA DE IDENTIFICACIÓN. CREDENCIAL DE GUARDIA PRIVADO DE SEGURIDAD OS-10 OTORGADA POR LA PREFECTURA DE SEGURIDAD PRIVADA DE CARABINEROS DE CHILE</v>
      </c>
      <c r="AF271" s="2" t="str">
        <f>+('3 Planilla Preadjudicación OTIC'!AF271)</f>
        <v>CONVOCATORIA ABIERTA</v>
      </c>
      <c r="AG271" s="2">
        <f>+('3 Planilla Preadjudicación OTIC'!AG271)</f>
        <v>23</v>
      </c>
      <c r="AH271" s="30">
        <v>2</v>
      </c>
      <c r="AI271" s="2" t="str">
        <f>+('3 Planilla Preadjudicación OTIC'!AI271)</f>
        <v>76018228-1</v>
      </c>
      <c r="AJ271" s="135" t="str">
        <f>+('3 Planilla Preadjudicación OTIC'!AJ271)</f>
        <v>Centro Educativo Otecnika LTDA</v>
      </c>
      <c r="AK271" s="4">
        <f>+('3 Planilla Preadjudicación OTIC'!AK271)</f>
        <v>90</v>
      </c>
      <c r="AL271" s="2">
        <f>+('3 Planilla Preadjudicación OTIC'!AL271)</f>
        <v>23</v>
      </c>
      <c r="AM271" s="2">
        <f>+('3 Planilla Preadjudicación OTIC'!AM271)</f>
        <v>5075</v>
      </c>
      <c r="AN271" s="12">
        <f>+('3 Planilla Preadjudicación OTIC'!AN271)</f>
        <v>0</v>
      </c>
      <c r="AO271" s="12">
        <f>+('3 Planilla Preadjudicación OTIC'!AO271)</f>
        <v>0</v>
      </c>
      <c r="AP271" s="12" t="str">
        <f>+('3 Planilla Preadjudicación OTIC'!AP271)</f>
        <v>9.135.000</v>
      </c>
      <c r="AQ271" s="12">
        <f>+('3 Planilla Preadjudicación OTIC'!AQ271)</f>
        <v>1840000</v>
      </c>
      <c r="AR271" s="12">
        <f>+('3 Planilla Preadjudicación OTIC'!AR271)</f>
        <v>0</v>
      </c>
      <c r="AS271" s="12">
        <f>+('3 Planilla Preadjudicación OTIC'!AS271)</f>
        <v>2300000</v>
      </c>
      <c r="AT271" s="12">
        <f>+('3 Planilla Preadjudicación OTIC'!AT271)</f>
        <v>0</v>
      </c>
      <c r="AU271" s="12" t="str">
        <f>+('3 Planilla Preadjudicación OTIC'!AU271)</f>
        <v>13.275.000</v>
      </c>
      <c r="AV271" s="12" t="s">
        <v>67</v>
      </c>
      <c r="AW271" s="2" t="str">
        <f>+('3 Planilla Preadjudicación OTIC'!AW271)</f>
        <v>Curso debe ser rechazado en verificación de requisitos. Curso requerido con licencia habilitante y no presenta valor de esta</v>
      </c>
      <c r="AX271" s="4" t="str">
        <f>+('3 Planilla Preadjudicación OTIC'!AX271)</f>
        <v>-</v>
      </c>
      <c r="AY271" s="2" t="str">
        <f>+('3 Planilla Preadjudicación OTIC'!AY271)</f>
        <v>-</v>
      </c>
      <c r="AZ271" s="2" t="str">
        <f>+('3 Planilla Preadjudicación OTIC'!BA271)</f>
        <v>-</v>
      </c>
      <c r="BA271" s="2" t="str">
        <f>+('3 Planilla Preadjudicación OTIC'!BB271)</f>
        <v>-</v>
      </c>
      <c r="BB271" s="2" t="str">
        <f>+('3 Planilla Preadjudicación OTIC'!BC271)</f>
        <v>-</v>
      </c>
      <c r="BC271" s="2" t="str">
        <f>+('3 Planilla Preadjudicación OTIC'!BD271)</f>
        <v>-</v>
      </c>
      <c r="BD271" s="2" t="str">
        <f>+('3 Planilla Preadjudicación OTIC'!BE271)</f>
        <v>-</v>
      </c>
      <c r="BE271" s="2" t="str">
        <f>+('3 Planilla Preadjudicación OTIC'!BF271)</f>
        <v>-</v>
      </c>
      <c r="BF271" s="2"/>
      <c r="BG271" s="2" t="str">
        <f>+('3 Planilla Preadjudicación OTIC'!BG271)</f>
        <v>-</v>
      </c>
      <c r="BH271" s="2" t="str">
        <f>+('3 Planilla Preadjudicación OTIC'!BH271)</f>
        <v>-</v>
      </c>
      <c r="BI271" s="2" t="str">
        <f>+('3 Planilla Preadjudicación OTIC'!BI271)</f>
        <v>-</v>
      </c>
      <c r="BJ271" s="2" t="str">
        <f>+('3 Planilla Preadjudicación OTIC'!BJ271)</f>
        <v>-</v>
      </c>
      <c r="BK271" s="2" t="str">
        <f>+('3 Planilla Preadjudicación OTIC'!BK271)</f>
        <v>-</v>
      </c>
      <c r="BL271" s="199" t="str">
        <f>+('3 Planilla Preadjudicación OTIC'!BM271)</f>
        <v>-</v>
      </c>
      <c r="BM271" s="103">
        <f>ROUND(('3 Planilla Preadjudicación OTIC'!BN271),1)</f>
        <v>0</v>
      </c>
      <c r="BN271" s="4">
        <f>+('3 Planilla Preadjudicación OTIC'!BO271)</f>
        <v>0</v>
      </c>
      <c r="BO271" s="4">
        <f>+('3 Planilla Preadjudicación OTIC'!BP271)</f>
        <v>0</v>
      </c>
      <c r="BP271" s="4">
        <f>+('3 Planilla Preadjudicación OTIC'!BQ271)</f>
        <v>0</v>
      </c>
      <c r="BQ271" s="4">
        <f>+('3 Planilla Preadjudicación OTIC'!BR271)</f>
        <v>0</v>
      </c>
      <c r="BR271" s="4">
        <f>+('3 Planilla Preadjudicación OTIC'!BS271)</f>
        <v>0</v>
      </c>
      <c r="BS271" s="4">
        <f>+('3 Planilla Preadjudicación OTIC'!BT271)</f>
        <v>0</v>
      </c>
      <c r="BT271" s="135"/>
      <c r="BU271" s="85">
        <f>IF(VLOOKUP(A271,'BD OFICIAL'!$A$1:$AL$2097,7,0)=D271,0,1)</f>
        <v>0</v>
      </c>
      <c r="BV271" s="85">
        <f>IF(VLOOKUP(A271,'BD OFICIAL'!$A$1:$AL$2097,11,0)=J271,0,1)</f>
        <v>0</v>
      </c>
      <c r="BW271" s="85">
        <f>IF(VLOOKUP(A271,'BD OFICIAL'!$A$1:$AL$2097,13,0)=L271,0,1)</f>
        <v>0</v>
      </c>
      <c r="BX271" s="2">
        <f>IF(VLOOKUP(A271,'BD OFICIAL'!$A$1:$AL$2097,16,0)=O271,0,1)</f>
        <v>0</v>
      </c>
      <c r="BY271" s="2">
        <f>IF(VLOOKUP(A271,'BD OFICIAL'!$A$1:$AL$2097,17,0)=P271,0,1)</f>
        <v>0</v>
      </c>
      <c r="BZ271" s="2">
        <f>IF(VLOOKUP(A271,'BD OFICIAL'!$A$1:$AL$2097,19,0)=R271,0,1)</f>
        <v>0</v>
      </c>
      <c r="CA271" s="2">
        <f>IF(VLOOKUP(A271,'BD OFICIAL'!$A$1:$AL$2097,21,0)=T271,0,1)</f>
        <v>0</v>
      </c>
      <c r="CB271" s="2">
        <f>IF(VLOOKUP(A271,'BD OFICIAL'!$A$1:$AL$2097,24,0)=AK271,0,1)</f>
        <v>0</v>
      </c>
      <c r="CC271" s="2">
        <f>IF(VLOOKUP(A271,'BD OFICIAL'!$A$1:$AL$2097,25,0)=X271,0,1)</f>
        <v>0</v>
      </c>
      <c r="CD271" s="2">
        <f>IF(VLOOKUP(A271,'BD OFICIAL'!$A$1:$AL$2097,26,0)=Y271,0,1)</f>
        <v>0</v>
      </c>
      <c r="CE271" s="2">
        <f>IF(VLOOKUP(A271,'BD OFICIAL'!$A$1:$AL$2097,27,0)=Z271,0,1)</f>
        <v>0</v>
      </c>
      <c r="CF271" s="2">
        <f>IF(VLOOKUP(A271,'BD OFICIAL'!$A$1:$AL$2097,28,0)=AA271,0,1)</f>
        <v>0</v>
      </c>
      <c r="CG271" s="2">
        <f>IF(VLOOKUP(A271,'BD OFICIAL'!$A$1:$AL$2097,33,0)=AF271,0,1)</f>
        <v>0</v>
      </c>
      <c r="CH271" s="2">
        <f>IF(VLOOKUP(A271,'BD OFICIAL'!$A$1:$AL$2097,35,0)=AH271,0,1)</f>
        <v>0</v>
      </c>
      <c r="CI271" s="85">
        <f>IF(VLOOKUP(A271,'BD OFICIAL'!$A$1:$AL$2097,34,0)=AL271,0,1)</f>
        <v>0</v>
      </c>
      <c r="CJ271" s="12">
        <f>VLOOKUP(A271,'BD OFICIAL'!$A$1:$AM$2097,36,0)*AM271-AP271</f>
        <v>0</v>
      </c>
      <c r="CK271" s="85" t="str">
        <f t="shared" si="143"/>
        <v>SSH</v>
      </c>
      <c r="CL271" s="85" t="str">
        <f t="shared" si="144"/>
        <v>SI</v>
      </c>
      <c r="CM271" s="85" t="str">
        <f t="shared" si="157"/>
        <v>NO</v>
      </c>
      <c r="CN271" s="31">
        <f t="shared" si="158"/>
        <v>0</v>
      </c>
      <c r="CO271" s="31">
        <f t="shared" si="145"/>
        <v>0</v>
      </c>
      <c r="CP271" s="31">
        <f t="shared" si="136"/>
        <v>0</v>
      </c>
      <c r="CQ271" s="31">
        <f>IF(Y271="NO",0,IF(Y271="SI",IF(VLOOKUP(A271,'BD OFICIAL'!$A:$AO,40,0)=AQ271,0,1)))</f>
        <v>0</v>
      </c>
      <c r="CR271" s="31">
        <f>IF(Z271="NO",0,IF(Z271="SI",IF(VLOOKUP(A271,'BD OFICIAL'!$A:$AO,41,0)=AS271,0,1)))</f>
        <v>0</v>
      </c>
      <c r="CS271" s="31">
        <f t="shared" si="146"/>
        <v>0</v>
      </c>
      <c r="CT271" s="31">
        <f t="shared" si="147"/>
        <v>0</v>
      </c>
      <c r="CU271" s="31">
        <f>IF(VLOOKUP(A271,'BD OFICIAL'!$A$1:$AL$1055,31,0)="SI",IF(AT271&gt;0,0,1),IF(AT271=0,0,1))</f>
        <v>1</v>
      </c>
      <c r="CV271" s="31">
        <f t="shared" si="148"/>
        <v>0</v>
      </c>
      <c r="CW271" s="31">
        <f t="shared" si="149"/>
        <v>0</v>
      </c>
      <c r="CX271" s="85" t="str">
        <f t="shared" si="159"/>
        <v>NO</v>
      </c>
      <c r="CY271" s="31">
        <f t="shared" si="160"/>
        <v>0</v>
      </c>
      <c r="CZ271" s="85" t="str">
        <f>IF(ISERROR(VLOOKUP(AI271,EXPERIENCIA!$A$1:$C$2100,1,0)),"NO","SI")</f>
        <v>SI</v>
      </c>
      <c r="DA271" s="85" t="str">
        <f>IF(CX271="no","NO APLICA",IF(AX271=0,"ERROR NOTA",IF(AND(AX271&gt;1,CZ271="NO"),"ERROR NOTA",IF(AND(CZ271="NO",AX271=1),0,IF(VLOOKUP(AI271,EXPERIENCIA!$A$1:$C$2100,3,0)=AX271,0,"ERROR NOTA")))))</f>
        <v>NO APLICA</v>
      </c>
      <c r="DB271" s="85" t="str">
        <f>IF(ISERROR(VLOOKUP(AI271,COMPORTAMIENTO!$A$1:$C$2100,1,0)),"NO","SI")</f>
        <v>SI</v>
      </c>
      <c r="DC271" s="85" t="str">
        <f>IF(CX271="NO","NO APLICA",IF(AY271=0,"ERROR NOTA",IF(AND(DB271="NO",AY271=7),0,IF(VLOOKUP(AI271,COMPORTAMIENTO!$A$2:$H$2100,8,0)=AY271,0,"ERROR NOTA"))))</f>
        <v>NO APLICA</v>
      </c>
      <c r="DD271" s="103" t="str">
        <f t="shared" si="161"/>
        <v>NO APLICA</v>
      </c>
      <c r="DE271" s="103" t="str">
        <f t="shared" si="162"/>
        <v>NO APLICA</v>
      </c>
      <c r="DF271" s="85" t="str">
        <f t="shared" si="150"/>
        <v>SI</v>
      </c>
      <c r="DG271" s="85">
        <f t="shared" si="151"/>
        <v>0</v>
      </c>
      <c r="DH271" s="85">
        <f t="shared" si="163"/>
        <v>0</v>
      </c>
      <c r="DI271" s="85" t="str">
        <f t="shared" si="152"/>
        <v>NO APLICA</v>
      </c>
      <c r="DJ271" s="7" t="str">
        <f t="shared" si="164"/>
        <v>NO APLICA</v>
      </c>
      <c r="DK271" s="7" t="str">
        <f t="shared" si="153"/>
        <v>NO APLICA</v>
      </c>
      <c r="DL271" s="12">
        <f t="shared" si="165"/>
        <v>5075</v>
      </c>
      <c r="DM271" s="12">
        <f>VLOOKUP(A271,'5 TD'!$A:$B,2,0)</f>
        <v>5075</v>
      </c>
      <c r="DN271" s="7" t="str">
        <f t="shared" si="154"/>
        <v>NO APLICA</v>
      </c>
      <c r="DO271" s="85" t="str">
        <f t="shared" si="155"/>
        <v>NO APLICA</v>
      </c>
      <c r="DP271" s="85" t="str">
        <f t="shared" si="137"/>
        <v>NO APLICA</v>
      </c>
      <c r="DQ271" s="7" t="str">
        <f t="shared" si="138"/>
        <v>NO APLICA</v>
      </c>
      <c r="DR271" s="85" t="str">
        <f t="shared" si="166"/>
        <v>NO APLICA</v>
      </c>
      <c r="DS271" s="2">
        <f>+('3 Planilla Preadjudicación OTIC'!BO271)</f>
        <v>0</v>
      </c>
      <c r="DT271" s="2" t="str">
        <f>IF(DR271="APROBADO",VLOOKUP(A271,'5 TD'!$D$3:$E$270,2,0),"NO APLICA")</f>
        <v>NO APLICA</v>
      </c>
      <c r="DU271" s="2" t="str">
        <f t="shared" si="139"/>
        <v>NO APLICA</v>
      </c>
      <c r="DV271" s="2" t="str">
        <f>IF(DU271="SI",VLOOKUP(A271,'5 TD'!$G$3:$H$270,2,0),"NO APLICA ")</f>
        <v xml:space="preserve">NO APLICA </v>
      </c>
      <c r="DW271" s="2" t="str">
        <f t="shared" si="167"/>
        <v>NO</v>
      </c>
      <c r="DX271" s="2" t="str">
        <f>IF(DW271="SI",VLOOKUP(A271,'5 TD'!$J$4:$K$472,2,0),"NO APLICA")</f>
        <v>NO APLICA</v>
      </c>
      <c r="DY271" s="2" t="str">
        <f t="shared" si="168"/>
        <v>NO</v>
      </c>
      <c r="DZ271" s="7" t="str">
        <f>IF(DY271="SI",VLOOKUP(A271,'5 TD'!$M$4:$N$350,2,0),"NO APLICA")</f>
        <v>NO APLICA</v>
      </c>
      <c r="EA271" s="2" t="str">
        <f t="shared" si="156"/>
        <v>NO APLICA</v>
      </c>
      <c r="EB271" s="12" t="str">
        <f t="shared" si="169"/>
        <v/>
      </c>
      <c r="EC271" s="12" t="str">
        <f>IF(EA271="SI",VLOOKUP(A271,'5 TD'!$V$4:$W$479,2,0),"NO APLICA")</f>
        <v>NO APLICA</v>
      </c>
      <c r="ED271" s="2" t="str">
        <f t="shared" si="140"/>
        <v>NO</v>
      </c>
      <c r="EE271" s="79" t="str">
        <f>IF(ED271="SI",VLOOKUP(AI271,COMPORTAMIENTO!$A$1:$H$2100,7,0),"NO APLICA")</f>
        <v>NO APLICA</v>
      </c>
      <c r="EF271" s="234" t="str">
        <f>IF(ED271="SI",VLOOKUP(A271,'5 TD'!$P$2:$Q$479,2,0),"NO APLICA")</f>
        <v>NO APLICA</v>
      </c>
      <c r="EG271" s="2" t="str">
        <f t="shared" si="141"/>
        <v>NO</v>
      </c>
      <c r="EH271" s="2">
        <f>IF(CZ271="no",0,VLOOKUP(AI271,EXPERIENCIA!$A$1:$C$2100,2,0))</f>
        <v>1</v>
      </c>
      <c r="EI271" s="2">
        <f>IF(CZ271="si",VLOOKUP(A271,'5 TD'!$S$3:$T$2103,2,0),0)</f>
        <v>24</v>
      </c>
      <c r="EJ271" s="2" t="str">
        <f t="shared" si="142"/>
        <v>NO</v>
      </c>
      <c r="EK271" s="2">
        <f>+('3 Planilla Preadjudicación OTIC'!BU272)</f>
        <v>0</v>
      </c>
      <c r="EL271" s="211" t="s">
        <v>1570</v>
      </c>
      <c r="EM271" s="229" t="s">
        <v>1711</v>
      </c>
      <c r="EN271" s="211" t="s">
        <v>1712</v>
      </c>
    </row>
    <row r="272" spans="1:144" s="211" customFormat="1" ht="15" hidden="1" customHeight="1" x14ac:dyDescent="0.3">
      <c r="A272" s="2">
        <f>+('3 Planilla Preadjudicación OTIC'!A272)</f>
        <v>14538</v>
      </c>
      <c r="B272" s="2" t="str">
        <f>+('3 Planilla Preadjudicación OTIC'!B272)</f>
        <v>53334038-5</v>
      </c>
      <c r="C272" s="4">
        <f>+('3 Planilla Preadjudicación OTIC'!E272)</f>
        <v>2025</v>
      </c>
      <c r="D272" s="4" t="str">
        <f>+('3 Planilla Preadjudicación OTIC'!F272)</f>
        <v>Fondos Regionales</v>
      </c>
      <c r="E272" s="4" t="str">
        <f>+('3 Planilla Preadjudicación OTIC'!G272)</f>
        <v>61531000-K</v>
      </c>
      <c r="F272" s="4" t="str">
        <f>+('3 Planilla Preadjudicación OTIC'!H272)</f>
        <v>SENCE</v>
      </c>
      <c r="G272" s="4"/>
      <c r="H272" s="4"/>
      <c r="I272" s="4" t="str">
        <f>+('3 Planilla Preadjudicación OTIC'!I272)</f>
        <v>SERVICIO DE GUARDIA DE SEGURIDAD</v>
      </c>
      <c r="J272" s="4" t="str">
        <f>+('3 Planilla Preadjudicación OTIC'!J272)</f>
        <v>PF1184</v>
      </c>
      <c r="K272" s="4">
        <f>+('3 Planilla Preadjudicación OTIC'!K272)</f>
        <v>0</v>
      </c>
      <c r="L272" s="4">
        <f>+('3 Planilla Preadjudicación OTIC'!L272)</f>
        <v>0</v>
      </c>
      <c r="M272" s="2">
        <f>+('3 Planilla Preadjudicación OTIC'!M272)</f>
        <v>9</v>
      </c>
      <c r="N272" s="4" t="str">
        <f>+('3 Planilla Preadjudicación OTIC'!N272)</f>
        <v>DE LA ARAUCANÍA</v>
      </c>
      <c r="O272" s="4" t="str">
        <f>+('3 Planilla Preadjudicación OTIC'!O272)</f>
        <v>VILLARRICA</v>
      </c>
      <c r="P272" s="4" t="str">
        <f>+('3 Planilla Preadjudicación OTIC'!P272)</f>
        <v>PERSONAS VULNERABLES PERTENECIENTES AL 80 % MÁS VULNERABLE</v>
      </c>
      <c r="Q272" s="4" t="str">
        <f>+('3 Planilla Preadjudicación OTIC'!Q272)</f>
        <v>PRESENCIAL</v>
      </c>
      <c r="R272" s="4" t="str">
        <f>+('3 Planilla Preadjudicación OTIC'!R272)</f>
        <v>DEPENDIENTE</v>
      </c>
      <c r="S272" s="4" t="str">
        <f>+('3 Planilla Preadjudicación OTIC'!S272)</f>
        <v>01. LUNES - MAÑANA / 04. MARTES - MAÑANA / 07. MIÉRCOLES - MAÑANA / 10. JUEVES - MAÑANA / 13. VIERNES - MAÑANA</v>
      </c>
      <c r="T272" s="2">
        <f>+('3 Planilla Preadjudicación OTIC'!T272)</f>
        <v>20</v>
      </c>
      <c r="U272" s="2">
        <f>+('3 Planilla Preadjudicación OTIC'!U272)</f>
        <v>90</v>
      </c>
      <c r="V272" s="2">
        <f>+('3 Planilla Preadjudicación OTIC'!V272)</f>
        <v>0</v>
      </c>
      <c r="W272" s="2">
        <f>+('3 Planilla Preadjudicación OTIC'!W272)</f>
        <v>90</v>
      </c>
      <c r="X272" s="2">
        <f>+('3 Planilla Preadjudicación OTIC'!X272)</f>
        <v>4</v>
      </c>
      <c r="Y272" s="2" t="str">
        <f>+('3 Planilla Preadjudicación OTIC'!Y272)</f>
        <v>SI</v>
      </c>
      <c r="Z272" s="2" t="str">
        <f>+('3 Planilla Preadjudicación OTIC'!Z272)</f>
        <v>SI</v>
      </c>
      <c r="AA272" s="2" t="str">
        <f>+('3 Planilla Preadjudicación OTIC'!AA272)</f>
        <v>NO</v>
      </c>
      <c r="AB272" s="4">
        <f>+('3 Planilla Preadjudicación OTIC'!AB272)</f>
        <v>0</v>
      </c>
      <c r="AC272" s="4" t="str">
        <f>+('3 Planilla Preadjudicación OTIC'!AC272)</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72" s="2" t="str">
        <f>+('3 Planilla Preadjudicación OTIC'!AD272)</f>
        <v>SI</v>
      </c>
      <c r="AE272" s="4" t="str">
        <f>+('3 Planilla Preadjudicación OTIC'!AE272)</f>
        <v>CERTIFICADO DE APROBACIÓN Y TARJETA DE IDENTIFICACIÓN. CREDENCIAL DE GUARDIA PRIVADO DE SEGURIDAD OS-10 OTORGADA POR LA PREFECTURA DE SEGURIDAD PRIVADA DE CARABINEROS DE CHILE</v>
      </c>
      <c r="AF272" s="2" t="str">
        <f>+('3 Planilla Preadjudicación OTIC'!AF272)</f>
        <v>CONVOCATORIA ABIERTA</v>
      </c>
      <c r="AG272" s="2">
        <f>+('3 Planilla Preadjudicación OTIC'!AG272)</f>
        <v>23</v>
      </c>
      <c r="AH272" s="30">
        <v>2</v>
      </c>
      <c r="AI272" s="2" t="str">
        <f>+('3 Planilla Preadjudicación OTIC'!AI272)</f>
        <v>76018228-1</v>
      </c>
      <c r="AJ272" s="135" t="str">
        <f>+('3 Planilla Preadjudicación OTIC'!AJ272)</f>
        <v>Centro Educativo Otecnika LTDA</v>
      </c>
      <c r="AK272" s="4">
        <f>+('3 Planilla Preadjudicación OTIC'!AK272)</f>
        <v>90</v>
      </c>
      <c r="AL272" s="2">
        <f>+('3 Planilla Preadjudicación OTIC'!AL272)</f>
        <v>23</v>
      </c>
      <c r="AM272" s="2">
        <f>+('3 Planilla Preadjudicación OTIC'!AM272)</f>
        <v>5075</v>
      </c>
      <c r="AN272" s="12">
        <f>+('3 Planilla Preadjudicación OTIC'!AN272)</f>
        <v>0</v>
      </c>
      <c r="AO272" s="12">
        <f>+('3 Planilla Preadjudicación OTIC'!AO272)</f>
        <v>0</v>
      </c>
      <c r="AP272" s="12" t="str">
        <f>+('3 Planilla Preadjudicación OTIC'!AP272)</f>
        <v>9.135.000</v>
      </c>
      <c r="AQ272" s="12">
        <f>+('3 Planilla Preadjudicación OTIC'!AQ272)</f>
        <v>1840000</v>
      </c>
      <c r="AR272" s="12">
        <f>+('3 Planilla Preadjudicación OTIC'!AR272)</f>
        <v>0</v>
      </c>
      <c r="AS272" s="12">
        <f>+('3 Planilla Preadjudicación OTIC'!AS272)</f>
        <v>2300000</v>
      </c>
      <c r="AT272" s="12">
        <f>+('3 Planilla Preadjudicación OTIC'!AT272)</f>
        <v>0</v>
      </c>
      <c r="AU272" s="12" t="str">
        <f>+('3 Planilla Preadjudicación OTIC'!AU272)</f>
        <v>13.275.000</v>
      </c>
      <c r="AV272" s="12" t="s">
        <v>67</v>
      </c>
      <c r="AW272" s="2" t="str">
        <f>+('3 Planilla Preadjudicación OTIC'!AW272)</f>
        <v>Curso debe ser rechazado en verificación de requisitos. Curso requerido con licencia habilitante y no presenta valor de esta</v>
      </c>
      <c r="AX272" s="4" t="str">
        <f>+('3 Planilla Preadjudicación OTIC'!AX272)</f>
        <v>-</v>
      </c>
      <c r="AY272" s="2" t="str">
        <f>+('3 Planilla Preadjudicación OTIC'!AY272)</f>
        <v>-</v>
      </c>
      <c r="AZ272" s="2" t="str">
        <f>+('3 Planilla Preadjudicación OTIC'!BA272)</f>
        <v>-</v>
      </c>
      <c r="BA272" s="2" t="str">
        <f>+('3 Planilla Preadjudicación OTIC'!BB272)</f>
        <v>-</v>
      </c>
      <c r="BB272" s="2" t="str">
        <f>+('3 Planilla Preadjudicación OTIC'!BC272)</f>
        <v>-</v>
      </c>
      <c r="BC272" s="2" t="str">
        <f>+('3 Planilla Preadjudicación OTIC'!BD272)</f>
        <v>-</v>
      </c>
      <c r="BD272" s="2" t="str">
        <f>+('3 Planilla Preadjudicación OTIC'!BE272)</f>
        <v>-</v>
      </c>
      <c r="BE272" s="2" t="str">
        <f>+('3 Planilla Preadjudicación OTIC'!BF272)</f>
        <v>-</v>
      </c>
      <c r="BF272" s="2"/>
      <c r="BG272" s="2" t="str">
        <f>+('3 Planilla Preadjudicación OTIC'!BG272)</f>
        <v>-</v>
      </c>
      <c r="BH272" s="2" t="str">
        <f>+('3 Planilla Preadjudicación OTIC'!BH272)</f>
        <v>-</v>
      </c>
      <c r="BI272" s="2" t="str">
        <f>+('3 Planilla Preadjudicación OTIC'!BI272)</f>
        <v>-</v>
      </c>
      <c r="BJ272" s="2" t="str">
        <f>+('3 Planilla Preadjudicación OTIC'!BJ272)</f>
        <v>-</v>
      </c>
      <c r="BK272" s="2" t="str">
        <f>+('3 Planilla Preadjudicación OTIC'!BK272)</f>
        <v>-</v>
      </c>
      <c r="BL272" s="199" t="str">
        <f>+('3 Planilla Preadjudicación OTIC'!BM272)</f>
        <v>-</v>
      </c>
      <c r="BM272" s="103">
        <f>ROUND(('3 Planilla Preadjudicación OTIC'!BN272),1)</f>
        <v>0</v>
      </c>
      <c r="BN272" s="4">
        <f>+('3 Planilla Preadjudicación OTIC'!BO272)</f>
        <v>0</v>
      </c>
      <c r="BO272" s="4">
        <f>+('3 Planilla Preadjudicación OTIC'!BP272)</f>
        <v>0</v>
      </c>
      <c r="BP272" s="4">
        <f>+('3 Planilla Preadjudicación OTIC'!BQ272)</f>
        <v>0</v>
      </c>
      <c r="BQ272" s="4">
        <f>+('3 Planilla Preadjudicación OTIC'!BR272)</f>
        <v>0</v>
      </c>
      <c r="BR272" s="4">
        <f>+('3 Planilla Preadjudicación OTIC'!BS272)</f>
        <v>0</v>
      </c>
      <c r="BS272" s="4">
        <f>+('3 Planilla Preadjudicación OTIC'!BT272)</f>
        <v>0</v>
      </c>
      <c r="BT272" s="135"/>
      <c r="BU272" s="85">
        <f>IF(VLOOKUP(A272,'BD OFICIAL'!$A$1:$AL$2097,7,0)=D272,0,1)</f>
        <v>0</v>
      </c>
      <c r="BV272" s="85">
        <f>IF(VLOOKUP(A272,'BD OFICIAL'!$A$1:$AL$2097,11,0)=J272,0,1)</f>
        <v>0</v>
      </c>
      <c r="BW272" s="85">
        <f>IF(VLOOKUP(A272,'BD OFICIAL'!$A$1:$AL$2097,13,0)=L272,0,1)</f>
        <v>0</v>
      </c>
      <c r="BX272" s="2">
        <f>IF(VLOOKUP(A272,'BD OFICIAL'!$A$1:$AL$2097,16,0)=O272,0,1)</f>
        <v>0</v>
      </c>
      <c r="BY272" s="2">
        <f>IF(VLOOKUP(A272,'BD OFICIAL'!$A$1:$AL$2097,17,0)=P272,0,1)</f>
        <v>0</v>
      </c>
      <c r="BZ272" s="2">
        <f>IF(VLOOKUP(A272,'BD OFICIAL'!$A$1:$AL$2097,19,0)=R272,0,1)</f>
        <v>0</v>
      </c>
      <c r="CA272" s="2">
        <f>IF(VLOOKUP(A272,'BD OFICIAL'!$A$1:$AL$2097,21,0)=T272,0,1)</f>
        <v>0</v>
      </c>
      <c r="CB272" s="2">
        <f>IF(VLOOKUP(A272,'BD OFICIAL'!$A$1:$AL$2097,24,0)=AK272,0,1)</f>
        <v>0</v>
      </c>
      <c r="CC272" s="2">
        <f>IF(VLOOKUP(A272,'BD OFICIAL'!$A$1:$AL$2097,25,0)=X272,0,1)</f>
        <v>0</v>
      </c>
      <c r="CD272" s="2">
        <f>IF(VLOOKUP(A272,'BD OFICIAL'!$A$1:$AL$2097,26,0)=Y272,0,1)</f>
        <v>0</v>
      </c>
      <c r="CE272" s="2">
        <f>IF(VLOOKUP(A272,'BD OFICIAL'!$A$1:$AL$2097,27,0)=Z272,0,1)</f>
        <v>0</v>
      </c>
      <c r="CF272" s="2">
        <f>IF(VLOOKUP(A272,'BD OFICIAL'!$A$1:$AL$2097,28,0)=AA272,0,1)</f>
        <v>0</v>
      </c>
      <c r="CG272" s="2">
        <f>IF(VLOOKUP(A272,'BD OFICIAL'!$A$1:$AL$2097,33,0)=AF272,0,1)</f>
        <v>0</v>
      </c>
      <c r="CH272" s="2">
        <f>IF(VLOOKUP(A272,'BD OFICIAL'!$A$1:$AL$2097,35,0)=AH272,0,1)</f>
        <v>0</v>
      </c>
      <c r="CI272" s="85">
        <f>IF(VLOOKUP(A272,'BD OFICIAL'!$A$1:$AL$2097,34,0)=AL272,0,1)</f>
        <v>0</v>
      </c>
      <c r="CJ272" s="12">
        <f>VLOOKUP(A272,'BD OFICIAL'!$A$1:$AM$2097,36,0)*AM272-AP272</f>
        <v>0</v>
      </c>
      <c r="CK272" s="85" t="str">
        <f t="shared" si="143"/>
        <v>SSH</v>
      </c>
      <c r="CL272" s="85" t="str">
        <f t="shared" si="144"/>
        <v>SI</v>
      </c>
      <c r="CM272" s="85" t="str">
        <f t="shared" si="157"/>
        <v>NO</v>
      </c>
      <c r="CN272" s="31">
        <f t="shared" si="158"/>
        <v>0</v>
      </c>
      <c r="CO272" s="31">
        <f t="shared" si="145"/>
        <v>0</v>
      </c>
      <c r="CP272" s="31">
        <f t="shared" si="136"/>
        <v>0</v>
      </c>
      <c r="CQ272" s="31">
        <f>IF(Y272="NO",0,IF(Y272="SI",IF(VLOOKUP(A272,'BD OFICIAL'!$A:$AO,40,0)=AQ272,0,1)))</f>
        <v>0</v>
      </c>
      <c r="CR272" s="31">
        <f>IF(Z272="NO",0,IF(Z272="SI",IF(VLOOKUP(A272,'BD OFICIAL'!$A:$AO,41,0)=AS272,0,1)))</f>
        <v>0</v>
      </c>
      <c r="CS272" s="31">
        <f t="shared" si="146"/>
        <v>0</v>
      </c>
      <c r="CT272" s="31">
        <f t="shared" si="147"/>
        <v>0</v>
      </c>
      <c r="CU272" s="31">
        <f>IF(VLOOKUP(A272,'BD OFICIAL'!$A$1:$AL$1055,31,0)="SI",IF(AT272&gt;0,0,1),IF(AT272=0,0,1))</f>
        <v>1</v>
      </c>
      <c r="CV272" s="31">
        <f t="shared" si="148"/>
        <v>0</v>
      </c>
      <c r="CW272" s="31">
        <f t="shared" si="149"/>
        <v>0</v>
      </c>
      <c r="CX272" s="85" t="str">
        <f t="shared" si="159"/>
        <v>NO</v>
      </c>
      <c r="CY272" s="31">
        <f t="shared" si="160"/>
        <v>0</v>
      </c>
      <c r="CZ272" s="85" t="str">
        <f>IF(ISERROR(VLOOKUP(AI272,EXPERIENCIA!$A$1:$C$2100,1,0)),"NO","SI")</f>
        <v>SI</v>
      </c>
      <c r="DA272" s="85" t="str">
        <f>IF(CX272="no","NO APLICA",IF(AX272=0,"ERROR NOTA",IF(AND(AX272&gt;1,CZ272="NO"),"ERROR NOTA",IF(AND(CZ272="NO",AX272=1),0,IF(VLOOKUP(AI272,EXPERIENCIA!$A$1:$C$2100,3,0)=AX272,0,"ERROR NOTA")))))</f>
        <v>NO APLICA</v>
      </c>
      <c r="DB272" s="85" t="str">
        <f>IF(ISERROR(VLOOKUP(AI272,COMPORTAMIENTO!$A$1:$C$2100,1,0)),"NO","SI")</f>
        <v>SI</v>
      </c>
      <c r="DC272" s="85" t="str">
        <f>IF(CX272="NO","NO APLICA",IF(AY272=0,"ERROR NOTA",IF(AND(DB272="NO",AY272=7),0,IF(VLOOKUP(AI272,COMPORTAMIENTO!$A$2:$H$2100,8,0)=AY272,0,"ERROR NOTA"))))</f>
        <v>NO APLICA</v>
      </c>
      <c r="DD272" s="103" t="str">
        <f t="shared" si="161"/>
        <v>NO APLICA</v>
      </c>
      <c r="DE272" s="103" t="str">
        <f t="shared" si="162"/>
        <v>NO APLICA</v>
      </c>
      <c r="DF272" s="85" t="str">
        <f t="shared" si="150"/>
        <v>SI</v>
      </c>
      <c r="DG272" s="85">
        <f t="shared" si="151"/>
        <v>0</v>
      </c>
      <c r="DH272" s="85">
        <f t="shared" si="163"/>
        <v>0</v>
      </c>
      <c r="DI272" s="85" t="str">
        <f t="shared" si="152"/>
        <v>NO APLICA</v>
      </c>
      <c r="DJ272" s="7" t="str">
        <f t="shared" si="164"/>
        <v>NO APLICA</v>
      </c>
      <c r="DK272" s="7" t="str">
        <f t="shared" si="153"/>
        <v>NO APLICA</v>
      </c>
      <c r="DL272" s="12">
        <f t="shared" si="165"/>
        <v>5075</v>
      </c>
      <c r="DM272" s="12">
        <f>VLOOKUP(A272,'5 TD'!$A:$B,2,0)</f>
        <v>5075</v>
      </c>
      <c r="DN272" s="7" t="str">
        <f t="shared" si="154"/>
        <v>NO APLICA</v>
      </c>
      <c r="DO272" s="85" t="str">
        <f t="shared" si="155"/>
        <v>NO APLICA</v>
      </c>
      <c r="DP272" s="85" t="str">
        <f t="shared" si="137"/>
        <v>NO APLICA</v>
      </c>
      <c r="DQ272" s="7" t="str">
        <f t="shared" si="138"/>
        <v>NO APLICA</v>
      </c>
      <c r="DR272" s="85" t="str">
        <f t="shared" si="166"/>
        <v>NO APLICA</v>
      </c>
      <c r="DS272" s="2">
        <f>+('3 Planilla Preadjudicación OTIC'!BO272)</f>
        <v>0</v>
      </c>
      <c r="DT272" s="2" t="str">
        <f>IF(DR272="APROBADO",VLOOKUP(A272,'5 TD'!$D$3:$E$270,2,0),"NO APLICA")</f>
        <v>NO APLICA</v>
      </c>
      <c r="DU272" s="2" t="str">
        <f t="shared" si="139"/>
        <v>NO APLICA</v>
      </c>
      <c r="DV272" s="2" t="str">
        <f>IF(DU272="SI",VLOOKUP(A272,'5 TD'!$G$3:$H$270,2,0),"NO APLICA ")</f>
        <v xml:space="preserve">NO APLICA </v>
      </c>
      <c r="DW272" s="2" t="str">
        <f t="shared" si="167"/>
        <v>NO</v>
      </c>
      <c r="DX272" s="2" t="str">
        <f>IF(DW272="SI",VLOOKUP(A272,'5 TD'!$J$4:$K$472,2,0),"NO APLICA")</f>
        <v>NO APLICA</v>
      </c>
      <c r="DY272" s="2" t="str">
        <f t="shared" si="168"/>
        <v>NO</v>
      </c>
      <c r="DZ272" s="7" t="str">
        <f>IF(DY272="SI",VLOOKUP(A272,'5 TD'!$M$4:$N$350,2,0),"NO APLICA")</f>
        <v>NO APLICA</v>
      </c>
      <c r="EA272" s="2" t="str">
        <f t="shared" si="156"/>
        <v>NO APLICA</v>
      </c>
      <c r="EB272" s="12" t="str">
        <f t="shared" si="169"/>
        <v/>
      </c>
      <c r="EC272" s="12" t="str">
        <f>IF(EA272="SI",VLOOKUP(A272,'5 TD'!$V$4:$W$479,2,0),"NO APLICA")</f>
        <v>NO APLICA</v>
      </c>
      <c r="ED272" s="2" t="str">
        <f t="shared" si="140"/>
        <v>NO</v>
      </c>
      <c r="EE272" s="79" t="str">
        <f>IF(ED272="SI",VLOOKUP(AI272,COMPORTAMIENTO!$A$1:$H$2100,7,0),"NO APLICA")</f>
        <v>NO APLICA</v>
      </c>
      <c r="EF272" s="234" t="str">
        <f>IF(ED272="SI",VLOOKUP(A272,'5 TD'!$P$2:$Q$479,2,0),"NO APLICA")</f>
        <v>NO APLICA</v>
      </c>
      <c r="EG272" s="2" t="str">
        <f t="shared" si="141"/>
        <v>NO</v>
      </c>
      <c r="EH272" s="2">
        <f>IF(CZ272="no",0,VLOOKUP(AI272,EXPERIENCIA!$A$1:$C$2100,2,0))</f>
        <v>1</v>
      </c>
      <c r="EI272" s="2">
        <f>IF(CZ272="si",VLOOKUP(A272,'5 TD'!$S$3:$T$2103,2,0),0)</f>
        <v>24</v>
      </c>
      <c r="EJ272" s="2" t="str">
        <f t="shared" si="142"/>
        <v>NO</v>
      </c>
      <c r="EK272" s="2">
        <f>+('3 Planilla Preadjudicación OTIC'!BU273)</f>
        <v>0</v>
      </c>
      <c r="EL272" s="211" t="s">
        <v>1570</v>
      </c>
      <c r="EM272" s="229" t="s">
        <v>1711</v>
      </c>
      <c r="EN272" s="211" t="s">
        <v>1712</v>
      </c>
    </row>
    <row r="273" spans="1:144" s="211" customFormat="1" ht="15" hidden="1" customHeight="1" x14ac:dyDescent="0.3">
      <c r="A273" s="2">
        <f>+('3 Planilla Preadjudicación OTIC'!A273)</f>
        <v>14539</v>
      </c>
      <c r="B273" s="2" t="str">
        <f>+('3 Planilla Preadjudicación OTIC'!B273)</f>
        <v>53334038-5</v>
      </c>
      <c r="C273" s="4">
        <f>+('3 Planilla Preadjudicación OTIC'!E273)</f>
        <v>2025</v>
      </c>
      <c r="D273" s="4" t="str">
        <f>+('3 Planilla Preadjudicación OTIC'!F273)</f>
        <v>Fondos Regionales</v>
      </c>
      <c r="E273" s="4" t="str">
        <f>+('3 Planilla Preadjudicación OTIC'!G273)</f>
        <v>61531000-K</v>
      </c>
      <c r="F273" s="4" t="str">
        <f>+('3 Planilla Preadjudicación OTIC'!H273)</f>
        <v>SENCE</v>
      </c>
      <c r="G273" s="4"/>
      <c r="H273" s="4"/>
      <c r="I273" s="4" t="str">
        <f>+('3 Planilla Preadjudicación OTIC'!I273)</f>
        <v>SERVICIO DE GUARDIA DE SEGURIDAD</v>
      </c>
      <c r="J273" s="4" t="str">
        <f>+('3 Planilla Preadjudicación OTIC'!J273)</f>
        <v>PF1184</v>
      </c>
      <c r="K273" s="4">
        <f>+('3 Planilla Preadjudicación OTIC'!K273)</f>
        <v>0</v>
      </c>
      <c r="L273" s="4">
        <f>+('3 Planilla Preadjudicación OTIC'!L273)</f>
        <v>0</v>
      </c>
      <c r="M273" s="2">
        <f>+('3 Planilla Preadjudicación OTIC'!M273)</f>
        <v>9</v>
      </c>
      <c r="N273" s="4" t="str">
        <f>+('3 Planilla Preadjudicación OTIC'!N273)</f>
        <v>DE LA ARAUCANÍA</v>
      </c>
      <c r="O273" s="4" t="str">
        <f>+('3 Planilla Preadjudicación OTIC'!O273)</f>
        <v>VILCÚN</v>
      </c>
      <c r="P273" s="4" t="str">
        <f>+('3 Planilla Preadjudicación OTIC'!P273)</f>
        <v>PERSONAS VULNERABLES PERTENECIENTES AL 80 % MÁS VULNERABLE</v>
      </c>
      <c r="Q273" s="4" t="str">
        <f>+('3 Planilla Preadjudicación OTIC'!Q273)</f>
        <v>PRESENCIAL</v>
      </c>
      <c r="R273" s="4" t="str">
        <f>+('3 Planilla Preadjudicación OTIC'!R273)</f>
        <v>DEPENDIENTE</v>
      </c>
      <c r="S273" s="4" t="str">
        <f>+('3 Planilla Preadjudicación OTIC'!S273)</f>
        <v>01. LUNES - MAÑANA / 04. MARTES - MAÑANA / 07. MIÉRCOLES - MAÑANA / 10. JUEVES - MAÑANA / 13. VIERNES - MAÑANA</v>
      </c>
      <c r="T273" s="2">
        <f>+('3 Planilla Preadjudicación OTIC'!T273)</f>
        <v>20</v>
      </c>
      <c r="U273" s="2">
        <f>+('3 Planilla Preadjudicación OTIC'!U273)</f>
        <v>90</v>
      </c>
      <c r="V273" s="2">
        <f>+('3 Planilla Preadjudicación OTIC'!V273)</f>
        <v>0</v>
      </c>
      <c r="W273" s="2">
        <f>+('3 Planilla Preadjudicación OTIC'!W273)</f>
        <v>90</v>
      </c>
      <c r="X273" s="2">
        <f>+('3 Planilla Preadjudicación OTIC'!X273)</f>
        <v>4</v>
      </c>
      <c r="Y273" s="2" t="str">
        <f>+('3 Planilla Preadjudicación OTIC'!Y273)</f>
        <v>SI</v>
      </c>
      <c r="Z273" s="2" t="str">
        <f>+('3 Planilla Preadjudicación OTIC'!Z273)</f>
        <v>SI</v>
      </c>
      <c r="AA273" s="2" t="str">
        <f>+('3 Planilla Preadjudicación OTIC'!AA273)</f>
        <v>NO</v>
      </c>
      <c r="AB273" s="4">
        <f>+('3 Planilla Preadjudicación OTIC'!AB273)</f>
        <v>0</v>
      </c>
      <c r="AC273" s="4" t="str">
        <f>+('3 Planilla Preadjudicación OTIC'!AC273)</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73" s="2" t="str">
        <f>+('3 Planilla Preadjudicación OTIC'!AD273)</f>
        <v>SI</v>
      </c>
      <c r="AE273" s="4" t="str">
        <f>+('3 Planilla Preadjudicación OTIC'!AE273)</f>
        <v>CERTIFICADO DE APROBACIÓN Y TARJETA DE IDENTIFICACIÓN. CREDENCIAL DE GUARDIA PRIVADO DE SEGURIDAD OS-10 OTORGADA POR LA PREFECTURA DE SEGURIDAD PRIVADA DE CARABINEROS DE CHILE</v>
      </c>
      <c r="AF273" s="2" t="str">
        <f>+('3 Planilla Preadjudicación OTIC'!AF273)</f>
        <v>CONVOCATORIA ABIERTA</v>
      </c>
      <c r="AG273" s="2">
        <f>+('3 Planilla Preadjudicación OTIC'!AG273)</f>
        <v>23</v>
      </c>
      <c r="AH273" s="30">
        <v>2</v>
      </c>
      <c r="AI273" s="2" t="str">
        <f>+('3 Planilla Preadjudicación OTIC'!AI273)</f>
        <v>76018228-1</v>
      </c>
      <c r="AJ273" s="135" t="str">
        <f>+('3 Planilla Preadjudicación OTIC'!AJ273)</f>
        <v>Centro Educativo Otecnika LTDA</v>
      </c>
      <c r="AK273" s="4">
        <f>+('3 Planilla Preadjudicación OTIC'!AK273)</f>
        <v>90</v>
      </c>
      <c r="AL273" s="2">
        <f>+('3 Planilla Preadjudicación OTIC'!AL273)</f>
        <v>23</v>
      </c>
      <c r="AM273" s="2">
        <f>+('3 Planilla Preadjudicación OTIC'!AM273)</f>
        <v>5075</v>
      </c>
      <c r="AN273" s="12">
        <f>+('3 Planilla Preadjudicación OTIC'!AN273)</f>
        <v>0</v>
      </c>
      <c r="AO273" s="12">
        <f>+('3 Planilla Preadjudicación OTIC'!AO273)</f>
        <v>0</v>
      </c>
      <c r="AP273" s="12" t="str">
        <f>+('3 Planilla Preadjudicación OTIC'!AP273)</f>
        <v>9.135.000</v>
      </c>
      <c r="AQ273" s="12">
        <f>+('3 Planilla Preadjudicación OTIC'!AQ273)</f>
        <v>1840000</v>
      </c>
      <c r="AR273" s="12">
        <f>+('3 Planilla Preadjudicación OTIC'!AR273)</f>
        <v>0</v>
      </c>
      <c r="AS273" s="12">
        <f>+('3 Planilla Preadjudicación OTIC'!AS273)</f>
        <v>2300000</v>
      </c>
      <c r="AT273" s="12">
        <f>+('3 Planilla Preadjudicación OTIC'!AT273)</f>
        <v>0</v>
      </c>
      <c r="AU273" s="12" t="str">
        <f>+('3 Planilla Preadjudicación OTIC'!AU273)</f>
        <v>13.275.000</v>
      </c>
      <c r="AV273" s="12" t="s">
        <v>67</v>
      </c>
      <c r="AW273" s="2" t="str">
        <f>+('3 Planilla Preadjudicación OTIC'!AW273)</f>
        <v>Curso debe ser rechazado en verificación de requisitos. Curso requerido con licencia habilitante y no presenta valor de esta</v>
      </c>
      <c r="AX273" s="4" t="str">
        <f>+('3 Planilla Preadjudicación OTIC'!AX273)</f>
        <v>-</v>
      </c>
      <c r="AY273" s="2" t="str">
        <f>+('3 Planilla Preadjudicación OTIC'!AY273)</f>
        <v>-</v>
      </c>
      <c r="AZ273" s="2" t="str">
        <f>+('3 Planilla Preadjudicación OTIC'!BA273)</f>
        <v>-</v>
      </c>
      <c r="BA273" s="2" t="str">
        <f>+('3 Planilla Preadjudicación OTIC'!BB273)</f>
        <v>-</v>
      </c>
      <c r="BB273" s="2" t="str">
        <f>+('3 Planilla Preadjudicación OTIC'!BC273)</f>
        <v>-</v>
      </c>
      <c r="BC273" s="2" t="str">
        <f>+('3 Planilla Preadjudicación OTIC'!BD273)</f>
        <v>-</v>
      </c>
      <c r="BD273" s="2" t="str">
        <f>+('3 Planilla Preadjudicación OTIC'!BE273)</f>
        <v>-</v>
      </c>
      <c r="BE273" s="2" t="str">
        <f>+('3 Planilla Preadjudicación OTIC'!BF273)</f>
        <v>-</v>
      </c>
      <c r="BF273" s="2"/>
      <c r="BG273" s="2" t="str">
        <f>+('3 Planilla Preadjudicación OTIC'!BG273)</f>
        <v>-</v>
      </c>
      <c r="BH273" s="2" t="str">
        <f>+('3 Planilla Preadjudicación OTIC'!BH273)</f>
        <v>-</v>
      </c>
      <c r="BI273" s="2" t="str">
        <f>+('3 Planilla Preadjudicación OTIC'!BI273)</f>
        <v>-</v>
      </c>
      <c r="BJ273" s="2" t="str">
        <f>+('3 Planilla Preadjudicación OTIC'!BJ273)</f>
        <v>-</v>
      </c>
      <c r="BK273" s="2" t="str">
        <f>+('3 Planilla Preadjudicación OTIC'!BK273)</f>
        <v>-</v>
      </c>
      <c r="BL273" s="199" t="str">
        <f>+('3 Planilla Preadjudicación OTIC'!BM273)</f>
        <v>-</v>
      </c>
      <c r="BM273" s="103">
        <f>ROUND(('3 Planilla Preadjudicación OTIC'!BN273),1)</f>
        <v>0</v>
      </c>
      <c r="BN273" s="4">
        <f>+('3 Planilla Preadjudicación OTIC'!BO273)</f>
        <v>0</v>
      </c>
      <c r="BO273" s="4">
        <f>+('3 Planilla Preadjudicación OTIC'!BP273)</f>
        <v>0</v>
      </c>
      <c r="BP273" s="4">
        <f>+('3 Planilla Preadjudicación OTIC'!BQ273)</f>
        <v>0</v>
      </c>
      <c r="BQ273" s="4">
        <f>+('3 Planilla Preadjudicación OTIC'!BR273)</f>
        <v>0</v>
      </c>
      <c r="BR273" s="4">
        <f>+('3 Planilla Preadjudicación OTIC'!BS273)</f>
        <v>0</v>
      </c>
      <c r="BS273" s="4">
        <f>+('3 Planilla Preadjudicación OTIC'!BT273)</f>
        <v>0</v>
      </c>
      <c r="BT273" s="135"/>
      <c r="BU273" s="85">
        <f>IF(VLOOKUP(A273,'BD OFICIAL'!$A$1:$AL$2097,7,0)=D273,0,1)</f>
        <v>0</v>
      </c>
      <c r="BV273" s="85">
        <f>IF(VLOOKUP(A273,'BD OFICIAL'!$A$1:$AL$2097,11,0)=J273,0,1)</f>
        <v>0</v>
      </c>
      <c r="BW273" s="85">
        <f>IF(VLOOKUP(A273,'BD OFICIAL'!$A$1:$AL$2097,13,0)=L273,0,1)</f>
        <v>0</v>
      </c>
      <c r="BX273" s="2">
        <f>IF(VLOOKUP(A273,'BD OFICIAL'!$A$1:$AL$2097,16,0)=O273,0,1)</f>
        <v>0</v>
      </c>
      <c r="BY273" s="2">
        <f>IF(VLOOKUP(A273,'BD OFICIAL'!$A$1:$AL$2097,17,0)=P273,0,1)</f>
        <v>0</v>
      </c>
      <c r="BZ273" s="2">
        <f>IF(VLOOKUP(A273,'BD OFICIAL'!$A$1:$AL$2097,19,0)=R273,0,1)</f>
        <v>0</v>
      </c>
      <c r="CA273" s="2">
        <f>IF(VLOOKUP(A273,'BD OFICIAL'!$A$1:$AL$2097,21,0)=T273,0,1)</f>
        <v>0</v>
      </c>
      <c r="CB273" s="2">
        <f>IF(VLOOKUP(A273,'BD OFICIAL'!$A$1:$AL$2097,24,0)=AK273,0,1)</f>
        <v>0</v>
      </c>
      <c r="CC273" s="2">
        <f>IF(VLOOKUP(A273,'BD OFICIAL'!$A$1:$AL$2097,25,0)=X273,0,1)</f>
        <v>0</v>
      </c>
      <c r="CD273" s="2">
        <f>IF(VLOOKUP(A273,'BD OFICIAL'!$A$1:$AL$2097,26,0)=Y273,0,1)</f>
        <v>0</v>
      </c>
      <c r="CE273" s="2">
        <f>IF(VLOOKUP(A273,'BD OFICIAL'!$A$1:$AL$2097,27,0)=Z273,0,1)</f>
        <v>0</v>
      </c>
      <c r="CF273" s="2">
        <f>IF(VLOOKUP(A273,'BD OFICIAL'!$A$1:$AL$2097,28,0)=AA273,0,1)</f>
        <v>0</v>
      </c>
      <c r="CG273" s="2">
        <f>IF(VLOOKUP(A273,'BD OFICIAL'!$A$1:$AL$2097,33,0)=AF273,0,1)</f>
        <v>0</v>
      </c>
      <c r="CH273" s="2">
        <f>IF(VLOOKUP(A273,'BD OFICIAL'!$A$1:$AL$2097,35,0)=AH273,0,1)</f>
        <v>0</v>
      </c>
      <c r="CI273" s="85">
        <f>IF(VLOOKUP(A273,'BD OFICIAL'!$A$1:$AL$2097,34,0)=AL273,0,1)</f>
        <v>0</v>
      </c>
      <c r="CJ273" s="12">
        <f>VLOOKUP(A273,'BD OFICIAL'!$A$1:$AM$2097,36,0)*AM273-AP273</f>
        <v>0</v>
      </c>
      <c r="CK273" s="85" t="str">
        <f t="shared" si="143"/>
        <v>SSH</v>
      </c>
      <c r="CL273" s="85" t="str">
        <f t="shared" si="144"/>
        <v>SI</v>
      </c>
      <c r="CM273" s="85" t="str">
        <f t="shared" si="157"/>
        <v>NO</v>
      </c>
      <c r="CN273" s="31">
        <f t="shared" si="158"/>
        <v>0</v>
      </c>
      <c r="CO273" s="31">
        <f t="shared" si="145"/>
        <v>0</v>
      </c>
      <c r="CP273" s="31">
        <f t="shared" si="136"/>
        <v>0</v>
      </c>
      <c r="CQ273" s="31">
        <f>IF(Y273="NO",0,IF(Y273="SI",IF(VLOOKUP(A273,'BD OFICIAL'!$A:$AO,40,0)=AQ273,0,1)))</f>
        <v>0</v>
      </c>
      <c r="CR273" s="31">
        <f>IF(Z273="NO",0,IF(Z273="SI",IF(VLOOKUP(A273,'BD OFICIAL'!$A:$AO,41,0)=AS273,0,1)))</f>
        <v>0</v>
      </c>
      <c r="CS273" s="31">
        <f t="shared" si="146"/>
        <v>0</v>
      </c>
      <c r="CT273" s="31">
        <f t="shared" si="147"/>
        <v>0</v>
      </c>
      <c r="CU273" s="31">
        <f>IF(VLOOKUP(A273,'BD OFICIAL'!$A$1:$AL$1055,31,0)="SI",IF(AT273&gt;0,0,1),IF(AT273=0,0,1))</f>
        <v>1</v>
      </c>
      <c r="CV273" s="31">
        <f t="shared" si="148"/>
        <v>0</v>
      </c>
      <c r="CW273" s="31">
        <f t="shared" si="149"/>
        <v>0</v>
      </c>
      <c r="CX273" s="85" t="str">
        <f t="shared" si="159"/>
        <v>NO</v>
      </c>
      <c r="CY273" s="31">
        <f t="shared" si="160"/>
        <v>0</v>
      </c>
      <c r="CZ273" s="85" t="str">
        <f>IF(ISERROR(VLOOKUP(AI273,EXPERIENCIA!$A$1:$C$2100,1,0)),"NO","SI")</f>
        <v>SI</v>
      </c>
      <c r="DA273" s="85" t="str">
        <f>IF(CX273="no","NO APLICA",IF(AX273=0,"ERROR NOTA",IF(AND(AX273&gt;1,CZ273="NO"),"ERROR NOTA",IF(AND(CZ273="NO",AX273=1),0,IF(VLOOKUP(AI273,EXPERIENCIA!$A$1:$C$2100,3,0)=AX273,0,"ERROR NOTA")))))</f>
        <v>NO APLICA</v>
      </c>
      <c r="DB273" s="85" t="str">
        <f>IF(ISERROR(VLOOKUP(AI273,COMPORTAMIENTO!$A$1:$C$2100,1,0)),"NO","SI")</f>
        <v>SI</v>
      </c>
      <c r="DC273" s="85" t="str">
        <f>IF(CX273="NO","NO APLICA",IF(AY273=0,"ERROR NOTA",IF(AND(DB273="NO",AY273=7),0,IF(VLOOKUP(AI273,COMPORTAMIENTO!$A$2:$H$2100,8,0)=AY273,0,"ERROR NOTA"))))</f>
        <v>NO APLICA</v>
      </c>
      <c r="DD273" s="103" t="str">
        <f t="shared" si="161"/>
        <v>NO APLICA</v>
      </c>
      <c r="DE273" s="103" t="str">
        <f t="shared" si="162"/>
        <v>NO APLICA</v>
      </c>
      <c r="DF273" s="85" t="str">
        <f t="shared" si="150"/>
        <v>SI</v>
      </c>
      <c r="DG273" s="85">
        <f t="shared" si="151"/>
        <v>0</v>
      </c>
      <c r="DH273" s="85">
        <f t="shared" si="163"/>
        <v>0</v>
      </c>
      <c r="DI273" s="85" t="str">
        <f t="shared" si="152"/>
        <v>NO APLICA</v>
      </c>
      <c r="DJ273" s="7" t="str">
        <f t="shared" si="164"/>
        <v>NO APLICA</v>
      </c>
      <c r="DK273" s="7" t="str">
        <f t="shared" si="153"/>
        <v>NO APLICA</v>
      </c>
      <c r="DL273" s="12">
        <f t="shared" si="165"/>
        <v>5075</v>
      </c>
      <c r="DM273" s="12">
        <f>VLOOKUP(A273,'5 TD'!$A:$B,2,0)</f>
        <v>5075</v>
      </c>
      <c r="DN273" s="7" t="str">
        <f t="shared" si="154"/>
        <v>NO APLICA</v>
      </c>
      <c r="DO273" s="85" t="str">
        <f t="shared" si="155"/>
        <v>NO APLICA</v>
      </c>
      <c r="DP273" s="85" t="str">
        <f t="shared" si="137"/>
        <v>NO APLICA</v>
      </c>
      <c r="DQ273" s="7" t="str">
        <f t="shared" si="138"/>
        <v>NO APLICA</v>
      </c>
      <c r="DR273" s="85" t="str">
        <f t="shared" si="166"/>
        <v>NO APLICA</v>
      </c>
      <c r="DS273" s="2">
        <f>+('3 Planilla Preadjudicación OTIC'!BO273)</f>
        <v>0</v>
      </c>
      <c r="DT273" s="2" t="str">
        <f>IF(DR273="APROBADO",VLOOKUP(A273,'5 TD'!$D$3:$E$270,2,0),"NO APLICA")</f>
        <v>NO APLICA</v>
      </c>
      <c r="DU273" s="2" t="str">
        <f t="shared" si="139"/>
        <v>NO APLICA</v>
      </c>
      <c r="DV273" s="2" t="str">
        <f>IF(DU273="SI",VLOOKUP(A273,'5 TD'!$G$3:$H$270,2,0),"NO APLICA ")</f>
        <v xml:space="preserve">NO APLICA </v>
      </c>
      <c r="DW273" s="2" t="str">
        <f t="shared" si="167"/>
        <v>NO</v>
      </c>
      <c r="DX273" s="2" t="str">
        <f>IF(DW273="SI",VLOOKUP(A273,'5 TD'!$J$4:$K$472,2,0),"NO APLICA")</f>
        <v>NO APLICA</v>
      </c>
      <c r="DY273" s="2" t="str">
        <f t="shared" si="168"/>
        <v>NO</v>
      </c>
      <c r="DZ273" s="7" t="str">
        <f>IF(DY273="SI",VLOOKUP(A273,'5 TD'!$M$4:$N$350,2,0),"NO APLICA")</f>
        <v>NO APLICA</v>
      </c>
      <c r="EA273" s="2" t="str">
        <f t="shared" si="156"/>
        <v>NO APLICA</v>
      </c>
      <c r="EB273" s="12" t="str">
        <f t="shared" si="169"/>
        <v/>
      </c>
      <c r="EC273" s="12" t="str">
        <f>IF(EA273="SI",VLOOKUP(A273,'5 TD'!$V$4:$W$479,2,0),"NO APLICA")</f>
        <v>NO APLICA</v>
      </c>
      <c r="ED273" s="2" t="str">
        <f t="shared" si="140"/>
        <v>NO</v>
      </c>
      <c r="EE273" s="79" t="str">
        <f>IF(ED273="SI",VLOOKUP(AI273,COMPORTAMIENTO!$A$1:$H$2100,7,0),"NO APLICA")</f>
        <v>NO APLICA</v>
      </c>
      <c r="EF273" s="234" t="str">
        <f>IF(ED273="SI",VLOOKUP(A273,'5 TD'!$P$2:$Q$479,2,0),"NO APLICA")</f>
        <v>NO APLICA</v>
      </c>
      <c r="EG273" s="2" t="str">
        <f t="shared" si="141"/>
        <v>NO</v>
      </c>
      <c r="EH273" s="2">
        <f>IF(CZ273="no",0,VLOOKUP(AI273,EXPERIENCIA!$A$1:$C$2100,2,0))</f>
        <v>1</v>
      </c>
      <c r="EI273" s="2">
        <f>IF(CZ273="si",VLOOKUP(A273,'5 TD'!$S$3:$T$2103,2,0),0)</f>
        <v>24</v>
      </c>
      <c r="EJ273" s="2" t="str">
        <f t="shared" si="142"/>
        <v>NO</v>
      </c>
      <c r="EK273" s="2">
        <f>+('3 Planilla Preadjudicación OTIC'!BU274)</f>
        <v>0</v>
      </c>
      <c r="EL273" s="211" t="s">
        <v>1570</v>
      </c>
      <c r="EM273" s="229" t="s">
        <v>1711</v>
      </c>
      <c r="EN273" s="211" t="s">
        <v>1712</v>
      </c>
    </row>
    <row r="274" spans="1:144" s="211" customFormat="1" ht="15" hidden="1" customHeight="1" x14ac:dyDescent="0.3">
      <c r="A274" s="2">
        <f>+('3 Planilla Preadjudicación OTIC'!A274)</f>
        <v>14540</v>
      </c>
      <c r="B274" s="2" t="str">
        <f>+('3 Planilla Preadjudicación OTIC'!B274)</f>
        <v>53334038-5</v>
      </c>
      <c r="C274" s="4">
        <f>+('3 Planilla Preadjudicación OTIC'!E274)</f>
        <v>2025</v>
      </c>
      <c r="D274" s="4" t="str">
        <f>+('3 Planilla Preadjudicación OTIC'!F274)</f>
        <v>Fondos Regionales</v>
      </c>
      <c r="E274" s="4" t="str">
        <f>+('3 Planilla Preadjudicación OTIC'!G274)</f>
        <v>61531000-K</v>
      </c>
      <c r="F274" s="4" t="str">
        <f>+('3 Planilla Preadjudicación OTIC'!H274)</f>
        <v>SENCE</v>
      </c>
      <c r="G274" s="4"/>
      <c r="H274" s="4"/>
      <c r="I274" s="4" t="str">
        <f>+('3 Planilla Preadjudicación OTIC'!I274)</f>
        <v>SERVICIO DE GUARDIA DE SEGURIDAD</v>
      </c>
      <c r="J274" s="4" t="str">
        <f>+('3 Planilla Preadjudicación OTIC'!J274)</f>
        <v>PF1184</v>
      </c>
      <c r="K274" s="4">
        <f>+('3 Planilla Preadjudicación OTIC'!K274)</f>
        <v>0</v>
      </c>
      <c r="L274" s="4">
        <f>+('3 Planilla Preadjudicación OTIC'!L274)</f>
        <v>0</v>
      </c>
      <c r="M274" s="2">
        <f>+('3 Planilla Preadjudicación OTIC'!M274)</f>
        <v>9</v>
      </c>
      <c r="N274" s="4" t="str">
        <f>+('3 Planilla Preadjudicación OTIC'!N274)</f>
        <v>DE LA ARAUCANÍA</v>
      </c>
      <c r="O274" s="4" t="str">
        <f>+('3 Planilla Preadjudicación OTIC'!O274)</f>
        <v>PURÉN</v>
      </c>
      <c r="P274" s="4" t="str">
        <f>+('3 Planilla Preadjudicación OTIC'!P274)</f>
        <v>PERSONAS VULNERABLES PERTENECIENTES AL 80 % MÁS VULNERABLE</v>
      </c>
      <c r="Q274" s="4" t="str">
        <f>+('3 Planilla Preadjudicación OTIC'!Q274)</f>
        <v>PRESENCIAL</v>
      </c>
      <c r="R274" s="4" t="str">
        <f>+('3 Planilla Preadjudicación OTIC'!R274)</f>
        <v>DEPENDIENTE</v>
      </c>
      <c r="S274" s="4" t="str">
        <f>+('3 Planilla Preadjudicación OTIC'!S274)</f>
        <v>01. LUNES - MAÑANA / 04. MARTES - MAÑANA / 07. MIÉRCOLES - MAÑANA / 10. JUEVES - MAÑANA / 13. VIERNES - MAÑANA</v>
      </c>
      <c r="T274" s="2">
        <f>+('3 Planilla Preadjudicación OTIC'!T274)</f>
        <v>20</v>
      </c>
      <c r="U274" s="2">
        <f>+('3 Planilla Preadjudicación OTIC'!U274)</f>
        <v>90</v>
      </c>
      <c r="V274" s="2">
        <f>+('3 Planilla Preadjudicación OTIC'!V274)</f>
        <v>0</v>
      </c>
      <c r="W274" s="2">
        <f>+('3 Planilla Preadjudicación OTIC'!W274)</f>
        <v>90</v>
      </c>
      <c r="X274" s="2">
        <f>+('3 Planilla Preadjudicación OTIC'!X274)</f>
        <v>4</v>
      </c>
      <c r="Y274" s="2" t="str">
        <f>+('3 Planilla Preadjudicación OTIC'!Y274)</f>
        <v>SI</v>
      </c>
      <c r="Z274" s="2" t="str">
        <f>+('3 Planilla Preadjudicación OTIC'!Z274)</f>
        <v>SI</v>
      </c>
      <c r="AA274" s="2" t="str">
        <f>+('3 Planilla Preadjudicación OTIC'!AA274)</f>
        <v>NO</v>
      </c>
      <c r="AB274" s="4">
        <f>+('3 Planilla Preadjudicación OTIC'!AB274)</f>
        <v>0</v>
      </c>
      <c r="AC274" s="4" t="str">
        <f>+('3 Planilla Preadjudicación OTIC'!AC274)</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74" s="2" t="str">
        <f>+('3 Planilla Preadjudicación OTIC'!AD274)</f>
        <v>SI</v>
      </c>
      <c r="AE274" s="4" t="str">
        <f>+('3 Planilla Preadjudicación OTIC'!AE274)</f>
        <v>CERTIFICADO DE APROBACIÓN Y TARJETA DE IDENTIFICACIÓN. CREDENCIAL DE GUARDIA PRIVADO DE SEGURIDAD OS-10 OTORGADA POR LA PREFECTURA DE SEGURIDAD PRIVADA DE CARABINEROS DE CHILE</v>
      </c>
      <c r="AF274" s="2" t="str">
        <f>+('3 Planilla Preadjudicación OTIC'!AF274)</f>
        <v>CONVOCATORIA ABIERTA</v>
      </c>
      <c r="AG274" s="2">
        <f>+('3 Planilla Preadjudicación OTIC'!AG274)</f>
        <v>23</v>
      </c>
      <c r="AH274" s="30">
        <v>2</v>
      </c>
      <c r="AI274" s="2" t="str">
        <f>+('3 Planilla Preadjudicación OTIC'!AI274)</f>
        <v>76018228-1</v>
      </c>
      <c r="AJ274" s="135" t="str">
        <f>+('3 Planilla Preadjudicación OTIC'!AJ274)</f>
        <v>Centro Educativo Otecnika LTDA</v>
      </c>
      <c r="AK274" s="4">
        <f>+('3 Planilla Preadjudicación OTIC'!AK274)</f>
        <v>90</v>
      </c>
      <c r="AL274" s="2">
        <f>+('3 Planilla Preadjudicación OTIC'!AL274)</f>
        <v>23</v>
      </c>
      <c r="AM274" s="2">
        <f>+('3 Planilla Preadjudicación OTIC'!AM274)</f>
        <v>5075</v>
      </c>
      <c r="AN274" s="12">
        <f>+('3 Planilla Preadjudicación OTIC'!AN274)</f>
        <v>0</v>
      </c>
      <c r="AO274" s="12">
        <f>+('3 Planilla Preadjudicación OTIC'!AO274)</f>
        <v>0</v>
      </c>
      <c r="AP274" s="12" t="str">
        <f>+('3 Planilla Preadjudicación OTIC'!AP274)</f>
        <v>9.135.000</v>
      </c>
      <c r="AQ274" s="12">
        <f>+('3 Planilla Preadjudicación OTIC'!AQ274)</f>
        <v>1840000</v>
      </c>
      <c r="AR274" s="12">
        <f>+('3 Planilla Preadjudicación OTIC'!AR274)</f>
        <v>0</v>
      </c>
      <c r="AS274" s="12">
        <f>+('3 Planilla Preadjudicación OTIC'!AS274)</f>
        <v>2300000</v>
      </c>
      <c r="AT274" s="12">
        <f>+('3 Planilla Preadjudicación OTIC'!AT274)</f>
        <v>0</v>
      </c>
      <c r="AU274" s="12" t="str">
        <f>+('3 Planilla Preadjudicación OTIC'!AU274)</f>
        <v>13.275.000</v>
      </c>
      <c r="AV274" s="12" t="s">
        <v>67</v>
      </c>
      <c r="AW274" s="2" t="str">
        <f>+('3 Planilla Preadjudicación OTIC'!AW274)</f>
        <v>Curso debe ser rechazado en verificación de requisitos. Curso requerido con licencia habilitante y no presenta valor de esta</v>
      </c>
      <c r="AX274" s="4" t="str">
        <f>+('3 Planilla Preadjudicación OTIC'!AX274)</f>
        <v>-</v>
      </c>
      <c r="AY274" s="2" t="str">
        <f>+('3 Planilla Preadjudicación OTIC'!AY274)</f>
        <v>-</v>
      </c>
      <c r="AZ274" s="2" t="str">
        <f>+('3 Planilla Preadjudicación OTIC'!BA274)</f>
        <v>-</v>
      </c>
      <c r="BA274" s="2" t="str">
        <f>+('3 Planilla Preadjudicación OTIC'!BB274)</f>
        <v>-</v>
      </c>
      <c r="BB274" s="2" t="str">
        <f>+('3 Planilla Preadjudicación OTIC'!BC274)</f>
        <v>-</v>
      </c>
      <c r="BC274" s="2" t="str">
        <f>+('3 Planilla Preadjudicación OTIC'!BD274)</f>
        <v>-</v>
      </c>
      <c r="BD274" s="2" t="str">
        <f>+('3 Planilla Preadjudicación OTIC'!BE274)</f>
        <v>-</v>
      </c>
      <c r="BE274" s="2" t="str">
        <f>+('3 Planilla Preadjudicación OTIC'!BF274)</f>
        <v>-</v>
      </c>
      <c r="BF274" s="2"/>
      <c r="BG274" s="2" t="str">
        <f>+('3 Planilla Preadjudicación OTIC'!BG274)</f>
        <v>-</v>
      </c>
      <c r="BH274" s="2" t="str">
        <f>+('3 Planilla Preadjudicación OTIC'!BH274)</f>
        <v>-</v>
      </c>
      <c r="BI274" s="2" t="str">
        <f>+('3 Planilla Preadjudicación OTIC'!BI274)</f>
        <v>-</v>
      </c>
      <c r="BJ274" s="2" t="str">
        <f>+('3 Planilla Preadjudicación OTIC'!BJ274)</f>
        <v>-</v>
      </c>
      <c r="BK274" s="2" t="str">
        <f>+('3 Planilla Preadjudicación OTIC'!BK274)</f>
        <v>-</v>
      </c>
      <c r="BL274" s="199" t="str">
        <f>+('3 Planilla Preadjudicación OTIC'!BM274)</f>
        <v>-</v>
      </c>
      <c r="BM274" s="103">
        <f>ROUND(('3 Planilla Preadjudicación OTIC'!BN274),1)</f>
        <v>0</v>
      </c>
      <c r="BN274" s="4">
        <f>+('3 Planilla Preadjudicación OTIC'!BO274)</f>
        <v>0</v>
      </c>
      <c r="BO274" s="4">
        <f>+('3 Planilla Preadjudicación OTIC'!BP274)</f>
        <v>0</v>
      </c>
      <c r="BP274" s="4">
        <f>+('3 Planilla Preadjudicación OTIC'!BQ274)</f>
        <v>0</v>
      </c>
      <c r="BQ274" s="4">
        <f>+('3 Planilla Preadjudicación OTIC'!BR274)</f>
        <v>0</v>
      </c>
      <c r="BR274" s="4">
        <f>+('3 Planilla Preadjudicación OTIC'!BS274)</f>
        <v>0</v>
      </c>
      <c r="BS274" s="4">
        <f>+('3 Planilla Preadjudicación OTIC'!BT274)</f>
        <v>0</v>
      </c>
      <c r="BT274" s="135"/>
      <c r="BU274" s="85">
        <f>IF(VLOOKUP(A274,'BD OFICIAL'!$A$1:$AL$2097,7,0)=D274,0,1)</f>
        <v>0</v>
      </c>
      <c r="BV274" s="85">
        <f>IF(VLOOKUP(A274,'BD OFICIAL'!$A$1:$AL$2097,11,0)=J274,0,1)</f>
        <v>0</v>
      </c>
      <c r="BW274" s="85">
        <f>IF(VLOOKUP(A274,'BD OFICIAL'!$A$1:$AL$2097,13,0)=L274,0,1)</f>
        <v>0</v>
      </c>
      <c r="BX274" s="2">
        <f>IF(VLOOKUP(A274,'BD OFICIAL'!$A$1:$AL$2097,16,0)=O274,0,1)</f>
        <v>0</v>
      </c>
      <c r="BY274" s="2">
        <f>IF(VLOOKUP(A274,'BD OFICIAL'!$A$1:$AL$2097,17,0)=P274,0,1)</f>
        <v>0</v>
      </c>
      <c r="BZ274" s="2">
        <f>IF(VLOOKUP(A274,'BD OFICIAL'!$A$1:$AL$2097,19,0)=R274,0,1)</f>
        <v>0</v>
      </c>
      <c r="CA274" s="2">
        <f>IF(VLOOKUP(A274,'BD OFICIAL'!$A$1:$AL$2097,21,0)=T274,0,1)</f>
        <v>0</v>
      </c>
      <c r="CB274" s="2">
        <f>IF(VLOOKUP(A274,'BD OFICIAL'!$A$1:$AL$2097,24,0)=AK274,0,1)</f>
        <v>0</v>
      </c>
      <c r="CC274" s="2">
        <f>IF(VLOOKUP(A274,'BD OFICIAL'!$A$1:$AL$2097,25,0)=X274,0,1)</f>
        <v>0</v>
      </c>
      <c r="CD274" s="2">
        <f>IF(VLOOKUP(A274,'BD OFICIAL'!$A$1:$AL$2097,26,0)=Y274,0,1)</f>
        <v>0</v>
      </c>
      <c r="CE274" s="2">
        <f>IF(VLOOKUP(A274,'BD OFICIAL'!$A$1:$AL$2097,27,0)=Z274,0,1)</f>
        <v>0</v>
      </c>
      <c r="CF274" s="2">
        <f>IF(VLOOKUP(A274,'BD OFICIAL'!$A$1:$AL$2097,28,0)=AA274,0,1)</f>
        <v>0</v>
      </c>
      <c r="CG274" s="2">
        <f>IF(VLOOKUP(A274,'BD OFICIAL'!$A$1:$AL$2097,33,0)=AF274,0,1)</f>
        <v>0</v>
      </c>
      <c r="CH274" s="2">
        <f>IF(VLOOKUP(A274,'BD OFICIAL'!$A$1:$AL$2097,35,0)=AH274,0,1)</f>
        <v>0</v>
      </c>
      <c r="CI274" s="85">
        <f>IF(VLOOKUP(A274,'BD OFICIAL'!$A$1:$AL$2097,34,0)=AL274,0,1)</f>
        <v>0</v>
      </c>
      <c r="CJ274" s="12">
        <f>VLOOKUP(A274,'BD OFICIAL'!$A$1:$AM$2097,36,0)*AM274-AP274</f>
        <v>0</v>
      </c>
      <c r="CK274" s="85" t="str">
        <f t="shared" si="143"/>
        <v>SSH</v>
      </c>
      <c r="CL274" s="85" t="str">
        <f t="shared" si="144"/>
        <v>SI</v>
      </c>
      <c r="CM274" s="85" t="str">
        <f t="shared" si="157"/>
        <v>NO</v>
      </c>
      <c r="CN274" s="31">
        <f t="shared" si="158"/>
        <v>0</v>
      </c>
      <c r="CO274" s="31">
        <f t="shared" si="145"/>
        <v>0</v>
      </c>
      <c r="CP274" s="31">
        <f t="shared" si="136"/>
        <v>0</v>
      </c>
      <c r="CQ274" s="31">
        <f>IF(Y274="NO",0,IF(Y274="SI",IF(VLOOKUP(A274,'BD OFICIAL'!$A:$AO,40,0)=AQ274,0,1)))</f>
        <v>0</v>
      </c>
      <c r="CR274" s="31">
        <f>IF(Z274="NO",0,IF(Z274="SI",IF(VLOOKUP(A274,'BD OFICIAL'!$A:$AO,41,0)=AS274,0,1)))</f>
        <v>0</v>
      </c>
      <c r="CS274" s="31">
        <f t="shared" si="146"/>
        <v>0</v>
      </c>
      <c r="CT274" s="31">
        <f t="shared" si="147"/>
        <v>0</v>
      </c>
      <c r="CU274" s="31">
        <f>IF(VLOOKUP(A274,'BD OFICIAL'!$A$1:$AL$1055,31,0)="SI",IF(AT274&gt;0,0,1),IF(AT274=0,0,1))</f>
        <v>1</v>
      </c>
      <c r="CV274" s="31">
        <f t="shared" si="148"/>
        <v>0</v>
      </c>
      <c r="CW274" s="31">
        <f t="shared" si="149"/>
        <v>0</v>
      </c>
      <c r="CX274" s="85" t="str">
        <f t="shared" si="159"/>
        <v>NO</v>
      </c>
      <c r="CY274" s="31">
        <f t="shared" si="160"/>
        <v>0</v>
      </c>
      <c r="CZ274" s="85" t="str">
        <f>IF(ISERROR(VLOOKUP(AI274,EXPERIENCIA!$A$1:$C$2100,1,0)),"NO","SI")</f>
        <v>SI</v>
      </c>
      <c r="DA274" s="85" t="str">
        <f>IF(CX274="no","NO APLICA",IF(AX274=0,"ERROR NOTA",IF(AND(AX274&gt;1,CZ274="NO"),"ERROR NOTA",IF(AND(CZ274="NO",AX274=1),0,IF(VLOOKUP(AI274,EXPERIENCIA!$A$1:$C$2100,3,0)=AX274,0,"ERROR NOTA")))))</f>
        <v>NO APLICA</v>
      </c>
      <c r="DB274" s="85" t="str">
        <f>IF(ISERROR(VLOOKUP(AI274,COMPORTAMIENTO!$A$1:$C$2100,1,0)),"NO","SI")</f>
        <v>SI</v>
      </c>
      <c r="DC274" s="85" t="str">
        <f>IF(CX274="NO","NO APLICA",IF(AY274=0,"ERROR NOTA",IF(AND(DB274="NO",AY274=7),0,IF(VLOOKUP(AI274,COMPORTAMIENTO!$A$2:$H$2100,8,0)=AY274,0,"ERROR NOTA"))))</f>
        <v>NO APLICA</v>
      </c>
      <c r="DD274" s="103" t="str">
        <f t="shared" si="161"/>
        <v>NO APLICA</v>
      </c>
      <c r="DE274" s="103" t="str">
        <f t="shared" si="162"/>
        <v>NO APLICA</v>
      </c>
      <c r="DF274" s="85" t="str">
        <f t="shared" si="150"/>
        <v>SI</v>
      </c>
      <c r="DG274" s="85">
        <f t="shared" si="151"/>
        <v>0</v>
      </c>
      <c r="DH274" s="85">
        <f t="shared" si="163"/>
        <v>0</v>
      </c>
      <c r="DI274" s="85" t="str">
        <f t="shared" si="152"/>
        <v>NO APLICA</v>
      </c>
      <c r="DJ274" s="7" t="str">
        <f t="shared" si="164"/>
        <v>NO APLICA</v>
      </c>
      <c r="DK274" s="7" t="str">
        <f t="shared" si="153"/>
        <v>NO APLICA</v>
      </c>
      <c r="DL274" s="12">
        <f t="shared" si="165"/>
        <v>5075</v>
      </c>
      <c r="DM274" s="12">
        <f>VLOOKUP(A274,'5 TD'!$A:$B,2,0)</f>
        <v>5075</v>
      </c>
      <c r="DN274" s="7" t="str">
        <f t="shared" si="154"/>
        <v>NO APLICA</v>
      </c>
      <c r="DO274" s="85" t="str">
        <f t="shared" si="155"/>
        <v>NO APLICA</v>
      </c>
      <c r="DP274" s="85" t="str">
        <f t="shared" si="137"/>
        <v>NO APLICA</v>
      </c>
      <c r="DQ274" s="7" t="str">
        <f t="shared" si="138"/>
        <v>NO APLICA</v>
      </c>
      <c r="DR274" s="85" t="str">
        <f t="shared" si="166"/>
        <v>NO APLICA</v>
      </c>
      <c r="DS274" s="2">
        <f>+('3 Planilla Preadjudicación OTIC'!BO274)</f>
        <v>0</v>
      </c>
      <c r="DT274" s="2" t="str">
        <f>IF(DR274="APROBADO",VLOOKUP(A274,'5 TD'!$D$3:$E$270,2,0),"NO APLICA")</f>
        <v>NO APLICA</v>
      </c>
      <c r="DU274" s="2" t="str">
        <f t="shared" si="139"/>
        <v>NO APLICA</v>
      </c>
      <c r="DV274" s="2" t="str">
        <f>IF(DU274="SI",VLOOKUP(A274,'5 TD'!$G$3:$H$270,2,0),"NO APLICA ")</f>
        <v xml:space="preserve">NO APLICA </v>
      </c>
      <c r="DW274" s="2" t="str">
        <f t="shared" si="167"/>
        <v>NO</v>
      </c>
      <c r="DX274" s="2" t="str">
        <f>IF(DW274="SI",VLOOKUP(A274,'5 TD'!$J$4:$K$472,2,0),"NO APLICA")</f>
        <v>NO APLICA</v>
      </c>
      <c r="DY274" s="2" t="str">
        <f t="shared" si="168"/>
        <v>NO</v>
      </c>
      <c r="DZ274" s="7" t="str">
        <f>IF(DY274="SI",VLOOKUP(A274,'5 TD'!$M$4:$N$350,2,0),"NO APLICA")</f>
        <v>NO APLICA</v>
      </c>
      <c r="EA274" s="2" t="str">
        <f t="shared" si="156"/>
        <v>NO APLICA</v>
      </c>
      <c r="EB274" s="12" t="str">
        <f t="shared" si="169"/>
        <v/>
      </c>
      <c r="EC274" s="12" t="str">
        <f>IF(EA274="SI",VLOOKUP(A274,'5 TD'!$V$4:$W$479,2,0),"NO APLICA")</f>
        <v>NO APLICA</v>
      </c>
      <c r="ED274" s="2" t="str">
        <f t="shared" si="140"/>
        <v>NO</v>
      </c>
      <c r="EE274" s="79" t="str">
        <f>IF(ED274="SI",VLOOKUP(AI274,COMPORTAMIENTO!$A$1:$H$2100,7,0),"NO APLICA")</f>
        <v>NO APLICA</v>
      </c>
      <c r="EF274" s="234" t="str">
        <f>IF(ED274="SI",VLOOKUP(A274,'5 TD'!$P$2:$Q$479,2,0),"NO APLICA")</f>
        <v>NO APLICA</v>
      </c>
      <c r="EG274" s="2" t="str">
        <f t="shared" si="141"/>
        <v>NO</v>
      </c>
      <c r="EH274" s="2">
        <f>IF(CZ274="no",0,VLOOKUP(AI274,EXPERIENCIA!$A$1:$C$2100,2,0))</f>
        <v>1</v>
      </c>
      <c r="EI274" s="2">
        <f>IF(CZ274="si",VLOOKUP(A274,'5 TD'!$S$3:$T$2103,2,0),0)</f>
        <v>24</v>
      </c>
      <c r="EJ274" s="2" t="str">
        <f t="shared" si="142"/>
        <v>NO</v>
      </c>
      <c r="EK274" s="2">
        <f>+('3 Planilla Preadjudicación OTIC'!BU275)</f>
        <v>0</v>
      </c>
      <c r="EL274" s="211" t="s">
        <v>1570</v>
      </c>
      <c r="EM274" s="229" t="s">
        <v>1711</v>
      </c>
      <c r="EN274" s="211" t="s">
        <v>1712</v>
      </c>
    </row>
    <row r="275" spans="1:144" s="211" customFormat="1" ht="15" hidden="1" customHeight="1" x14ac:dyDescent="0.3">
      <c r="A275" s="2">
        <f>+('3 Planilla Preadjudicación OTIC'!A275)</f>
        <v>14536</v>
      </c>
      <c r="B275" s="2" t="str">
        <f>+('3 Planilla Preadjudicación OTIC'!B275)</f>
        <v>53334038-5</v>
      </c>
      <c r="C275" s="4">
        <f>+('3 Planilla Preadjudicación OTIC'!E275)</f>
        <v>2025</v>
      </c>
      <c r="D275" s="4" t="str">
        <f>+('3 Planilla Preadjudicación OTIC'!F275)</f>
        <v>Fondos Regionales</v>
      </c>
      <c r="E275" s="4" t="str">
        <f>+('3 Planilla Preadjudicación OTIC'!G275)</f>
        <v>61531000-K</v>
      </c>
      <c r="F275" s="4" t="str">
        <f>+('3 Planilla Preadjudicación OTIC'!H275)</f>
        <v>SENCE</v>
      </c>
      <c r="G275" s="4"/>
      <c r="H275" s="4"/>
      <c r="I275" s="4" t="str">
        <f>+('3 Planilla Preadjudicación OTIC'!I275)</f>
        <v>GESTIONANDO Y FORMALIZANDO MI EMPRENDIMIENTO</v>
      </c>
      <c r="J275" s="4" t="str">
        <f>+('3 Planilla Preadjudicación OTIC'!J275)</f>
        <v>PF1199</v>
      </c>
      <c r="K275" s="4" t="str">
        <f>+('3 Planilla Preadjudicación OTIC'!K275)</f>
        <v>TÉCNICAS PARA EL EMPRENDIMIENTO</v>
      </c>
      <c r="L275" s="4" t="str">
        <f>+('3 Planilla Preadjudicación OTIC'!L275)</f>
        <v>PF0921</v>
      </c>
      <c r="M275" s="2">
        <f>+('3 Planilla Preadjudicación OTIC'!M275)</f>
        <v>9</v>
      </c>
      <c r="N275" s="4" t="str">
        <f>+('3 Planilla Preadjudicación OTIC'!N275)</f>
        <v>DE LA ARAUCANÍA</v>
      </c>
      <c r="O275" s="4" t="str">
        <f>+('3 Planilla Preadjudicación OTIC'!O275)</f>
        <v>CHOLCHOL</v>
      </c>
      <c r="P275" s="4" t="str">
        <f>+('3 Planilla Preadjudicación OTIC'!P275)</f>
        <v>PERSONAS VULNERABLES PERTENECIENTES AL 80 % MÁS VULNERABLE</v>
      </c>
      <c r="Q275" s="4" t="str">
        <f>+('3 Planilla Preadjudicación OTIC'!Q275)</f>
        <v>PRESENCIAL</v>
      </c>
      <c r="R275" s="4" t="str">
        <f>+('3 Planilla Preadjudicación OTIC'!R275)</f>
        <v>INDEPENDIENTE</v>
      </c>
      <c r="S275" s="4" t="str">
        <f>+('3 Planilla Preadjudicación OTIC'!S275)</f>
        <v>01. LUNES - MAÑANA / 04. MARTES - MAÑANA / 07. MIÉRCOLES - MAÑANA / 10. JUEVES - MAÑANA / 13. VIERNES - MAÑANA</v>
      </c>
      <c r="T275" s="2">
        <f>+('3 Planilla Preadjudicación OTIC'!T275)</f>
        <v>20</v>
      </c>
      <c r="U275" s="2">
        <f>+('3 Planilla Preadjudicación OTIC'!U275)</f>
        <v>100</v>
      </c>
      <c r="V275" s="2">
        <f>+('3 Planilla Preadjudicación OTIC'!V275)</f>
        <v>12</v>
      </c>
      <c r="W275" s="2">
        <f>+('3 Planilla Preadjudicación OTIC'!W275)</f>
        <v>112</v>
      </c>
      <c r="X275" s="2">
        <f>+('3 Planilla Preadjudicación OTIC'!X275)</f>
        <v>4</v>
      </c>
      <c r="Y275" s="2" t="str">
        <f>+('3 Planilla Preadjudicación OTIC'!Y275)</f>
        <v>SI</v>
      </c>
      <c r="Z275" s="2" t="str">
        <f>+('3 Planilla Preadjudicación OTIC'!Z275)</f>
        <v>SI</v>
      </c>
      <c r="AA275" s="2" t="str">
        <f>+('3 Planilla Preadjudicación OTIC'!AA275)</f>
        <v>SI</v>
      </c>
      <c r="AB275" s="4">
        <f>+('3 Planilla Preadjudicación OTIC'!AB275)</f>
        <v>0</v>
      </c>
      <c r="AC275" s="4" t="str">
        <f>+('3 Planilla Preadjudicación OTIC'!AC275)</f>
        <v>EDUCACIÓN BÁSICA COMPLETA, PREFERENTEMENTE; NIVEL DE MANEJO COMPUTACIONAL BÁSICO (O NIVEL USUARIO),
PREFERENTEMENTE.</v>
      </c>
      <c r="AD275" s="2" t="str">
        <f>+('3 Planilla Preadjudicación OTIC'!AD275)</f>
        <v>No</v>
      </c>
      <c r="AE275" s="4">
        <f>+('3 Planilla Preadjudicación OTIC'!AE275)</f>
        <v>0</v>
      </c>
      <c r="AF275" s="2" t="str">
        <f>+('3 Planilla Preadjudicación OTIC'!AF275)</f>
        <v>CONVOCATORIA ABIERTA</v>
      </c>
      <c r="AG275" s="2">
        <f>+('3 Planilla Preadjudicación OTIC'!AG275)</f>
        <v>28</v>
      </c>
      <c r="AH275" s="30">
        <v>2</v>
      </c>
      <c r="AI275" s="2" t="str">
        <f>+('3 Planilla Preadjudicación OTIC'!AI275)</f>
        <v>76473790-3</v>
      </c>
      <c r="AJ275" s="135" t="str">
        <f>+('3 Planilla Preadjudicación OTIC'!AJ275)</f>
        <v>Visión Capacitacion LTDA</v>
      </c>
      <c r="AK275" s="4">
        <f>+('3 Planilla Preadjudicación OTIC'!AK275)</f>
        <v>112</v>
      </c>
      <c r="AL275" s="2">
        <f>+('3 Planilla Preadjudicación OTIC'!AL275)</f>
        <v>28</v>
      </c>
      <c r="AM275" s="2">
        <f>+('3 Planilla Preadjudicación OTIC'!AM275)</f>
        <v>5075</v>
      </c>
      <c r="AN275" s="12">
        <f>+('3 Planilla Preadjudicación OTIC'!AN275)</f>
        <v>275000</v>
      </c>
      <c r="AO275" s="12">
        <f>+('3 Planilla Preadjudicación OTIC'!AO275)</f>
        <v>0</v>
      </c>
      <c r="AP275" s="12" t="str">
        <f>+('3 Planilla Preadjudicación OTIC'!AP275)</f>
        <v>11.368.000</v>
      </c>
      <c r="AQ275" s="12">
        <f>+('3 Planilla Preadjudicación OTIC'!AQ275)</f>
        <v>2240000</v>
      </c>
      <c r="AR275" s="12">
        <f>+('3 Planilla Preadjudicación OTIC'!AR275)</f>
        <v>5500000</v>
      </c>
      <c r="AS275" s="12">
        <f>+('3 Planilla Preadjudicación OTIC'!AS275)</f>
        <v>2800000</v>
      </c>
      <c r="AT275" s="12">
        <f>+('3 Planilla Preadjudicación OTIC'!AT275)</f>
        <v>0</v>
      </c>
      <c r="AU275" s="12" t="str">
        <f>+('3 Planilla Preadjudicación OTIC'!AU275)</f>
        <v>21.908.000</v>
      </c>
      <c r="AV275" s="12" t="str">
        <f>+('3 Planilla Preadjudicación OTIC'!AV275)</f>
        <v>Si</v>
      </c>
      <c r="AW275" s="2" t="str">
        <f>+('3 Planilla Preadjudicación OTIC'!AW275)</f>
        <v>sin observaciones</v>
      </c>
      <c r="AX275" s="4">
        <f>+('3 Planilla Preadjudicación OTIC'!AX275)</f>
        <v>1</v>
      </c>
      <c r="AY275" s="2">
        <f>+('3 Planilla Preadjudicación OTIC'!AY275)</f>
        <v>7</v>
      </c>
      <c r="AZ275" s="2" t="str">
        <f>+('3 Planilla Preadjudicación OTIC'!BA275)</f>
        <v>-</v>
      </c>
      <c r="BA275" s="2" t="str">
        <f>+('3 Planilla Preadjudicación OTIC'!BB275)</f>
        <v>-</v>
      </c>
      <c r="BB275" s="2" t="str">
        <f>+('3 Planilla Preadjudicación OTIC'!BC275)</f>
        <v>-</v>
      </c>
      <c r="BC275" s="2" t="str">
        <f>+('3 Planilla Preadjudicación OTIC'!BD275)</f>
        <v>-</v>
      </c>
      <c r="BD275" s="2" t="str">
        <f>+('3 Planilla Preadjudicación OTIC'!BE275)</f>
        <v>-</v>
      </c>
      <c r="BE275" s="2" t="str">
        <f>+('3 Planilla Preadjudicación OTIC'!BF275)</f>
        <v>-</v>
      </c>
      <c r="BF275" s="2"/>
      <c r="BG275" s="2">
        <f>+('3 Planilla Preadjudicación OTIC'!BG275)</f>
        <v>7</v>
      </c>
      <c r="BH275" s="2">
        <f>+('3 Planilla Preadjudicación OTIC'!BH275)</f>
        <v>7</v>
      </c>
      <c r="BI275" s="2">
        <f>+('3 Planilla Preadjudicación OTIC'!BI275)</f>
        <v>5</v>
      </c>
      <c r="BJ275" s="2">
        <f>+('3 Planilla Preadjudicación OTIC'!BJ275)</f>
        <v>5</v>
      </c>
      <c r="BK275" s="2">
        <f>+('3 Planilla Preadjudicación OTIC'!BK275)</f>
        <v>5.3</v>
      </c>
      <c r="BL275" s="199">
        <f>+('3 Planilla Preadjudicación OTIC'!BM275)</f>
        <v>7</v>
      </c>
      <c r="BM275" s="103">
        <f>ROUND(('3 Planilla Preadjudicación OTIC'!BN275),1)</f>
        <v>5.8</v>
      </c>
      <c r="BN275" s="4">
        <f>+('3 Planilla Preadjudicación OTIC'!BO275)</f>
        <v>0</v>
      </c>
      <c r="BO275" s="4">
        <f>+('3 Planilla Preadjudicación OTIC'!BP275)</f>
        <v>0</v>
      </c>
      <c r="BP275" s="4">
        <f>+('3 Planilla Preadjudicación OTIC'!BQ275)</f>
        <v>0</v>
      </c>
      <c r="BQ275" s="4">
        <f>+('3 Planilla Preadjudicación OTIC'!BR275)</f>
        <v>0</v>
      </c>
      <c r="BR275" s="4">
        <f>+('3 Planilla Preadjudicación OTIC'!BS275)</f>
        <v>0</v>
      </c>
      <c r="BS275" s="4">
        <f>+('3 Planilla Preadjudicación OTIC'!BT275)</f>
        <v>0</v>
      </c>
      <c r="BT275" s="135"/>
      <c r="BU275" s="85">
        <f>IF(VLOOKUP(A275,'BD OFICIAL'!$A$1:$AL$2097,7,0)=D275,0,1)</f>
        <v>0</v>
      </c>
      <c r="BV275" s="85">
        <f>IF(VLOOKUP(A275,'BD OFICIAL'!$A$1:$AL$2097,11,0)=J275,0,1)</f>
        <v>0</v>
      </c>
      <c r="BW275" s="85">
        <f>IF(VLOOKUP(A275,'BD OFICIAL'!$A$1:$AL$2097,13,0)=L275,0,1)</f>
        <v>0</v>
      </c>
      <c r="BX275" s="2">
        <f>IF(VLOOKUP(A275,'BD OFICIAL'!$A$1:$AL$2097,16,0)=O275,0,1)</f>
        <v>0</v>
      </c>
      <c r="BY275" s="2">
        <f>IF(VLOOKUP(A275,'BD OFICIAL'!$A$1:$AL$2097,17,0)=P275,0,1)</f>
        <v>0</v>
      </c>
      <c r="BZ275" s="2">
        <f>IF(VLOOKUP(A275,'BD OFICIAL'!$A$1:$AL$2097,19,0)=R275,0,1)</f>
        <v>0</v>
      </c>
      <c r="CA275" s="2">
        <f>IF(VLOOKUP(A275,'BD OFICIAL'!$A$1:$AL$2097,21,0)=T275,0,1)</f>
        <v>0</v>
      </c>
      <c r="CB275" s="2">
        <f>IF(VLOOKUP(A275,'BD OFICIAL'!$A$1:$AL$2097,24,0)=AK275,0,1)</f>
        <v>0</v>
      </c>
      <c r="CC275" s="2">
        <f>IF(VLOOKUP(A275,'BD OFICIAL'!$A$1:$AL$2097,25,0)=X275,0,1)</f>
        <v>0</v>
      </c>
      <c r="CD275" s="2">
        <f>IF(VLOOKUP(A275,'BD OFICIAL'!$A$1:$AL$2097,26,0)=Y275,0,1)</f>
        <v>0</v>
      </c>
      <c r="CE275" s="2">
        <f>IF(VLOOKUP(A275,'BD OFICIAL'!$A$1:$AL$2097,27,0)=Z275,0,1)</f>
        <v>0</v>
      </c>
      <c r="CF275" s="2">
        <f>IF(VLOOKUP(A275,'BD OFICIAL'!$A$1:$AL$2097,28,0)=AA275,0,1)</f>
        <v>0</v>
      </c>
      <c r="CG275" s="2">
        <f>IF(VLOOKUP(A275,'BD OFICIAL'!$A$1:$AL$2097,33,0)=AF275,0,1)</f>
        <v>0</v>
      </c>
      <c r="CH275" s="2">
        <f>IF(VLOOKUP(A275,'BD OFICIAL'!$A$1:$AL$2097,35,0)=AH275,0,1)</f>
        <v>0</v>
      </c>
      <c r="CI275" s="85">
        <f>IF(VLOOKUP(A275,'BD OFICIAL'!$A$1:$AL$2097,34,0)=AL275,0,1)</f>
        <v>0</v>
      </c>
      <c r="CJ275" s="12">
        <f>VLOOKUP(A275,'BD OFICIAL'!$A$1:$AM$2097,36,0)*AM275-AP275</f>
        <v>0</v>
      </c>
      <c r="CK275" s="85" t="str">
        <f t="shared" si="143"/>
        <v>SHNOM</v>
      </c>
      <c r="CL275" s="85" t="str">
        <f t="shared" si="144"/>
        <v>SI</v>
      </c>
      <c r="CM275" s="85" t="str">
        <f t="shared" si="157"/>
        <v>NO</v>
      </c>
      <c r="CN275" s="31">
        <f t="shared" si="158"/>
        <v>0</v>
      </c>
      <c r="CO275" s="31">
        <f t="shared" si="145"/>
        <v>0</v>
      </c>
      <c r="CP275" s="31">
        <f t="shared" si="136"/>
        <v>0</v>
      </c>
      <c r="CQ275" s="31">
        <f>IF(Y275="NO",0,IF(Y275="SI",IF(VLOOKUP(A275,'BD OFICIAL'!$A:$AO,40,0)=AQ275,0,1)))</f>
        <v>0</v>
      </c>
      <c r="CR275" s="31">
        <f>IF(Z275="NO",0,IF(Z275="SI",IF(VLOOKUP(A275,'BD OFICIAL'!$A:$AO,41,0)=AS275,0,1)))</f>
        <v>0</v>
      </c>
      <c r="CS275" s="31">
        <f t="shared" si="146"/>
        <v>0</v>
      </c>
      <c r="CT275" s="31">
        <f t="shared" si="147"/>
        <v>0</v>
      </c>
      <c r="CU275" s="31">
        <f>IF(VLOOKUP(A275,'BD OFICIAL'!$A$1:$AL$1055,31,0)="SI",IF(AT275&gt;0,0,1),IF(AT275=0,0,1))</f>
        <v>0</v>
      </c>
      <c r="CV275" s="31">
        <f t="shared" si="148"/>
        <v>0</v>
      </c>
      <c r="CW275" s="31">
        <f t="shared" si="149"/>
        <v>0</v>
      </c>
      <c r="CX275" s="85" t="str">
        <f t="shared" si="159"/>
        <v>SI</v>
      </c>
      <c r="CY275" s="31">
        <f t="shared" si="160"/>
        <v>0</v>
      </c>
      <c r="CZ275" s="85" t="str">
        <f>IF(ISERROR(VLOOKUP(AI275,EXPERIENCIA!$A$1:$C$2100,1,0)),"NO","SI")</f>
        <v>NO</v>
      </c>
      <c r="DA275" s="85">
        <f>IF(CX275="no","NO APLICA",IF(AX275=0,"ERROR NOTA",IF(AND(AX275&gt;1,CZ275="NO"),"ERROR NOTA",IF(AND(CZ275="NO",AX275=1),0,IF(VLOOKUP(AI275,EXPERIENCIA!$A$1:$C$2100,3,0)=AX275,0,"ERROR NOTA")))))</f>
        <v>0</v>
      </c>
      <c r="DB275" s="85" t="str">
        <f>IF(ISERROR(VLOOKUP(AI275,COMPORTAMIENTO!$A$1:$C$2100,1,0)),"NO","SI")</f>
        <v>NO</v>
      </c>
      <c r="DC275" s="85">
        <f>IF(CX275="NO","NO APLICA",IF(AY275=0,"ERROR NOTA",IF(AND(DB275="NO",AY275=7),0,IF(VLOOKUP(AI275,COMPORTAMIENTO!$A$2:$H$2100,8,0)=AY275,0,"ERROR NOTA"))))</f>
        <v>0</v>
      </c>
      <c r="DD275" s="103">
        <f t="shared" si="161"/>
        <v>0.1</v>
      </c>
      <c r="DE275" s="103">
        <f t="shared" si="162"/>
        <v>0.70000000000000007</v>
      </c>
      <c r="DF275" s="85" t="str">
        <f t="shared" si="150"/>
        <v>SI</v>
      </c>
      <c r="DG275" s="85">
        <f t="shared" si="151"/>
        <v>0</v>
      </c>
      <c r="DH275" s="85">
        <f t="shared" si="163"/>
        <v>0</v>
      </c>
      <c r="DI275" s="85">
        <f t="shared" si="152"/>
        <v>0</v>
      </c>
      <c r="DJ275" s="7">
        <f t="shared" si="164"/>
        <v>6.23</v>
      </c>
      <c r="DK275" s="7">
        <f t="shared" si="153"/>
        <v>6.23</v>
      </c>
      <c r="DL275" s="12">
        <f t="shared" si="165"/>
        <v>5075</v>
      </c>
      <c r="DM275" s="12">
        <f>VLOOKUP(A275,'5 TD'!$A:$B,2,0)</f>
        <v>5075</v>
      </c>
      <c r="DN275" s="7">
        <f t="shared" si="154"/>
        <v>7</v>
      </c>
      <c r="DO275" s="85" t="str">
        <f t="shared" si="155"/>
        <v>APROBADO</v>
      </c>
      <c r="DP275" s="85" t="str">
        <f t="shared" si="137"/>
        <v>APROBADO</v>
      </c>
      <c r="DQ275" s="7">
        <f t="shared" si="138"/>
        <v>5.8</v>
      </c>
      <c r="DR275" s="85" t="str">
        <f t="shared" si="166"/>
        <v>APROBADO</v>
      </c>
      <c r="DS275" s="2">
        <f>+('3 Planilla Preadjudicación OTIC'!BO275)</f>
        <v>0</v>
      </c>
      <c r="DT275" s="2">
        <f>IF(DR275="APROBADO",VLOOKUP(A275,'5 TD'!$D$3:$E$270,2,0),"NO APLICA")</f>
        <v>7</v>
      </c>
      <c r="DU275" s="2" t="str">
        <f t="shared" si="139"/>
        <v>NO</v>
      </c>
      <c r="DV275" s="2" t="str">
        <f>IF(DU275="SI",VLOOKUP(A275,'5 TD'!$G$3:$H$270,2,0),"NO APLICA ")</f>
        <v xml:space="preserve">NO APLICA </v>
      </c>
      <c r="DW275" s="2" t="str">
        <f t="shared" si="167"/>
        <v>NO</v>
      </c>
      <c r="DX275" s="2" t="str">
        <f>IF(DW275="SI",VLOOKUP(A275,'5 TD'!$J$4:$K$472,2,0),"NO APLICA")</f>
        <v>NO APLICA</v>
      </c>
      <c r="DY275" s="2" t="str">
        <f t="shared" si="168"/>
        <v>NO</v>
      </c>
      <c r="DZ275" s="7" t="str">
        <f>IF(DY275="SI",VLOOKUP(A275,'5 TD'!$M$4:$N$350,2,0),"NO APLICA")</f>
        <v>NO APLICA</v>
      </c>
      <c r="EA275" s="2" t="str">
        <f t="shared" si="156"/>
        <v>NO APLICA</v>
      </c>
      <c r="EB275" s="12" t="str">
        <f t="shared" si="169"/>
        <v/>
      </c>
      <c r="EC275" s="12" t="str">
        <f>IF(EA275="SI",VLOOKUP(A275,'5 TD'!$V$4:$W$479,2,0),"NO APLICA")</f>
        <v>NO APLICA</v>
      </c>
      <c r="ED275" s="2" t="str">
        <f t="shared" si="140"/>
        <v>NO</v>
      </c>
      <c r="EE275" s="79" t="str">
        <f>IF(ED275="SI",VLOOKUP(AI275,COMPORTAMIENTO!$A$1:$H$2100,7,0),"NO APLICA")</f>
        <v>NO APLICA</v>
      </c>
      <c r="EF275" s="234" t="str">
        <f>IF(ED275="SI",VLOOKUP(A275,'5 TD'!$P$2:$Q$479,2,0),"NO APLICA")</f>
        <v>NO APLICA</v>
      </c>
      <c r="EG275" s="2" t="str">
        <f t="shared" si="141"/>
        <v>NO</v>
      </c>
      <c r="EH275" s="2">
        <f>IF(CZ275="no",0,VLOOKUP(AI275,EXPERIENCIA!$A$1:$C$2100,2,0))</f>
        <v>0</v>
      </c>
      <c r="EI275" s="2">
        <f>IF(CZ275="si",VLOOKUP(A275,'5 TD'!$S$3:$T$2103,2,0),0)</f>
        <v>0</v>
      </c>
      <c r="EJ275" s="2" t="str">
        <f t="shared" si="142"/>
        <v>SI</v>
      </c>
      <c r="EK275" s="2">
        <f>+('3 Planilla Preadjudicación OTIC'!BU276)</f>
        <v>0</v>
      </c>
      <c r="EL275" s="211" t="s">
        <v>1709</v>
      </c>
      <c r="EM275" s="229" t="s">
        <v>1710</v>
      </c>
    </row>
    <row r="276" spans="1:144" s="211" customFormat="1" ht="15" hidden="1" customHeight="1" x14ac:dyDescent="0.3">
      <c r="A276" s="2">
        <f>+('3 Planilla Preadjudicación OTIC'!A276)</f>
        <v>14541</v>
      </c>
      <c r="B276" s="2" t="str">
        <f>+('3 Planilla Preadjudicación OTIC'!B276)</f>
        <v>53334038-5</v>
      </c>
      <c r="C276" s="4">
        <f>+('3 Planilla Preadjudicación OTIC'!E276)</f>
        <v>2025</v>
      </c>
      <c r="D276" s="4" t="str">
        <f>+('3 Planilla Preadjudicación OTIC'!F276)</f>
        <v>Fondos Regionales</v>
      </c>
      <c r="E276" s="4" t="str">
        <f>+('3 Planilla Preadjudicación OTIC'!G276)</f>
        <v>61531000-K</v>
      </c>
      <c r="F276" s="4" t="str">
        <f>+('3 Planilla Preadjudicación OTIC'!H276)</f>
        <v>SENCE</v>
      </c>
      <c r="G276" s="4"/>
      <c r="H276" s="4"/>
      <c r="I276" s="4" t="str">
        <f>+('3 Planilla Preadjudicación OTIC'!I276)</f>
        <v>GESTIONANDO Y FORMALIZANDO MI EMPRENDIMIENTO</v>
      </c>
      <c r="J276" s="4" t="str">
        <f>+('3 Planilla Preadjudicación OTIC'!J276)</f>
        <v>PF1199</v>
      </c>
      <c r="K276" s="4" t="str">
        <f>+('3 Planilla Preadjudicación OTIC'!K276)</f>
        <v>TÉCNICAS PARA EL EMPRENDIMIENTO</v>
      </c>
      <c r="L276" s="4" t="str">
        <f>+('3 Planilla Preadjudicación OTIC'!L276)</f>
        <v>PF0921</v>
      </c>
      <c r="M276" s="2">
        <f>+('3 Planilla Preadjudicación OTIC'!M276)</f>
        <v>9</v>
      </c>
      <c r="N276" s="4" t="str">
        <f>+('3 Planilla Preadjudicación OTIC'!N276)</f>
        <v>DE LA ARAUCANÍA</v>
      </c>
      <c r="O276" s="4" t="str">
        <f>+('3 Planilla Preadjudicación OTIC'!O276)</f>
        <v>GALVARINO</v>
      </c>
      <c r="P276" s="4" t="str">
        <f>+('3 Planilla Preadjudicación OTIC'!P276)</f>
        <v>PERSONAS VULNERABLES PERTENECIENTES AL 80 % MÁS VULNERABLE</v>
      </c>
      <c r="Q276" s="4" t="str">
        <f>+('3 Planilla Preadjudicación OTIC'!Q276)</f>
        <v>PRESENCIAL</v>
      </c>
      <c r="R276" s="4" t="str">
        <f>+('3 Planilla Preadjudicación OTIC'!R276)</f>
        <v>INDEPENDIENTE</v>
      </c>
      <c r="S276" s="4" t="str">
        <f>+('3 Planilla Preadjudicación OTIC'!S276)</f>
        <v>01. LUNES - MAÑANA / 04. MARTES - MAÑANA / 07. MIÉRCOLES - MAÑANA / 10. JUEVES - MAÑANA / 13. VIERNES - MAÑANA</v>
      </c>
      <c r="T276" s="2">
        <f>+('3 Planilla Preadjudicación OTIC'!T276)</f>
        <v>20</v>
      </c>
      <c r="U276" s="2">
        <f>+('3 Planilla Preadjudicación OTIC'!U276)</f>
        <v>100</v>
      </c>
      <c r="V276" s="2">
        <f>+('3 Planilla Preadjudicación OTIC'!V276)</f>
        <v>12</v>
      </c>
      <c r="W276" s="2">
        <f>+('3 Planilla Preadjudicación OTIC'!W276)</f>
        <v>112</v>
      </c>
      <c r="X276" s="2">
        <f>+('3 Planilla Preadjudicación OTIC'!X276)</f>
        <v>4</v>
      </c>
      <c r="Y276" s="2" t="str">
        <f>+('3 Planilla Preadjudicación OTIC'!Y276)</f>
        <v>SI</v>
      </c>
      <c r="Z276" s="2" t="str">
        <f>+('3 Planilla Preadjudicación OTIC'!Z276)</f>
        <v>SI</v>
      </c>
      <c r="AA276" s="2" t="str">
        <f>+('3 Planilla Preadjudicación OTIC'!AA276)</f>
        <v>SI</v>
      </c>
      <c r="AB276" s="4">
        <f>+('3 Planilla Preadjudicación OTIC'!AB276)</f>
        <v>0</v>
      </c>
      <c r="AC276" s="4" t="str">
        <f>+('3 Planilla Preadjudicación OTIC'!AC276)</f>
        <v>EDUCACIÓN BÁSICA COMPLETA, PREFERENTEMENTE; NIVEL DE MANEJO COMPUTACIONAL BÁSICO (O NIVEL USUARIO),
PREFERENTEMENTE.</v>
      </c>
      <c r="AD276" s="2" t="str">
        <f>+('3 Planilla Preadjudicación OTIC'!AD276)</f>
        <v>No</v>
      </c>
      <c r="AE276" s="4">
        <f>+('3 Planilla Preadjudicación OTIC'!AE276)</f>
        <v>0</v>
      </c>
      <c r="AF276" s="2" t="str">
        <f>+('3 Planilla Preadjudicación OTIC'!AF276)</f>
        <v>CONVOCATORIA ABIERTA</v>
      </c>
      <c r="AG276" s="2">
        <f>+('3 Planilla Preadjudicación OTIC'!AG276)</f>
        <v>28</v>
      </c>
      <c r="AH276" s="30">
        <v>2</v>
      </c>
      <c r="AI276" s="2" t="str">
        <f>+('3 Planilla Preadjudicación OTIC'!AI276)</f>
        <v>76473790-3</v>
      </c>
      <c r="AJ276" s="135" t="str">
        <f>+('3 Planilla Preadjudicación OTIC'!AJ276)</f>
        <v>Visión Capacitacion LTDA</v>
      </c>
      <c r="AK276" s="4">
        <f>+('3 Planilla Preadjudicación OTIC'!AK276)</f>
        <v>112</v>
      </c>
      <c r="AL276" s="2">
        <f>+('3 Planilla Preadjudicación OTIC'!AL276)</f>
        <v>28</v>
      </c>
      <c r="AM276" s="2">
        <f>+('3 Planilla Preadjudicación OTIC'!AM276)</f>
        <v>5075</v>
      </c>
      <c r="AN276" s="12">
        <f>+('3 Planilla Preadjudicación OTIC'!AN276)</f>
        <v>275000</v>
      </c>
      <c r="AO276" s="12">
        <f>+('3 Planilla Preadjudicación OTIC'!AO276)</f>
        <v>0</v>
      </c>
      <c r="AP276" s="12" t="str">
        <f>+('3 Planilla Preadjudicación OTIC'!AP276)</f>
        <v>11.368.000</v>
      </c>
      <c r="AQ276" s="12">
        <f>+('3 Planilla Preadjudicación OTIC'!AQ276)</f>
        <v>2240000</v>
      </c>
      <c r="AR276" s="12">
        <f>+('3 Planilla Preadjudicación OTIC'!AR276)</f>
        <v>5500000</v>
      </c>
      <c r="AS276" s="12">
        <f>+('3 Planilla Preadjudicación OTIC'!AS276)</f>
        <v>2800000</v>
      </c>
      <c r="AT276" s="12">
        <f>+('3 Planilla Preadjudicación OTIC'!AT276)</f>
        <v>0</v>
      </c>
      <c r="AU276" s="12" t="str">
        <f>+('3 Planilla Preadjudicación OTIC'!AU276)</f>
        <v>21.908.000</v>
      </c>
      <c r="AV276" s="12" t="str">
        <f>+('3 Planilla Preadjudicación OTIC'!AV276)</f>
        <v>Si</v>
      </c>
      <c r="AW276" s="2" t="str">
        <f>+('3 Planilla Preadjudicación OTIC'!AW276)</f>
        <v>sin observaciones</v>
      </c>
      <c r="AX276" s="4">
        <f>+('3 Planilla Preadjudicación OTIC'!AX276)</f>
        <v>1</v>
      </c>
      <c r="AY276" s="2">
        <f>+('3 Planilla Preadjudicación OTIC'!AY276)</f>
        <v>7</v>
      </c>
      <c r="AZ276" s="2" t="str">
        <f>+('3 Planilla Preadjudicación OTIC'!BA276)</f>
        <v>-</v>
      </c>
      <c r="BA276" s="2" t="str">
        <f>+('3 Planilla Preadjudicación OTIC'!BB276)</f>
        <v>-</v>
      </c>
      <c r="BB276" s="2" t="str">
        <f>+('3 Planilla Preadjudicación OTIC'!BC276)</f>
        <v>-</v>
      </c>
      <c r="BC276" s="2" t="str">
        <f>+('3 Planilla Preadjudicación OTIC'!BD276)</f>
        <v>-</v>
      </c>
      <c r="BD276" s="2" t="str">
        <f>+('3 Planilla Preadjudicación OTIC'!BE276)</f>
        <v>-</v>
      </c>
      <c r="BE276" s="2" t="str">
        <f>+('3 Planilla Preadjudicación OTIC'!BF276)</f>
        <v>-</v>
      </c>
      <c r="BF276" s="2"/>
      <c r="BG276" s="2">
        <f>+('3 Planilla Preadjudicación OTIC'!BG276)</f>
        <v>7</v>
      </c>
      <c r="BH276" s="2">
        <f>+('3 Planilla Preadjudicación OTIC'!BH276)</f>
        <v>7</v>
      </c>
      <c r="BI276" s="2">
        <f>+('3 Planilla Preadjudicación OTIC'!BI276)</f>
        <v>5</v>
      </c>
      <c r="BJ276" s="2">
        <f>+('3 Planilla Preadjudicación OTIC'!BJ276)</f>
        <v>5</v>
      </c>
      <c r="BK276" s="2">
        <f>+('3 Planilla Preadjudicación OTIC'!BK276)</f>
        <v>7</v>
      </c>
      <c r="BL276" s="199">
        <f>+('3 Planilla Preadjudicación OTIC'!BM276)</f>
        <v>7</v>
      </c>
      <c r="BM276" s="103">
        <f>ROUND(('3 Planilla Preadjudicación OTIC'!BN276),1)</f>
        <v>6</v>
      </c>
      <c r="BN276" s="4">
        <f>+('3 Planilla Preadjudicación OTIC'!BO276)</f>
        <v>0</v>
      </c>
      <c r="BO276" s="4">
        <f>+('3 Planilla Preadjudicación OTIC'!BP276)</f>
        <v>0</v>
      </c>
      <c r="BP276" s="4">
        <f>+('3 Planilla Preadjudicación OTIC'!BQ276)</f>
        <v>0</v>
      </c>
      <c r="BQ276" s="4">
        <f>+('3 Planilla Preadjudicación OTIC'!BR276)</f>
        <v>0</v>
      </c>
      <c r="BR276" s="4">
        <f>+('3 Planilla Preadjudicación OTIC'!BS276)</f>
        <v>0</v>
      </c>
      <c r="BS276" s="4">
        <f>+('3 Planilla Preadjudicación OTIC'!BT276)</f>
        <v>0</v>
      </c>
      <c r="BT276" s="135"/>
      <c r="BU276" s="85">
        <f>IF(VLOOKUP(A276,'BD OFICIAL'!$A$1:$AL$2097,7,0)=D276,0,1)</f>
        <v>0</v>
      </c>
      <c r="BV276" s="85">
        <f>IF(VLOOKUP(A276,'BD OFICIAL'!$A$1:$AL$2097,11,0)=J276,0,1)</f>
        <v>0</v>
      </c>
      <c r="BW276" s="85">
        <f>IF(VLOOKUP(A276,'BD OFICIAL'!$A$1:$AL$2097,13,0)=L276,0,1)</f>
        <v>0</v>
      </c>
      <c r="BX276" s="2">
        <f>IF(VLOOKUP(A276,'BD OFICIAL'!$A$1:$AL$2097,16,0)=O276,0,1)</f>
        <v>0</v>
      </c>
      <c r="BY276" s="2">
        <f>IF(VLOOKUP(A276,'BD OFICIAL'!$A$1:$AL$2097,17,0)=P276,0,1)</f>
        <v>0</v>
      </c>
      <c r="BZ276" s="2">
        <f>IF(VLOOKUP(A276,'BD OFICIAL'!$A$1:$AL$2097,19,0)=R276,0,1)</f>
        <v>0</v>
      </c>
      <c r="CA276" s="2">
        <f>IF(VLOOKUP(A276,'BD OFICIAL'!$A$1:$AL$2097,21,0)=T276,0,1)</f>
        <v>0</v>
      </c>
      <c r="CB276" s="2">
        <f>IF(VLOOKUP(A276,'BD OFICIAL'!$A$1:$AL$2097,24,0)=AK276,0,1)</f>
        <v>0</v>
      </c>
      <c r="CC276" s="2">
        <f>IF(VLOOKUP(A276,'BD OFICIAL'!$A$1:$AL$2097,25,0)=X276,0,1)</f>
        <v>0</v>
      </c>
      <c r="CD276" s="2">
        <f>IF(VLOOKUP(A276,'BD OFICIAL'!$A$1:$AL$2097,26,0)=Y276,0,1)</f>
        <v>0</v>
      </c>
      <c r="CE276" s="2">
        <f>IF(VLOOKUP(A276,'BD OFICIAL'!$A$1:$AL$2097,27,0)=Z276,0,1)</f>
        <v>0</v>
      </c>
      <c r="CF276" s="2">
        <f>IF(VLOOKUP(A276,'BD OFICIAL'!$A$1:$AL$2097,28,0)=AA276,0,1)</f>
        <v>0</v>
      </c>
      <c r="CG276" s="2">
        <f>IF(VLOOKUP(A276,'BD OFICIAL'!$A$1:$AL$2097,33,0)=AF276,0,1)</f>
        <v>0</v>
      </c>
      <c r="CH276" s="2">
        <f>IF(VLOOKUP(A276,'BD OFICIAL'!$A$1:$AL$2097,35,0)=AH276,0,1)</f>
        <v>0</v>
      </c>
      <c r="CI276" s="85">
        <f>IF(VLOOKUP(A276,'BD OFICIAL'!$A$1:$AL$2097,34,0)=AL276,0,1)</f>
        <v>0</v>
      </c>
      <c r="CJ276" s="12">
        <f>VLOOKUP(A276,'BD OFICIAL'!$A$1:$AM$2097,36,0)*AM276-AP276</f>
        <v>0</v>
      </c>
      <c r="CK276" s="85" t="str">
        <f t="shared" si="143"/>
        <v>SHNOM</v>
      </c>
      <c r="CL276" s="85" t="str">
        <f t="shared" si="144"/>
        <v>SI</v>
      </c>
      <c r="CM276" s="85" t="str">
        <f t="shared" si="157"/>
        <v>NO</v>
      </c>
      <c r="CN276" s="31">
        <f t="shared" si="158"/>
        <v>0</v>
      </c>
      <c r="CO276" s="31">
        <f t="shared" si="145"/>
        <v>0</v>
      </c>
      <c r="CP276" s="31">
        <f t="shared" si="136"/>
        <v>0</v>
      </c>
      <c r="CQ276" s="31">
        <f>IF(Y276="NO",0,IF(Y276="SI",IF(VLOOKUP(A276,'BD OFICIAL'!$A:$AO,40,0)=AQ276,0,1)))</f>
        <v>0</v>
      </c>
      <c r="CR276" s="31">
        <f>IF(Z276="NO",0,IF(Z276="SI",IF(VLOOKUP(A276,'BD OFICIAL'!$A:$AO,41,0)=AS276,0,1)))</f>
        <v>0</v>
      </c>
      <c r="CS276" s="31">
        <f t="shared" si="146"/>
        <v>0</v>
      </c>
      <c r="CT276" s="31">
        <f t="shared" si="147"/>
        <v>0</v>
      </c>
      <c r="CU276" s="31">
        <f>IF(VLOOKUP(A276,'BD OFICIAL'!$A$1:$AL$1055,31,0)="SI",IF(AT276&gt;0,0,1),IF(AT276=0,0,1))</f>
        <v>0</v>
      </c>
      <c r="CV276" s="31">
        <f t="shared" si="148"/>
        <v>0</v>
      </c>
      <c r="CW276" s="31">
        <f t="shared" si="149"/>
        <v>0</v>
      </c>
      <c r="CX276" s="85" t="str">
        <f t="shared" si="159"/>
        <v>SI</v>
      </c>
      <c r="CY276" s="31">
        <f t="shared" si="160"/>
        <v>0</v>
      </c>
      <c r="CZ276" s="85" t="str">
        <f>IF(ISERROR(VLOOKUP(AI276,EXPERIENCIA!$A$1:$C$2100,1,0)),"NO","SI")</f>
        <v>NO</v>
      </c>
      <c r="DA276" s="85">
        <f>IF(CX276="no","NO APLICA",IF(AX276=0,"ERROR NOTA",IF(AND(AX276&gt;1,CZ276="NO"),"ERROR NOTA",IF(AND(CZ276="NO",AX276=1),0,IF(VLOOKUP(AI276,EXPERIENCIA!$A$1:$C$2100,3,0)=AX276,0,"ERROR NOTA")))))</f>
        <v>0</v>
      </c>
      <c r="DB276" s="85" t="str">
        <f>IF(ISERROR(VLOOKUP(AI276,COMPORTAMIENTO!$A$1:$C$2100,1,0)),"NO","SI")</f>
        <v>NO</v>
      </c>
      <c r="DC276" s="85">
        <f>IF(CX276="NO","NO APLICA",IF(AY276=0,"ERROR NOTA",IF(AND(DB276="NO",AY276=7),0,IF(VLOOKUP(AI276,COMPORTAMIENTO!$A$2:$H$2100,8,0)=AY276,0,"ERROR NOTA"))))</f>
        <v>0</v>
      </c>
      <c r="DD276" s="103">
        <f t="shared" si="161"/>
        <v>0.1</v>
      </c>
      <c r="DE276" s="103">
        <f t="shared" si="162"/>
        <v>0.70000000000000007</v>
      </c>
      <c r="DF276" s="85" t="str">
        <f t="shared" si="150"/>
        <v>SI</v>
      </c>
      <c r="DG276" s="85">
        <f t="shared" si="151"/>
        <v>0</v>
      </c>
      <c r="DH276" s="85">
        <f t="shared" si="163"/>
        <v>0</v>
      </c>
      <c r="DI276" s="85">
        <f t="shared" si="152"/>
        <v>0</v>
      </c>
      <c r="DJ276" s="7">
        <f t="shared" si="164"/>
        <v>6.4</v>
      </c>
      <c r="DK276" s="7">
        <f t="shared" si="153"/>
        <v>6.4</v>
      </c>
      <c r="DL276" s="12">
        <f t="shared" si="165"/>
        <v>5075</v>
      </c>
      <c r="DM276" s="12">
        <f>VLOOKUP(A276,'5 TD'!$A:$B,2,0)</f>
        <v>5075</v>
      </c>
      <c r="DN276" s="7">
        <f t="shared" si="154"/>
        <v>7</v>
      </c>
      <c r="DO276" s="85" t="str">
        <f t="shared" si="155"/>
        <v>APROBADO</v>
      </c>
      <c r="DP276" s="85" t="str">
        <f t="shared" si="137"/>
        <v>APROBADO</v>
      </c>
      <c r="DQ276" s="7">
        <f t="shared" si="138"/>
        <v>6</v>
      </c>
      <c r="DR276" s="85" t="str">
        <f t="shared" si="166"/>
        <v>APROBADO</v>
      </c>
      <c r="DS276" s="2">
        <f>+('3 Planilla Preadjudicación OTIC'!BO276)</f>
        <v>0</v>
      </c>
      <c r="DT276" s="2">
        <f>IF(DR276="APROBADO",VLOOKUP(A276,'5 TD'!$D$3:$E$270,2,0),"NO APLICA")</f>
        <v>7</v>
      </c>
      <c r="DU276" s="2" t="str">
        <f t="shared" si="139"/>
        <v>NO</v>
      </c>
      <c r="DV276" s="2" t="str">
        <f>IF(DU276="SI",VLOOKUP(A276,'5 TD'!$G$3:$H$270,2,0),"NO APLICA ")</f>
        <v xml:space="preserve">NO APLICA </v>
      </c>
      <c r="DW276" s="2" t="str">
        <f t="shared" si="167"/>
        <v>NO</v>
      </c>
      <c r="DX276" s="2" t="str">
        <f>IF(DW276="SI",VLOOKUP(A276,'5 TD'!$J$4:$K$472,2,0),"NO APLICA")</f>
        <v>NO APLICA</v>
      </c>
      <c r="DY276" s="2" t="str">
        <f t="shared" si="168"/>
        <v>NO</v>
      </c>
      <c r="DZ276" s="7" t="str">
        <f>IF(DY276="SI",VLOOKUP(A276,'5 TD'!$M$4:$N$350,2,0),"NO APLICA")</f>
        <v>NO APLICA</v>
      </c>
      <c r="EA276" s="2" t="str">
        <f t="shared" si="156"/>
        <v>NO APLICA</v>
      </c>
      <c r="EB276" s="12" t="str">
        <f t="shared" si="169"/>
        <v/>
      </c>
      <c r="EC276" s="12" t="str">
        <f>IF(EA276="SI",VLOOKUP(A276,'5 TD'!$V$4:$W$479,2,0),"NO APLICA")</f>
        <v>NO APLICA</v>
      </c>
      <c r="ED276" s="2" t="str">
        <f t="shared" si="140"/>
        <v>NO</v>
      </c>
      <c r="EE276" s="79" t="str">
        <f>IF(ED276="SI",VLOOKUP(AI276,COMPORTAMIENTO!$A$1:$H$2100,7,0),"NO APLICA")</f>
        <v>NO APLICA</v>
      </c>
      <c r="EF276" s="234" t="str">
        <f>IF(ED276="SI",VLOOKUP(A276,'5 TD'!$P$2:$Q$479,2,0),"NO APLICA")</f>
        <v>NO APLICA</v>
      </c>
      <c r="EG276" s="2" t="str">
        <f t="shared" si="141"/>
        <v>NO</v>
      </c>
      <c r="EH276" s="2">
        <f>IF(CZ276="no",0,VLOOKUP(AI276,EXPERIENCIA!$A$1:$C$2100,2,0))</f>
        <v>0</v>
      </c>
      <c r="EI276" s="2">
        <f>IF(CZ276="si",VLOOKUP(A276,'5 TD'!$S$3:$T$2103,2,0),0)</f>
        <v>0</v>
      </c>
      <c r="EJ276" s="2" t="str">
        <f t="shared" si="142"/>
        <v>SI</v>
      </c>
      <c r="EK276" s="2">
        <f>+('3 Planilla Preadjudicación OTIC'!BU277)</f>
        <v>0</v>
      </c>
      <c r="EL276" s="211" t="s">
        <v>1709</v>
      </c>
      <c r="EM276" s="229" t="s">
        <v>1710</v>
      </c>
    </row>
    <row r="277" spans="1:144" s="211" customFormat="1" ht="15" hidden="1" customHeight="1" x14ac:dyDescent="0.3">
      <c r="A277" s="2">
        <f>+('3 Planilla Preadjudicación OTIC'!A277)</f>
        <v>14542</v>
      </c>
      <c r="B277" s="2" t="str">
        <f>+('3 Planilla Preadjudicación OTIC'!B277)</f>
        <v>53334038-5</v>
      </c>
      <c r="C277" s="4">
        <f>+('3 Planilla Preadjudicación OTIC'!E277)</f>
        <v>2025</v>
      </c>
      <c r="D277" s="4" t="str">
        <f>+('3 Planilla Preadjudicación OTIC'!F277)</f>
        <v>Fondos Regionales</v>
      </c>
      <c r="E277" s="4" t="str">
        <f>+('3 Planilla Preadjudicación OTIC'!G277)</f>
        <v>61531000-K</v>
      </c>
      <c r="F277" s="4" t="str">
        <f>+('3 Planilla Preadjudicación OTIC'!H277)</f>
        <v>SENCE</v>
      </c>
      <c r="G277" s="4"/>
      <c r="H277" s="4"/>
      <c r="I277" s="4" t="str">
        <f>+('3 Planilla Preadjudicación OTIC'!I277)</f>
        <v>INSTALACIONES ELÉCTRICAS TIPO F Y G</v>
      </c>
      <c r="J277" s="4" t="str">
        <f>+('3 Planilla Preadjudicación OTIC'!J277)</f>
        <v>PF0679</v>
      </c>
      <c r="K277" s="4" t="str">
        <f>+('3 Planilla Preadjudicación OTIC'!K277)</f>
        <v>TÉCNICAS PARA EL EMPRENDIMIENTO</v>
      </c>
      <c r="L277" s="4" t="str">
        <f>+('3 Planilla Preadjudicación OTIC'!L277)</f>
        <v>PF0921</v>
      </c>
      <c r="M277" s="2">
        <f>+('3 Planilla Preadjudicación OTIC'!M277)</f>
        <v>9</v>
      </c>
      <c r="N277" s="4" t="str">
        <f>+('3 Planilla Preadjudicación OTIC'!N277)</f>
        <v>DE LA ARAUCANÍA</v>
      </c>
      <c r="O277" s="4" t="str">
        <f>+('3 Planilla Preadjudicación OTIC'!O277)</f>
        <v>NUEVA IMPERIAL</v>
      </c>
      <c r="P277" s="4" t="str">
        <f>+('3 Planilla Preadjudicación OTIC'!P277)</f>
        <v>PERSONAS VULNERABLES PERTENECIENTES AL 80 % MÁS VULNERABLE</v>
      </c>
      <c r="Q277" s="4" t="str">
        <f>+('3 Planilla Preadjudicación OTIC'!Q277)</f>
        <v>PRESENCIAL</v>
      </c>
      <c r="R277" s="4" t="str">
        <f>+('3 Planilla Preadjudicación OTIC'!R277)</f>
        <v>INDEPENDIENTE</v>
      </c>
      <c r="S277" s="4" t="str">
        <f>+('3 Planilla Preadjudicación OTIC'!S277)</f>
        <v>01. LUNES - MAÑANA / 04. MARTES - MAÑANA / 07. MIÉRCOLES - MAÑANA / 10. JUEVES - MAÑANA / 13. VIERNES - MAÑANA</v>
      </c>
      <c r="T277" s="2">
        <f>+('3 Planilla Preadjudicación OTIC'!T277)</f>
        <v>20</v>
      </c>
      <c r="U277" s="2">
        <f>+('3 Planilla Preadjudicación OTIC'!U277)</f>
        <v>260</v>
      </c>
      <c r="V277" s="2">
        <f>+('3 Planilla Preadjudicación OTIC'!V277)</f>
        <v>12</v>
      </c>
      <c r="W277" s="2">
        <f>+('3 Planilla Preadjudicación OTIC'!W277)</f>
        <v>272</v>
      </c>
      <c r="X277" s="2">
        <f>+('3 Planilla Preadjudicación OTIC'!X277)</f>
        <v>4</v>
      </c>
      <c r="Y277" s="2" t="str">
        <f>+('3 Planilla Preadjudicación OTIC'!Y277)</f>
        <v>SI</v>
      </c>
      <c r="Z277" s="2" t="str">
        <f>+('3 Planilla Preadjudicación OTIC'!Z277)</f>
        <v>SI</v>
      </c>
      <c r="AA277" s="2" t="str">
        <f>+('3 Planilla Preadjudicación OTIC'!AA277)</f>
        <v>SI</v>
      </c>
      <c r="AB277" s="4">
        <f>+('3 Planilla Preadjudicación OTIC'!AB277)</f>
        <v>0</v>
      </c>
      <c r="AC277" s="4" t="str">
        <f>+('3 Planilla Preadjudicación OTIC'!AC277)</f>
        <v>EDUCACIÓN MEDIA COMPLETA CIENTÍFICO HUMANISTA O ALUMNOS DE LICEOS DE EDUCACIÓN TÉCNICO PROFESIONAL
EGRESADOS O CURSANDO ÚLTIMO AÑO DE LA ESPECIALIDAD DE ELECTRICIDAD, ACREDITABLE;</v>
      </c>
      <c r="AD277" s="2" t="str">
        <f>+('3 Planilla Preadjudicación OTIC'!AD277)</f>
        <v>SI</v>
      </c>
      <c r="AE277" s="4" t="str">
        <f>+('3 Planilla Preadjudicación OTIC'!AE277)</f>
        <v>LICENCIA SEC</v>
      </c>
      <c r="AF277" s="2" t="str">
        <f>+('3 Planilla Preadjudicación OTIC'!AF277)</f>
        <v>CONVOCATORIA ABIERTA</v>
      </c>
      <c r="AG277" s="2">
        <f>+('3 Planilla Preadjudicación OTIC'!AG277)</f>
        <v>68</v>
      </c>
      <c r="AH277" s="30">
        <v>2</v>
      </c>
      <c r="AI277" s="2" t="str">
        <f>+('3 Planilla Preadjudicación OTIC'!AI277)</f>
        <v>76473790-3</v>
      </c>
      <c r="AJ277" s="135" t="str">
        <f>+('3 Planilla Preadjudicación OTIC'!AJ277)</f>
        <v>Visión Capacitacion LTDA</v>
      </c>
      <c r="AK277" s="4">
        <f>+('3 Planilla Preadjudicación OTIC'!AK277)</f>
        <v>272</v>
      </c>
      <c r="AL277" s="2">
        <f>+('3 Planilla Preadjudicación OTIC'!AL277)</f>
        <v>68</v>
      </c>
      <c r="AM277" s="2">
        <f>+('3 Planilla Preadjudicación OTIC'!AM277)</f>
        <v>5075</v>
      </c>
      <c r="AN277" s="12">
        <f>+('3 Planilla Preadjudicación OTIC'!AN277)</f>
        <v>275000</v>
      </c>
      <c r="AO277" s="12">
        <f>+('3 Planilla Preadjudicación OTIC'!AO277)</f>
        <v>250000</v>
      </c>
      <c r="AP277" s="12" t="str">
        <f>+('3 Planilla Preadjudicación OTIC'!AP277)</f>
        <v>27.608.000</v>
      </c>
      <c r="AQ277" s="12">
        <f>+('3 Planilla Preadjudicación OTIC'!AQ277)</f>
        <v>5440000</v>
      </c>
      <c r="AR277" s="12">
        <f>+('3 Planilla Preadjudicación OTIC'!AR277)</f>
        <v>5500000</v>
      </c>
      <c r="AS277" s="12">
        <f>+('3 Planilla Preadjudicación OTIC'!AS277)</f>
        <v>6800000</v>
      </c>
      <c r="AT277" s="12" t="str">
        <f>+('3 Planilla Preadjudicación OTIC'!AT277)</f>
        <v>5.000.000</v>
      </c>
      <c r="AU277" s="12" t="str">
        <f>+('3 Planilla Preadjudicación OTIC'!AU277)</f>
        <v>50.348.000</v>
      </c>
      <c r="AV277" s="12" t="str">
        <f>+('3 Planilla Preadjudicación OTIC'!AV277)</f>
        <v>Si</v>
      </c>
      <c r="AW277" s="2" t="str">
        <f>+('3 Planilla Preadjudicación OTIC'!AW277)</f>
        <v>sin observaciones</v>
      </c>
      <c r="AX277" s="4">
        <f>+('3 Planilla Preadjudicación OTIC'!AX277)</f>
        <v>1</v>
      </c>
      <c r="AY277" s="2">
        <f>+('3 Planilla Preadjudicación OTIC'!AY277)</f>
        <v>7</v>
      </c>
      <c r="AZ277" s="2" t="str">
        <f>+('3 Planilla Preadjudicación OTIC'!BA277)</f>
        <v>-</v>
      </c>
      <c r="BA277" s="2" t="str">
        <f>+('3 Planilla Preadjudicación OTIC'!BB277)</f>
        <v>-</v>
      </c>
      <c r="BB277" s="2" t="str">
        <f>+('3 Planilla Preadjudicación OTIC'!BC277)</f>
        <v>-</v>
      </c>
      <c r="BC277" s="2" t="str">
        <f>+('3 Planilla Preadjudicación OTIC'!BD277)</f>
        <v>-</v>
      </c>
      <c r="BD277" s="2" t="str">
        <f>+('3 Planilla Preadjudicación OTIC'!BE277)</f>
        <v>-</v>
      </c>
      <c r="BE277" s="2" t="str">
        <f>+('3 Planilla Preadjudicación OTIC'!BF277)</f>
        <v>-</v>
      </c>
      <c r="BF277" s="2"/>
      <c r="BG277" s="2">
        <f>+('3 Planilla Preadjudicación OTIC'!BG277)</f>
        <v>7</v>
      </c>
      <c r="BH277" s="2">
        <f>+('3 Planilla Preadjudicación OTIC'!BH277)</f>
        <v>7</v>
      </c>
      <c r="BI277" s="2">
        <f>+('3 Planilla Preadjudicación OTIC'!BI277)</f>
        <v>6.6</v>
      </c>
      <c r="BJ277" s="2">
        <f>+('3 Planilla Preadjudicación OTIC'!BJ277)</f>
        <v>6.6</v>
      </c>
      <c r="BK277" s="2">
        <f>+('3 Planilla Preadjudicación OTIC'!BK277)</f>
        <v>6.6</v>
      </c>
      <c r="BL277" s="199">
        <f>+('3 Planilla Preadjudicación OTIC'!BM277)</f>
        <v>7</v>
      </c>
      <c r="BM277" s="103">
        <f>ROUND(('3 Planilla Preadjudicación OTIC'!BN277),1)</f>
        <v>6.3</v>
      </c>
      <c r="BN277" s="4">
        <f>+('3 Planilla Preadjudicación OTIC'!BO277)</f>
        <v>0</v>
      </c>
      <c r="BO277" s="4">
        <f>+('3 Planilla Preadjudicación OTIC'!BP277)</f>
        <v>0</v>
      </c>
      <c r="BP277" s="4">
        <f>+('3 Planilla Preadjudicación OTIC'!BQ277)</f>
        <v>0</v>
      </c>
      <c r="BQ277" s="4">
        <f>+('3 Planilla Preadjudicación OTIC'!BR277)</f>
        <v>0</v>
      </c>
      <c r="BR277" s="4">
        <f>+('3 Planilla Preadjudicación OTIC'!BS277)</f>
        <v>0</v>
      </c>
      <c r="BS277" s="4">
        <f>+('3 Planilla Preadjudicación OTIC'!BT277)</f>
        <v>0</v>
      </c>
      <c r="BT277" s="135"/>
      <c r="BU277" s="85">
        <f>IF(VLOOKUP(A277,'BD OFICIAL'!$A$1:$AL$2097,7,0)=D277,0,1)</f>
        <v>0</v>
      </c>
      <c r="BV277" s="85">
        <f>IF(VLOOKUP(A277,'BD OFICIAL'!$A$1:$AL$2097,11,0)=J277,0,1)</f>
        <v>0</v>
      </c>
      <c r="BW277" s="85">
        <f>IF(VLOOKUP(A277,'BD OFICIAL'!$A$1:$AL$2097,13,0)=L277,0,1)</f>
        <v>0</v>
      </c>
      <c r="BX277" s="2">
        <f>IF(VLOOKUP(A277,'BD OFICIAL'!$A$1:$AL$2097,16,0)=O277,0,1)</f>
        <v>0</v>
      </c>
      <c r="BY277" s="2">
        <f>IF(VLOOKUP(A277,'BD OFICIAL'!$A$1:$AL$2097,17,0)=P277,0,1)</f>
        <v>0</v>
      </c>
      <c r="BZ277" s="2">
        <f>IF(VLOOKUP(A277,'BD OFICIAL'!$A$1:$AL$2097,19,0)=R277,0,1)</f>
        <v>0</v>
      </c>
      <c r="CA277" s="2">
        <f>IF(VLOOKUP(A277,'BD OFICIAL'!$A$1:$AL$2097,21,0)=T277,0,1)</f>
        <v>0</v>
      </c>
      <c r="CB277" s="2">
        <f>IF(VLOOKUP(A277,'BD OFICIAL'!$A$1:$AL$2097,24,0)=AK277,0,1)</f>
        <v>0</v>
      </c>
      <c r="CC277" s="2">
        <f>IF(VLOOKUP(A277,'BD OFICIAL'!$A$1:$AL$2097,25,0)=X277,0,1)</f>
        <v>0</v>
      </c>
      <c r="CD277" s="2">
        <f>IF(VLOOKUP(A277,'BD OFICIAL'!$A$1:$AL$2097,26,0)=Y277,0,1)</f>
        <v>0</v>
      </c>
      <c r="CE277" s="2">
        <f>IF(VLOOKUP(A277,'BD OFICIAL'!$A$1:$AL$2097,27,0)=Z277,0,1)</f>
        <v>0</v>
      </c>
      <c r="CF277" s="2">
        <f>IF(VLOOKUP(A277,'BD OFICIAL'!$A$1:$AL$2097,28,0)=AA277,0,1)</f>
        <v>0</v>
      </c>
      <c r="CG277" s="2">
        <f>IF(VLOOKUP(A277,'BD OFICIAL'!$A$1:$AL$2097,33,0)=AF277,0,1)</f>
        <v>0</v>
      </c>
      <c r="CH277" s="2">
        <f>IF(VLOOKUP(A277,'BD OFICIAL'!$A$1:$AL$2097,35,0)=AH277,0,1)</f>
        <v>0</v>
      </c>
      <c r="CI277" s="85">
        <f>IF(VLOOKUP(A277,'BD OFICIAL'!$A$1:$AL$2097,34,0)=AL277,0,1)</f>
        <v>0</v>
      </c>
      <c r="CJ277" s="12">
        <f>VLOOKUP(A277,'BD OFICIAL'!$A$1:$AM$2097,36,0)*AM277-AP277</f>
        <v>0</v>
      </c>
      <c r="CK277" s="85" t="str">
        <f t="shared" si="143"/>
        <v>SHNOM</v>
      </c>
      <c r="CL277" s="85" t="str">
        <f t="shared" si="144"/>
        <v>SI</v>
      </c>
      <c r="CM277" s="85" t="str">
        <f t="shared" si="157"/>
        <v>NO</v>
      </c>
      <c r="CN277" s="31">
        <f t="shared" si="158"/>
        <v>0</v>
      </c>
      <c r="CO277" s="31">
        <f t="shared" si="145"/>
        <v>0</v>
      </c>
      <c r="CP277" s="31">
        <f t="shared" si="136"/>
        <v>0</v>
      </c>
      <c r="CQ277" s="31">
        <f>IF(Y277="NO",0,IF(Y277="SI",IF(VLOOKUP(A277,'BD OFICIAL'!$A:$AO,40,0)=AQ277,0,1)))</f>
        <v>0</v>
      </c>
      <c r="CR277" s="31">
        <f>IF(Z277="NO",0,IF(Z277="SI",IF(VLOOKUP(A277,'BD OFICIAL'!$A:$AO,41,0)=AS277,0,1)))</f>
        <v>0</v>
      </c>
      <c r="CS277" s="31">
        <f t="shared" si="146"/>
        <v>0</v>
      </c>
      <c r="CT277" s="31">
        <f t="shared" si="147"/>
        <v>0</v>
      </c>
      <c r="CU277" s="31">
        <f>IF(VLOOKUP(A277,'BD OFICIAL'!$A$1:$AL$1055,31,0)="SI",IF(AT277&gt;0,0,1),IF(AT277=0,0,1))</f>
        <v>0</v>
      </c>
      <c r="CV277" s="31">
        <f t="shared" si="148"/>
        <v>0</v>
      </c>
      <c r="CW277" s="31">
        <f t="shared" si="149"/>
        <v>0</v>
      </c>
      <c r="CX277" s="85" t="str">
        <f t="shared" si="159"/>
        <v>SI</v>
      </c>
      <c r="CY277" s="31">
        <f t="shared" si="160"/>
        <v>0</v>
      </c>
      <c r="CZ277" s="85" t="str">
        <f>IF(ISERROR(VLOOKUP(AI277,EXPERIENCIA!$A$1:$C$2100,1,0)),"NO","SI")</f>
        <v>NO</v>
      </c>
      <c r="DA277" s="85">
        <f>IF(CX277="no","NO APLICA",IF(AX277=0,"ERROR NOTA",IF(AND(AX277&gt;1,CZ277="NO"),"ERROR NOTA",IF(AND(CZ277="NO",AX277=1),0,IF(VLOOKUP(AI277,EXPERIENCIA!$A$1:$C$2100,3,0)=AX277,0,"ERROR NOTA")))))</f>
        <v>0</v>
      </c>
      <c r="DB277" s="85" t="str">
        <f>IF(ISERROR(VLOOKUP(AI277,COMPORTAMIENTO!$A$1:$C$2100,1,0)),"NO","SI")</f>
        <v>NO</v>
      </c>
      <c r="DC277" s="85">
        <f>IF(CX277="NO","NO APLICA",IF(AY277=0,"ERROR NOTA",IF(AND(DB277="NO",AY277=7),0,IF(VLOOKUP(AI277,COMPORTAMIENTO!$A$2:$H$2100,8,0)=AY277,0,"ERROR NOTA"))))</f>
        <v>0</v>
      </c>
      <c r="DD277" s="103">
        <f t="shared" si="161"/>
        <v>0.1</v>
      </c>
      <c r="DE277" s="103">
        <f t="shared" si="162"/>
        <v>0.70000000000000007</v>
      </c>
      <c r="DF277" s="85" t="str">
        <f t="shared" si="150"/>
        <v>SI</v>
      </c>
      <c r="DG277" s="85">
        <f t="shared" si="151"/>
        <v>0</v>
      </c>
      <c r="DH277" s="85">
        <f t="shared" si="163"/>
        <v>0</v>
      </c>
      <c r="DI277" s="85">
        <f t="shared" si="152"/>
        <v>0</v>
      </c>
      <c r="DJ277" s="7">
        <f t="shared" si="164"/>
        <v>6.8400000000000007</v>
      </c>
      <c r="DK277" s="7">
        <f t="shared" si="153"/>
        <v>6.8400000000000007</v>
      </c>
      <c r="DL277" s="12">
        <f t="shared" si="165"/>
        <v>5075</v>
      </c>
      <c r="DM277" s="12">
        <f>VLOOKUP(A277,'5 TD'!$A:$B,2,0)</f>
        <v>5075</v>
      </c>
      <c r="DN277" s="7">
        <f t="shared" si="154"/>
        <v>7</v>
      </c>
      <c r="DO277" s="85" t="str">
        <f t="shared" si="155"/>
        <v>APROBADO</v>
      </c>
      <c r="DP277" s="85" t="str">
        <f t="shared" si="137"/>
        <v>APROBADO</v>
      </c>
      <c r="DQ277" s="7">
        <f t="shared" si="138"/>
        <v>6.3</v>
      </c>
      <c r="DR277" s="85" t="str">
        <f t="shared" si="166"/>
        <v>APROBADO</v>
      </c>
      <c r="DS277" s="2">
        <f>+('3 Planilla Preadjudicación OTIC'!BO277)</f>
        <v>0</v>
      </c>
      <c r="DT277" s="2">
        <f>IF(DR277="APROBADO",VLOOKUP(A277,'5 TD'!$D$3:$E$270,2,0),"NO APLICA")</f>
        <v>7</v>
      </c>
      <c r="DU277" s="2" t="str">
        <f t="shared" si="139"/>
        <v>NO</v>
      </c>
      <c r="DV277" s="2" t="str">
        <f>IF(DU277="SI",VLOOKUP(A277,'5 TD'!$G$3:$H$270,2,0),"NO APLICA ")</f>
        <v xml:space="preserve">NO APLICA </v>
      </c>
      <c r="DW277" s="2" t="str">
        <f t="shared" si="167"/>
        <v>NO</v>
      </c>
      <c r="DX277" s="2" t="str">
        <f>IF(DW277="SI",VLOOKUP(A277,'5 TD'!$J$4:$K$472,2,0),"NO APLICA")</f>
        <v>NO APLICA</v>
      </c>
      <c r="DY277" s="2" t="str">
        <f t="shared" si="168"/>
        <v>NO</v>
      </c>
      <c r="DZ277" s="7" t="str">
        <f>IF(DY277="SI",VLOOKUP(A277,'5 TD'!$M$4:$N$350,2,0),"NO APLICA")</f>
        <v>NO APLICA</v>
      </c>
      <c r="EA277" s="2" t="str">
        <f t="shared" si="156"/>
        <v>NO APLICA</v>
      </c>
      <c r="EB277" s="12" t="str">
        <f t="shared" si="169"/>
        <v/>
      </c>
      <c r="EC277" s="12" t="str">
        <f>IF(EA277="SI",VLOOKUP(A277,'5 TD'!$V$4:$W$479,2,0),"NO APLICA")</f>
        <v>NO APLICA</v>
      </c>
      <c r="ED277" s="2" t="str">
        <f t="shared" si="140"/>
        <v>NO</v>
      </c>
      <c r="EE277" s="79" t="str">
        <f>IF(ED277="SI",VLOOKUP(AI277,COMPORTAMIENTO!$A$1:$H$2100,7,0),"NO APLICA")</f>
        <v>NO APLICA</v>
      </c>
      <c r="EF277" s="234" t="str">
        <f>IF(ED277="SI",VLOOKUP(A277,'5 TD'!$P$2:$Q$479,2,0),"NO APLICA")</f>
        <v>NO APLICA</v>
      </c>
      <c r="EG277" s="2" t="str">
        <f t="shared" si="141"/>
        <v>NO</v>
      </c>
      <c r="EH277" s="2">
        <f>IF(CZ277="no",0,VLOOKUP(AI277,EXPERIENCIA!$A$1:$C$2100,2,0))</f>
        <v>0</v>
      </c>
      <c r="EI277" s="2">
        <f>IF(CZ277="si",VLOOKUP(A277,'5 TD'!$S$3:$T$2103,2,0),0)</f>
        <v>0</v>
      </c>
      <c r="EJ277" s="2" t="str">
        <f t="shared" si="142"/>
        <v>SI</v>
      </c>
      <c r="EK277" s="2">
        <f>+('3 Planilla Preadjudicación OTIC'!BU278)</f>
        <v>0</v>
      </c>
      <c r="EL277" s="211" t="s">
        <v>1709</v>
      </c>
      <c r="EM277" s="229" t="s">
        <v>1710</v>
      </c>
    </row>
    <row r="278" spans="1:144" s="211" customFormat="1" ht="15" hidden="1" customHeight="1" x14ac:dyDescent="0.3">
      <c r="A278" s="2">
        <f>+('3 Planilla Preadjudicación OTIC'!A278)</f>
        <v>14543</v>
      </c>
      <c r="B278" s="2" t="str">
        <f>+('3 Planilla Preadjudicación OTIC'!B278)</f>
        <v>53334038-5</v>
      </c>
      <c r="C278" s="4">
        <f>+('3 Planilla Preadjudicación OTIC'!E278)</f>
        <v>2025</v>
      </c>
      <c r="D278" s="4" t="str">
        <f>+('3 Planilla Preadjudicación OTIC'!F278)</f>
        <v>Fondos Regionales</v>
      </c>
      <c r="E278" s="4" t="str">
        <f>+('3 Planilla Preadjudicación OTIC'!G278)</f>
        <v>61531000-K</v>
      </c>
      <c r="F278" s="4" t="str">
        <f>+('3 Planilla Preadjudicación OTIC'!H278)</f>
        <v>SENCE</v>
      </c>
      <c r="G278" s="4"/>
      <c r="H278" s="4"/>
      <c r="I278" s="4" t="str">
        <f>+('3 Planilla Preadjudicación OTIC'!I278)</f>
        <v>INSTALACIONES ELÉCTRICAS TIPO F Y G</v>
      </c>
      <c r="J278" s="4" t="str">
        <f>+('3 Planilla Preadjudicación OTIC'!J278)</f>
        <v>PF0679</v>
      </c>
      <c r="K278" s="4" t="str">
        <f>+('3 Planilla Preadjudicación OTIC'!K278)</f>
        <v>TÉCNICAS PARA EL EMPRENDIMIENTO</v>
      </c>
      <c r="L278" s="4" t="str">
        <f>+('3 Planilla Preadjudicación OTIC'!L278)</f>
        <v>PF0921</v>
      </c>
      <c r="M278" s="2">
        <f>+('3 Planilla Preadjudicación OTIC'!M278)</f>
        <v>9</v>
      </c>
      <c r="N278" s="4" t="str">
        <f>+('3 Planilla Preadjudicación OTIC'!N278)</f>
        <v>DE LA ARAUCANÍA</v>
      </c>
      <c r="O278" s="4" t="str">
        <f>+('3 Planilla Preadjudicación OTIC'!O278)</f>
        <v>ERCILLA</v>
      </c>
      <c r="P278" s="4" t="str">
        <f>+('3 Planilla Preadjudicación OTIC'!P278)</f>
        <v>PERSONAS VULNERABLES PERTENECIENTES AL 80 % MÁS VULNERABLE</v>
      </c>
      <c r="Q278" s="4" t="str">
        <f>+('3 Planilla Preadjudicación OTIC'!Q278)</f>
        <v>PRESENCIAL</v>
      </c>
      <c r="R278" s="4" t="str">
        <f>+('3 Planilla Preadjudicación OTIC'!R278)</f>
        <v>INDEPENDIENTE</v>
      </c>
      <c r="S278" s="4" t="str">
        <f>+('3 Planilla Preadjudicación OTIC'!S278)</f>
        <v>01. LUNES - MAÑANA / 04. MARTES - MAÑANA / 07. MIÉRCOLES - MAÑANA / 10. JUEVES - MAÑANA / 13. VIERNES - MAÑANA</v>
      </c>
      <c r="T278" s="2">
        <f>+('3 Planilla Preadjudicación OTIC'!T278)</f>
        <v>20</v>
      </c>
      <c r="U278" s="2">
        <f>+('3 Planilla Preadjudicación OTIC'!U278)</f>
        <v>260</v>
      </c>
      <c r="V278" s="2">
        <f>+('3 Planilla Preadjudicación OTIC'!V278)</f>
        <v>12</v>
      </c>
      <c r="W278" s="2">
        <f>+('3 Planilla Preadjudicación OTIC'!W278)</f>
        <v>272</v>
      </c>
      <c r="X278" s="2">
        <f>+('3 Planilla Preadjudicación OTIC'!X278)</f>
        <v>4</v>
      </c>
      <c r="Y278" s="2" t="str">
        <f>+('3 Planilla Preadjudicación OTIC'!Y278)</f>
        <v>SI</v>
      </c>
      <c r="Z278" s="2" t="str">
        <f>+('3 Planilla Preadjudicación OTIC'!Z278)</f>
        <v>SI</v>
      </c>
      <c r="AA278" s="2" t="str">
        <f>+('3 Planilla Preadjudicación OTIC'!AA278)</f>
        <v>SI</v>
      </c>
      <c r="AB278" s="4">
        <f>+('3 Planilla Preadjudicación OTIC'!AB278)</f>
        <v>0</v>
      </c>
      <c r="AC278" s="4" t="str">
        <f>+('3 Planilla Preadjudicación OTIC'!AC278)</f>
        <v>EDUCACIÓN MEDIA COMPLETA CIENTÍFICO HUMANISTA O ALUMNOS DE LICEOS DE EDUCACIÓN TÉCNICO PROFESIONAL
EGRESADOS O CURSANDO ÚLTIMO AÑO DE LA ESPECIALIDAD DE ELECTRICIDAD, ACREDITABLE;</v>
      </c>
      <c r="AD278" s="2" t="str">
        <f>+('3 Planilla Preadjudicación OTIC'!AD278)</f>
        <v>SI</v>
      </c>
      <c r="AE278" s="4" t="str">
        <f>+('3 Planilla Preadjudicación OTIC'!AE278)</f>
        <v>LICENCIA SEC</v>
      </c>
      <c r="AF278" s="2" t="str">
        <f>+('3 Planilla Preadjudicación OTIC'!AF278)</f>
        <v>CONVOCATORIA ABIERTA</v>
      </c>
      <c r="AG278" s="2">
        <f>+('3 Planilla Preadjudicación OTIC'!AG278)</f>
        <v>68</v>
      </c>
      <c r="AH278" s="30">
        <v>2</v>
      </c>
      <c r="AI278" s="2" t="str">
        <f>+('3 Planilla Preadjudicación OTIC'!AI278)</f>
        <v>76473790-3</v>
      </c>
      <c r="AJ278" s="135" t="str">
        <f>+('3 Planilla Preadjudicación OTIC'!AJ278)</f>
        <v>Visión Capacitacion LTDA</v>
      </c>
      <c r="AK278" s="4">
        <f>+('3 Planilla Preadjudicación OTIC'!AK278)</f>
        <v>272</v>
      </c>
      <c r="AL278" s="2">
        <f>+('3 Planilla Preadjudicación OTIC'!AL278)</f>
        <v>68</v>
      </c>
      <c r="AM278" s="2">
        <f>+('3 Planilla Preadjudicación OTIC'!AM278)</f>
        <v>5075</v>
      </c>
      <c r="AN278" s="12">
        <f>+('3 Planilla Preadjudicación OTIC'!AN278)</f>
        <v>275000</v>
      </c>
      <c r="AO278" s="12">
        <f>+('3 Planilla Preadjudicación OTIC'!AO278)</f>
        <v>250000</v>
      </c>
      <c r="AP278" s="12" t="str">
        <f>+('3 Planilla Preadjudicación OTIC'!AP278)</f>
        <v>27.608.000</v>
      </c>
      <c r="AQ278" s="12">
        <f>+('3 Planilla Preadjudicación OTIC'!AQ278)</f>
        <v>5440000</v>
      </c>
      <c r="AR278" s="12">
        <f>+('3 Planilla Preadjudicación OTIC'!AR278)</f>
        <v>5500000</v>
      </c>
      <c r="AS278" s="12">
        <f>+('3 Planilla Preadjudicación OTIC'!AS278)</f>
        <v>6800000</v>
      </c>
      <c r="AT278" s="12" t="str">
        <f>+('3 Planilla Preadjudicación OTIC'!AT278)</f>
        <v>5.000.000</v>
      </c>
      <c r="AU278" s="12" t="str">
        <f>+('3 Planilla Preadjudicación OTIC'!AU278)</f>
        <v>50.348.000</v>
      </c>
      <c r="AV278" s="12" t="str">
        <f>+('3 Planilla Preadjudicación OTIC'!AV278)</f>
        <v>Si</v>
      </c>
      <c r="AW278" s="2" t="str">
        <f>+('3 Planilla Preadjudicación OTIC'!AW278)</f>
        <v>sin observaciones</v>
      </c>
      <c r="AX278" s="4">
        <f>+('3 Planilla Preadjudicación OTIC'!AX278)</f>
        <v>1</v>
      </c>
      <c r="AY278" s="2">
        <f>+('3 Planilla Preadjudicación OTIC'!AY278)</f>
        <v>7</v>
      </c>
      <c r="AZ278" s="2" t="str">
        <f>+('3 Planilla Preadjudicación OTIC'!BA278)</f>
        <v>-</v>
      </c>
      <c r="BA278" s="2" t="str">
        <f>+('3 Planilla Preadjudicación OTIC'!BB278)</f>
        <v>-</v>
      </c>
      <c r="BB278" s="2" t="str">
        <f>+('3 Planilla Preadjudicación OTIC'!BC278)</f>
        <v>-</v>
      </c>
      <c r="BC278" s="2" t="str">
        <f>+('3 Planilla Preadjudicación OTIC'!BD278)</f>
        <v>-</v>
      </c>
      <c r="BD278" s="2" t="str">
        <f>+('3 Planilla Preadjudicación OTIC'!BE278)</f>
        <v>-</v>
      </c>
      <c r="BE278" s="2" t="str">
        <f>+('3 Planilla Preadjudicación OTIC'!BF278)</f>
        <v>-</v>
      </c>
      <c r="BF278" s="2"/>
      <c r="BG278" s="2">
        <f>+('3 Planilla Preadjudicación OTIC'!BG278)</f>
        <v>7</v>
      </c>
      <c r="BH278" s="2">
        <f>+('3 Planilla Preadjudicación OTIC'!BH278)</f>
        <v>7</v>
      </c>
      <c r="BI278" s="2">
        <f>+('3 Planilla Preadjudicación OTIC'!BI278)</f>
        <v>7</v>
      </c>
      <c r="BJ278" s="2">
        <f>+('3 Planilla Preadjudicación OTIC'!BJ278)</f>
        <v>7</v>
      </c>
      <c r="BK278" s="2">
        <f>+('3 Planilla Preadjudicación OTIC'!BK278)</f>
        <v>7</v>
      </c>
      <c r="BL278" s="199">
        <f>+('3 Planilla Preadjudicación OTIC'!BM278)</f>
        <v>7</v>
      </c>
      <c r="BM278" s="103">
        <f>ROUND(('3 Planilla Preadjudicación OTIC'!BN278),1)</f>
        <v>6.4</v>
      </c>
      <c r="BN278" s="4">
        <f>+('3 Planilla Preadjudicación OTIC'!BO278)</f>
        <v>0</v>
      </c>
      <c r="BO278" s="4">
        <f>+('3 Planilla Preadjudicación OTIC'!BP278)</f>
        <v>0</v>
      </c>
      <c r="BP278" s="4">
        <f>+('3 Planilla Preadjudicación OTIC'!BQ278)</f>
        <v>0</v>
      </c>
      <c r="BQ278" s="4">
        <f>+('3 Planilla Preadjudicación OTIC'!BR278)</f>
        <v>0</v>
      </c>
      <c r="BR278" s="4">
        <f>+('3 Planilla Preadjudicación OTIC'!BS278)</f>
        <v>0</v>
      </c>
      <c r="BS278" s="4">
        <f>+('3 Planilla Preadjudicación OTIC'!BT278)</f>
        <v>0</v>
      </c>
      <c r="BT278" s="135"/>
      <c r="BU278" s="85">
        <f>IF(VLOOKUP(A278,'BD OFICIAL'!$A$1:$AL$2097,7,0)=D278,0,1)</f>
        <v>0</v>
      </c>
      <c r="BV278" s="85">
        <f>IF(VLOOKUP(A278,'BD OFICIAL'!$A$1:$AL$2097,11,0)=J278,0,1)</f>
        <v>0</v>
      </c>
      <c r="BW278" s="85">
        <f>IF(VLOOKUP(A278,'BD OFICIAL'!$A$1:$AL$2097,13,0)=L278,0,1)</f>
        <v>0</v>
      </c>
      <c r="BX278" s="2">
        <f>IF(VLOOKUP(A278,'BD OFICIAL'!$A$1:$AL$2097,16,0)=O278,0,1)</f>
        <v>0</v>
      </c>
      <c r="BY278" s="2">
        <f>IF(VLOOKUP(A278,'BD OFICIAL'!$A$1:$AL$2097,17,0)=P278,0,1)</f>
        <v>0</v>
      </c>
      <c r="BZ278" s="2">
        <f>IF(VLOOKUP(A278,'BD OFICIAL'!$A$1:$AL$2097,19,0)=R278,0,1)</f>
        <v>0</v>
      </c>
      <c r="CA278" s="2">
        <f>IF(VLOOKUP(A278,'BD OFICIAL'!$A$1:$AL$2097,21,0)=T278,0,1)</f>
        <v>0</v>
      </c>
      <c r="CB278" s="2">
        <f>IF(VLOOKUP(A278,'BD OFICIAL'!$A$1:$AL$2097,24,0)=AK278,0,1)</f>
        <v>0</v>
      </c>
      <c r="CC278" s="2">
        <f>IF(VLOOKUP(A278,'BD OFICIAL'!$A$1:$AL$2097,25,0)=X278,0,1)</f>
        <v>0</v>
      </c>
      <c r="CD278" s="2">
        <f>IF(VLOOKUP(A278,'BD OFICIAL'!$A$1:$AL$2097,26,0)=Y278,0,1)</f>
        <v>0</v>
      </c>
      <c r="CE278" s="2">
        <f>IF(VLOOKUP(A278,'BD OFICIAL'!$A$1:$AL$2097,27,0)=Z278,0,1)</f>
        <v>0</v>
      </c>
      <c r="CF278" s="2">
        <f>IF(VLOOKUP(A278,'BD OFICIAL'!$A$1:$AL$2097,28,0)=AA278,0,1)</f>
        <v>0</v>
      </c>
      <c r="CG278" s="2">
        <f>IF(VLOOKUP(A278,'BD OFICIAL'!$A$1:$AL$2097,33,0)=AF278,0,1)</f>
        <v>0</v>
      </c>
      <c r="CH278" s="2">
        <f>IF(VLOOKUP(A278,'BD OFICIAL'!$A$1:$AL$2097,35,0)=AH278,0,1)</f>
        <v>0</v>
      </c>
      <c r="CI278" s="85">
        <f>IF(VLOOKUP(A278,'BD OFICIAL'!$A$1:$AL$2097,34,0)=AL278,0,1)</f>
        <v>0</v>
      </c>
      <c r="CJ278" s="12">
        <f>VLOOKUP(A278,'BD OFICIAL'!$A$1:$AM$2097,36,0)*AM278-AP278</f>
        <v>0</v>
      </c>
      <c r="CK278" s="85" t="str">
        <f t="shared" si="143"/>
        <v>SHNOM</v>
      </c>
      <c r="CL278" s="85" t="str">
        <f t="shared" si="144"/>
        <v>SI</v>
      </c>
      <c r="CM278" s="85" t="str">
        <f t="shared" si="157"/>
        <v>NO</v>
      </c>
      <c r="CN278" s="31">
        <f t="shared" si="158"/>
        <v>0</v>
      </c>
      <c r="CO278" s="31">
        <f t="shared" si="145"/>
        <v>0</v>
      </c>
      <c r="CP278" s="31">
        <f t="shared" si="136"/>
        <v>0</v>
      </c>
      <c r="CQ278" s="31">
        <f>IF(Y278="NO",0,IF(Y278="SI",IF(VLOOKUP(A278,'BD OFICIAL'!$A:$AO,40,0)=AQ278,0,1)))</f>
        <v>0</v>
      </c>
      <c r="CR278" s="31">
        <f>IF(Z278="NO",0,IF(Z278="SI",IF(VLOOKUP(A278,'BD OFICIAL'!$A:$AO,41,0)=AS278,0,1)))</f>
        <v>0</v>
      </c>
      <c r="CS278" s="31">
        <f t="shared" si="146"/>
        <v>0</v>
      </c>
      <c r="CT278" s="31">
        <f t="shared" si="147"/>
        <v>0</v>
      </c>
      <c r="CU278" s="31">
        <f>IF(VLOOKUP(A278,'BD OFICIAL'!$A$1:$AL$1055,31,0)="SI",IF(AT278&gt;0,0,1),IF(AT278=0,0,1))</f>
        <v>0</v>
      </c>
      <c r="CV278" s="31">
        <f t="shared" si="148"/>
        <v>0</v>
      </c>
      <c r="CW278" s="31">
        <f t="shared" si="149"/>
        <v>0</v>
      </c>
      <c r="CX278" s="85" t="str">
        <f t="shared" si="159"/>
        <v>SI</v>
      </c>
      <c r="CY278" s="31">
        <f t="shared" si="160"/>
        <v>0</v>
      </c>
      <c r="CZ278" s="85" t="str">
        <f>IF(ISERROR(VLOOKUP(AI278,EXPERIENCIA!$A$1:$C$2100,1,0)),"NO","SI")</f>
        <v>NO</v>
      </c>
      <c r="DA278" s="85">
        <f>IF(CX278="no","NO APLICA",IF(AX278=0,"ERROR NOTA",IF(AND(AX278&gt;1,CZ278="NO"),"ERROR NOTA",IF(AND(CZ278="NO",AX278=1),0,IF(VLOOKUP(AI278,EXPERIENCIA!$A$1:$C$2100,3,0)=AX278,0,"ERROR NOTA")))))</f>
        <v>0</v>
      </c>
      <c r="DB278" s="85" t="str">
        <f>IF(ISERROR(VLOOKUP(AI278,COMPORTAMIENTO!$A$1:$C$2100,1,0)),"NO","SI")</f>
        <v>NO</v>
      </c>
      <c r="DC278" s="85">
        <f>IF(CX278="NO","NO APLICA",IF(AY278=0,"ERROR NOTA",IF(AND(DB278="NO",AY278=7),0,IF(VLOOKUP(AI278,COMPORTAMIENTO!$A$2:$H$2100,8,0)=AY278,0,"ERROR NOTA"))))</f>
        <v>0</v>
      </c>
      <c r="DD278" s="103">
        <f t="shared" si="161"/>
        <v>0.1</v>
      </c>
      <c r="DE278" s="103">
        <f t="shared" si="162"/>
        <v>0.70000000000000007</v>
      </c>
      <c r="DF278" s="85" t="str">
        <f t="shared" si="150"/>
        <v>SI</v>
      </c>
      <c r="DG278" s="85">
        <f t="shared" si="151"/>
        <v>0</v>
      </c>
      <c r="DH278" s="85">
        <f t="shared" si="163"/>
        <v>0</v>
      </c>
      <c r="DI278" s="85">
        <f t="shared" si="152"/>
        <v>0</v>
      </c>
      <c r="DJ278" s="7">
        <f t="shared" si="164"/>
        <v>7.0000000000000009</v>
      </c>
      <c r="DK278" s="7">
        <f t="shared" si="153"/>
        <v>7.0000000000000009</v>
      </c>
      <c r="DL278" s="12">
        <f t="shared" si="165"/>
        <v>5075</v>
      </c>
      <c r="DM278" s="12">
        <f>VLOOKUP(A278,'5 TD'!$A:$B,2,0)</f>
        <v>5075</v>
      </c>
      <c r="DN278" s="7">
        <f t="shared" si="154"/>
        <v>7</v>
      </c>
      <c r="DO278" s="85" t="str">
        <f t="shared" si="155"/>
        <v>APROBADO</v>
      </c>
      <c r="DP278" s="85" t="str">
        <f t="shared" si="137"/>
        <v>APROBADO</v>
      </c>
      <c r="DQ278" s="7">
        <f t="shared" si="138"/>
        <v>6.4</v>
      </c>
      <c r="DR278" s="85" t="str">
        <f t="shared" si="166"/>
        <v>APROBADO</v>
      </c>
      <c r="DS278" s="2">
        <f>+('3 Planilla Preadjudicación OTIC'!BO278)</f>
        <v>0</v>
      </c>
      <c r="DT278" s="2">
        <f>IF(DR278="APROBADO",VLOOKUP(A278,'5 TD'!$D$3:$E$270,2,0),"NO APLICA")</f>
        <v>7</v>
      </c>
      <c r="DU278" s="2" t="str">
        <f t="shared" si="139"/>
        <v>NO</v>
      </c>
      <c r="DV278" s="2" t="str">
        <f>IF(DU278="SI",VLOOKUP(A278,'5 TD'!$G$3:$H$270,2,0),"NO APLICA ")</f>
        <v xml:space="preserve">NO APLICA </v>
      </c>
      <c r="DW278" s="2" t="str">
        <f t="shared" si="167"/>
        <v>NO</v>
      </c>
      <c r="DX278" s="2" t="str">
        <f>IF(DW278="SI",VLOOKUP(A278,'5 TD'!$J$4:$K$472,2,0),"NO APLICA")</f>
        <v>NO APLICA</v>
      </c>
      <c r="DY278" s="2" t="str">
        <f t="shared" si="168"/>
        <v>NO</v>
      </c>
      <c r="DZ278" s="7" t="str">
        <f>IF(DY278="SI",VLOOKUP(A278,'5 TD'!$M$4:$N$350,2,0),"NO APLICA")</f>
        <v>NO APLICA</v>
      </c>
      <c r="EA278" s="2" t="str">
        <f t="shared" si="156"/>
        <v>NO APLICA</v>
      </c>
      <c r="EB278" s="12" t="str">
        <f t="shared" si="169"/>
        <v/>
      </c>
      <c r="EC278" s="12" t="str">
        <f>IF(EA278="SI",VLOOKUP(A278,'5 TD'!$V$4:$W$479,2,0),"NO APLICA")</f>
        <v>NO APLICA</v>
      </c>
      <c r="ED278" s="2" t="str">
        <f t="shared" si="140"/>
        <v>NO</v>
      </c>
      <c r="EE278" s="79" t="str">
        <f>IF(ED278="SI",VLOOKUP(AI278,COMPORTAMIENTO!$A$1:$H$2100,7,0),"NO APLICA")</f>
        <v>NO APLICA</v>
      </c>
      <c r="EF278" s="234" t="str">
        <f>IF(ED278="SI",VLOOKUP(A278,'5 TD'!$P$2:$Q$479,2,0),"NO APLICA")</f>
        <v>NO APLICA</v>
      </c>
      <c r="EG278" s="2" t="str">
        <f t="shared" si="141"/>
        <v>NO</v>
      </c>
      <c r="EH278" s="2">
        <f>IF(CZ278="no",0,VLOOKUP(AI278,EXPERIENCIA!$A$1:$C$2100,2,0))</f>
        <v>0</v>
      </c>
      <c r="EI278" s="2">
        <f>IF(CZ278="si",VLOOKUP(A278,'5 TD'!$S$3:$T$2103,2,0),0)</f>
        <v>0</v>
      </c>
      <c r="EJ278" s="2" t="str">
        <f t="shared" si="142"/>
        <v>SI</v>
      </c>
      <c r="EK278" s="2">
        <f>+('3 Planilla Preadjudicación OTIC'!BU279)</f>
        <v>0</v>
      </c>
      <c r="EL278" s="211" t="s">
        <v>1709</v>
      </c>
      <c r="EM278" s="229" t="s">
        <v>1710</v>
      </c>
    </row>
    <row r="279" spans="1:144" s="211" customFormat="1" ht="15" hidden="1" customHeight="1" x14ac:dyDescent="0.3">
      <c r="A279" s="2">
        <f>+('3 Planilla Preadjudicación OTIC'!A279)</f>
        <v>14555</v>
      </c>
      <c r="B279" s="2" t="str">
        <f>+('3 Planilla Preadjudicación OTIC'!B279)</f>
        <v>53334038-5</v>
      </c>
      <c r="C279" s="4">
        <f>+('3 Planilla Preadjudicación OTIC'!E279)</f>
        <v>2025</v>
      </c>
      <c r="D279" s="4" t="str">
        <f>+('3 Planilla Preadjudicación OTIC'!F279)</f>
        <v>Fondos Regionales</v>
      </c>
      <c r="E279" s="4" t="str">
        <f>+('3 Planilla Preadjudicación OTIC'!G279)</f>
        <v>61531000-K</v>
      </c>
      <c r="F279" s="4" t="str">
        <f>+('3 Planilla Preadjudicación OTIC'!H279)</f>
        <v>SENCE</v>
      </c>
      <c r="G279" s="4"/>
      <c r="H279" s="4"/>
      <c r="I279" s="4" t="str">
        <f>+('3 Planilla Preadjudicación OTIC'!I279)</f>
        <v>LABORES DE INSTALACIONES SANITARIAS</v>
      </c>
      <c r="J279" s="4" t="str">
        <f>+('3 Planilla Preadjudicación OTIC'!J279)</f>
        <v>PF1575</v>
      </c>
      <c r="K279" s="4" t="str">
        <f>+('3 Planilla Preadjudicación OTIC'!K279)</f>
        <v>TÉCNICAS PARA EL EMPRENDIMIENTO</v>
      </c>
      <c r="L279" s="4" t="str">
        <f>+('3 Planilla Preadjudicación OTIC'!L279)</f>
        <v>PF0921</v>
      </c>
      <c r="M279" s="2">
        <f>+('3 Planilla Preadjudicación OTIC'!M279)</f>
        <v>9</v>
      </c>
      <c r="N279" s="4" t="str">
        <f>+('3 Planilla Preadjudicación OTIC'!N279)</f>
        <v>DE LA ARAUCANÍA</v>
      </c>
      <c r="O279" s="4" t="str">
        <f>+('3 Planilla Preadjudicación OTIC'!O279)</f>
        <v>CURARREHUE</v>
      </c>
      <c r="P279" s="4" t="str">
        <f>+('3 Planilla Preadjudicación OTIC'!P279)</f>
        <v>PERSONAS VULNERABLES PERTENECIENTES AL 80 % MÁS VULNERABLE</v>
      </c>
      <c r="Q279" s="4" t="str">
        <f>+('3 Planilla Preadjudicación OTIC'!Q279)</f>
        <v>PRESENCIAL</v>
      </c>
      <c r="R279" s="4" t="str">
        <f>+('3 Planilla Preadjudicación OTIC'!R279)</f>
        <v>INDEPENDIENTE</v>
      </c>
      <c r="S279" s="4" t="str">
        <f>+('3 Planilla Preadjudicación OTIC'!S279)</f>
        <v>01. LUNES - MAÑANA / 04. MARTES - MAÑANA / 07. MIÉRCOLES - MAÑANA / 10. JUEVES - MAÑANA / 13. VIERNES - MAÑANA</v>
      </c>
      <c r="T279" s="2">
        <f>+('3 Planilla Preadjudicación OTIC'!T279)</f>
        <v>20</v>
      </c>
      <c r="U279" s="2">
        <f>+('3 Planilla Preadjudicación OTIC'!U279)</f>
        <v>145</v>
      </c>
      <c r="V279" s="2">
        <f>+('3 Planilla Preadjudicación OTIC'!V279)</f>
        <v>12</v>
      </c>
      <c r="W279" s="2">
        <f>+('3 Planilla Preadjudicación OTIC'!W279)</f>
        <v>157</v>
      </c>
      <c r="X279" s="2">
        <f>+('3 Planilla Preadjudicación OTIC'!X279)</f>
        <v>4</v>
      </c>
      <c r="Y279" s="2" t="str">
        <f>+('3 Planilla Preadjudicación OTIC'!Y279)</f>
        <v>SI</v>
      </c>
      <c r="Z279" s="2" t="str">
        <f>+('3 Planilla Preadjudicación OTIC'!Z279)</f>
        <v>SI</v>
      </c>
      <c r="AA279" s="2" t="str">
        <f>+('3 Planilla Preadjudicación OTIC'!AA279)</f>
        <v>SI</v>
      </c>
      <c r="AB279" s="4">
        <f>+('3 Planilla Preadjudicación OTIC'!AB279)</f>
        <v>0</v>
      </c>
      <c r="AC279" s="4" t="str">
        <f>+('3 Planilla Preadjudicación OTIC'!AC279)</f>
        <v>EDUCACIÓN MEDIA COMPLETA, PREFERENTEMENTE. Y HABER CURSADO EL CURSO DE “LABORES DE SOPORTE EN INSTALACIONES
SANITARIAS” O EXPERIENCIA DE DOS AÑOS COMO “AYUDANTE INSTALACIONES SANITARIAS”, DEMOSTRABLE.</v>
      </c>
      <c r="AD279" s="2" t="str">
        <f>+('3 Planilla Preadjudicación OTIC'!AD279)</f>
        <v>No</v>
      </c>
      <c r="AE279" s="4">
        <f>+('3 Planilla Preadjudicación OTIC'!AE279)</f>
        <v>0</v>
      </c>
      <c r="AF279" s="2" t="str">
        <f>+('3 Planilla Preadjudicación OTIC'!AF279)</f>
        <v>CONVOCATORIA ABIERTA</v>
      </c>
      <c r="AG279" s="2">
        <f>+('3 Planilla Preadjudicación OTIC'!AG279)</f>
        <v>40</v>
      </c>
      <c r="AH279" s="30">
        <v>2</v>
      </c>
      <c r="AI279" s="2" t="str">
        <f>+('3 Planilla Preadjudicación OTIC'!AI279)</f>
        <v>76473790-3</v>
      </c>
      <c r="AJ279" s="135" t="str">
        <f>+('3 Planilla Preadjudicación OTIC'!AJ279)</f>
        <v>Visión Capacitacion LTDA</v>
      </c>
      <c r="AK279" s="4">
        <f>+('3 Planilla Preadjudicación OTIC'!AK279)</f>
        <v>157</v>
      </c>
      <c r="AL279" s="2">
        <f>+('3 Planilla Preadjudicación OTIC'!AL279)</f>
        <v>40</v>
      </c>
      <c r="AM279" s="2">
        <f>+('3 Planilla Preadjudicación OTIC'!AM279)</f>
        <v>5075</v>
      </c>
      <c r="AN279" s="12">
        <f>+('3 Planilla Preadjudicación OTIC'!AN279)</f>
        <v>275000</v>
      </c>
      <c r="AO279" s="12">
        <f>+('3 Planilla Preadjudicación OTIC'!AO279)</f>
        <v>0</v>
      </c>
      <c r="AP279" s="12" t="str">
        <f>+('3 Planilla Preadjudicación OTIC'!AP279)</f>
        <v>15.935.500</v>
      </c>
      <c r="AQ279" s="12">
        <f>+('3 Planilla Preadjudicación OTIC'!AQ279)</f>
        <v>3200000</v>
      </c>
      <c r="AR279" s="12">
        <f>+('3 Planilla Preadjudicación OTIC'!AR279)</f>
        <v>5500000</v>
      </c>
      <c r="AS279" s="12">
        <f>+('3 Planilla Preadjudicación OTIC'!AS279)</f>
        <v>4000000</v>
      </c>
      <c r="AT279" s="12">
        <f>+('3 Planilla Preadjudicación OTIC'!AT279)</f>
        <v>0</v>
      </c>
      <c r="AU279" s="12" t="str">
        <f>+('3 Planilla Preadjudicación OTIC'!AU279)</f>
        <v>28.635.500</v>
      </c>
      <c r="AV279" s="12" t="str">
        <f>+('3 Planilla Preadjudicación OTIC'!AV279)</f>
        <v>Si</v>
      </c>
      <c r="AW279" s="2" t="str">
        <f>+('3 Planilla Preadjudicación OTIC'!AW279)</f>
        <v>sin observaciones</v>
      </c>
      <c r="AX279" s="4">
        <f>+('3 Planilla Preadjudicación OTIC'!AX279)</f>
        <v>1</v>
      </c>
      <c r="AY279" s="2">
        <f>+('3 Planilla Preadjudicación OTIC'!AY279)</f>
        <v>7</v>
      </c>
      <c r="AZ279" s="2" t="str">
        <f>+('3 Planilla Preadjudicación OTIC'!BA279)</f>
        <v>-</v>
      </c>
      <c r="BA279" s="2" t="str">
        <f>+('3 Planilla Preadjudicación OTIC'!BB279)</f>
        <v>-</v>
      </c>
      <c r="BB279" s="2" t="str">
        <f>+('3 Planilla Preadjudicación OTIC'!BC279)</f>
        <v>-</v>
      </c>
      <c r="BC279" s="2" t="str">
        <f>+('3 Planilla Preadjudicación OTIC'!BD279)</f>
        <v>-</v>
      </c>
      <c r="BD279" s="2" t="str">
        <f>+('3 Planilla Preadjudicación OTIC'!BE279)</f>
        <v>-</v>
      </c>
      <c r="BE279" s="2" t="str">
        <f>+('3 Planilla Preadjudicación OTIC'!BF279)</f>
        <v>-</v>
      </c>
      <c r="BF279" s="2"/>
      <c r="BG279" s="2">
        <f>+('3 Planilla Preadjudicación OTIC'!BG279)</f>
        <v>7</v>
      </c>
      <c r="BH279" s="2">
        <f>+('3 Planilla Preadjudicación OTIC'!BH279)</f>
        <v>7</v>
      </c>
      <c r="BI279" s="2">
        <f>+('3 Planilla Preadjudicación OTIC'!BI279)</f>
        <v>7</v>
      </c>
      <c r="BJ279" s="2">
        <f>+('3 Planilla Preadjudicación OTIC'!BJ279)</f>
        <v>7</v>
      </c>
      <c r="BK279" s="2">
        <f>+('3 Planilla Preadjudicación OTIC'!BK279)</f>
        <v>7</v>
      </c>
      <c r="BL279" s="199">
        <f>+('3 Planilla Preadjudicación OTIC'!BM279)</f>
        <v>7</v>
      </c>
      <c r="BM279" s="103">
        <f>ROUND(('3 Planilla Preadjudicación OTIC'!BN279),1)</f>
        <v>6.4</v>
      </c>
      <c r="BN279" s="4">
        <f>+('3 Planilla Preadjudicación OTIC'!BO279)</f>
        <v>0</v>
      </c>
      <c r="BO279" s="4">
        <f>+('3 Planilla Preadjudicación OTIC'!BP279)</f>
        <v>0</v>
      </c>
      <c r="BP279" s="4">
        <f>+('3 Planilla Preadjudicación OTIC'!BQ279)</f>
        <v>0</v>
      </c>
      <c r="BQ279" s="4">
        <f>+('3 Planilla Preadjudicación OTIC'!BR279)</f>
        <v>0</v>
      </c>
      <c r="BR279" s="4">
        <f>+('3 Planilla Preadjudicación OTIC'!BS279)</f>
        <v>0</v>
      </c>
      <c r="BS279" s="4">
        <f>+('3 Planilla Preadjudicación OTIC'!BT279)</f>
        <v>0</v>
      </c>
      <c r="BT279" s="135"/>
      <c r="BU279" s="85">
        <f>IF(VLOOKUP(A279,'BD OFICIAL'!$A$1:$AL$2097,7,0)=D279,0,1)</f>
        <v>0</v>
      </c>
      <c r="BV279" s="85">
        <f>IF(VLOOKUP(A279,'BD OFICIAL'!$A$1:$AL$2097,11,0)=J279,0,1)</f>
        <v>0</v>
      </c>
      <c r="BW279" s="85">
        <f>IF(VLOOKUP(A279,'BD OFICIAL'!$A$1:$AL$2097,13,0)=L279,0,1)</f>
        <v>0</v>
      </c>
      <c r="BX279" s="2">
        <f>IF(VLOOKUP(A279,'BD OFICIAL'!$A$1:$AL$2097,16,0)=O279,0,1)</f>
        <v>0</v>
      </c>
      <c r="BY279" s="2">
        <f>IF(VLOOKUP(A279,'BD OFICIAL'!$A$1:$AL$2097,17,0)=P279,0,1)</f>
        <v>0</v>
      </c>
      <c r="BZ279" s="2">
        <f>IF(VLOOKUP(A279,'BD OFICIAL'!$A$1:$AL$2097,19,0)=R279,0,1)</f>
        <v>0</v>
      </c>
      <c r="CA279" s="2">
        <f>IF(VLOOKUP(A279,'BD OFICIAL'!$A$1:$AL$2097,21,0)=T279,0,1)</f>
        <v>0</v>
      </c>
      <c r="CB279" s="2">
        <f>IF(VLOOKUP(A279,'BD OFICIAL'!$A$1:$AL$2097,24,0)=AK279,0,1)</f>
        <v>0</v>
      </c>
      <c r="CC279" s="2">
        <f>IF(VLOOKUP(A279,'BD OFICIAL'!$A$1:$AL$2097,25,0)=X279,0,1)</f>
        <v>0</v>
      </c>
      <c r="CD279" s="2">
        <f>IF(VLOOKUP(A279,'BD OFICIAL'!$A$1:$AL$2097,26,0)=Y279,0,1)</f>
        <v>0</v>
      </c>
      <c r="CE279" s="2">
        <f>IF(VLOOKUP(A279,'BD OFICIAL'!$A$1:$AL$2097,27,0)=Z279,0,1)</f>
        <v>0</v>
      </c>
      <c r="CF279" s="2">
        <f>IF(VLOOKUP(A279,'BD OFICIAL'!$A$1:$AL$2097,28,0)=AA279,0,1)</f>
        <v>0</v>
      </c>
      <c r="CG279" s="2">
        <f>IF(VLOOKUP(A279,'BD OFICIAL'!$A$1:$AL$2097,33,0)=AF279,0,1)</f>
        <v>0</v>
      </c>
      <c r="CH279" s="2">
        <f>IF(VLOOKUP(A279,'BD OFICIAL'!$A$1:$AL$2097,35,0)=AH279,0,1)</f>
        <v>0</v>
      </c>
      <c r="CI279" s="85">
        <f>IF(VLOOKUP(A279,'BD OFICIAL'!$A$1:$AL$2097,34,0)=AL279,0,1)</f>
        <v>0</v>
      </c>
      <c r="CJ279" s="12">
        <f>VLOOKUP(A279,'BD OFICIAL'!$A$1:$AM$2097,36,0)*AM279-AP279</f>
        <v>0</v>
      </c>
      <c r="CK279" s="85" t="str">
        <f t="shared" si="143"/>
        <v>SHNOM</v>
      </c>
      <c r="CL279" s="85" t="str">
        <f t="shared" si="144"/>
        <v>SI</v>
      </c>
      <c r="CM279" s="85" t="str">
        <f t="shared" si="157"/>
        <v>NO</v>
      </c>
      <c r="CN279" s="31">
        <f t="shared" si="158"/>
        <v>0</v>
      </c>
      <c r="CO279" s="31">
        <f t="shared" si="145"/>
        <v>0</v>
      </c>
      <c r="CP279" s="31">
        <f t="shared" si="136"/>
        <v>0</v>
      </c>
      <c r="CQ279" s="31">
        <f>IF(Y279="NO",0,IF(Y279="SI",IF(VLOOKUP(A279,'BD OFICIAL'!$A:$AO,40,0)=AQ279,0,1)))</f>
        <v>0</v>
      </c>
      <c r="CR279" s="31">
        <f>IF(Z279="NO",0,IF(Z279="SI",IF(VLOOKUP(A279,'BD OFICIAL'!$A:$AO,41,0)=AS279,0,1)))</f>
        <v>0</v>
      </c>
      <c r="CS279" s="31">
        <f t="shared" si="146"/>
        <v>0</v>
      </c>
      <c r="CT279" s="31">
        <f t="shared" si="147"/>
        <v>0</v>
      </c>
      <c r="CU279" s="31">
        <f>IF(VLOOKUP(A279,'BD OFICIAL'!$A$1:$AL$1055,31,0)="SI",IF(AT279&gt;0,0,1),IF(AT279=0,0,1))</f>
        <v>0</v>
      </c>
      <c r="CV279" s="31">
        <f t="shared" si="148"/>
        <v>0</v>
      </c>
      <c r="CW279" s="31">
        <f t="shared" si="149"/>
        <v>0</v>
      </c>
      <c r="CX279" s="85" t="str">
        <f t="shared" si="159"/>
        <v>SI</v>
      </c>
      <c r="CY279" s="31">
        <f t="shared" si="160"/>
        <v>0</v>
      </c>
      <c r="CZ279" s="85" t="str">
        <f>IF(ISERROR(VLOOKUP(AI279,EXPERIENCIA!$A$1:$C$2100,1,0)),"NO","SI")</f>
        <v>NO</v>
      </c>
      <c r="DA279" s="85">
        <f>IF(CX279="no","NO APLICA",IF(AX279=0,"ERROR NOTA",IF(AND(AX279&gt;1,CZ279="NO"),"ERROR NOTA",IF(AND(CZ279="NO",AX279=1),0,IF(VLOOKUP(AI279,EXPERIENCIA!$A$1:$C$2100,3,0)=AX279,0,"ERROR NOTA")))))</f>
        <v>0</v>
      </c>
      <c r="DB279" s="85" t="str">
        <f>IF(ISERROR(VLOOKUP(AI279,COMPORTAMIENTO!$A$1:$C$2100,1,0)),"NO","SI")</f>
        <v>NO</v>
      </c>
      <c r="DC279" s="85">
        <f>IF(CX279="NO","NO APLICA",IF(AY279=0,"ERROR NOTA",IF(AND(DB279="NO",AY279=7),0,IF(VLOOKUP(AI279,COMPORTAMIENTO!$A$2:$H$2100,8,0)=AY279,0,"ERROR NOTA"))))</f>
        <v>0</v>
      </c>
      <c r="DD279" s="103">
        <f t="shared" si="161"/>
        <v>0.1</v>
      </c>
      <c r="DE279" s="103">
        <f t="shared" si="162"/>
        <v>0.70000000000000007</v>
      </c>
      <c r="DF279" s="85" t="str">
        <f t="shared" si="150"/>
        <v>SI</v>
      </c>
      <c r="DG279" s="85">
        <f t="shared" si="151"/>
        <v>0</v>
      </c>
      <c r="DH279" s="85">
        <f t="shared" si="163"/>
        <v>0</v>
      </c>
      <c r="DI279" s="85">
        <f t="shared" si="152"/>
        <v>0</v>
      </c>
      <c r="DJ279" s="7">
        <f t="shared" si="164"/>
        <v>7.0000000000000009</v>
      </c>
      <c r="DK279" s="7">
        <f t="shared" si="153"/>
        <v>7.0000000000000009</v>
      </c>
      <c r="DL279" s="12">
        <f t="shared" si="165"/>
        <v>5075</v>
      </c>
      <c r="DM279" s="12">
        <f>VLOOKUP(A279,'5 TD'!$A:$B,2,0)</f>
        <v>5075</v>
      </c>
      <c r="DN279" s="7">
        <f t="shared" si="154"/>
        <v>7</v>
      </c>
      <c r="DO279" s="85" t="str">
        <f t="shared" si="155"/>
        <v>APROBADO</v>
      </c>
      <c r="DP279" s="85" t="str">
        <f t="shared" si="137"/>
        <v>APROBADO</v>
      </c>
      <c r="DQ279" s="7">
        <f t="shared" si="138"/>
        <v>6.4</v>
      </c>
      <c r="DR279" s="85" t="str">
        <f t="shared" si="166"/>
        <v>APROBADO</v>
      </c>
      <c r="DS279" s="2">
        <f>+('3 Planilla Preadjudicación OTIC'!BO279)</f>
        <v>0</v>
      </c>
      <c r="DT279" s="2">
        <f>IF(DR279="APROBADO",VLOOKUP(A279,'5 TD'!$D$3:$E$270,2,0),"NO APLICA")</f>
        <v>7</v>
      </c>
      <c r="DU279" s="2" t="str">
        <f t="shared" si="139"/>
        <v>NO</v>
      </c>
      <c r="DV279" s="2" t="str">
        <f>IF(DU279="SI",VLOOKUP(A279,'5 TD'!$G$3:$H$270,2,0),"NO APLICA ")</f>
        <v xml:space="preserve">NO APLICA </v>
      </c>
      <c r="DW279" s="2" t="str">
        <f t="shared" si="167"/>
        <v>NO</v>
      </c>
      <c r="DX279" s="2" t="str">
        <f>IF(DW279="SI",VLOOKUP(A279,'5 TD'!$J$4:$K$472,2,0),"NO APLICA")</f>
        <v>NO APLICA</v>
      </c>
      <c r="DY279" s="2" t="str">
        <f t="shared" si="168"/>
        <v>NO</v>
      </c>
      <c r="DZ279" s="7" t="str">
        <f>IF(DY279="SI",VLOOKUP(A279,'5 TD'!$M$4:$N$350,2,0),"NO APLICA")</f>
        <v>NO APLICA</v>
      </c>
      <c r="EA279" s="2" t="str">
        <f t="shared" si="156"/>
        <v>NO APLICA</v>
      </c>
      <c r="EB279" s="12" t="str">
        <f t="shared" si="169"/>
        <v/>
      </c>
      <c r="EC279" s="12" t="str">
        <f>IF(EA279="SI",VLOOKUP(A279,'5 TD'!$V$4:$W$479,2,0),"NO APLICA")</f>
        <v>NO APLICA</v>
      </c>
      <c r="ED279" s="2" t="str">
        <f t="shared" si="140"/>
        <v>NO</v>
      </c>
      <c r="EE279" s="79" t="str">
        <f>IF(ED279="SI",VLOOKUP(AI279,COMPORTAMIENTO!$A$1:$H$2100,7,0),"NO APLICA")</f>
        <v>NO APLICA</v>
      </c>
      <c r="EF279" s="234" t="str">
        <f>IF(ED279="SI",VLOOKUP(A279,'5 TD'!$P$2:$Q$479,2,0),"NO APLICA")</f>
        <v>NO APLICA</v>
      </c>
      <c r="EG279" s="2" t="str">
        <f t="shared" si="141"/>
        <v>NO</v>
      </c>
      <c r="EH279" s="2">
        <f>IF(CZ279="no",0,VLOOKUP(AI279,EXPERIENCIA!$A$1:$C$2100,2,0))</f>
        <v>0</v>
      </c>
      <c r="EI279" s="2">
        <f>IF(CZ279="si",VLOOKUP(A279,'5 TD'!$S$3:$T$2103,2,0),0)</f>
        <v>0</v>
      </c>
      <c r="EJ279" s="2" t="str">
        <f t="shared" si="142"/>
        <v>SI</v>
      </c>
      <c r="EK279" s="2">
        <f>+('3 Planilla Preadjudicación OTIC'!BU280)</f>
        <v>0</v>
      </c>
      <c r="EL279" s="211" t="s">
        <v>1709</v>
      </c>
      <c r="EM279" s="229" t="s">
        <v>1710</v>
      </c>
    </row>
    <row r="280" spans="1:144" s="211" customFormat="1" ht="15" hidden="1" customHeight="1" x14ac:dyDescent="0.3">
      <c r="A280" s="2">
        <f>+('3 Planilla Preadjudicación OTIC'!A280)</f>
        <v>14556</v>
      </c>
      <c r="B280" s="2" t="str">
        <f>+('3 Planilla Preadjudicación OTIC'!B280)</f>
        <v>53334038-5</v>
      </c>
      <c r="C280" s="4">
        <f>+('3 Planilla Preadjudicación OTIC'!E280)</f>
        <v>2025</v>
      </c>
      <c r="D280" s="4" t="str">
        <f>+('3 Planilla Preadjudicación OTIC'!F280)</f>
        <v>Fondos Regionales</v>
      </c>
      <c r="E280" s="4" t="str">
        <f>+('3 Planilla Preadjudicación OTIC'!G280)</f>
        <v>61531000-K</v>
      </c>
      <c r="F280" s="4" t="str">
        <f>+('3 Planilla Preadjudicación OTIC'!H280)</f>
        <v>SENCE</v>
      </c>
      <c r="G280" s="4"/>
      <c r="H280" s="4"/>
      <c r="I280" s="4" t="str">
        <f>+('3 Planilla Preadjudicación OTIC'!I280)</f>
        <v>LABORES DE INSTALACIONES SANITARIAS</v>
      </c>
      <c r="J280" s="4" t="str">
        <f>+('3 Planilla Preadjudicación OTIC'!J280)</f>
        <v>PF1575</v>
      </c>
      <c r="K280" s="4" t="str">
        <f>+('3 Planilla Preadjudicación OTIC'!K280)</f>
        <v>TÉCNICAS PARA EL EMPRENDIMIENTO</v>
      </c>
      <c r="L280" s="4" t="str">
        <f>+('3 Planilla Preadjudicación OTIC'!L280)</f>
        <v>PF0921</v>
      </c>
      <c r="M280" s="2">
        <f>+('3 Planilla Preadjudicación OTIC'!M280)</f>
        <v>9</v>
      </c>
      <c r="N280" s="4" t="str">
        <f>+('3 Planilla Preadjudicación OTIC'!N280)</f>
        <v>DE LA ARAUCANÍA</v>
      </c>
      <c r="O280" s="4" t="str">
        <f>+('3 Planilla Preadjudicación OTIC'!O280)</f>
        <v>PERQUENCO</v>
      </c>
      <c r="P280" s="4" t="str">
        <f>+('3 Planilla Preadjudicación OTIC'!P280)</f>
        <v>PERSONAS VULNERABLES PERTENECIENTES AL 80 % MÁS VULNERABLE</v>
      </c>
      <c r="Q280" s="4" t="str">
        <f>+('3 Planilla Preadjudicación OTIC'!Q280)</f>
        <v>PRESENCIAL</v>
      </c>
      <c r="R280" s="4" t="str">
        <f>+('3 Planilla Preadjudicación OTIC'!R280)</f>
        <v>INDEPENDIENTE</v>
      </c>
      <c r="S280" s="4" t="str">
        <f>+('3 Planilla Preadjudicación OTIC'!S280)</f>
        <v>01. LUNES - MAÑANA / 04. MARTES - MAÑANA / 07. MIÉRCOLES - MAÑANA / 10. JUEVES - MAÑANA / 13. VIERNES - MAÑANA</v>
      </c>
      <c r="T280" s="2">
        <f>+('3 Planilla Preadjudicación OTIC'!T280)</f>
        <v>20</v>
      </c>
      <c r="U280" s="2">
        <f>+('3 Planilla Preadjudicación OTIC'!U280)</f>
        <v>145</v>
      </c>
      <c r="V280" s="2">
        <f>+('3 Planilla Preadjudicación OTIC'!V280)</f>
        <v>12</v>
      </c>
      <c r="W280" s="2">
        <f>+('3 Planilla Preadjudicación OTIC'!W280)</f>
        <v>157</v>
      </c>
      <c r="X280" s="2">
        <f>+('3 Planilla Preadjudicación OTIC'!X280)</f>
        <v>4</v>
      </c>
      <c r="Y280" s="2" t="str">
        <f>+('3 Planilla Preadjudicación OTIC'!Y280)</f>
        <v>SI</v>
      </c>
      <c r="Z280" s="2" t="str">
        <f>+('3 Planilla Preadjudicación OTIC'!Z280)</f>
        <v>SI</v>
      </c>
      <c r="AA280" s="2" t="str">
        <f>+('3 Planilla Preadjudicación OTIC'!AA280)</f>
        <v>SI</v>
      </c>
      <c r="AB280" s="4">
        <f>+('3 Planilla Preadjudicación OTIC'!AB280)</f>
        <v>0</v>
      </c>
      <c r="AC280" s="4" t="str">
        <f>+('3 Planilla Preadjudicación OTIC'!AC280)</f>
        <v>EDUCACIÓN MEDIA COMPLETA, PREFERENTEMENTE. Y HABER CURSADO EL CURSO DE “LABORES DE SOPORTE EN INSTALACIONES
SANITARIAS” O EXPERIENCIA DE DOS AÑOS COMO “AYUDANTE INSTALACIONES SANITARIAS”, DEMOSTRABLE.</v>
      </c>
      <c r="AD280" s="2" t="str">
        <f>+('3 Planilla Preadjudicación OTIC'!AD280)</f>
        <v>No</v>
      </c>
      <c r="AE280" s="4">
        <f>+('3 Planilla Preadjudicación OTIC'!AE280)</f>
        <v>0</v>
      </c>
      <c r="AF280" s="2" t="str">
        <f>+('3 Planilla Preadjudicación OTIC'!AF280)</f>
        <v>CONVOCATORIA ABIERTA</v>
      </c>
      <c r="AG280" s="2">
        <f>+('3 Planilla Preadjudicación OTIC'!AG280)</f>
        <v>40</v>
      </c>
      <c r="AH280" s="30">
        <v>2</v>
      </c>
      <c r="AI280" s="2" t="str">
        <f>+('3 Planilla Preadjudicación OTIC'!AI280)</f>
        <v>76473790-3</v>
      </c>
      <c r="AJ280" s="135" t="str">
        <f>+('3 Planilla Preadjudicación OTIC'!AJ280)</f>
        <v>Visión Capacitacion LTDA</v>
      </c>
      <c r="AK280" s="4">
        <f>+('3 Planilla Preadjudicación OTIC'!AK280)</f>
        <v>157</v>
      </c>
      <c r="AL280" s="2">
        <f>+('3 Planilla Preadjudicación OTIC'!AL280)</f>
        <v>40</v>
      </c>
      <c r="AM280" s="2">
        <f>+('3 Planilla Preadjudicación OTIC'!AM280)</f>
        <v>5075</v>
      </c>
      <c r="AN280" s="12">
        <f>+('3 Planilla Preadjudicación OTIC'!AN280)</f>
        <v>275000</v>
      </c>
      <c r="AO280" s="12">
        <f>+('3 Planilla Preadjudicación OTIC'!AO280)</f>
        <v>0</v>
      </c>
      <c r="AP280" s="12" t="str">
        <f>+('3 Planilla Preadjudicación OTIC'!AP280)</f>
        <v>15.935.500</v>
      </c>
      <c r="AQ280" s="12">
        <f>+('3 Planilla Preadjudicación OTIC'!AQ280)</f>
        <v>3200000</v>
      </c>
      <c r="AR280" s="12">
        <f>+('3 Planilla Preadjudicación OTIC'!AR280)</f>
        <v>5500000</v>
      </c>
      <c r="AS280" s="12">
        <f>+('3 Planilla Preadjudicación OTIC'!AS280)</f>
        <v>4000000</v>
      </c>
      <c r="AT280" s="12">
        <f>+('3 Planilla Preadjudicación OTIC'!AT280)</f>
        <v>0</v>
      </c>
      <c r="AU280" s="12" t="str">
        <f>+('3 Planilla Preadjudicación OTIC'!AU280)</f>
        <v>28.635.500</v>
      </c>
      <c r="AV280" s="12" t="str">
        <f>+('3 Planilla Preadjudicación OTIC'!AV280)</f>
        <v>Si</v>
      </c>
      <c r="AW280" s="2" t="str">
        <f>+('3 Planilla Preadjudicación OTIC'!AW280)</f>
        <v>sin observaciones</v>
      </c>
      <c r="AX280" s="4">
        <f>+('3 Planilla Preadjudicación OTIC'!AX280)</f>
        <v>1</v>
      </c>
      <c r="AY280" s="2">
        <f>+('3 Planilla Preadjudicación OTIC'!AY280)</f>
        <v>7</v>
      </c>
      <c r="AZ280" s="2" t="str">
        <f>+('3 Planilla Preadjudicación OTIC'!BA280)</f>
        <v>-</v>
      </c>
      <c r="BA280" s="2" t="str">
        <f>+('3 Planilla Preadjudicación OTIC'!BB280)</f>
        <v>-</v>
      </c>
      <c r="BB280" s="2" t="str">
        <f>+('3 Planilla Preadjudicación OTIC'!BC280)</f>
        <v>-</v>
      </c>
      <c r="BC280" s="2" t="str">
        <f>+('3 Planilla Preadjudicación OTIC'!BD280)</f>
        <v>-</v>
      </c>
      <c r="BD280" s="2" t="str">
        <f>+('3 Planilla Preadjudicación OTIC'!BE280)</f>
        <v>-</v>
      </c>
      <c r="BE280" s="2" t="str">
        <f>+('3 Planilla Preadjudicación OTIC'!BF280)</f>
        <v>-</v>
      </c>
      <c r="BF280" s="2"/>
      <c r="BG280" s="2">
        <f>+('3 Planilla Preadjudicación OTIC'!BG280)</f>
        <v>7</v>
      </c>
      <c r="BH280" s="2">
        <f>+('3 Planilla Preadjudicación OTIC'!BH280)</f>
        <v>7</v>
      </c>
      <c r="BI280" s="2">
        <f>+('3 Planilla Preadjudicación OTIC'!BI280)</f>
        <v>6.6</v>
      </c>
      <c r="BJ280" s="2">
        <f>+('3 Planilla Preadjudicación OTIC'!BJ280)</f>
        <v>6.6</v>
      </c>
      <c r="BK280" s="2">
        <f>+('3 Planilla Preadjudicación OTIC'!BK280)</f>
        <v>6.6</v>
      </c>
      <c r="BL280" s="199">
        <f>+('3 Planilla Preadjudicación OTIC'!BM280)</f>
        <v>7</v>
      </c>
      <c r="BM280" s="103">
        <f>ROUND(('3 Planilla Preadjudicación OTIC'!BN280),1)</f>
        <v>6.3</v>
      </c>
      <c r="BN280" s="4">
        <f>+('3 Planilla Preadjudicación OTIC'!BO280)</f>
        <v>0</v>
      </c>
      <c r="BO280" s="4">
        <f>+('3 Planilla Preadjudicación OTIC'!BP280)</f>
        <v>0</v>
      </c>
      <c r="BP280" s="4">
        <f>+('3 Planilla Preadjudicación OTIC'!BQ280)</f>
        <v>0</v>
      </c>
      <c r="BQ280" s="4">
        <f>+('3 Planilla Preadjudicación OTIC'!BR280)</f>
        <v>0</v>
      </c>
      <c r="BR280" s="4">
        <f>+('3 Planilla Preadjudicación OTIC'!BS280)</f>
        <v>0</v>
      </c>
      <c r="BS280" s="4">
        <f>+('3 Planilla Preadjudicación OTIC'!BT280)</f>
        <v>0</v>
      </c>
      <c r="BT280" s="135"/>
      <c r="BU280" s="85">
        <f>IF(VLOOKUP(A280,'BD OFICIAL'!$A$1:$AL$2097,7,0)=D280,0,1)</f>
        <v>0</v>
      </c>
      <c r="BV280" s="85">
        <f>IF(VLOOKUP(A280,'BD OFICIAL'!$A$1:$AL$2097,11,0)=J280,0,1)</f>
        <v>0</v>
      </c>
      <c r="BW280" s="85">
        <f>IF(VLOOKUP(A280,'BD OFICIAL'!$A$1:$AL$2097,13,0)=L280,0,1)</f>
        <v>0</v>
      </c>
      <c r="BX280" s="2">
        <f>IF(VLOOKUP(A280,'BD OFICIAL'!$A$1:$AL$2097,16,0)=O280,0,1)</f>
        <v>0</v>
      </c>
      <c r="BY280" s="2">
        <f>IF(VLOOKUP(A280,'BD OFICIAL'!$A$1:$AL$2097,17,0)=P280,0,1)</f>
        <v>0</v>
      </c>
      <c r="BZ280" s="2">
        <f>IF(VLOOKUP(A280,'BD OFICIAL'!$A$1:$AL$2097,19,0)=R280,0,1)</f>
        <v>0</v>
      </c>
      <c r="CA280" s="2">
        <f>IF(VLOOKUP(A280,'BD OFICIAL'!$A$1:$AL$2097,21,0)=T280,0,1)</f>
        <v>0</v>
      </c>
      <c r="CB280" s="2">
        <f>IF(VLOOKUP(A280,'BD OFICIAL'!$A$1:$AL$2097,24,0)=AK280,0,1)</f>
        <v>0</v>
      </c>
      <c r="CC280" s="2">
        <f>IF(VLOOKUP(A280,'BD OFICIAL'!$A$1:$AL$2097,25,0)=X280,0,1)</f>
        <v>0</v>
      </c>
      <c r="CD280" s="2">
        <f>IF(VLOOKUP(A280,'BD OFICIAL'!$A$1:$AL$2097,26,0)=Y280,0,1)</f>
        <v>0</v>
      </c>
      <c r="CE280" s="2">
        <f>IF(VLOOKUP(A280,'BD OFICIAL'!$A$1:$AL$2097,27,0)=Z280,0,1)</f>
        <v>0</v>
      </c>
      <c r="CF280" s="2">
        <f>IF(VLOOKUP(A280,'BD OFICIAL'!$A$1:$AL$2097,28,0)=AA280,0,1)</f>
        <v>0</v>
      </c>
      <c r="CG280" s="2">
        <f>IF(VLOOKUP(A280,'BD OFICIAL'!$A$1:$AL$2097,33,0)=AF280,0,1)</f>
        <v>0</v>
      </c>
      <c r="CH280" s="2">
        <f>IF(VLOOKUP(A280,'BD OFICIAL'!$A$1:$AL$2097,35,0)=AH280,0,1)</f>
        <v>0</v>
      </c>
      <c r="CI280" s="85">
        <f>IF(VLOOKUP(A280,'BD OFICIAL'!$A$1:$AL$2097,34,0)=AL280,0,1)</f>
        <v>0</v>
      </c>
      <c r="CJ280" s="12">
        <f>VLOOKUP(A280,'BD OFICIAL'!$A$1:$AM$2097,36,0)*AM280-AP280</f>
        <v>0</v>
      </c>
      <c r="CK280" s="85" t="str">
        <f t="shared" si="143"/>
        <v>SHNOM</v>
      </c>
      <c r="CL280" s="85" t="str">
        <f t="shared" si="144"/>
        <v>SI</v>
      </c>
      <c r="CM280" s="85" t="str">
        <f t="shared" si="157"/>
        <v>NO</v>
      </c>
      <c r="CN280" s="31">
        <f t="shared" si="158"/>
        <v>0</v>
      </c>
      <c r="CO280" s="31">
        <f t="shared" si="145"/>
        <v>0</v>
      </c>
      <c r="CP280" s="31">
        <f t="shared" si="136"/>
        <v>0</v>
      </c>
      <c r="CQ280" s="31">
        <f>IF(Y280="NO",0,IF(Y280="SI",IF(VLOOKUP(A280,'BD OFICIAL'!$A:$AO,40,0)=AQ280,0,1)))</f>
        <v>0</v>
      </c>
      <c r="CR280" s="31">
        <f>IF(Z280="NO",0,IF(Z280="SI",IF(VLOOKUP(A280,'BD OFICIAL'!$A:$AO,41,0)=AS280,0,1)))</f>
        <v>0</v>
      </c>
      <c r="CS280" s="31">
        <f t="shared" si="146"/>
        <v>0</v>
      </c>
      <c r="CT280" s="31">
        <f t="shared" si="147"/>
        <v>0</v>
      </c>
      <c r="CU280" s="31">
        <f>IF(VLOOKUP(A280,'BD OFICIAL'!$A$1:$AL$1055,31,0)="SI",IF(AT280&gt;0,0,1),IF(AT280=0,0,1))</f>
        <v>0</v>
      </c>
      <c r="CV280" s="31">
        <f t="shared" si="148"/>
        <v>0</v>
      </c>
      <c r="CW280" s="31">
        <f t="shared" si="149"/>
        <v>0</v>
      </c>
      <c r="CX280" s="85" t="str">
        <f t="shared" si="159"/>
        <v>SI</v>
      </c>
      <c r="CY280" s="31">
        <f t="shared" si="160"/>
        <v>0</v>
      </c>
      <c r="CZ280" s="85" t="str">
        <f>IF(ISERROR(VLOOKUP(AI280,EXPERIENCIA!$A$1:$C$2100,1,0)),"NO","SI")</f>
        <v>NO</v>
      </c>
      <c r="DA280" s="85">
        <f>IF(CX280="no","NO APLICA",IF(AX280=0,"ERROR NOTA",IF(AND(AX280&gt;1,CZ280="NO"),"ERROR NOTA",IF(AND(CZ280="NO",AX280=1),0,IF(VLOOKUP(AI280,EXPERIENCIA!$A$1:$C$2100,3,0)=AX280,0,"ERROR NOTA")))))</f>
        <v>0</v>
      </c>
      <c r="DB280" s="85" t="str">
        <f>IF(ISERROR(VLOOKUP(AI280,COMPORTAMIENTO!$A$1:$C$2100,1,0)),"NO","SI")</f>
        <v>NO</v>
      </c>
      <c r="DC280" s="85">
        <f>IF(CX280="NO","NO APLICA",IF(AY280=0,"ERROR NOTA",IF(AND(DB280="NO",AY280=7),0,IF(VLOOKUP(AI280,COMPORTAMIENTO!$A$2:$H$2100,8,0)=AY280,0,"ERROR NOTA"))))</f>
        <v>0</v>
      </c>
      <c r="DD280" s="103">
        <f t="shared" si="161"/>
        <v>0.1</v>
      </c>
      <c r="DE280" s="103">
        <f t="shared" si="162"/>
        <v>0.70000000000000007</v>
      </c>
      <c r="DF280" s="85" t="str">
        <f t="shared" si="150"/>
        <v>SI</v>
      </c>
      <c r="DG280" s="85">
        <f t="shared" si="151"/>
        <v>0</v>
      </c>
      <c r="DH280" s="85">
        <f t="shared" si="163"/>
        <v>0</v>
      </c>
      <c r="DI280" s="85">
        <f t="shared" si="152"/>
        <v>0</v>
      </c>
      <c r="DJ280" s="7">
        <f t="shared" si="164"/>
        <v>6.8400000000000007</v>
      </c>
      <c r="DK280" s="7">
        <f t="shared" si="153"/>
        <v>6.8400000000000007</v>
      </c>
      <c r="DL280" s="12">
        <f t="shared" si="165"/>
        <v>5075</v>
      </c>
      <c r="DM280" s="12">
        <f>VLOOKUP(A280,'5 TD'!$A:$B,2,0)</f>
        <v>5075</v>
      </c>
      <c r="DN280" s="7">
        <f t="shared" si="154"/>
        <v>7</v>
      </c>
      <c r="DO280" s="85" t="str">
        <f t="shared" si="155"/>
        <v>APROBADO</v>
      </c>
      <c r="DP280" s="85" t="str">
        <f t="shared" si="137"/>
        <v>APROBADO</v>
      </c>
      <c r="DQ280" s="7">
        <f t="shared" si="138"/>
        <v>6.3</v>
      </c>
      <c r="DR280" s="85" t="str">
        <f t="shared" si="166"/>
        <v>APROBADO</v>
      </c>
      <c r="DS280" s="2">
        <f>+('3 Planilla Preadjudicación OTIC'!BO280)</f>
        <v>0</v>
      </c>
      <c r="DT280" s="2">
        <f>IF(DR280="APROBADO",VLOOKUP(A280,'5 TD'!$D$3:$E$270,2,0),"NO APLICA")</f>
        <v>7</v>
      </c>
      <c r="DU280" s="2" t="str">
        <f t="shared" si="139"/>
        <v>NO</v>
      </c>
      <c r="DV280" s="2" t="str">
        <f>IF(DU280="SI",VLOOKUP(A280,'5 TD'!$G$3:$H$270,2,0),"NO APLICA ")</f>
        <v xml:space="preserve">NO APLICA </v>
      </c>
      <c r="DW280" s="2" t="str">
        <f t="shared" si="167"/>
        <v>NO</v>
      </c>
      <c r="DX280" s="2" t="str">
        <f>IF(DW280="SI",VLOOKUP(A280,'5 TD'!$J$4:$K$472,2,0),"NO APLICA")</f>
        <v>NO APLICA</v>
      </c>
      <c r="DY280" s="2" t="str">
        <f t="shared" si="168"/>
        <v>NO</v>
      </c>
      <c r="DZ280" s="7" t="str">
        <f>IF(DY280="SI",VLOOKUP(A280,'5 TD'!$M$4:$N$350,2,0),"NO APLICA")</f>
        <v>NO APLICA</v>
      </c>
      <c r="EA280" s="2" t="str">
        <f t="shared" si="156"/>
        <v>NO APLICA</v>
      </c>
      <c r="EB280" s="12" t="str">
        <f t="shared" si="169"/>
        <v/>
      </c>
      <c r="EC280" s="12" t="str">
        <f>IF(EA280="SI",VLOOKUP(A280,'5 TD'!$V$4:$W$479,2,0),"NO APLICA")</f>
        <v>NO APLICA</v>
      </c>
      <c r="ED280" s="2" t="str">
        <f t="shared" si="140"/>
        <v>NO</v>
      </c>
      <c r="EE280" s="79" t="str">
        <f>IF(ED280="SI",VLOOKUP(AI280,COMPORTAMIENTO!$A$1:$H$2100,7,0),"NO APLICA")</f>
        <v>NO APLICA</v>
      </c>
      <c r="EF280" s="234" t="str">
        <f>IF(ED280="SI",VLOOKUP(A280,'5 TD'!$P$2:$Q$479,2,0),"NO APLICA")</f>
        <v>NO APLICA</v>
      </c>
      <c r="EG280" s="2" t="str">
        <f t="shared" si="141"/>
        <v>NO</v>
      </c>
      <c r="EH280" s="2">
        <f>IF(CZ280="no",0,VLOOKUP(AI280,EXPERIENCIA!$A$1:$C$2100,2,0))</f>
        <v>0</v>
      </c>
      <c r="EI280" s="2">
        <f>IF(CZ280="si",VLOOKUP(A280,'5 TD'!$S$3:$T$2103,2,0),0)</f>
        <v>0</v>
      </c>
      <c r="EJ280" s="2" t="str">
        <f t="shared" si="142"/>
        <v>SI</v>
      </c>
      <c r="EK280" s="2">
        <f>+('3 Planilla Preadjudicación OTIC'!BU281)</f>
        <v>0</v>
      </c>
      <c r="EL280" s="211" t="s">
        <v>1709</v>
      </c>
      <c r="EM280" s="229" t="s">
        <v>1710</v>
      </c>
    </row>
    <row r="281" spans="1:144" s="211" customFormat="1" ht="15" hidden="1" customHeight="1" x14ac:dyDescent="0.3">
      <c r="A281" s="2">
        <f>+('3 Planilla Preadjudicación OTIC'!A281)</f>
        <v>14557</v>
      </c>
      <c r="B281" s="2" t="str">
        <f>+('3 Planilla Preadjudicación OTIC'!B281)</f>
        <v>53334038-5</v>
      </c>
      <c r="C281" s="4">
        <f>+('3 Planilla Preadjudicación OTIC'!E281)</f>
        <v>2025</v>
      </c>
      <c r="D281" s="4" t="str">
        <f>+('3 Planilla Preadjudicación OTIC'!F281)</f>
        <v>Fondos Regionales</v>
      </c>
      <c r="E281" s="4" t="str">
        <f>+('3 Planilla Preadjudicación OTIC'!G281)</f>
        <v>61531000-K</v>
      </c>
      <c r="F281" s="4" t="str">
        <f>+('3 Planilla Preadjudicación OTIC'!H281)</f>
        <v>SENCE</v>
      </c>
      <c r="G281" s="4"/>
      <c r="H281" s="4"/>
      <c r="I281" s="4" t="str">
        <f>+('3 Planilla Preadjudicación OTIC'!I281)</f>
        <v>LABORES DE INSTALACIONES SANITARIAS</v>
      </c>
      <c r="J281" s="4" t="str">
        <f>+('3 Planilla Preadjudicación OTIC'!J281)</f>
        <v>PF1575</v>
      </c>
      <c r="K281" s="4" t="str">
        <f>+('3 Planilla Preadjudicación OTIC'!K281)</f>
        <v>TÉCNICAS PARA EL EMPRENDIMIENTO</v>
      </c>
      <c r="L281" s="4" t="str">
        <f>+('3 Planilla Preadjudicación OTIC'!L281)</f>
        <v>PF0921</v>
      </c>
      <c r="M281" s="2">
        <f>+('3 Planilla Preadjudicación OTIC'!M281)</f>
        <v>9</v>
      </c>
      <c r="N281" s="4" t="str">
        <f>+('3 Planilla Preadjudicación OTIC'!N281)</f>
        <v>DE LA ARAUCANÍA</v>
      </c>
      <c r="O281" s="4" t="str">
        <f>+('3 Planilla Preadjudicación OTIC'!O281)</f>
        <v>LUMACO</v>
      </c>
      <c r="P281" s="4" t="str">
        <f>+('3 Planilla Preadjudicación OTIC'!P281)</f>
        <v>PERSONAS VULNERABLES PERTENECIENTES AL 80 % MÁS VULNERABLE</v>
      </c>
      <c r="Q281" s="4" t="str">
        <f>+('3 Planilla Preadjudicación OTIC'!Q281)</f>
        <v>PRESENCIAL</v>
      </c>
      <c r="R281" s="4" t="str">
        <f>+('3 Planilla Preadjudicación OTIC'!R281)</f>
        <v>INDEPENDIENTE</v>
      </c>
      <c r="S281" s="4" t="str">
        <f>+('3 Planilla Preadjudicación OTIC'!S281)</f>
        <v>01. LUNES - MAÑANA / 04. MARTES - MAÑANA / 07. MIÉRCOLES - MAÑANA / 10. JUEVES - MAÑANA / 13. VIERNES - MAÑANA</v>
      </c>
      <c r="T281" s="2">
        <f>+('3 Planilla Preadjudicación OTIC'!T281)</f>
        <v>20</v>
      </c>
      <c r="U281" s="2">
        <f>+('3 Planilla Preadjudicación OTIC'!U281)</f>
        <v>145</v>
      </c>
      <c r="V281" s="2">
        <f>+('3 Planilla Preadjudicación OTIC'!V281)</f>
        <v>12</v>
      </c>
      <c r="W281" s="2">
        <f>+('3 Planilla Preadjudicación OTIC'!W281)</f>
        <v>157</v>
      </c>
      <c r="X281" s="2">
        <f>+('3 Planilla Preadjudicación OTIC'!X281)</f>
        <v>4</v>
      </c>
      <c r="Y281" s="2" t="str">
        <f>+('3 Planilla Preadjudicación OTIC'!Y281)</f>
        <v>SI</v>
      </c>
      <c r="Z281" s="2" t="str">
        <f>+('3 Planilla Preadjudicación OTIC'!Z281)</f>
        <v>SI</v>
      </c>
      <c r="AA281" s="2" t="str">
        <f>+('3 Planilla Preadjudicación OTIC'!AA281)</f>
        <v>SI</v>
      </c>
      <c r="AB281" s="4">
        <f>+('3 Planilla Preadjudicación OTIC'!AB281)</f>
        <v>0</v>
      </c>
      <c r="AC281" s="4" t="str">
        <f>+('3 Planilla Preadjudicación OTIC'!AC281)</f>
        <v>EDUCACIÓN MEDIA COMPLETA, PREFERENTEMENTE. Y HABER CURSADO EL CURSO DE “LABORES DE SOPORTE EN INSTALACIONES
SANITARIAS” O EXPERIENCIA DE DOS AÑOS COMO “AYUDANTE INSTALACIONES SANITARIAS”, DEMOSTRABLE.</v>
      </c>
      <c r="AD281" s="2" t="str">
        <f>+('3 Planilla Preadjudicación OTIC'!AD281)</f>
        <v>No</v>
      </c>
      <c r="AE281" s="4">
        <f>+('3 Planilla Preadjudicación OTIC'!AE281)</f>
        <v>0</v>
      </c>
      <c r="AF281" s="2" t="str">
        <f>+('3 Planilla Preadjudicación OTIC'!AF281)</f>
        <v>CONVOCATORIA ABIERTA</v>
      </c>
      <c r="AG281" s="2">
        <f>+('3 Planilla Preadjudicación OTIC'!AG281)</f>
        <v>40</v>
      </c>
      <c r="AH281" s="30">
        <v>2</v>
      </c>
      <c r="AI281" s="2" t="str">
        <f>+('3 Planilla Preadjudicación OTIC'!AI281)</f>
        <v>76473790-3</v>
      </c>
      <c r="AJ281" s="135" t="str">
        <f>+('3 Planilla Preadjudicación OTIC'!AJ281)</f>
        <v>Visión Capacitacion LTDA</v>
      </c>
      <c r="AK281" s="4">
        <f>+('3 Planilla Preadjudicación OTIC'!AK281)</f>
        <v>157</v>
      </c>
      <c r="AL281" s="2">
        <f>+('3 Planilla Preadjudicación OTIC'!AL281)</f>
        <v>40</v>
      </c>
      <c r="AM281" s="2">
        <f>+('3 Planilla Preadjudicación OTIC'!AM281)</f>
        <v>5075</v>
      </c>
      <c r="AN281" s="12">
        <f>+('3 Planilla Preadjudicación OTIC'!AN281)</f>
        <v>275000</v>
      </c>
      <c r="AO281" s="12">
        <f>+('3 Planilla Preadjudicación OTIC'!AO281)</f>
        <v>0</v>
      </c>
      <c r="AP281" s="12">
        <f>+('3 Planilla Preadjudicación OTIC'!AP281)</f>
        <v>15935500</v>
      </c>
      <c r="AQ281" s="12">
        <f>+('3 Planilla Preadjudicación OTIC'!AQ281)</f>
        <v>3200000</v>
      </c>
      <c r="AR281" s="12">
        <f>+('3 Planilla Preadjudicación OTIC'!AR281)</f>
        <v>5500000</v>
      </c>
      <c r="AS281" s="12">
        <f>+('3 Planilla Preadjudicación OTIC'!AS281)</f>
        <v>4000000</v>
      </c>
      <c r="AT281" s="12">
        <f>+('3 Planilla Preadjudicación OTIC'!AT281)</f>
        <v>0</v>
      </c>
      <c r="AU281" s="12" t="str">
        <f>+('3 Planilla Preadjudicación OTIC'!AU281)</f>
        <v>28.635.500</v>
      </c>
      <c r="AV281" s="12" t="str">
        <f>+('3 Planilla Preadjudicación OTIC'!AV281)</f>
        <v>Si</v>
      </c>
      <c r="AW281" s="2" t="str">
        <f>+('3 Planilla Preadjudicación OTIC'!AW281)</f>
        <v>sin observaciones</v>
      </c>
      <c r="AX281" s="4">
        <f>+('3 Planilla Preadjudicación OTIC'!AX281)</f>
        <v>1</v>
      </c>
      <c r="AY281" s="2">
        <f>+('3 Planilla Preadjudicación OTIC'!AY281)</f>
        <v>7</v>
      </c>
      <c r="AZ281" s="2" t="str">
        <f>+('3 Planilla Preadjudicación OTIC'!BA281)</f>
        <v>-</v>
      </c>
      <c r="BA281" s="2" t="str">
        <f>+('3 Planilla Preadjudicación OTIC'!BB281)</f>
        <v>-</v>
      </c>
      <c r="BB281" s="2" t="str">
        <f>+('3 Planilla Preadjudicación OTIC'!BC281)</f>
        <v>-</v>
      </c>
      <c r="BC281" s="2" t="str">
        <f>+('3 Planilla Preadjudicación OTIC'!BD281)</f>
        <v>-</v>
      </c>
      <c r="BD281" s="2" t="str">
        <f>+('3 Planilla Preadjudicación OTIC'!BE281)</f>
        <v>-</v>
      </c>
      <c r="BE281" s="2" t="str">
        <f>+('3 Planilla Preadjudicación OTIC'!BF281)</f>
        <v>-</v>
      </c>
      <c r="BF281" s="2"/>
      <c r="BG281" s="2">
        <f>+('3 Planilla Preadjudicación OTIC'!BG281)</f>
        <v>7</v>
      </c>
      <c r="BH281" s="2">
        <f>+('3 Planilla Preadjudicación OTIC'!BH281)</f>
        <v>7</v>
      </c>
      <c r="BI281" s="2">
        <f>+('3 Planilla Preadjudicación OTIC'!BI281)</f>
        <v>6.6</v>
      </c>
      <c r="BJ281" s="2">
        <f>+('3 Planilla Preadjudicación OTIC'!BJ281)</f>
        <v>6.6</v>
      </c>
      <c r="BK281" s="2">
        <f>+('3 Planilla Preadjudicación OTIC'!BK281)</f>
        <v>7</v>
      </c>
      <c r="BL281" s="199">
        <f>+('3 Planilla Preadjudicación OTIC'!BM281)</f>
        <v>7</v>
      </c>
      <c r="BM281" s="103">
        <f>ROUND(('3 Planilla Preadjudicación OTIC'!BN281),1)</f>
        <v>6.3</v>
      </c>
      <c r="BN281" s="4">
        <f>+('3 Planilla Preadjudicación OTIC'!BO281)</f>
        <v>0</v>
      </c>
      <c r="BO281" s="4">
        <f>+('3 Planilla Preadjudicación OTIC'!BP281)</f>
        <v>0</v>
      </c>
      <c r="BP281" s="4">
        <f>+('3 Planilla Preadjudicación OTIC'!BQ281)</f>
        <v>0</v>
      </c>
      <c r="BQ281" s="4">
        <f>+('3 Planilla Preadjudicación OTIC'!BR281)</f>
        <v>0</v>
      </c>
      <c r="BR281" s="4">
        <f>+('3 Planilla Preadjudicación OTIC'!BS281)</f>
        <v>0</v>
      </c>
      <c r="BS281" s="4">
        <f>+('3 Planilla Preadjudicación OTIC'!BT281)</f>
        <v>0</v>
      </c>
      <c r="BT281" s="135"/>
      <c r="BU281" s="85">
        <f>IF(VLOOKUP(A281,'BD OFICIAL'!$A$1:$AL$2097,7,0)=D281,0,1)</f>
        <v>0</v>
      </c>
      <c r="BV281" s="85">
        <f>IF(VLOOKUP(A281,'BD OFICIAL'!$A$1:$AL$2097,11,0)=J281,0,1)</f>
        <v>0</v>
      </c>
      <c r="BW281" s="85">
        <f>IF(VLOOKUP(A281,'BD OFICIAL'!$A$1:$AL$2097,13,0)=L281,0,1)</f>
        <v>0</v>
      </c>
      <c r="BX281" s="2">
        <f>IF(VLOOKUP(A281,'BD OFICIAL'!$A$1:$AL$2097,16,0)=O281,0,1)</f>
        <v>0</v>
      </c>
      <c r="BY281" s="2">
        <f>IF(VLOOKUP(A281,'BD OFICIAL'!$A$1:$AL$2097,17,0)=P281,0,1)</f>
        <v>0</v>
      </c>
      <c r="BZ281" s="2">
        <f>IF(VLOOKUP(A281,'BD OFICIAL'!$A$1:$AL$2097,19,0)=R281,0,1)</f>
        <v>0</v>
      </c>
      <c r="CA281" s="2">
        <f>IF(VLOOKUP(A281,'BD OFICIAL'!$A$1:$AL$2097,21,0)=T281,0,1)</f>
        <v>0</v>
      </c>
      <c r="CB281" s="2">
        <f>IF(VLOOKUP(A281,'BD OFICIAL'!$A$1:$AL$2097,24,0)=AK281,0,1)</f>
        <v>0</v>
      </c>
      <c r="CC281" s="2">
        <f>IF(VLOOKUP(A281,'BD OFICIAL'!$A$1:$AL$2097,25,0)=X281,0,1)</f>
        <v>0</v>
      </c>
      <c r="CD281" s="2">
        <f>IF(VLOOKUP(A281,'BD OFICIAL'!$A$1:$AL$2097,26,0)=Y281,0,1)</f>
        <v>0</v>
      </c>
      <c r="CE281" s="2">
        <f>IF(VLOOKUP(A281,'BD OFICIAL'!$A$1:$AL$2097,27,0)=Z281,0,1)</f>
        <v>0</v>
      </c>
      <c r="CF281" s="2">
        <f>IF(VLOOKUP(A281,'BD OFICIAL'!$A$1:$AL$2097,28,0)=AA281,0,1)</f>
        <v>0</v>
      </c>
      <c r="CG281" s="2">
        <f>IF(VLOOKUP(A281,'BD OFICIAL'!$A$1:$AL$2097,33,0)=AF281,0,1)</f>
        <v>0</v>
      </c>
      <c r="CH281" s="2">
        <f>IF(VLOOKUP(A281,'BD OFICIAL'!$A$1:$AL$2097,35,0)=AH281,0,1)</f>
        <v>0</v>
      </c>
      <c r="CI281" s="85">
        <f>IF(VLOOKUP(A281,'BD OFICIAL'!$A$1:$AL$2097,34,0)=AL281,0,1)</f>
        <v>0</v>
      </c>
      <c r="CJ281" s="12">
        <f>VLOOKUP(A281,'BD OFICIAL'!$A$1:$AM$2097,36,0)*AM281-AP281</f>
        <v>0</v>
      </c>
      <c r="CK281" s="85" t="str">
        <f t="shared" si="143"/>
        <v>SHNOM</v>
      </c>
      <c r="CL281" s="85" t="str">
        <f t="shared" si="144"/>
        <v>SI</v>
      </c>
      <c r="CM281" s="85" t="str">
        <f t="shared" si="157"/>
        <v>NO</v>
      </c>
      <c r="CN281" s="31">
        <f t="shared" si="158"/>
        <v>0</v>
      </c>
      <c r="CO281" s="31">
        <f t="shared" si="145"/>
        <v>0</v>
      </c>
      <c r="CP281" s="31">
        <f t="shared" si="136"/>
        <v>0</v>
      </c>
      <c r="CQ281" s="31">
        <f>IF(Y281="NO",0,IF(Y281="SI",IF(VLOOKUP(A281,'BD OFICIAL'!$A:$AO,40,0)=AQ281,0,1)))</f>
        <v>0</v>
      </c>
      <c r="CR281" s="31">
        <f>IF(Z281="NO",0,IF(Z281="SI",IF(VLOOKUP(A281,'BD OFICIAL'!$A:$AO,41,0)=AS281,0,1)))</f>
        <v>0</v>
      </c>
      <c r="CS281" s="31">
        <f t="shared" si="146"/>
        <v>0</v>
      </c>
      <c r="CT281" s="31">
        <f t="shared" si="147"/>
        <v>0</v>
      </c>
      <c r="CU281" s="31">
        <f>IF(VLOOKUP(A281,'BD OFICIAL'!$A$1:$AL$1055,31,0)="SI",IF(AT281&gt;0,0,1),IF(AT281=0,0,1))</f>
        <v>0</v>
      </c>
      <c r="CV281" s="31">
        <f t="shared" si="148"/>
        <v>0</v>
      </c>
      <c r="CW281" s="31">
        <f t="shared" si="149"/>
        <v>0</v>
      </c>
      <c r="CX281" s="85" t="str">
        <f t="shared" si="159"/>
        <v>SI</v>
      </c>
      <c r="CY281" s="31">
        <f t="shared" si="160"/>
        <v>0</v>
      </c>
      <c r="CZ281" s="85" t="str">
        <f>IF(ISERROR(VLOOKUP(AI281,EXPERIENCIA!$A$1:$C$2100,1,0)),"NO","SI")</f>
        <v>NO</v>
      </c>
      <c r="DA281" s="85">
        <f>IF(CX281="no","NO APLICA",IF(AX281=0,"ERROR NOTA",IF(AND(AX281&gt;1,CZ281="NO"),"ERROR NOTA",IF(AND(CZ281="NO",AX281=1),0,IF(VLOOKUP(AI281,EXPERIENCIA!$A$1:$C$2100,3,0)=AX281,0,"ERROR NOTA")))))</f>
        <v>0</v>
      </c>
      <c r="DB281" s="85" t="str">
        <f>IF(ISERROR(VLOOKUP(AI281,COMPORTAMIENTO!$A$1:$C$2100,1,0)),"NO","SI")</f>
        <v>NO</v>
      </c>
      <c r="DC281" s="85">
        <f>IF(CX281="NO","NO APLICA",IF(AY281=0,"ERROR NOTA",IF(AND(DB281="NO",AY281=7),0,IF(VLOOKUP(AI281,COMPORTAMIENTO!$A$2:$H$2100,8,0)=AY281,0,"ERROR NOTA"))))</f>
        <v>0</v>
      </c>
      <c r="DD281" s="103">
        <f t="shared" si="161"/>
        <v>0.1</v>
      </c>
      <c r="DE281" s="103">
        <f t="shared" si="162"/>
        <v>0.70000000000000007</v>
      </c>
      <c r="DF281" s="85" t="str">
        <f t="shared" si="150"/>
        <v>SI</v>
      </c>
      <c r="DG281" s="85">
        <f t="shared" si="151"/>
        <v>0</v>
      </c>
      <c r="DH281" s="85">
        <f t="shared" si="163"/>
        <v>0</v>
      </c>
      <c r="DI281" s="85">
        <f t="shared" si="152"/>
        <v>0</v>
      </c>
      <c r="DJ281" s="7">
        <f t="shared" si="164"/>
        <v>6.8800000000000008</v>
      </c>
      <c r="DK281" s="7">
        <f t="shared" si="153"/>
        <v>6.8800000000000008</v>
      </c>
      <c r="DL281" s="12">
        <f t="shared" si="165"/>
        <v>5075</v>
      </c>
      <c r="DM281" s="12">
        <f>VLOOKUP(A281,'5 TD'!$A:$B,2,0)</f>
        <v>5075</v>
      </c>
      <c r="DN281" s="7">
        <f t="shared" si="154"/>
        <v>7</v>
      </c>
      <c r="DO281" s="85" t="str">
        <f t="shared" si="155"/>
        <v>APROBADO</v>
      </c>
      <c r="DP281" s="85" t="str">
        <f t="shared" si="137"/>
        <v>APROBADO</v>
      </c>
      <c r="DQ281" s="7">
        <f t="shared" si="138"/>
        <v>6.3</v>
      </c>
      <c r="DR281" s="85" t="str">
        <f t="shared" si="166"/>
        <v>APROBADO</v>
      </c>
      <c r="DS281" s="2">
        <f>+('3 Planilla Preadjudicación OTIC'!BO281)</f>
        <v>0</v>
      </c>
      <c r="DT281" s="2">
        <f>IF(DR281="APROBADO",VLOOKUP(A281,'5 TD'!$D$3:$E$270,2,0),"NO APLICA")</f>
        <v>7</v>
      </c>
      <c r="DU281" s="2" t="str">
        <f t="shared" si="139"/>
        <v>NO</v>
      </c>
      <c r="DV281" s="2" t="str">
        <f>IF(DU281="SI",VLOOKUP(A281,'5 TD'!$G$3:$H$270,2,0),"NO APLICA ")</f>
        <v xml:space="preserve">NO APLICA </v>
      </c>
      <c r="DW281" s="2" t="str">
        <f t="shared" si="167"/>
        <v>NO</v>
      </c>
      <c r="DX281" s="2" t="str">
        <f>IF(DW281="SI",VLOOKUP(A281,'5 TD'!$J$4:$K$472,2,0),"NO APLICA")</f>
        <v>NO APLICA</v>
      </c>
      <c r="DY281" s="2" t="str">
        <f t="shared" si="168"/>
        <v>NO</v>
      </c>
      <c r="DZ281" s="7" t="str">
        <f>IF(DY281="SI",VLOOKUP(A281,'5 TD'!$M$4:$N$350,2,0),"NO APLICA")</f>
        <v>NO APLICA</v>
      </c>
      <c r="EA281" s="2" t="str">
        <f t="shared" si="156"/>
        <v>NO APLICA</v>
      </c>
      <c r="EB281" s="12" t="str">
        <f t="shared" si="169"/>
        <v/>
      </c>
      <c r="EC281" s="12" t="str">
        <f>IF(EA281="SI",VLOOKUP(A281,'5 TD'!$V$4:$W$479,2,0),"NO APLICA")</f>
        <v>NO APLICA</v>
      </c>
      <c r="ED281" s="2" t="str">
        <f t="shared" si="140"/>
        <v>NO</v>
      </c>
      <c r="EE281" s="79" t="str">
        <f>IF(ED281="SI",VLOOKUP(AI281,COMPORTAMIENTO!$A$1:$H$2100,7,0),"NO APLICA")</f>
        <v>NO APLICA</v>
      </c>
      <c r="EF281" s="234" t="str">
        <f>IF(ED281="SI",VLOOKUP(A281,'5 TD'!$P$2:$Q$479,2,0),"NO APLICA")</f>
        <v>NO APLICA</v>
      </c>
      <c r="EG281" s="2" t="str">
        <f t="shared" si="141"/>
        <v>NO</v>
      </c>
      <c r="EH281" s="2">
        <f>IF(CZ281="no",0,VLOOKUP(AI281,EXPERIENCIA!$A$1:$C$2100,2,0))</f>
        <v>0</v>
      </c>
      <c r="EI281" s="2">
        <f>IF(CZ281="si",VLOOKUP(A281,'5 TD'!$S$3:$T$2103,2,0),0)</f>
        <v>0</v>
      </c>
      <c r="EJ281" s="2" t="str">
        <f t="shared" si="142"/>
        <v>SI</v>
      </c>
      <c r="EK281" s="2">
        <f>+('3 Planilla Preadjudicación OTIC'!BU282)</f>
        <v>0</v>
      </c>
      <c r="EL281" s="211" t="s">
        <v>1713</v>
      </c>
      <c r="EM281" s="229" t="s">
        <v>1714</v>
      </c>
    </row>
    <row r="282" spans="1:144" ht="15" hidden="1" customHeight="1" x14ac:dyDescent="0.3">
      <c r="A282" s="2">
        <f>+('3 Planilla Preadjudicación OTIC'!A282)</f>
        <v>14541</v>
      </c>
      <c r="B282" s="2" t="str">
        <f>+('3 Planilla Preadjudicación OTIC'!B282)</f>
        <v>53334038-5</v>
      </c>
      <c r="C282" s="4">
        <f>+('3 Planilla Preadjudicación OTIC'!E282)</f>
        <v>2025</v>
      </c>
      <c r="D282" s="4" t="str">
        <f>+('3 Planilla Preadjudicación OTIC'!F282)</f>
        <v>Fondos Regionales</v>
      </c>
      <c r="E282" s="4" t="str">
        <f>+('3 Planilla Preadjudicación OTIC'!G282)</f>
        <v>61531000-K</v>
      </c>
      <c r="F282" s="4" t="str">
        <f>+('3 Planilla Preadjudicación OTIC'!H282)</f>
        <v>SENCE</v>
      </c>
      <c r="G282" s="4"/>
      <c r="H282" s="4"/>
      <c r="I282" s="4" t="str">
        <f>+('3 Planilla Preadjudicación OTIC'!I282)</f>
        <v>GESTIONANDO Y FORMALIZANDO MI EMPRENDIMIENTO</v>
      </c>
      <c r="J282" s="4" t="str">
        <f>+('3 Planilla Preadjudicación OTIC'!J282)</f>
        <v>PF1199</v>
      </c>
      <c r="K282" s="4" t="str">
        <f>+('3 Planilla Preadjudicación OTIC'!K282)</f>
        <v>TÉCNICAS PARA EL EMPRENDIMIENTO</v>
      </c>
      <c r="L282" s="4" t="str">
        <f>+('3 Planilla Preadjudicación OTIC'!L282)</f>
        <v>PF0921</v>
      </c>
      <c r="M282" s="2">
        <f>+('3 Planilla Preadjudicación OTIC'!M282)</f>
        <v>9</v>
      </c>
      <c r="N282" s="4" t="str">
        <f>+('3 Planilla Preadjudicación OTIC'!N282)</f>
        <v>DE LA ARAUCANÍA</v>
      </c>
      <c r="O282" s="4" t="str">
        <f>+('3 Planilla Preadjudicación OTIC'!O282)</f>
        <v>GALVARINO</v>
      </c>
      <c r="P282" s="4" t="str">
        <f>+('3 Planilla Preadjudicación OTIC'!P282)</f>
        <v>PERSONAS VULNERABLES PERTENECIENTES AL 80 % MÁS VULNERABLE</v>
      </c>
      <c r="Q282" s="4" t="str">
        <f>+('3 Planilla Preadjudicación OTIC'!Q282)</f>
        <v>PRESENCIAL</v>
      </c>
      <c r="R282" s="4" t="str">
        <f>+('3 Planilla Preadjudicación OTIC'!R282)</f>
        <v>INDEPENDIENTE</v>
      </c>
      <c r="S282" s="4" t="str">
        <f>+('3 Planilla Preadjudicación OTIC'!S282)</f>
        <v>01. LUNES - MAÑANA / 04. MARTES - MAÑANA / 07. MIÉRCOLES - MAÑANA / 10. JUEVES - MAÑANA / 13. VIERNES - MAÑANA</v>
      </c>
      <c r="T282" s="2">
        <f>+('3 Planilla Preadjudicación OTIC'!T282)</f>
        <v>20</v>
      </c>
      <c r="U282" s="2">
        <f>+('3 Planilla Preadjudicación OTIC'!U282)</f>
        <v>100</v>
      </c>
      <c r="V282" s="2">
        <f>+('3 Planilla Preadjudicación OTIC'!V282)</f>
        <v>12</v>
      </c>
      <c r="W282" s="2">
        <f>+('3 Planilla Preadjudicación OTIC'!W282)</f>
        <v>112</v>
      </c>
      <c r="X282" s="2">
        <f>+('3 Planilla Preadjudicación OTIC'!X282)</f>
        <v>4</v>
      </c>
      <c r="Y282" s="2" t="str">
        <f>+('3 Planilla Preadjudicación OTIC'!Y282)</f>
        <v>SI</v>
      </c>
      <c r="Z282" s="2" t="str">
        <f>+('3 Planilla Preadjudicación OTIC'!Z282)</f>
        <v>SI</v>
      </c>
      <c r="AA282" s="2" t="str">
        <f>+('3 Planilla Preadjudicación OTIC'!AA282)</f>
        <v>SI</v>
      </c>
      <c r="AB282" s="4">
        <f>+('3 Planilla Preadjudicación OTIC'!AB282)</f>
        <v>0</v>
      </c>
      <c r="AC282" s="4" t="str">
        <f>+('3 Planilla Preadjudicación OTIC'!AC282)</f>
        <v>EDUCACIÓN BÁSICA COMPLETA, PREFERENTEMENTE; NIVEL DE MANEJO COMPUTACIONAL BÁSICO (O NIVEL USUARIO),
PREFERENTEMENTE.</v>
      </c>
      <c r="AD282" s="2">
        <f>+('3 Planilla Preadjudicación OTIC'!AD282)</f>
        <v>0</v>
      </c>
      <c r="AE282" s="4">
        <f>+('3 Planilla Preadjudicación OTIC'!AE282)</f>
        <v>0</v>
      </c>
      <c r="AF282" s="2" t="str">
        <f>+('3 Planilla Preadjudicación OTIC'!AF282)</f>
        <v>CONVOCATORIA ABIERTA</v>
      </c>
      <c r="AG282" s="2">
        <f>+('3 Planilla Preadjudicación OTIC'!AG282)</f>
        <v>28</v>
      </c>
      <c r="AH282" s="30">
        <v>2</v>
      </c>
      <c r="AI282" s="2" t="str">
        <f>+('3 Planilla Preadjudicación OTIC'!AI282)</f>
        <v>77086552-2</v>
      </c>
      <c r="AJ282" s="135" t="str">
        <f>+('3 Planilla Preadjudicación OTIC'!AJ282)</f>
        <v>Conceptual SPA</v>
      </c>
      <c r="AK282" s="4">
        <f>+('3 Planilla Preadjudicación OTIC'!AK282)</f>
        <v>112</v>
      </c>
      <c r="AL282" s="2">
        <f>+('3 Planilla Preadjudicación OTIC'!AL282)</f>
        <v>28</v>
      </c>
      <c r="AM282" s="2">
        <f>+('3 Planilla Preadjudicación OTIC'!AM282)</f>
        <v>5075</v>
      </c>
      <c r="AN282" s="12">
        <f>+('3 Planilla Preadjudicación OTIC'!AN282)</f>
        <v>275000</v>
      </c>
      <c r="AO282" s="12">
        <f>+('3 Planilla Preadjudicación OTIC'!AO282)</f>
        <v>0</v>
      </c>
      <c r="AP282" s="12" t="str">
        <f>+('3 Planilla Preadjudicación OTIC'!AP282)</f>
        <v>11.368.000</v>
      </c>
      <c r="AQ282" s="12">
        <f>+('3 Planilla Preadjudicación OTIC'!AQ282)</f>
        <v>2240000</v>
      </c>
      <c r="AR282" s="12">
        <f>+('3 Planilla Preadjudicación OTIC'!AR282)</f>
        <v>5500000</v>
      </c>
      <c r="AS282" s="12">
        <f>+('3 Planilla Preadjudicación OTIC'!AS282)</f>
        <v>2800000</v>
      </c>
      <c r="AT282" s="12">
        <f>+('3 Planilla Preadjudicación OTIC'!AT282)</f>
        <v>0</v>
      </c>
      <c r="AU282" s="12" t="str">
        <f>+('3 Planilla Preadjudicación OTIC'!AU282)</f>
        <v>21.908.000</v>
      </c>
      <c r="AV282" s="12" t="str">
        <f>+('3 Planilla Preadjudicación OTIC'!AV282)</f>
        <v>Si</v>
      </c>
      <c r="AW282" s="2" t="str">
        <f>+('3 Planilla Preadjudicación OTIC'!AW282)</f>
        <v>sin observaciones</v>
      </c>
      <c r="AX282" s="4">
        <f>+('3 Planilla Preadjudicación OTIC'!AX282)</f>
        <v>1</v>
      </c>
      <c r="AY282" s="2">
        <f>+('3 Planilla Preadjudicación OTIC'!AY282)</f>
        <v>7</v>
      </c>
      <c r="AZ282" s="2" t="str">
        <f>+('3 Planilla Preadjudicación OTIC'!BA282)</f>
        <v>-</v>
      </c>
      <c r="BA282" s="2" t="str">
        <f>+('3 Planilla Preadjudicación OTIC'!BB282)</f>
        <v>-</v>
      </c>
      <c r="BB282" s="2" t="str">
        <f>+('3 Planilla Preadjudicación OTIC'!BC282)</f>
        <v>-</v>
      </c>
      <c r="BC282" s="2" t="str">
        <f>+('3 Planilla Preadjudicación OTIC'!BD282)</f>
        <v>-</v>
      </c>
      <c r="BD282" s="2" t="str">
        <f>+('3 Planilla Preadjudicación OTIC'!BE282)</f>
        <v>-</v>
      </c>
      <c r="BE282" s="2" t="str">
        <f>+('3 Planilla Preadjudicación OTIC'!BF282)</f>
        <v>-</v>
      </c>
      <c r="BF282" s="2"/>
      <c r="BG282" s="2">
        <f>+('3 Planilla Preadjudicación OTIC'!BG282)</f>
        <v>7</v>
      </c>
      <c r="BH282" s="2">
        <f>+('3 Planilla Preadjudicación OTIC'!BH282)</f>
        <v>7</v>
      </c>
      <c r="BI282" s="2">
        <f>+('3 Planilla Preadjudicación OTIC'!BI282)</f>
        <v>6.3</v>
      </c>
      <c r="BJ282" s="2">
        <f>+('3 Planilla Preadjudicación OTIC'!BJ282)</f>
        <v>6.7</v>
      </c>
      <c r="BK282" s="2">
        <f>+('3 Planilla Preadjudicación OTIC'!BK282)</f>
        <v>7</v>
      </c>
      <c r="BL282" s="199">
        <f>+('3 Planilla Preadjudicación OTIC'!BM282)</f>
        <v>7</v>
      </c>
      <c r="BM282" s="103">
        <f>ROUND(('3 Planilla Preadjudicación OTIC'!BN282),1)</f>
        <v>6.3</v>
      </c>
      <c r="BN282" s="4">
        <f>+('3 Planilla Preadjudicación OTIC'!BO282)</f>
        <v>0</v>
      </c>
      <c r="BO282" s="4">
        <f>+('3 Planilla Preadjudicación OTIC'!BP282)</f>
        <v>0</v>
      </c>
      <c r="BP282" s="4">
        <f>+('3 Planilla Preadjudicación OTIC'!BQ282)</f>
        <v>0</v>
      </c>
      <c r="BQ282" s="4">
        <f>+('3 Planilla Preadjudicación OTIC'!BR282)</f>
        <v>0</v>
      </c>
      <c r="BR282" s="4">
        <f>+('3 Planilla Preadjudicación OTIC'!BS282)</f>
        <v>0</v>
      </c>
      <c r="BS282" s="4">
        <f>+('3 Planilla Preadjudicación OTIC'!BT282)</f>
        <v>0</v>
      </c>
      <c r="BT282" s="135"/>
      <c r="BU282" s="85">
        <f>IF(VLOOKUP(A282,'BD OFICIAL'!$A$1:$AL$2097,7,0)=D282,0,1)</f>
        <v>0</v>
      </c>
      <c r="BV282" s="85">
        <f>IF(VLOOKUP(A282,'BD OFICIAL'!$A$1:$AL$2097,11,0)=J282,0,1)</f>
        <v>0</v>
      </c>
      <c r="BW282" s="85">
        <f>IF(VLOOKUP(A282,'BD OFICIAL'!$A$1:$AL$2097,13,0)=L282,0,1)</f>
        <v>0</v>
      </c>
      <c r="BX282" s="2">
        <f>IF(VLOOKUP(A282,'BD OFICIAL'!$A$1:$AL$2097,16,0)=O282,0,1)</f>
        <v>0</v>
      </c>
      <c r="BY282" s="2">
        <f>IF(VLOOKUP(A282,'BD OFICIAL'!$A$1:$AL$2097,17,0)=P282,0,1)</f>
        <v>0</v>
      </c>
      <c r="BZ282" s="2">
        <f>IF(VLOOKUP(A282,'BD OFICIAL'!$A$1:$AL$2097,19,0)=R282,0,1)</f>
        <v>0</v>
      </c>
      <c r="CA282" s="2">
        <f>IF(VLOOKUP(A282,'BD OFICIAL'!$A$1:$AL$2097,21,0)=T282,0,1)</f>
        <v>0</v>
      </c>
      <c r="CB282" s="2">
        <f>IF(VLOOKUP(A282,'BD OFICIAL'!$A$1:$AL$2097,24,0)=AK282,0,1)</f>
        <v>0</v>
      </c>
      <c r="CC282" s="2">
        <f>IF(VLOOKUP(A282,'BD OFICIAL'!$A$1:$AL$2097,25,0)=X282,0,1)</f>
        <v>0</v>
      </c>
      <c r="CD282" s="2">
        <f>IF(VLOOKUP(A282,'BD OFICIAL'!$A$1:$AL$2097,26,0)=Y282,0,1)</f>
        <v>0</v>
      </c>
      <c r="CE282" s="2">
        <f>IF(VLOOKUP(A282,'BD OFICIAL'!$A$1:$AL$2097,27,0)=Z282,0,1)</f>
        <v>0</v>
      </c>
      <c r="CF282" s="2">
        <f>IF(VLOOKUP(A282,'BD OFICIAL'!$A$1:$AL$2097,28,0)=AA282,0,1)</f>
        <v>0</v>
      </c>
      <c r="CG282" s="2">
        <f>IF(VLOOKUP(A282,'BD OFICIAL'!$A$1:$AL$2097,33,0)=AF282,0,1)</f>
        <v>0</v>
      </c>
      <c r="CH282" s="2">
        <f>IF(VLOOKUP(A282,'BD OFICIAL'!$A$1:$AL$2097,35,0)=AH282,0,1)</f>
        <v>0</v>
      </c>
      <c r="CI282" s="85">
        <f>IF(VLOOKUP(A282,'BD OFICIAL'!$A$1:$AL$2097,34,0)=AL282,0,1)</f>
        <v>0</v>
      </c>
      <c r="CJ282" s="12">
        <f>VLOOKUP(A282,'BD OFICIAL'!$A$1:$AM$2097,36,0)*AM282-AP282</f>
        <v>0</v>
      </c>
      <c r="CK282" s="85" t="str">
        <f t="shared" si="143"/>
        <v>SHNOM</v>
      </c>
      <c r="CL282" s="85" t="str">
        <f t="shared" si="144"/>
        <v>SI</v>
      </c>
      <c r="CM282" s="85" t="str">
        <f t="shared" si="157"/>
        <v>NO</v>
      </c>
      <c r="CN282" s="31">
        <f t="shared" si="158"/>
        <v>0</v>
      </c>
      <c r="CO282" s="31">
        <f t="shared" si="145"/>
        <v>0</v>
      </c>
      <c r="CP282" s="31">
        <f t="shared" si="136"/>
        <v>0</v>
      </c>
      <c r="CQ282" s="31">
        <f>IF(Y282="NO",0,IF(Y282="SI",IF(VLOOKUP(A282,'BD OFICIAL'!$A:$AO,40,0)=AQ282,0,1)))</f>
        <v>0</v>
      </c>
      <c r="CR282" s="31">
        <f>IF(Z282="NO",0,IF(Z282="SI",IF(VLOOKUP(A282,'BD OFICIAL'!$A:$AO,41,0)=AS282,0,1)))</f>
        <v>0</v>
      </c>
      <c r="CS282" s="31">
        <f t="shared" si="146"/>
        <v>0</v>
      </c>
      <c r="CT282" s="31">
        <f t="shared" si="147"/>
        <v>0</v>
      </c>
      <c r="CU282" s="31">
        <f>IF(VLOOKUP(A282,'BD OFICIAL'!$A$1:$AL$1055,31,0)="SI",IF(AT282&gt;0,0,1),IF(AT282=0,0,1))</f>
        <v>0</v>
      </c>
      <c r="CV282" s="31">
        <f t="shared" si="148"/>
        <v>0</v>
      </c>
      <c r="CW282" s="31">
        <f t="shared" si="149"/>
        <v>0</v>
      </c>
      <c r="CX282" s="85" t="str">
        <f t="shared" si="159"/>
        <v>SI</v>
      </c>
      <c r="CY282" s="31">
        <f t="shared" si="160"/>
        <v>0</v>
      </c>
      <c r="CZ282" s="85" t="str">
        <f>IF(ISERROR(VLOOKUP(AI282,EXPERIENCIA!$A$1:$C$2100,1,0)),"NO","SI")</f>
        <v>SI</v>
      </c>
      <c r="DA282" s="85">
        <f>IF(CX282="no","NO APLICA",IF(AX282=0,"ERROR NOTA",IF(AND(AX282&gt;1,CZ282="NO"),"ERROR NOTA",IF(AND(CZ282="NO",AX282=1),0,IF(VLOOKUP(AI282,EXPERIENCIA!$A$1:$C$2100,3,0)=AX282,0,"ERROR NOTA")))))</f>
        <v>0</v>
      </c>
      <c r="DB282" s="85" t="str">
        <f>IF(ISERROR(VLOOKUP(AI282,COMPORTAMIENTO!$A$1:$C$2100,1,0)),"NO","SI")</f>
        <v>SI</v>
      </c>
      <c r="DC282" s="85">
        <f>IF(CX282="NO","NO APLICA",IF(AY282=0,"ERROR NOTA",IF(AND(DB282="NO",AY282=7),0,IF(VLOOKUP(AI282,COMPORTAMIENTO!$A$2:$H$2100,8,0)=AY282,0,"ERROR NOTA"))))</f>
        <v>0</v>
      </c>
      <c r="DD282" s="103">
        <f t="shared" si="161"/>
        <v>0.1</v>
      </c>
      <c r="DE282" s="103">
        <f t="shared" si="162"/>
        <v>0.70000000000000007</v>
      </c>
      <c r="DF282" s="85" t="str">
        <f t="shared" si="150"/>
        <v>SI</v>
      </c>
      <c r="DG282" s="85">
        <f t="shared" si="151"/>
        <v>0</v>
      </c>
      <c r="DH282" s="85">
        <f t="shared" si="163"/>
        <v>0</v>
      </c>
      <c r="DI282" s="85">
        <f t="shared" si="152"/>
        <v>0</v>
      </c>
      <c r="DJ282" s="7">
        <f t="shared" si="164"/>
        <v>6.83</v>
      </c>
      <c r="DK282" s="7">
        <f t="shared" si="153"/>
        <v>6.83</v>
      </c>
      <c r="DL282" s="12">
        <f t="shared" si="165"/>
        <v>5075</v>
      </c>
      <c r="DM282" s="12">
        <f>VLOOKUP(A282,'5 TD'!$A:$B,2,0)</f>
        <v>5075</v>
      </c>
      <c r="DN282" s="7">
        <f t="shared" si="154"/>
        <v>7</v>
      </c>
      <c r="DO282" s="85" t="str">
        <f t="shared" si="155"/>
        <v>APROBADO</v>
      </c>
      <c r="DP282" s="85" t="str">
        <f t="shared" si="137"/>
        <v>APROBADO</v>
      </c>
      <c r="DQ282" s="7">
        <f t="shared" si="138"/>
        <v>6.3</v>
      </c>
      <c r="DR282" s="85" t="str">
        <f t="shared" si="166"/>
        <v>APROBADO</v>
      </c>
      <c r="DS282" s="2">
        <f>+('3 Planilla Preadjudicación OTIC'!BO282)</f>
        <v>0</v>
      </c>
      <c r="DT282" s="2">
        <f>IF(DR282="APROBADO",VLOOKUP(A282,'5 TD'!$D$3:$E$270,2,0),"NO APLICA")</f>
        <v>7</v>
      </c>
      <c r="DU282" s="2" t="str">
        <f t="shared" si="139"/>
        <v>NO</v>
      </c>
      <c r="DV282" s="2" t="str">
        <f>IF(DU282="SI",VLOOKUP(A282,'5 TD'!$G$3:$H$270,2,0),"NO APLICA ")</f>
        <v xml:space="preserve">NO APLICA </v>
      </c>
      <c r="DW282" s="2" t="str">
        <f t="shared" si="167"/>
        <v>NO</v>
      </c>
      <c r="DX282" s="2" t="str">
        <f>IF(DW282="SI",VLOOKUP(A282,'5 TD'!$J$4:$K$472,2,0),"NO APLICA")</f>
        <v>NO APLICA</v>
      </c>
      <c r="DY282" s="2" t="str">
        <f t="shared" si="168"/>
        <v>NO</v>
      </c>
      <c r="DZ282" s="7" t="str">
        <f>IF(DY282="SI",VLOOKUP(A282,'5 TD'!$M$4:$N$350,2,0),"NO APLICA")</f>
        <v>NO APLICA</v>
      </c>
      <c r="EA282" s="2" t="str">
        <f t="shared" si="156"/>
        <v>NO APLICA</v>
      </c>
      <c r="EB282" s="12" t="str">
        <f t="shared" si="169"/>
        <v/>
      </c>
      <c r="EC282" s="12" t="str">
        <f>IF(EA282="SI",VLOOKUP(A282,'5 TD'!$V$4:$W$479,2,0),"NO APLICA")</f>
        <v>NO APLICA</v>
      </c>
      <c r="ED282" s="2" t="str">
        <f t="shared" si="140"/>
        <v>NO</v>
      </c>
      <c r="EE282" s="79" t="str">
        <f>IF(ED282="SI",VLOOKUP(AI282,COMPORTAMIENTO!$A$1:$H$2100,7,0),"NO APLICA")</f>
        <v>NO APLICA</v>
      </c>
      <c r="EF282" s="234" t="str">
        <f>IF(ED282="SI",VLOOKUP(A282,'5 TD'!$P$2:$Q$479,2,0),"NO APLICA")</f>
        <v>NO APLICA</v>
      </c>
      <c r="EG282" s="2" t="str">
        <f t="shared" si="141"/>
        <v>NO</v>
      </c>
      <c r="EH282" s="2">
        <f>IF(CZ282="no",0,VLOOKUP(AI282,EXPERIENCIA!$A$1:$C$2100,2,0))</f>
        <v>16</v>
      </c>
      <c r="EI282" s="2">
        <f>IF(CZ282="si",VLOOKUP(A282,'5 TD'!$S$3:$T$2103,2,0),0)</f>
        <v>181</v>
      </c>
      <c r="EJ282" s="2" t="str">
        <f t="shared" si="142"/>
        <v>NO</v>
      </c>
      <c r="EK282" s="2">
        <f>+('3 Planilla Preadjudicación OTIC'!BU283)</f>
        <v>0</v>
      </c>
      <c r="EL282" s="3"/>
      <c r="EM282" s="3"/>
      <c r="EN282" s="3"/>
    </row>
    <row r="283" spans="1:144" ht="15" hidden="1" customHeight="1" x14ac:dyDescent="0.3">
      <c r="A283" s="2">
        <f>+('3 Planilla Preadjudicación OTIC'!A283)</f>
        <v>14542</v>
      </c>
      <c r="B283" s="2" t="str">
        <f>+('3 Planilla Preadjudicación OTIC'!B283)</f>
        <v>53334038-5</v>
      </c>
      <c r="C283" s="4">
        <f>+('3 Planilla Preadjudicación OTIC'!E283)</f>
        <v>2025</v>
      </c>
      <c r="D283" s="4" t="str">
        <f>+('3 Planilla Preadjudicación OTIC'!F283)</f>
        <v>Fondos Regionales</v>
      </c>
      <c r="E283" s="4" t="str">
        <f>+('3 Planilla Preadjudicación OTIC'!G283)</f>
        <v>61531000-K</v>
      </c>
      <c r="F283" s="4" t="str">
        <f>+('3 Planilla Preadjudicación OTIC'!H283)</f>
        <v>SENCE</v>
      </c>
      <c r="G283" s="4"/>
      <c r="H283" s="4"/>
      <c r="I283" s="4" t="str">
        <f>+('3 Planilla Preadjudicación OTIC'!I283)</f>
        <v>INSTALACIONES ELÉCTRICAS TIPO F Y G</v>
      </c>
      <c r="J283" s="4" t="str">
        <f>+('3 Planilla Preadjudicación OTIC'!J283)</f>
        <v>PF0679</v>
      </c>
      <c r="K283" s="4" t="str">
        <f>+('3 Planilla Preadjudicación OTIC'!K283)</f>
        <v>TÉCNICAS PARA EL EMPRENDIMIENTO</v>
      </c>
      <c r="L283" s="4" t="str">
        <f>+('3 Planilla Preadjudicación OTIC'!L283)</f>
        <v>PF0921</v>
      </c>
      <c r="M283" s="2">
        <f>+('3 Planilla Preadjudicación OTIC'!M283)</f>
        <v>9</v>
      </c>
      <c r="N283" s="4" t="str">
        <f>+('3 Planilla Preadjudicación OTIC'!N283)</f>
        <v>DE LA ARAUCANÍA</v>
      </c>
      <c r="O283" s="4" t="str">
        <f>+('3 Planilla Preadjudicación OTIC'!O283)</f>
        <v>NUEVA IMPERIAL</v>
      </c>
      <c r="P283" s="4" t="str">
        <f>+('3 Planilla Preadjudicación OTIC'!P283)</f>
        <v>PERSONAS VULNERABLES PERTENECIENTES AL 80 % MÁS VULNERABLE</v>
      </c>
      <c r="Q283" s="4" t="str">
        <f>+('3 Planilla Preadjudicación OTIC'!Q283)</f>
        <v>PRESENCIAL</v>
      </c>
      <c r="R283" s="4" t="str">
        <f>+('3 Planilla Preadjudicación OTIC'!R283)</f>
        <v>INDEPENDIENTE</v>
      </c>
      <c r="S283" s="4" t="str">
        <f>+('3 Planilla Preadjudicación OTIC'!S283)</f>
        <v>01. LUNES - MAÑANA / 04. MARTES - MAÑANA / 07. MIÉRCOLES - MAÑANA / 10. JUEVES - MAÑANA / 13. VIERNES - MAÑANA</v>
      </c>
      <c r="T283" s="2">
        <f>+('3 Planilla Preadjudicación OTIC'!T283)</f>
        <v>20</v>
      </c>
      <c r="U283" s="2">
        <f>+('3 Planilla Preadjudicación OTIC'!U283)</f>
        <v>260</v>
      </c>
      <c r="V283" s="2">
        <f>+('3 Planilla Preadjudicación OTIC'!V283)</f>
        <v>12</v>
      </c>
      <c r="W283" s="2">
        <f>+('3 Planilla Preadjudicación OTIC'!W283)</f>
        <v>272</v>
      </c>
      <c r="X283" s="2">
        <f>+('3 Planilla Preadjudicación OTIC'!X283)</f>
        <v>4</v>
      </c>
      <c r="Y283" s="2" t="str">
        <f>+('3 Planilla Preadjudicación OTIC'!Y283)</f>
        <v>SI</v>
      </c>
      <c r="Z283" s="2" t="str">
        <f>+('3 Planilla Preadjudicación OTIC'!Z283)</f>
        <v>SI</v>
      </c>
      <c r="AA283" s="2" t="str">
        <f>+('3 Planilla Preadjudicación OTIC'!AA283)</f>
        <v>SI</v>
      </c>
      <c r="AB283" s="4">
        <f>+('3 Planilla Preadjudicación OTIC'!AB283)</f>
        <v>0</v>
      </c>
      <c r="AC283" s="4" t="str">
        <f>+('3 Planilla Preadjudicación OTIC'!AC283)</f>
        <v>EDUCACIÓN MEDIA COMPLETA CIENTÍFICO HUMANISTA O ALUMNOS DE LICEOS DE EDUCACIÓN TÉCNICO PROFESIONAL
EGRESADOS O CURSANDO ÚLTIMO AÑO DE LA ESPECIALIDAD DE ELECTRICIDAD, ACREDITABLE;</v>
      </c>
      <c r="AD283" s="2" t="str">
        <f>+('3 Planilla Preadjudicación OTIC'!AD283)</f>
        <v>SI</v>
      </c>
      <c r="AE283" s="4" t="str">
        <f>+('3 Planilla Preadjudicación OTIC'!AE283)</f>
        <v>LICENCIA SEC</v>
      </c>
      <c r="AF283" s="2" t="str">
        <f>+('3 Planilla Preadjudicación OTIC'!AF283)</f>
        <v>CONVOCATORIA ABIERTA</v>
      </c>
      <c r="AG283" s="2">
        <f>+('3 Planilla Preadjudicación OTIC'!AG283)</f>
        <v>68</v>
      </c>
      <c r="AH283" s="30">
        <v>2</v>
      </c>
      <c r="AI283" s="2" t="str">
        <f>+('3 Planilla Preadjudicación OTIC'!AI283)</f>
        <v>77086552-2</v>
      </c>
      <c r="AJ283" s="135" t="str">
        <f>+('3 Planilla Preadjudicación OTIC'!AJ283)</f>
        <v>Conceptual SPA</v>
      </c>
      <c r="AK283" s="4">
        <f>+('3 Planilla Preadjudicación OTIC'!AK283)</f>
        <v>272</v>
      </c>
      <c r="AL283" s="2">
        <f>+('3 Planilla Preadjudicación OTIC'!AL283)</f>
        <v>68</v>
      </c>
      <c r="AM283" s="2">
        <f>+('3 Planilla Preadjudicación OTIC'!AM283)</f>
        <v>5075</v>
      </c>
      <c r="AN283" s="12">
        <f>+('3 Planilla Preadjudicación OTIC'!AN283)</f>
        <v>275000</v>
      </c>
      <c r="AO283" s="12">
        <f>+('3 Planilla Preadjudicación OTIC'!AO283)</f>
        <v>250000</v>
      </c>
      <c r="AP283" s="12" t="str">
        <f>+('3 Planilla Preadjudicación OTIC'!AP283)</f>
        <v>27.608.000</v>
      </c>
      <c r="AQ283" s="12">
        <f>+('3 Planilla Preadjudicación OTIC'!AQ283)</f>
        <v>5440000</v>
      </c>
      <c r="AR283" s="12">
        <f>+('3 Planilla Preadjudicación OTIC'!AR283)</f>
        <v>5500000</v>
      </c>
      <c r="AS283" s="12">
        <f>+('3 Planilla Preadjudicación OTIC'!AS283)</f>
        <v>6800000</v>
      </c>
      <c r="AT283" s="12" t="str">
        <f>+('3 Planilla Preadjudicación OTIC'!AT283)</f>
        <v>5.000.000</v>
      </c>
      <c r="AU283" s="12" t="str">
        <f>+('3 Planilla Preadjudicación OTIC'!AU283)</f>
        <v>50.348.000</v>
      </c>
      <c r="AV283" s="12" t="str">
        <f>+('3 Planilla Preadjudicación OTIC'!AV283)</f>
        <v>Si</v>
      </c>
      <c r="AW283" s="2" t="str">
        <f>+('3 Planilla Preadjudicación OTIC'!AW283)</f>
        <v>sin observaciones</v>
      </c>
      <c r="AX283" s="4">
        <f>+('3 Planilla Preadjudicación OTIC'!AX283)</f>
        <v>1</v>
      </c>
      <c r="AY283" s="2">
        <f>+('3 Planilla Preadjudicación OTIC'!AY283)</f>
        <v>7</v>
      </c>
      <c r="AZ283" s="2" t="str">
        <f>+('3 Planilla Preadjudicación OTIC'!BA283)</f>
        <v>-</v>
      </c>
      <c r="BA283" s="2" t="str">
        <f>+('3 Planilla Preadjudicación OTIC'!BB283)</f>
        <v>-</v>
      </c>
      <c r="BB283" s="2" t="str">
        <f>+('3 Planilla Preadjudicación OTIC'!BC283)</f>
        <v>-</v>
      </c>
      <c r="BC283" s="2" t="str">
        <f>+('3 Planilla Preadjudicación OTIC'!BD283)</f>
        <v>-</v>
      </c>
      <c r="BD283" s="2" t="str">
        <f>+('3 Planilla Preadjudicación OTIC'!BE283)</f>
        <v>-</v>
      </c>
      <c r="BE283" s="2" t="str">
        <f>+('3 Planilla Preadjudicación OTIC'!BF283)</f>
        <v>-</v>
      </c>
      <c r="BF283" s="2"/>
      <c r="BG283" s="2">
        <f>+('3 Planilla Preadjudicación OTIC'!BG283)</f>
        <v>7</v>
      </c>
      <c r="BH283" s="2">
        <f>+('3 Planilla Preadjudicación OTIC'!BH283)</f>
        <v>7</v>
      </c>
      <c r="BI283" s="2">
        <f>+('3 Planilla Preadjudicación OTIC'!BI283)</f>
        <v>7</v>
      </c>
      <c r="BJ283" s="2">
        <f>+('3 Planilla Preadjudicación OTIC'!BJ283)</f>
        <v>7</v>
      </c>
      <c r="BK283" s="2">
        <f>+('3 Planilla Preadjudicación OTIC'!BK283)</f>
        <v>7</v>
      </c>
      <c r="BL283" s="199">
        <f>+('3 Planilla Preadjudicación OTIC'!BM283)</f>
        <v>7</v>
      </c>
      <c r="BM283" s="103">
        <f>ROUND(('3 Planilla Preadjudicación OTIC'!BN283),1)</f>
        <v>6.4</v>
      </c>
      <c r="BN283" s="4">
        <f>+('3 Planilla Preadjudicación OTIC'!BO283)</f>
        <v>0</v>
      </c>
      <c r="BO283" s="4">
        <f>+('3 Planilla Preadjudicación OTIC'!BP283)</f>
        <v>0</v>
      </c>
      <c r="BP283" s="4">
        <f>+('3 Planilla Preadjudicación OTIC'!BQ283)</f>
        <v>0</v>
      </c>
      <c r="BQ283" s="4">
        <f>+('3 Planilla Preadjudicación OTIC'!BR283)</f>
        <v>0</v>
      </c>
      <c r="BR283" s="4">
        <f>+('3 Planilla Preadjudicación OTIC'!BS283)</f>
        <v>0</v>
      </c>
      <c r="BS283" s="4">
        <f>+('3 Planilla Preadjudicación OTIC'!BT283)</f>
        <v>0</v>
      </c>
      <c r="BT283" s="135"/>
      <c r="BU283" s="85">
        <f>IF(VLOOKUP(A283,'BD OFICIAL'!$A$1:$AL$2097,7,0)=D283,0,1)</f>
        <v>0</v>
      </c>
      <c r="BV283" s="85">
        <f>IF(VLOOKUP(A283,'BD OFICIAL'!$A$1:$AL$2097,11,0)=J283,0,1)</f>
        <v>0</v>
      </c>
      <c r="BW283" s="85">
        <f>IF(VLOOKUP(A283,'BD OFICIAL'!$A$1:$AL$2097,13,0)=L283,0,1)</f>
        <v>0</v>
      </c>
      <c r="BX283" s="2">
        <f>IF(VLOOKUP(A283,'BD OFICIAL'!$A$1:$AL$2097,16,0)=O283,0,1)</f>
        <v>0</v>
      </c>
      <c r="BY283" s="2">
        <f>IF(VLOOKUP(A283,'BD OFICIAL'!$A$1:$AL$2097,17,0)=P283,0,1)</f>
        <v>0</v>
      </c>
      <c r="BZ283" s="2">
        <f>IF(VLOOKUP(A283,'BD OFICIAL'!$A$1:$AL$2097,19,0)=R283,0,1)</f>
        <v>0</v>
      </c>
      <c r="CA283" s="2">
        <f>IF(VLOOKUP(A283,'BD OFICIAL'!$A$1:$AL$2097,21,0)=T283,0,1)</f>
        <v>0</v>
      </c>
      <c r="CB283" s="2">
        <f>IF(VLOOKUP(A283,'BD OFICIAL'!$A$1:$AL$2097,24,0)=AK283,0,1)</f>
        <v>0</v>
      </c>
      <c r="CC283" s="2">
        <f>IF(VLOOKUP(A283,'BD OFICIAL'!$A$1:$AL$2097,25,0)=X283,0,1)</f>
        <v>0</v>
      </c>
      <c r="CD283" s="2">
        <f>IF(VLOOKUP(A283,'BD OFICIAL'!$A$1:$AL$2097,26,0)=Y283,0,1)</f>
        <v>0</v>
      </c>
      <c r="CE283" s="2">
        <f>IF(VLOOKUP(A283,'BD OFICIAL'!$A$1:$AL$2097,27,0)=Z283,0,1)</f>
        <v>0</v>
      </c>
      <c r="CF283" s="2">
        <f>IF(VLOOKUP(A283,'BD OFICIAL'!$A$1:$AL$2097,28,0)=AA283,0,1)</f>
        <v>0</v>
      </c>
      <c r="CG283" s="2">
        <f>IF(VLOOKUP(A283,'BD OFICIAL'!$A$1:$AL$2097,33,0)=AF283,0,1)</f>
        <v>0</v>
      </c>
      <c r="CH283" s="2">
        <f>IF(VLOOKUP(A283,'BD OFICIAL'!$A$1:$AL$2097,35,0)=AH283,0,1)</f>
        <v>0</v>
      </c>
      <c r="CI283" s="85">
        <f>IF(VLOOKUP(A283,'BD OFICIAL'!$A$1:$AL$2097,34,0)=AL283,0,1)</f>
        <v>0</v>
      </c>
      <c r="CJ283" s="12">
        <f>VLOOKUP(A283,'BD OFICIAL'!$A$1:$AM$2097,36,0)*AM283-AP283</f>
        <v>0</v>
      </c>
      <c r="CK283" s="85" t="str">
        <f t="shared" si="143"/>
        <v>SHNOM</v>
      </c>
      <c r="CL283" s="85" t="str">
        <f t="shared" si="144"/>
        <v>SI</v>
      </c>
      <c r="CM283" s="85" t="str">
        <f t="shared" si="157"/>
        <v>NO</v>
      </c>
      <c r="CN283" s="31">
        <f t="shared" si="158"/>
        <v>0</v>
      </c>
      <c r="CO283" s="31">
        <f t="shared" si="145"/>
        <v>0</v>
      </c>
      <c r="CP283" s="31">
        <f t="shared" si="136"/>
        <v>0</v>
      </c>
      <c r="CQ283" s="31">
        <f>IF(Y283="NO",0,IF(Y283="SI",IF(VLOOKUP(A283,'BD OFICIAL'!$A:$AO,40,0)=AQ283,0,1)))</f>
        <v>0</v>
      </c>
      <c r="CR283" s="31">
        <f>IF(Z283="NO",0,IF(Z283="SI",IF(VLOOKUP(A283,'BD OFICIAL'!$A:$AO,41,0)=AS283,0,1)))</f>
        <v>0</v>
      </c>
      <c r="CS283" s="31">
        <f t="shared" si="146"/>
        <v>0</v>
      </c>
      <c r="CT283" s="31">
        <f t="shared" si="147"/>
        <v>0</v>
      </c>
      <c r="CU283" s="31">
        <f>IF(VLOOKUP(A283,'BD OFICIAL'!$A$1:$AL$1055,31,0)="SI",IF(AT283&gt;0,0,1),IF(AT283=0,0,1))</f>
        <v>0</v>
      </c>
      <c r="CV283" s="31">
        <f t="shared" si="148"/>
        <v>0</v>
      </c>
      <c r="CW283" s="31">
        <f t="shared" si="149"/>
        <v>0</v>
      </c>
      <c r="CX283" s="85" t="str">
        <f t="shared" si="159"/>
        <v>SI</v>
      </c>
      <c r="CY283" s="31">
        <f t="shared" si="160"/>
        <v>0</v>
      </c>
      <c r="CZ283" s="85" t="str">
        <f>IF(ISERROR(VLOOKUP(AI283,EXPERIENCIA!$A$1:$C$2100,1,0)),"NO","SI")</f>
        <v>SI</v>
      </c>
      <c r="DA283" s="85">
        <f>IF(CX283="no","NO APLICA",IF(AX283=0,"ERROR NOTA",IF(AND(AX283&gt;1,CZ283="NO"),"ERROR NOTA",IF(AND(CZ283="NO",AX283=1),0,IF(VLOOKUP(AI283,EXPERIENCIA!$A$1:$C$2100,3,0)=AX283,0,"ERROR NOTA")))))</f>
        <v>0</v>
      </c>
      <c r="DB283" s="85" t="str">
        <f>IF(ISERROR(VLOOKUP(AI283,COMPORTAMIENTO!$A$1:$C$2100,1,0)),"NO","SI")</f>
        <v>SI</v>
      </c>
      <c r="DC283" s="85">
        <f>IF(CX283="NO","NO APLICA",IF(AY283=0,"ERROR NOTA",IF(AND(DB283="NO",AY283=7),0,IF(VLOOKUP(AI283,COMPORTAMIENTO!$A$2:$H$2100,8,0)=AY283,0,"ERROR NOTA"))))</f>
        <v>0</v>
      </c>
      <c r="DD283" s="103">
        <f t="shared" si="161"/>
        <v>0.1</v>
      </c>
      <c r="DE283" s="103">
        <f t="shared" si="162"/>
        <v>0.70000000000000007</v>
      </c>
      <c r="DF283" s="85" t="str">
        <f t="shared" si="150"/>
        <v>SI</v>
      </c>
      <c r="DG283" s="85">
        <f t="shared" si="151"/>
        <v>0</v>
      </c>
      <c r="DH283" s="85">
        <f t="shared" si="163"/>
        <v>0</v>
      </c>
      <c r="DI283" s="85">
        <f t="shared" si="152"/>
        <v>0</v>
      </c>
      <c r="DJ283" s="7">
        <f t="shared" si="164"/>
        <v>7.0000000000000009</v>
      </c>
      <c r="DK283" s="7">
        <f t="shared" si="153"/>
        <v>7.0000000000000009</v>
      </c>
      <c r="DL283" s="12">
        <f t="shared" si="165"/>
        <v>5075</v>
      </c>
      <c r="DM283" s="12">
        <f>VLOOKUP(A283,'5 TD'!$A:$B,2,0)</f>
        <v>5075</v>
      </c>
      <c r="DN283" s="7">
        <f t="shared" si="154"/>
        <v>7</v>
      </c>
      <c r="DO283" s="85" t="str">
        <f t="shared" si="155"/>
        <v>APROBADO</v>
      </c>
      <c r="DP283" s="85" t="str">
        <f t="shared" si="137"/>
        <v>APROBADO</v>
      </c>
      <c r="DQ283" s="7">
        <f t="shared" si="138"/>
        <v>6.4</v>
      </c>
      <c r="DR283" s="85" t="str">
        <f t="shared" si="166"/>
        <v>APROBADO</v>
      </c>
      <c r="DS283" s="2">
        <f>+('3 Planilla Preadjudicación OTIC'!BO283)</f>
        <v>0</v>
      </c>
      <c r="DT283" s="2">
        <f>IF(DR283="APROBADO",VLOOKUP(A283,'5 TD'!$D$3:$E$270,2,0),"NO APLICA")</f>
        <v>7</v>
      </c>
      <c r="DU283" s="2" t="str">
        <f t="shared" si="139"/>
        <v>NO</v>
      </c>
      <c r="DV283" s="2" t="str">
        <f>IF(DU283="SI",VLOOKUP(A283,'5 TD'!$G$3:$H$270,2,0),"NO APLICA ")</f>
        <v xml:space="preserve">NO APLICA </v>
      </c>
      <c r="DW283" s="2" t="str">
        <f t="shared" si="167"/>
        <v>NO</v>
      </c>
      <c r="DX283" s="2" t="str">
        <f>IF(DW283="SI",VLOOKUP(A283,'5 TD'!$J$4:$K$472,2,0),"NO APLICA")</f>
        <v>NO APLICA</v>
      </c>
      <c r="DY283" s="2" t="str">
        <f t="shared" si="168"/>
        <v>NO</v>
      </c>
      <c r="DZ283" s="7" t="str">
        <f>IF(DY283="SI",VLOOKUP(A283,'5 TD'!$M$4:$N$350,2,0),"NO APLICA")</f>
        <v>NO APLICA</v>
      </c>
      <c r="EA283" s="2" t="str">
        <f t="shared" si="156"/>
        <v>NO APLICA</v>
      </c>
      <c r="EB283" s="12" t="str">
        <f t="shared" si="169"/>
        <v/>
      </c>
      <c r="EC283" s="12" t="str">
        <f>IF(EA283="SI",VLOOKUP(A283,'5 TD'!$V$4:$W$479,2,0),"NO APLICA")</f>
        <v>NO APLICA</v>
      </c>
      <c r="ED283" s="2" t="str">
        <f t="shared" si="140"/>
        <v>NO</v>
      </c>
      <c r="EE283" s="79" t="str">
        <f>IF(ED283="SI",VLOOKUP(AI283,COMPORTAMIENTO!$A$1:$H$2100,7,0),"NO APLICA")</f>
        <v>NO APLICA</v>
      </c>
      <c r="EF283" s="234" t="str">
        <f>IF(ED283="SI",VLOOKUP(A283,'5 TD'!$P$2:$Q$479,2,0),"NO APLICA")</f>
        <v>NO APLICA</v>
      </c>
      <c r="EG283" s="2" t="str">
        <f t="shared" si="141"/>
        <v>NO</v>
      </c>
      <c r="EH283" s="2">
        <f>IF(CZ283="no",0,VLOOKUP(AI283,EXPERIENCIA!$A$1:$C$2100,2,0))</f>
        <v>16</v>
      </c>
      <c r="EI283" s="2">
        <f>IF(CZ283="si",VLOOKUP(A283,'5 TD'!$S$3:$T$2103,2,0),0)</f>
        <v>181</v>
      </c>
      <c r="EJ283" s="2" t="str">
        <f t="shared" si="142"/>
        <v>NO</v>
      </c>
      <c r="EK283" s="2">
        <f>+('3 Planilla Preadjudicación OTIC'!BU284)</f>
        <v>0</v>
      </c>
      <c r="EL283" s="3"/>
      <c r="EM283" s="3"/>
      <c r="EN283" s="3"/>
    </row>
    <row r="284" spans="1:144" ht="15" hidden="1" customHeight="1" x14ac:dyDescent="0.3">
      <c r="A284" s="2">
        <f>+('3 Planilla Preadjudicación OTIC'!A284)</f>
        <v>14543</v>
      </c>
      <c r="B284" s="2" t="str">
        <f>+('3 Planilla Preadjudicación OTIC'!B284)</f>
        <v>53334038-5</v>
      </c>
      <c r="C284" s="4">
        <f>+('3 Planilla Preadjudicación OTIC'!E284)</f>
        <v>2025</v>
      </c>
      <c r="D284" s="4" t="str">
        <f>+('3 Planilla Preadjudicación OTIC'!F284)</f>
        <v>Fondos Regionales</v>
      </c>
      <c r="E284" s="4" t="str">
        <f>+('3 Planilla Preadjudicación OTIC'!G284)</f>
        <v>61531000-K</v>
      </c>
      <c r="F284" s="4" t="str">
        <f>+('3 Planilla Preadjudicación OTIC'!H284)</f>
        <v>SENCE</v>
      </c>
      <c r="G284" s="4"/>
      <c r="H284" s="4"/>
      <c r="I284" s="4" t="str">
        <f>+('3 Planilla Preadjudicación OTIC'!I284)</f>
        <v>INSTALACIONES ELÉCTRICAS TIPO F Y G</v>
      </c>
      <c r="J284" s="4" t="str">
        <f>+('3 Planilla Preadjudicación OTIC'!J284)</f>
        <v>PF0679</v>
      </c>
      <c r="K284" s="4" t="str">
        <f>+('3 Planilla Preadjudicación OTIC'!K284)</f>
        <v>TÉCNICAS PARA EL EMPRENDIMIENTO</v>
      </c>
      <c r="L284" s="4" t="str">
        <f>+('3 Planilla Preadjudicación OTIC'!L284)</f>
        <v>PF0921</v>
      </c>
      <c r="M284" s="2">
        <f>+('3 Planilla Preadjudicación OTIC'!M284)</f>
        <v>9</v>
      </c>
      <c r="N284" s="4" t="str">
        <f>+('3 Planilla Preadjudicación OTIC'!N284)</f>
        <v>DE LA ARAUCANÍA</v>
      </c>
      <c r="O284" s="4" t="str">
        <f>+('3 Planilla Preadjudicación OTIC'!O284)</f>
        <v>ERCILLA</v>
      </c>
      <c r="P284" s="4" t="str">
        <f>+('3 Planilla Preadjudicación OTIC'!P284)</f>
        <v>PERSONAS VULNERABLES PERTENECIENTES AL 80 % MÁS VULNERABLE</v>
      </c>
      <c r="Q284" s="4" t="str">
        <f>+('3 Planilla Preadjudicación OTIC'!Q284)</f>
        <v>PRESENCIAL</v>
      </c>
      <c r="R284" s="4" t="str">
        <f>+('3 Planilla Preadjudicación OTIC'!R284)</f>
        <v>INDEPENDIENTE</v>
      </c>
      <c r="S284" s="4" t="str">
        <f>+('3 Planilla Preadjudicación OTIC'!S284)</f>
        <v>01. LUNES - MAÑANA / 04. MARTES - MAÑANA / 07. MIÉRCOLES - MAÑANA / 10. JUEVES - MAÑANA / 13. VIERNES - MAÑANA</v>
      </c>
      <c r="T284" s="2">
        <f>+('3 Planilla Preadjudicación OTIC'!T284)</f>
        <v>20</v>
      </c>
      <c r="U284" s="2">
        <f>+('3 Planilla Preadjudicación OTIC'!U284)</f>
        <v>260</v>
      </c>
      <c r="V284" s="2">
        <f>+('3 Planilla Preadjudicación OTIC'!V284)</f>
        <v>12</v>
      </c>
      <c r="W284" s="2">
        <f>+('3 Planilla Preadjudicación OTIC'!W284)</f>
        <v>272</v>
      </c>
      <c r="X284" s="2">
        <f>+('3 Planilla Preadjudicación OTIC'!X284)</f>
        <v>4</v>
      </c>
      <c r="Y284" s="2" t="str">
        <f>+('3 Planilla Preadjudicación OTIC'!Y284)</f>
        <v>SI</v>
      </c>
      <c r="Z284" s="2" t="str">
        <f>+('3 Planilla Preadjudicación OTIC'!Z284)</f>
        <v>SI</v>
      </c>
      <c r="AA284" s="2" t="str">
        <f>+('3 Planilla Preadjudicación OTIC'!AA284)</f>
        <v>SI</v>
      </c>
      <c r="AB284" s="4">
        <f>+('3 Planilla Preadjudicación OTIC'!AB284)</f>
        <v>0</v>
      </c>
      <c r="AC284" s="4" t="str">
        <f>+('3 Planilla Preadjudicación OTIC'!AC284)</f>
        <v>EDUCACIÓN MEDIA COMPLETA CIENTÍFICO HUMANISTA O ALUMNOS DE LICEOS DE EDUCACIÓN TÉCNICO PROFESIONAL
EGRESADOS O CURSANDO ÚLTIMO AÑO DE LA ESPECIALIDAD DE ELECTRICIDAD, ACREDITABLE;</v>
      </c>
      <c r="AD284" s="2" t="str">
        <f>+('3 Planilla Preadjudicación OTIC'!AD284)</f>
        <v>SI</v>
      </c>
      <c r="AE284" s="4" t="str">
        <f>+('3 Planilla Preadjudicación OTIC'!AE284)</f>
        <v>LICENCIA SEC</v>
      </c>
      <c r="AF284" s="2" t="str">
        <f>+('3 Planilla Preadjudicación OTIC'!AF284)</f>
        <v>CONVOCATORIA ABIERTA</v>
      </c>
      <c r="AG284" s="2">
        <f>+('3 Planilla Preadjudicación OTIC'!AG284)</f>
        <v>68</v>
      </c>
      <c r="AH284" s="30">
        <v>2</v>
      </c>
      <c r="AI284" s="2" t="str">
        <f>+('3 Planilla Preadjudicación OTIC'!AI284)</f>
        <v>77086552-2</v>
      </c>
      <c r="AJ284" s="135" t="str">
        <f>+('3 Planilla Preadjudicación OTIC'!AJ284)</f>
        <v>Conceptual SPA</v>
      </c>
      <c r="AK284" s="4">
        <f>+('3 Planilla Preadjudicación OTIC'!AK284)</f>
        <v>272</v>
      </c>
      <c r="AL284" s="2">
        <f>+('3 Planilla Preadjudicación OTIC'!AL284)</f>
        <v>68</v>
      </c>
      <c r="AM284" s="2">
        <f>+('3 Planilla Preadjudicación OTIC'!AM284)</f>
        <v>5075</v>
      </c>
      <c r="AN284" s="12">
        <f>+('3 Planilla Preadjudicación OTIC'!AN284)</f>
        <v>275000</v>
      </c>
      <c r="AO284" s="12">
        <f>+('3 Planilla Preadjudicación OTIC'!AO284)</f>
        <v>250000</v>
      </c>
      <c r="AP284" s="12" t="str">
        <f>+('3 Planilla Preadjudicación OTIC'!AP284)</f>
        <v>27.608.000</v>
      </c>
      <c r="AQ284" s="12">
        <f>+('3 Planilla Preadjudicación OTIC'!AQ284)</f>
        <v>5440000</v>
      </c>
      <c r="AR284" s="12">
        <f>+('3 Planilla Preadjudicación OTIC'!AR284)</f>
        <v>5500000</v>
      </c>
      <c r="AS284" s="12">
        <f>+('3 Planilla Preadjudicación OTIC'!AS284)</f>
        <v>6800000</v>
      </c>
      <c r="AT284" s="12" t="str">
        <f>+('3 Planilla Preadjudicación OTIC'!AT284)</f>
        <v>5.000.000</v>
      </c>
      <c r="AU284" s="12" t="str">
        <f>+('3 Planilla Preadjudicación OTIC'!AU284)</f>
        <v>50.348.000</v>
      </c>
      <c r="AV284" s="12" t="str">
        <f>+('3 Planilla Preadjudicación OTIC'!AV284)</f>
        <v>Si</v>
      </c>
      <c r="AW284" s="2" t="str">
        <f>+('3 Planilla Preadjudicación OTIC'!AW284)</f>
        <v>sin observaciones</v>
      </c>
      <c r="AX284" s="4">
        <f>+('3 Planilla Preadjudicación OTIC'!AX284)</f>
        <v>1</v>
      </c>
      <c r="AY284" s="2">
        <f>+('3 Planilla Preadjudicación OTIC'!AY284)</f>
        <v>7</v>
      </c>
      <c r="AZ284" s="2" t="str">
        <f>+('3 Planilla Preadjudicación OTIC'!BA284)</f>
        <v>-</v>
      </c>
      <c r="BA284" s="2" t="str">
        <f>+('3 Planilla Preadjudicación OTIC'!BB284)</f>
        <v>-</v>
      </c>
      <c r="BB284" s="2" t="str">
        <f>+('3 Planilla Preadjudicación OTIC'!BC284)</f>
        <v>-</v>
      </c>
      <c r="BC284" s="2" t="str">
        <f>+('3 Planilla Preadjudicación OTIC'!BD284)</f>
        <v>-</v>
      </c>
      <c r="BD284" s="2" t="str">
        <f>+('3 Planilla Preadjudicación OTIC'!BE284)</f>
        <v>-</v>
      </c>
      <c r="BE284" s="2" t="str">
        <f>+('3 Planilla Preadjudicación OTIC'!BF284)</f>
        <v>-</v>
      </c>
      <c r="BF284" s="2"/>
      <c r="BG284" s="2">
        <f>+('3 Planilla Preadjudicación OTIC'!BG284)</f>
        <v>7</v>
      </c>
      <c r="BH284" s="2">
        <f>+('3 Planilla Preadjudicación OTIC'!BH284)</f>
        <v>7</v>
      </c>
      <c r="BI284" s="2">
        <f>+('3 Planilla Preadjudicación OTIC'!BI284)</f>
        <v>7</v>
      </c>
      <c r="BJ284" s="2">
        <f>+('3 Planilla Preadjudicación OTIC'!BJ284)</f>
        <v>7</v>
      </c>
      <c r="BK284" s="2">
        <f>+('3 Planilla Preadjudicación OTIC'!BK284)</f>
        <v>7</v>
      </c>
      <c r="BL284" s="199">
        <f>+('3 Planilla Preadjudicación OTIC'!BM284)</f>
        <v>7</v>
      </c>
      <c r="BM284" s="103">
        <f>ROUND(('3 Planilla Preadjudicación OTIC'!BN284),1)</f>
        <v>6.4</v>
      </c>
      <c r="BN284" s="4">
        <f>+('3 Planilla Preadjudicación OTIC'!BO284)</f>
        <v>0</v>
      </c>
      <c r="BO284" s="4">
        <f>+('3 Planilla Preadjudicación OTIC'!BP284)</f>
        <v>0</v>
      </c>
      <c r="BP284" s="4">
        <f>+('3 Planilla Preadjudicación OTIC'!BQ284)</f>
        <v>0</v>
      </c>
      <c r="BQ284" s="4">
        <f>+('3 Planilla Preadjudicación OTIC'!BR284)</f>
        <v>0</v>
      </c>
      <c r="BR284" s="4">
        <f>+('3 Planilla Preadjudicación OTIC'!BS284)</f>
        <v>0</v>
      </c>
      <c r="BS284" s="4">
        <f>+('3 Planilla Preadjudicación OTIC'!BT284)</f>
        <v>0</v>
      </c>
      <c r="BT284" s="135"/>
      <c r="BU284" s="85">
        <f>IF(VLOOKUP(A284,'BD OFICIAL'!$A$1:$AL$2097,7,0)=D284,0,1)</f>
        <v>0</v>
      </c>
      <c r="BV284" s="85">
        <f>IF(VLOOKUP(A284,'BD OFICIAL'!$A$1:$AL$2097,11,0)=J284,0,1)</f>
        <v>0</v>
      </c>
      <c r="BW284" s="85">
        <f>IF(VLOOKUP(A284,'BD OFICIAL'!$A$1:$AL$2097,13,0)=L284,0,1)</f>
        <v>0</v>
      </c>
      <c r="BX284" s="2">
        <f>IF(VLOOKUP(A284,'BD OFICIAL'!$A$1:$AL$2097,16,0)=O284,0,1)</f>
        <v>0</v>
      </c>
      <c r="BY284" s="2">
        <f>IF(VLOOKUP(A284,'BD OFICIAL'!$A$1:$AL$2097,17,0)=P284,0,1)</f>
        <v>0</v>
      </c>
      <c r="BZ284" s="2">
        <f>IF(VLOOKUP(A284,'BD OFICIAL'!$A$1:$AL$2097,19,0)=R284,0,1)</f>
        <v>0</v>
      </c>
      <c r="CA284" s="2">
        <f>IF(VLOOKUP(A284,'BD OFICIAL'!$A$1:$AL$2097,21,0)=T284,0,1)</f>
        <v>0</v>
      </c>
      <c r="CB284" s="2">
        <f>IF(VLOOKUP(A284,'BD OFICIAL'!$A$1:$AL$2097,24,0)=AK284,0,1)</f>
        <v>0</v>
      </c>
      <c r="CC284" s="2">
        <f>IF(VLOOKUP(A284,'BD OFICIAL'!$A$1:$AL$2097,25,0)=X284,0,1)</f>
        <v>0</v>
      </c>
      <c r="CD284" s="2">
        <f>IF(VLOOKUP(A284,'BD OFICIAL'!$A$1:$AL$2097,26,0)=Y284,0,1)</f>
        <v>0</v>
      </c>
      <c r="CE284" s="2">
        <f>IF(VLOOKUP(A284,'BD OFICIAL'!$A$1:$AL$2097,27,0)=Z284,0,1)</f>
        <v>0</v>
      </c>
      <c r="CF284" s="2">
        <f>IF(VLOOKUP(A284,'BD OFICIAL'!$A$1:$AL$2097,28,0)=AA284,0,1)</f>
        <v>0</v>
      </c>
      <c r="CG284" s="2">
        <f>IF(VLOOKUP(A284,'BD OFICIAL'!$A$1:$AL$2097,33,0)=AF284,0,1)</f>
        <v>0</v>
      </c>
      <c r="CH284" s="2">
        <f>IF(VLOOKUP(A284,'BD OFICIAL'!$A$1:$AL$2097,35,0)=AH284,0,1)</f>
        <v>0</v>
      </c>
      <c r="CI284" s="85">
        <f>IF(VLOOKUP(A284,'BD OFICIAL'!$A$1:$AL$2097,34,0)=AL284,0,1)</f>
        <v>0</v>
      </c>
      <c r="CJ284" s="12">
        <f>VLOOKUP(A284,'BD OFICIAL'!$A$1:$AM$2097,36,0)*AM284-AP284</f>
        <v>0</v>
      </c>
      <c r="CK284" s="85" t="str">
        <f t="shared" si="143"/>
        <v>SHNOM</v>
      </c>
      <c r="CL284" s="85" t="str">
        <f t="shared" si="144"/>
        <v>SI</v>
      </c>
      <c r="CM284" s="85" t="str">
        <f t="shared" si="157"/>
        <v>NO</v>
      </c>
      <c r="CN284" s="31">
        <f t="shared" si="158"/>
        <v>0</v>
      </c>
      <c r="CO284" s="31">
        <f t="shared" si="145"/>
        <v>0</v>
      </c>
      <c r="CP284" s="31">
        <f t="shared" si="136"/>
        <v>0</v>
      </c>
      <c r="CQ284" s="31">
        <f>IF(Y284="NO",0,IF(Y284="SI",IF(VLOOKUP(A284,'BD OFICIAL'!$A:$AO,40,0)=AQ284,0,1)))</f>
        <v>0</v>
      </c>
      <c r="CR284" s="31">
        <f>IF(Z284="NO",0,IF(Z284="SI",IF(VLOOKUP(A284,'BD OFICIAL'!$A:$AO,41,0)=AS284,0,1)))</f>
        <v>0</v>
      </c>
      <c r="CS284" s="31">
        <f t="shared" si="146"/>
        <v>0</v>
      </c>
      <c r="CT284" s="31">
        <f t="shared" si="147"/>
        <v>0</v>
      </c>
      <c r="CU284" s="31">
        <f>IF(VLOOKUP(A284,'BD OFICIAL'!$A$1:$AL$1055,31,0)="SI",IF(AT284&gt;0,0,1),IF(AT284=0,0,1))</f>
        <v>0</v>
      </c>
      <c r="CV284" s="31">
        <f t="shared" si="148"/>
        <v>0</v>
      </c>
      <c r="CW284" s="31">
        <f t="shared" si="149"/>
        <v>0</v>
      </c>
      <c r="CX284" s="85" t="str">
        <f t="shared" si="159"/>
        <v>SI</v>
      </c>
      <c r="CY284" s="31">
        <f t="shared" si="160"/>
        <v>0</v>
      </c>
      <c r="CZ284" s="85" t="str">
        <f>IF(ISERROR(VLOOKUP(AI284,EXPERIENCIA!$A$1:$C$2100,1,0)),"NO","SI")</f>
        <v>SI</v>
      </c>
      <c r="DA284" s="85">
        <f>IF(CX284="no","NO APLICA",IF(AX284=0,"ERROR NOTA",IF(AND(AX284&gt;1,CZ284="NO"),"ERROR NOTA",IF(AND(CZ284="NO",AX284=1),0,IF(VLOOKUP(AI284,EXPERIENCIA!$A$1:$C$2100,3,0)=AX284,0,"ERROR NOTA")))))</f>
        <v>0</v>
      </c>
      <c r="DB284" s="85" t="str">
        <f>IF(ISERROR(VLOOKUP(AI284,COMPORTAMIENTO!$A$1:$C$2100,1,0)),"NO","SI")</f>
        <v>SI</v>
      </c>
      <c r="DC284" s="85">
        <f>IF(CX284="NO","NO APLICA",IF(AY284=0,"ERROR NOTA",IF(AND(DB284="NO",AY284=7),0,IF(VLOOKUP(AI284,COMPORTAMIENTO!$A$2:$H$2100,8,0)=AY284,0,"ERROR NOTA"))))</f>
        <v>0</v>
      </c>
      <c r="DD284" s="103">
        <f t="shared" si="161"/>
        <v>0.1</v>
      </c>
      <c r="DE284" s="103">
        <f t="shared" si="162"/>
        <v>0.70000000000000007</v>
      </c>
      <c r="DF284" s="85" t="str">
        <f t="shared" si="150"/>
        <v>SI</v>
      </c>
      <c r="DG284" s="85">
        <f t="shared" si="151"/>
        <v>0</v>
      </c>
      <c r="DH284" s="85">
        <f t="shared" si="163"/>
        <v>0</v>
      </c>
      <c r="DI284" s="85">
        <f t="shared" si="152"/>
        <v>0</v>
      </c>
      <c r="DJ284" s="7">
        <f t="shared" si="164"/>
        <v>7.0000000000000009</v>
      </c>
      <c r="DK284" s="7">
        <f t="shared" si="153"/>
        <v>7.0000000000000009</v>
      </c>
      <c r="DL284" s="12">
        <f t="shared" si="165"/>
        <v>5075</v>
      </c>
      <c r="DM284" s="12">
        <f>VLOOKUP(A284,'5 TD'!$A:$B,2,0)</f>
        <v>5075</v>
      </c>
      <c r="DN284" s="7">
        <f t="shared" si="154"/>
        <v>7</v>
      </c>
      <c r="DO284" s="85" t="str">
        <f t="shared" si="155"/>
        <v>APROBADO</v>
      </c>
      <c r="DP284" s="85" t="str">
        <f t="shared" si="137"/>
        <v>APROBADO</v>
      </c>
      <c r="DQ284" s="7">
        <f t="shared" si="138"/>
        <v>6.4</v>
      </c>
      <c r="DR284" s="85" t="str">
        <f t="shared" si="166"/>
        <v>APROBADO</v>
      </c>
      <c r="DS284" s="2">
        <f>+('3 Planilla Preadjudicación OTIC'!BO284)</f>
        <v>0</v>
      </c>
      <c r="DT284" s="2">
        <f>IF(DR284="APROBADO",VLOOKUP(A284,'5 TD'!$D$3:$E$270,2,0),"NO APLICA")</f>
        <v>7</v>
      </c>
      <c r="DU284" s="2" t="str">
        <f t="shared" si="139"/>
        <v>NO</v>
      </c>
      <c r="DV284" s="2" t="str">
        <f>IF(DU284="SI",VLOOKUP(A284,'5 TD'!$G$3:$H$270,2,0),"NO APLICA ")</f>
        <v xml:space="preserve">NO APLICA </v>
      </c>
      <c r="DW284" s="2" t="str">
        <f t="shared" si="167"/>
        <v>NO</v>
      </c>
      <c r="DX284" s="2" t="str">
        <f>IF(DW284="SI",VLOOKUP(A284,'5 TD'!$J$4:$K$472,2,0),"NO APLICA")</f>
        <v>NO APLICA</v>
      </c>
      <c r="DY284" s="2" t="str">
        <f t="shared" si="168"/>
        <v>NO</v>
      </c>
      <c r="DZ284" s="7" t="str">
        <f>IF(DY284="SI",VLOOKUP(A284,'5 TD'!$M$4:$N$350,2,0),"NO APLICA")</f>
        <v>NO APLICA</v>
      </c>
      <c r="EA284" s="2" t="str">
        <f t="shared" si="156"/>
        <v>NO APLICA</v>
      </c>
      <c r="EB284" s="12" t="str">
        <f t="shared" si="169"/>
        <v/>
      </c>
      <c r="EC284" s="12" t="str">
        <f>IF(EA284="SI",VLOOKUP(A284,'5 TD'!$V$4:$W$479,2,0),"NO APLICA")</f>
        <v>NO APLICA</v>
      </c>
      <c r="ED284" s="2" t="str">
        <f t="shared" si="140"/>
        <v>NO</v>
      </c>
      <c r="EE284" s="79" t="str">
        <f>IF(ED284="SI",VLOOKUP(AI284,COMPORTAMIENTO!$A$1:$H$2100,7,0),"NO APLICA")</f>
        <v>NO APLICA</v>
      </c>
      <c r="EF284" s="234" t="str">
        <f>IF(ED284="SI",VLOOKUP(A284,'5 TD'!$P$2:$Q$479,2,0),"NO APLICA")</f>
        <v>NO APLICA</v>
      </c>
      <c r="EG284" s="2" t="str">
        <f t="shared" si="141"/>
        <v>NO</v>
      </c>
      <c r="EH284" s="2">
        <f>IF(CZ284="no",0,VLOOKUP(AI284,EXPERIENCIA!$A$1:$C$2100,2,0))</f>
        <v>16</v>
      </c>
      <c r="EI284" s="2">
        <f>IF(CZ284="si",VLOOKUP(A284,'5 TD'!$S$3:$T$2103,2,0),0)</f>
        <v>146</v>
      </c>
      <c r="EJ284" s="2" t="str">
        <f t="shared" si="142"/>
        <v>NO</v>
      </c>
      <c r="EK284" s="2">
        <f>+('3 Planilla Preadjudicación OTIC'!BU285)</f>
        <v>0</v>
      </c>
      <c r="EL284" s="3"/>
      <c r="EM284" s="3"/>
      <c r="EN284" s="3"/>
    </row>
    <row r="285" spans="1:144" ht="15" hidden="1" customHeight="1" x14ac:dyDescent="0.3">
      <c r="A285" s="2">
        <f>+('3 Planilla Preadjudicación OTIC'!A285)</f>
        <v>14546</v>
      </c>
      <c r="B285" s="2" t="str">
        <f>+('3 Planilla Preadjudicación OTIC'!B285)</f>
        <v>53334038-5</v>
      </c>
      <c r="C285" s="4">
        <f>+('3 Planilla Preadjudicación OTIC'!E285)</f>
        <v>2025</v>
      </c>
      <c r="D285" s="4" t="str">
        <f>+('3 Planilla Preadjudicación OTIC'!F285)</f>
        <v>Fondos Regionales</v>
      </c>
      <c r="E285" s="4" t="str">
        <f>+('3 Planilla Preadjudicación OTIC'!G285)</f>
        <v>61531000-K</v>
      </c>
      <c r="F285" s="4" t="str">
        <f>+('3 Planilla Preadjudicación OTIC'!H285)</f>
        <v>SENCE</v>
      </c>
      <c r="G285" s="4"/>
      <c r="H285" s="4"/>
      <c r="I285" s="4" t="str">
        <f>+('3 Planilla Preadjudicación OTIC'!I285)</f>
        <v>TÉCNICAS DE SOLDADURA POR OXIGÁS, ARCO VOLTAICO, TIG Y MIG</v>
      </c>
      <c r="J285" s="4" t="str">
        <f>+('3 Planilla Preadjudicación OTIC'!J285)</f>
        <v>PF0622</v>
      </c>
      <c r="K285" s="4" t="str">
        <f>+('3 Planilla Preadjudicación OTIC'!K285)</f>
        <v>TÉCNICAS PARA EL EMPRENDIMIENTO</v>
      </c>
      <c r="L285" s="4" t="str">
        <f>+('3 Planilla Preadjudicación OTIC'!L285)</f>
        <v>PF0921</v>
      </c>
      <c r="M285" s="2">
        <f>+('3 Planilla Preadjudicación OTIC'!M285)</f>
        <v>9</v>
      </c>
      <c r="N285" s="4" t="str">
        <f>+('3 Planilla Preadjudicación OTIC'!N285)</f>
        <v>DE LA ARAUCANÍA</v>
      </c>
      <c r="O285" s="4" t="str">
        <f>+('3 Planilla Preadjudicación OTIC'!O285)</f>
        <v>MELIPEUCO</v>
      </c>
      <c r="P285" s="4" t="str">
        <f>+('3 Planilla Preadjudicación OTIC'!P285)</f>
        <v>PERSONAS VULNERABLES PERTENECIENTES AL 80 % MÁS VULNERABLE</v>
      </c>
      <c r="Q285" s="4" t="str">
        <f>+('3 Planilla Preadjudicación OTIC'!Q285)</f>
        <v>PRESENCIAL</v>
      </c>
      <c r="R285" s="4" t="str">
        <f>+('3 Planilla Preadjudicación OTIC'!R285)</f>
        <v>INDEPENDIENTE</v>
      </c>
      <c r="S285" s="4" t="str">
        <f>+('3 Planilla Preadjudicación OTIC'!S285)</f>
        <v>01. LUNES - MAÑANA / 04. MARTES - MAÑANA / 07. MIÉRCOLES - MAÑANA / 10. JUEVES - MAÑANA / 13. VIERNES - MAÑANA</v>
      </c>
      <c r="T285" s="2">
        <f>+('3 Planilla Preadjudicación OTIC'!T285)</f>
        <v>20</v>
      </c>
      <c r="U285" s="2">
        <f>+('3 Planilla Preadjudicación OTIC'!U285)</f>
        <v>260</v>
      </c>
      <c r="V285" s="2">
        <f>+('3 Planilla Preadjudicación OTIC'!V285)</f>
        <v>12</v>
      </c>
      <c r="W285" s="2">
        <f>+('3 Planilla Preadjudicación OTIC'!W285)</f>
        <v>272</v>
      </c>
      <c r="X285" s="2">
        <f>+('3 Planilla Preadjudicación OTIC'!X285)</f>
        <v>4</v>
      </c>
      <c r="Y285" s="2" t="str">
        <f>+('3 Planilla Preadjudicación OTIC'!Y285)</f>
        <v>SI</v>
      </c>
      <c r="Z285" s="2" t="str">
        <f>+('3 Planilla Preadjudicación OTIC'!Z285)</f>
        <v>SI</v>
      </c>
      <c r="AA285" s="2" t="str">
        <f>+('3 Planilla Preadjudicación OTIC'!AA285)</f>
        <v>SI</v>
      </c>
      <c r="AB285" s="4">
        <f>+('3 Planilla Preadjudicación OTIC'!AB285)</f>
        <v>0</v>
      </c>
      <c r="AC285" s="4" t="str">
        <f>+('3 Planilla Preadjudicación OTIC'!AC285)</f>
        <v>EDUCACIÓN BÁSICA COMPLETA, DE PREFERENCIA; NOCIONES BÁSICAS DE OPERACIONES MATEMÁTICAS (SUMA, RESTA,
MULTIPLICACIÓN, DIVISIÓN).</v>
      </c>
      <c r="AD285" s="2" t="str">
        <f>+('3 Planilla Preadjudicación OTIC'!AD285)</f>
        <v>SI</v>
      </c>
      <c r="AE285" s="4" t="str">
        <f>+('3 Planilla Preadjudicación OTIC'!AE285)</f>
        <v>CERTIFICACIÓN COMO SOLDADOR.</v>
      </c>
      <c r="AF285" s="2" t="str">
        <f>+('3 Planilla Preadjudicación OTIC'!AF285)</f>
        <v>CONVOCATORIA ABIERTA</v>
      </c>
      <c r="AG285" s="2">
        <f>+('3 Planilla Preadjudicación OTIC'!AG285)</f>
        <v>68</v>
      </c>
      <c r="AH285" s="30">
        <v>2</v>
      </c>
      <c r="AI285" s="2" t="str">
        <f>+('3 Planilla Preadjudicación OTIC'!AI285)</f>
        <v>77086552-2</v>
      </c>
      <c r="AJ285" s="135" t="str">
        <f>+('3 Planilla Preadjudicación OTIC'!AJ285)</f>
        <v>Conceptual SPA</v>
      </c>
      <c r="AK285" s="4">
        <f>+('3 Planilla Preadjudicación OTIC'!AK285)</f>
        <v>272</v>
      </c>
      <c r="AL285" s="2">
        <f>+('3 Planilla Preadjudicación OTIC'!AL285)</f>
        <v>68</v>
      </c>
      <c r="AM285" s="2">
        <f>+('3 Planilla Preadjudicación OTIC'!AM285)</f>
        <v>5075</v>
      </c>
      <c r="AN285" s="12">
        <f>+('3 Planilla Preadjudicación OTIC'!AN285)</f>
        <v>275000</v>
      </c>
      <c r="AO285" s="12">
        <f>+('3 Planilla Preadjudicación OTIC'!AO285)</f>
        <v>250000</v>
      </c>
      <c r="AP285" s="12" t="str">
        <f>+('3 Planilla Preadjudicación OTIC'!AP285)</f>
        <v>27.608.000</v>
      </c>
      <c r="AQ285" s="12">
        <f>+('3 Planilla Preadjudicación OTIC'!AQ285)</f>
        <v>5440000</v>
      </c>
      <c r="AR285" s="12">
        <f>+('3 Planilla Preadjudicación OTIC'!AR285)</f>
        <v>5500000</v>
      </c>
      <c r="AS285" s="12">
        <f>+('3 Planilla Preadjudicación OTIC'!AS285)</f>
        <v>6800000</v>
      </c>
      <c r="AT285" s="12" t="str">
        <f>+('3 Planilla Preadjudicación OTIC'!AT285)</f>
        <v>5.000.000</v>
      </c>
      <c r="AU285" s="12" t="str">
        <f>+('3 Planilla Preadjudicación OTIC'!AU285)</f>
        <v>50.348.000</v>
      </c>
      <c r="AV285" s="12" t="str">
        <f>+('3 Planilla Preadjudicación OTIC'!AV285)</f>
        <v>Si</v>
      </c>
      <c r="AW285" s="2" t="str">
        <f>+('3 Planilla Preadjudicación OTIC'!AW285)</f>
        <v>sin observaciones</v>
      </c>
      <c r="AX285" s="4">
        <f>+('3 Planilla Preadjudicación OTIC'!AX285)</f>
        <v>1</v>
      </c>
      <c r="AY285" s="2">
        <f>+('3 Planilla Preadjudicación OTIC'!AY285)</f>
        <v>7</v>
      </c>
      <c r="AZ285" s="2" t="str">
        <f>+('3 Planilla Preadjudicación OTIC'!BA285)</f>
        <v>-</v>
      </c>
      <c r="BA285" s="2" t="str">
        <f>+('3 Planilla Preadjudicación OTIC'!BB285)</f>
        <v>-</v>
      </c>
      <c r="BB285" s="2" t="str">
        <f>+('3 Planilla Preadjudicación OTIC'!BC285)</f>
        <v>-</v>
      </c>
      <c r="BC285" s="2" t="str">
        <f>+('3 Planilla Preadjudicación OTIC'!BD285)</f>
        <v>-</v>
      </c>
      <c r="BD285" s="2" t="str">
        <f>+('3 Planilla Preadjudicación OTIC'!BE285)</f>
        <v>-</v>
      </c>
      <c r="BE285" s="2" t="str">
        <f>+('3 Planilla Preadjudicación OTIC'!BF285)</f>
        <v>-</v>
      </c>
      <c r="BF285" s="2"/>
      <c r="BG285" s="2">
        <f>+('3 Planilla Preadjudicación OTIC'!BG285)</f>
        <v>7</v>
      </c>
      <c r="BH285" s="2">
        <f>+('3 Planilla Preadjudicación OTIC'!BH285)</f>
        <v>7</v>
      </c>
      <c r="BI285" s="2">
        <f>+('3 Planilla Preadjudicación OTIC'!BI285)</f>
        <v>7</v>
      </c>
      <c r="BJ285" s="2">
        <f>+('3 Planilla Preadjudicación OTIC'!BJ285)</f>
        <v>7</v>
      </c>
      <c r="BK285" s="2">
        <f>+('3 Planilla Preadjudicación OTIC'!BK285)</f>
        <v>7</v>
      </c>
      <c r="BL285" s="199">
        <f>+('3 Planilla Preadjudicación OTIC'!BM285)</f>
        <v>7</v>
      </c>
      <c r="BM285" s="103">
        <f>ROUND(('3 Planilla Preadjudicación OTIC'!BN285),1)</f>
        <v>6.4</v>
      </c>
      <c r="BN285" s="4">
        <f>+('3 Planilla Preadjudicación OTIC'!BO285)</f>
        <v>0</v>
      </c>
      <c r="BO285" s="4">
        <f>+('3 Planilla Preadjudicación OTIC'!BP285)</f>
        <v>0</v>
      </c>
      <c r="BP285" s="4">
        <f>+('3 Planilla Preadjudicación OTIC'!BQ285)</f>
        <v>0</v>
      </c>
      <c r="BQ285" s="4">
        <f>+('3 Planilla Preadjudicación OTIC'!BR285)</f>
        <v>0</v>
      </c>
      <c r="BR285" s="4">
        <f>+('3 Planilla Preadjudicación OTIC'!BS285)</f>
        <v>0</v>
      </c>
      <c r="BS285" s="4">
        <f>+('3 Planilla Preadjudicación OTIC'!BT285)</f>
        <v>0</v>
      </c>
      <c r="BT285" s="135"/>
      <c r="BU285" s="85">
        <f>IF(VLOOKUP(A285,'BD OFICIAL'!$A$1:$AL$2097,7,0)=D285,0,1)</f>
        <v>0</v>
      </c>
      <c r="BV285" s="85">
        <f>IF(VLOOKUP(A285,'BD OFICIAL'!$A$1:$AL$2097,11,0)=J285,0,1)</f>
        <v>0</v>
      </c>
      <c r="BW285" s="85">
        <f>IF(VLOOKUP(A285,'BD OFICIAL'!$A$1:$AL$2097,13,0)=L285,0,1)</f>
        <v>0</v>
      </c>
      <c r="BX285" s="2">
        <f>IF(VLOOKUP(A285,'BD OFICIAL'!$A$1:$AL$2097,16,0)=O285,0,1)</f>
        <v>0</v>
      </c>
      <c r="BY285" s="2">
        <f>IF(VLOOKUP(A285,'BD OFICIAL'!$A$1:$AL$2097,17,0)=P285,0,1)</f>
        <v>0</v>
      </c>
      <c r="BZ285" s="2">
        <f>IF(VLOOKUP(A285,'BD OFICIAL'!$A$1:$AL$2097,19,0)=R285,0,1)</f>
        <v>0</v>
      </c>
      <c r="CA285" s="2">
        <f>IF(VLOOKUP(A285,'BD OFICIAL'!$A$1:$AL$2097,21,0)=T285,0,1)</f>
        <v>0</v>
      </c>
      <c r="CB285" s="2">
        <f>IF(VLOOKUP(A285,'BD OFICIAL'!$A$1:$AL$2097,24,0)=AK285,0,1)</f>
        <v>0</v>
      </c>
      <c r="CC285" s="2">
        <f>IF(VLOOKUP(A285,'BD OFICIAL'!$A$1:$AL$2097,25,0)=X285,0,1)</f>
        <v>0</v>
      </c>
      <c r="CD285" s="2">
        <f>IF(VLOOKUP(A285,'BD OFICIAL'!$A$1:$AL$2097,26,0)=Y285,0,1)</f>
        <v>0</v>
      </c>
      <c r="CE285" s="2">
        <f>IF(VLOOKUP(A285,'BD OFICIAL'!$A$1:$AL$2097,27,0)=Z285,0,1)</f>
        <v>0</v>
      </c>
      <c r="CF285" s="2">
        <f>IF(VLOOKUP(A285,'BD OFICIAL'!$A$1:$AL$2097,28,0)=AA285,0,1)</f>
        <v>0</v>
      </c>
      <c r="CG285" s="2">
        <f>IF(VLOOKUP(A285,'BD OFICIAL'!$A$1:$AL$2097,33,0)=AF285,0,1)</f>
        <v>0</v>
      </c>
      <c r="CH285" s="2">
        <f>IF(VLOOKUP(A285,'BD OFICIAL'!$A$1:$AL$2097,35,0)=AH285,0,1)</f>
        <v>0</v>
      </c>
      <c r="CI285" s="85">
        <f>IF(VLOOKUP(A285,'BD OFICIAL'!$A$1:$AL$2097,34,0)=AL285,0,1)</f>
        <v>0</v>
      </c>
      <c r="CJ285" s="12">
        <f>VLOOKUP(A285,'BD OFICIAL'!$A$1:$AM$2097,36,0)*AM285-AP285</f>
        <v>0</v>
      </c>
      <c r="CK285" s="85" t="str">
        <f t="shared" si="143"/>
        <v>SHNOM</v>
      </c>
      <c r="CL285" s="85" t="str">
        <f t="shared" si="144"/>
        <v>SI</v>
      </c>
      <c r="CM285" s="85" t="str">
        <f t="shared" si="157"/>
        <v>NO</v>
      </c>
      <c r="CN285" s="31">
        <f t="shared" si="158"/>
        <v>0</v>
      </c>
      <c r="CO285" s="31">
        <f t="shared" si="145"/>
        <v>0</v>
      </c>
      <c r="CP285" s="31">
        <f t="shared" si="136"/>
        <v>0</v>
      </c>
      <c r="CQ285" s="31">
        <f>IF(Y285="NO",0,IF(Y285="SI",IF(VLOOKUP(A285,'BD OFICIAL'!$A:$AO,40,0)=AQ285,0,1)))</f>
        <v>0</v>
      </c>
      <c r="CR285" s="31">
        <f>IF(Z285="NO",0,IF(Z285="SI",IF(VLOOKUP(A285,'BD OFICIAL'!$A:$AO,41,0)=AS285,0,1)))</f>
        <v>0</v>
      </c>
      <c r="CS285" s="31">
        <f t="shared" si="146"/>
        <v>0</v>
      </c>
      <c r="CT285" s="31">
        <f t="shared" si="147"/>
        <v>0</v>
      </c>
      <c r="CU285" s="31">
        <f>IF(VLOOKUP(A285,'BD OFICIAL'!$A$1:$AL$1055,31,0)="SI",IF(AT285&gt;0,0,1),IF(AT285=0,0,1))</f>
        <v>0</v>
      </c>
      <c r="CV285" s="31">
        <f t="shared" si="148"/>
        <v>0</v>
      </c>
      <c r="CW285" s="31">
        <f t="shared" si="149"/>
        <v>0</v>
      </c>
      <c r="CX285" s="85" t="str">
        <f t="shared" si="159"/>
        <v>SI</v>
      </c>
      <c r="CY285" s="31">
        <f t="shared" si="160"/>
        <v>0</v>
      </c>
      <c r="CZ285" s="85" t="str">
        <f>IF(ISERROR(VLOOKUP(AI285,EXPERIENCIA!$A$1:$C$2100,1,0)),"NO","SI")</f>
        <v>SI</v>
      </c>
      <c r="DA285" s="85">
        <f>IF(CX285="no","NO APLICA",IF(AX285=0,"ERROR NOTA",IF(AND(AX285&gt;1,CZ285="NO"),"ERROR NOTA",IF(AND(CZ285="NO",AX285=1),0,IF(VLOOKUP(AI285,EXPERIENCIA!$A$1:$C$2100,3,0)=AX285,0,"ERROR NOTA")))))</f>
        <v>0</v>
      </c>
      <c r="DB285" s="85" t="str">
        <f>IF(ISERROR(VLOOKUP(AI285,COMPORTAMIENTO!$A$1:$C$2100,1,0)),"NO","SI")</f>
        <v>SI</v>
      </c>
      <c r="DC285" s="85">
        <f>IF(CX285="NO","NO APLICA",IF(AY285=0,"ERROR NOTA",IF(AND(DB285="NO",AY285=7),0,IF(VLOOKUP(AI285,COMPORTAMIENTO!$A$2:$H$2100,8,0)=AY285,0,"ERROR NOTA"))))</f>
        <v>0</v>
      </c>
      <c r="DD285" s="103">
        <f t="shared" si="161"/>
        <v>0.1</v>
      </c>
      <c r="DE285" s="103">
        <f t="shared" si="162"/>
        <v>0.70000000000000007</v>
      </c>
      <c r="DF285" s="85" t="str">
        <f t="shared" si="150"/>
        <v>SI</v>
      </c>
      <c r="DG285" s="85">
        <f t="shared" si="151"/>
        <v>0</v>
      </c>
      <c r="DH285" s="85">
        <f t="shared" si="163"/>
        <v>0</v>
      </c>
      <c r="DI285" s="85">
        <f t="shared" si="152"/>
        <v>0</v>
      </c>
      <c r="DJ285" s="7">
        <f t="shared" si="164"/>
        <v>7.0000000000000009</v>
      </c>
      <c r="DK285" s="7">
        <f t="shared" si="153"/>
        <v>7.0000000000000009</v>
      </c>
      <c r="DL285" s="12">
        <f t="shared" si="165"/>
        <v>5075</v>
      </c>
      <c r="DM285" s="12">
        <f>VLOOKUP(A285,'5 TD'!$A:$B,2,0)</f>
        <v>5075</v>
      </c>
      <c r="DN285" s="7">
        <f t="shared" si="154"/>
        <v>7</v>
      </c>
      <c r="DO285" s="85" t="str">
        <f t="shared" si="155"/>
        <v>APROBADO</v>
      </c>
      <c r="DP285" s="85" t="str">
        <f t="shared" si="137"/>
        <v>APROBADO</v>
      </c>
      <c r="DQ285" s="7">
        <f t="shared" si="138"/>
        <v>6.4</v>
      </c>
      <c r="DR285" s="85" t="str">
        <f t="shared" si="166"/>
        <v>APROBADO</v>
      </c>
      <c r="DS285" s="2">
        <f>+('3 Planilla Preadjudicación OTIC'!BO285)</f>
        <v>0</v>
      </c>
      <c r="DT285" s="2">
        <f>IF(DR285="APROBADO",VLOOKUP(A285,'5 TD'!$D$3:$E$270,2,0),"NO APLICA")</f>
        <v>7</v>
      </c>
      <c r="DU285" s="2" t="str">
        <f t="shared" si="139"/>
        <v>NO</v>
      </c>
      <c r="DV285" s="2" t="str">
        <f>IF(DU285="SI",VLOOKUP(A285,'5 TD'!$G$3:$H$270,2,0),"NO APLICA ")</f>
        <v xml:space="preserve">NO APLICA </v>
      </c>
      <c r="DW285" s="2" t="str">
        <f t="shared" si="167"/>
        <v>NO</v>
      </c>
      <c r="DX285" s="2" t="str">
        <f>IF(DW285="SI",VLOOKUP(A285,'5 TD'!$J$4:$K$472,2,0),"NO APLICA")</f>
        <v>NO APLICA</v>
      </c>
      <c r="DY285" s="2" t="str">
        <f t="shared" si="168"/>
        <v>NO</v>
      </c>
      <c r="DZ285" s="7" t="str">
        <f>IF(DY285="SI",VLOOKUP(A285,'5 TD'!$M$4:$N$350,2,0),"NO APLICA")</f>
        <v>NO APLICA</v>
      </c>
      <c r="EA285" s="2" t="str">
        <f t="shared" si="156"/>
        <v>NO APLICA</v>
      </c>
      <c r="EB285" s="12" t="str">
        <f t="shared" si="169"/>
        <v/>
      </c>
      <c r="EC285" s="12" t="str">
        <f>IF(EA285="SI",VLOOKUP(A285,'5 TD'!$V$4:$W$479,2,0),"NO APLICA")</f>
        <v>NO APLICA</v>
      </c>
      <c r="ED285" s="2" t="str">
        <f t="shared" si="140"/>
        <v>NO</v>
      </c>
      <c r="EE285" s="79" t="str">
        <f>IF(ED285="SI",VLOOKUP(AI285,COMPORTAMIENTO!$A$1:$H$2100,7,0),"NO APLICA")</f>
        <v>NO APLICA</v>
      </c>
      <c r="EF285" s="234" t="str">
        <f>IF(ED285="SI",VLOOKUP(A285,'5 TD'!$P$2:$Q$479,2,0),"NO APLICA")</f>
        <v>NO APLICA</v>
      </c>
      <c r="EG285" s="2" t="str">
        <f t="shared" si="141"/>
        <v>NO</v>
      </c>
      <c r="EH285" s="2">
        <f>IF(CZ285="no",0,VLOOKUP(AI285,EXPERIENCIA!$A$1:$C$2100,2,0))</f>
        <v>16</v>
      </c>
      <c r="EI285" s="2">
        <f>IF(CZ285="si",VLOOKUP(A285,'5 TD'!$S$3:$T$2103,2,0),0)</f>
        <v>146</v>
      </c>
      <c r="EJ285" s="2" t="str">
        <f t="shared" si="142"/>
        <v>NO</v>
      </c>
      <c r="EK285" s="2">
        <f>+('3 Planilla Preadjudicación OTIC'!BU286)</f>
        <v>0</v>
      </c>
      <c r="EL285" s="3"/>
      <c r="EM285" s="3"/>
      <c r="EN285" s="3"/>
    </row>
    <row r="286" spans="1:144" ht="15" hidden="1" customHeight="1" x14ac:dyDescent="0.3">
      <c r="A286" s="2">
        <f>+('3 Planilla Preadjudicación OTIC'!A286)</f>
        <v>14547</v>
      </c>
      <c r="B286" s="2" t="str">
        <f>+('3 Planilla Preadjudicación OTIC'!B286)</f>
        <v>53334038-5</v>
      </c>
      <c r="C286" s="4">
        <f>+('3 Planilla Preadjudicación OTIC'!E286)</f>
        <v>2025</v>
      </c>
      <c r="D286" s="4" t="str">
        <f>+('3 Planilla Preadjudicación OTIC'!F286)</f>
        <v>Fondos Regionales</v>
      </c>
      <c r="E286" s="4" t="str">
        <f>+('3 Planilla Preadjudicación OTIC'!G286)</f>
        <v>61531000-K</v>
      </c>
      <c r="F286" s="4" t="str">
        <f>+('3 Planilla Preadjudicación OTIC'!H286)</f>
        <v>SENCE</v>
      </c>
      <c r="G286" s="4"/>
      <c r="H286" s="4"/>
      <c r="I286" s="4" t="str">
        <f>+('3 Planilla Preadjudicación OTIC'!I286)</f>
        <v>TÉCNICAS DE SOLDADURA POR OXIGÁS, ARCO VOLTAICO, TIG Y MIG</v>
      </c>
      <c r="J286" s="4" t="str">
        <f>+('3 Planilla Preadjudicación OTIC'!J286)</f>
        <v>PF0622</v>
      </c>
      <c r="K286" s="4" t="str">
        <f>+('3 Planilla Preadjudicación OTIC'!K286)</f>
        <v>TÉCNICAS PARA EL EMPRENDIMIENTO</v>
      </c>
      <c r="L286" s="4" t="str">
        <f>+('3 Planilla Preadjudicación OTIC'!L286)</f>
        <v>PF0921</v>
      </c>
      <c r="M286" s="2">
        <f>+('3 Planilla Preadjudicación OTIC'!M286)</f>
        <v>9</v>
      </c>
      <c r="N286" s="4" t="str">
        <f>+('3 Planilla Preadjudicación OTIC'!N286)</f>
        <v>DE LA ARAUCANÍA</v>
      </c>
      <c r="O286" s="4" t="str">
        <f>+('3 Planilla Preadjudicación OTIC'!O286)</f>
        <v>VICTORIA</v>
      </c>
      <c r="P286" s="4" t="str">
        <f>+('3 Planilla Preadjudicación OTIC'!P286)</f>
        <v>PERSONAS VULNERABLES PERTENECIENTES AL 80 % MÁS VULNERABLE</v>
      </c>
      <c r="Q286" s="4" t="str">
        <f>+('3 Planilla Preadjudicación OTIC'!Q286)</f>
        <v>PRESENCIAL</v>
      </c>
      <c r="R286" s="4" t="str">
        <f>+('3 Planilla Preadjudicación OTIC'!R286)</f>
        <v>INDEPENDIENTE</v>
      </c>
      <c r="S286" s="4" t="str">
        <f>+('3 Planilla Preadjudicación OTIC'!S286)</f>
        <v>01. LUNES - MAÑANA / 04. MARTES - MAÑANA / 07. MIÉRCOLES - MAÑANA / 10. JUEVES - MAÑANA / 13. VIERNES - MAÑANA</v>
      </c>
      <c r="T286" s="2">
        <f>+('3 Planilla Preadjudicación OTIC'!T286)</f>
        <v>20</v>
      </c>
      <c r="U286" s="2">
        <f>+('3 Planilla Preadjudicación OTIC'!U286)</f>
        <v>260</v>
      </c>
      <c r="V286" s="2">
        <f>+('3 Planilla Preadjudicación OTIC'!V286)</f>
        <v>12</v>
      </c>
      <c r="W286" s="2">
        <f>+('3 Planilla Preadjudicación OTIC'!W286)</f>
        <v>272</v>
      </c>
      <c r="X286" s="2">
        <f>+('3 Planilla Preadjudicación OTIC'!X286)</f>
        <v>4</v>
      </c>
      <c r="Y286" s="2" t="str">
        <f>+('3 Planilla Preadjudicación OTIC'!Y286)</f>
        <v>SI</v>
      </c>
      <c r="Z286" s="2" t="str">
        <f>+('3 Planilla Preadjudicación OTIC'!Z286)</f>
        <v>SI</v>
      </c>
      <c r="AA286" s="2" t="str">
        <f>+('3 Planilla Preadjudicación OTIC'!AA286)</f>
        <v>SI</v>
      </c>
      <c r="AB286" s="4" t="str">
        <f>+('3 Planilla Preadjudicación OTIC'!AB286)</f>
        <v> </v>
      </c>
      <c r="AC286" s="4" t="str">
        <f>+('3 Planilla Preadjudicación OTIC'!AC286)</f>
        <v>EDUCACIÓN BÁSICA COMPLETA, DE PREFERENCIA; NOCIONES BÁSICAS DE OPERACIONES MATEMÁTICAS (SUMA, RESTA,
MULTIPLICACIÓN, DIVISIÓN).</v>
      </c>
      <c r="AD286" s="2" t="str">
        <f>+('3 Planilla Preadjudicación OTIC'!AD286)</f>
        <v>SI</v>
      </c>
      <c r="AE286" s="4" t="str">
        <f>+('3 Planilla Preadjudicación OTIC'!AE286)</f>
        <v>CERTIFICACIÓN COMO SOLDADOR.</v>
      </c>
      <c r="AF286" s="2" t="str">
        <f>+('3 Planilla Preadjudicación OTIC'!AF286)</f>
        <v>CONVOCATORIA ABIERTA</v>
      </c>
      <c r="AG286" s="2">
        <f>+('3 Planilla Preadjudicación OTIC'!AG286)</f>
        <v>68</v>
      </c>
      <c r="AH286" s="30">
        <v>2</v>
      </c>
      <c r="AI286" s="2" t="str">
        <f>+('3 Planilla Preadjudicación OTIC'!AI286)</f>
        <v>77086552-2</v>
      </c>
      <c r="AJ286" s="135" t="str">
        <f>+('3 Planilla Preadjudicación OTIC'!AJ286)</f>
        <v>Conceptual SPA</v>
      </c>
      <c r="AK286" s="4">
        <f>+('3 Planilla Preadjudicación OTIC'!AK286)</f>
        <v>272</v>
      </c>
      <c r="AL286" s="2">
        <f>+('3 Planilla Preadjudicación OTIC'!AL286)</f>
        <v>68</v>
      </c>
      <c r="AM286" s="2">
        <f>+('3 Planilla Preadjudicación OTIC'!AM286)</f>
        <v>5075</v>
      </c>
      <c r="AN286" s="12">
        <f>+('3 Planilla Preadjudicación OTIC'!AN286)</f>
        <v>275000</v>
      </c>
      <c r="AO286" s="12">
        <f>+('3 Planilla Preadjudicación OTIC'!AO286)</f>
        <v>250000</v>
      </c>
      <c r="AP286" s="12" t="str">
        <f>+('3 Planilla Preadjudicación OTIC'!AP286)</f>
        <v>27.608.000</v>
      </c>
      <c r="AQ286" s="12">
        <f>+('3 Planilla Preadjudicación OTIC'!AQ286)</f>
        <v>5440000</v>
      </c>
      <c r="AR286" s="12">
        <f>+('3 Planilla Preadjudicación OTIC'!AR286)</f>
        <v>5500000</v>
      </c>
      <c r="AS286" s="12">
        <f>+('3 Planilla Preadjudicación OTIC'!AS286)</f>
        <v>6800000</v>
      </c>
      <c r="AT286" s="12" t="str">
        <f>+('3 Planilla Preadjudicación OTIC'!AT286)</f>
        <v>5.000.000</v>
      </c>
      <c r="AU286" s="12" t="str">
        <f>+('3 Planilla Preadjudicación OTIC'!AU286)</f>
        <v>50.348.000</v>
      </c>
      <c r="AV286" s="12" t="str">
        <f>+('3 Planilla Preadjudicación OTIC'!AV286)</f>
        <v>Si</v>
      </c>
      <c r="AW286" s="2" t="str">
        <f>+('3 Planilla Preadjudicación OTIC'!AW286)</f>
        <v>sin observaciones</v>
      </c>
      <c r="AX286" s="4">
        <f>+('3 Planilla Preadjudicación OTIC'!AX286)</f>
        <v>1</v>
      </c>
      <c r="AY286" s="2">
        <f>+('3 Planilla Preadjudicación OTIC'!AY286)</f>
        <v>7</v>
      </c>
      <c r="AZ286" s="2" t="str">
        <f>+('3 Planilla Preadjudicación OTIC'!BA286)</f>
        <v>-</v>
      </c>
      <c r="BA286" s="2" t="str">
        <f>+('3 Planilla Preadjudicación OTIC'!BB286)</f>
        <v>-</v>
      </c>
      <c r="BB286" s="2" t="str">
        <f>+('3 Planilla Preadjudicación OTIC'!BC286)</f>
        <v>-</v>
      </c>
      <c r="BC286" s="2" t="str">
        <f>+('3 Planilla Preadjudicación OTIC'!BD286)</f>
        <v>-</v>
      </c>
      <c r="BD286" s="2" t="str">
        <f>+('3 Planilla Preadjudicación OTIC'!BE286)</f>
        <v>-</v>
      </c>
      <c r="BE286" s="2" t="str">
        <f>+('3 Planilla Preadjudicación OTIC'!BF286)</f>
        <v>-</v>
      </c>
      <c r="BF286" s="2"/>
      <c r="BG286" s="2">
        <f>+('3 Planilla Preadjudicación OTIC'!BG286)</f>
        <v>7</v>
      </c>
      <c r="BH286" s="2">
        <f>+('3 Planilla Preadjudicación OTIC'!BH286)</f>
        <v>7</v>
      </c>
      <c r="BI286" s="2">
        <f>+('3 Planilla Preadjudicación OTIC'!BI286)</f>
        <v>7</v>
      </c>
      <c r="BJ286" s="2">
        <f>+('3 Planilla Preadjudicación OTIC'!BJ286)</f>
        <v>7</v>
      </c>
      <c r="BK286" s="2">
        <f>+('3 Planilla Preadjudicación OTIC'!BK286)</f>
        <v>7</v>
      </c>
      <c r="BL286" s="199">
        <f>+('3 Planilla Preadjudicación OTIC'!BM286)</f>
        <v>7</v>
      </c>
      <c r="BM286" s="103">
        <f>ROUND(('3 Planilla Preadjudicación OTIC'!BN286),1)</f>
        <v>6.4</v>
      </c>
      <c r="BN286" s="4">
        <f>+('3 Planilla Preadjudicación OTIC'!BO286)</f>
        <v>0</v>
      </c>
      <c r="BO286" s="4">
        <f>+('3 Planilla Preadjudicación OTIC'!BP286)</f>
        <v>0</v>
      </c>
      <c r="BP286" s="4">
        <f>+('3 Planilla Preadjudicación OTIC'!BQ286)</f>
        <v>0</v>
      </c>
      <c r="BQ286" s="4">
        <f>+('3 Planilla Preadjudicación OTIC'!BR286)</f>
        <v>0</v>
      </c>
      <c r="BR286" s="4">
        <f>+('3 Planilla Preadjudicación OTIC'!BS286)</f>
        <v>0</v>
      </c>
      <c r="BS286" s="4">
        <f>+('3 Planilla Preadjudicación OTIC'!BT286)</f>
        <v>0</v>
      </c>
      <c r="BT286" s="135"/>
      <c r="BU286" s="85">
        <f>IF(VLOOKUP(A286,'BD OFICIAL'!$A$1:$AL$2097,7,0)=D286,0,1)</f>
        <v>0</v>
      </c>
      <c r="BV286" s="85">
        <f>IF(VLOOKUP(A286,'BD OFICIAL'!$A$1:$AL$2097,11,0)=J286,0,1)</f>
        <v>0</v>
      </c>
      <c r="BW286" s="85">
        <f>IF(VLOOKUP(A286,'BD OFICIAL'!$A$1:$AL$2097,13,0)=L286,0,1)</f>
        <v>0</v>
      </c>
      <c r="BX286" s="2">
        <f>IF(VLOOKUP(A286,'BD OFICIAL'!$A$1:$AL$2097,16,0)=O286,0,1)</f>
        <v>0</v>
      </c>
      <c r="BY286" s="2">
        <f>IF(VLOOKUP(A286,'BD OFICIAL'!$A$1:$AL$2097,17,0)=P286,0,1)</f>
        <v>0</v>
      </c>
      <c r="BZ286" s="2">
        <f>IF(VLOOKUP(A286,'BD OFICIAL'!$A$1:$AL$2097,19,0)=R286,0,1)</f>
        <v>0</v>
      </c>
      <c r="CA286" s="2">
        <f>IF(VLOOKUP(A286,'BD OFICIAL'!$A$1:$AL$2097,21,0)=T286,0,1)</f>
        <v>0</v>
      </c>
      <c r="CB286" s="2">
        <f>IF(VLOOKUP(A286,'BD OFICIAL'!$A$1:$AL$2097,24,0)=AK286,0,1)</f>
        <v>0</v>
      </c>
      <c r="CC286" s="2">
        <f>IF(VLOOKUP(A286,'BD OFICIAL'!$A$1:$AL$2097,25,0)=X286,0,1)</f>
        <v>0</v>
      </c>
      <c r="CD286" s="2">
        <f>IF(VLOOKUP(A286,'BD OFICIAL'!$A$1:$AL$2097,26,0)=Y286,0,1)</f>
        <v>0</v>
      </c>
      <c r="CE286" s="2">
        <f>IF(VLOOKUP(A286,'BD OFICIAL'!$A$1:$AL$2097,27,0)=Z286,0,1)</f>
        <v>0</v>
      </c>
      <c r="CF286" s="2">
        <f>IF(VLOOKUP(A286,'BD OFICIAL'!$A$1:$AL$2097,28,0)=AA286,0,1)</f>
        <v>0</v>
      </c>
      <c r="CG286" s="2">
        <f>IF(VLOOKUP(A286,'BD OFICIAL'!$A$1:$AL$2097,33,0)=AF286,0,1)</f>
        <v>0</v>
      </c>
      <c r="CH286" s="2">
        <f>IF(VLOOKUP(A286,'BD OFICIAL'!$A$1:$AL$2097,35,0)=AH286,0,1)</f>
        <v>0</v>
      </c>
      <c r="CI286" s="85">
        <f>IF(VLOOKUP(A286,'BD OFICIAL'!$A$1:$AL$2097,34,0)=AL286,0,1)</f>
        <v>0</v>
      </c>
      <c r="CJ286" s="12">
        <f>VLOOKUP(A286,'BD OFICIAL'!$A$1:$AM$2097,36,0)*AM286-AP286</f>
        <v>0</v>
      </c>
      <c r="CK286" s="85" t="str">
        <f t="shared" si="143"/>
        <v>SHNOM</v>
      </c>
      <c r="CL286" s="85" t="str">
        <f t="shared" si="144"/>
        <v>SI</v>
      </c>
      <c r="CM286" s="85" t="str">
        <f t="shared" si="157"/>
        <v>NO</v>
      </c>
      <c r="CN286" s="31">
        <f t="shared" si="158"/>
        <v>0</v>
      </c>
      <c r="CO286" s="31">
        <f t="shared" si="145"/>
        <v>0</v>
      </c>
      <c r="CP286" s="31">
        <f t="shared" si="136"/>
        <v>0</v>
      </c>
      <c r="CQ286" s="31">
        <f>IF(Y286="NO",0,IF(Y286="SI",IF(VLOOKUP(A286,'BD OFICIAL'!$A:$AO,40,0)=AQ286,0,1)))</f>
        <v>0</v>
      </c>
      <c r="CR286" s="31">
        <f>IF(Z286="NO",0,IF(Z286="SI",IF(VLOOKUP(A286,'BD OFICIAL'!$A:$AO,41,0)=AS286,0,1)))</f>
        <v>0</v>
      </c>
      <c r="CS286" s="31">
        <f t="shared" si="146"/>
        <v>0</v>
      </c>
      <c r="CT286" s="31">
        <f t="shared" si="147"/>
        <v>0</v>
      </c>
      <c r="CU286" s="31">
        <f>IF(VLOOKUP(A286,'BD OFICIAL'!$A$1:$AL$1055,31,0)="SI",IF(AT286&gt;0,0,1),IF(AT286=0,0,1))</f>
        <v>0</v>
      </c>
      <c r="CV286" s="31">
        <f t="shared" si="148"/>
        <v>0</v>
      </c>
      <c r="CW286" s="31">
        <f t="shared" si="149"/>
        <v>0</v>
      </c>
      <c r="CX286" s="85" t="str">
        <f t="shared" si="159"/>
        <v>SI</v>
      </c>
      <c r="CY286" s="31">
        <f t="shared" si="160"/>
        <v>0</v>
      </c>
      <c r="CZ286" s="85" t="str">
        <f>IF(ISERROR(VLOOKUP(AI286,EXPERIENCIA!$A$1:$C$2100,1,0)),"NO","SI")</f>
        <v>SI</v>
      </c>
      <c r="DA286" s="85">
        <f>IF(CX286="no","NO APLICA",IF(AX286=0,"ERROR NOTA",IF(AND(AX286&gt;1,CZ286="NO"),"ERROR NOTA",IF(AND(CZ286="NO",AX286=1),0,IF(VLOOKUP(AI286,EXPERIENCIA!$A$1:$C$2100,3,0)=AX286,0,"ERROR NOTA")))))</f>
        <v>0</v>
      </c>
      <c r="DB286" s="85" t="str">
        <f>IF(ISERROR(VLOOKUP(AI286,COMPORTAMIENTO!$A$1:$C$2100,1,0)),"NO","SI")</f>
        <v>SI</v>
      </c>
      <c r="DC286" s="85">
        <f>IF(CX286="NO","NO APLICA",IF(AY286=0,"ERROR NOTA",IF(AND(DB286="NO",AY286=7),0,IF(VLOOKUP(AI286,COMPORTAMIENTO!$A$2:$H$2100,8,0)=AY286,0,"ERROR NOTA"))))</f>
        <v>0</v>
      </c>
      <c r="DD286" s="103">
        <f t="shared" si="161"/>
        <v>0.1</v>
      </c>
      <c r="DE286" s="103">
        <f t="shared" si="162"/>
        <v>0.70000000000000007</v>
      </c>
      <c r="DF286" s="85" t="str">
        <f t="shared" si="150"/>
        <v>SI</v>
      </c>
      <c r="DG286" s="85">
        <f t="shared" si="151"/>
        <v>0</v>
      </c>
      <c r="DH286" s="85">
        <f t="shared" si="163"/>
        <v>0</v>
      </c>
      <c r="DI286" s="85">
        <f t="shared" si="152"/>
        <v>0</v>
      </c>
      <c r="DJ286" s="7">
        <f t="shared" si="164"/>
        <v>7.0000000000000009</v>
      </c>
      <c r="DK286" s="7">
        <f t="shared" si="153"/>
        <v>7.0000000000000009</v>
      </c>
      <c r="DL286" s="12">
        <f t="shared" si="165"/>
        <v>5075</v>
      </c>
      <c r="DM286" s="12">
        <f>VLOOKUP(A286,'5 TD'!$A:$B,2,0)</f>
        <v>5075</v>
      </c>
      <c r="DN286" s="7">
        <f t="shared" si="154"/>
        <v>7</v>
      </c>
      <c r="DO286" s="85" t="str">
        <f t="shared" si="155"/>
        <v>APROBADO</v>
      </c>
      <c r="DP286" s="85" t="str">
        <f t="shared" si="137"/>
        <v>APROBADO</v>
      </c>
      <c r="DQ286" s="7">
        <f t="shared" si="138"/>
        <v>6.4</v>
      </c>
      <c r="DR286" s="85" t="str">
        <f t="shared" si="166"/>
        <v>APROBADO</v>
      </c>
      <c r="DS286" s="2">
        <f>+('3 Planilla Preadjudicación OTIC'!BO286)</f>
        <v>0</v>
      </c>
      <c r="DT286" s="2">
        <f>IF(DR286="APROBADO",VLOOKUP(A286,'5 TD'!$D$3:$E$270,2,0),"NO APLICA")</f>
        <v>7</v>
      </c>
      <c r="DU286" s="2" t="str">
        <f t="shared" si="139"/>
        <v>NO</v>
      </c>
      <c r="DV286" s="2" t="str">
        <f>IF(DU286="SI",VLOOKUP(A286,'5 TD'!$G$3:$H$270,2,0),"NO APLICA ")</f>
        <v xml:space="preserve">NO APLICA </v>
      </c>
      <c r="DW286" s="2" t="str">
        <f t="shared" si="167"/>
        <v>NO</v>
      </c>
      <c r="DX286" s="2" t="str">
        <f>IF(DW286="SI",VLOOKUP(A286,'5 TD'!$J$4:$K$472,2,0),"NO APLICA")</f>
        <v>NO APLICA</v>
      </c>
      <c r="DY286" s="2" t="str">
        <f t="shared" si="168"/>
        <v>NO</v>
      </c>
      <c r="DZ286" s="7" t="str">
        <f>IF(DY286="SI",VLOOKUP(A286,'5 TD'!$M$4:$N$350,2,0),"NO APLICA")</f>
        <v>NO APLICA</v>
      </c>
      <c r="EA286" s="2" t="str">
        <f t="shared" si="156"/>
        <v>NO APLICA</v>
      </c>
      <c r="EB286" s="12" t="str">
        <f t="shared" si="169"/>
        <v/>
      </c>
      <c r="EC286" s="12" t="str">
        <f>IF(EA286="SI",VLOOKUP(A286,'5 TD'!$V$4:$W$479,2,0),"NO APLICA")</f>
        <v>NO APLICA</v>
      </c>
      <c r="ED286" s="2" t="str">
        <f t="shared" si="140"/>
        <v>NO</v>
      </c>
      <c r="EE286" s="79" t="str">
        <f>IF(ED286="SI",VLOOKUP(AI286,COMPORTAMIENTO!$A$1:$H$2100,7,0),"NO APLICA")</f>
        <v>NO APLICA</v>
      </c>
      <c r="EF286" s="234" t="str">
        <f>IF(ED286="SI",VLOOKUP(A286,'5 TD'!$P$2:$Q$479,2,0),"NO APLICA")</f>
        <v>NO APLICA</v>
      </c>
      <c r="EG286" s="2" t="str">
        <f t="shared" si="141"/>
        <v>NO</v>
      </c>
      <c r="EH286" s="2">
        <f>IF(CZ286="no",0,VLOOKUP(AI286,EXPERIENCIA!$A$1:$C$2100,2,0))</f>
        <v>16</v>
      </c>
      <c r="EI286" s="2">
        <f>IF(CZ286="si",VLOOKUP(A286,'5 TD'!$S$3:$T$2103,2,0),0)</f>
        <v>146</v>
      </c>
      <c r="EJ286" s="2" t="str">
        <f t="shared" si="142"/>
        <v>NO</v>
      </c>
      <c r="EK286" s="2">
        <f>+('3 Planilla Preadjudicación OTIC'!BU287)</f>
        <v>0</v>
      </c>
      <c r="EL286" s="3"/>
      <c r="EM286" s="3"/>
      <c r="EN286" s="3"/>
    </row>
    <row r="287" spans="1:144" ht="15" hidden="1" customHeight="1" x14ac:dyDescent="0.3">
      <c r="A287" s="2">
        <f>+('3 Planilla Preadjudicación OTIC'!A287)</f>
        <v>14549</v>
      </c>
      <c r="B287" s="2" t="str">
        <f>+('3 Planilla Preadjudicación OTIC'!B287)</f>
        <v>53334038-5</v>
      </c>
      <c r="C287" s="4">
        <f>+('3 Planilla Preadjudicación OTIC'!E287)</f>
        <v>2025</v>
      </c>
      <c r="D287" s="4" t="str">
        <f>+('3 Planilla Preadjudicación OTIC'!F287)</f>
        <v>Fondos Regionales</v>
      </c>
      <c r="E287" s="4" t="str">
        <f>+('3 Planilla Preadjudicación OTIC'!G287)</f>
        <v>61531000-K</v>
      </c>
      <c r="F287" s="4" t="str">
        <f>+('3 Planilla Preadjudicación OTIC'!H287)</f>
        <v>SENCE</v>
      </c>
      <c r="G287" s="4"/>
      <c r="H287" s="4"/>
      <c r="I287" s="4" t="str">
        <f>+('3 Planilla Preadjudicación OTIC'!I287)</f>
        <v>LABORES DE CARPINTERÍA DE OBRA GRUESA BÁSICA</v>
      </c>
      <c r="J287" s="4" t="str">
        <f>+('3 Planilla Preadjudicación OTIC'!J287)</f>
        <v>PF1566</v>
      </c>
      <c r="K287" s="4" t="str">
        <f>+('3 Planilla Preadjudicación OTIC'!K287)</f>
        <v>TÉCNICAS PARA EL EMPRENDIMIENTO</v>
      </c>
      <c r="L287" s="4" t="str">
        <f>+('3 Planilla Preadjudicación OTIC'!L287)</f>
        <v>PF0921</v>
      </c>
      <c r="M287" s="2">
        <f>+('3 Planilla Preadjudicación OTIC'!M287)</f>
        <v>9</v>
      </c>
      <c r="N287" s="4" t="str">
        <f>+('3 Planilla Preadjudicación OTIC'!N287)</f>
        <v>DE LA ARAUCANÍA</v>
      </c>
      <c r="O287" s="4" t="str">
        <f>+('3 Planilla Preadjudicación OTIC'!O287)</f>
        <v>TOLTÉN</v>
      </c>
      <c r="P287" s="4" t="str">
        <f>+('3 Planilla Preadjudicación OTIC'!P287)</f>
        <v>PERSONAS VULNERABLES PERTENECIENTES AL 80 % MÁS VULNERABLE</v>
      </c>
      <c r="Q287" s="4" t="str">
        <f>+('3 Planilla Preadjudicación OTIC'!Q287)</f>
        <v>PRESENCIAL</v>
      </c>
      <c r="R287" s="4" t="str">
        <f>+('3 Planilla Preadjudicación OTIC'!R287)</f>
        <v>INDEPENDIENTE</v>
      </c>
      <c r="S287" s="4" t="str">
        <f>+('3 Planilla Preadjudicación OTIC'!S287)</f>
        <v>01. LUNES - MAÑANA / 04. MARTES - MAÑANA / 07. MIÉRCOLES - MAÑANA / 10. JUEVES - MAÑANA / 13. VIERNES - MAÑANA</v>
      </c>
      <c r="T287" s="2">
        <f>+('3 Planilla Preadjudicación OTIC'!T287)</f>
        <v>20</v>
      </c>
      <c r="U287" s="2">
        <f>+('3 Planilla Preadjudicación OTIC'!U287)</f>
        <v>170</v>
      </c>
      <c r="V287" s="2">
        <f>+('3 Planilla Preadjudicación OTIC'!V287)</f>
        <v>12</v>
      </c>
      <c r="W287" s="2">
        <f>+('3 Planilla Preadjudicación OTIC'!W287)</f>
        <v>182</v>
      </c>
      <c r="X287" s="2">
        <f>+('3 Planilla Preadjudicación OTIC'!X287)</f>
        <v>4</v>
      </c>
      <c r="Y287" s="2" t="str">
        <f>+('3 Planilla Preadjudicación OTIC'!Y287)</f>
        <v>SI</v>
      </c>
      <c r="Z287" s="2" t="str">
        <f>+('3 Planilla Preadjudicación OTIC'!Z287)</f>
        <v>SI</v>
      </c>
      <c r="AA287" s="2" t="str">
        <f>+('3 Planilla Preadjudicación OTIC'!AA287)</f>
        <v>SI</v>
      </c>
      <c r="AB287" s="4" t="str">
        <f>+('3 Planilla Preadjudicación OTIC'!AB287)</f>
        <v> </v>
      </c>
      <c r="AC287" s="4" t="str">
        <f>+('3 Planilla Preadjudicación OTIC'!AC287)</f>
        <v>EDUCACIÓN MEDIA COMPLETA, PREFERENTEMENTE</v>
      </c>
      <c r="AD287" s="2" t="str">
        <f>+('3 Planilla Preadjudicación OTIC'!AD287)</f>
        <v> </v>
      </c>
      <c r="AE287" s="4" t="str">
        <f>+('3 Planilla Preadjudicación OTIC'!AE287)</f>
        <v> </v>
      </c>
      <c r="AF287" s="2" t="str">
        <f>+('3 Planilla Preadjudicación OTIC'!AF287)</f>
        <v>CONVOCATORIA ABIERTA</v>
      </c>
      <c r="AG287" s="2">
        <f>+('3 Planilla Preadjudicación OTIC'!AG287)</f>
        <v>46</v>
      </c>
      <c r="AH287" s="30">
        <v>2</v>
      </c>
      <c r="AI287" s="2" t="str">
        <f>+('3 Planilla Preadjudicación OTIC'!AI287)</f>
        <v>77086552-2</v>
      </c>
      <c r="AJ287" s="135" t="str">
        <f>+('3 Planilla Preadjudicación OTIC'!AJ287)</f>
        <v>Conceptual SPA</v>
      </c>
      <c r="AK287" s="4">
        <f>+('3 Planilla Preadjudicación OTIC'!AK287)</f>
        <v>182</v>
      </c>
      <c r="AL287" s="2">
        <f>+('3 Planilla Preadjudicación OTIC'!AL287)</f>
        <v>46</v>
      </c>
      <c r="AM287" s="2">
        <f>+('3 Planilla Preadjudicación OTIC'!AM287)</f>
        <v>5075</v>
      </c>
      <c r="AN287" s="12">
        <f>+('3 Planilla Preadjudicación OTIC'!AN287)</f>
        <v>275000</v>
      </c>
      <c r="AO287" s="12">
        <f>+('3 Planilla Preadjudicación OTIC'!AO287)</f>
        <v>0</v>
      </c>
      <c r="AP287" s="12" t="str">
        <f>+('3 Planilla Preadjudicación OTIC'!AP287)</f>
        <v>18.473.000</v>
      </c>
      <c r="AQ287" s="12">
        <f>+('3 Planilla Preadjudicación OTIC'!AQ287)</f>
        <v>3680000</v>
      </c>
      <c r="AR287" s="12">
        <f>+('3 Planilla Preadjudicación OTIC'!AR287)</f>
        <v>5500000</v>
      </c>
      <c r="AS287" s="12">
        <f>+('3 Planilla Preadjudicación OTIC'!AS287)</f>
        <v>4600000</v>
      </c>
      <c r="AT287" s="12">
        <f>+('3 Planilla Preadjudicación OTIC'!AT287)</f>
        <v>0</v>
      </c>
      <c r="AU287" s="12" t="str">
        <f>+('3 Planilla Preadjudicación OTIC'!AU287)</f>
        <v>32.253.000</v>
      </c>
      <c r="AV287" s="12" t="str">
        <f>+('3 Planilla Preadjudicación OTIC'!AV287)</f>
        <v>Si</v>
      </c>
      <c r="AW287" s="2" t="str">
        <f>+('3 Planilla Preadjudicación OTIC'!AW287)</f>
        <v>sin observaciones</v>
      </c>
      <c r="AX287" s="4">
        <f>+('3 Planilla Preadjudicación OTIC'!AX287)</f>
        <v>1</v>
      </c>
      <c r="AY287" s="2">
        <f>+('3 Planilla Preadjudicación OTIC'!AY287)</f>
        <v>7</v>
      </c>
      <c r="AZ287" s="2" t="str">
        <f>+('3 Planilla Preadjudicación OTIC'!BA287)</f>
        <v>-</v>
      </c>
      <c r="BA287" s="2" t="str">
        <f>+('3 Planilla Preadjudicación OTIC'!BB287)</f>
        <v>-</v>
      </c>
      <c r="BB287" s="2" t="str">
        <f>+('3 Planilla Preadjudicación OTIC'!BC287)</f>
        <v>-</v>
      </c>
      <c r="BC287" s="2" t="str">
        <f>+('3 Planilla Preadjudicación OTIC'!BD287)</f>
        <v>-</v>
      </c>
      <c r="BD287" s="2" t="str">
        <f>+('3 Planilla Preadjudicación OTIC'!BE287)</f>
        <v>-</v>
      </c>
      <c r="BE287" s="2" t="str">
        <f>+('3 Planilla Preadjudicación OTIC'!BF287)</f>
        <v>-</v>
      </c>
      <c r="BF287" s="2"/>
      <c r="BG287" s="2">
        <f>+('3 Planilla Preadjudicación OTIC'!BG287)</f>
        <v>7</v>
      </c>
      <c r="BH287" s="2">
        <f>+('3 Planilla Preadjudicación OTIC'!BH287)</f>
        <v>7</v>
      </c>
      <c r="BI287" s="2">
        <f>+('3 Planilla Preadjudicación OTIC'!BI287)</f>
        <v>7</v>
      </c>
      <c r="BJ287" s="2">
        <f>+('3 Planilla Preadjudicación OTIC'!BJ287)</f>
        <v>7</v>
      </c>
      <c r="BK287" s="2">
        <f>+('3 Planilla Preadjudicación OTIC'!BK287)</f>
        <v>7</v>
      </c>
      <c r="BL287" s="199">
        <f>+('3 Planilla Preadjudicación OTIC'!BM287)</f>
        <v>7</v>
      </c>
      <c r="BM287" s="103">
        <f>ROUND(('3 Planilla Preadjudicación OTIC'!BN287),1)</f>
        <v>6.4</v>
      </c>
      <c r="BN287" s="4">
        <f>+('3 Planilla Preadjudicación OTIC'!BO287)</f>
        <v>0</v>
      </c>
      <c r="BO287" s="4">
        <f>+('3 Planilla Preadjudicación OTIC'!BP287)</f>
        <v>0</v>
      </c>
      <c r="BP287" s="4">
        <f>+('3 Planilla Preadjudicación OTIC'!BQ287)</f>
        <v>0</v>
      </c>
      <c r="BQ287" s="4">
        <f>+('3 Planilla Preadjudicación OTIC'!BR287)</f>
        <v>0</v>
      </c>
      <c r="BR287" s="4">
        <f>+('3 Planilla Preadjudicación OTIC'!BS287)</f>
        <v>0</v>
      </c>
      <c r="BS287" s="4">
        <f>+('3 Planilla Preadjudicación OTIC'!BT287)</f>
        <v>0</v>
      </c>
      <c r="BT287" s="135"/>
      <c r="BU287" s="85">
        <f>IF(VLOOKUP(A287,'BD OFICIAL'!$A$1:$AL$2097,7,0)=D287,0,1)</f>
        <v>0</v>
      </c>
      <c r="BV287" s="85">
        <f>IF(VLOOKUP(A287,'BD OFICIAL'!$A$1:$AL$2097,11,0)=J287,0,1)</f>
        <v>0</v>
      </c>
      <c r="BW287" s="85">
        <f>IF(VLOOKUP(A287,'BD OFICIAL'!$A$1:$AL$2097,13,0)=L287,0,1)</f>
        <v>0</v>
      </c>
      <c r="BX287" s="2">
        <f>IF(VLOOKUP(A287,'BD OFICIAL'!$A$1:$AL$2097,16,0)=O287,0,1)</f>
        <v>0</v>
      </c>
      <c r="BY287" s="2">
        <f>IF(VLOOKUP(A287,'BD OFICIAL'!$A$1:$AL$2097,17,0)=P287,0,1)</f>
        <v>0</v>
      </c>
      <c r="BZ287" s="2">
        <f>IF(VLOOKUP(A287,'BD OFICIAL'!$A$1:$AL$2097,19,0)=R287,0,1)</f>
        <v>0</v>
      </c>
      <c r="CA287" s="2">
        <f>IF(VLOOKUP(A287,'BD OFICIAL'!$A$1:$AL$2097,21,0)=T287,0,1)</f>
        <v>0</v>
      </c>
      <c r="CB287" s="2">
        <f>IF(VLOOKUP(A287,'BD OFICIAL'!$A$1:$AL$2097,24,0)=AK287,0,1)</f>
        <v>0</v>
      </c>
      <c r="CC287" s="2">
        <f>IF(VLOOKUP(A287,'BD OFICIAL'!$A$1:$AL$2097,25,0)=X287,0,1)</f>
        <v>0</v>
      </c>
      <c r="CD287" s="2">
        <f>IF(VLOOKUP(A287,'BD OFICIAL'!$A$1:$AL$2097,26,0)=Y287,0,1)</f>
        <v>0</v>
      </c>
      <c r="CE287" s="2">
        <f>IF(VLOOKUP(A287,'BD OFICIAL'!$A$1:$AL$2097,27,0)=Z287,0,1)</f>
        <v>0</v>
      </c>
      <c r="CF287" s="2">
        <f>IF(VLOOKUP(A287,'BD OFICIAL'!$A$1:$AL$2097,28,0)=AA287,0,1)</f>
        <v>0</v>
      </c>
      <c r="CG287" s="2">
        <f>IF(VLOOKUP(A287,'BD OFICIAL'!$A$1:$AL$2097,33,0)=AF287,0,1)</f>
        <v>0</v>
      </c>
      <c r="CH287" s="2">
        <f>IF(VLOOKUP(A287,'BD OFICIAL'!$A$1:$AL$2097,35,0)=AH287,0,1)</f>
        <v>0</v>
      </c>
      <c r="CI287" s="85">
        <f>IF(VLOOKUP(A287,'BD OFICIAL'!$A$1:$AL$2097,34,0)=AL287,0,1)</f>
        <v>0</v>
      </c>
      <c r="CJ287" s="12">
        <f>VLOOKUP(A287,'BD OFICIAL'!$A$1:$AM$2097,36,0)*AM287-AP287</f>
        <v>0</v>
      </c>
      <c r="CK287" s="85" t="str">
        <f t="shared" si="143"/>
        <v>SHNOM</v>
      </c>
      <c r="CL287" s="85" t="str">
        <f t="shared" si="144"/>
        <v>SI</v>
      </c>
      <c r="CM287" s="85" t="str">
        <f t="shared" si="157"/>
        <v>NO</v>
      </c>
      <c r="CN287" s="31">
        <f t="shared" si="158"/>
        <v>0</v>
      </c>
      <c r="CO287" s="31">
        <f t="shared" si="145"/>
        <v>0</v>
      </c>
      <c r="CP287" s="31">
        <f t="shared" si="136"/>
        <v>0</v>
      </c>
      <c r="CQ287" s="31">
        <f>IF(Y287="NO",0,IF(Y287="SI",IF(VLOOKUP(A287,'BD OFICIAL'!$A:$AO,40,0)=AQ287,0,1)))</f>
        <v>0</v>
      </c>
      <c r="CR287" s="31">
        <f>IF(Z287="NO",0,IF(Z287="SI",IF(VLOOKUP(A287,'BD OFICIAL'!$A:$AO,41,0)=AS287,0,1)))</f>
        <v>0</v>
      </c>
      <c r="CS287" s="31">
        <f t="shared" si="146"/>
        <v>0</v>
      </c>
      <c r="CT287" s="31">
        <f t="shared" si="147"/>
        <v>0</v>
      </c>
      <c r="CU287" s="31">
        <f>IF(VLOOKUP(A287,'BD OFICIAL'!$A$1:$AL$1055,31,0)="SI",IF(AT287&gt;0,0,1),IF(AT287=0,0,1))</f>
        <v>0</v>
      </c>
      <c r="CV287" s="31">
        <f t="shared" si="148"/>
        <v>0</v>
      </c>
      <c r="CW287" s="31">
        <f t="shared" si="149"/>
        <v>0</v>
      </c>
      <c r="CX287" s="85" t="str">
        <f t="shared" si="159"/>
        <v>SI</v>
      </c>
      <c r="CY287" s="31">
        <f t="shared" si="160"/>
        <v>0</v>
      </c>
      <c r="CZ287" s="85" t="str">
        <f>IF(ISERROR(VLOOKUP(AI287,EXPERIENCIA!$A$1:$C$2100,1,0)),"NO","SI")</f>
        <v>SI</v>
      </c>
      <c r="DA287" s="85">
        <f>IF(CX287="no","NO APLICA",IF(AX287=0,"ERROR NOTA",IF(AND(AX287&gt;1,CZ287="NO"),"ERROR NOTA",IF(AND(CZ287="NO",AX287=1),0,IF(VLOOKUP(AI287,EXPERIENCIA!$A$1:$C$2100,3,0)=AX287,0,"ERROR NOTA")))))</f>
        <v>0</v>
      </c>
      <c r="DB287" s="85" t="str">
        <f>IF(ISERROR(VLOOKUP(AI287,COMPORTAMIENTO!$A$1:$C$2100,1,0)),"NO","SI")</f>
        <v>SI</v>
      </c>
      <c r="DC287" s="85">
        <f>IF(CX287="NO","NO APLICA",IF(AY287=0,"ERROR NOTA",IF(AND(DB287="NO",AY287=7),0,IF(VLOOKUP(AI287,COMPORTAMIENTO!$A$2:$H$2100,8,0)=AY287,0,"ERROR NOTA"))))</f>
        <v>0</v>
      </c>
      <c r="DD287" s="103">
        <f t="shared" si="161"/>
        <v>0.1</v>
      </c>
      <c r="DE287" s="103">
        <f t="shared" si="162"/>
        <v>0.70000000000000007</v>
      </c>
      <c r="DF287" s="85" t="str">
        <f t="shared" si="150"/>
        <v>SI</v>
      </c>
      <c r="DG287" s="85">
        <f t="shared" si="151"/>
        <v>0</v>
      </c>
      <c r="DH287" s="85">
        <f t="shared" si="163"/>
        <v>0</v>
      </c>
      <c r="DI287" s="85">
        <f t="shared" si="152"/>
        <v>0</v>
      </c>
      <c r="DJ287" s="7">
        <f t="shared" si="164"/>
        <v>7.0000000000000009</v>
      </c>
      <c r="DK287" s="7">
        <f t="shared" si="153"/>
        <v>7.0000000000000009</v>
      </c>
      <c r="DL287" s="12">
        <f t="shared" si="165"/>
        <v>5075</v>
      </c>
      <c r="DM287" s="12">
        <f>VLOOKUP(A287,'5 TD'!$A:$B,2,0)</f>
        <v>5075</v>
      </c>
      <c r="DN287" s="7">
        <f t="shared" si="154"/>
        <v>7</v>
      </c>
      <c r="DO287" s="85" t="str">
        <f t="shared" si="155"/>
        <v>APROBADO</v>
      </c>
      <c r="DP287" s="85" t="str">
        <f t="shared" si="137"/>
        <v>APROBADO</v>
      </c>
      <c r="DQ287" s="7">
        <f t="shared" si="138"/>
        <v>6.4</v>
      </c>
      <c r="DR287" s="85" t="str">
        <f t="shared" si="166"/>
        <v>APROBADO</v>
      </c>
      <c r="DS287" s="2">
        <f>+('3 Planilla Preadjudicación OTIC'!BO287)</f>
        <v>0</v>
      </c>
      <c r="DT287" s="2">
        <f>IF(DR287="APROBADO",VLOOKUP(A287,'5 TD'!$D$3:$E$270,2,0),"NO APLICA")</f>
        <v>7</v>
      </c>
      <c r="DU287" s="2" t="str">
        <f t="shared" si="139"/>
        <v>NO</v>
      </c>
      <c r="DV287" s="2" t="str">
        <f>IF(DU287="SI",VLOOKUP(A287,'5 TD'!$G$3:$H$270,2,0),"NO APLICA ")</f>
        <v xml:space="preserve">NO APLICA </v>
      </c>
      <c r="DW287" s="2" t="str">
        <f t="shared" si="167"/>
        <v>NO</v>
      </c>
      <c r="DX287" s="2" t="str">
        <f>IF(DW287="SI",VLOOKUP(A287,'5 TD'!$J$4:$K$472,2,0),"NO APLICA")</f>
        <v>NO APLICA</v>
      </c>
      <c r="DY287" s="2" t="str">
        <f t="shared" si="168"/>
        <v>NO</v>
      </c>
      <c r="DZ287" s="7" t="str">
        <f>IF(DY287="SI",VLOOKUP(A287,'5 TD'!$M$4:$N$350,2,0),"NO APLICA")</f>
        <v>NO APLICA</v>
      </c>
      <c r="EA287" s="2" t="str">
        <f t="shared" si="156"/>
        <v>NO APLICA</v>
      </c>
      <c r="EB287" s="12" t="str">
        <f t="shared" si="169"/>
        <v/>
      </c>
      <c r="EC287" s="12" t="str">
        <f>IF(EA287="SI",VLOOKUP(A287,'5 TD'!$V$4:$W$479,2,0),"NO APLICA")</f>
        <v>NO APLICA</v>
      </c>
      <c r="ED287" s="2" t="str">
        <f t="shared" si="140"/>
        <v>NO</v>
      </c>
      <c r="EE287" s="79" t="str">
        <f>IF(ED287="SI",VLOOKUP(AI287,COMPORTAMIENTO!$A$1:$H$2100,7,0),"NO APLICA")</f>
        <v>NO APLICA</v>
      </c>
      <c r="EF287" s="234" t="str">
        <f>IF(ED287="SI",VLOOKUP(A287,'5 TD'!$P$2:$Q$479,2,0),"NO APLICA")</f>
        <v>NO APLICA</v>
      </c>
      <c r="EG287" s="2" t="str">
        <f t="shared" si="141"/>
        <v>NO</v>
      </c>
      <c r="EH287" s="2">
        <f>IF(CZ287="no",0,VLOOKUP(AI287,EXPERIENCIA!$A$1:$C$2100,2,0))</f>
        <v>16</v>
      </c>
      <c r="EI287" s="2">
        <f>IF(CZ287="si",VLOOKUP(A287,'5 TD'!$S$3:$T$2103,2,0),0)</f>
        <v>181</v>
      </c>
      <c r="EJ287" s="2" t="str">
        <f t="shared" si="142"/>
        <v>NO</v>
      </c>
      <c r="EK287" s="2">
        <f>+('3 Planilla Preadjudicación OTIC'!BU288)</f>
        <v>0</v>
      </c>
      <c r="EL287" s="3"/>
      <c r="EM287" s="3"/>
      <c r="EN287" s="3"/>
    </row>
    <row r="288" spans="1:144" ht="15" hidden="1" customHeight="1" x14ac:dyDescent="0.3">
      <c r="A288" s="2">
        <f>+('3 Planilla Preadjudicación OTIC'!A288)</f>
        <v>14550</v>
      </c>
      <c r="B288" s="2" t="str">
        <f>+('3 Planilla Preadjudicación OTIC'!B288)</f>
        <v>53334038-5</v>
      </c>
      <c r="C288" s="4">
        <f>+('3 Planilla Preadjudicación OTIC'!E288)</f>
        <v>2025</v>
      </c>
      <c r="D288" s="4" t="str">
        <f>+('3 Planilla Preadjudicación OTIC'!F288)</f>
        <v>Fondos Regionales</v>
      </c>
      <c r="E288" s="4" t="str">
        <f>+('3 Planilla Preadjudicación OTIC'!G288)</f>
        <v>61531000-K</v>
      </c>
      <c r="F288" s="4" t="str">
        <f>+('3 Planilla Preadjudicación OTIC'!H288)</f>
        <v>SENCE</v>
      </c>
      <c r="G288" s="4"/>
      <c r="H288" s="4"/>
      <c r="I288" s="4" t="str">
        <f>+('3 Planilla Preadjudicación OTIC'!I288)</f>
        <v>LABORES DE CARPINTERÍA DE OBRA GRUESA BÁSICA</v>
      </c>
      <c r="J288" s="4" t="str">
        <f>+('3 Planilla Preadjudicación OTIC'!J288)</f>
        <v>PF1566</v>
      </c>
      <c r="K288" s="4" t="str">
        <f>+('3 Planilla Preadjudicación OTIC'!K288)</f>
        <v>TÉCNICAS PARA EL EMPRENDIMIENTO</v>
      </c>
      <c r="L288" s="4" t="str">
        <f>+('3 Planilla Preadjudicación OTIC'!L288)</f>
        <v>PF0921</v>
      </c>
      <c r="M288" s="2">
        <f>+('3 Planilla Preadjudicación OTIC'!M288)</f>
        <v>9</v>
      </c>
      <c r="N288" s="4" t="str">
        <f>+('3 Planilla Preadjudicación OTIC'!N288)</f>
        <v>DE LA ARAUCANÍA</v>
      </c>
      <c r="O288" s="4" t="str">
        <f>+('3 Planilla Preadjudicación OTIC'!O288)</f>
        <v>CARAHUE</v>
      </c>
      <c r="P288" s="4" t="str">
        <f>+('3 Planilla Preadjudicación OTIC'!P288)</f>
        <v>PERSONAS VULNERABLES PERTENECIENTES AL 80 % MÁS VULNERABLE</v>
      </c>
      <c r="Q288" s="4" t="str">
        <f>+('3 Planilla Preadjudicación OTIC'!Q288)</f>
        <v>PRESENCIAL</v>
      </c>
      <c r="R288" s="4" t="str">
        <f>+('3 Planilla Preadjudicación OTIC'!R288)</f>
        <v>INDEPENDIENTE</v>
      </c>
      <c r="S288" s="4" t="str">
        <f>+('3 Planilla Preadjudicación OTIC'!S288)</f>
        <v>01. LUNES - MAÑANA / 04. MARTES - MAÑANA / 07. MIÉRCOLES - MAÑANA / 10. JUEVES - MAÑANA / 13. VIERNES - MAÑANA</v>
      </c>
      <c r="T288" s="2">
        <f>+('3 Planilla Preadjudicación OTIC'!T288)</f>
        <v>20</v>
      </c>
      <c r="U288" s="2">
        <f>+('3 Planilla Preadjudicación OTIC'!U288)</f>
        <v>170</v>
      </c>
      <c r="V288" s="2">
        <f>+('3 Planilla Preadjudicación OTIC'!V288)</f>
        <v>12</v>
      </c>
      <c r="W288" s="2">
        <f>+('3 Planilla Preadjudicación OTIC'!W288)</f>
        <v>182</v>
      </c>
      <c r="X288" s="2">
        <f>+('3 Planilla Preadjudicación OTIC'!X288)</f>
        <v>4</v>
      </c>
      <c r="Y288" s="2" t="str">
        <f>+('3 Planilla Preadjudicación OTIC'!Y288)</f>
        <v>SI</v>
      </c>
      <c r="Z288" s="2" t="str">
        <f>+('3 Planilla Preadjudicación OTIC'!Z288)</f>
        <v>SI</v>
      </c>
      <c r="AA288" s="2" t="str">
        <f>+('3 Planilla Preadjudicación OTIC'!AA288)</f>
        <v>SI</v>
      </c>
      <c r="AB288" s="4" t="str">
        <f>+('3 Planilla Preadjudicación OTIC'!AB288)</f>
        <v> </v>
      </c>
      <c r="AC288" s="4" t="str">
        <f>+('3 Planilla Preadjudicación OTIC'!AC288)</f>
        <v>EDUCACIÓN MEDIA COMPLETA, PREFERENTEMENTE</v>
      </c>
      <c r="AD288" s="2" t="str">
        <f>+('3 Planilla Preadjudicación OTIC'!AD288)</f>
        <v> </v>
      </c>
      <c r="AE288" s="4" t="str">
        <f>+('3 Planilla Preadjudicación OTIC'!AE288)</f>
        <v> </v>
      </c>
      <c r="AF288" s="2" t="str">
        <f>+('3 Planilla Preadjudicación OTIC'!AF288)</f>
        <v>CONVOCATORIA ABIERTA</v>
      </c>
      <c r="AG288" s="2">
        <f>+('3 Planilla Preadjudicación OTIC'!AG288)</f>
        <v>46</v>
      </c>
      <c r="AH288" s="30">
        <v>2</v>
      </c>
      <c r="AI288" s="2" t="str">
        <f>+('3 Planilla Preadjudicación OTIC'!AI288)</f>
        <v>77086552-2</v>
      </c>
      <c r="AJ288" s="135" t="str">
        <f>+('3 Planilla Preadjudicación OTIC'!AJ288)</f>
        <v>Conceptual SPA</v>
      </c>
      <c r="AK288" s="4">
        <f>+('3 Planilla Preadjudicación OTIC'!AK288)</f>
        <v>182</v>
      </c>
      <c r="AL288" s="2">
        <f>+('3 Planilla Preadjudicación OTIC'!AL288)</f>
        <v>46</v>
      </c>
      <c r="AM288" s="2">
        <f>+('3 Planilla Preadjudicación OTIC'!AM288)</f>
        <v>5075</v>
      </c>
      <c r="AN288" s="12">
        <f>+('3 Planilla Preadjudicación OTIC'!AN288)</f>
        <v>275000</v>
      </c>
      <c r="AO288" s="12">
        <f>+('3 Planilla Preadjudicación OTIC'!AO288)</f>
        <v>0</v>
      </c>
      <c r="AP288" s="12" t="str">
        <f>+('3 Planilla Preadjudicación OTIC'!AP288)</f>
        <v>18.473.000</v>
      </c>
      <c r="AQ288" s="12">
        <f>+('3 Planilla Preadjudicación OTIC'!AQ288)</f>
        <v>3680000</v>
      </c>
      <c r="AR288" s="12">
        <f>+('3 Planilla Preadjudicación OTIC'!AR288)</f>
        <v>5500000</v>
      </c>
      <c r="AS288" s="12">
        <f>+('3 Planilla Preadjudicación OTIC'!AS288)</f>
        <v>4600000</v>
      </c>
      <c r="AT288" s="12">
        <f>+('3 Planilla Preadjudicación OTIC'!AT288)</f>
        <v>0</v>
      </c>
      <c r="AU288" s="12" t="str">
        <f>+('3 Planilla Preadjudicación OTIC'!AU288)</f>
        <v>32.253.000</v>
      </c>
      <c r="AV288" s="12" t="str">
        <f>+('3 Planilla Preadjudicación OTIC'!AV288)</f>
        <v>Si</v>
      </c>
      <c r="AW288" s="2" t="str">
        <f>+('3 Planilla Preadjudicación OTIC'!AW288)</f>
        <v>sin observaciones</v>
      </c>
      <c r="AX288" s="4">
        <f>+('3 Planilla Preadjudicación OTIC'!AX288)</f>
        <v>1</v>
      </c>
      <c r="AY288" s="2">
        <f>+('3 Planilla Preadjudicación OTIC'!AY288)</f>
        <v>7</v>
      </c>
      <c r="AZ288" s="2" t="str">
        <f>+('3 Planilla Preadjudicación OTIC'!BA288)</f>
        <v>-</v>
      </c>
      <c r="BA288" s="2" t="str">
        <f>+('3 Planilla Preadjudicación OTIC'!BB288)</f>
        <v>-</v>
      </c>
      <c r="BB288" s="2" t="str">
        <f>+('3 Planilla Preadjudicación OTIC'!BC288)</f>
        <v>-</v>
      </c>
      <c r="BC288" s="2" t="str">
        <f>+('3 Planilla Preadjudicación OTIC'!BD288)</f>
        <v>-</v>
      </c>
      <c r="BD288" s="2" t="str">
        <f>+('3 Planilla Preadjudicación OTIC'!BE288)</f>
        <v>-</v>
      </c>
      <c r="BE288" s="2" t="str">
        <f>+('3 Planilla Preadjudicación OTIC'!BF288)</f>
        <v>-</v>
      </c>
      <c r="BF288" s="2"/>
      <c r="BG288" s="2">
        <f>+('3 Planilla Preadjudicación OTIC'!BG288)</f>
        <v>7</v>
      </c>
      <c r="BH288" s="2">
        <f>+('3 Planilla Preadjudicación OTIC'!BH288)</f>
        <v>7</v>
      </c>
      <c r="BI288" s="2">
        <f>+('3 Planilla Preadjudicación OTIC'!BI288)</f>
        <v>7</v>
      </c>
      <c r="BJ288" s="2">
        <f>+('3 Planilla Preadjudicación OTIC'!BJ288)</f>
        <v>7</v>
      </c>
      <c r="BK288" s="2">
        <f>+('3 Planilla Preadjudicación OTIC'!BK288)</f>
        <v>7</v>
      </c>
      <c r="BL288" s="199">
        <f>+('3 Planilla Preadjudicación OTIC'!BM288)</f>
        <v>7</v>
      </c>
      <c r="BM288" s="103">
        <f>ROUND(('3 Planilla Preadjudicación OTIC'!BN288),1)</f>
        <v>6.4</v>
      </c>
      <c r="BN288" s="4">
        <f>+('3 Planilla Preadjudicación OTIC'!BO288)</f>
        <v>0</v>
      </c>
      <c r="BO288" s="4">
        <f>+('3 Planilla Preadjudicación OTIC'!BP288)</f>
        <v>0</v>
      </c>
      <c r="BP288" s="4">
        <f>+('3 Planilla Preadjudicación OTIC'!BQ288)</f>
        <v>0</v>
      </c>
      <c r="BQ288" s="4">
        <f>+('3 Planilla Preadjudicación OTIC'!BR288)</f>
        <v>0</v>
      </c>
      <c r="BR288" s="4">
        <f>+('3 Planilla Preadjudicación OTIC'!BS288)</f>
        <v>0</v>
      </c>
      <c r="BS288" s="4">
        <f>+('3 Planilla Preadjudicación OTIC'!BT288)</f>
        <v>0</v>
      </c>
      <c r="BT288" s="135"/>
      <c r="BU288" s="85">
        <f>IF(VLOOKUP(A288,'BD OFICIAL'!$A$1:$AL$2097,7,0)=D288,0,1)</f>
        <v>0</v>
      </c>
      <c r="BV288" s="85">
        <f>IF(VLOOKUP(A288,'BD OFICIAL'!$A$1:$AL$2097,11,0)=J288,0,1)</f>
        <v>0</v>
      </c>
      <c r="BW288" s="85">
        <f>IF(VLOOKUP(A288,'BD OFICIAL'!$A$1:$AL$2097,13,0)=L288,0,1)</f>
        <v>0</v>
      </c>
      <c r="BX288" s="2">
        <f>IF(VLOOKUP(A288,'BD OFICIAL'!$A$1:$AL$2097,16,0)=O288,0,1)</f>
        <v>0</v>
      </c>
      <c r="BY288" s="2">
        <f>IF(VLOOKUP(A288,'BD OFICIAL'!$A$1:$AL$2097,17,0)=P288,0,1)</f>
        <v>0</v>
      </c>
      <c r="BZ288" s="2">
        <f>IF(VLOOKUP(A288,'BD OFICIAL'!$A$1:$AL$2097,19,0)=R288,0,1)</f>
        <v>0</v>
      </c>
      <c r="CA288" s="2">
        <f>IF(VLOOKUP(A288,'BD OFICIAL'!$A$1:$AL$2097,21,0)=T288,0,1)</f>
        <v>0</v>
      </c>
      <c r="CB288" s="2">
        <f>IF(VLOOKUP(A288,'BD OFICIAL'!$A$1:$AL$2097,24,0)=AK288,0,1)</f>
        <v>0</v>
      </c>
      <c r="CC288" s="2">
        <f>IF(VLOOKUP(A288,'BD OFICIAL'!$A$1:$AL$2097,25,0)=X288,0,1)</f>
        <v>0</v>
      </c>
      <c r="CD288" s="2">
        <f>IF(VLOOKUP(A288,'BD OFICIAL'!$A$1:$AL$2097,26,0)=Y288,0,1)</f>
        <v>0</v>
      </c>
      <c r="CE288" s="2">
        <f>IF(VLOOKUP(A288,'BD OFICIAL'!$A$1:$AL$2097,27,0)=Z288,0,1)</f>
        <v>0</v>
      </c>
      <c r="CF288" s="2">
        <f>IF(VLOOKUP(A288,'BD OFICIAL'!$A$1:$AL$2097,28,0)=AA288,0,1)</f>
        <v>0</v>
      </c>
      <c r="CG288" s="2">
        <f>IF(VLOOKUP(A288,'BD OFICIAL'!$A$1:$AL$2097,33,0)=AF288,0,1)</f>
        <v>0</v>
      </c>
      <c r="CH288" s="2">
        <f>IF(VLOOKUP(A288,'BD OFICIAL'!$A$1:$AL$2097,35,0)=AH288,0,1)</f>
        <v>0</v>
      </c>
      <c r="CI288" s="85">
        <f>IF(VLOOKUP(A288,'BD OFICIAL'!$A$1:$AL$2097,34,0)=AL288,0,1)</f>
        <v>0</v>
      </c>
      <c r="CJ288" s="12">
        <f>VLOOKUP(A288,'BD OFICIAL'!$A$1:$AM$2097,36,0)*AM288-AP288</f>
        <v>0</v>
      </c>
      <c r="CK288" s="85" t="str">
        <f t="shared" si="143"/>
        <v>SHNOM</v>
      </c>
      <c r="CL288" s="85" t="str">
        <f t="shared" si="144"/>
        <v>SI</v>
      </c>
      <c r="CM288" s="85" t="str">
        <f t="shared" si="157"/>
        <v>NO</v>
      </c>
      <c r="CN288" s="31">
        <f t="shared" si="158"/>
        <v>0</v>
      </c>
      <c r="CO288" s="31">
        <f t="shared" si="145"/>
        <v>0</v>
      </c>
      <c r="CP288" s="31">
        <f t="shared" si="136"/>
        <v>0</v>
      </c>
      <c r="CQ288" s="31">
        <f>IF(Y288="NO",0,IF(Y288="SI",IF(VLOOKUP(A288,'BD OFICIAL'!$A:$AO,40,0)=AQ288,0,1)))</f>
        <v>0</v>
      </c>
      <c r="CR288" s="31">
        <f>IF(Z288="NO",0,IF(Z288="SI",IF(VLOOKUP(A288,'BD OFICIAL'!$A:$AO,41,0)=AS288,0,1)))</f>
        <v>0</v>
      </c>
      <c r="CS288" s="31">
        <f t="shared" si="146"/>
        <v>0</v>
      </c>
      <c r="CT288" s="31">
        <f t="shared" si="147"/>
        <v>0</v>
      </c>
      <c r="CU288" s="31">
        <f>IF(VLOOKUP(A288,'BD OFICIAL'!$A$1:$AL$1055,31,0)="SI",IF(AT288&gt;0,0,1),IF(AT288=0,0,1))</f>
        <v>0</v>
      </c>
      <c r="CV288" s="31">
        <f t="shared" si="148"/>
        <v>0</v>
      </c>
      <c r="CW288" s="31">
        <f t="shared" si="149"/>
        <v>0</v>
      </c>
      <c r="CX288" s="85" t="str">
        <f t="shared" si="159"/>
        <v>SI</v>
      </c>
      <c r="CY288" s="31">
        <f t="shared" si="160"/>
        <v>0</v>
      </c>
      <c r="CZ288" s="85" t="str">
        <f>IF(ISERROR(VLOOKUP(AI288,EXPERIENCIA!$A$1:$C$2100,1,0)),"NO","SI")</f>
        <v>SI</v>
      </c>
      <c r="DA288" s="85">
        <f>IF(CX288="no","NO APLICA",IF(AX288=0,"ERROR NOTA",IF(AND(AX288&gt;1,CZ288="NO"),"ERROR NOTA",IF(AND(CZ288="NO",AX288=1),0,IF(VLOOKUP(AI288,EXPERIENCIA!$A$1:$C$2100,3,0)=AX288,0,"ERROR NOTA")))))</f>
        <v>0</v>
      </c>
      <c r="DB288" s="85" t="str">
        <f>IF(ISERROR(VLOOKUP(AI288,COMPORTAMIENTO!$A$1:$C$2100,1,0)),"NO","SI")</f>
        <v>SI</v>
      </c>
      <c r="DC288" s="85">
        <f>IF(CX288="NO","NO APLICA",IF(AY288=0,"ERROR NOTA",IF(AND(DB288="NO",AY288=7),0,IF(VLOOKUP(AI288,COMPORTAMIENTO!$A$2:$H$2100,8,0)=AY288,0,"ERROR NOTA"))))</f>
        <v>0</v>
      </c>
      <c r="DD288" s="103">
        <f t="shared" si="161"/>
        <v>0.1</v>
      </c>
      <c r="DE288" s="103">
        <f t="shared" si="162"/>
        <v>0.70000000000000007</v>
      </c>
      <c r="DF288" s="85" t="str">
        <f t="shared" si="150"/>
        <v>SI</v>
      </c>
      <c r="DG288" s="85">
        <f t="shared" si="151"/>
        <v>0</v>
      </c>
      <c r="DH288" s="85">
        <f t="shared" si="163"/>
        <v>0</v>
      </c>
      <c r="DI288" s="85">
        <f t="shared" si="152"/>
        <v>0</v>
      </c>
      <c r="DJ288" s="7">
        <f t="shared" si="164"/>
        <v>7.0000000000000009</v>
      </c>
      <c r="DK288" s="7">
        <f t="shared" si="153"/>
        <v>7.0000000000000009</v>
      </c>
      <c r="DL288" s="12">
        <f t="shared" si="165"/>
        <v>5075</v>
      </c>
      <c r="DM288" s="12">
        <f>VLOOKUP(A288,'5 TD'!$A:$B,2,0)</f>
        <v>5075</v>
      </c>
      <c r="DN288" s="7">
        <f t="shared" si="154"/>
        <v>7</v>
      </c>
      <c r="DO288" s="85" t="str">
        <f t="shared" si="155"/>
        <v>APROBADO</v>
      </c>
      <c r="DP288" s="85" t="str">
        <f t="shared" si="137"/>
        <v>APROBADO</v>
      </c>
      <c r="DQ288" s="7">
        <f t="shared" si="138"/>
        <v>6.4</v>
      </c>
      <c r="DR288" s="85" t="str">
        <f t="shared" si="166"/>
        <v>APROBADO</v>
      </c>
      <c r="DS288" s="2">
        <f>+('3 Planilla Preadjudicación OTIC'!BO288)</f>
        <v>0</v>
      </c>
      <c r="DT288" s="2">
        <f>IF(DR288="APROBADO",VLOOKUP(A288,'5 TD'!$D$3:$E$270,2,0),"NO APLICA")</f>
        <v>7</v>
      </c>
      <c r="DU288" s="2" t="str">
        <f t="shared" si="139"/>
        <v>NO</v>
      </c>
      <c r="DV288" s="2" t="str">
        <f>IF(DU288="SI",VLOOKUP(A288,'5 TD'!$G$3:$H$270,2,0),"NO APLICA ")</f>
        <v xml:space="preserve">NO APLICA </v>
      </c>
      <c r="DW288" s="2" t="str">
        <f t="shared" si="167"/>
        <v>NO</v>
      </c>
      <c r="DX288" s="2" t="str">
        <f>IF(DW288="SI",VLOOKUP(A288,'5 TD'!$J$4:$K$472,2,0),"NO APLICA")</f>
        <v>NO APLICA</v>
      </c>
      <c r="DY288" s="2" t="str">
        <f t="shared" si="168"/>
        <v>NO</v>
      </c>
      <c r="DZ288" s="7" t="str">
        <f>IF(DY288="SI",VLOOKUP(A288,'5 TD'!$M$4:$N$350,2,0),"NO APLICA")</f>
        <v>NO APLICA</v>
      </c>
      <c r="EA288" s="2" t="str">
        <f t="shared" si="156"/>
        <v>NO APLICA</v>
      </c>
      <c r="EB288" s="12" t="str">
        <f t="shared" si="169"/>
        <v/>
      </c>
      <c r="EC288" s="12" t="str">
        <f>IF(EA288="SI",VLOOKUP(A288,'5 TD'!$V$4:$W$479,2,0),"NO APLICA")</f>
        <v>NO APLICA</v>
      </c>
      <c r="ED288" s="2" t="str">
        <f t="shared" si="140"/>
        <v>NO</v>
      </c>
      <c r="EE288" s="79" t="str">
        <f>IF(ED288="SI",VLOOKUP(AI288,COMPORTAMIENTO!$A$1:$H$2100,7,0),"NO APLICA")</f>
        <v>NO APLICA</v>
      </c>
      <c r="EF288" s="234" t="str">
        <f>IF(ED288="SI",VLOOKUP(A288,'5 TD'!$P$2:$Q$479,2,0),"NO APLICA")</f>
        <v>NO APLICA</v>
      </c>
      <c r="EG288" s="2" t="str">
        <f t="shared" si="141"/>
        <v>NO</v>
      </c>
      <c r="EH288" s="2">
        <f>IF(CZ288="no",0,VLOOKUP(AI288,EXPERIENCIA!$A$1:$C$2100,2,0))</f>
        <v>16</v>
      </c>
      <c r="EI288" s="2">
        <f>IF(CZ288="si",VLOOKUP(A288,'5 TD'!$S$3:$T$2103,2,0),0)</f>
        <v>181</v>
      </c>
      <c r="EJ288" s="2" t="str">
        <f t="shared" si="142"/>
        <v>NO</v>
      </c>
      <c r="EK288" s="2">
        <f>+('3 Planilla Preadjudicación OTIC'!BU289)</f>
        <v>0</v>
      </c>
      <c r="EL288" s="3"/>
      <c r="EM288" s="3"/>
      <c r="EN288" s="3"/>
    </row>
    <row r="289" spans="1:144" ht="15" hidden="1" customHeight="1" x14ac:dyDescent="0.3">
      <c r="A289" s="2">
        <f>+('3 Planilla Preadjudicación OTIC'!A289)</f>
        <v>14552</v>
      </c>
      <c r="B289" s="2" t="str">
        <f>+('3 Planilla Preadjudicación OTIC'!B289)</f>
        <v>53334038-5</v>
      </c>
      <c r="C289" s="4">
        <f>+('3 Planilla Preadjudicación OTIC'!E289)</f>
        <v>2025</v>
      </c>
      <c r="D289" s="4" t="str">
        <f>+('3 Planilla Preadjudicación OTIC'!F289)</f>
        <v>Fondos Regionales</v>
      </c>
      <c r="E289" s="4" t="str">
        <f>+('3 Planilla Preadjudicación OTIC'!G289)</f>
        <v>61531000-K</v>
      </c>
      <c r="F289" s="4" t="str">
        <f>+('3 Planilla Preadjudicación OTIC'!H289)</f>
        <v>SENCE</v>
      </c>
      <c r="G289" s="4"/>
      <c r="H289" s="4"/>
      <c r="I289" s="4" t="str">
        <f>+('3 Planilla Preadjudicación OTIC'!I289)</f>
        <v>LABORES DE CARPINTERÍA DE TERMINACIONES AVANZADAS</v>
      </c>
      <c r="J289" s="4" t="str">
        <f>+('3 Planilla Preadjudicación OTIC'!J289)</f>
        <v>PF1567</v>
      </c>
      <c r="K289" s="4" t="str">
        <f>+('3 Planilla Preadjudicación OTIC'!K289)</f>
        <v>TÉCNICAS PARA EL EMPRENDIMIENTO</v>
      </c>
      <c r="L289" s="4" t="str">
        <f>+('3 Planilla Preadjudicación OTIC'!L289)</f>
        <v>PF0921</v>
      </c>
      <c r="M289" s="2">
        <f>+('3 Planilla Preadjudicación OTIC'!M289)</f>
        <v>9</v>
      </c>
      <c r="N289" s="4" t="str">
        <f>+('3 Planilla Preadjudicación OTIC'!N289)</f>
        <v>DE LA ARAUCANÍA</v>
      </c>
      <c r="O289" s="4" t="str">
        <f>+('3 Planilla Preadjudicación OTIC'!O289)</f>
        <v>SAAVEDRA</v>
      </c>
      <c r="P289" s="4" t="str">
        <f>+('3 Planilla Preadjudicación OTIC'!P289)</f>
        <v>PERSONAS VULNERABLES PERTENECIENTES AL 80 % MÁS VULNERABLE</v>
      </c>
      <c r="Q289" s="4" t="str">
        <f>+('3 Planilla Preadjudicación OTIC'!Q289)</f>
        <v>PRESENCIAL</v>
      </c>
      <c r="R289" s="4" t="str">
        <f>+('3 Planilla Preadjudicación OTIC'!R289)</f>
        <v>INDEPENDIENTE</v>
      </c>
      <c r="S289" s="4" t="str">
        <f>+('3 Planilla Preadjudicación OTIC'!S289)</f>
        <v>01. LUNES - MAÑANA / 04. MARTES - MAÑANA / 07. MIÉRCOLES - MAÑANA / 10. JUEVES - MAÑANA / 13. VIERNES - MAÑANA</v>
      </c>
      <c r="T289" s="2">
        <f>+('3 Planilla Preadjudicación OTIC'!T289)</f>
        <v>20</v>
      </c>
      <c r="U289" s="2">
        <f>+('3 Planilla Preadjudicación OTIC'!U289)</f>
        <v>130</v>
      </c>
      <c r="V289" s="2">
        <f>+('3 Planilla Preadjudicación OTIC'!V289)</f>
        <v>12</v>
      </c>
      <c r="W289" s="2">
        <f>+('3 Planilla Preadjudicación OTIC'!W289)</f>
        <v>142</v>
      </c>
      <c r="X289" s="2">
        <f>+('3 Planilla Preadjudicación OTIC'!X289)</f>
        <v>4</v>
      </c>
      <c r="Y289" s="2" t="str">
        <f>+('3 Planilla Preadjudicación OTIC'!Y289)</f>
        <v>SI</v>
      </c>
      <c r="Z289" s="2" t="str">
        <f>+('3 Planilla Preadjudicación OTIC'!Z289)</f>
        <v>SI</v>
      </c>
      <c r="AA289" s="2" t="str">
        <f>+('3 Planilla Preadjudicación OTIC'!AA289)</f>
        <v>SI</v>
      </c>
      <c r="AB289" s="4" t="str">
        <f>+('3 Planilla Preadjudicación OTIC'!AB289)</f>
        <v> </v>
      </c>
      <c r="AC289" s="4" t="str">
        <f>+('3 Planilla Preadjudicación OTIC'!AC289)</f>
        <v>EDUCACIÓN MEDIA COMPLETA, PREFERENTEMENTE</v>
      </c>
      <c r="AD289" s="2" t="str">
        <f>+('3 Planilla Preadjudicación OTIC'!AD289)</f>
        <v> </v>
      </c>
      <c r="AE289" s="4" t="str">
        <f>+('3 Planilla Preadjudicación OTIC'!AE289)</f>
        <v> </v>
      </c>
      <c r="AF289" s="2" t="str">
        <f>+('3 Planilla Preadjudicación OTIC'!AF289)</f>
        <v>CONVOCATORIA ABIERTA</v>
      </c>
      <c r="AG289" s="2">
        <f>+('3 Planilla Preadjudicación OTIC'!AG289)</f>
        <v>36</v>
      </c>
      <c r="AH289" s="30">
        <v>2</v>
      </c>
      <c r="AI289" s="2" t="str">
        <f>+('3 Planilla Preadjudicación OTIC'!AI289)</f>
        <v>77086552-2</v>
      </c>
      <c r="AJ289" s="135" t="str">
        <f>+('3 Planilla Preadjudicación OTIC'!AJ289)</f>
        <v>Conceptual SPA</v>
      </c>
      <c r="AK289" s="4">
        <f>+('3 Planilla Preadjudicación OTIC'!AK289)</f>
        <v>142</v>
      </c>
      <c r="AL289" s="2">
        <f>+('3 Planilla Preadjudicación OTIC'!AL289)</f>
        <v>36</v>
      </c>
      <c r="AM289" s="2">
        <f>+('3 Planilla Preadjudicación OTIC'!AM289)</f>
        <v>5075</v>
      </c>
      <c r="AN289" s="12">
        <f>+('3 Planilla Preadjudicación OTIC'!AN289)</f>
        <v>275000</v>
      </c>
      <c r="AO289" s="12">
        <f>+('3 Planilla Preadjudicación OTIC'!AO289)</f>
        <v>0</v>
      </c>
      <c r="AP289" s="12" t="str">
        <f>+('3 Planilla Preadjudicación OTIC'!AP289)</f>
        <v>14.413.000</v>
      </c>
      <c r="AQ289" s="12">
        <f>+('3 Planilla Preadjudicación OTIC'!AQ289)</f>
        <v>2880000</v>
      </c>
      <c r="AR289" s="12">
        <f>+('3 Planilla Preadjudicación OTIC'!AR289)</f>
        <v>5500000</v>
      </c>
      <c r="AS289" s="12">
        <f>+('3 Planilla Preadjudicación OTIC'!AS289)</f>
        <v>3600000</v>
      </c>
      <c r="AT289" s="12">
        <f>+('3 Planilla Preadjudicación OTIC'!AT289)</f>
        <v>0</v>
      </c>
      <c r="AU289" s="12" t="str">
        <f>+('3 Planilla Preadjudicación OTIC'!AU289)</f>
        <v>26.393.000</v>
      </c>
      <c r="AV289" s="12" t="str">
        <f>+('3 Planilla Preadjudicación OTIC'!AV289)</f>
        <v>Si</v>
      </c>
      <c r="AW289" s="2" t="str">
        <f>+('3 Planilla Preadjudicación OTIC'!AW289)</f>
        <v>sin observaciones</v>
      </c>
      <c r="AX289" s="4">
        <f>+('3 Planilla Preadjudicación OTIC'!AX289)</f>
        <v>1</v>
      </c>
      <c r="AY289" s="2">
        <f>+('3 Planilla Preadjudicación OTIC'!AY289)</f>
        <v>7</v>
      </c>
      <c r="AZ289" s="2" t="str">
        <f>+('3 Planilla Preadjudicación OTIC'!BA289)</f>
        <v>-</v>
      </c>
      <c r="BA289" s="2" t="str">
        <f>+('3 Planilla Preadjudicación OTIC'!BB289)</f>
        <v>-</v>
      </c>
      <c r="BB289" s="2" t="str">
        <f>+('3 Planilla Preadjudicación OTIC'!BC289)</f>
        <v>-</v>
      </c>
      <c r="BC289" s="2" t="str">
        <f>+('3 Planilla Preadjudicación OTIC'!BD289)</f>
        <v>-</v>
      </c>
      <c r="BD289" s="2" t="str">
        <f>+('3 Planilla Preadjudicación OTIC'!BE289)</f>
        <v>-</v>
      </c>
      <c r="BE289" s="2" t="str">
        <f>+('3 Planilla Preadjudicación OTIC'!BF289)</f>
        <v>-</v>
      </c>
      <c r="BF289" s="2"/>
      <c r="BG289" s="2">
        <f>+('3 Planilla Preadjudicación OTIC'!BG289)</f>
        <v>6.6</v>
      </c>
      <c r="BH289" s="2">
        <f>+('3 Planilla Preadjudicación OTIC'!BH289)</f>
        <v>7</v>
      </c>
      <c r="BI289" s="2">
        <f>+('3 Planilla Preadjudicación OTIC'!BI289)</f>
        <v>7</v>
      </c>
      <c r="BJ289" s="2">
        <f>+('3 Planilla Preadjudicación OTIC'!BJ289)</f>
        <v>7</v>
      </c>
      <c r="BK289" s="2">
        <f>+('3 Planilla Preadjudicación OTIC'!BK289)</f>
        <v>7</v>
      </c>
      <c r="BL289" s="199">
        <f>+('3 Planilla Preadjudicación OTIC'!BM289)</f>
        <v>7</v>
      </c>
      <c r="BM289" s="103">
        <f>ROUND(('3 Planilla Preadjudicación OTIC'!BN289),1)</f>
        <v>6.3</v>
      </c>
      <c r="BN289" s="4">
        <f>+('3 Planilla Preadjudicación OTIC'!BO289)</f>
        <v>0</v>
      </c>
      <c r="BO289" s="4">
        <f>+('3 Planilla Preadjudicación OTIC'!BP289)</f>
        <v>0</v>
      </c>
      <c r="BP289" s="4">
        <f>+('3 Planilla Preadjudicación OTIC'!BQ289)</f>
        <v>0</v>
      </c>
      <c r="BQ289" s="4">
        <f>+('3 Planilla Preadjudicación OTIC'!BR289)</f>
        <v>0</v>
      </c>
      <c r="BR289" s="4">
        <f>+('3 Planilla Preadjudicación OTIC'!BS289)</f>
        <v>0</v>
      </c>
      <c r="BS289" s="4">
        <f>+('3 Planilla Preadjudicación OTIC'!BT289)</f>
        <v>0</v>
      </c>
      <c r="BT289" s="135"/>
      <c r="BU289" s="85">
        <f>IF(VLOOKUP(A289,'BD OFICIAL'!$A$1:$AL$2097,7,0)=D289,0,1)</f>
        <v>0</v>
      </c>
      <c r="BV289" s="85">
        <f>IF(VLOOKUP(A289,'BD OFICIAL'!$A$1:$AL$2097,11,0)=J289,0,1)</f>
        <v>0</v>
      </c>
      <c r="BW289" s="85">
        <f>IF(VLOOKUP(A289,'BD OFICIAL'!$A$1:$AL$2097,13,0)=L289,0,1)</f>
        <v>0</v>
      </c>
      <c r="BX289" s="2">
        <f>IF(VLOOKUP(A289,'BD OFICIAL'!$A$1:$AL$2097,16,0)=O289,0,1)</f>
        <v>0</v>
      </c>
      <c r="BY289" s="2">
        <f>IF(VLOOKUP(A289,'BD OFICIAL'!$A$1:$AL$2097,17,0)=P289,0,1)</f>
        <v>0</v>
      </c>
      <c r="BZ289" s="2">
        <f>IF(VLOOKUP(A289,'BD OFICIAL'!$A$1:$AL$2097,19,0)=R289,0,1)</f>
        <v>0</v>
      </c>
      <c r="CA289" s="2">
        <f>IF(VLOOKUP(A289,'BD OFICIAL'!$A$1:$AL$2097,21,0)=T289,0,1)</f>
        <v>0</v>
      </c>
      <c r="CB289" s="2">
        <f>IF(VLOOKUP(A289,'BD OFICIAL'!$A$1:$AL$2097,24,0)=AK289,0,1)</f>
        <v>0</v>
      </c>
      <c r="CC289" s="2">
        <f>IF(VLOOKUP(A289,'BD OFICIAL'!$A$1:$AL$2097,25,0)=X289,0,1)</f>
        <v>0</v>
      </c>
      <c r="CD289" s="2">
        <f>IF(VLOOKUP(A289,'BD OFICIAL'!$A$1:$AL$2097,26,0)=Y289,0,1)</f>
        <v>0</v>
      </c>
      <c r="CE289" s="2">
        <f>IF(VLOOKUP(A289,'BD OFICIAL'!$A$1:$AL$2097,27,0)=Z289,0,1)</f>
        <v>0</v>
      </c>
      <c r="CF289" s="2">
        <f>IF(VLOOKUP(A289,'BD OFICIAL'!$A$1:$AL$2097,28,0)=AA289,0,1)</f>
        <v>0</v>
      </c>
      <c r="CG289" s="2">
        <f>IF(VLOOKUP(A289,'BD OFICIAL'!$A$1:$AL$2097,33,0)=AF289,0,1)</f>
        <v>0</v>
      </c>
      <c r="CH289" s="2">
        <f>IF(VLOOKUP(A289,'BD OFICIAL'!$A$1:$AL$2097,35,0)=AH289,0,1)</f>
        <v>0</v>
      </c>
      <c r="CI289" s="85">
        <f>IF(VLOOKUP(A289,'BD OFICIAL'!$A$1:$AL$2097,34,0)=AL289,0,1)</f>
        <v>0</v>
      </c>
      <c r="CJ289" s="12">
        <f>VLOOKUP(A289,'BD OFICIAL'!$A$1:$AM$2097,36,0)*AM289-AP289</f>
        <v>0</v>
      </c>
      <c r="CK289" s="85" t="str">
        <f t="shared" si="143"/>
        <v>SHNOM</v>
      </c>
      <c r="CL289" s="85" t="str">
        <f t="shared" si="144"/>
        <v>SI</v>
      </c>
      <c r="CM289" s="85" t="str">
        <f t="shared" si="157"/>
        <v>NO</v>
      </c>
      <c r="CN289" s="31">
        <f t="shared" si="158"/>
        <v>0</v>
      </c>
      <c r="CO289" s="31">
        <f t="shared" si="145"/>
        <v>0</v>
      </c>
      <c r="CP289" s="31">
        <f t="shared" si="136"/>
        <v>0</v>
      </c>
      <c r="CQ289" s="31">
        <f>IF(Y289="NO",0,IF(Y289="SI",IF(VLOOKUP(A289,'BD OFICIAL'!$A:$AO,40,0)=AQ289,0,1)))</f>
        <v>0</v>
      </c>
      <c r="CR289" s="31">
        <f>IF(Z289="NO",0,IF(Z289="SI",IF(VLOOKUP(A289,'BD OFICIAL'!$A:$AO,41,0)=AS289,0,1)))</f>
        <v>0</v>
      </c>
      <c r="CS289" s="31">
        <f t="shared" si="146"/>
        <v>0</v>
      </c>
      <c r="CT289" s="31">
        <f t="shared" si="147"/>
        <v>0</v>
      </c>
      <c r="CU289" s="31">
        <f>IF(VLOOKUP(A289,'BD OFICIAL'!$A$1:$AL$1055,31,0)="SI",IF(AT289&gt;0,0,1),IF(AT289=0,0,1))</f>
        <v>0</v>
      </c>
      <c r="CV289" s="31">
        <f t="shared" si="148"/>
        <v>0</v>
      </c>
      <c r="CW289" s="31">
        <f t="shared" si="149"/>
        <v>0</v>
      </c>
      <c r="CX289" s="85" t="str">
        <f t="shared" si="159"/>
        <v>SI</v>
      </c>
      <c r="CY289" s="31">
        <f t="shared" si="160"/>
        <v>0</v>
      </c>
      <c r="CZ289" s="85" t="str">
        <f>IF(ISERROR(VLOOKUP(AI289,EXPERIENCIA!$A$1:$C$2100,1,0)),"NO","SI")</f>
        <v>SI</v>
      </c>
      <c r="DA289" s="85">
        <f>IF(CX289="no","NO APLICA",IF(AX289=0,"ERROR NOTA",IF(AND(AX289&gt;1,CZ289="NO"),"ERROR NOTA",IF(AND(CZ289="NO",AX289=1),0,IF(VLOOKUP(AI289,EXPERIENCIA!$A$1:$C$2100,3,0)=AX289,0,"ERROR NOTA")))))</f>
        <v>0</v>
      </c>
      <c r="DB289" s="85" t="str">
        <f>IF(ISERROR(VLOOKUP(AI289,COMPORTAMIENTO!$A$1:$C$2100,1,0)),"NO","SI")</f>
        <v>SI</v>
      </c>
      <c r="DC289" s="85">
        <f>IF(CX289="NO","NO APLICA",IF(AY289=0,"ERROR NOTA",IF(AND(DB289="NO",AY289=7),0,IF(VLOOKUP(AI289,COMPORTAMIENTO!$A$2:$H$2100,8,0)=AY289,0,"ERROR NOTA"))))</f>
        <v>0</v>
      </c>
      <c r="DD289" s="103">
        <f t="shared" si="161"/>
        <v>0.1</v>
      </c>
      <c r="DE289" s="103">
        <f t="shared" si="162"/>
        <v>0.70000000000000007</v>
      </c>
      <c r="DF289" s="85" t="str">
        <f t="shared" si="150"/>
        <v>SI</v>
      </c>
      <c r="DG289" s="85">
        <f t="shared" si="151"/>
        <v>0</v>
      </c>
      <c r="DH289" s="85">
        <f t="shared" si="163"/>
        <v>0</v>
      </c>
      <c r="DI289" s="85">
        <f t="shared" si="152"/>
        <v>0</v>
      </c>
      <c r="DJ289" s="7">
        <f t="shared" si="164"/>
        <v>6.8800000000000008</v>
      </c>
      <c r="DK289" s="7">
        <f t="shared" si="153"/>
        <v>6.8800000000000008</v>
      </c>
      <c r="DL289" s="12">
        <f t="shared" si="165"/>
        <v>5075</v>
      </c>
      <c r="DM289" s="12">
        <f>VLOOKUP(A289,'5 TD'!$A:$B,2,0)</f>
        <v>5075</v>
      </c>
      <c r="DN289" s="7">
        <f t="shared" si="154"/>
        <v>7</v>
      </c>
      <c r="DO289" s="85" t="str">
        <f t="shared" si="155"/>
        <v>APROBADO</v>
      </c>
      <c r="DP289" s="85" t="str">
        <f t="shared" si="137"/>
        <v>APROBADO</v>
      </c>
      <c r="DQ289" s="7">
        <f t="shared" si="138"/>
        <v>6.3</v>
      </c>
      <c r="DR289" s="85" t="str">
        <f t="shared" si="166"/>
        <v>APROBADO</v>
      </c>
      <c r="DS289" s="2">
        <f>+('3 Planilla Preadjudicación OTIC'!BO289)</f>
        <v>0</v>
      </c>
      <c r="DT289" s="2">
        <f>IF(DR289="APROBADO",VLOOKUP(A289,'5 TD'!$D$3:$E$270,2,0),"NO APLICA")</f>
        <v>7</v>
      </c>
      <c r="DU289" s="2" t="str">
        <f t="shared" si="139"/>
        <v>NO</v>
      </c>
      <c r="DV289" s="2" t="str">
        <f>IF(DU289="SI",VLOOKUP(A289,'5 TD'!$G$3:$H$270,2,0),"NO APLICA ")</f>
        <v xml:space="preserve">NO APLICA </v>
      </c>
      <c r="DW289" s="2" t="str">
        <f t="shared" si="167"/>
        <v>NO</v>
      </c>
      <c r="DX289" s="2" t="str">
        <f>IF(DW289="SI",VLOOKUP(A289,'5 TD'!$J$4:$K$472,2,0),"NO APLICA")</f>
        <v>NO APLICA</v>
      </c>
      <c r="DY289" s="2" t="str">
        <f t="shared" si="168"/>
        <v>NO</v>
      </c>
      <c r="DZ289" s="7" t="str">
        <f>IF(DY289="SI",VLOOKUP(A289,'5 TD'!$M$4:$N$350,2,0),"NO APLICA")</f>
        <v>NO APLICA</v>
      </c>
      <c r="EA289" s="2" t="str">
        <f t="shared" si="156"/>
        <v>NO APLICA</v>
      </c>
      <c r="EB289" s="12" t="str">
        <f t="shared" si="169"/>
        <v/>
      </c>
      <c r="EC289" s="12" t="str">
        <f>IF(EA289="SI",VLOOKUP(A289,'5 TD'!$V$4:$W$479,2,0),"NO APLICA")</f>
        <v>NO APLICA</v>
      </c>
      <c r="ED289" s="2" t="str">
        <f t="shared" si="140"/>
        <v>NO</v>
      </c>
      <c r="EE289" s="79" t="str">
        <f>IF(ED289="SI",VLOOKUP(AI289,COMPORTAMIENTO!$A$1:$H$2100,7,0),"NO APLICA")</f>
        <v>NO APLICA</v>
      </c>
      <c r="EF289" s="234" t="str">
        <f>IF(ED289="SI",VLOOKUP(A289,'5 TD'!$P$2:$Q$479,2,0),"NO APLICA")</f>
        <v>NO APLICA</v>
      </c>
      <c r="EG289" s="2" t="str">
        <f t="shared" si="141"/>
        <v>NO</v>
      </c>
      <c r="EH289" s="2">
        <f>IF(CZ289="no",0,VLOOKUP(AI289,EXPERIENCIA!$A$1:$C$2100,2,0))</f>
        <v>16</v>
      </c>
      <c r="EI289" s="2">
        <f>IF(CZ289="si",VLOOKUP(A289,'5 TD'!$S$3:$T$2103,2,0),0)</f>
        <v>146</v>
      </c>
      <c r="EJ289" s="2" t="str">
        <f t="shared" si="142"/>
        <v>NO</v>
      </c>
      <c r="EK289" s="2">
        <f>+('3 Planilla Preadjudicación OTIC'!BU290)</f>
        <v>0</v>
      </c>
      <c r="EL289" s="3"/>
      <c r="EM289" s="3"/>
      <c r="EN289" s="3"/>
    </row>
    <row r="290" spans="1:144" ht="15" hidden="1" customHeight="1" x14ac:dyDescent="0.3">
      <c r="A290" s="2">
        <f>+('3 Planilla Preadjudicación OTIC'!A290)</f>
        <v>14556</v>
      </c>
      <c r="B290" s="2" t="str">
        <f>+('3 Planilla Preadjudicación OTIC'!B290)</f>
        <v>53334038-5</v>
      </c>
      <c r="C290" s="4">
        <f>+('3 Planilla Preadjudicación OTIC'!E290)</f>
        <v>2025</v>
      </c>
      <c r="D290" s="4" t="str">
        <f>+('3 Planilla Preadjudicación OTIC'!F290)</f>
        <v>Fondos Regionales</v>
      </c>
      <c r="E290" s="4" t="str">
        <f>+('3 Planilla Preadjudicación OTIC'!G290)</f>
        <v>61531000-K</v>
      </c>
      <c r="F290" s="4" t="str">
        <f>+('3 Planilla Preadjudicación OTIC'!H290)</f>
        <v>SENCE</v>
      </c>
      <c r="G290" s="4"/>
      <c r="H290" s="4"/>
      <c r="I290" s="4" t="str">
        <f>+('3 Planilla Preadjudicación OTIC'!I290)</f>
        <v>LABORES DE INSTALACIONES SANITARIAS</v>
      </c>
      <c r="J290" s="4" t="str">
        <f>+('3 Planilla Preadjudicación OTIC'!J290)</f>
        <v>PF1575</v>
      </c>
      <c r="K290" s="4" t="str">
        <f>+('3 Planilla Preadjudicación OTIC'!K290)</f>
        <v>TÉCNICAS PARA EL EMPRENDIMIENTO</v>
      </c>
      <c r="L290" s="4" t="str">
        <f>+('3 Planilla Preadjudicación OTIC'!L290)</f>
        <v>PF0921</v>
      </c>
      <c r="M290" s="2">
        <f>+('3 Planilla Preadjudicación OTIC'!M290)</f>
        <v>9</v>
      </c>
      <c r="N290" s="4" t="str">
        <f>+('3 Planilla Preadjudicación OTIC'!N290)</f>
        <v>DE LA ARAUCANÍA</v>
      </c>
      <c r="O290" s="4" t="str">
        <f>+('3 Planilla Preadjudicación OTIC'!O290)</f>
        <v>PERQUENCO</v>
      </c>
      <c r="P290" s="4" t="str">
        <f>+('3 Planilla Preadjudicación OTIC'!P290)</f>
        <v>PERSONAS VULNERABLES PERTENECIENTES AL 80 % MÁS VULNERABLE</v>
      </c>
      <c r="Q290" s="4" t="str">
        <f>+('3 Planilla Preadjudicación OTIC'!Q290)</f>
        <v>PRESENCIAL</v>
      </c>
      <c r="R290" s="4" t="str">
        <f>+('3 Planilla Preadjudicación OTIC'!R290)</f>
        <v>INDEPENDIENTE</v>
      </c>
      <c r="S290" s="4" t="str">
        <f>+('3 Planilla Preadjudicación OTIC'!S290)</f>
        <v>01. LUNES - MAÑANA / 04. MARTES - MAÑANA / 07. MIÉRCOLES - MAÑANA / 10. JUEVES - MAÑANA / 13. VIERNES - MAÑANA</v>
      </c>
      <c r="T290" s="2">
        <f>+('3 Planilla Preadjudicación OTIC'!T290)</f>
        <v>20</v>
      </c>
      <c r="U290" s="2">
        <f>+('3 Planilla Preadjudicación OTIC'!U290)</f>
        <v>145</v>
      </c>
      <c r="V290" s="2">
        <f>+('3 Planilla Preadjudicación OTIC'!V290)</f>
        <v>12</v>
      </c>
      <c r="W290" s="2">
        <f>+('3 Planilla Preadjudicación OTIC'!W290)</f>
        <v>157</v>
      </c>
      <c r="X290" s="2">
        <f>+('3 Planilla Preadjudicación OTIC'!X290)</f>
        <v>4</v>
      </c>
      <c r="Y290" s="2" t="str">
        <f>+('3 Planilla Preadjudicación OTIC'!Y290)</f>
        <v>SI</v>
      </c>
      <c r="Z290" s="2" t="str">
        <f>+('3 Planilla Preadjudicación OTIC'!Z290)</f>
        <v>SI</v>
      </c>
      <c r="AA290" s="2" t="str">
        <f>+('3 Planilla Preadjudicación OTIC'!AA290)</f>
        <v>SI</v>
      </c>
      <c r="AB290" s="4" t="str">
        <f>+('3 Planilla Preadjudicación OTIC'!AB290)</f>
        <v> </v>
      </c>
      <c r="AC290" s="4" t="str">
        <f>+('3 Planilla Preadjudicación OTIC'!AC290)</f>
        <v>EDUCACIÓN MEDIA COMPLETA, PREFERENTEMENTE. Y HABER CURSADO EL CURSO DE “LABORES DE SOPORTE EN INSTALACIONES
SANITARIAS” O EXPERIENCIA DE DOS AÑOS COMO “AYUDANTE INSTALACIONES SANITARIAS”, DEMOSTRABLE.</v>
      </c>
      <c r="AD290" s="2" t="str">
        <f>+('3 Planilla Preadjudicación OTIC'!AD290)</f>
        <v> </v>
      </c>
      <c r="AE290" s="4" t="str">
        <f>+('3 Planilla Preadjudicación OTIC'!AE290)</f>
        <v> </v>
      </c>
      <c r="AF290" s="2" t="str">
        <f>+('3 Planilla Preadjudicación OTIC'!AF290)</f>
        <v>CONVOCATORIA ABIERTA</v>
      </c>
      <c r="AG290" s="2">
        <f>+('3 Planilla Preadjudicación OTIC'!AG290)</f>
        <v>40</v>
      </c>
      <c r="AH290" s="30">
        <v>2</v>
      </c>
      <c r="AI290" s="2" t="str">
        <f>+('3 Planilla Preadjudicación OTIC'!AI290)</f>
        <v>77086552-2</v>
      </c>
      <c r="AJ290" s="135" t="str">
        <f>+('3 Planilla Preadjudicación OTIC'!AJ290)</f>
        <v>Conceptual SPA</v>
      </c>
      <c r="AK290" s="4">
        <f>+('3 Planilla Preadjudicación OTIC'!AK290)</f>
        <v>157</v>
      </c>
      <c r="AL290" s="2">
        <f>+('3 Planilla Preadjudicación OTIC'!AL290)</f>
        <v>40</v>
      </c>
      <c r="AM290" s="2">
        <f>+('3 Planilla Preadjudicación OTIC'!AM290)</f>
        <v>5075</v>
      </c>
      <c r="AN290" s="12">
        <f>+('3 Planilla Preadjudicación OTIC'!AN290)</f>
        <v>275000</v>
      </c>
      <c r="AO290" s="12">
        <f>+('3 Planilla Preadjudicación OTIC'!AO290)</f>
        <v>0</v>
      </c>
      <c r="AP290" s="12" t="str">
        <f>+('3 Planilla Preadjudicación OTIC'!AP290)</f>
        <v>15.935.500</v>
      </c>
      <c r="AQ290" s="12">
        <f>+('3 Planilla Preadjudicación OTIC'!AQ290)</f>
        <v>3200000</v>
      </c>
      <c r="AR290" s="12">
        <f>+('3 Planilla Preadjudicación OTIC'!AR290)</f>
        <v>5500000</v>
      </c>
      <c r="AS290" s="12">
        <f>+('3 Planilla Preadjudicación OTIC'!AS290)</f>
        <v>4000000</v>
      </c>
      <c r="AT290" s="12">
        <f>+('3 Planilla Preadjudicación OTIC'!AT290)</f>
        <v>0</v>
      </c>
      <c r="AU290" s="12" t="str">
        <f>+('3 Planilla Preadjudicación OTIC'!AU290)</f>
        <v>28.635.500</v>
      </c>
      <c r="AV290" s="12" t="str">
        <f>+('3 Planilla Preadjudicación OTIC'!AV290)</f>
        <v>Si</v>
      </c>
      <c r="AW290" s="2" t="str">
        <f>+('3 Planilla Preadjudicación OTIC'!AW290)</f>
        <v>sin observaciones</v>
      </c>
      <c r="AX290" s="4">
        <f>+('3 Planilla Preadjudicación OTIC'!AX290)</f>
        <v>1</v>
      </c>
      <c r="AY290" s="2">
        <f>+('3 Planilla Preadjudicación OTIC'!AY290)</f>
        <v>7</v>
      </c>
      <c r="AZ290" s="2" t="str">
        <f>+('3 Planilla Preadjudicación OTIC'!BA290)</f>
        <v>-</v>
      </c>
      <c r="BA290" s="2" t="str">
        <f>+('3 Planilla Preadjudicación OTIC'!BB290)</f>
        <v>-</v>
      </c>
      <c r="BB290" s="2" t="str">
        <f>+('3 Planilla Preadjudicación OTIC'!BC290)</f>
        <v>-</v>
      </c>
      <c r="BC290" s="2" t="str">
        <f>+('3 Planilla Preadjudicación OTIC'!BD290)</f>
        <v>-</v>
      </c>
      <c r="BD290" s="2" t="str">
        <f>+('3 Planilla Preadjudicación OTIC'!BE290)</f>
        <v>-</v>
      </c>
      <c r="BE290" s="2" t="str">
        <f>+('3 Planilla Preadjudicación OTIC'!BF290)</f>
        <v>-</v>
      </c>
      <c r="BF290" s="2"/>
      <c r="BG290" s="2">
        <f>+('3 Planilla Preadjudicación OTIC'!BG290)</f>
        <v>7</v>
      </c>
      <c r="BH290" s="2">
        <f>+('3 Planilla Preadjudicación OTIC'!BH290)</f>
        <v>7</v>
      </c>
      <c r="BI290" s="2">
        <f>+('3 Planilla Preadjudicación OTIC'!BI290)</f>
        <v>7</v>
      </c>
      <c r="BJ290" s="2">
        <f>+('3 Planilla Preadjudicación OTIC'!BJ290)</f>
        <v>7</v>
      </c>
      <c r="BK290" s="2">
        <f>+('3 Planilla Preadjudicación OTIC'!BK290)</f>
        <v>7</v>
      </c>
      <c r="BL290" s="199">
        <f>+('3 Planilla Preadjudicación OTIC'!BM290)</f>
        <v>7</v>
      </c>
      <c r="BM290" s="103">
        <f>ROUND(('3 Planilla Preadjudicación OTIC'!BN290),1)</f>
        <v>6.4</v>
      </c>
      <c r="BN290" s="4">
        <f>+('3 Planilla Preadjudicación OTIC'!BO290)</f>
        <v>0</v>
      </c>
      <c r="BO290" s="4">
        <f>+('3 Planilla Preadjudicación OTIC'!BP290)</f>
        <v>0</v>
      </c>
      <c r="BP290" s="4">
        <f>+('3 Planilla Preadjudicación OTIC'!BQ290)</f>
        <v>0</v>
      </c>
      <c r="BQ290" s="4">
        <f>+('3 Planilla Preadjudicación OTIC'!BR290)</f>
        <v>0</v>
      </c>
      <c r="BR290" s="4">
        <f>+('3 Planilla Preadjudicación OTIC'!BS290)</f>
        <v>0</v>
      </c>
      <c r="BS290" s="4">
        <f>+('3 Planilla Preadjudicación OTIC'!BT290)</f>
        <v>0</v>
      </c>
      <c r="BT290" s="135"/>
      <c r="BU290" s="85">
        <f>IF(VLOOKUP(A290,'BD OFICIAL'!$A$1:$AL$2097,7,0)=D290,0,1)</f>
        <v>0</v>
      </c>
      <c r="BV290" s="85">
        <f>IF(VLOOKUP(A290,'BD OFICIAL'!$A$1:$AL$2097,11,0)=J290,0,1)</f>
        <v>0</v>
      </c>
      <c r="BW290" s="85">
        <f>IF(VLOOKUP(A290,'BD OFICIAL'!$A$1:$AL$2097,13,0)=L290,0,1)</f>
        <v>0</v>
      </c>
      <c r="BX290" s="2">
        <f>IF(VLOOKUP(A290,'BD OFICIAL'!$A$1:$AL$2097,16,0)=O290,0,1)</f>
        <v>0</v>
      </c>
      <c r="BY290" s="2">
        <f>IF(VLOOKUP(A290,'BD OFICIAL'!$A$1:$AL$2097,17,0)=P290,0,1)</f>
        <v>0</v>
      </c>
      <c r="BZ290" s="2">
        <f>IF(VLOOKUP(A290,'BD OFICIAL'!$A$1:$AL$2097,19,0)=R290,0,1)</f>
        <v>0</v>
      </c>
      <c r="CA290" s="2">
        <f>IF(VLOOKUP(A290,'BD OFICIAL'!$A$1:$AL$2097,21,0)=T290,0,1)</f>
        <v>0</v>
      </c>
      <c r="CB290" s="2">
        <f>IF(VLOOKUP(A290,'BD OFICIAL'!$A$1:$AL$2097,24,0)=AK290,0,1)</f>
        <v>0</v>
      </c>
      <c r="CC290" s="2">
        <f>IF(VLOOKUP(A290,'BD OFICIAL'!$A$1:$AL$2097,25,0)=X290,0,1)</f>
        <v>0</v>
      </c>
      <c r="CD290" s="2">
        <f>IF(VLOOKUP(A290,'BD OFICIAL'!$A$1:$AL$2097,26,0)=Y290,0,1)</f>
        <v>0</v>
      </c>
      <c r="CE290" s="2">
        <f>IF(VLOOKUP(A290,'BD OFICIAL'!$A$1:$AL$2097,27,0)=Z290,0,1)</f>
        <v>0</v>
      </c>
      <c r="CF290" s="2">
        <f>IF(VLOOKUP(A290,'BD OFICIAL'!$A$1:$AL$2097,28,0)=AA290,0,1)</f>
        <v>0</v>
      </c>
      <c r="CG290" s="2">
        <f>IF(VLOOKUP(A290,'BD OFICIAL'!$A$1:$AL$2097,33,0)=AF290,0,1)</f>
        <v>0</v>
      </c>
      <c r="CH290" s="2">
        <f>IF(VLOOKUP(A290,'BD OFICIAL'!$A$1:$AL$2097,35,0)=AH290,0,1)</f>
        <v>0</v>
      </c>
      <c r="CI290" s="85">
        <f>IF(VLOOKUP(A290,'BD OFICIAL'!$A$1:$AL$2097,34,0)=AL290,0,1)</f>
        <v>0</v>
      </c>
      <c r="CJ290" s="12">
        <f>VLOOKUP(A290,'BD OFICIAL'!$A$1:$AM$2097,36,0)*AM290-AP290</f>
        <v>0</v>
      </c>
      <c r="CK290" s="85" t="str">
        <f t="shared" si="143"/>
        <v>SHNOM</v>
      </c>
      <c r="CL290" s="85" t="str">
        <f t="shared" si="144"/>
        <v>SI</v>
      </c>
      <c r="CM290" s="85" t="str">
        <f t="shared" si="157"/>
        <v>NO</v>
      </c>
      <c r="CN290" s="31">
        <f t="shared" si="158"/>
        <v>0</v>
      </c>
      <c r="CO290" s="31">
        <f t="shared" si="145"/>
        <v>0</v>
      </c>
      <c r="CP290" s="31">
        <f t="shared" si="136"/>
        <v>0</v>
      </c>
      <c r="CQ290" s="31">
        <f>IF(Y290="NO",0,IF(Y290="SI",IF(VLOOKUP(A290,'BD OFICIAL'!$A:$AO,40,0)=AQ290,0,1)))</f>
        <v>0</v>
      </c>
      <c r="CR290" s="31">
        <f>IF(Z290="NO",0,IF(Z290="SI",IF(VLOOKUP(A290,'BD OFICIAL'!$A:$AO,41,0)=AS290,0,1)))</f>
        <v>0</v>
      </c>
      <c r="CS290" s="31">
        <f t="shared" si="146"/>
        <v>0</v>
      </c>
      <c r="CT290" s="31">
        <f t="shared" si="147"/>
        <v>0</v>
      </c>
      <c r="CU290" s="31">
        <f>IF(VLOOKUP(A290,'BD OFICIAL'!$A$1:$AL$1055,31,0)="SI",IF(AT290&gt;0,0,1),IF(AT290=0,0,1))</f>
        <v>0</v>
      </c>
      <c r="CV290" s="31">
        <f t="shared" si="148"/>
        <v>0</v>
      </c>
      <c r="CW290" s="31">
        <f t="shared" si="149"/>
        <v>0</v>
      </c>
      <c r="CX290" s="85" t="str">
        <f t="shared" si="159"/>
        <v>SI</v>
      </c>
      <c r="CY290" s="31">
        <f t="shared" si="160"/>
        <v>0</v>
      </c>
      <c r="CZ290" s="85" t="str">
        <f>IF(ISERROR(VLOOKUP(AI290,EXPERIENCIA!$A$1:$C$2100,1,0)),"NO","SI")</f>
        <v>SI</v>
      </c>
      <c r="DA290" s="85">
        <f>IF(CX290="no","NO APLICA",IF(AX290=0,"ERROR NOTA",IF(AND(AX290&gt;1,CZ290="NO"),"ERROR NOTA",IF(AND(CZ290="NO",AX290=1),0,IF(VLOOKUP(AI290,EXPERIENCIA!$A$1:$C$2100,3,0)=AX290,0,"ERROR NOTA")))))</f>
        <v>0</v>
      </c>
      <c r="DB290" s="85" t="str">
        <f>IF(ISERROR(VLOOKUP(AI290,COMPORTAMIENTO!$A$1:$C$2100,1,0)),"NO","SI")</f>
        <v>SI</v>
      </c>
      <c r="DC290" s="85">
        <f>IF(CX290="NO","NO APLICA",IF(AY290=0,"ERROR NOTA",IF(AND(DB290="NO",AY290=7),0,IF(VLOOKUP(AI290,COMPORTAMIENTO!$A$2:$H$2100,8,0)=AY290,0,"ERROR NOTA"))))</f>
        <v>0</v>
      </c>
      <c r="DD290" s="103">
        <f t="shared" si="161"/>
        <v>0.1</v>
      </c>
      <c r="DE290" s="103">
        <f t="shared" si="162"/>
        <v>0.70000000000000007</v>
      </c>
      <c r="DF290" s="85" t="str">
        <f t="shared" si="150"/>
        <v>SI</v>
      </c>
      <c r="DG290" s="85">
        <f t="shared" si="151"/>
        <v>0</v>
      </c>
      <c r="DH290" s="85">
        <f t="shared" si="163"/>
        <v>0</v>
      </c>
      <c r="DI290" s="85">
        <f t="shared" si="152"/>
        <v>0</v>
      </c>
      <c r="DJ290" s="7">
        <f t="shared" si="164"/>
        <v>7.0000000000000009</v>
      </c>
      <c r="DK290" s="7">
        <f t="shared" si="153"/>
        <v>7.0000000000000009</v>
      </c>
      <c r="DL290" s="12">
        <f t="shared" si="165"/>
        <v>5075</v>
      </c>
      <c r="DM290" s="12">
        <f>VLOOKUP(A290,'5 TD'!$A:$B,2,0)</f>
        <v>5075</v>
      </c>
      <c r="DN290" s="7">
        <f t="shared" si="154"/>
        <v>7</v>
      </c>
      <c r="DO290" s="85" t="str">
        <f t="shared" si="155"/>
        <v>APROBADO</v>
      </c>
      <c r="DP290" s="85" t="str">
        <f t="shared" si="137"/>
        <v>APROBADO</v>
      </c>
      <c r="DQ290" s="7">
        <f t="shared" si="138"/>
        <v>6.4</v>
      </c>
      <c r="DR290" s="85" t="str">
        <f t="shared" si="166"/>
        <v>APROBADO</v>
      </c>
      <c r="DS290" s="2">
        <f>+('3 Planilla Preadjudicación OTIC'!BO290)</f>
        <v>0</v>
      </c>
      <c r="DT290" s="2">
        <f>IF(DR290="APROBADO",VLOOKUP(A290,'5 TD'!$D$3:$E$270,2,0),"NO APLICA")</f>
        <v>7</v>
      </c>
      <c r="DU290" s="2" t="str">
        <f t="shared" si="139"/>
        <v>NO</v>
      </c>
      <c r="DV290" s="2" t="str">
        <f>IF(DU290="SI",VLOOKUP(A290,'5 TD'!$G$3:$H$270,2,0),"NO APLICA ")</f>
        <v xml:space="preserve">NO APLICA </v>
      </c>
      <c r="DW290" s="2" t="str">
        <f t="shared" si="167"/>
        <v>NO</v>
      </c>
      <c r="DX290" s="2" t="str">
        <f>IF(DW290="SI",VLOOKUP(A290,'5 TD'!$J$4:$K$472,2,0),"NO APLICA")</f>
        <v>NO APLICA</v>
      </c>
      <c r="DY290" s="2" t="str">
        <f t="shared" si="168"/>
        <v>NO</v>
      </c>
      <c r="DZ290" s="7" t="str">
        <f>IF(DY290="SI",VLOOKUP(A290,'5 TD'!$M$4:$N$350,2,0),"NO APLICA")</f>
        <v>NO APLICA</v>
      </c>
      <c r="EA290" s="2" t="str">
        <f t="shared" si="156"/>
        <v>NO APLICA</v>
      </c>
      <c r="EB290" s="12" t="str">
        <f t="shared" si="169"/>
        <v/>
      </c>
      <c r="EC290" s="12" t="str">
        <f>IF(EA290="SI",VLOOKUP(A290,'5 TD'!$V$4:$W$479,2,0),"NO APLICA")</f>
        <v>NO APLICA</v>
      </c>
      <c r="ED290" s="2" t="str">
        <f t="shared" si="140"/>
        <v>NO</v>
      </c>
      <c r="EE290" s="79" t="str">
        <f>IF(ED290="SI",VLOOKUP(AI290,COMPORTAMIENTO!$A$1:$H$2100,7,0),"NO APLICA")</f>
        <v>NO APLICA</v>
      </c>
      <c r="EF290" s="234" t="str">
        <f>IF(ED290="SI",VLOOKUP(A290,'5 TD'!$P$2:$Q$479,2,0),"NO APLICA")</f>
        <v>NO APLICA</v>
      </c>
      <c r="EG290" s="2" t="str">
        <f t="shared" si="141"/>
        <v>NO</v>
      </c>
      <c r="EH290" s="2">
        <f>IF(CZ290="no",0,VLOOKUP(AI290,EXPERIENCIA!$A$1:$C$2100,2,0))</f>
        <v>16</v>
      </c>
      <c r="EI290" s="2">
        <f>IF(CZ290="si",VLOOKUP(A290,'5 TD'!$S$3:$T$2103,2,0),0)</f>
        <v>146</v>
      </c>
      <c r="EJ290" s="2" t="str">
        <f t="shared" si="142"/>
        <v>NO</v>
      </c>
      <c r="EK290" s="2" t="str">
        <f>+('3 Planilla Preadjudicación OTIC'!BU291)</f>
        <v xml:space="preserve"> ESTE CURSO ESTÁ DIRIGIDO A PERSONAS QUE TENGAN UN EMPRENDIMIENTO EN MARCHA, EN CUALQUIER RUBRO Y EN
 CUALQUIER NIVEL DE DESARROLLO Y REQUIERAN ADQUIRIR HERRAMIENTAS Y CONOCIMIENTOS PARA AUMENTAR SUS VENTAS,
 FORMALIZAR SU NEGOCIO Y GESTIONARLO DE FORMA DE OBTENER MEJORES RESULTADOS. AL FINALIZAR EL CURSO USTED
 TENDRÁ LAS HERRAMIENTAS PARA INICIAR EL PROCESO DE FORMALIZAR SU NEGOCIO, DESARROLLAR ACTIVIDADES PARA
 AUMENTAR LAS VENTAS Y CONOCERÁ CONCEPTOS CLAVE DE ADMINISTRACIÓN Y GESTIÓN DEL NEGOCIO.</v>
      </c>
      <c r="EL290" s="3"/>
      <c r="EM290" s="3"/>
      <c r="EN290" s="3"/>
    </row>
    <row r="291" spans="1:144" s="313" customFormat="1" ht="15" customHeight="1" x14ac:dyDescent="0.3">
      <c r="A291" s="301">
        <f>+('3 Planilla Preadjudicación OTIC'!A291)</f>
        <v>14536</v>
      </c>
      <c r="B291" s="301" t="str">
        <f>+('3 Planilla Preadjudicación OTIC'!B291)</f>
        <v>53334038-5</v>
      </c>
      <c r="C291" s="302">
        <f>+('3 Planilla Preadjudicación OTIC'!E291)</f>
        <v>2025</v>
      </c>
      <c r="D291" s="302" t="str">
        <f>+('3 Planilla Preadjudicación OTIC'!F291)</f>
        <v>Fondos Regionales</v>
      </c>
      <c r="E291" s="302" t="str">
        <f>+('3 Planilla Preadjudicación OTIC'!G291)</f>
        <v>61531000-K</v>
      </c>
      <c r="F291" s="302" t="str">
        <f>+('3 Planilla Preadjudicación OTIC'!H291)</f>
        <v>SENCE</v>
      </c>
      <c r="G291" s="302"/>
      <c r="H291" s="302"/>
      <c r="I291" s="302" t="str">
        <f>+('3 Planilla Preadjudicación OTIC'!I291)</f>
        <v>GESTIONANDO Y FORMALIZANDO MI EMPRENDIMIENTO</v>
      </c>
      <c r="J291" s="302" t="str">
        <f>+('3 Planilla Preadjudicación OTIC'!J291)</f>
        <v>PF1199</v>
      </c>
      <c r="K291" s="302" t="str">
        <f>+('3 Planilla Preadjudicación OTIC'!K291)</f>
        <v>TÉCNICAS PARA EL EMPRENDIMIENTO</v>
      </c>
      <c r="L291" s="302" t="str">
        <f>+('3 Planilla Preadjudicación OTIC'!L291)</f>
        <v>PF0921</v>
      </c>
      <c r="M291" s="301">
        <f>+('3 Planilla Preadjudicación OTIC'!M291)</f>
        <v>9</v>
      </c>
      <c r="N291" s="302" t="str">
        <f>+('3 Planilla Preadjudicación OTIC'!N291)</f>
        <v>DE LA ARAUCANÍA</v>
      </c>
      <c r="O291" s="302" t="str">
        <f>+('3 Planilla Preadjudicación OTIC'!O291)</f>
        <v>CHOLCHOL</v>
      </c>
      <c r="P291" s="302" t="str">
        <f>+('3 Planilla Preadjudicación OTIC'!P291)</f>
        <v>PERSONAS VULNERABLES PERTENECIENTES AL 80 % MÁS VULNERABLE</v>
      </c>
      <c r="Q291" s="302" t="str">
        <f>+('3 Planilla Preadjudicación OTIC'!Q291)</f>
        <v>PRESENCIAL</v>
      </c>
      <c r="R291" s="302" t="str">
        <f>+('3 Planilla Preadjudicación OTIC'!R291)</f>
        <v>INDEPENDIENTE</v>
      </c>
      <c r="S291" s="302" t="str">
        <f>+('3 Planilla Preadjudicación OTIC'!S291)</f>
        <v>01. LUNES - MAÑANA / 04. MARTES - MAÑANA / 07. MIÉRCOLES - MAÑANA / 10. JUEVES - MAÑANA / 13. VIERNES - MAÑANA</v>
      </c>
      <c r="T291" s="301">
        <f>+('3 Planilla Preadjudicación OTIC'!T291)</f>
        <v>20</v>
      </c>
      <c r="U291" s="301">
        <f>+('3 Planilla Preadjudicación OTIC'!U291)</f>
        <v>100</v>
      </c>
      <c r="V291" s="301">
        <f>+('3 Planilla Preadjudicación OTIC'!V291)</f>
        <v>12</v>
      </c>
      <c r="W291" s="301">
        <f>+('3 Planilla Preadjudicación OTIC'!W291)</f>
        <v>112</v>
      </c>
      <c r="X291" s="301">
        <f>+('3 Planilla Preadjudicación OTIC'!X291)</f>
        <v>4</v>
      </c>
      <c r="Y291" s="301" t="str">
        <f>+('3 Planilla Preadjudicación OTIC'!Y291)</f>
        <v>SI</v>
      </c>
      <c r="Z291" s="301" t="str">
        <f>+('3 Planilla Preadjudicación OTIC'!Z291)</f>
        <v>SI</v>
      </c>
      <c r="AA291" s="301" t="str">
        <f>+('3 Planilla Preadjudicación OTIC'!AA291)</f>
        <v>SI</v>
      </c>
      <c r="AB291" s="302" t="str">
        <f>+('3 Planilla Preadjudicación OTIC'!AB291)</f>
        <v> </v>
      </c>
      <c r="AC291" s="302" t="str">
        <f>+('3 Planilla Preadjudicación OTIC'!AC291)</f>
        <v>EDUCACIÓN BÁSICA COMPLETA, PREFERENTEMENTE; NIVEL DE MANEJO COMPUTACIONAL BÁSICO (O NIVEL USUARIO),
PREFERENTEMENTE.</v>
      </c>
      <c r="AD291" s="301" t="str">
        <f>+('3 Planilla Preadjudicación OTIC'!AD291)</f>
        <v> </v>
      </c>
      <c r="AE291" s="302" t="str">
        <f>+('3 Planilla Preadjudicación OTIC'!AE291)</f>
        <v> </v>
      </c>
      <c r="AF291" s="301" t="str">
        <f>+('3 Planilla Preadjudicación OTIC'!AF291)</f>
        <v>CONVOCATORIA ABIERTA</v>
      </c>
      <c r="AG291" s="301">
        <f>+('3 Planilla Preadjudicación OTIC'!AG291)</f>
        <v>28</v>
      </c>
      <c r="AH291" s="303">
        <v>2</v>
      </c>
      <c r="AI291" s="301" t="str">
        <f>+('3 Planilla Preadjudicación OTIC'!AI291)</f>
        <v>76418347-9</v>
      </c>
      <c r="AJ291" s="304" t="str">
        <f>+('3 Planilla Preadjudicación OTIC'!AJ291)</f>
        <v>Sociedad de Capacitación Alta Experticia LTDA</v>
      </c>
      <c r="AK291" s="302">
        <f>+('3 Planilla Preadjudicación OTIC'!AK291)</f>
        <v>112</v>
      </c>
      <c r="AL291" s="301">
        <f>+('3 Planilla Preadjudicación OTIC'!AL291)</f>
        <v>28</v>
      </c>
      <c r="AM291" s="301">
        <f>+('3 Planilla Preadjudicación OTIC'!AM291)</f>
        <v>5075</v>
      </c>
      <c r="AN291" s="305">
        <f>+('3 Planilla Preadjudicación OTIC'!AN291)</f>
        <v>275000</v>
      </c>
      <c r="AO291" s="305">
        <f>+('3 Planilla Preadjudicación OTIC'!AO291)</f>
        <v>0</v>
      </c>
      <c r="AP291" s="305" t="str">
        <f>+('3 Planilla Preadjudicación OTIC'!AP291)</f>
        <v>11.368.000</v>
      </c>
      <c r="AQ291" s="305">
        <f>+('3 Planilla Preadjudicación OTIC'!AQ291)</f>
        <v>2240000</v>
      </c>
      <c r="AR291" s="305">
        <f>+('3 Planilla Preadjudicación OTIC'!AR291)</f>
        <v>5500000</v>
      </c>
      <c r="AS291" s="305">
        <f>+('3 Planilla Preadjudicación OTIC'!AS291)</f>
        <v>2800000</v>
      </c>
      <c r="AT291" s="305">
        <f>+('3 Planilla Preadjudicación OTIC'!AT291)</f>
        <v>0</v>
      </c>
      <c r="AU291" s="305">
        <f>+('3 Planilla Preadjudicación OTIC'!AU291)</f>
        <v>21908000</v>
      </c>
      <c r="AV291" s="305" t="str">
        <f>+('3 Planilla Preadjudicación OTIC'!AV291)</f>
        <v>Si</v>
      </c>
      <c r="AW291" s="301">
        <f>+('3 Planilla Preadjudicación OTIC'!AW291)</f>
        <v>0</v>
      </c>
      <c r="AX291" s="302">
        <f>+('3 Planilla Preadjudicación OTIC'!AX291)</f>
        <v>7</v>
      </c>
      <c r="AY291" s="301">
        <f>+('3 Planilla Preadjudicación OTIC'!AY291)</f>
        <v>7</v>
      </c>
      <c r="AZ291" s="301" t="str">
        <f>+('3 Planilla Preadjudicación OTIC'!BA291)</f>
        <v>-</v>
      </c>
      <c r="BA291" s="301" t="str">
        <f>+('3 Planilla Preadjudicación OTIC'!BB291)</f>
        <v>-</v>
      </c>
      <c r="BB291" s="301" t="str">
        <f>+('3 Planilla Preadjudicación OTIC'!BC291)</f>
        <v>-</v>
      </c>
      <c r="BC291" s="301" t="str">
        <f>+('3 Planilla Preadjudicación OTIC'!BD291)</f>
        <v>-</v>
      </c>
      <c r="BD291" s="301" t="str">
        <f>+('3 Planilla Preadjudicación OTIC'!BE291)</f>
        <v>-</v>
      </c>
      <c r="BE291" s="301" t="str">
        <f>+('3 Planilla Preadjudicación OTIC'!BF291)</f>
        <v>-</v>
      </c>
      <c r="BF291" s="301"/>
      <c r="BG291" s="301">
        <f>+('3 Planilla Preadjudicación OTIC'!BG291)</f>
        <v>7</v>
      </c>
      <c r="BH291" s="301">
        <f>+('3 Planilla Preadjudicación OTIC'!BH291)</f>
        <v>7</v>
      </c>
      <c r="BI291" s="301">
        <f>+('3 Planilla Preadjudicación OTIC'!BI291)</f>
        <v>7</v>
      </c>
      <c r="BJ291" s="301">
        <f>+('3 Planilla Preadjudicación OTIC'!BJ291)</f>
        <v>7</v>
      </c>
      <c r="BK291" s="301">
        <f>+('3 Planilla Preadjudicación OTIC'!BK291)</f>
        <v>7</v>
      </c>
      <c r="BL291" s="306">
        <f>+('3 Planilla Preadjudicación OTIC'!BM291)</f>
        <v>7</v>
      </c>
      <c r="BM291" s="307">
        <f>ROUND(('3 Planilla Preadjudicación OTIC'!BN291),1)</f>
        <v>7</v>
      </c>
      <c r="BN291" s="302" t="str">
        <f>+('3 Planilla Preadjudicación OTIC'!BO291)</f>
        <v>Si</v>
      </c>
      <c r="BO291" s="302" t="str">
        <f>+('3 Planilla Preadjudicación OTIC'!BP291)</f>
        <v>Rosita Santana</v>
      </c>
      <c r="BP291" s="302" t="str">
        <f>+('3 Planilla Preadjudicación OTIC'!BQ291)</f>
        <v>rosita.santana@altaexperticia.cl</v>
      </c>
      <c r="BQ291" s="302">
        <f>+('3 Planilla Preadjudicación OTIC'!BR291)</f>
        <v>56999440413</v>
      </c>
      <c r="BR291" s="302" t="str">
        <f>+('3 Planilla Preadjudicación OTIC'!BS291)</f>
        <v>Avda. Lastarria esquina Errazuriz S/N</v>
      </c>
      <c r="BS291" s="302" t="str">
        <f>+('3 Planilla Preadjudicación OTIC'!BT291)</f>
        <v xml:space="preserve"> CONSTRUIR UN PLAN DE EMPRENDIMIENTO PARA LA GESTIÓN DE UN NEGOCIO SOSTENIBLE, FORTALECIENDO HABILIDADES
 PERSONALES, COMERCIALES Y DE ADMINISTRACIÓN, PARA LA FORMALIZACIÓN Y CRECIMIENTO DEL NEGOCIO.</v>
      </c>
      <c r="BT291" s="304"/>
      <c r="BU291" s="308">
        <f>IF(VLOOKUP(A291,'BD OFICIAL'!$A$1:$AL$2097,7,0)=D291,0,1)</f>
        <v>0</v>
      </c>
      <c r="BV291" s="308">
        <f>IF(VLOOKUP(A291,'BD OFICIAL'!$A$1:$AL$2097,11,0)=J291,0,1)</f>
        <v>0</v>
      </c>
      <c r="BW291" s="308">
        <f>IF(VLOOKUP(A291,'BD OFICIAL'!$A$1:$AL$2097,13,0)=L291,0,1)</f>
        <v>0</v>
      </c>
      <c r="BX291" s="301">
        <f>IF(VLOOKUP(A291,'BD OFICIAL'!$A$1:$AL$2097,16,0)=O291,0,1)</f>
        <v>0</v>
      </c>
      <c r="BY291" s="301">
        <f>IF(VLOOKUP(A291,'BD OFICIAL'!$A$1:$AL$2097,17,0)=P291,0,1)</f>
        <v>0</v>
      </c>
      <c r="BZ291" s="301">
        <f>IF(VLOOKUP(A291,'BD OFICIAL'!$A$1:$AL$2097,19,0)=R291,0,1)</f>
        <v>0</v>
      </c>
      <c r="CA291" s="301">
        <f>IF(VLOOKUP(A291,'BD OFICIAL'!$A$1:$AL$2097,21,0)=T291,0,1)</f>
        <v>0</v>
      </c>
      <c r="CB291" s="301">
        <f>IF(VLOOKUP(A291,'BD OFICIAL'!$A$1:$AL$2097,24,0)=AK291,0,1)</f>
        <v>0</v>
      </c>
      <c r="CC291" s="301">
        <f>IF(VLOOKUP(A291,'BD OFICIAL'!$A$1:$AL$2097,25,0)=X291,0,1)</f>
        <v>0</v>
      </c>
      <c r="CD291" s="301">
        <f>IF(VLOOKUP(A291,'BD OFICIAL'!$A$1:$AL$2097,26,0)=Y291,0,1)</f>
        <v>0</v>
      </c>
      <c r="CE291" s="301">
        <f>IF(VLOOKUP(A291,'BD OFICIAL'!$A$1:$AL$2097,27,0)=Z291,0,1)</f>
        <v>0</v>
      </c>
      <c r="CF291" s="301">
        <f>IF(VLOOKUP(A291,'BD OFICIAL'!$A$1:$AL$2097,28,0)=AA291,0,1)</f>
        <v>0</v>
      </c>
      <c r="CG291" s="301">
        <f>IF(VLOOKUP(A291,'BD OFICIAL'!$A$1:$AL$2097,33,0)=AF291,0,1)</f>
        <v>0</v>
      </c>
      <c r="CH291" s="301">
        <f>IF(VLOOKUP(A291,'BD OFICIAL'!$A$1:$AL$2097,35,0)=AH291,0,1)</f>
        <v>0</v>
      </c>
      <c r="CI291" s="308">
        <f>IF(VLOOKUP(A291,'BD OFICIAL'!$A$1:$AL$2097,34,0)=AL291,0,1)</f>
        <v>0</v>
      </c>
      <c r="CJ291" s="305">
        <f>VLOOKUP(A291,'BD OFICIAL'!$A$1:$AM$2097,36,0)*AM291-AP291</f>
        <v>0</v>
      </c>
      <c r="CK291" s="308" t="str">
        <f t="shared" si="143"/>
        <v>SHNOM</v>
      </c>
      <c r="CL291" s="308" t="str">
        <f t="shared" si="144"/>
        <v>SI</v>
      </c>
      <c r="CM291" s="308" t="str">
        <f t="shared" si="157"/>
        <v>NO</v>
      </c>
      <c r="CN291" s="309">
        <f t="shared" si="158"/>
        <v>0</v>
      </c>
      <c r="CO291" s="309">
        <f t="shared" si="145"/>
        <v>0</v>
      </c>
      <c r="CP291" s="309">
        <f t="shared" si="136"/>
        <v>0</v>
      </c>
      <c r="CQ291" s="309">
        <f>IF(Y291="NO",0,IF(Y291="SI",IF(VLOOKUP(A291,'BD OFICIAL'!$A:$AO,40,0)=AQ291,0,1)))</f>
        <v>0</v>
      </c>
      <c r="CR291" s="309">
        <f>IF(Z291="NO",0,IF(Z291="SI",IF(VLOOKUP(A291,'BD OFICIAL'!$A:$AO,41,0)=AS291,0,1)))</f>
        <v>0</v>
      </c>
      <c r="CS291" s="309">
        <f t="shared" si="146"/>
        <v>0</v>
      </c>
      <c r="CT291" s="309">
        <f t="shared" si="147"/>
        <v>0</v>
      </c>
      <c r="CU291" s="309">
        <f>IF(VLOOKUP(A291,'BD OFICIAL'!$A$1:$AL$1055,31,0)="SI",IF(AT291&gt;0,0,1),IF(AT291=0,0,1))</f>
        <v>0</v>
      </c>
      <c r="CV291" s="309">
        <f t="shared" si="148"/>
        <v>0</v>
      </c>
      <c r="CW291" s="309">
        <f t="shared" si="149"/>
        <v>0</v>
      </c>
      <c r="CX291" s="308" t="str">
        <f t="shared" si="159"/>
        <v>SI</v>
      </c>
      <c r="CY291" s="309">
        <f t="shared" si="160"/>
        <v>0</v>
      </c>
      <c r="CZ291" s="308" t="str">
        <f>IF(ISERROR(VLOOKUP(AI291,EXPERIENCIA!$A$1:$C$2100,1,0)),"NO","SI")</f>
        <v>SI</v>
      </c>
      <c r="DA291" s="308">
        <f>IF(CX291="no","NO APLICA",IF(AX291=0,"ERROR NOTA",IF(AND(AX291&gt;1,CZ291="NO"),"ERROR NOTA",IF(AND(CZ291="NO",AX291=1),0,IF(VLOOKUP(AI291,EXPERIENCIA!$A$1:$C$2100,3,0)=AX291,0,"ERROR NOTA")))))</f>
        <v>0</v>
      </c>
      <c r="DB291" s="308" t="str">
        <f>IF(ISERROR(VLOOKUP(AI291,COMPORTAMIENTO!$A$1:$C$2100,1,0)),"NO","SI")</f>
        <v>SI</v>
      </c>
      <c r="DC291" s="308">
        <f>IF(CX291="NO","NO APLICA",IF(AY291=0,"ERROR NOTA",IF(AND(DB291="NO",AY291=7),0,IF(VLOOKUP(AI291,COMPORTAMIENTO!$A$2:$H$2100,8,0)=AY291,0,"ERROR NOTA"))))</f>
        <v>0</v>
      </c>
      <c r="DD291" s="307">
        <f t="shared" si="161"/>
        <v>0.70000000000000007</v>
      </c>
      <c r="DE291" s="307">
        <f t="shared" si="162"/>
        <v>0.70000000000000007</v>
      </c>
      <c r="DF291" s="308" t="str">
        <f t="shared" si="150"/>
        <v>SI</v>
      </c>
      <c r="DG291" s="308">
        <f t="shared" si="151"/>
        <v>0</v>
      </c>
      <c r="DH291" s="308">
        <f t="shared" si="163"/>
        <v>0</v>
      </c>
      <c r="DI291" s="308">
        <f t="shared" si="152"/>
        <v>0</v>
      </c>
      <c r="DJ291" s="310">
        <f t="shared" si="164"/>
        <v>7.0000000000000009</v>
      </c>
      <c r="DK291" s="310">
        <f t="shared" si="153"/>
        <v>7.0000000000000009</v>
      </c>
      <c r="DL291" s="305">
        <f t="shared" si="165"/>
        <v>5075</v>
      </c>
      <c r="DM291" s="305">
        <f>VLOOKUP(A291,'5 TD'!$A:$B,2,0)</f>
        <v>5075</v>
      </c>
      <c r="DN291" s="310">
        <f t="shared" si="154"/>
        <v>7</v>
      </c>
      <c r="DO291" s="308" t="str">
        <f t="shared" si="155"/>
        <v>APROBADO</v>
      </c>
      <c r="DP291" s="308" t="str">
        <f t="shared" si="137"/>
        <v>APROBADO</v>
      </c>
      <c r="DQ291" s="310">
        <f t="shared" si="138"/>
        <v>7</v>
      </c>
      <c r="DR291" s="308" t="str">
        <f t="shared" si="166"/>
        <v>APROBADO</v>
      </c>
      <c r="DS291" s="301" t="str">
        <f>+('3 Planilla Preadjudicación OTIC'!BO291)</f>
        <v>Si</v>
      </c>
      <c r="DT291" s="301">
        <f>IF(DR291="APROBADO",VLOOKUP(A291,'5 TD'!$D$3:$E$270,2,0),"NO APLICA")</f>
        <v>7</v>
      </c>
      <c r="DU291" s="301" t="str">
        <f t="shared" si="139"/>
        <v>SI</v>
      </c>
      <c r="DV291" s="301">
        <f>IF(DU291="SI",VLOOKUP(A291,'5 TD'!$G$3:$H$270,2,0),"NO APLICA ")</f>
        <v>7.0000000000000009</v>
      </c>
      <c r="DW291" s="301" t="str">
        <f t="shared" si="167"/>
        <v>SI</v>
      </c>
      <c r="DX291" s="301">
        <f>IF(DW291="SI",VLOOKUP(A291,'5 TD'!$J$4:$K$472,2,0),"NO APLICA")</f>
        <v>7</v>
      </c>
      <c r="DY291" s="301" t="str">
        <f t="shared" si="168"/>
        <v>SI</v>
      </c>
      <c r="DZ291" s="310">
        <f>IF(DY291="SI",VLOOKUP(A291,'5 TD'!$M$4:$N$350,2,0),"NO APLICA")</f>
        <v>7</v>
      </c>
      <c r="EA291" s="301" t="str">
        <f t="shared" si="156"/>
        <v>SI</v>
      </c>
      <c r="EB291" s="305">
        <f t="shared" si="169"/>
        <v>5075</v>
      </c>
      <c r="EC291" s="305">
        <f>IF(EA291="SI",VLOOKUP(A291,'5 TD'!$V$4:$W$479,2,0),"NO APLICA")</f>
        <v>5075</v>
      </c>
      <c r="ED291" s="301" t="str">
        <f t="shared" si="140"/>
        <v>SI</v>
      </c>
      <c r="EE291" s="311">
        <f>IF(ED291="SI",VLOOKUP(AI291,COMPORTAMIENTO!$A$1:$H$2100,7,0),"NO APLICA")</f>
        <v>0</v>
      </c>
      <c r="EF291" s="312">
        <f>IF(ED291="SI",VLOOKUP(A291,'5 TD'!$P$2:$Q$479,2,0),"NO APLICA")</f>
        <v>0</v>
      </c>
      <c r="EG291" s="301" t="str">
        <f t="shared" si="141"/>
        <v>SI</v>
      </c>
      <c r="EH291" s="301">
        <f>IF(CZ291="no",0,VLOOKUP(AI291,EXPERIENCIA!$A$1:$C$2100,2,0))</f>
        <v>181</v>
      </c>
      <c r="EI291" s="301">
        <f>IF(CZ291="si",VLOOKUP(A291,'5 TD'!$S$3:$T$2103,2,0),0)</f>
        <v>181</v>
      </c>
      <c r="EJ291" s="301" t="str">
        <f t="shared" si="142"/>
        <v>SI</v>
      </c>
      <c r="EK291" s="301" t="str">
        <f>+('3 Planilla Preadjudicación OTIC'!BU292)</f>
        <v xml:space="preserve"> ESTE CURSO ESTÁ DIRIGIDO A PERSONAS QUE TENGAN UN EMPRENDIMIENTO EN MARCHA, EN CUALQUIER RUBRO Y EN
 CUALQUIER NIVEL DE DESARROLLO Y REQUIERAN ADQUIRIR HERRAMIENTAS Y CONOCIMIENTOS PARA AUMENTAR SUS VENTAS,
 FORMALIZAR SU NEGOCIO Y GESTIONARLO DE FORMA DE OBTENER MEJORES RESULTADOS. AL FINALIZAR EL CURSO USTED
 TENDRÁ LAS HERRAMIENTAS PARA INICIAR EL PROCESO DE FORMALIZAR SU NEGOCIO, DESARROLLAR ACTIVIDADES PARA
 AUMENTAR LAS VENTAS Y CONOCERÁ CONCEPTOS CLAVE DE ADMINISTRACIÓN Y GESTIÓN DEL NEGOCIO.</v>
      </c>
      <c r="EL291" s="313" t="s">
        <v>2315</v>
      </c>
      <c r="EM291" s="314" t="s">
        <v>1710</v>
      </c>
    </row>
    <row r="292" spans="1:144" s="313" customFormat="1" ht="15" customHeight="1" x14ac:dyDescent="0.3">
      <c r="A292" s="301">
        <f>+('3 Planilla Preadjudicación OTIC'!A292)</f>
        <v>14541</v>
      </c>
      <c r="B292" s="301" t="str">
        <f>+('3 Planilla Preadjudicación OTIC'!B292)</f>
        <v>53334038-5</v>
      </c>
      <c r="C292" s="302">
        <f>+('3 Planilla Preadjudicación OTIC'!E292)</f>
        <v>2025</v>
      </c>
      <c r="D292" s="302" t="str">
        <f>+('3 Planilla Preadjudicación OTIC'!F292)</f>
        <v>Fondos Regionales</v>
      </c>
      <c r="E292" s="302" t="str">
        <f>+('3 Planilla Preadjudicación OTIC'!G292)</f>
        <v>61531000-K</v>
      </c>
      <c r="F292" s="302" t="str">
        <f>+('3 Planilla Preadjudicación OTIC'!H292)</f>
        <v>SENCE</v>
      </c>
      <c r="G292" s="302"/>
      <c r="H292" s="302"/>
      <c r="I292" s="302" t="str">
        <f>+('3 Planilla Preadjudicación OTIC'!I292)</f>
        <v>GESTIONANDO Y FORMALIZANDO MI EMPRENDIMIENTO</v>
      </c>
      <c r="J292" s="302" t="str">
        <f>+('3 Planilla Preadjudicación OTIC'!J292)</f>
        <v>PF1199</v>
      </c>
      <c r="K292" s="302" t="str">
        <f>+('3 Planilla Preadjudicación OTIC'!K292)</f>
        <v>TÉCNICAS PARA EL EMPRENDIMIENTO</v>
      </c>
      <c r="L292" s="302" t="str">
        <f>+('3 Planilla Preadjudicación OTIC'!L292)</f>
        <v>PF0921</v>
      </c>
      <c r="M292" s="301">
        <f>+('3 Planilla Preadjudicación OTIC'!M292)</f>
        <v>9</v>
      </c>
      <c r="N292" s="302" t="str">
        <f>+('3 Planilla Preadjudicación OTIC'!N292)</f>
        <v>DE LA ARAUCANÍA</v>
      </c>
      <c r="O292" s="302" t="str">
        <f>+('3 Planilla Preadjudicación OTIC'!O292)</f>
        <v>GALVARINO</v>
      </c>
      <c r="P292" s="302" t="str">
        <f>+('3 Planilla Preadjudicación OTIC'!P292)</f>
        <v>PERSONAS VULNERABLES PERTENECIENTES AL 80 % MÁS VULNERABLE</v>
      </c>
      <c r="Q292" s="302" t="str">
        <f>+('3 Planilla Preadjudicación OTIC'!Q292)</f>
        <v>PRESENCIAL</v>
      </c>
      <c r="R292" s="302" t="str">
        <f>+('3 Planilla Preadjudicación OTIC'!R292)</f>
        <v>INDEPENDIENTE</v>
      </c>
      <c r="S292" s="302" t="str">
        <f>+('3 Planilla Preadjudicación OTIC'!S292)</f>
        <v>01. LUNES - MAÑANA / 04. MARTES - MAÑANA / 07. MIÉRCOLES - MAÑANA / 10. JUEVES - MAÑANA / 13. VIERNES - MAÑANA</v>
      </c>
      <c r="T292" s="301">
        <f>+('3 Planilla Preadjudicación OTIC'!T292)</f>
        <v>20</v>
      </c>
      <c r="U292" s="301">
        <f>+('3 Planilla Preadjudicación OTIC'!U292)</f>
        <v>100</v>
      </c>
      <c r="V292" s="301">
        <f>+('3 Planilla Preadjudicación OTIC'!V292)</f>
        <v>12</v>
      </c>
      <c r="W292" s="301">
        <f>+('3 Planilla Preadjudicación OTIC'!W292)</f>
        <v>112</v>
      </c>
      <c r="X292" s="301">
        <f>+('3 Planilla Preadjudicación OTIC'!X292)</f>
        <v>4</v>
      </c>
      <c r="Y292" s="301" t="str">
        <f>+('3 Planilla Preadjudicación OTIC'!Y292)</f>
        <v>SI</v>
      </c>
      <c r="Z292" s="301" t="str">
        <f>+('3 Planilla Preadjudicación OTIC'!Z292)</f>
        <v>SI</v>
      </c>
      <c r="AA292" s="301" t="str">
        <f>+('3 Planilla Preadjudicación OTIC'!AA292)</f>
        <v>SI</v>
      </c>
      <c r="AB292" s="302" t="str">
        <f>+('3 Planilla Preadjudicación OTIC'!AB292)</f>
        <v> </v>
      </c>
      <c r="AC292" s="302" t="str">
        <f>+('3 Planilla Preadjudicación OTIC'!AC292)</f>
        <v>EDUCACIÓN BÁSICA COMPLETA, PREFERENTEMENTE; NIVEL DE MANEJO COMPUTACIONAL BÁSICO (O NIVEL USUARIO),
PREFERENTEMENTE.</v>
      </c>
      <c r="AD292" s="301" t="str">
        <f>+('3 Planilla Preadjudicación OTIC'!AD292)</f>
        <v> </v>
      </c>
      <c r="AE292" s="302" t="str">
        <f>+('3 Planilla Preadjudicación OTIC'!AE292)</f>
        <v> </v>
      </c>
      <c r="AF292" s="301" t="str">
        <f>+('3 Planilla Preadjudicación OTIC'!AF292)</f>
        <v>CONVOCATORIA ABIERTA</v>
      </c>
      <c r="AG292" s="301">
        <f>+('3 Planilla Preadjudicación OTIC'!AG292)</f>
        <v>28</v>
      </c>
      <c r="AH292" s="303">
        <v>2</v>
      </c>
      <c r="AI292" s="301" t="str">
        <f>+('3 Planilla Preadjudicación OTIC'!AI292)</f>
        <v>76418347-9</v>
      </c>
      <c r="AJ292" s="304" t="str">
        <f>+('3 Planilla Preadjudicación OTIC'!AJ292)</f>
        <v>Sociedad de Capacitación Alta Experticia LTDA</v>
      </c>
      <c r="AK292" s="302">
        <f>+('3 Planilla Preadjudicación OTIC'!AK292)</f>
        <v>112</v>
      </c>
      <c r="AL292" s="301">
        <f>+('3 Planilla Preadjudicación OTIC'!AL292)</f>
        <v>28</v>
      </c>
      <c r="AM292" s="301">
        <f>+('3 Planilla Preadjudicación OTIC'!AM292)</f>
        <v>5075</v>
      </c>
      <c r="AN292" s="305">
        <f>+('3 Planilla Preadjudicación OTIC'!AN292)</f>
        <v>275000</v>
      </c>
      <c r="AO292" s="305">
        <f>+('3 Planilla Preadjudicación OTIC'!AO292)</f>
        <v>0</v>
      </c>
      <c r="AP292" s="305" t="str">
        <f>+('3 Planilla Preadjudicación OTIC'!AP292)</f>
        <v>11.368.000</v>
      </c>
      <c r="AQ292" s="305">
        <f>+('3 Planilla Preadjudicación OTIC'!AQ292)</f>
        <v>2240000</v>
      </c>
      <c r="AR292" s="305">
        <f>+('3 Planilla Preadjudicación OTIC'!AR292)</f>
        <v>5500000</v>
      </c>
      <c r="AS292" s="305">
        <f>+('3 Planilla Preadjudicación OTIC'!AS292)</f>
        <v>2800000</v>
      </c>
      <c r="AT292" s="305">
        <f>+('3 Planilla Preadjudicación OTIC'!AT292)</f>
        <v>0</v>
      </c>
      <c r="AU292" s="305">
        <f>+('3 Planilla Preadjudicación OTIC'!AU292)</f>
        <v>21908000</v>
      </c>
      <c r="AV292" s="305" t="str">
        <f>+('3 Planilla Preadjudicación OTIC'!AV292)</f>
        <v>Si</v>
      </c>
      <c r="AW292" s="301">
        <f>+('3 Planilla Preadjudicación OTIC'!AW292)</f>
        <v>0</v>
      </c>
      <c r="AX292" s="302">
        <f>+('3 Planilla Preadjudicación OTIC'!AX292)</f>
        <v>7</v>
      </c>
      <c r="AY292" s="301">
        <f>+('3 Planilla Preadjudicación OTIC'!AY292)</f>
        <v>7</v>
      </c>
      <c r="AZ292" s="301" t="str">
        <f>+('3 Planilla Preadjudicación OTIC'!BA292)</f>
        <v>-</v>
      </c>
      <c r="BA292" s="301" t="str">
        <f>+('3 Planilla Preadjudicación OTIC'!BB292)</f>
        <v>-</v>
      </c>
      <c r="BB292" s="301" t="str">
        <f>+('3 Planilla Preadjudicación OTIC'!BC292)</f>
        <v>-</v>
      </c>
      <c r="BC292" s="301" t="str">
        <f>+('3 Planilla Preadjudicación OTIC'!BD292)</f>
        <v>-</v>
      </c>
      <c r="BD292" s="301" t="str">
        <f>+('3 Planilla Preadjudicación OTIC'!BE292)</f>
        <v>-</v>
      </c>
      <c r="BE292" s="301" t="str">
        <f>+('3 Planilla Preadjudicación OTIC'!BF292)</f>
        <v>-</v>
      </c>
      <c r="BF292" s="301"/>
      <c r="BG292" s="301">
        <f>+('3 Planilla Preadjudicación OTIC'!BG292)</f>
        <v>7</v>
      </c>
      <c r="BH292" s="301">
        <f>+('3 Planilla Preadjudicación OTIC'!BH292)</f>
        <v>7</v>
      </c>
      <c r="BI292" s="301">
        <f>+('3 Planilla Preadjudicación OTIC'!BI292)</f>
        <v>7</v>
      </c>
      <c r="BJ292" s="301">
        <f>+('3 Planilla Preadjudicación OTIC'!BJ292)</f>
        <v>7</v>
      </c>
      <c r="BK292" s="301">
        <f>+('3 Planilla Preadjudicación OTIC'!BK292)</f>
        <v>7</v>
      </c>
      <c r="BL292" s="306">
        <f>+('3 Planilla Preadjudicación OTIC'!BM292)</f>
        <v>7</v>
      </c>
      <c r="BM292" s="307">
        <f>ROUND(('3 Planilla Preadjudicación OTIC'!BN292),1)</f>
        <v>7</v>
      </c>
      <c r="BN292" s="302" t="str">
        <f>+('3 Planilla Preadjudicación OTIC'!BO292)</f>
        <v>Si</v>
      </c>
      <c r="BO292" s="302" t="str">
        <f>+('3 Planilla Preadjudicación OTIC'!BP292)</f>
        <v>Rosita Santana</v>
      </c>
      <c r="BP292" s="302" t="str">
        <f>+('3 Planilla Preadjudicación OTIC'!BQ292)</f>
        <v>rosita.santana@altaexperticia.cl</v>
      </c>
      <c r="BQ292" s="302">
        <f>+('3 Planilla Preadjudicación OTIC'!BR292)</f>
        <v>56999440413</v>
      </c>
      <c r="BR292" s="302" t="str">
        <f>+('3 Planilla Preadjudicación OTIC'!BS292)</f>
        <v>Calle Fresia 2178</v>
      </c>
      <c r="BS292" s="302" t="str">
        <f>+('3 Planilla Preadjudicación OTIC'!BT292)</f>
        <v>CONSTRUIR UN PLAN DE EMPRENDIMIENTO PARA LA GESTIÓN DE UN NEGOCIO SOSTENIBLE, FORTALECIENDO HABILIDADES
 PERSONALES, COMERCIALES Y DE ADMINISTRACIÓN, PARA LA FORMALIZACIÓN Y CRECIMIENTO DEL NEGOCIO.</v>
      </c>
      <c r="BT292" s="304"/>
      <c r="BU292" s="308">
        <f>IF(VLOOKUP(A292,'BD OFICIAL'!$A$1:$AL$2097,7,0)=D292,0,1)</f>
        <v>0</v>
      </c>
      <c r="BV292" s="308">
        <f>IF(VLOOKUP(A292,'BD OFICIAL'!$A$1:$AL$2097,11,0)=J292,0,1)</f>
        <v>0</v>
      </c>
      <c r="BW292" s="308">
        <f>IF(VLOOKUP(A292,'BD OFICIAL'!$A$1:$AL$2097,13,0)=L292,0,1)</f>
        <v>0</v>
      </c>
      <c r="BX292" s="301">
        <f>IF(VLOOKUP(A292,'BD OFICIAL'!$A$1:$AL$2097,16,0)=O292,0,1)</f>
        <v>0</v>
      </c>
      <c r="BY292" s="301">
        <f>IF(VLOOKUP(A292,'BD OFICIAL'!$A$1:$AL$2097,17,0)=P292,0,1)</f>
        <v>0</v>
      </c>
      <c r="BZ292" s="301">
        <f>IF(VLOOKUP(A292,'BD OFICIAL'!$A$1:$AL$2097,19,0)=R292,0,1)</f>
        <v>0</v>
      </c>
      <c r="CA292" s="301">
        <f>IF(VLOOKUP(A292,'BD OFICIAL'!$A$1:$AL$2097,21,0)=T292,0,1)</f>
        <v>0</v>
      </c>
      <c r="CB292" s="301">
        <f>IF(VLOOKUP(A292,'BD OFICIAL'!$A$1:$AL$2097,24,0)=AK292,0,1)</f>
        <v>0</v>
      </c>
      <c r="CC292" s="301">
        <f>IF(VLOOKUP(A292,'BD OFICIAL'!$A$1:$AL$2097,25,0)=X292,0,1)</f>
        <v>0</v>
      </c>
      <c r="CD292" s="301">
        <f>IF(VLOOKUP(A292,'BD OFICIAL'!$A$1:$AL$2097,26,0)=Y292,0,1)</f>
        <v>0</v>
      </c>
      <c r="CE292" s="301">
        <f>IF(VLOOKUP(A292,'BD OFICIAL'!$A$1:$AL$2097,27,0)=Z292,0,1)</f>
        <v>0</v>
      </c>
      <c r="CF292" s="301">
        <f>IF(VLOOKUP(A292,'BD OFICIAL'!$A$1:$AL$2097,28,0)=AA292,0,1)</f>
        <v>0</v>
      </c>
      <c r="CG292" s="301">
        <f>IF(VLOOKUP(A292,'BD OFICIAL'!$A$1:$AL$2097,33,0)=AF292,0,1)</f>
        <v>0</v>
      </c>
      <c r="CH292" s="301">
        <f>IF(VLOOKUP(A292,'BD OFICIAL'!$A$1:$AL$2097,35,0)=AH292,0,1)</f>
        <v>0</v>
      </c>
      <c r="CI292" s="308">
        <f>IF(VLOOKUP(A292,'BD OFICIAL'!$A$1:$AL$2097,34,0)=AL292,0,1)</f>
        <v>0</v>
      </c>
      <c r="CJ292" s="305">
        <f>VLOOKUP(A292,'BD OFICIAL'!$A$1:$AM$2097,36,0)*AM292-AP292</f>
        <v>0</v>
      </c>
      <c r="CK292" s="308" t="str">
        <f t="shared" si="143"/>
        <v>SHNOM</v>
      </c>
      <c r="CL292" s="308" t="str">
        <f t="shared" si="144"/>
        <v>SI</v>
      </c>
      <c r="CM292" s="308" t="str">
        <f t="shared" si="157"/>
        <v>NO</v>
      </c>
      <c r="CN292" s="309">
        <f t="shared" si="158"/>
        <v>0</v>
      </c>
      <c r="CO292" s="309">
        <f t="shared" si="145"/>
        <v>0</v>
      </c>
      <c r="CP292" s="309">
        <f t="shared" si="136"/>
        <v>0</v>
      </c>
      <c r="CQ292" s="309">
        <f>IF(Y292="NO",0,IF(Y292="SI",IF(VLOOKUP(A292,'BD OFICIAL'!$A:$AO,40,0)=AQ292,0,1)))</f>
        <v>0</v>
      </c>
      <c r="CR292" s="309">
        <f>IF(Z292="NO",0,IF(Z292="SI",IF(VLOOKUP(A292,'BD OFICIAL'!$A:$AO,41,0)=AS292,0,1)))</f>
        <v>0</v>
      </c>
      <c r="CS292" s="309">
        <f t="shared" si="146"/>
        <v>0</v>
      </c>
      <c r="CT292" s="309">
        <f t="shared" si="147"/>
        <v>0</v>
      </c>
      <c r="CU292" s="309">
        <f>IF(VLOOKUP(A292,'BD OFICIAL'!$A$1:$AL$1055,31,0)="SI",IF(AT292&gt;0,0,1),IF(AT292=0,0,1))</f>
        <v>0</v>
      </c>
      <c r="CV292" s="309">
        <f t="shared" si="148"/>
        <v>0</v>
      </c>
      <c r="CW292" s="309">
        <f t="shared" si="149"/>
        <v>0</v>
      </c>
      <c r="CX292" s="308" t="str">
        <f t="shared" si="159"/>
        <v>SI</v>
      </c>
      <c r="CY292" s="309">
        <f t="shared" si="160"/>
        <v>0</v>
      </c>
      <c r="CZ292" s="308" t="str">
        <f>IF(ISERROR(VLOOKUP(AI292,EXPERIENCIA!$A$1:$C$2100,1,0)),"NO","SI")</f>
        <v>SI</v>
      </c>
      <c r="DA292" s="308">
        <f>IF(CX292="no","NO APLICA",IF(AX292=0,"ERROR NOTA",IF(AND(AX292&gt;1,CZ292="NO"),"ERROR NOTA",IF(AND(CZ292="NO",AX292=1),0,IF(VLOOKUP(AI292,EXPERIENCIA!$A$1:$C$2100,3,0)=AX292,0,"ERROR NOTA")))))</f>
        <v>0</v>
      </c>
      <c r="DB292" s="308" t="str">
        <f>IF(ISERROR(VLOOKUP(AI292,COMPORTAMIENTO!$A$1:$C$2100,1,0)),"NO","SI")</f>
        <v>SI</v>
      </c>
      <c r="DC292" s="308">
        <f>IF(CX292="NO","NO APLICA",IF(AY292=0,"ERROR NOTA",IF(AND(DB292="NO",AY292=7),0,IF(VLOOKUP(AI292,COMPORTAMIENTO!$A$2:$H$2100,8,0)=AY292,0,"ERROR NOTA"))))</f>
        <v>0</v>
      </c>
      <c r="DD292" s="307">
        <f t="shared" si="161"/>
        <v>0.70000000000000007</v>
      </c>
      <c r="DE292" s="307">
        <f t="shared" si="162"/>
        <v>0.70000000000000007</v>
      </c>
      <c r="DF292" s="308" t="str">
        <f t="shared" si="150"/>
        <v>SI</v>
      </c>
      <c r="DG292" s="308">
        <f t="shared" si="151"/>
        <v>0</v>
      </c>
      <c r="DH292" s="308">
        <f t="shared" si="163"/>
        <v>0</v>
      </c>
      <c r="DI292" s="308">
        <f t="shared" si="152"/>
        <v>0</v>
      </c>
      <c r="DJ292" s="310">
        <f t="shared" si="164"/>
        <v>7.0000000000000009</v>
      </c>
      <c r="DK292" s="310">
        <f t="shared" si="153"/>
        <v>7.0000000000000009</v>
      </c>
      <c r="DL292" s="305">
        <f t="shared" si="165"/>
        <v>5075</v>
      </c>
      <c r="DM292" s="305">
        <f>VLOOKUP(A292,'5 TD'!$A:$B,2,0)</f>
        <v>5075</v>
      </c>
      <c r="DN292" s="310">
        <f t="shared" si="154"/>
        <v>7</v>
      </c>
      <c r="DO292" s="308" t="str">
        <f t="shared" si="155"/>
        <v>APROBADO</v>
      </c>
      <c r="DP292" s="308" t="str">
        <f t="shared" si="137"/>
        <v>APROBADO</v>
      </c>
      <c r="DQ292" s="310">
        <f t="shared" si="138"/>
        <v>7</v>
      </c>
      <c r="DR292" s="308" t="str">
        <f t="shared" si="166"/>
        <v>APROBADO</v>
      </c>
      <c r="DS292" s="301" t="str">
        <f>+('3 Planilla Preadjudicación OTIC'!BO292)</f>
        <v>Si</v>
      </c>
      <c r="DT292" s="301">
        <f>IF(DR292="APROBADO",VLOOKUP(A292,'5 TD'!$D$3:$E$270,2,0),"NO APLICA")</f>
        <v>7</v>
      </c>
      <c r="DU292" s="301" t="str">
        <f t="shared" si="139"/>
        <v>SI</v>
      </c>
      <c r="DV292" s="301">
        <f>IF(DU292="SI",VLOOKUP(A292,'5 TD'!$G$3:$H$270,2,0),"NO APLICA ")</f>
        <v>7.0000000000000009</v>
      </c>
      <c r="DW292" s="301" t="str">
        <f t="shared" si="167"/>
        <v>SI</v>
      </c>
      <c r="DX292" s="301">
        <f>IF(DW292="SI",VLOOKUP(A292,'5 TD'!$J$4:$K$472,2,0),"NO APLICA")</f>
        <v>7</v>
      </c>
      <c r="DY292" s="301" t="str">
        <f t="shared" si="168"/>
        <v>SI</v>
      </c>
      <c r="DZ292" s="310">
        <f>IF(DY292="SI",VLOOKUP(A292,'5 TD'!$M$4:$N$350,2,0),"NO APLICA")</f>
        <v>7</v>
      </c>
      <c r="EA292" s="301" t="str">
        <f t="shared" si="156"/>
        <v>SI</v>
      </c>
      <c r="EB292" s="305">
        <f t="shared" si="169"/>
        <v>5075</v>
      </c>
      <c r="EC292" s="305">
        <f>IF(EA292="SI",VLOOKUP(A292,'5 TD'!$V$4:$W$479,2,0),"NO APLICA")</f>
        <v>5075</v>
      </c>
      <c r="ED292" s="301" t="str">
        <f t="shared" si="140"/>
        <v>SI</v>
      </c>
      <c r="EE292" s="311">
        <f>IF(ED292="SI",VLOOKUP(AI292,COMPORTAMIENTO!$A$1:$H$2100,7,0),"NO APLICA")</f>
        <v>0</v>
      </c>
      <c r="EF292" s="312">
        <f>IF(ED292="SI",VLOOKUP(A292,'5 TD'!$P$2:$Q$479,2,0),"NO APLICA")</f>
        <v>0</v>
      </c>
      <c r="EG292" s="301" t="str">
        <f t="shared" si="141"/>
        <v>SI</v>
      </c>
      <c r="EH292" s="301">
        <f>IF(CZ292="no",0,VLOOKUP(AI292,EXPERIENCIA!$A$1:$C$2100,2,0))</f>
        <v>181</v>
      </c>
      <c r="EI292" s="301">
        <f>IF(CZ292="si",VLOOKUP(A292,'5 TD'!$S$3:$T$2103,2,0),0)</f>
        <v>181</v>
      </c>
      <c r="EJ292" s="301" t="str">
        <f t="shared" si="142"/>
        <v>SI</v>
      </c>
      <c r="EK292" s="301" t="str">
        <f>+('3 Planilla Preadjudicación OTIC'!BU293)</f>
        <v>La descripción ocupacional se centra en realizar instalaciones eléctricas de acuerdo a la normativa de la Superintendencia de electricidad y
 combustibles. Podrán desempeñarse en empresas del rubro de instalaciones eléctricas o de forma independiente en instalaciones: Tipo "F":
 alumbrado en baja tensión con un máximo de 10 kw de potencia total instalada, sin alimentadores. Tipo "G": de calefacción y fuerza motriz en baja
 tensión con un máximo de 5 kw de potencia total instalada, sin alimentadores.</v>
      </c>
      <c r="EL292" s="315" t="s">
        <v>2316</v>
      </c>
      <c r="EM292" s="314" t="s">
        <v>1710</v>
      </c>
    </row>
    <row r="293" spans="1:144" s="313" customFormat="1" ht="15" customHeight="1" x14ac:dyDescent="0.3">
      <c r="A293" s="301">
        <f>+('3 Planilla Preadjudicación OTIC'!A293)</f>
        <v>14542</v>
      </c>
      <c r="B293" s="301" t="str">
        <f>+('3 Planilla Preadjudicación OTIC'!B293)</f>
        <v>53334038-5</v>
      </c>
      <c r="C293" s="302">
        <f>+('3 Planilla Preadjudicación OTIC'!E293)</f>
        <v>2025</v>
      </c>
      <c r="D293" s="302" t="str">
        <f>+('3 Planilla Preadjudicación OTIC'!F293)</f>
        <v>Fondos Regionales</v>
      </c>
      <c r="E293" s="302" t="str">
        <f>+('3 Planilla Preadjudicación OTIC'!G293)</f>
        <v>61531000-K</v>
      </c>
      <c r="F293" s="302" t="str">
        <f>+('3 Planilla Preadjudicación OTIC'!H293)</f>
        <v>SENCE</v>
      </c>
      <c r="G293" s="302"/>
      <c r="H293" s="302"/>
      <c r="I293" s="302" t="str">
        <f>+('3 Planilla Preadjudicación OTIC'!I293)</f>
        <v>INSTALACIONES ELÉCTRICAS TIPO F Y G</v>
      </c>
      <c r="J293" s="302" t="str">
        <f>+('3 Planilla Preadjudicación OTIC'!J293)</f>
        <v>PF0679</v>
      </c>
      <c r="K293" s="302" t="str">
        <f>+('3 Planilla Preadjudicación OTIC'!K293)</f>
        <v>TÉCNICAS PARA EL EMPRENDIMIENTO</v>
      </c>
      <c r="L293" s="302" t="str">
        <f>+('3 Planilla Preadjudicación OTIC'!L293)</f>
        <v>PF0921</v>
      </c>
      <c r="M293" s="301">
        <f>+('3 Planilla Preadjudicación OTIC'!M293)</f>
        <v>9</v>
      </c>
      <c r="N293" s="302" t="str">
        <f>+('3 Planilla Preadjudicación OTIC'!N293)</f>
        <v>DE LA ARAUCANÍA</v>
      </c>
      <c r="O293" s="302" t="str">
        <f>+('3 Planilla Preadjudicación OTIC'!O293)</f>
        <v>NUEVA IMPERIAL</v>
      </c>
      <c r="P293" s="302" t="str">
        <f>+('3 Planilla Preadjudicación OTIC'!P293)</f>
        <v>PERSONAS VULNERABLES PERTENECIENTES AL 80 % MÁS VULNERABLE</v>
      </c>
      <c r="Q293" s="302" t="str">
        <f>+('3 Planilla Preadjudicación OTIC'!Q293)</f>
        <v>PRESENCIAL</v>
      </c>
      <c r="R293" s="302" t="str">
        <f>+('3 Planilla Preadjudicación OTIC'!R293)</f>
        <v>INDEPENDIENTE</v>
      </c>
      <c r="S293" s="302" t="str">
        <f>+('3 Planilla Preadjudicación OTIC'!S293)</f>
        <v>01. LUNES - MAÑANA / 04. MARTES - MAÑANA / 07. MIÉRCOLES - MAÑANA / 10. JUEVES - MAÑANA / 13. VIERNES - MAÑANA</v>
      </c>
      <c r="T293" s="301">
        <f>+('3 Planilla Preadjudicación OTIC'!T293)</f>
        <v>20</v>
      </c>
      <c r="U293" s="301">
        <f>+('3 Planilla Preadjudicación OTIC'!U293)</f>
        <v>260</v>
      </c>
      <c r="V293" s="301">
        <f>+('3 Planilla Preadjudicación OTIC'!V293)</f>
        <v>12</v>
      </c>
      <c r="W293" s="301">
        <f>+('3 Planilla Preadjudicación OTIC'!W293)</f>
        <v>272</v>
      </c>
      <c r="X293" s="301">
        <f>+('3 Planilla Preadjudicación OTIC'!X293)</f>
        <v>4</v>
      </c>
      <c r="Y293" s="301" t="str">
        <f>+('3 Planilla Preadjudicación OTIC'!Y293)</f>
        <v>SI</v>
      </c>
      <c r="Z293" s="301" t="str">
        <f>+('3 Planilla Preadjudicación OTIC'!Z293)</f>
        <v>SI</v>
      </c>
      <c r="AA293" s="301" t="str">
        <f>+('3 Planilla Preadjudicación OTIC'!AA293)</f>
        <v>SI</v>
      </c>
      <c r="AB293" s="302">
        <f>+('3 Planilla Preadjudicación OTIC'!AB293)</f>
        <v>0</v>
      </c>
      <c r="AC293" s="302" t="str">
        <f>+('3 Planilla Preadjudicación OTIC'!AC293)</f>
        <v>EDUCACIÓN MEDIA COMPLETA CIENTÍFICO HUMANISTA O ALUMNOS DE LICEOS DE EDUCACIÓN TÉCNICO PROFESIONAL
EGRESADOS O CURSANDO ÚLTIMO AÑO DE LA ESPECIALIDAD DE ELECTRICIDAD, ACREDITABLE;</v>
      </c>
      <c r="AD293" s="301" t="str">
        <f>+('3 Planilla Preadjudicación OTIC'!AD293)</f>
        <v>SI</v>
      </c>
      <c r="AE293" s="302" t="str">
        <f>+('3 Planilla Preadjudicación OTIC'!AE293)</f>
        <v>LICENCIA SEC</v>
      </c>
      <c r="AF293" s="301" t="str">
        <f>+('3 Planilla Preadjudicación OTIC'!AF293)</f>
        <v>CONVOCATORIA ABIERTA</v>
      </c>
      <c r="AG293" s="301">
        <f>+('3 Planilla Preadjudicación OTIC'!AG293)</f>
        <v>68</v>
      </c>
      <c r="AH293" s="303">
        <v>2</v>
      </c>
      <c r="AI293" s="301" t="str">
        <f>+('3 Planilla Preadjudicación OTIC'!AI293)</f>
        <v>76418347-9</v>
      </c>
      <c r="AJ293" s="304" t="str">
        <f>+('3 Planilla Preadjudicación OTIC'!AJ293)</f>
        <v>Sociedad de Capacitación Alta Experticia LTDA</v>
      </c>
      <c r="AK293" s="302">
        <f>+('3 Planilla Preadjudicación OTIC'!AK293)</f>
        <v>272</v>
      </c>
      <c r="AL293" s="301">
        <f>+('3 Planilla Preadjudicación OTIC'!AL293)</f>
        <v>68</v>
      </c>
      <c r="AM293" s="301">
        <f>+('3 Planilla Preadjudicación OTIC'!AM293)</f>
        <v>5075</v>
      </c>
      <c r="AN293" s="305">
        <f>+('3 Planilla Preadjudicación OTIC'!AN293)</f>
        <v>275000</v>
      </c>
      <c r="AO293" s="305">
        <f>+('3 Planilla Preadjudicación OTIC'!AO293)</f>
        <v>300000</v>
      </c>
      <c r="AP293" s="305" t="str">
        <f>+('3 Planilla Preadjudicación OTIC'!AP293)</f>
        <v>27.608.000</v>
      </c>
      <c r="AQ293" s="305">
        <f>+('3 Planilla Preadjudicación OTIC'!AQ293)</f>
        <v>5440000</v>
      </c>
      <c r="AR293" s="305">
        <f>+('3 Planilla Preadjudicación OTIC'!AR293)</f>
        <v>5500000</v>
      </c>
      <c r="AS293" s="305">
        <f>+('3 Planilla Preadjudicación OTIC'!AS293)</f>
        <v>6800000</v>
      </c>
      <c r="AT293" s="305" t="str">
        <f>+('3 Planilla Preadjudicación OTIC'!AT293)</f>
        <v>6.000.000</v>
      </c>
      <c r="AU293" s="305">
        <f>+('3 Planilla Preadjudicación OTIC'!AU293)</f>
        <v>51348000</v>
      </c>
      <c r="AV293" s="305" t="str">
        <f>+('3 Planilla Preadjudicación OTIC'!AV293)</f>
        <v>Si</v>
      </c>
      <c r="AW293" s="301">
        <f>+('3 Planilla Preadjudicación OTIC'!AW293)</f>
        <v>0</v>
      </c>
      <c r="AX293" s="302">
        <f>+('3 Planilla Preadjudicación OTIC'!AX293)</f>
        <v>7</v>
      </c>
      <c r="AY293" s="301">
        <f>+('3 Planilla Preadjudicación OTIC'!AY293)</f>
        <v>7</v>
      </c>
      <c r="AZ293" s="301" t="str">
        <f>+('3 Planilla Preadjudicación OTIC'!BA293)</f>
        <v>-</v>
      </c>
      <c r="BA293" s="301" t="str">
        <f>+('3 Planilla Preadjudicación OTIC'!BB293)</f>
        <v>-</v>
      </c>
      <c r="BB293" s="301" t="str">
        <f>+('3 Planilla Preadjudicación OTIC'!BC293)</f>
        <v>-</v>
      </c>
      <c r="BC293" s="301" t="str">
        <f>+('3 Planilla Preadjudicación OTIC'!BD293)</f>
        <v>-</v>
      </c>
      <c r="BD293" s="301" t="str">
        <f>+('3 Planilla Preadjudicación OTIC'!BE293)</f>
        <v>-</v>
      </c>
      <c r="BE293" s="301" t="str">
        <f>+('3 Planilla Preadjudicación OTIC'!BF293)</f>
        <v>-</v>
      </c>
      <c r="BF293" s="301"/>
      <c r="BG293" s="301">
        <f>+('3 Planilla Preadjudicación OTIC'!BG293)</f>
        <v>7</v>
      </c>
      <c r="BH293" s="301">
        <f>+('3 Planilla Preadjudicación OTIC'!BH293)</f>
        <v>7</v>
      </c>
      <c r="BI293" s="301">
        <f>+('3 Planilla Preadjudicación OTIC'!BI293)</f>
        <v>7</v>
      </c>
      <c r="BJ293" s="301">
        <f>+('3 Planilla Preadjudicación OTIC'!BJ293)</f>
        <v>7</v>
      </c>
      <c r="BK293" s="301">
        <f>+('3 Planilla Preadjudicación OTIC'!BK293)</f>
        <v>7</v>
      </c>
      <c r="BL293" s="306">
        <f>+('3 Planilla Preadjudicación OTIC'!BM293)</f>
        <v>7</v>
      </c>
      <c r="BM293" s="307">
        <f>ROUND(('3 Planilla Preadjudicación OTIC'!BN293),1)</f>
        <v>7</v>
      </c>
      <c r="BN293" s="302" t="str">
        <f>+('3 Planilla Preadjudicación OTIC'!BO293)</f>
        <v>Si</v>
      </c>
      <c r="BO293" s="302" t="str">
        <f>+('3 Planilla Preadjudicación OTIC'!BP293)</f>
        <v>Rosita Santana</v>
      </c>
      <c r="BP293" s="302" t="str">
        <f>+('3 Planilla Preadjudicación OTIC'!BQ293)</f>
        <v>rosita.santana@altaexperticia.cl</v>
      </c>
      <c r="BQ293" s="302">
        <f>+('3 Planilla Preadjudicación OTIC'!BR293)</f>
        <v>56999440413</v>
      </c>
      <c r="BR293" s="302" t="str">
        <f>+('3 Planilla Preadjudicación OTIC'!BS293)</f>
        <v>CASTELLON ESQUINA LOS</v>
      </c>
      <c r="BS293" s="302" t="str">
        <f>+('3 Planilla Preadjudicación OTIC'!BT293)</f>
        <v>Realizar instalaciones eléctricas de acuerdo a normativa de la Superintendencia de Electricidad y Combustibles (SEC)</v>
      </c>
      <c r="BT293" s="304"/>
      <c r="BU293" s="308">
        <f>IF(VLOOKUP(A293,'BD OFICIAL'!$A$1:$AL$2097,7,0)=D293,0,1)</f>
        <v>0</v>
      </c>
      <c r="BV293" s="308">
        <f>IF(VLOOKUP(A293,'BD OFICIAL'!$A$1:$AL$2097,11,0)=J293,0,1)</f>
        <v>0</v>
      </c>
      <c r="BW293" s="308">
        <f>IF(VLOOKUP(A293,'BD OFICIAL'!$A$1:$AL$2097,13,0)=L293,0,1)</f>
        <v>0</v>
      </c>
      <c r="BX293" s="301">
        <f>IF(VLOOKUP(A293,'BD OFICIAL'!$A$1:$AL$2097,16,0)=O293,0,1)</f>
        <v>0</v>
      </c>
      <c r="BY293" s="301">
        <f>IF(VLOOKUP(A293,'BD OFICIAL'!$A$1:$AL$2097,17,0)=P293,0,1)</f>
        <v>0</v>
      </c>
      <c r="BZ293" s="301">
        <f>IF(VLOOKUP(A293,'BD OFICIAL'!$A$1:$AL$2097,19,0)=R293,0,1)</f>
        <v>0</v>
      </c>
      <c r="CA293" s="301">
        <f>IF(VLOOKUP(A293,'BD OFICIAL'!$A$1:$AL$2097,21,0)=T293,0,1)</f>
        <v>0</v>
      </c>
      <c r="CB293" s="301">
        <f>IF(VLOOKUP(A293,'BD OFICIAL'!$A$1:$AL$2097,24,0)=AK293,0,1)</f>
        <v>0</v>
      </c>
      <c r="CC293" s="301">
        <f>IF(VLOOKUP(A293,'BD OFICIAL'!$A$1:$AL$2097,25,0)=X293,0,1)</f>
        <v>0</v>
      </c>
      <c r="CD293" s="301">
        <f>IF(VLOOKUP(A293,'BD OFICIAL'!$A$1:$AL$2097,26,0)=Y293,0,1)</f>
        <v>0</v>
      </c>
      <c r="CE293" s="301">
        <f>IF(VLOOKUP(A293,'BD OFICIAL'!$A$1:$AL$2097,27,0)=Z293,0,1)</f>
        <v>0</v>
      </c>
      <c r="CF293" s="301">
        <f>IF(VLOOKUP(A293,'BD OFICIAL'!$A$1:$AL$2097,28,0)=AA293,0,1)</f>
        <v>0</v>
      </c>
      <c r="CG293" s="301">
        <f>IF(VLOOKUP(A293,'BD OFICIAL'!$A$1:$AL$2097,33,0)=AF293,0,1)</f>
        <v>0</v>
      </c>
      <c r="CH293" s="301">
        <f>IF(VLOOKUP(A293,'BD OFICIAL'!$A$1:$AL$2097,35,0)=AH293,0,1)</f>
        <v>0</v>
      </c>
      <c r="CI293" s="308">
        <f>IF(VLOOKUP(A293,'BD OFICIAL'!$A$1:$AL$2097,34,0)=AL293,0,1)</f>
        <v>0</v>
      </c>
      <c r="CJ293" s="305">
        <f>VLOOKUP(A293,'BD OFICIAL'!$A$1:$AM$2097,36,0)*AM293-AP293</f>
        <v>0</v>
      </c>
      <c r="CK293" s="308" t="str">
        <f t="shared" si="143"/>
        <v>SHNOM</v>
      </c>
      <c r="CL293" s="308" t="str">
        <f t="shared" si="144"/>
        <v>SI</v>
      </c>
      <c r="CM293" s="308" t="str">
        <f t="shared" si="157"/>
        <v>NO</v>
      </c>
      <c r="CN293" s="309">
        <f t="shared" si="158"/>
        <v>0</v>
      </c>
      <c r="CO293" s="309">
        <f t="shared" si="145"/>
        <v>0</v>
      </c>
      <c r="CP293" s="309">
        <f t="shared" si="136"/>
        <v>0</v>
      </c>
      <c r="CQ293" s="309">
        <f>IF(Y293="NO",0,IF(Y293="SI",IF(VLOOKUP(A293,'BD OFICIAL'!$A:$AO,40,0)=AQ293,0,1)))</f>
        <v>0</v>
      </c>
      <c r="CR293" s="309">
        <f>IF(Z293="NO",0,IF(Z293="SI",IF(VLOOKUP(A293,'BD OFICIAL'!$A:$AO,41,0)=AS293,0,1)))</f>
        <v>0</v>
      </c>
      <c r="CS293" s="309">
        <f t="shared" si="146"/>
        <v>0</v>
      </c>
      <c r="CT293" s="309">
        <f t="shared" si="147"/>
        <v>0</v>
      </c>
      <c r="CU293" s="309">
        <f>IF(VLOOKUP(A293,'BD OFICIAL'!$A$1:$AL$1055,31,0)="SI",IF(AT293&gt;0,0,1),IF(AT293=0,0,1))</f>
        <v>0</v>
      </c>
      <c r="CV293" s="309">
        <f t="shared" si="148"/>
        <v>0</v>
      </c>
      <c r="CW293" s="309">
        <f t="shared" si="149"/>
        <v>0</v>
      </c>
      <c r="CX293" s="308" t="str">
        <f t="shared" si="159"/>
        <v>SI</v>
      </c>
      <c r="CY293" s="309">
        <f t="shared" si="160"/>
        <v>0</v>
      </c>
      <c r="CZ293" s="308" t="str">
        <f>IF(ISERROR(VLOOKUP(AI293,EXPERIENCIA!$A$1:$C$2100,1,0)),"NO","SI")</f>
        <v>SI</v>
      </c>
      <c r="DA293" s="308">
        <f>IF(CX293="no","NO APLICA",IF(AX293=0,"ERROR NOTA",IF(AND(AX293&gt;1,CZ293="NO"),"ERROR NOTA",IF(AND(CZ293="NO",AX293=1),0,IF(VLOOKUP(AI293,EXPERIENCIA!$A$1:$C$2100,3,0)=AX293,0,"ERROR NOTA")))))</f>
        <v>0</v>
      </c>
      <c r="DB293" s="308" t="str">
        <f>IF(ISERROR(VLOOKUP(AI293,COMPORTAMIENTO!$A$1:$C$2100,1,0)),"NO","SI")</f>
        <v>SI</v>
      </c>
      <c r="DC293" s="308">
        <f>IF(CX293="NO","NO APLICA",IF(AY293=0,"ERROR NOTA",IF(AND(DB293="NO",AY293=7),0,IF(VLOOKUP(AI293,COMPORTAMIENTO!$A$2:$H$2100,8,0)=AY293,0,"ERROR NOTA"))))</f>
        <v>0</v>
      </c>
      <c r="DD293" s="307">
        <f t="shared" si="161"/>
        <v>0.70000000000000007</v>
      </c>
      <c r="DE293" s="307">
        <f t="shared" si="162"/>
        <v>0.70000000000000007</v>
      </c>
      <c r="DF293" s="308" t="str">
        <f t="shared" si="150"/>
        <v>SI</v>
      </c>
      <c r="DG293" s="308">
        <f t="shared" si="151"/>
        <v>0</v>
      </c>
      <c r="DH293" s="308">
        <f t="shared" si="163"/>
        <v>0</v>
      </c>
      <c r="DI293" s="308">
        <f t="shared" si="152"/>
        <v>0</v>
      </c>
      <c r="DJ293" s="310">
        <f t="shared" si="164"/>
        <v>7.0000000000000009</v>
      </c>
      <c r="DK293" s="310">
        <f t="shared" si="153"/>
        <v>7.0000000000000009</v>
      </c>
      <c r="DL293" s="305">
        <f t="shared" si="165"/>
        <v>5075</v>
      </c>
      <c r="DM293" s="305">
        <f>VLOOKUP(A293,'5 TD'!$A:$B,2,0)</f>
        <v>5075</v>
      </c>
      <c r="DN293" s="310">
        <f t="shared" si="154"/>
        <v>7</v>
      </c>
      <c r="DO293" s="308" t="str">
        <f t="shared" si="155"/>
        <v>APROBADO</v>
      </c>
      <c r="DP293" s="308" t="str">
        <f t="shared" si="137"/>
        <v>APROBADO</v>
      </c>
      <c r="DQ293" s="310">
        <f t="shared" si="138"/>
        <v>7</v>
      </c>
      <c r="DR293" s="308" t="str">
        <f t="shared" si="166"/>
        <v>APROBADO</v>
      </c>
      <c r="DS293" s="301" t="str">
        <f>+('3 Planilla Preadjudicación OTIC'!BO293)</f>
        <v>Si</v>
      </c>
      <c r="DT293" s="301">
        <f>IF(DR293="APROBADO",VLOOKUP(A293,'5 TD'!$D$3:$E$270,2,0),"NO APLICA")</f>
        <v>7</v>
      </c>
      <c r="DU293" s="301" t="str">
        <f t="shared" si="139"/>
        <v>SI</v>
      </c>
      <c r="DV293" s="301">
        <f>IF(DU293="SI",VLOOKUP(A293,'5 TD'!$G$3:$H$270,2,0),"NO APLICA ")</f>
        <v>7.0000000000000009</v>
      </c>
      <c r="DW293" s="301" t="str">
        <f t="shared" si="167"/>
        <v>SI</v>
      </c>
      <c r="DX293" s="301">
        <f>IF(DW293="SI",VLOOKUP(A293,'5 TD'!$J$4:$K$472,2,0),"NO APLICA")</f>
        <v>7</v>
      </c>
      <c r="DY293" s="301" t="str">
        <f t="shared" si="168"/>
        <v>SI</v>
      </c>
      <c r="DZ293" s="310">
        <f>IF(DY293="SI",VLOOKUP(A293,'5 TD'!$M$4:$N$350,2,0),"NO APLICA")</f>
        <v>7</v>
      </c>
      <c r="EA293" s="301" t="str">
        <f t="shared" si="156"/>
        <v>SI</v>
      </c>
      <c r="EB293" s="305">
        <f t="shared" si="169"/>
        <v>5075</v>
      </c>
      <c r="EC293" s="305">
        <f>IF(EA293="SI",VLOOKUP(A293,'5 TD'!$V$4:$W$479,2,0),"NO APLICA")</f>
        <v>5075</v>
      </c>
      <c r="ED293" s="301" t="str">
        <f t="shared" si="140"/>
        <v>SI</v>
      </c>
      <c r="EE293" s="311">
        <f>IF(ED293="SI",VLOOKUP(AI293,COMPORTAMIENTO!$A$1:$H$2100,7,0),"NO APLICA")</f>
        <v>0</v>
      </c>
      <c r="EF293" s="312">
        <f>IF(ED293="SI",VLOOKUP(A293,'5 TD'!$P$2:$Q$479,2,0),"NO APLICA")</f>
        <v>0</v>
      </c>
      <c r="EG293" s="301" t="str">
        <f t="shared" si="141"/>
        <v>SI</v>
      </c>
      <c r="EH293" s="301">
        <f>IF(CZ293="no",0,VLOOKUP(AI293,EXPERIENCIA!$A$1:$C$2100,2,0))</f>
        <v>181</v>
      </c>
      <c r="EI293" s="301">
        <f>IF(CZ293="si",VLOOKUP(A293,'5 TD'!$S$3:$T$2103,2,0),0)</f>
        <v>181</v>
      </c>
      <c r="EJ293" s="301" t="str">
        <f t="shared" si="142"/>
        <v>SI</v>
      </c>
      <c r="EK293" s="301" t="str">
        <f>+('3 Planilla Preadjudicación OTIC'!BU294)</f>
        <v xml:space="preserve"> EL PERFIL DE “MAESTRO(A) CARPINTERO(A) DE OBRA GRUESA” ES RELEVANTE PARA AQUELLAS PERSONAS CUYAS
 RESPONSABILIDADES PRINCIPALES SON EL ARMADO DE ESTRUCTURAS DE MADERA ASOCIADOS A MOLDAJES DE HORMIGÓN,
 CIERRES PROVISORIOS, TECHUMBRE Y CUBIERTA DE VIVIENDAS.EL PERFIL OCUPACIONAL DE ACUERDO A SUS COMPETENCIAS
 PUEDE DESEMPEÑARSE EN DISTINTOS CONTEXTOS DE APLICACIÓN COMO: EDIFICACIÓN EN ALTURA, VIVIENDAS EN EXTENSIÓN,
 MONTAJE INDUSTRIAL, OBRAS HIDRÁULICAS, OBRAS PORTUARIAS Y PLANTAS INDUSTRIALES.</v>
      </c>
      <c r="EL293" s="313" t="s">
        <v>2317</v>
      </c>
      <c r="EM293" s="314" t="s">
        <v>1710</v>
      </c>
    </row>
    <row r="294" spans="1:144" s="313" customFormat="1" ht="15" customHeight="1" x14ac:dyDescent="0.3">
      <c r="A294" s="301">
        <f>+('3 Planilla Preadjudicación OTIC'!A294)</f>
        <v>14549</v>
      </c>
      <c r="B294" s="301" t="str">
        <f>+('3 Planilla Preadjudicación OTIC'!B294)</f>
        <v>53334038-5</v>
      </c>
      <c r="C294" s="302">
        <f>+('3 Planilla Preadjudicación OTIC'!E294)</f>
        <v>2025</v>
      </c>
      <c r="D294" s="302" t="str">
        <f>+('3 Planilla Preadjudicación OTIC'!F294)</f>
        <v>Fondos Regionales</v>
      </c>
      <c r="E294" s="302" t="str">
        <f>+('3 Planilla Preadjudicación OTIC'!G294)</f>
        <v>61531000-K</v>
      </c>
      <c r="F294" s="302" t="str">
        <f>+('3 Planilla Preadjudicación OTIC'!H294)</f>
        <v>SENCE</v>
      </c>
      <c r="G294" s="302"/>
      <c r="H294" s="302"/>
      <c r="I294" s="302" t="str">
        <f>+('3 Planilla Preadjudicación OTIC'!I294)</f>
        <v>LABORES DE CARPINTERÍA DE OBRA GRUESA BÁSICA</v>
      </c>
      <c r="J294" s="302" t="str">
        <f>+('3 Planilla Preadjudicación OTIC'!J294)</f>
        <v>PF1566</v>
      </c>
      <c r="K294" s="302" t="str">
        <f>+('3 Planilla Preadjudicación OTIC'!K294)</f>
        <v>TÉCNICAS PARA EL EMPRENDIMIENTO</v>
      </c>
      <c r="L294" s="302" t="str">
        <f>+('3 Planilla Preadjudicación OTIC'!L294)</f>
        <v>PF0921</v>
      </c>
      <c r="M294" s="301">
        <f>+('3 Planilla Preadjudicación OTIC'!M294)</f>
        <v>9</v>
      </c>
      <c r="N294" s="302" t="str">
        <f>+('3 Planilla Preadjudicación OTIC'!N294)</f>
        <v>DE LA ARAUCANÍA</v>
      </c>
      <c r="O294" s="302" t="str">
        <f>+('3 Planilla Preadjudicación OTIC'!O294)</f>
        <v>TOLTÉN</v>
      </c>
      <c r="P294" s="302" t="str">
        <f>+('3 Planilla Preadjudicación OTIC'!P294)</f>
        <v>PERSONAS VULNERABLES PERTENECIENTES AL 80 % MÁS VULNERABLE</v>
      </c>
      <c r="Q294" s="302" t="str">
        <f>+('3 Planilla Preadjudicación OTIC'!Q294)</f>
        <v>PRESENCIAL</v>
      </c>
      <c r="R294" s="302" t="str">
        <f>+('3 Planilla Preadjudicación OTIC'!R294)</f>
        <v>INDEPENDIENTE</v>
      </c>
      <c r="S294" s="302" t="str">
        <f>+('3 Planilla Preadjudicación OTIC'!S294)</f>
        <v>01. LUNES - MAÑANA / 04. MARTES - MAÑANA / 07. MIÉRCOLES - MAÑANA / 10. JUEVES - MAÑANA / 13. VIERNES - MAÑANA</v>
      </c>
      <c r="T294" s="301">
        <f>+('3 Planilla Preadjudicación OTIC'!T294)</f>
        <v>20</v>
      </c>
      <c r="U294" s="301">
        <f>+('3 Planilla Preadjudicación OTIC'!U294)</f>
        <v>170</v>
      </c>
      <c r="V294" s="301">
        <f>+('3 Planilla Preadjudicación OTIC'!V294)</f>
        <v>12</v>
      </c>
      <c r="W294" s="301">
        <f>+('3 Planilla Preadjudicación OTIC'!W294)</f>
        <v>182</v>
      </c>
      <c r="X294" s="301">
        <f>+('3 Planilla Preadjudicación OTIC'!X294)</f>
        <v>4</v>
      </c>
      <c r="Y294" s="301" t="str">
        <f>+('3 Planilla Preadjudicación OTIC'!Y294)</f>
        <v>SI</v>
      </c>
      <c r="Z294" s="301" t="str">
        <f>+('3 Planilla Preadjudicación OTIC'!Z294)</f>
        <v>SI</v>
      </c>
      <c r="AA294" s="301" t="str">
        <f>+('3 Planilla Preadjudicación OTIC'!AA294)</f>
        <v>SI</v>
      </c>
      <c r="AB294" s="302" t="str">
        <f>+('3 Planilla Preadjudicación OTIC'!AB294)</f>
        <v> </v>
      </c>
      <c r="AC294" s="302" t="str">
        <f>+('3 Planilla Preadjudicación OTIC'!AC294)</f>
        <v>EDUCACIÓN MEDIA COMPLETA, PREFERENTEMENTE</v>
      </c>
      <c r="AD294" s="301" t="str">
        <f>+('3 Planilla Preadjudicación OTIC'!AD294)</f>
        <v> </v>
      </c>
      <c r="AE294" s="302" t="str">
        <f>+('3 Planilla Preadjudicación OTIC'!AE294)</f>
        <v> </v>
      </c>
      <c r="AF294" s="301" t="str">
        <f>+('3 Planilla Preadjudicación OTIC'!AF294)</f>
        <v>CONVOCATORIA ABIERTA</v>
      </c>
      <c r="AG294" s="301">
        <f>+('3 Planilla Preadjudicación OTIC'!AG294)</f>
        <v>46</v>
      </c>
      <c r="AH294" s="303">
        <v>2</v>
      </c>
      <c r="AI294" s="301" t="str">
        <f>+('3 Planilla Preadjudicación OTIC'!AI294)</f>
        <v>76418347-9</v>
      </c>
      <c r="AJ294" s="304" t="str">
        <f>+('3 Planilla Preadjudicación OTIC'!AJ294)</f>
        <v>Sociedad de Capacitación Alta Experticia LTDA</v>
      </c>
      <c r="AK294" s="302">
        <f>+('3 Planilla Preadjudicación OTIC'!AK294)</f>
        <v>182</v>
      </c>
      <c r="AL294" s="301">
        <f>+('3 Planilla Preadjudicación OTIC'!AL294)</f>
        <v>46</v>
      </c>
      <c r="AM294" s="301">
        <f>+('3 Planilla Preadjudicación OTIC'!AM294)</f>
        <v>5075</v>
      </c>
      <c r="AN294" s="305">
        <f>+('3 Planilla Preadjudicación OTIC'!AN294)</f>
        <v>275000</v>
      </c>
      <c r="AO294" s="305">
        <f>+('3 Planilla Preadjudicación OTIC'!AO294)</f>
        <v>0</v>
      </c>
      <c r="AP294" s="305" t="str">
        <f>+('3 Planilla Preadjudicación OTIC'!AP294)</f>
        <v>18.473.000</v>
      </c>
      <c r="AQ294" s="305">
        <f>+('3 Planilla Preadjudicación OTIC'!AQ294)</f>
        <v>3680000</v>
      </c>
      <c r="AR294" s="305">
        <f>+('3 Planilla Preadjudicación OTIC'!AR294)</f>
        <v>5500000</v>
      </c>
      <c r="AS294" s="305">
        <f>+('3 Planilla Preadjudicación OTIC'!AS294)</f>
        <v>4600000</v>
      </c>
      <c r="AT294" s="305">
        <f>+('3 Planilla Preadjudicación OTIC'!AT294)</f>
        <v>0</v>
      </c>
      <c r="AU294" s="305">
        <f>+('3 Planilla Preadjudicación OTIC'!AU294)</f>
        <v>32253000</v>
      </c>
      <c r="AV294" s="305" t="str">
        <f>+('3 Planilla Preadjudicación OTIC'!AV294)</f>
        <v>Si</v>
      </c>
      <c r="AW294" s="301">
        <f>+('3 Planilla Preadjudicación OTIC'!AW294)</f>
        <v>0</v>
      </c>
      <c r="AX294" s="302">
        <f>+('3 Planilla Preadjudicación OTIC'!AX294)</f>
        <v>7</v>
      </c>
      <c r="AY294" s="301">
        <f>+('3 Planilla Preadjudicación OTIC'!AY294)</f>
        <v>7</v>
      </c>
      <c r="AZ294" s="301" t="str">
        <f>+('3 Planilla Preadjudicación OTIC'!BA294)</f>
        <v>-</v>
      </c>
      <c r="BA294" s="301" t="str">
        <f>+('3 Planilla Preadjudicación OTIC'!BB294)</f>
        <v>-</v>
      </c>
      <c r="BB294" s="301" t="str">
        <f>+('3 Planilla Preadjudicación OTIC'!BC294)</f>
        <v>-</v>
      </c>
      <c r="BC294" s="301" t="str">
        <f>+('3 Planilla Preadjudicación OTIC'!BD294)</f>
        <v>-</v>
      </c>
      <c r="BD294" s="301" t="str">
        <f>+('3 Planilla Preadjudicación OTIC'!BE294)</f>
        <v>-</v>
      </c>
      <c r="BE294" s="301" t="str">
        <f>+('3 Planilla Preadjudicación OTIC'!BF294)</f>
        <v>-</v>
      </c>
      <c r="BF294" s="301"/>
      <c r="BG294" s="301">
        <f>+('3 Planilla Preadjudicación OTIC'!BG294)</f>
        <v>7</v>
      </c>
      <c r="BH294" s="301">
        <f>+('3 Planilla Preadjudicación OTIC'!BH294)</f>
        <v>7</v>
      </c>
      <c r="BI294" s="301">
        <f>+('3 Planilla Preadjudicación OTIC'!BI294)</f>
        <v>7</v>
      </c>
      <c r="BJ294" s="301">
        <f>+('3 Planilla Preadjudicación OTIC'!BJ294)</f>
        <v>7</v>
      </c>
      <c r="BK294" s="301">
        <f>+('3 Planilla Preadjudicación OTIC'!BK294)</f>
        <v>7</v>
      </c>
      <c r="BL294" s="306">
        <f>+('3 Planilla Preadjudicación OTIC'!BM294)</f>
        <v>7</v>
      </c>
      <c r="BM294" s="307">
        <f>ROUND(('3 Planilla Preadjudicación OTIC'!BN294),1)</f>
        <v>7</v>
      </c>
      <c r="BN294" s="302" t="str">
        <f>+('3 Planilla Preadjudicación OTIC'!BO294)</f>
        <v>Si</v>
      </c>
      <c r="BO294" s="302" t="str">
        <f>+('3 Planilla Preadjudicación OTIC'!BP294)</f>
        <v>Rosita Santana</v>
      </c>
      <c r="BP294" s="302" t="str">
        <f>+('3 Planilla Preadjudicación OTIC'!BQ294)</f>
        <v>rosita.santana@altaexperticia.cl</v>
      </c>
      <c r="BQ294" s="302">
        <f>+('3 Planilla Preadjudicación OTIC'!BR294)</f>
        <v>56999440413</v>
      </c>
      <c r="BR294" s="302" t="str">
        <f>+('3 Planilla Preadjudicación OTIC'!BS294)</f>
        <v>CALLE WASHINGTON S/N, POB.</v>
      </c>
      <c r="BS294" s="302" t="str">
        <f>+('3 Planilla Preadjudicación OTIC'!BT294)</f>
        <v>APLICAR PROCEDIMIENTOS TÉCNICOS PARA LA CONFECCIÓN E INSTALACIÓN DE ESTRUCTURAS DE MOLDAJES, CIERRES
 PROVISORIOS Y TECHUMBRE Y CUBIERTAS DE VIVIENDAS, SEGÚN PROCEDIMIENTOS DE SEGURIDAD Y ESPECIFICACIONES
 TÉCNICAS DEL PROYECTO.</v>
      </c>
      <c r="BT294" s="304"/>
      <c r="BU294" s="308">
        <f>IF(VLOOKUP(A294,'BD OFICIAL'!$A$1:$AL$2097,7,0)=D294,0,1)</f>
        <v>0</v>
      </c>
      <c r="BV294" s="308">
        <f>IF(VLOOKUP(A294,'BD OFICIAL'!$A$1:$AL$2097,11,0)=J294,0,1)</f>
        <v>0</v>
      </c>
      <c r="BW294" s="308">
        <f>IF(VLOOKUP(A294,'BD OFICIAL'!$A$1:$AL$2097,13,0)=L294,0,1)</f>
        <v>0</v>
      </c>
      <c r="BX294" s="301">
        <f>IF(VLOOKUP(A294,'BD OFICIAL'!$A$1:$AL$2097,16,0)=O294,0,1)</f>
        <v>0</v>
      </c>
      <c r="BY294" s="301">
        <f>IF(VLOOKUP(A294,'BD OFICIAL'!$A$1:$AL$2097,17,0)=P294,0,1)</f>
        <v>0</v>
      </c>
      <c r="BZ294" s="301">
        <f>IF(VLOOKUP(A294,'BD OFICIAL'!$A$1:$AL$2097,19,0)=R294,0,1)</f>
        <v>0</v>
      </c>
      <c r="CA294" s="301">
        <f>IF(VLOOKUP(A294,'BD OFICIAL'!$A$1:$AL$2097,21,0)=T294,0,1)</f>
        <v>0</v>
      </c>
      <c r="CB294" s="301">
        <f>IF(VLOOKUP(A294,'BD OFICIAL'!$A$1:$AL$2097,24,0)=AK294,0,1)</f>
        <v>0</v>
      </c>
      <c r="CC294" s="301">
        <f>IF(VLOOKUP(A294,'BD OFICIAL'!$A$1:$AL$2097,25,0)=X294,0,1)</f>
        <v>0</v>
      </c>
      <c r="CD294" s="301">
        <f>IF(VLOOKUP(A294,'BD OFICIAL'!$A$1:$AL$2097,26,0)=Y294,0,1)</f>
        <v>0</v>
      </c>
      <c r="CE294" s="301">
        <f>IF(VLOOKUP(A294,'BD OFICIAL'!$A$1:$AL$2097,27,0)=Z294,0,1)</f>
        <v>0</v>
      </c>
      <c r="CF294" s="301">
        <f>IF(VLOOKUP(A294,'BD OFICIAL'!$A$1:$AL$2097,28,0)=AA294,0,1)</f>
        <v>0</v>
      </c>
      <c r="CG294" s="301">
        <f>IF(VLOOKUP(A294,'BD OFICIAL'!$A$1:$AL$2097,33,0)=AF294,0,1)</f>
        <v>0</v>
      </c>
      <c r="CH294" s="301">
        <f>IF(VLOOKUP(A294,'BD OFICIAL'!$A$1:$AL$2097,35,0)=AH294,0,1)</f>
        <v>0</v>
      </c>
      <c r="CI294" s="308">
        <f>IF(VLOOKUP(A294,'BD OFICIAL'!$A$1:$AL$2097,34,0)=AL294,0,1)</f>
        <v>0</v>
      </c>
      <c r="CJ294" s="305">
        <f>VLOOKUP(A294,'BD OFICIAL'!$A$1:$AM$2097,36,0)*AM294-AP294</f>
        <v>0</v>
      </c>
      <c r="CK294" s="308" t="str">
        <f t="shared" si="143"/>
        <v>SHNOM</v>
      </c>
      <c r="CL294" s="308" t="str">
        <f t="shared" si="144"/>
        <v>SI</v>
      </c>
      <c r="CM294" s="308" t="str">
        <f t="shared" si="157"/>
        <v>NO</v>
      </c>
      <c r="CN294" s="309">
        <f t="shared" si="158"/>
        <v>0</v>
      </c>
      <c r="CO294" s="309">
        <f t="shared" si="145"/>
        <v>0</v>
      </c>
      <c r="CP294" s="309">
        <f t="shared" si="136"/>
        <v>0</v>
      </c>
      <c r="CQ294" s="309">
        <f>IF(Y294="NO",0,IF(Y294="SI",IF(VLOOKUP(A294,'BD OFICIAL'!$A:$AO,40,0)=AQ294,0,1)))</f>
        <v>0</v>
      </c>
      <c r="CR294" s="309">
        <f>IF(Z294="NO",0,IF(Z294="SI",IF(VLOOKUP(A294,'BD OFICIAL'!$A:$AO,41,0)=AS294,0,1)))</f>
        <v>0</v>
      </c>
      <c r="CS294" s="309">
        <f t="shared" si="146"/>
        <v>0</v>
      </c>
      <c r="CT294" s="309">
        <f t="shared" si="147"/>
        <v>0</v>
      </c>
      <c r="CU294" s="309">
        <f>IF(VLOOKUP(A294,'BD OFICIAL'!$A$1:$AL$1055,31,0)="SI",IF(AT294&gt;0,0,1),IF(AT294=0,0,1))</f>
        <v>0</v>
      </c>
      <c r="CV294" s="309">
        <f t="shared" si="148"/>
        <v>0</v>
      </c>
      <c r="CW294" s="309">
        <f t="shared" si="149"/>
        <v>0</v>
      </c>
      <c r="CX294" s="308" t="str">
        <f t="shared" si="159"/>
        <v>SI</v>
      </c>
      <c r="CY294" s="309">
        <f t="shared" si="160"/>
        <v>0</v>
      </c>
      <c r="CZ294" s="308" t="str">
        <f>IF(ISERROR(VLOOKUP(AI294,EXPERIENCIA!$A$1:$C$2100,1,0)),"NO","SI")</f>
        <v>SI</v>
      </c>
      <c r="DA294" s="308">
        <f>IF(CX294="no","NO APLICA",IF(AX294=0,"ERROR NOTA",IF(AND(AX294&gt;1,CZ294="NO"),"ERROR NOTA",IF(AND(CZ294="NO",AX294=1),0,IF(VLOOKUP(AI294,EXPERIENCIA!$A$1:$C$2100,3,0)=AX294,0,"ERROR NOTA")))))</f>
        <v>0</v>
      </c>
      <c r="DB294" s="308" t="str">
        <f>IF(ISERROR(VLOOKUP(AI294,COMPORTAMIENTO!$A$1:$C$2100,1,0)),"NO","SI")</f>
        <v>SI</v>
      </c>
      <c r="DC294" s="308">
        <f>IF(CX294="NO","NO APLICA",IF(AY294=0,"ERROR NOTA",IF(AND(DB294="NO",AY294=7),0,IF(VLOOKUP(AI294,COMPORTAMIENTO!$A$2:$H$2100,8,0)=AY294,0,"ERROR NOTA"))))</f>
        <v>0</v>
      </c>
      <c r="DD294" s="307">
        <f t="shared" si="161"/>
        <v>0.70000000000000007</v>
      </c>
      <c r="DE294" s="307">
        <f t="shared" si="162"/>
        <v>0.70000000000000007</v>
      </c>
      <c r="DF294" s="308" t="str">
        <f t="shared" si="150"/>
        <v>SI</v>
      </c>
      <c r="DG294" s="308">
        <f t="shared" si="151"/>
        <v>0</v>
      </c>
      <c r="DH294" s="308">
        <f t="shared" si="163"/>
        <v>0</v>
      </c>
      <c r="DI294" s="308">
        <f t="shared" si="152"/>
        <v>0</v>
      </c>
      <c r="DJ294" s="310">
        <f t="shared" si="164"/>
        <v>7.0000000000000009</v>
      </c>
      <c r="DK294" s="310">
        <f t="shared" si="153"/>
        <v>7.0000000000000009</v>
      </c>
      <c r="DL294" s="305">
        <f t="shared" si="165"/>
        <v>5075</v>
      </c>
      <c r="DM294" s="305">
        <f>VLOOKUP(A294,'5 TD'!$A:$B,2,0)</f>
        <v>5075</v>
      </c>
      <c r="DN294" s="310">
        <f t="shared" si="154"/>
        <v>7</v>
      </c>
      <c r="DO294" s="308" t="str">
        <f t="shared" si="155"/>
        <v>APROBADO</v>
      </c>
      <c r="DP294" s="308" t="str">
        <f t="shared" si="137"/>
        <v>APROBADO</v>
      </c>
      <c r="DQ294" s="310">
        <f t="shared" si="138"/>
        <v>7</v>
      </c>
      <c r="DR294" s="308" t="str">
        <f t="shared" si="166"/>
        <v>APROBADO</v>
      </c>
      <c r="DS294" s="301" t="str">
        <f>+('3 Planilla Preadjudicación OTIC'!BO294)</f>
        <v>Si</v>
      </c>
      <c r="DT294" s="301">
        <f>IF(DR294="APROBADO",VLOOKUP(A294,'5 TD'!$D$3:$E$270,2,0),"NO APLICA")</f>
        <v>7</v>
      </c>
      <c r="DU294" s="301" t="str">
        <f t="shared" si="139"/>
        <v>SI</v>
      </c>
      <c r="DV294" s="301">
        <f>IF(DU294="SI",VLOOKUP(A294,'5 TD'!$G$3:$H$270,2,0),"NO APLICA ")</f>
        <v>7.0000000000000009</v>
      </c>
      <c r="DW294" s="301" t="str">
        <f t="shared" si="167"/>
        <v>SI</v>
      </c>
      <c r="DX294" s="301">
        <f>IF(DW294="SI",VLOOKUP(A294,'5 TD'!$J$4:$K$472,2,0),"NO APLICA")</f>
        <v>7</v>
      </c>
      <c r="DY294" s="301" t="str">
        <f t="shared" si="168"/>
        <v>SI</v>
      </c>
      <c r="DZ294" s="310">
        <f>IF(DY294="SI",VLOOKUP(A294,'5 TD'!$M$4:$N$350,2,0),"NO APLICA")</f>
        <v>7</v>
      </c>
      <c r="EA294" s="301" t="str">
        <f t="shared" si="156"/>
        <v>SI</v>
      </c>
      <c r="EB294" s="305">
        <f t="shared" si="169"/>
        <v>5075</v>
      </c>
      <c r="EC294" s="305">
        <f>IF(EA294="SI",VLOOKUP(A294,'5 TD'!$V$4:$W$479,2,0),"NO APLICA")</f>
        <v>5075</v>
      </c>
      <c r="ED294" s="301" t="str">
        <f t="shared" si="140"/>
        <v>SI</v>
      </c>
      <c r="EE294" s="311">
        <f>IF(ED294="SI",VLOOKUP(AI294,COMPORTAMIENTO!$A$1:$H$2100,7,0),"NO APLICA")</f>
        <v>0</v>
      </c>
      <c r="EF294" s="312">
        <f>IF(ED294="SI",VLOOKUP(A294,'5 TD'!$P$2:$Q$479,2,0),"NO APLICA")</f>
        <v>0</v>
      </c>
      <c r="EG294" s="301" t="str">
        <f t="shared" si="141"/>
        <v>SI</v>
      </c>
      <c r="EH294" s="301">
        <f>IF(CZ294="no",0,VLOOKUP(AI294,EXPERIENCIA!$A$1:$C$2100,2,0))</f>
        <v>181</v>
      </c>
      <c r="EI294" s="301">
        <f>IF(CZ294="si",VLOOKUP(A294,'5 TD'!$S$3:$T$2103,2,0),0)</f>
        <v>181</v>
      </c>
      <c r="EJ294" s="301" t="str">
        <f t="shared" si="142"/>
        <v>SI</v>
      </c>
      <c r="EK294" s="301">
        <f>+('3 Planilla Preadjudicación OTIC'!BU295)</f>
        <v>0</v>
      </c>
      <c r="EL294" s="313" t="s">
        <v>2318</v>
      </c>
      <c r="EM294" s="314" t="s">
        <v>1710</v>
      </c>
    </row>
    <row r="295" spans="1:144" s="313" customFormat="1" ht="15" hidden="1" customHeight="1" x14ac:dyDescent="0.3">
      <c r="A295" s="301">
        <f>+('3 Planilla Preadjudicación OTIC'!A295)</f>
        <v>14550</v>
      </c>
      <c r="B295" s="301" t="str">
        <f>+('3 Planilla Preadjudicación OTIC'!B295)</f>
        <v>53334038-5</v>
      </c>
      <c r="C295" s="302">
        <f>+('3 Planilla Preadjudicación OTIC'!E295)</f>
        <v>2025</v>
      </c>
      <c r="D295" s="302" t="str">
        <f>+('3 Planilla Preadjudicación OTIC'!F295)</f>
        <v>Fondos Regionales</v>
      </c>
      <c r="E295" s="302" t="str">
        <f>+('3 Planilla Preadjudicación OTIC'!G295)</f>
        <v>61531000-K</v>
      </c>
      <c r="F295" s="302" t="str">
        <f>+('3 Planilla Preadjudicación OTIC'!H295)</f>
        <v>SENCE</v>
      </c>
      <c r="G295" s="302"/>
      <c r="H295" s="302"/>
      <c r="I295" s="302" t="str">
        <f>+('3 Planilla Preadjudicación OTIC'!I295)</f>
        <v>LABORES DE CARPINTERÍA DE OBRA GRUESA BÁSICA</v>
      </c>
      <c r="J295" s="302" t="str">
        <f>+('3 Planilla Preadjudicación OTIC'!J295)</f>
        <v>PF1566</v>
      </c>
      <c r="K295" s="302" t="str">
        <f>+('3 Planilla Preadjudicación OTIC'!K295)</f>
        <v>TÉCNICAS PARA EL EMPRENDIMIENTO</v>
      </c>
      <c r="L295" s="302" t="str">
        <f>+('3 Planilla Preadjudicación OTIC'!L295)</f>
        <v>PF0921</v>
      </c>
      <c r="M295" s="301">
        <f>+('3 Planilla Preadjudicación OTIC'!M295)</f>
        <v>9</v>
      </c>
      <c r="N295" s="302" t="str">
        <f>+('3 Planilla Preadjudicación OTIC'!N295)</f>
        <v>DE LA ARAUCANÍA</v>
      </c>
      <c r="O295" s="302" t="str">
        <f>+('3 Planilla Preadjudicación OTIC'!O295)</f>
        <v>CARAHUE</v>
      </c>
      <c r="P295" s="302" t="str">
        <f>+('3 Planilla Preadjudicación OTIC'!P295)</f>
        <v>PERSONAS VULNERABLES PERTENECIENTES AL 80 % MÁS VULNERABLE</v>
      </c>
      <c r="Q295" s="302" t="str">
        <f>+('3 Planilla Preadjudicación OTIC'!Q295)</f>
        <v>PRESENCIAL</v>
      </c>
      <c r="R295" s="302" t="str">
        <f>+('3 Planilla Preadjudicación OTIC'!R295)</f>
        <v>INDEPENDIENTE</v>
      </c>
      <c r="S295" s="302" t="str">
        <f>+('3 Planilla Preadjudicación OTIC'!S295)</f>
        <v>01. LUNES - MAÑANA / 04. MARTES - MAÑANA / 07. MIÉRCOLES - MAÑANA / 10. JUEVES - MAÑANA / 13. VIERNES - MAÑANA</v>
      </c>
      <c r="T295" s="301">
        <f>+('3 Planilla Preadjudicación OTIC'!T295)</f>
        <v>20</v>
      </c>
      <c r="U295" s="301">
        <f>+('3 Planilla Preadjudicación OTIC'!U295)</f>
        <v>170</v>
      </c>
      <c r="V295" s="301">
        <f>+('3 Planilla Preadjudicación OTIC'!V295)</f>
        <v>12</v>
      </c>
      <c r="W295" s="301">
        <f>+('3 Planilla Preadjudicación OTIC'!W295)</f>
        <v>182</v>
      </c>
      <c r="X295" s="301">
        <f>+('3 Planilla Preadjudicación OTIC'!X295)</f>
        <v>4</v>
      </c>
      <c r="Y295" s="301" t="str">
        <f>+('3 Planilla Preadjudicación OTIC'!Y295)</f>
        <v>SI</v>
      </c>
      <c r="Z295" s="301" t="str">
        <f>+('3 Planilla Preadjudicación OTIC'!Z295)</f>
        <v>SI</v>
      </c>
      <c r="AA295" s="301" t="str">
        <f>+('3 Planilla Preadjudicación OTIC'!AA295)</f>
        <v>SI</v>
      </c>
      <c r="AB295" s="302" t="str">
        <f>+('3 Planilla Preadjudicación OTIC'!AB295)</f>
        <v> </v>
      </c>
      <c r="AC295" s="302" t="str">
        <f>+('3 Planilla Preadjudicación OTIC'!AC295)</f>
        <v>EDUCACIÓN MEDIA COMPLETA, PREFERENTEMENTE</v>
      </c>
      <c r="AD295" s="301" t="str">
        <f>+('3 Planilla Preadjudicación OTIC'!AD295)</f>
        <v> </v>
      </c>
      <c r="AE295" s="302" t="str">
        <f>+('3 Planilla Preadjudicación OTIC'!AE295)</f>
        <v> </v>
      </c>
      <c r="AF295" s="301" t="str">
        <f>+('3 Planilla Preadjudicación OTIC'!AF295)</f>
        <v>CONVOCATORIA ABIERTA</v>
      </c>
      <c r="AG295" s="301">
        <f>+('3 Planilla Preadjudicación OTIC'!AG295)</f>
        <v>46</v>
      </c>
      <c r="AH295" s="303">
        <v>2</v>
      </c>
      <c r="AI295" s="301" t="str">
        <f>+('3 Planilla Preadjudicación OTIC'!AI295)</f>
        <v>76418347-9</v>
      </c>
      <c r="AJ295" s="304" t="str">
        <f>+('3 Planilla Preadjudicación OTIC'!AJ295)</f>
        <v>Sociedad de Capacitación Alta Experticie LTDA</v>
      </c>
      <c r="AK295" s="302">
        <f>+('3 Planilla Preadjudicación OTIC'!AK295)</f>
        <v>182</v>
      </c>
      <c r="AL295" s="301">
        <f>+('3 Planilla Preadjudicación OTIC'!AL295)</f>
        <v>46</v>
      </c>
      <c r="AM295" s="301">
        <f>+('3 Planilla Preadjudicación OTIC'!AM295)</f>
        <v>5075</v>
      </c>
      <c r="AN295" s="305">
        <f>+('3 Planilla Preadjudicación OTIC'!AN295)</f>
        <v>275000</v>
      </c>
      <c r="AO295" s="305">
        <f>+('3 Planilla Preadjudicación OTIC'!AO295)</f>
        <v>0</v>
      </c>
      <c r="AP295" s="305" t="str">
        <f>+('3 Planilla Preadjudicación OTIC'!AP295)</f>
        <v>18.473.000</v>
      </c>
      <c r="AQ295" s="305">
        <f>+('3 Planilla Preadjudicación OTIC'!AQ295)</f>
        <v>3680000</v>
      </c>
      <c r="AR295" s="305">
        <f>+('3 Planilla Preadjudicación OTIC'!AR295)</f>
        <v>5500000</v>
      </c>
      <c r="AS295" s="305">
        <f>+('3 Planilla Preadjudicación OTIC'!AS295)</f>
        <v>4600000</v>
      </c>
      <c r="AT295" s="305">
        <f>+('3 Planilla Preadjudicación OTIC'!AT295)</f>
        <v>0</v>
      </c>
      <c r="AU295" s="305" t="str">
        <f>+('3 Planilla Preadjudicación OTIC'!AU295)</f>
        <v>32.253.000</v>
      </c>
      <c r="AV295" s="305" t="str">
        <f>+('3 Planilla Preadjudicación OTIC'!AV295)</f>
        <v>Si</v>
      </c>
      <c r="AW295" s="301" t="str">
        <f>+('3 Planilla Preadjudicación OTIC'!AW295)</f>
        <v>sin observaciones</v>
      </c>
      <c r="AX295" s="302">
        <f>+('3 Planilla Preadjudicación OTIC'!AX295)</f>
        <v>7</v>
      </c>
      <c r="AY295" s="301">
        <f>+('3 Planilla Preadjudicación OTIC'!AY295)</f>
        <v>7</v>
      </c>
      <c r="AZ295" s="301" t="str">
        <f>+('3 Planilla Preadjudicación OTIC'!BA295)</f>
        <v>-</v>
      </c>
      <c r="BA295" s="301" t="str">
        <f>+('3 Planilla Preadjudicación OTIC'!BB295)</f>
        <v>-</v>
      </c>
      <c r="BB295" s="301" t="str">
        <f>+('3 Planilla Preadjudicación OTIC'!BC295)</f>
        <v>-</v>
      </c>
      <c r="BC295" s="301" t="str">
        <f>+('3 Planilla Preadjudicación OTIC'!BD295)</f>
        <v>-</v>
      </c>
      <c r="BD295" s="301" t="str">
        <f>+('3 Planilla Preadjudicación OTIC'!BE295)</f>
        <v>-</v>
      </c>
      <c r="BE295" s="301" t="str">
        <f>+('3 Planilla Preadjudicación OTIC'!BF295)</f>
        <v>-</v>
      </c>
      <c r="BF295" s="301"/>
      <c r="BG295" s="301">
        <f>+('3 Planilla Preadjudicación OTIC'!BG295)</f>
        <v>6.2</v>
      </c>
      <c r="BH295" s="301">
        <f>+('3 Planilla Preadjudicación OTIC'!BH295)</f>
        <v>7</v>
      </c>
      <c r="BI295" s="301">
        <f>+('3 Planilla Preadjudicación OTIC'!BI295)</f>
        <v>7</v>
      </c>
      <c r="BJ295" s="301">
        <f>+('3 Planilla Preadjudicación OTIC'!BJ295)</f>
        <v>7</v>
      </c>
      <c r="BK295" s="301">
        <f>+('3 Planilla Preadjudicación OTIC'!BK295)</f>
        <v>7</v>
      </c>
      <c r="BL295" s="306">
        <f>+('3 Planilla Preadjudicación OTIC'!BM295)</f>
        <v>7</v>
      </c>
      <c r="BM295" s="307">
        <f>ROUND(('3 Planilla Preadjudicación OTIC'!BN295),1)</f>
        <v>6.8</v>
      </c>
      <c r="BN295" s="302">
        <f>+('3 Planilla Preadjudicación OTIC'!BO295)</f>
        <v>0</v>
      </c>
      <c r="BO295" s="302">
        <f>+('3 Planilla Preadjudicación OTIC'!BP295)</f>
        <v>0</v>
      </c>
      <c r="BP295" s="302">
        <f>+('3 Planilla Preadjudicación OTIC'!BQ295)</f>
        <v>0</v>
      </c>
      <c r="BQ295" s="302">
        <f>+('3 Planilla Preadjudicación OTIC'!BR295)</f>
        <v>0</v>
      </c>
      <c r="BR295" s="302">
        <f>+('3 Planilla Preadjudicación OTIC'!BS295)</f>
        <v>0</v>
      </c>
      <c r="BS295" s="302">
        <f>+('3 Planilla Preadjudicación OTIC'!BT295)</f>
        <v>0</v>
      </c>
      <c r="BT295" s="304"/>
      <c r="BU295" s="308">
        <f>IF(VLOOKUP(A295,'BD OFICIAL'!$A$1:$AL$2097,7,0)=D295,0,1)</f>
        <v>0</v>
      </c>
      <c r="BV295" s="308">
        <f>IF(VLOOKUP(A295,'BD OFICIAL'!$A$1:$AL$2097,11,0)=J295,0,1)</f>
        <v>0</v>
      </c>
      <c r="BW295" s="308">
        <f>IF(VLOOKUP(A295,'BD OFICIAL'!$A$1:$AL$2097,13,0)=L295,0,1)</f>
        <v>0</v>
      </c>
      <c r="BX295" s="301">
        <f>IF(VLOOKUP(A295,'BD OFICIAL'!$A$1:$AL$2097,16,0)=O295,0,1)</f>
        <v>0</v>
      </c>
      <c r="BY295" s="301">
        <f>IF(VLOOKUP(A295,'BD OFICIAL'!$A$1:$AL$2097,17,0)=P295,0,1)</f>
        <v>0</v>
      </c>
      <c r="BZ295" s="301">
        <f>IF(VLOOKUP(A295,'BD OFICIAL'!$A$1:$AL$2097,19,0)=R295,0,1)</f>
        <v>0</v>
      </c>
      <c r="CA295" s="301">
        <f>IF(VLOOKUP(A295,'BD OFICIAL'!$A$1:$AL$2097,21,0)=T295,0,1)</f>
        <v>0</v>
      </c>
      <c r="CB295" s="301">
        <f>IF(VLOOKUP(A295,'BD OFICIAL'!$A$1:$AL$2097,24,0)=AK295,0,1)</f>
        <v>0</v>
      </c>
      <c r="CC295" s="301">
        <f>IF(VLOOKUP(A295,'BD OFICIAL'!$A$1:$AL$2097,25,0)=X295,0,1)</f>
        <v>0</v>
      </c>
      <c r="CD295" s="301">
        <f>IF(VLOOKUP(A295,'BD OFICIAL'!$A$1:$AL$2097,26,0)=Y295,0,1)</f>
        <v>0</v>
      </c>
      <c r="CE295" s="301">
        <f>IF(VLOOKUP(A295,'BD OFICIAL'!$A$1:$AL$2097,27,0)=Z295,0,1)</f>
        <v>0</v>
      </c>
      <c r="CF295" s="301">
        <f>IF(VLOOKUP(A295,'BD OFICIAL'!$A$1:$AL$2097,28,0)=AA295,0,1)</f>
        <v>0</v>
      </c>
      <c r="CG295" s="301">
        <f>IF(VLOOKUP(A295,'BD OFICIAL'!$A$1:$AL$2097,33,0)=AF295,0,1)</f>
        <v>0</v>
      </c>
      <c r="CH295" s="301">
        <f>IF(VLOOKUP(A295,'BD OFICIAL'!$A$1:$AL$2097,35,0)=AH295,0,1)</f>
        <v>0</v>
      </c>
      <c r="CI295" s="308">
        <f>IF(VLOOKUP(A295,'BD OFICIAL'!$A$1:$AL$2097,34,0)=AL295,0,1)</f>
        <v>0</v>
      </c>
      <c r="CJ295" s="305">
        <f>VLOOKUP(A295,'BD OFICIAL'!$A$1:$AM$2097,36,0)*AM295-AP295</f>
        <v>0</v>
      </c>
      <c r="CK295" s="308" t="str">
        <f t="shared" si="143"/>
        <v>SHNOM</v>
      </c>
      <c r="CL295" s="308" t="str">
        <f t="shared" si="144"/>
        <v>SI</v>
      </c>
      <c r="CM295" s="308" t="str">
        <f t="shared" si="157"/>
        <v>NO</v>
      </c>
      <c r="CN295" s="309">
        <f t="shared" si="158"/>
        <v>0</v>
      </c>
      <c r="CO295" s="309">
        <f t="shared" si="145"/>
        <v>0</v>
      </c>
      <c r="CP295" s="309">
        <f t="shared" si="136"/>
        <v>0</v>
      </c>
      <c r="CQ295" s="309">
        <f>IF(Y295="NO",0,IF(Y295="SI",IF(VLOOKUP(A295,'BD OFICIAL'!$A:$AO,40,0)=AQ295,0,1)))</f>
        <v>0</v>
      </c>
      <c r="CR295" s="309">
        <f>IF(Z295="NO",0,IF(Z295="SI",IF(VLOOKUP(A295,'BD OFICIAL'!$A:$AO,41,0)=AS295,0,1)))</f>
        <v>0</v>
      </c>
      <c r="CS295" s="309">
        <f t="shared" si="146"/>
        <v>0</v>
      </c>
      <c r="CT295" s="309">
        <f t="shared" si="147"/>
        <v>0</v>
      </c>
      <c r="CU295" s="309">
        <f>IF(VLOOKUP(A295,'BD OFICIAL'!$A$1:$AL$1055,31,0)="SI",IF(AT295&gt;0,0,1),IF(AT295=0,0,1))</f>
        <v>0</v>
      </c>
      <c r="CV295" s="309">
        <f t="shared" si="148"/>
        <v>0</v>
      </c>
      <c r="CW295" s="309">
        <f t="shared" si="149"/>
        <v>0</v>
      </c>
      <c r="CX295" s="308" t="str">
        <f t="shared" si="159"/>
        <v>SI</v>
      </c>
      <c r="CY295" s="309">
        <f t="shared" si="160"/>
        <v>0</v>
      </c>
      <c r="CZ295" s="308" t="str">
        <f>IF(ISERROR(VLOOKUP(AI295,EXPERIENCIA!$A$1:$C$2100,1,0)),"NO","SI")</f>
        <v>SI</v>
      </c>
      <c r="DA295" s="308">
        <f>IF(CX295="no","NO APLICA",IF(AX295=0,"ERROR NOTA",IF(AND(AX295&gt;1,CZ295="NO"),"ERROR NOTA",IF(AND(CZ295="NO",AX295=1),0,IF(VLOOKUP(AI295,EXPERIENCIA!$A$1:$C$2100,3,0)=AX295,0,"ERROR NOTA")))))</f>
        <v>0</v>
      </c>
      <c r="DB295" s="308" t="str">
        <f>IF(ISERROR(VLOOKUP(AI295,COMPORTAMIENTO!$A$1:$C$2100,1,0)),"NO","SI")</f>
        <v>SI</v>
      </c>
      <c r="DC295" s="308">
        <f>IF(CX295="NO","NO APLICA",IF(AY295=0,"ERROR NOTA",IF(AND(DB295="NO",AY295=7),0,IF(VLOOKUP(AI295,COMPORTAMIENTO!$A$2:$H$2100,8,0)=AY295,0,"ERROR NOTA"))))</f>
        <v>0</v>
      </c>
      <c r="DD295" s="307">
        <f t="shared" si="161"/>
        <v>0.70000000000000007</v>
      </c>
      <c r="DE295" s="307">
        <f t="shared" si="162"/>
        <v>0.70000000000000007</v>
      </c>
      <c r="DF295" s="308" t="str">
        <f t="shared" si="150"/>
        <v>SI</v>
      </c>
      <c r="DG295" s="308">
        <f t="shared" si="151"/>
        <v>0</v>
      </c>
      <c r="DH295" s="308">
        <f t="shared" si="163"/>
        <v>0</v>
      </c>
      <c r="DI295" s="308">
        <f t="shared" si="152"/>
        <v>0</v>
      </c>
      <c r="DJ295" s="310">
        <f t="shared" si="164"/>
        <v>6.7600000000000007</v>
      </c>
      <c r="DK295" s="310">
        <f t="shared" si="153"/>
        <v>6.7600000000000007</v>
      </c>
      <c r="DL295" s="305">
        <f t="shared" si="165"/>
        <v>5075</v>
      </c>
      <c r="DM295" s="305">
        <f>VLOOKUP(A295,'5 TD'!$A:$B,2,0)</f>
        <v>5075</v>
      </c>
      <c r="DN295" s="310">
        <f t="shared" si="154"/>
        <v>7</v>
      </c>
      <c r="DO295" s="308" t="str">
        <f t="shared" si="155"/>
        <v>APROBADO</v>
      </c>
      <c r="DP295" s="308" t="str">
        <f t="shared" si="137"/>
        <v>APROBADO</v>
      </c>
      <c r="DQ295" s="310">
        <f t="shared" si="138"/>
        <v>6.8</v>
      </c>
      <c r="DR295" s="308" t="str">
        <f t="shared" si="166"/>
        <v>APROBADO</v>
      </c>
      <c r="DS295" s="301">
        <f>+('3 Planilla Preadjudicación OTIC'!BO295)</f>
        <v>0</v>
      </c>
      <c r="DT295" s="301">
        <f>IF(DR295="APROBADO",VLOOKUP(A295,'5 TD'!$D$3:$E$270,2,0),"NO APLICA")</f>
        <v>7</v>
      </c>
      <c r="DU295" s="301" t="str">
        <f t="shared" si="139"/>
        <v>NO</v>
      </c>
      <c r="DV295" s="301" t="str">
        <f>IF(DU295="SI",VLOOKUP(A295,'5 TD'!$G$3:$H$270,2,0),"NO APLICA ")</f>
        <v xml:space="preserve">NO APLICA </v>
      </c>
      <c r="DW295" s="301" t="str">
        <f t="shared" si="167"/>
        <v>NO</v>
      </c>
      <c r="DX295" s="301" t="str">
        <f>IF(DW295="SI",VLOOKUP(A295,'5 TD'!$J$4:$K$472,2,0),"NO APLICA")</f>
        <v>NO APLICA</v>
      </c>
      <c r="DY295" s="301" t="str">
        <f t="shared" si="168"/>
        <v>NO</v>
      </c>
      <c r="DZ295" s="310" t="str">
        <f>IF(DY295="SI",VLOOKUP(A295,'5 TD'!$M$4:$N$350,2,0),"NO APLICA")</f>
        <v>NO APLICA</v>
      </c>
      <c r="EA295" s="301" t="str">
        <f t="shared" si="156"/>
        <v>NO APLICA</v>
      </c>
      <c r="EB295" s="305" t="str">
        <f t="shared" si="169"/>
        <v/>
      </c>
      <c r="EC295" s="305" t="str">
        <f>IF(EA295="SI",VLOOKUP(A295,'5 TD'!$V$4:$W$479,2,0),"NO APLICA")</f>
        <v>NO APLICA</v>
      </c>
      <c r="ED295" s="301" t="str">
        <f t="shared" si="140"/>
        <v>NO</v>
      </c>
      <c r="EE295" s="311" t="str">
        <f>IF(ED295="SI",VLOOKUP(AI295,COMPORTAMIENTO!$A$1:$H$2100,7,0),"NO APLICA")</f>
        <v>NO APLICA</v>
      </c>
      <c r="EF295" s="312" t="str">
        <f>IF(ED295="SI",VLOOKUP(A295,'5 TD'!$P$2:$Q$479,2,0),"NO APLICA")</f>
        <v>NO APLICA</v>
      </c>
      <c r="EG295" s="301" t="str">
        <f t="shared" si="141"/>
        <v>NO</v>
      </c>
      <c r="EH295" s="301">
        <f>IF(CZ295="no",0,VLOOKUP(AI295,EXPERIENCIA!$A$1:$C$2100,2,0))</f>
        <v>181</v>
      </c>
      <c r="EI295" s="301">
        <f>IF(CZ295="si",VLOOKUP(A295,'5 TD'!$S$3:$T$2103,2,0),0)</f>
        <v>181</v>
      </c>
      <c r="EJ295" s="301" t="str">
        <f t="shared" si="142"/>
        <v>SI</v>
      </c>
      <c r="EK295" s="301">
        <f>+('3 Planilla Preadjudicación OTIC'!BU296)</f>
        <v>0</v>
      </c>
      <c r="EL295" s="313" t="s">
        <v>1709</v>
      </c>
      <c r="EM295" s="314" t="s">
        <v>1710</v>
      </c>
    </row>
    <row r="296" spans="1:144" ht="15" hidden="1" customHeight="1" x14ac:dyDescent="0.3">
      <c r="A296" s="2">
        <f>+('3 Planilla Preadjudicación OTIC'!A296)</f>
        <v>14549</v>
      </c>
      <c r="B296" s="2" t="str">
        <f>+('3 Planilla Preadjudicación OTIC'!B296)</f>
        <v>53334038-5</v>
      </c>
      <c r="C296" s="4">
        <f>+('3 Planilla Preadjudicación OTIC'!E296)</f>
        <v>2025</v>
      </c>
      <c r="D296" s="4" t="str">
        <f>+('3 Planilla Preadjudicación OTIC'!F296)</f>
        <v>Fondos Regionales</v>
      </c>
      <c r="E296" s="4" t="str">
        <f>+('3 Planilla Preadjudicación OTIC'!G296)</f>
        <v>61531000-K</v>
      </c>
      <c r="F296" s="4" t="str">
        <f>+('3 Planilla Preadjudicación OTIC'!H296)</f>
        <v>SENCE</v>
      </c>
      <c r="G296" s="4"/>
      <c r="H296" s="4"/>
      <c r="I296" s="4" t="str">
        <f>+('3 Planilla Preadjudicación OTIC'!I296)</f>
        <v>LABORES DE CARPINTERÍA DE OBRA GRUESA BÁSICA</v>
      </c>
      <c r="J296" s="4" t="str">
        <f>+('3 Planilla Preadjudicación OTIC'!J296)</f>
        <v>PF1566</v>
      </c>
      <c r="K296" s="4" t="str">
        <f>+('3 Planilla Preadjudicación OTIC'!K296)</f>
        <v>TÉCNICAS PARA EL EMPRENDIMIENTO</v>
      </c>
      <c r="L296" s="4" t="str">
        <f>+('3 Planilla Preadjudicación OTIC'!L296)</f>
        <v>PF0921</v>
      </c>
      <c r="M296" s="2">
        <f>+('3 Planilla Preadjudicación OTIC'!M296)</f>
        <v>9</v>
      </c>
      <c r="N296" s="4" t="str">
        <f>+('3 Planilla Preadjudicación OTIC'!N296)</f>
        <v>DE LA ARAUCANÍA</v>
      </c>
      <c r="O296" s="4" t="str">
        <f>+('3 Planilla Preadjudicación OTIC'!O296)</f>
        <v>TOLTÉN</v>
      </c>
      <c r="P296" s="4" t="str">
        <f>+('3 Planilla Preadjudicación OTIC'!P296)</f>
        <v>PERSONAS VULNERABLES PERTENECIENTES AL 80 % MÁS VULNERABLE</v>
      </c>
      <c r="Q296" s="4" t="str">
        <f>+('3 Planilla Preadjudicación OTIC'!Q296)</f>
        <v>PRESENCIAL</v>
      </c>
      <c r="R296" s="4" t="str">
        <f>+('3 Planilla Preadjudicación OTIC'!R296)</f>
        <v>INDEPENDIENTE</v>
      </c>
      <c r="S296" s="4" t="str">
        <f>+('3 Planilla Preadjudicación OTIC'!S296)</f>
        <v>01. LUNES - MAÑANA / 04. MARTES - MAÑANA / 07. MIÉRCOLES - MAÑANA / 10. JUEVES - MAÑANA / 13. VIERNES - MAÑANA</v>
      </c>
      <c r="T296" s="2">
        <f>+('3 Planilla Preadjudicación OTIC'!T296)</f>
        <v>20</v>
      </c>
      <c r="U296" s="2">
        <f>+('3 Planilla Preadjudicación OTIC'!U296)</f>
        <v>170</v>
      </c>
      <c r="V296" s="2">
        <f>+('3 Planilla Preadjudicación OTIC'!V296)</f>
        <v>12</v>
      </c>
      <c r="W296" s="2">
        <f>+('3 Planilla Preadjudicación OTIC'!W296)</f>
        <v>182</v>
      </c>
      <c r="X296" s="2">
        <f>+('3 Planilla Preadjudicación OTIC'!X296)</f>
        <v>4</v>
      </c>
      <c r="Y296" s="2" t="str">
        <f>+('3 Planilla Preadjudicación OTIC'!Y296)</f>
        <v>SI</v>
      </c>
      <c r="Z296" s="2" t="str">
        <f>+('3 Planilla Preadjudicación OTIC'!Z296)</f>
        <v>SI</v>
      </c>
      <c r="AA296" s="2" t="str">
        <f>+('3 Planilla Preadjudicación OTIC'!AA296)</f>
        <v>SI</v>
      </c>
      <c r="AB296" s="4" t="str">
        <f>+('3 Planilla Preadjudicación OTIC'!AB296)</f>
        <v> </v>
      </c>
      <c r="AC296" s="4" t="str">
        <f>+('3 Planilla Preadjudicación OTIC'!AC296)</f>
        <v>EDUCACIÓN MEDIA COMPLETA, PREFERENTEMENTE</v>
      </c>
      <c r="AD296" s="2" t="str">
        <f>+('3 Planilla Preadjudicación OTIC'!AD296)</f>
        <v> </v>
      </c>
      <c r="AE296" s="4" t="str">
        <f>+('3 Planilla Preadjudicación OTIC'!AE296)</f>
        <v> </v>
      </c>
      <c r="AF296" s="2" t="str">
        <f>+('3 Planilla Preadjudicación OTIC'!AF296)</f>
        <v>CONVOCATORIA ABIERTA</v>
      </c>
      <c r="AG296" s="2">
        <f>+('3 Planilla Preadjudicación OTIC'!AG296)</f>
        <v>46</v>
      </c>
      <c r="AH296" s="30">
        <v>2</v>
      </c>
      <c r="AI296" s="2" t="str">
        <f>+('3 Planilla Preadjudicación OTIC'!AI296)</f>
        <v>78855250-5</v>
      </c>
      <c r="AJ296" s="135" t="str">
        <f>+('3 Planilla Preadjudicación OTIC'!AJ296)</f>
        <v>Sociedad de Capacitación y Desarrollo LTDA</v>
      </c>
      <c r="AK296" s="4">
        <f>+('3 Planilla Preadjudicación OTIC'!AK296)</f>
        <v>182</v>
      </c>
      <c r="AL296" s="2">
        <f>+('3 Planilla Preadjudicación OTIC'!AL296)</f>
        <v>46</v>
      </c>
      <c r="AM296" s="2">
        <f>+('3 Planilla Preadjudicación OTIC'!AM296)</f>
        <v>6.05</v>
      </c>
      <c r="AN296" s="12">
        <f>+('3 Planilla Preadjudicación OTIC'!AN296)</f>
        <v>270</v>
      </c>
      <c r="AO296" s="12">
        <f>+('3 Planilla Preadjudicación OTIC'!AO296)</f>
        <v>0</v>
      </c>
      <c r="AP296" s="12" t="str">
        <f>+('3 Planilla Preadjudicación OTIC'!AP296)</f>
        <v>22.022.000</v>
      </c>
      <c r="AQ296" s="12">
        <f>+('3 Planilla Preadjudicación OTIC'!AQ296)</f>
        <v>3680000</v>
      </c>
      <c r="AR296" s="12">
        <f>+('3 Planilla Preadjudicación OTIC'!AR296)</f>
        <v>5400000</v>
      </c>
      <c r="AS296" s="12">
        <f>+('3 Planilla Preadjudicación OTIC'!AS296)</f>
        <v>4600000</v>
      </c>
      <c r="AT296" s="12">
        <f>+('3 Planilla Preadjudicación OTIC'!AT296)</f>
        <v>0</v>
      </c>
      <c r="AU296" s="12" t="str">
        <f>+('3 Planilla Preadjudicación OTIC'!AU296)</f>
        <v>35.702.000</v>
      </c>
      <c r="AV296" s="12" t="str">
        <f>+('3 Planilla Preadjudicación OTIC'!AV296)</f>
        <v>No</v>
      </c>
      <c r="AW296" s="4" t="str">
        <f>+('3 Planilla Preadjudicación OTIC'!AW296)</f>
        <v>Mal calculado subsidio de herramientas</v>
      </c>
      <c r="AX296" s="4">
        <f>+('3 Planilla Preadjudicación OTIC'!AX296)</f>
        <v>0</v>
      </c>
      <c r="AY296" s="2">
        <f>+('3 Planilla Preadjudicación OTIC'!AY296)</f>
        <v>0</v>
      </c>
      <c r="AZ296" s="2" t="str">
        <f>+('3 Planilla Preadjudicación OTIC'!BA296)</f>
        <v>-</v>
      </c>
      <c r="BA296" s="2" t="str">
        <f>+('3 Planilla Preadjudicación OTIC'!BB296)</f>
        <v>-</v>
      </c>
      <c r="BB296" s="2" t="str">
        <f>+('3 Planilla Preadjudicación OTIC'!BC296)</f>
        <v>-</v>
      </c>
      <c r="BC296" s="2" t="str">
        <f>+('3 Planilla Preadjudicación OTIC'!BD296)</f>
        <v>-</v>
      </c>
      <c r="BD296" s="2" t="str">
        <f>+('3 Planilla Preadjudicación OTIC'!BE296)</f>
        <v>-</v>
      </c>
      <c r="BE296" s="2" t="str">
        <f>+('3 Planilla Preadjudicación OTIC'!BF296)</f>
        <v>-</v>
      </c>
      <c r="BF296" s="2"/>
      <c r="BG296" s="2">
        <f>+('3 Planilla Preadjudicación OTIC'!BG296)</f>
        <v>0</v>
      </c>
      <c r="BH296" s="2">
        <f>+('3 Planilla Preadjudicación OTIC'!BH296)</f>
        <v>0</v>
      </c>
      <c r="BI296" s="2">
        <f>+('3 Planilla Preadjudicación OTIC'!BI296)</f>
        <v>0</v>
      </c>
      <c r="BJ296" s="2">
        <f>+('3 Planilla Preadjudicación OTIC'!BJ296)</f>
        <v>0</v>
      </c>
      <c r="BK296" s="2">
        <f>+('3 Planilla Preadjudicación OTIC'!BK296)</f>
        <v>0</v>
      </c>
      <c r="BL296" s="199">
        <f>+('3 Planilla Preadjudicación OTIC'!BM296)</f>
        <v>0</v>
      </c>
      <c r="BM296" s="103">
        <f>ROUND(('3 Planilla Preadjudicación OTIC'!BN296),1)</f>
        <v>0</v>
      </c>
      <c r="BN296" s="4">
        <f>+('3 Planilla Preadjudicación OTIC'!BO296)</f>
        <v>0</v>
      </c>
      <c r="BO296" s="4">
        <f>+('3 Planilla Preadjudicación OTIC'!BP296)</f>
        <v>0</v>
      </c>
      <c r="BP296" s="4">
        <f>+('3 Planilla Preadjudicación OTIC'!BQ296)</f>
        <v>0</v>
      </c>
      <c r="BQ296" s="4">
        <f>+('3 Planilla Preadjudicación OTIC'!BR296)</f>
        <v>0</v>
      </c>
      <c r="BR296" s="4" t="str">
        <f>+('3 Planilla Preadjudicación OTIC'!BS296)</f>
        <v>AMANECER</v>
      </c>
      <c r="BS296" s="4">
        <f>+('3 Planilla Preadjudicación OTIC'!BT296)</f>
        <v>0</v>
      </c>
      <c r="BT296" s="135"/>
      <c r="BU296" s="85">
        <f>IF(VLOOKUP(A296,'BD OFICIAL'!$A$1:$AL$2097,7,0)=D296,0,1)</f>
        <v>0</v>
      </c>
      <c r="BV296" s="85">
        <f>IF(VLOOKUP(A296,'BD OFICIAL'!$A$1:$AL$2097,11,0)=J296,0,1)</f>
        <v>0</v>
      </c>
      <c r="BW296" s="85">
        <f>IF(VLOOKUP(A296,'BD OFICIAL'!$A$1:$AL$2097,13,0)=L296,0,1)</f>
        <v>0</v>
      </c>
      <c r="BX296" s="2">
        <f>IF(VLOOKUP(A296,'BD OFICIAL'!$A$1:$AL$2097,16,0)=O296,0,1)</f>
        <v>0</v>
      </c>
      <c r="BY296" s="2">
        <f>IF(VLOOKUP(A296,'BD OFICIAL'!$A$1:$AL$2097,17,0)=P296,0,1)</f>
        <v>0</v>
      </c>
      <c r="BZ296" s="2">
        <f>IF(VLOOKUP(A296,'BD OFICIAL'!$A$1:$AL$2097,19,0)=R296,0,1)</f>
        <v>0</v>
      </c>
      <c r="CA296" s="2">
        <f>IF(VLOOKUP(A296,'BD OFICIAL'!$A$1:$AL$2097,21,0)=T296,0,1)</f>
        <v>0</v>
      </c>
      <c r="CB296" s="2">
        <f>IF(VLOOKUP(A296,'BD OFICIAL'!$A$1:$AL$2097,24,0)=AK296,0,1)</f>
        <v>0</v>
      </c>
      <c r="CC296" s="2">
        <f>IF(VLOOKUP(A296,'BD OFICIAL'!$A$1:$AL$2097,25,0)=X296,0,1)</f>
        <v>0</v>
      </c>
      <c r="CD296" s="2">
        <f>IF(VLOOKUP(A296,'BD OFICIAL'!$A$1:$AL$2097,26,0)=Y296,0,1)</f>
        <v>0</v>
      </c>
      <c r="CE296" s="2">
        <f>IF(VLOOKUP(A296,'BD OFICIAL'!$A$1:$AL$2097,27,0)=Z296,0,1)</f>
        <v>0</v>
      </c>
      <c r="CF296" s="2">
        <f>IF(VLOOKUP(A296,'BD OFICIAL'!$A$1:$AL$2097,28,0)=AA296,0,1)</f>
        <v>0</v>
      </c>
      <c r="CG296" s="2">
        <f>IF(VLOOKUP(A296,'BD OFICIAL'!$A$1:$AL$2097,33,0)=AF296,0,1)</f>
        <v>0</v>
      </c>
      <c r="CH296" s="2">
        <f>IF(VLOOKUP(A296,'BD OFICIAL'!$A$1:$AL$2097,35,0)=AH296,0,1)</f>
        <v>0</v>
      </c>
      <c r="CI296" s="85">
        <f>IF(VLOOKUP(A296,'BD OFICIAL'!$A$1:$AL$2097,34,0)=AL296,0,1)</f>
        <v>0</v>
      </c>
      <c r="CJ296" s="12">
        <f>VLOOKUP(A296,'BD OFICIAL'!$A$1:$AM$2097,36,0)*AM296-AP296</f>
        <v>-21999978</v>
      </c>
      <c r="CK296" s="85" t="str">
        <f t="shared" si="143"/>
        <v>SHNOM</v>
      </c>
      <c r="CL296" s="85" t="str">
        <f t="shared" si="144"/>
        <v>SI</v>
      </c>
      <c r="CM296" s="85" t="str">
        <f t="shared" si="157"/>
        <v>NO</v>
      </c>
      <c r="CN296" s="31">
        <f t="shared" si="158"/>
        <v>0</v>
      </c>
      <c r="CO296" s="31">
        <f t="shared" si="145"/>
        <v>1</v>
      </c>
      <c r="CP296" s="31">
        <f t="shared" si="136"/>
        <v>1</v>
      </c>
      <c r="CQ296" s="31">
        <f>IF(Y296="NO",0,IF(Y296="SI",IF(VLOOKUP(A296,'BD OFICIAL'!$A:$AO,40,0)=AQ296,0,1)))</f>
        <v>0</v>
      </c>
      <c r="CR296" s="31">
        <f>IF(Z296="NO",0,IF(Z296="SI",IF(VLOOKUP(A296,'BD OFICIAL'!$A:$AO,41,0)=AS296,0,1)))</f>
        <v>0</v>
      </c>
      <c r="CS296" s="31">
        <f t="shared" si="146"/>
        <v>1</v>
      </c>
      <c r="CT296" s="31">
        <f t="shared" si="147"/>
        <v>1</v>
      </c>
      <c r="CU296" s="31">
        <f>IF(VLOOKUP(A296,'BD OFICIAL'!$A$1:$AL$1055,31,0)="SI",IF(AT296&gt;0,0,1),IF(AT296=0,0,1))</f>
        <v>0</v>
      </c>
      <c r="CV296" s="31">
        <f t="shared" si="148"/>
        <v>0</v>
      </c>
      <c r="CW296" s="31">
        <f t="shared" si="149"/>
        <v>0</v>
      </c>
      <c r="CX296" s="85" t="str">
        <f t="shared" si="159"/>
        <v>NO</v>
      </c>
      <c r="CY296" s="31">
        <f t="shared" si="160"/>
        <v>0</v>
      </c>
      <c r="CZ296" s="85" t="str">
        <f>IF(ISERROR(VLOOKUP(AI296,EXPERIENCIA!$A$1:$C$2100,1,0)),"NO","SI")</f>
        <v>SI</v>
      </c>
      <c r="DA296" s="85" t="str">
        <f>IF(CX296="no","NO APLICA",IF(AX296=0,"ERROR NOTA",IF(AND(AX296&gt;1,CZ296="NO"),"ERROR NOTA",IF(AND(CZ296="NO",AX296=1),0,IF(VLOOKUP(AI296,EXPERIENCIA!$A$1:$C$2100,3,0)=AX296,0,"ERROR NOTA")))))</f>
        <v>NO APLICA</v>
      </c>
      <c r="DB296" s="85" t="str">
        <f>IF(ISERROR(VLOOKUP(AI296,COMPORTAMIENTO!$A$1:$C$2100,1,0)),"NO","SI")</f>
        <v>SI</v>
      </c>
      <c r="DC296" s="85" t="str">
        <f>IF(CX296="NO","NO APLICA",IF(AY296=0,"ERROR NOTA",IF(AND(DB296="NO",AY296=7),0,IF(VLOOKUP(AI296,COMPORTAMIENTO!$A$2:$H$2100,8,0)=AY296,0,"ERROR NOTA"))))</f>
        <v>NO APLICA</v>
      </c>
      <c r="DD296" s="103" t="str">
        <f t="shared" si="161"/>
        <v>NO APLICA</v>
      </c>
      <c r="DE296" s="103" t="str">
        <f t="shared" si="162"/>
        <v>NO APLICA</v>
      </c>
      <c r="DF296" s="85" t="str">
        <f t="shared" si="150"/>
        <v>SI</v>
      </c>
      <c r="DG296" s="85">
        <f t="shared" si="151"/>
        <v>0</v>
      </c>
      <c r="DH296" s="85">
        <f t="shared" si="163"/>
        <v>0</v>
      </c>
      <c r="DI296" s="85" t="str">
        <f t="shared" si="152"/>
        <v>NO APLICA</v>
      </c>
      <c r="DJ296" s="7" t="str">
        <f t="shared" si="164"/>
        <v>NO APLICA</v>
      </c>
      <c r="DK296" s="7" t="str">
        <f t="shared" si="153"/>
        <v>NO APLICA</v>
      </c>
      <c r="DL296" s="12">
        <f t="shared" si="165"/>
        <v>6.05</v>
      </c>
      <c r="DM296" s="12">
        <f>VLOOKUP(A296,'5 TD'!$A:$B,2,0)</f>
        <v>5075</v>
      </c>
      <c r="DN296" s="7" t="str">
        <f t="shared" si="154"/>
        <v>NO APLICA</v>
      </c>
      <c r="DO296" s="85" t="str">
        <f t="shared" si="155"/>
        <v>NO APLICA</v>
      </c>
      <c r="DP296" s="85" t="str">
        <f t="shared" si="137"/>
        <v>NO APLICA</v>
      </c>
      <c r="DQ296" s="7" t="str">
        <f t="shared" si="138"/>
        <v>NO APLICA</v>
      </c>
      <c r="DR296" s="85" t="str">
        <f t="shared" si="166"/>
        <v>NO APLICA</v>
      </c>
      <c r="DS296" s="2">
        <f>+('3 Planilla Preadjudicación OTIC'!BO296)</f>
        <v>0</v>
      </c>
      <c r="DT296" s="2" t="str">
        <f>IF(DR296="APROBADO",VLOOKUP(A296,'5 TD'!$D$3:$E$270,2,0),"NO APLICA")</f>
        <v>NO APLICA</v>
      </c>
      <c r="DU296" s="2" t="str">
        <f t="shared" si="139"/>
        <v>NO APLICA</v>
      </c>
      <c r="DV296" s="2" t="str">
        <f>IF(DU296="SI",VLOOKUP(A296,'5 TD'!$G$3:$H$270,2,0),"NO APLICA ")</f>
        <v xml:space="preserve">NO APLICA </v>
      </c>
      <c r="DW296" s="2" t="str">
        <f t="shared" si="167"/>
        <v>NO</v>
      </c>
      <c r="DX296" s="2" t="str">
        <f>IF(DW296="SI",VLOOKUP(A296,'5 TD'!$J$4:$K$472,2,0),"NO APLICA")</f>
        <v>NO APLICA</v>
      </c>
      <c r="DY296" s="2" t="str">
        <f t="shared" si="168"/>
        <v>NO</v>
      </c>
      <c r="DZ296" s="7" t="str">
        <f>IF(DY296="SI",VLOOKUP(A296,'5 TD'!$M$4:$N$350,2,0),"NO APLICA")</f>
        <v>NO APLICA</v>
      </c>
      <c r="EA296" s="2" t="str">
        <f t="shared" si="156"/>
        <v>NO APLICA</v>
      </c>
      <c r="EB296" s="12" t="str">
        <f t="shared" si="169"/>
        <v/>
      </c>
      <c r="EC296" s="12" t="str">
        <f>IF(EA296="SI",VLOOKUP(A296,'5 TD'!$V$4:$W$479,2,0),"NO APLICA")</f>
        <v>NO APLICA</v>
      </c>
      <c r="ED296" s="2" t="str">
        <f t="shared" si="140"/>
        <v>NO</v>
      </c>
      <c r="EE296" s="79" t="str">
        <f>IF(ED296="SI",VLOOKUP(AI296,COMPORTAMIENTO!$A$1:$H$2100,7,0),"NO APLICA")</f>
        <v>NO APLICA</v>
      </c>
      <c r="EF296" s="234" t="str">
        <f>IF(ED296="SI",VLOOKUP(A296,'5 TD'!$P$2:$Q$479,2,0),"NO APLICA")</f>
        <v>NO APLICA</v>
      </c>
      <c r="EG296" s="2" t="str">
        <f t="shared" si="141"/>
        <v>NO</v>
      </c>
      <c r="EH296" s="2">
        <f>IF(CZ296="no",0,VLOOKUP(AI296,EXPERIENCIA!$A$1:$C$2100,2,0))</f>
        <v>36</v>
      </c>
      <c r="EI296" s="2">
        <f>IF(CZ296="si",VLOOKUP(A296,'5 TD'!$S$3:$T$2103,2,0),0)</f>
        <v>181</v>
      </c>
      <c r="EJ296" s="2" t="str">
        <f t="shared" si="142"/>
        <v>NO</v>
      </c>
      <c r="EK296" s="2">
        <f>+('3 Planilla Preadjudicación OTIC'!BU297)</f>
        <v>0</v>
      </c>
      <c r="EL296" s="3"/>
      <c r="EM296" s="3"/>
      <c r="EN296" s="3"/>
    </row>
    <row r="297" spans="1:144" ht="15" hidden="1" customHeight="1" x14ac:dyDescent="0.3">
      <c r="A297" s="2">
        <f>+('3 Planilla Preadjudicación OTIC'!A297)</f>
        <v>14550</v>
      </c>
      <c r="B297" s="2" t="str">
        <f>+('3 Planilla Preadjudicación OTIC'!B297)</f>
        <v>53334038-5</v>
      </c>
      <c r="C297" s="4">
        <f>+('3 Planilla Preadjudicación OTIC'!E297)</f>
        <v>2025</v>
      </c>
      <c r="D297" s="4" t="str">
        <f>+('3 Planilla Preadjudicación OTIC'!F297)</f>
        <v>Fondos Regionales</v>
      </c>
      <c r="E297" s="4" t="str">
        <f>+('3 Planilla Preadjudicación OTIC'!G297)</f>
        <v>61531000-K</v>
      </c>
      <c r="F297" s="4" t="str">
        <f>+('3 Planilla Preadjudicación OTIC'!H297)</f>
        <v>SENCE</v>
      </c>
      <c r="G297" s="4"/>
      <c r="H297" s="4"/>
      <c r="I297" s="4" t="str">
        <f>+('3 Planilla Preadjudicación OTIC'!I297)</f>
        <v>LABORES DE CARPINTERÍA DE OBRA GRUESA BÁSICA</v>
      </c>
      <c r="J297" s="4" t="str">
        <f>+('3 Planilla Preadjudicación OTIC'!J297)</f>
        <v>PF1566</v>
      </c>
      <c r="K297" s="4" t="str">
        <f>+('3 Planilla Preadjudicación OTIC'!K297)</f>
        <v>TÉCNICAS PARA EL EMPRENDIMIENTO</v>
      </c>
      <c r="L297" s="4" t="str">
        <f>+('3 Planilla Preadjudicación OTIC'!L297)</f>
        <v>PF0921</v>
      </c>
      <c r="M297" s="2">
        <f>+('3 Planilla Preadjudicación OTIC'!M297)</f>
        <v>9</v>
      </c>
      <c r="N297" s="4" t="str">
        <f>+('3 Planilla Preadjudicación OTIC'!N297)</f>
        <v>DE LA ARAUCANÍA</v>
      </c>
      <c r="O297" s="4" t="str">
        <f>+('3 Planilla Preadjudicación OTIC'!O297)</f>
        <v>CARAHUE</v>
      </c>
      <c r="P297" s="4" t="str">
        <f>+('3 Planilla Preadjudicación OTIC'!P297)</f>
        <v>PERSONAS VULNERABLES PERTENECIENTES AL 80 % MÁS VULNERABLE</v>
      </c>
      <c r="Q297" s="4" t="str">
        <f>+('3 Planilla Preadjudicación OTIC'!Q297)</f>
        <v>PRESENCIAL</v>
      </c>
      <c r="R297" s="4" t="str">
        <f>+('3 Planilla Preadjudicación OTIC'!R297)</f>
        <v>INDEPENDIENTE</v>
      </c>
      <c r="S297" s="4" t="str">
        <f>+('3 Planilla Preadjudicación OTIC'!S297)</f>
        <v>01. LUNES - MAÑANA / 04. MARTES - MAÑANA / 07. MIÉRCOLES - MAÑANA / 10. JUEVES - MAÑANA / 13. VIERNES - MAÑANA</v>
      </c>
      <c r="T297" s="2">
        <f>+('3 Planilla Preadjudicación OTIC'!T297)</f>
        <v>20</v>
      </c>
      <c r="U297" s="2">
        <f>+('3 Planilla Preadjudicación OTIC'!U297)</f>
        <v>170</v>
      </c>
      <c r="V297" s="2">
        <f>+('3 Planilla Preadjudicación OTIC'!V297)</f>
        <v>12</v>
      </c>
      <c r="W297" s="2">
        <f>+('3 Planilla Preadjudicación OTIC'!W297)</f>
        <v>182</v>
      </c>
      <c r="X297" s="2">
        <f>+('3 Planilla Preadjudicación OTIC'!X297)</f>
        <v>4</v>
      </c>
      <c r="Y297" s="2" t="str">
        <f>+('3 Planilla Preadjudicación OTIC'!Y297)</f>
        <v>SI</v>
      </c>
      <c r="Z297" s="2" t="str">
        <f>+('3 Planilla Preadjudicación OTIC'!Z297)</f>
        <v>SI</v>
      </c>
      <c r="AA297" s="2" t="str">
        <f>+('3 Planilla Preadjudicación OTIC'!AA297)</f>
        <v>SI</v>
      </c>
      <c r="AB297" s="4" t="str">
        <f>+('3 Planilla Preadjudicación OTIC'!AB297)</f>
        <v> </v>
      </c>
      <c r="AC297" s="4" t="str">
        <f>+('3 Planilla Preadjudicación OTIC'!AC297)</f>
        <v>EDUCACIÓN MEDIA COMPLETA, PREFERENTEMENTE</v>
      </c>
      <c r="AD297" s="2" t="str">
        <f>+('3 Planilla Preadjudicación OTIC'!AD297)</f>
        <v> </v>
      </c>
      <c r="AE297" s="4" t="str">
        <f>+('3 Planilla Preadjudicación OTIC'!AE297)</f>
        <v> </v>
      </c>
      <c r="AF297" s="2" t="str">
        <f>+('3 Planilla Preadjudicación OTIC'!AF297)</f>
        <v>CONVOCATORIA ABIERTA</v>
      </c>
      <c r="AG297" s="2">
        <f>+('3 Planilla Preadjudicación OTIC'!AG297)</f>
        <v>46</v>
      </c>
      <c r="AH297" s="30">
        <v>2</v>
      </c>
      <c r="AI297" s="2" t="str">
        <f>+('3 Planilla Preadjudicación OTIC'!AI297)</f>
        <v>78855250-5</v>
      </c>
      <c r="AJ297" s="135" t="str">
        <f>+('3 Planilla Preadjudicación OTIC'!AJ297)</f>
        <v>Sociedad de Capacitación y Desarrollo LTDA</v>
      </c>
      <c r="AK297" s="4">
        <f>+('3 Planilla Preadjudicación OTIC'!AK297)</f>
        <v>182</v>
      </c>
      <c r="AL297" s="2">
        <f>+('3 Planilla Preadjudicación OTIC'!AL297)</f>
        <v>46</v>
      </c>
      <c r="AM297" s="2">
        <f>+('3 Planilla Preadjudicación OTIC'!AM297)</f>
        <v>6.05</v>
      </c>
      <c r="AN297" s="12">
        <f>+('3 Planilla Preadjudicación OTIC'!AN297)</f>
        <v>270</v>
      </c>
      <c r="AO297" s="12">
        <f>+('3 Planilla Preadjudicación OTIC'!AO297)</f>
        <v>0</v>
      </c>
      <c r="AP297" s="12" t="str">
        <f>+('3 Planilla Preadjudicación OTIC'!AP297)</f>
        <v>22.022.000</v>
      </c>
      <c r="AQ297" s="12">
        <f>+('3 Planilla Preadjudicación OTIC'!AQ297)</f>
        <v>3680000</v>
      </c>
      <c r="AR297" s="12">
        <f>+('3 Planilla Preadjudicación OTIC'!AR297)</f>
        <v>5400000</v>
      </c>
      <c r="AS297" s="12">
        <f>+('3 Planilla Preadjudicación OTIC'!AS297)</f>
        <v>4600000</v>
      </c>
      <c r="AT297" s="12">
        <f>+('3 Planilla Preadjudicación OTIC'!AT297)</f>
        <v>0</v>
      </c>
      <c r="AU297" s="12" t="str">
        <f>+('3 Planilla Preadjudicación OTIC'!AU297)</f>
        <v>35.702.000</v>
      </c>
      <c r="AV297" s="12" t="str">
        <f>+('3 Planilla Preadjudicación OTIC'!AV297)</f>
        <v>No</v>
      </c>
      <c r="AW297" s="4" t="str">
        <f>+('3 Planilla Preadjudicación OTIC'!AW297)</f>
        <v>Mal calculado subsidio de herramientas</v>
      </c>
      <c r="AX297" s="4">
        <f>+('3 Planilla Preadjudicación OTIC'!AX297)</f>
        <v>0</v>
      </c>
      <c r="AY297" s="2">
        <f>+('3 Planilla Preadjudicación OTIC'!AY297)</f>
        <v>0</v>
      </c>
      <c r="AZ297" s="2" t="str">
        <f>+('3 Planilla Preadjudicación OTIC'!BA297)</f>
        <v>-</v>
      </c>
      <c r="BA297" s="2" t="str">
        <f>+('3 Planilla Preadjudicación OTIC'!BB297)</f>
        <v>-</v>
      </c>
      <c r="BB297" s="2" t="str">
        <f>+('3 Planilla Preadjudicación OTIC'!BC297)</f>
        <v>-</v>
      </c>
      <c r="BC297" s="2" t="str">
        <f>+('3 Planilla Preadjudicación OTIC'!BD297)</f>
        <v>-</v>
      </c>
      <c r="BD297" s="2" t="str">
        <f>+('3 Planilla Preadjudicación OTIC'!BE297)</f>
        <v>-</v>
      </c>
      <c r="BE297" s="2" t="str">
        <f>+('3 Planilla Preadjudicación OTIC'!BF297)</f>
        <v>-</v>
      </c>
      <c r="BF297" s="2"/>
      <c r="BG297" s="2">
        <f>+('3 Planilla Preadjudicación OTIC'!BG297)</f>
        <v>0</v>
      </c>
      <c r="BH297" s="2">
        <f>+('3 Planilla Preadjudicación OTIC'!BH297)</f>
        <v>0</v>
      </c>
      <c r="BI297" s="2">
        <f>+('3 Planilla Preadjudicación OTIC'!BI297)</f>
        <v>0</v>
      </c>
      <c r="BJ297" s="2">
        <f>+('3 Planilla Preadjudicación OTIC'!BJ297)</f>
        <v>0</v>
      </c>
      <c r="BK297" s="2">
        <f>+('3 Planilla Preadjudicación OTIC'!BK297)</f>
        <v>0</v>
      </c>
      <c r="BL297" s="199">
        <f>+('3 Planilla Preadjudicación OTIC'!BM297)</f>
        <v>0</v>
      </c>
      <c r="BM297" s="103">
        <f>ROUND(('3 Planilla Preadjudicación OTIC'!BN297),1)</f>
        <v>0</v>
      </c>
      <c r="BN297" s="4">
        <f>+('3 Planilla Preadjudicación OTIC'!BO297)</f>
        <v>0</v>
      </c>
      <c r="BO297" s="4">
        <f>+('3 Planilla Preadjudicación OTIC'!BP297)</f>
        <v>0</v>
      </c>
      <c r="BP297" s="4">
        <f>+('3 Planilla Preadjudicación OTIC'!BQ297)</f>
        <v>0</v>
      </c>
      <c r="BQ297" s="4">
        <f>+('3 Planilla Preadjudicación OTIC'!BR297)</f>
        <v>0</v>
      </c>
      <c r="BR297" s="4">
        <f>+('3 Planilla Preadjudicación OTIC'!BS297)</f>
        <v>0</v>
      </c>
      <c r="BS297" s="4">
        <f>+('3 Planilla Preadjudicación OTIC'!BT297)</f>
        <v>0</v>
      </c>
      <c r="BT297" s="135"/>
      <c r="BU297" s="85">
        <f>IF(VLOOKUP(A297,'BD OFICIAL'!$A$1:$AL$2097,7,0)=D297,0,1)</f>
        <v>0</v>
      </c>
      <c r="BV297" s="85">
        <f>IF(VLOOKUP(A297,'BD OFICIAL'!$A$1:$AL$2097,11,0)=J297,0,1)</f>
        <v>0</v>
      </c>
      <c r="BW297" s="85">
        <f>IF(VLOOKUP(A297,'BD OFICIAL'!$A$1:$AL$2097,13,0)=L297,0,1)</f>
        <v>0</v>
      </c>
      <c r="BX297" s="2">
        <f>IF(VLOOKUP(A297,'BD OFICIAL'!$A$1:$AL$2097,16,0)=O297,0,1)</f>
        <v>0</v>
      </c>
      <c r="BY297" s="2">
        <f>IF(VLOOKUP(A297,'BD OFICIAL'!$A$1:$AL$2097,17,0)=P297,0,1)</f>
        <v>0</v>
      </c>
      <c r="BZ297" s="2">
        <f>IF(VLOOKUP(A297,'BD OFICIAL'!$A$1:$AL$2097,19,0)=R297,0,1)</f>
        <v>0</v>
      </c>
      <c r="CA297" s="2">
        <f>IF(VLOOKUP(A297,'BD OFICIAL'!$A$1:$AL$2097,21,0)=T297,0,1)</f>
        <v>0</v>
      </c>
      <c r="CB297" s="2">
        <f>IF(VLOOKUP(A297,'BD OFICIAL'!$A$1:$AL$2097,24,0)=AK297,0,1)</f>
        <v>0</v>
      </c>
      <c r="CC297" s="2">
        <f>IF(VLOOKUP(A297,'BD OFICIAL'!$A$1:$AL$2097,25,0)=X297,0,1)</f>
        <v>0</v>
      </c>
      <c r="CD297" s="2">
        <f>IF(VLOOKUP(A297,'BD OFICIAL'!$A$1:$AL$2097,26,0)=Y297,0,1)</f>
        <v>0</v>
      </c>
      <c r="CE297" s="2">
        <f>IF(VLOOKUP(A297,'BD OFICIAL'!$A$1:$AL$2097,27,0)=Z297,0,1)</f>
        <v>0</v>
      </c>
      <c r="CF297" s="2">
        <f>IF(VLOOKUP(A297,'BD OFICIAL'!$A$1:$AL$2097,28,0)=AA297,0,1)</f>
        <v>0</v>
      </c>
      <c r="CG297" s="2">
        <f>IF(VLOOKUP(A297,'BD OFICIAL'!$A$1:$AL$2097,33,0)=AF297,0,1)</f>
        <v>0</v>
      </c>
      <c r="CH297" s="2">
        <f>IF(VLOOKUP(A297,'BD OFICIAL'!$A$1:$AL$2097,35,0)=AH297,0,1)</f>
        <v>0</v>
      </c>
      <c r="CI297" s="85">
        <f>IF(VLOOKUP(A297,'BD OFICIAL'!$A$1:$AL$2097,34,0)=AL297,0,1)</f>
        <v>0</v>
      </c>
      <c r="CJ297" s="12">
        <f>VLOOKUP(A297,'BD OFICIAL'!$A$1:$AM$2097,36,0)*AM297-AP297</f>
        <v>-21999978</v>
      </c>
      <c r="CK297" s="85" t="str">
        <f t="shared" si="143"/>
        <v>SHNOM</v>
      </c>
      <c r="CL297" s="85" t="str">
        <f t="shared" si="144"/>
        <v>SI</v>
      </c>
      <c r="CM297" s="85" t="str">
        <f t="shared" si="157"/>
        <v>NO</v>
      </c>
      <c r="CN297" s="31">
        <f t="shared" si="158"/>
        <v>0</v>
      </c>
      <c r="CO297" s="31">
        <f t="shared" si="145"/>
        <v>1</v>
      </c>
      <c r="CP297" s="31">
        <f t="shared" si="136"/>
        <v>1</v>
      </c>
      <c r="CQ297" s="31">
        <f>IF(Y297="NO",0,IF(Y297="SI",IF(VLOOKUP(A297,'BD OFICIAL'!$A:$AO,40,0)=AQ297,0,1)))</f>
        <v>0</v>
      </c>
      <c r="CR297" s="31">
        <f>IF(Z297="NO",0,IF(Z297="SI",IF(VLOOKUP(A297,'BD OFICIAL'!$A:$AO,41,0)=AS297,0,1)))</f>
        <v>0</v>
      </c>
      <c r="CS297" s="31">
        <f t="shared" si="146"/>
        <v>1</v>
      </c>
      <c r="CT297" s="31">
        <f t="shared" si="147"/>
        <v>1</v>
      </c>
      <c r="CU297" s="31">
        <f>IF(VLOOKUP(A297,'BD OFICIAL'!$A$1:$AL$1055,31,0)="SI",IF(AT297&gt;0,0,1),IF(AT297=0,0,1))</f>
        <v>0</v>
      </c>
      <c r="CV297" s="31">
        <f t="shared" si="148"/>
        <v>0</v>
      </c>
      <c r="CW297" s="31">
        <f t="shared" si="149"/>
        <v>0</v>
      </c>
      <c r="CX297" s="85" t="str">
        <f t="shared" si="159"/>
        <v>NO</v>
      </c>
      <c r="CY297" s="31">
        <f t="shared" si="160"/>
        <v>0</v>
      </c>
      <c r="CZ297" s="85" t="str">
        <f>IF(ISERROR(VLOOKUP(AI297,EXPERIENCIA!$A$1:$C$2100,1,0)),"NO","SI")</f>
        <v>SI</v>
      </c>
      <c r="DA297" s="85" t="str">
        <f>IF(CX297="no","NO APLICA",IF(AX297=0,"ERROR NOTA",IF(AND(AX297&gt;1,CZ297="NO"),"ERROR NOTA",IF(AND(CZ297="NO",AX297=1),0,IF(VLOOKUP(AI297,EXPERIENCIA!$A$1:$C$2100,3,0)=AX297,0,"ERROR NOTA")))))</f>
        <v>NO APLICA</v>
      </c>
      <c r="DB297" s="85" t="str">
        <f>IF(ISERROR(VLOOKUP(AI297,COMPORTAMIENTO!$A$1:$C$2100,1,0)),"NO","SI")</f>
        <v>SI</v>
      </c>
      <c r="DC297" s="85" t="str">
        <f>IF(CX297="NO","NO APLICA",IF(AY297=0,"ERROR NOTA",IF(AND(DB297="NO",AY297=7),0,IF(VLOOKUP(AI297,COMPORTAMIENTO!$A$2:$H$2100,8,0)=AY297,0,"ERROR NOTA"))))</f>
        <v>NO APLICA</v>
      </c>
      <c r="DD297" s="103" t="str">
        <f t="shared" si="161"/>
        <v>NO APLICA</v>
      </c>
      <c r="DE297" s="103" t="str">
        <f t="shared" si="162"/>
        <v>NO APLICA</v>
      </c>
      <c r="DF297" s="85" t="str">
        <f t="shared" si="150"/>
        <v>SI</v>
      </c>
      <c r="DG297" s="85">
        <f t="shared" si="151"/>
        <v>0</v>
      </c>
      <c r="DH297" s="85">
        <f t="shared" si="163"/>
        <v>0</v>
      </c>
      <c r="DI297" s="85" t="str">
        <f t="shared" si="152"/>
        <v>NO APLICA</v>
      </c>
      <c r="DJ297" s="7" t="str">
        <f t="shared" si="164"/>
        <v>NO APLICA</v>
      </c>
      <c r="DK297" s="7" t="str">
        <f t="shared" si="153"/>
        <v>NO APLICA</v>
      </c>
      <c r="DL297" s="12">
        <f t="shared" si="165"/>
        <v>6.05</v>
      </c>
      <c r="DM297" s="12">
        <f>VLOOKUP(A297,'5 TD'!$A:$B,2,0)</f>
        <v>5075</v>
      </c>
      <c r="DN297" s="7" t="str">
        <f t="shared" si="154"/>
        <v>NO APLICA</v>
      </c>
      <c r="DO297" s="85" t="str">
        <f t="shared" si="155"/>
        <v>NO APLICA</v>
      </c>
      <c r="DP297" s="85" t="str">
        <f t="shared" si="137"/>
        <v>NO APLICA</v>
      </c>
      <c r="DQ297" s="7" t="str">
        <f t="shared" si="138"/>
        <v>NO APLICA</v>
      </c>
      <c r="DR297" s="85" t="str">
        <f t="shared" si="166"/>
        <v>NO APLICA</v>
      </c>
      <c r="DS297" s="2">
        <f>+('3 Planilla Preadjudicación OTIC'!BO297)</f>
        <v>0</v>
      </c>
      <c r="DT297" s="2" t="str">
        <f>IF(DR297="APROBADO",VLOOKUP(A297,'5 TD'!$D$3:$E$270,2,0),"NO APLICA")</f>
        <v>NO APLICA</v>
      </c>
      <c r="DU297" s="2" t="str">
        <f t="shared" si="139"/>
        <v>NO APLICA</v>
      </c>
      <c r="DV297" s="2" t="str">
        <f>IF(DU297="SI",VLOOKUP(A297,'5 TD'!$G$3:$H$270,2,0),"NO APLICA ")</f>
        <v xml:space="preserve">NO APLICA </v>
      </c>
      <c r="DW297" s="2" t="str">
        <f t="shared" si="167"/>
        <v>NO</v>
      </c>
      <c r="DX297" s="2" t="str">
        <f>IF(DW297="SI",VLOOKUP(A297,'5 TD'!$J$4:$K$472,2,0),"NO APLICA")</f>
        <v>NO APLICA</v>
      </c>
      <c r="DY297" s="2" t="str">
        <f t="shared" si="168"/>
        <v>NO</v>
      </c>
      <c r="DZ297" s="7" t="str">
        <f>IF(DY297="SI",VLOOKUP(A297,'5 TD'!$M$4:$N$350,2,0),"NO APLICA")</f>
        <v>NO APLICA</v>
      </c>
      <c r="EA297" s="2" t="str">
        <f t="shared" si="156"/>
        <v>NO APLICA</v>
      </c>
      <c r="EB297" s="12" t="str">
        <f t="shared" si="169"/>
        <v/>
      </c>
      <c r="EC297" s="12" t="str">
        <f>IF(EA297="SI",VLOOKUP(A297,'5 TD'!$V$4:$W$479,2,0),"NO APLICA")</f>
        <v>NO APLICA</v>
      </c>
      <c r="ED297" s="2" t="str">
        <f t="shared" si="140"/>
        <v>NO</v>
      </c>
      <c r="EE297" s="79" t="str">
        <f>IF(ED297="SI",VLOOKUP(AI297,COMPORTAMIENTO!$A$1:$H$2100,7,0),"NO APLICA")</f>
        <v>NO APLICA</v>
      </c>
      <c r="EF297" s="234" t="str">
        <f>IF(ED297="SI",VLOOKUP(A297,'5 TD'!$P$2:$Q$479,2,0),"NO APLICA")</f>
        <v>NO APLICA</v>
      </c>
      <c r="EG297" s="2" t="str">
        <f t="shared" si="141"/>
        <v>NO</v>
      </c>
      <c r="EH297" s="2">
        <f>IF(CZ297="no",0,VLOOKUP(AI297,EXPERIENCIA!$A$1:$C$2100,2,0))</f>
        <v>36</v>
      </c>
      <c r="EI297" s="2">
        <f>IF(CZ297="si",VLOOKUP(A297,'5 TD'!$S$3:$T$2103,2,0),0)</f>
        <v>181</v>
      </c>
      <c r="EJ297" s="2" t="str">
        <f t="shared" si="142"/>
        <v>NO</v>
      </c>
      <c r="EK297" s="2">
        <f>+('3 Planilla Preadjudicación OTIC'!BU298)</f>
        <v>0</v>
      </c>
      <c r="EL297" s="3"/>
      <c r="EM297" s="3"/>
      <c r="EN297" s="3"/>
    </row>
    <row r="298" spans="1:144" ht="15" hidden="1" customHeight="1" x14ac:dyDescent="0.3">
      <c r="A298" s="2">
        <f>+('3 Planilla Preadjudicación OTIC'!A298)</f>
        <v>14551</v>
      </c>
      <c r="B298" s="2" t="str">
        <f>+('3 Planilla Preadjudicación OTIC'!B298)</f>
        <v>53334038-5</v>
      </c>
      <c r="C298" s="4">
        <f>+('3 Planilla Preadjudicación OTIC'!E298)</f>
        <v>2025</v>
      </c>
      <c r="D298" s="4" t="str">
        <f>+('3 Planilla Preadjudicación OTIC'!F298)</f>
        <v>Fondos Regionales</v>
      </c>
      <c r="E298" s="4" t="str">
        <f>+('3 Planilla Preadjudicación OTIC'!G298)</f>
        <v>61531000-K</v>
      </c>
      <c r="F298" s="4" t="str">
        <f>+('3 Planilla Preadjudicación OTIC'!H298)</f>
        <v>SENCE</v>
      </c>
      <c r="G298" s="4"/>
      <c r="H298" s="4"/>
      <c r="I298" s="4" t="str">
        <f>+('3 Planilla Preadjudicación OTIC'!I298)</f>
        <v>LABORES DE CARPINTERÍA DE OBRA GRUESA BÁSICA</v>
      </c>
      <c r="J298" s="4" t="str">
        <f>+('3 Planilla Preadjudicación OTIC'!J298)</f>
        <v>PF1566</v>
      </c>
      <c r="K298" s="4" t="str">
        <f>+('3 Planilla Preadjudicación OTIC'!K298)</f>
        <v>TÉCNICAS PARA EL EMPRENDIMIENTO</v>
      </c>
      <c r="L298" s="4" t="str">
        <f>+('3 Planilla Preadjudicación OTIC'!L298)</f>
        <v>PF0921</v>
      </c>
      <c r="M298" s="2">
        <f>+('3 Planilla Preadjudicación OTIC'!M298)</f>
        <v>9</v>
      </c>
      <c r="N298" s="4" t="str">
        <f>+('3 Planilla Preadjudicación OTIC'!N298)</f>
        <v>DE LA ARAUCANÍA</v>
      </c>
      <c r="O298" s="4" t="str">
        <f>+('3 Planilla Preadjudicación OTIC'!O298)</f>
        <v>LONQUIMAY</v>
      </c>
      <c r="P298" s="4" t="str">
        <f>+('3 Planilla Preadjudicación OTIC'!P298)</f>
        <v>PERSONAS VULNERABLES PERTENECIENTES AL 80 % MÁS VULNERABLE</v>
      </c>
      <c r="Q298" s="4" t="str">
        <f>+('3 Planilla Preadjudicación OTIC'!Q298)</f>
        <v>PRESENCIAL</v>
      </c>
      <c r="R298" s="4" t="str">
        <f>+('3 Planilla Preadjudicación OTIC'!R298)</f>
        <v>INDEPENDIENTE</v>
      </c>
      <c r="S298" s="4" t="str">
        <f>+('3 Planilla Preadjudicación OTIC'!S298)</f>
        <v>01. LUNES - MAÑANA / 04. MARTES - MAÑANA / 07. MIÉRCOLES - MAÑANA / 10. JUEVES - MAÑANA / 13. VIERNES - MAÑANA</v>
      </c>
      <c r="T298" s="2">
        <f>+('3 Planilla Preadjudicación OTIC'!T298)</f>
        <v>20</v>
      </c>
      <c r="U298" s="2">
        <f>+('3 Planilla Preadjudicación OTIC'!U298)</f>
        <v>170</v>
      </c>
      <c r="V298" s="2">
        <f>+('3 Planilla Preadjudicación OTIC'!V298)</f>
        <v>12</v>
      </c>
      <c r="W298" s="2">
        <f>+('3 Planilla Preadjudicación OTIC'!W298)</f>
        <v>182</v>
      </c>
      <c r="X298" s="2">
        <f>+('3 Planilla Preadjudicación OTIC'!X298)</f>
        <v>4</v>
      </c>
      <c r="Y298" s="2" t="str">
        <f>+('3 Planilla Preadjudicación OTIC'!Y298)</f>
        <v>SI</v>
      </c>
      <c r="Z298" s="2" t="str">
        <f>+('3 Planilla Preadjudicación OTIC'!Z298)</f>
        <v>SI</v>
      </c>
      <c r="AA298" s="2" t="str">
        <f>+('3 Planilla Preadjudicación OTIC'!AA298)</f>
        <v>SI</v>
      </c>
      <c r="AB298" s="4" t="str">
        <f>+('3 Planilla Preadjudicación OTIC'!AB298)</f>
        <v> </v>
      </c>
      <c r="AC298" s="4" t="str">
        <f>+('3 Planilla Preadjudicación OTIC'!AC298)</f>
        <v>EDUCACIÓN MEDIA COMPLETA, PREFERENTEMENTE</v>
      </c>
      <c r="AD298" s="2" t="str">
        <f>+('3 Planilla Preadjudicación OTIC'!AD298)</f>
        <v> </v>
      </c>
      <c r="AE298" s="4" t="str">
        <f>+('3 Planilla Preadjudicación OTIC'!AE298)</f>
        <v> </v>
      </c>
      <c r="AF298" s="2" t="str">
        <f>+('3 Planilla Preadjudicación OTIC'!AF298)</f>
        <v>CONVOCATORIA ABIERTA</v>
      </c>
      <c r="AG298" s="2">
        <f>+('3 Planilla Preadjudicación OTIC'!AG298)</f>
        <v>46</v>
      </c>
      <c r="AH298" s="30">
        <v>2</v>
      </c>
      <c r="AI298" s="2" t="str">
        <f>+('3 Planilla Preadjudicación OTIC'!AI298)</f>
        <v>78855250-5</v>
      </c>
      <c r="AJ298" s="135" t="str">
        <f>+('3 Planilla Preadjudicación OTIC'!AJ298)</f>
        <v>Sociedad de Capacitación y Desarrollo LTDA</v>
      </c>
      <c r="AK298" s="4">
        <f>+('3 Planilla Preadjudicación OTIC'!AK298)</f>
        <v>182</v>
      </c>
      <c r="AL298" s="2">
        <f>+('3 Planilla Preadjudicación OTIC'!AL298)</f>
        <v>46</v>
      </c>
      <c r="AM298" s="2">
        <f>+('3 Planilla Preadjudicación OTIC'!AM298)</f>
        <v>6.05</v>
      </c>
      <c r="AN298" s="12">
        <f>+('3 Planilla Preadjudicación OTIC'!AN298)</f>
        <v>270</v>
      </c>
      <c r="AO298" s="12">
        <f>+('3 Planilla Preadjudicación OTIC'!AO298)</f>
        <v>0</v>
      </c>
      <c r="AP298" s="12" t="str">
        <f>+('3 Planilla Preadjudicación OTIC'!AP298)</f>
        <v>22.022.000</v>
      </c>
      <c r="AQ298" s="12">
        <f>+('3 Planilla Preadjudicación OTIC'!AQ298)</f>
        <v>3680000</v>
      </c>
      <c r="AR298" s="12">
        <f>+('3 Planilla Preadjudicación OTIC'!AR298)</f>
        <v>5400000</v>
      </c>
      <c r="AS298" s="12">
        <f>+('3 Planilla Preadjudicación OTIC'!AS298)</f>
        <v>4600000</v>
      </c>
      <c r="AT298" s="12">
        <f>+('3 Planilla Preadjudicación OTIC'!AT298)</f>
        <v>0</v>
      </c>
      <c r="AU298" s="12" t="str">
        <f>+('3 Planilla Preadjudicación OTIC'!AU298)</f>
        <v>35.702.000</v>
      </c>
      <c r="AV298" s="12" t="str">
        <f>+('3 Planilla Preadjudicación OTIC'!AV298)</f>
        <v>No</v>
      </c>
      <c r="AW298" s="4" t="str">
        <f>+('3 Planilla Preadjudicación OTIC'!AW298)</f>
        <v>Mal calculado subsidio de herramientas</v>
      </c>
      <c r="AX298" s="4">
        <f>+('3 Planilla Preadjudicación OTIC'!AX298)</f>
        <v>0</v>
      </c>
      <c r="AY298" s="2">
        <f>+('3 Planilla Preadjudicación OTIC'!AY298)</f>
        <v>0</v>
      </c>
      <c r="AZ298" s="2" t="str">
        <f>+('3 Planilla Preadjudicación OTIC'!BA298)</f>
        <v>-</v>
      </c>
      <c r="BA298" s="2" t="str">
        <f>+('3 Planilla Preadjudicación OTIC'!BB298)</f>
        <v>-</v>
      </c>
      <c r="BB298" s="2" t="str">
        <f>+('3 Planilla Preadjudicación OTIC'!BC298)</f>
        <v>-</v>
      </c>
      <c r="BC298" s="2" t="str">
        <f>+('3 Planilla Preadjudicación OTIC'!BD298)</f>
        <v>-</v>
      </c>
      <c r="BD298" s="2" t="str">
        <f>+('3 Planilla Preadjudicación OTIC'!BE298)</f>
        <v>-</v>
      </c>
      <c r="BE298" s="2" t="str">
        <f>+('3 Planilla Preadjudicación OTIC'!BF298)</f>
        <v>-</v>
      </c>
      <c r="BF298" s="2"/>
      <c r="BG298" s="2">
        <f>+('3 Planilla Preadjudicación OTIC'!BG298)</f>
        <v>0</v>
      </c>
      <c r="BH298" s="2">
        <f>+('3 Planilla Preadjudicación OTIC'!BH298)</f>
        <v>0</v>
      </c>
      <c r="BI298" s="2">
        <f>+('3 Planilla Preadjudicación OTIC'!BI298)</f>
        <v>0</v>
      </c>
      <c r="BJ298" s="2">
        <f>+('3 Planilla Preadjudicación OTIC'!BJ298)</f>
        <v>0</v>
      </c>
      <c r="BK298" s="2">
        <f>+('3 Planilla Preadjudicación OTIC'!BK298)</f>
        <v>0</v>
      </c>
      <c r="BL298" s="199">
        <f>+('3 Planilla Preadjudicación OTIC'!BM298)</f>
        <v>0</v>
      </c>
      <c r="BM298" s="103">
        <f>ROUND(('3 Planilla Preadjudicación OTIC'!BN298),1)</f>
        <v>0</v>
      </c>
      <c r="BN298" s="4">
        <f>+('3 Planilla Preadjudicación OTIC'!BO298)</f>
        <v>0</v>
      </c>
      <c r="BO298" s="4">
        <f>+('3 Planilla Preadjudicación OTIC'!BP298)</f>
        <v>0</v>
      </c>
      <c r="BP298" s="4">
        <f>+('3 Planilla Preadjudicación OTIC'!BQ298)</f>
        <v>0</v>
      </c>
      <c r="BQ298" s="4">
        <f>+('3 Planilla Preadjudicación OTIC'!BR298)</f>
        <v>0</v>
      </c>
      <c r="BR298" s="4">
        <f>+('3 Planilla Preadjudicación OTIC'!BS298)</f>
        <v>0</v>
      </c>
      <c r="BS298" s="4">
        <f>+('3 Planilla Preadjudicación OTIC'!BT298)</f>
        <v>0</v>
      </c>
      <c r="BT298" s="135"/>
      <c r="BU298" s="85">
        <f>IF(VLOOKUP(A298,'BD OFICIAL'!$A$1:$AL$2097,7,0)=D298,0,1)</f>
        <v>0</v>
      </c>
      <c r="BV298" s="85">
        <f>IF(VLOOKUP(A298,'BD OFICIAL'!$A$1:$AL$2097,11,0)=J298,0,1)</f>
        <v>0</v>
      </c>
      <c r="BW298" s="85">
        <f>IF(VLOOKUP(A298,'BD OFICIAL'!$A$1:$AL$2097,13,0)=L298,0,1)</f>
        <v>0</v>
      </c>
      <c r="BX298" s="2">
        <f>IF(VLOOKUP(A298,'BD OFICIAL'!$A$1:$AL$2097,16,0)=O298,0,1)</f>
        <v>0</v>
      </c>
      <c r="BY298" s="2">
        <f>IF(VLOOKUP(A298,'BD OFICIAL'!$A$1:$AL$2097,17,0)=P298,0,1)</f>
        <v>0</v>
      </c>
      <c r="BZ298" s="2">
        <f>IF(VLOOKUP(A298,'BD OFICIAL'!$A$1:$AL$2097,19,0)=R298,0,1)</f>
        <v>0</v>
      </c>
      <c r="CA298" s="2">
        <f>IF(VLOOKUP(A298,'BD OFICIAL'!$A$1:$AL$2097,21,0)=T298,0,1)</f>
        <v>0</v>
      </c>
      <c r="CB298" s="2">
        <f>IF(VLOOKUP(A298,'BD OFICIAL'!$A$1:$AL$2097,24,0)=AK298,0,1)</f>
        <v>0</v>
      </c>
      <c r="CC298" s="2">
        <f>IF(VLOOKUP(A298,'BD OFICIAL'!$A$1:$AL$2097,25,0)=X298,0,1)</f>
        <v>0</v>
      </c>
      <c r="CD298" s="2">
        <f>IF(VLOOKUP(A298,'BD OFICIAL'!$A$1:$AL$2097,26,0)=Y298,0,1)</f>
        <v>0</v>
      </c>
      <c r="CE298" s="2">
        <f>IF(VLOOKUP(A298,'BD OFICIAL'!$A$1:$AL$2097,27,0)=Z298,0,1)</f>
        <v>0</v>
      </c>
      <c r="CF298" s="2">
        <f>IF(VLOOKUP(A298,'BD OFICIAL'!$A$1:$AL$2097,28,0)=AA298,0,1)</f>
        <v>0</v>
      </c>
      <c r="CG298" s="2">
        <f>IF(VLOOKUP(A298,'BD OFICIAL'!$A$1:$AL$2097,33,0)=AF298,0,1)</f>
        <v>0</v>
      </c>
      <c r="CH298" s="2">
        <f>IF(VLOOKUP(A298,'BD OFICIAL'!$A$1:$AL$2097,35,0)=AH298,0,1)</f>
        <v>0</v>
      </c>
      <c r="CI298" s="85">
        <f>IF(VLOOKUP(A298,'BD OFICIAL'!$A$1:$AL$2097,34,0)=AL298,0,1)</f>
        <v>0</v>
      </c>
      <c r="CJ298" s="12">
        <f>VLOOKUP(A298,'BD OFICIAL'!$A$1:$AM$2097,36,0)*AM298-AP298</f>
        <v>-21999978</v>
      </c>
      <c r="CK298" s="85" t="str">
        <f t="shared" si="143"/>
        <v>SHNOM</v>
      </c>
      <c r="CL298" s="85" t="str">
        <f t="shared" si="144"/>
        <v>SI</v>
      </c>
      <c r="CM298" s="85" t="str">
        <f t="shared" si="157"/>
        <v>NO</v>
      </c>
      <c r="CN298" s="31">
        <f t="shared" si="158"/>
        <v>0</v>
      </c>
      <c r="CO298" s="31">
        <f t="shared" si="145"/>
        <v>1</v>
      </c>
      <c r="CP298" s="31">
        <f t="shared" si="136"/>
        <v>1</v>
      </c>
      <c r="CQ298" s="31">
        <f>IF(Y298="NO",0,IF(Y298="SI",IF(VLOOKUP(A298,'BD OFICIAL'!$A:$AO,40,0)=AQ298,0,1)))</f>
        <v>0</v>
      </c>
      <c r="CR298" s="31">
        <f>IF(Z298="NO",0,IF(Z298="SI",IF(VLOOKUP(A298,'BD OFICIAL'!$A:$AO,41,0)=AS298,0,1)))</f>
        <v>0</v>
      </c>
      <c r="CS298" s="31">
        <f t="shared" si="146"/>
        <v>1</v>
      </c>
      <c r="CT298" s="31">
        <f t="shared" si="147"/>
        <v>1</v>
      </c>
      <c r="CU298" s="31">
        <f>IF(VLOOKUP(A298,'BD OFICIAL'!$A$1:$AL$1055,31,0)="SI",IF(AT298&gt;0,0,1),IF(AT298=0,0,1))</f>
        <v>0</v>
      </c>
      <c r="CV298" s="31">
        <f t="shared" si="148"/>
        <v>0</v>
      </c>
      <c r="CW298" s="31">
        <f t="shared" si="149"/>
        <v>0</v>
      </c>
      <c r="CX298" s="85" t="str">
        <f t="shared" si="159"/>
        <v>NO</v>
      </c>
      <c r="CY298" s="31">
        <f t="shared" si="160"/>
        <v>0</v>
      </c>
      <c r="CZ298" s="85" t="str">
        <f>IF(ISERROR(VLOOKUP(AI298,EXPERIENCIA!$A$1:$C$2100,1,0)),"NO","SI")</f>
        <v>SI</v>
      </c>
      <c r="DA298" s="85" t="str">
        <f>IF(CX298="no","NO APLICA",IF(AX298=0,"ERROR NOTA",IF(AND(AX298&gt;1,CZ298="NO"),"ERROR NOTA",IF(AND(CZ298="NO",AX298=1),0,IF(VLOOKUP(AI298,EXPERIENCIA!$A$1:$C$2100,3,0)=AX298,0,"ERROR NOTA")))))</f>
        <v>NO APLICA</v>
      </c>
      <c r="DB298" s="85" t="str">
        <f>IF(ISERROR(VLOOKUP(AI298,COMPORTAMIENTO!$A$1:$C$2100,1,0)),"NO","SI")</f>
        <v>SI</v>
      </c>
      <c r="DC298" s="85" t="str">
        <f>IF(CX298="NO","NO APLICA",IF(AY298=0,"ERROR NOTA",IF(AND(DB298="NO",AY298=7),0,IF(VLOOKUP(AI298,COMPORTAMIENTO!$A$2:$H$2100,8,0)=AY298,0,"ERROR NOTA"))))</f>
        <v>NO APLICA</v>
      </c>
      <c r="DD298" s="103" t="str">
        <f t="shared" si="161"/>
        <v>NO APLICA</v>
      </c>
      <c r="DE298" s="103" t="str">
        <f t="shared" si="162"/>
        <v>NO APLICA</v>
      </c>
      <c r="DF298" s="85" t="str">
        <f t="shared" si="150"/>
        <v>SI</v>
      </c>
      <c r="DG298" s="85">
        <f t="shared" si="151"/>
        <v>0</v>
      </c>
      <c r="DH298" s="85">
        <f t="shared" si="163"/>
        <v>0</v>
      </c>
      <c r="DI298" s="85" t="str">
        <f t="shared" si="152"/>
        <v>NO APLICA</v>
      </c>
      <c r="DJ298" s="7" t="str">
        <f t="shared" si="164"/>
        <v>NO APLICA</v>
      </c>
      <c r="DK298" s="7" t="str">
        <f t="shared" si="153"/>
        <v>NO APLICA</v>
      </c>
      <c r="DL298" s="12">
        <f t="shared" si="165"/>
        <v>6.05</v>
      </c>
      <c r="DM298" s="12">
        <f>VLOOKUP(A298,'5 TD'!$A:$B,2,0)</f>
        <v>5075</v>
      </c>
      <c r="DN298" s="7" t="str">
        <f t="shared" si="154"/>
        <v>NO APLICA</v>
      </c>
      <c r="DO298" s="85" t="str">
        <f t="shared" si="155"/>
        <v>NO APLICA</v>
      </c>
      <c r="DP298" s="85" t="str">
        <f t="shared" si="137"/>
        <v>NO APLICA</v>
      </c>
      <c r="DQ298" s="7" t="str">
        <f t="shared" si="138"/>
        <v>NO APLICA</v>
      </c>
      <c r="DR298" s="85" t="str">
        <f t="shared" si="166"/>
        <v>NO APLICA</v>
      </c>
      <c r="DS298" s="2">
        <f>+('3 Planilla Preadjudicación OTIC'!BO298)</f>
        <v>0</v>
      </c>
      <c r="DT298" s="2" t="str">
        <f>IF(DR298="APROBADO",VLOOKUP(A298,'5 TD'!$D$3:$E$270,2,0),"NO APLICA")</f>
        <v>NO APLICA</v>
      </c>
      <c r="DU298" s="2" t="str">
        <f t="shared" si="139"/>
        <v>NO APLICA</v>
      </c>
      <c r="DV298" s="2" t="str">
        <f>IF(DU298="SI",VLOOKUP(A298,'5 TD'!$G$3:$H$270,2,0),"NO APLICA ")</f>
        <v xml:space="preserve">NO APLICA </v>
      </c>
      <c r="DW298" s="2" t="str">
        <f t="shared" si="167"/>
        <v>NO</v>
      </c>
      <c r="DX298" s="2" t="str">
        <f>IF(DW298="SI",VLOOKUP(A298,'5 TD'!$J$4:$K$472,2,0),"NO APLICA")</f>
        <v>NO APLICA</v>
      </c>
      <c r="DY298" s="2" t="str">
        <f t="shared" si="168"/>
        <v>NO</v>
      </c>
      <c r="DZ298" s="7" t="str">
        <f>IF(DY298="SI",VLOOKUP(A298,'5 TD'!$M$4:$N$350,2,0),"NO APLICA")</f>
        <v>NO APLICA</v>
      </c>
      <c r="EA298" s="2" t="str">
        <f t="shared" si="156"/>
        <v>NO APLICA</v>
      </c>
      <c r="EB298" s="12" t="str">
        <f t="shared" si="169"/>
        <v/>
      </c>
      <c r="EC298" s="12" t="str">
        <f>IF(EA298="SI",VLOOKUP(A298,'5 TD'!$V$4:$W$479,2,0),"NO APLICA")</f>
        <v>NO APLICA</v>
      </c>
      <c r="ED298" s="2" t="str">
        <f t="shared" si="140"/>
        <v>NO</v>
      </c>
      <c r="EE298" s="79" t="str">
        <f>IF(ED298="SI",VLOOKUP(AI298,COMPORTAMIENTO!$A$1:$H$2100,7,0),"NO APLICA")</f>
        <v>NO APLICA</v>
      </c>
      <c r="EF298" s="234" t="str">
        <f>IF(ED298="SI",VLOOKUP(A298,'5 TD'!$P$2:$Q$479,2,0),"NO APLICA")</f>
        <v>NO APLICA</v>
      </c>
      <c r="EG298" s="2" t="str">
        <f t="shared" si="141"/>
        <v>NO</v>
      </c>
      <c r="EH298" s="2">
        <f>IF(CZ298="no",0,VLOOKUP(AI298,EXPERIENCIA!$A$1:$C$2100,2,0))</f>
        <v>36</v>
      </c>
      <c r="EI298" s="2">
        <f>IF(CZ298="si",VLOOKUP(A298,'5 TD'!$S$3:$T$2103,2,0),0)</f>
        <v>146</v>
      </c>
      <c r="EJ298" s="2" t="str">
        <f t="shared" si="142"/>
        <v>NO</v>
      </c>
      <c r="EK298" s="2">
        <f>+('3 Planilla Preadjudicación OTIC'!BU299)</f>
        <v>0</v>
      </c>
      <c r="EL298" s="3"/>
      <c r="EM298" s="3"/>
      <c r="EN298" s="3"/>
    </row>
    <row r="299" spans="1:144" ht="15" hidden="1" customHeight="1" x14ac:dyDescent="0.3">
      <c r="A299" s="2">
        <f>+('3 Planilla Preadjudicación OTIC'!A299)</f>
        <v>14536</v>
      </c>
      <c r="B299" s="2" t="str">
        <f>+('3 Planilla Preadjudicación OTIC'!B299)</f>
        <v>53334038-5</v>
      </c>
      <c r="C299" s="4">
        <f>+('3 Planilla Preadjudicación OTIC'!E299)</f>
        <v>2025</v>
      </c>
      <c r="D299" s="4" t="str">
        <f>+('3 Planilla Preadjudicación OTIC'!F299)</f>
        <v>Fondos Regionales</v>
      </c>
      <c r="E299" s="4" t="str">
        <f>+('3 Planilla Preadjudicación OTIC'!G299)</f>
        <v>61531000-K</v>
      </c>
      <c r="F299" s="4" t="str">
        <f>+('3 Planilla Preadjudicación OTIC'!H299)</f>
        <v>SENCE</v>
      </c>
      <c r="G299" s="4"/>
      <c r="H299" s="4"/>
      <c r="I299" s="4" t="str">
        <f>+('3 Planilla Preadjudicación OTIC'!I299)</f>
        <v>GESTIONANDO Y FORMALIZANDO MI EMPRENDIMIENTO</v>
      </c>
      <c r="J299" s="4" t="str">
        <f>+('3 Planilla Preadjudicación OTIC'!J299)</f>
        <v>PF1199</v>
      </c>
      <c r="K299" s="4" t="str">
        <f>+('3 Planilla Preadjudicación OTIC'!K299)</f>
        <v>TÉCNICAS PARA EL EMPRENDIMIENTO</v>
      </c>
      <c r="L299" s="4" t="str">
        <f>+('3 Planilla Preadjudicación OTIC'!L299)</f>
        <v>PF0921</v>
      </c>
      <c r="M299" s="2">
        <f>+('3 Planilla Preadjudicación OTIC'!M299)</f>
        <v>9</v>
      </c>
      <c r="N299" s="4" t="str">
        <f>+('3 Planilla Preadjudicación OTIC'!N299)</f>
        <v>DE LA ARAUCANÍA</v>
      </c>
      <c r="O299" s="4" t="str">
        <f>+('3 Planilla Preadjudicación OTIC'!O299)</f>
        <v>CHOLCHOL</v>
      </c>
      <c r="P299" s="4" t="str">
        <f>+('3 Planilla Preadjudicación OTIC'!P299)</f>
        <v>PERSONAS VULNERABLES PERTENECIENTES AL 80 % MÁS VULNERABLE</v>
      </c>
      <c r="Q299" s="4" t="str">
        <f>+('3 Planilla Preadjudicación OTIC'!Q299)</f>
        <v>PRESENCIAL</v>
      </c>
      <c r="R299" s="4" t="str">
        <f>+('3 Planilla Preadjudicación OTIC'!R299)</f>
        <v>INDEPENDIENTE</v>
      </c>
      <c r="S299" s="4" t="str">
        <f>+('3 Planilla Preadjudicación OTIC'!S299)</f>
        <v>01. LUNES - MAÑANA / 04. MARTES - MAÑANA / 07. MIÉRCOLES - MAÑANA / 10. JUEVES - MAÑANA / 13. VIERNES - MAÑANA</v>
      </c>
      <c r="T299" s="2">
        <f>+('3 Planilla Preadjudicación OTIC'!T299)</f>
        <v>20</v>
      </c>
      <c r="U299" s="2">
        <f>+('3 Planilla Preadjudicación OTIC'!U299)</f>
        <v>100</v>
      </c>
      <c r="V299" s="2">
        <f>+('3 Planilla Preadjudicación OTIC'!V299)</f>
        <v>12</v>
      </c>
      <c r="W299" s="2">
        <f>+('3 Planilla Preadjudicación OTIC'!W299)</f>
        <v>112</v>
      </c>
      <c r="X299" s="2">
        <f>+('3 Planilla Preadjudicación OTIC'!X299)</f>
        <v>4</v>
      </c>
      <c r="Y299" s="2" t="str">
        <f>+('3 Planilla Preadjudicación OTIC'!Y299)</f>
        <v>SI</v>
      </c>
      <c r="Z299" s="2" t="str">
        <f>+('3 Planilla Preadjudicación OTIC'!Z299)</f>
        <v>SI</v>
      </c>
      <c r="AA299" s="2" t="str">
        <f>+('3 Planilla Preadjudicación OTIC'!AA299)</f>
        <v>SI</v>
      </c>
      <c r="AB299" s="4" t="str">
        <f>+('3 Planilla Preadjudicación OTIC'!AB299)</f>
        <v> </v>
      </c>
      <c r="AC299" s="4" t="str">
        <f>+('3 Planilla Preadjudicación OTIC'!AC299)</f>
        <v>EDUCACIÓN BÁSICA COMPLETA, PREFERENTEMENTE; NIVEL DE MANEJO COMPUTACIONAL BÁSICO (O NIVEL USUARIO),
PREFERENTEMENTE.</v>
      </c>
      <c r="AD299" s="2" t="str">
        <f>+('3 Planilla Preadjudicación OTIC'!AD299)</f>
        <v> </v>
      </c>
      <c r="AE299" s="4" t="str">
        <f>+('3 Planilla Preadjudicación OTIC'!AE299)</f>
        <v> </v>
      </c>
      <c r="AF299" s="2" t="str">
        <f>+('3 Planilla Preadjudicación OTIC'!AF299)</f>
        <v>CONVOCATORIA ABIERTA</v>
      </c>
      <c r="AG299" s="2">
        <f>+('3 Planilla Preadjudicación OTIC'!AG299)</f>
        <v>28</v>
      </c>
      <c r="AH299" s="30">
        <v>2</v>
      </c>
      <c r="AI299" s="2" t="str">
        <f>+('3 Planilla Preadjudicación OTIC'!AI299)</f>
        <v>70704300-8</v>
      </c>
      <c r="AJ299" s="135" t="str">
        <f>+('3 Planilla Preadjudicación OTIC'!AJ299)</f>
        <v xml:space="preserve">Fundación de Capacitación Afodegama </v>
      </c>
      <c r="AK299" s="4">
        <f>+('3 Planilla Preadjudicación OTIC'!AK299)</f>
        <v>112</v>
      </c>
      <c r="AL299" s="2">
        <f>+('3 Planilla Preadjudicación OTIC'!AL299)</f>
        <v>28</v>
      </c>
      <c r="AM299" s="2">
        <f>+('3 Planilla Preadjudicación OTIC'!AM299)</f>
        <v>5.0750000000000002</v>
      </c>
      <c r="AN299" s="12">
        <f>+('3 Planilla Preadjudicación OTIC'!AN299)</f>
        <v>270</v>
      </c>
      <c r="AO299" s="12">
        <f>+('3 Planilla Preadjudicación OTIC'!AO299)</f>
        <v>0</v>
      </c>
      <c r="AP299" s="12" t="str">
        <f>+('3 Planilla Preadjudicación OTIC'!AP299)</f>
        <v>11.368.000</v>
      </c>
      <c r="AQ299" s="12">
        <f>+('3 Planilla Preadjudicación OTIC'!AQ299)</f>
        <v>2240000</v>
      </c>
      <c r="AR299" s="12">
        <f>+('3 Planilla Preadjudicación OTIC'!AR299)</f>
        <v>5400000</v>
      </c>
      <c r="AS299" s="12">
        <f>+('3 Planilla Preadjudicación OTIC'!AS299)</f>
        <v>2800000</v>
      </c>
      <c r="AT299" s="12">
        <f>+('3 Planilla Preadjudicación OTIC'!AT299)</f>
        <v>0</v>
      </c>
      <c r="AU299" s="12" t="str">
        <f>+('3 Planilla Preadjudicación OTIC'!AU299)</f>
        <v>21.808.000</v>
      </c>
      <c r="AV299" s="12" t="str">
        <f>+('3 Planilla Preadjudicación OTIC'!AV299)</f>
        <v>No</v>
      </c>
      <c r="AW299" s="4" t="str">
        <f>+('3 Planilla Preadjudicación OTIC'!AW299)</f>
        <v xml:space="preserve">Mal calculado subsidio de herramientas </v>
      </c>
      <c r="AX299" s="4">
        <f>+('3 Planilla Preadjudicación OTIC'!AX299)</f>
        <v>0</v>
      </c>
      <c r="AY299" s="2">
        <f>+('3 Planilla Preadjudicación OTIC'!AY299)</f>
        <v>0</v>
      </c>
      <c r="AZ299" s="2" t="str">
        <f>+('3 Planilla Preadjudicación OTIC'!BA299)</f>
        <v>-</v>
      </c>
      <c r="BA299" s="2" t="str">
        <f>+('3 Planilla Preadjudicación OTIC'!BB299)</f>
        <v>-</v>
      </c>
      <c r="BB299" s="2" t="str">
        <f>+('3 Planilla Preadjudicación OTIC'!BC299)</f>
        <v>-</v>
      </c>
      <c r="BC299" s="2" t="str">
        <f>+('3 Planilla Preadjudicación OTIC'!BD299)</f>
        <v>-</v>
      </c>
      <c r="BD299" s="2" t="str">
        <f>+('3 Planilla Preadjudicación OTIC'!BE299)</f>
        <v>-</v>
      </c>
      <c r="BE299" s="2" t="str">
        <f>+('3 Planilla Preadjudicación OTIC'!BF299)</f>
        <v>-</v>
      </c>
      <c r="BF299" s="2"/>
      <c r="BG299" s="2">
        <f>+('3 Planilla Preadjudicación OTIC'!BG299)</f>
        <v>0</v>
      </c>
      <c r="BH299" s="2">
        <f>+('3 Planilla Preadjudicación OTIC'!BH299)</f>
        <v>0</v>
      </c>
      <c r="BI299" s="2">
        <f>+('3 Planilla Preadjudicación OTIC'!BI299)</f>
        <v>0</v>
      </c>
      <c r="BJ299" s="2">
        <f>+('3 Planilla Preadjudicación OTIC'!BJ299)</f>
        <v>0</v>
      </c>
      <c r="BK299" s="2">
        <f>+('3 Planilla Preadjudicación OTIC'!BK299)</f>
        <v>0</v>
      </c>
      <c r="BL299" s="199">
        <f>+('3 Planilla Preadjudicación OTIC'!BM299)</f>
        <v>0</v>
      </c>
      <c r="BM299" s="103">
        <f>ROUND(('3 Planilla Preadjudicación OTIC'!BN299),1)</f>
        <v>0</v>
      </c>
      <c r="BN299" s="4">
        <f>+('3 Planilla Preadjudicación OTIC'!BO299)</f>
        <v>0</v>
      </c>
      <c r="BO299" s="4">
        <f>+('3 Planilla Preadjudicación OTIC'!BP299)</f>
        <v>0</v>
      </c>
      <c r="BP299" s="4">
        <f>+('3 Planilla Preadjudicación OTIC'!BQ299)</f>
        <v>0</v>
      </c>
      <c r="BQ299" s="4">
        <f>+('3 Planilla Preadjudicación OTIC'!BR299)</f>
        <v>0</v>
      </c>
      <c r="BR299" s="4">
        <f>+('3 Planilla Preadjudicación OTIC'!BS299)</f>
        <v>0</v>
      </c>
      <c r="BS299" s="4">
        <f>+('3 Planilla Preadjudicación OTIC'!BT299)</f>
        <v>0</v>
      </c>
      <c r="BT299" s="135"/>
      <c r="BU299" s="85">
        <f>IF(VLOOKUP(A299,'BD OFICIAL'!$A$1:$AL$2097,7,0)=D299,0,1)</f>
        <v>0</v>
      </c>
      <c r="BV299" s="85">
        <f>IF(VLOOKUP(A299,'BD OFICIAL'!$A$1:$AL$2097,11,0)=J299,0,1)</f>
        <v>0</v>
      </c>
      <c r="BW299" s="85">
        <f>IF(VLOOKUP(A299,'BD OFICIAL'!$A$1:$AL$2097,13,0)=L299,0,1)</f>
        <v>0</v>
      </c>
      <c r="BX299" s="2">
        <f>IF(VLOOKUP(A299,'BD OFICIAL'!$A$1:$AL$2097,16,0)=O299,0,1)</f>
        <v>0</v>
      </c>
      <c r="BY299" s="2">
        <f>IF(VLOOKUP(A299,'BD OFICIAL'!$A$1:$AL$2097,17,0)=P299,0,1)</f>
        <v>0</v>
      </c>
      <c r="BZ299" s="2">
        <f>IF(VLOOKUP(A299,'BD OFICIAL'!$A$1:$AL$2097,19,0)=R299,0,1)</f>
        <v>0</v>
      </c>
      <c r="CA299" s="2">
        <f>IF(VLOOKUP(A299,'BD OFICIAL'!$A$1:$AL$2097,21,0)=T299,0,1)</f>
        <v>0</v>
      </c>
      <c r="CB299" s="2">
        <f>IF(VLOOKUP(A299,'BD OFICIAL'!$A$1:$AL$2097,24,0)=AK299,0,1)</f>
        <v>0</v>
      </c>
      <c r="CC299" s="2">
        <f>IF(VLOOKUP(A299,'BD OFICIAL'!$A$1:$AL$2097,25,0)=X299,0,1)</f>
        <v>0</v>
      </c>
      <c r="CD299" s="2">
        <f>IF(VLOOKUP(A299,'BD OFICIAL'!$A$1:$AL$2097,26,0)=Y299,0,1)</f>
        <v>0</v>
      </c>
      <c r="CE299" s="2">
        <f>IF(VLOOKUP(A299,'BD OFICIAL'!$A$1:$AL$2097,27,0)=Z299,0,1)</f>
        <v>0</v>
      </c>
      <c r="CF299" s="2">
        <f>IF(VLOOKUP(A299,'BD OFICIAL'!$A$1:$AL$2097,28,0)=AA299,0,1)</f>
        <v>0</v>
      </c>
      <c r="CG299" s="2">
        <f>IF(VLOOKUP(A299,'BD OFICIAL'!$A$1:$AL$2097,33,0)=AF299,0,1)</f>
        <v>0</v>
      </c>
      <c r="CH299" s="2">
        <f>IF(VLOOKUP(A299,'BD OFICIAL'!$A$1:$AL$2097,35,0)=AH299,0,1)</f>
        <v>0</v>
      </c>
      <c r="CI299" s="85">
        <f>IF(VLOOKUP(A299,'BD OFICIAL'!$A$1:$AL$2097,34,0)=AL299,0,1)</f>
        <v>0</v>
      </c>
      <c r="CJ299" s="12">
        <f>VLOOKUP(A299,'BD OFICIAL'!$A$1:$AM$2097,36,0)*AM299-AP299</f>
        <v>-11356632</v>
      </c>
      <c r="CK299" s="85" t="str">
        <f t="shared" si="143"/>
        <v>SHNOM</v>
      </c>
      <c r="CL299" s="85" t="str">
        <f t="shared" si="144"/>
        <v>SI</v>
      </c>
      <c r="CM299" s="85" t="str">
        <f t="shared" si="157"/>
        <v>NO</v>
      </c>
      <c r="CN299" s="31">
        <f t="shared" si="158"/>
        <v>0</v>
      </c>
      <c r="CO299" s="31">
        <f t="shared" si="145"/>
        <v>1</v>
      </c>
      <c r="CP299" s="31">
        <f t="shared" si="136"/>
        <v>1</v>
      </c>
      <c r="CQ299" s="31">
        <f>IF(Y299="NO",0,IF(Y299="SI",IF(VLOOKUP(A299,'BD OFICIAL'!$A:$AO,40,0)=AQ299,0,1)))</f>
        <v>0</v>
      </c>
      <c r="CR299" s="31">
        <f>IF(Z299="NO",0,IF(Z299="SI",IF(VLOOKUP(A299,'BD OFICIAL'!$A:$AO,41,0)=AS299,0,1)))</f>
        <v>0</v>
      </c>
      <c r="CS299" s="31">
        <f t="shared" si="146"/>
        <v>1</v>
      </c>
      <c r="CT299" s="31">
        <f t="shared" si="147"/>
        <v>1</v>
      </c>
      <c r="CU299" s="31">
        <f>IF(VLOOKUP(A299,'BD OFICIAL'!$A$1:$AL$1055,31,0)="SI",IF(AT299&gt;0,0,1),IF(AT299=0,0,1))</f>
        <v>0</v>
      </c>
      <c r="CV299" s="31">
        <f t="shared" si="148"/>
        <v>0</v>
      </c>
      <c r="CW299" s="31">
        <f t="shared" si="149"/>
        <v>0</v>
      </c>
      <c r="CX299" s="85" t="str">
        <f t="shared" si="159"/>
        <v>NO</v>
      </c>
      <c r="CY299" s="31">
        <f t="shared" si="160"/>
        <v>0</v>
      </c>
      <c r="CZ299" s="85" t="str">
        <f>IF(ISERROR(VLOOKUP(AI299,EXPERIENCIA!$A$1:$C$2100,1,0)),"NO","SI")</f>
        <v>SI</v>
      </c>
      <c r="DA299" s="85" t="str">
        <f>IF(CX299="no","NO APLICA",IF(AX299=0,"ERROR NOTA",IF(AND(AX299&gt;1,CZ299="NO"),"ERROR NOTA",IF(AND(CZ299="NO",AX299=1),0,IF(VLOOKUP(AI299,EXPERIENCIA!$A$1:$C$2100,3,0)=AX299,0,"ERROR NOTA")))))</f>
        <v>NO APLICA</v>
      </c>
      <c r="DB299" s="85" t="str">
        <f>IF(ISERROR(VLOOKUP(AI299,COMPORTAMIENTO!$A$1:$C$2100,1,0)),"NO","SI")</f>
        <v>SI</v>
      </c>
      <c r="DC299" s="85" t="str">
        <f>IF(CX299="NO","NO APLICA",IF(AY299=0,"ERROR NOTA",IF(AND(DB299="NO",AY299=7),0,IF(VLOOKUP(AI299,COMPORTAMIENTO!$A$2:$H$2100,8,0)=AY299,0,"ERROR NOTA"))))</f>
        <v>NO APLICA</v>
      </c>
      <c r="DD299" s="103" t="str">
        <f t="shared" si="161"/>
        <v>NO APLICA</v>
      </c>
      <c r="DE299" s="103" t="str">
        <f t="shared" si="162"/>
        <v>NO APLICA</v>
      </c>
      <c r="DF299" s="85" t="str">
        <f t="shared" si="150"/>
        <v>SI</v>
      </c>
      <c r="DG299" s="85">
        <f t="shared" si="151"/>
        <v>0</v>
      </c>
      <c r="DH299" s="85">
        <f t="shared" si="163"/>
        <v>0</v>
      </c>
      <c r="DI299" s="85" t="str">
        <f t="shared" si="152"/>
        <v>NO APLICA</v>
      </c>
      <c r="DJ299" s="7" t="str">
        <f t="shared" si="164"/>
        <v>NO APLICA</v>
      </c>
      <c r="DK299" s="7" t="str">
        <f t="shared" si="153"/>
        <v>NO APLICA</v>
      </c>
      <c r="DL299" s="12">
        <f t="shared" si="165"/>
        <v>5.0750000000000002</v>
      </c>
      <c r="DM299" s="12">
        <f>VLOOKUP(A299,'5 TD'!$A:$B,2,0)</f>
        <v>5075</v>
      </c>
      <c r="DN299" s="7" t="str">
        <f t="shared" si="154"/>
        <v>NO APLICA</v>
      </c>
      <c r="DO299" s="85" t="str">
        <f t="shared" si="155"/>
        <v>NO APLICA</v>
      </c>
      <c r="DP299" s="85" t="str">
        <f t="shared" si="137"/>
        <v>NO APLICA</v>
      </c>
      <c r="DQ299" s="7" t="str">
        <f t="shared" si="138"/>
        <v>NO APLICA</v>
      </c>
      <c r="DR299" s="85" t="str">
        <f t="shared" si="166"/>
        <v>NO APLICA</v>
      </c>
      <c r="DS299" s="2">
        <f>+('3 Planilla Preadjudicación OTIC'!BO299)</f>
        <v>0</v>
      </c>
      <c r="DT299" s="2" t="str">
        <f>IF(DR299="APROBADO",VLOOKUP(A299,'5 TD'!$D$3:$E$270,2,0),"NO APLICA")</f>
        <v>NO APLICA</v>
      </c>
      <c r="DU299" s="2" t="str">
        <f t="shared" si="139"/>
        <v>NO APLICA</v>
      </c>
      <c r="DV299" s="2" t="str">
        <f>IF(DU299="SI",VLOOKUP(A299,'5 TD'!$G$3:$H$270,2,0),"NO APLICA ")</f>
        <v xml:space="preserve">NO APLICA </v>
      </c>
      <c r="DW299" s="2" t="str">
        <f t="shared" si="167"/>
        <v>NO</v>
      </c>
      <c r="DX299" s="2" t="str">
        <f>IF(DW299="SI",VLOOKUP(A299,'5 TD'!$J$4:$K$472,2,0),"NO APLICA")</f>
        <v>NO APLICA</v>
      </c>
      <c r="DY299" s="2" t="str">
        <f t="shared" si="168"/>
        <v>NO</v>
      </c>
      <c r="DZ299" s="7" t="str">
        <f>IF(DY299="SI",VLOOKUP(A299,'5 TD'!$M$4:$N$350,2,0),"NO APLICA")</f>
        <v>NO APLICA</v>
      </c>
      <c r="EA299" s="2" t="str">
        <f t="shared" si="156"/>
        <v>NO APLICA</v>
      </c>
      <c r="EB299" s="12" t="str">
        <f t="shared" si="169"/>
        <v/>
      </c>
      <c r="EC299" s="12" t="str">
        <f>IF(EA299="SI",VLOOKUP(A299,'5 TD'!$V$4:$W$479,2,0),"NO APLICA")</f>
        <v>NO APLICA</v>
      </c>
      <c r="ED299" s="2" t="str">
        <f t="shared" si="140"/>
        <v>NO</v>
      </c>
      <c r="EE299" s="79" t="str">
        <f>IF(ED299="SI",VLOOKUP(AI299,COMPORTAMIENTO!$A$1:$H$2100,7,0),"NO APLICA")</f>
        <v>NO APLICA</v>
      </c>
      <c r="EF299" s="234" t="str">
        <f>IF(ED299="SI",VLOOKUP(A299,'5 TD'!$P$2:$Q$479,2,0),"NO APLICA")</f>
        <v>NO APLICA</v>
      </c>
      <c r="EG299" s="2" t="str">
        <f t="shared" si="141"/>
        <v>NO</v>
      </c>
      <c r="EH299" s="2">
        <f>IF(CZ299="no",0,VLOOKUP(AI299,EXPERIENCIA!$A$1:$C$2100,2,0))</f>
        <v>8</v>
      </c>
      <c r="EI299" s="2">
        <f>IF(CZ299="si",VLOOKUP(A299,'5 TD'!$S$3:$T$2103,2,0),0)</f>
        <v>181</v>
      </c>
      <c r="EJ299" s="2" t="str">
        <f t="shared" si="142"/>
        <v>NO</v>
      </c>
      <c r="EK299" s="2">
        <f>+('3 Planilla Preadjudicación OTIC'!BU300)</f>
        <v>0</v>
      </c>
      <c r="EL299" s="3"/>
      <c r="EM299" s="3"/>
      <c r="EN299" s="3"/>
    </row>
    <row r="300" spans="1:144" ht="15" hidden="1" customHeight="1" x14ac:dyDescent="0.3">
      <c r="A300" s="2">
        <f>+('3 Planilla Preadjudicación OTIC'!A300)</f>
        <v>14541</v>
      </c>
      <c r="B300" s="2" t="str">
        <f>+('3 Planilla Preadjudicación OTIC'!B300)</f>
        <v>53334038-5</v>
      </c>
      <c r="C300" s="4">
        <f>+('3 Planilla Preadjudicación OTIC'!E300)</f>
        <v>2025</v>
      </c>
      <c r="D300" s="4" t="str">
        <f>+('3 Planilla Preadjudicación OTIC'!F300)</f>
        <v>Fondos Regionales</v>
      </c>
      <c r="E300" s="4" t="str">
        <f>+('3 Planilla Preadjudicación OTIC'!G300)</f>
        <v>61531000-K</v>
      </c>
      <c r="F300" s="4" t="str">
        <f>+('3 Planilla Preadjudicación OTIC'!H300)</f>
        <v>SENCE</v>
      </c>
      <c r="G300" s="4"/>
      <c r="H300" s="4"/>
      <c r="I300" s="4" t="str">
        <f>+('3 Planilla Preadjudicación OTIC'!I300)</f>
        <v>GESTIONANDO Y FORMALIZANDO MI EMPRENDIMIENTO</v>
      </c>
      <c r="J300" s="4" t="str">
        <f>+('3 Planilla Preadjudicación OTIC'!J300)</f>
        <v>PF1199</v>
      </c>
      <c r="K300" s="4" t="str">
        <f>+('3 Planilla Preadjudicación OTIC'!K300)</f>
        <v>TÉCNICAS PARA EL EMPRENDIMIENTO</v>
      </c>
      <c r="L300" s="4" t="str">
        <f>+('3 Planilla Preadjudicación OTIC'!L300)</f>
        <v>PF0921</v>
      </c>
      <c r="M300" s="2">
        <f>+('3 Planilla Preadjudicación OTIC'!M300)</f>
        <v>9</v>
      </c>
      <c r="N300" s="4" t="str">
        <f>+('3 Planilla Preadjudicación OTIC'!N300)</f>
        <v>DE LA ARAUCANÍA</v>
      </c>
      <c r="O300" s="4" t="str">
        <f>+('3 Planilla Preadjudicación OTIC'!O300)</f>
        <v>GALVARINO</v>
      </c>
      <c r="P300" s="4" t="str">
        <f>+('3 Planilla Preadjudicación OTIC'!P300)</f>
        <v>PERSONAS VULNERABLES PERTENECIENTES AL 80 % MÁS VULNERABLE</v>
      </c>
      <c r="Q300" s="4" t="str">
        <f>+('3 Planilla Preadjudicación OTIC'!Q300)</f>
        <v>PRESENCIAL</v>
      </c>
      <c r="R300" s="4" t="str">
        <f>+('3 Planilla Preadjudicación OTIC'!R300)</f>
        <v>INDEPENDIENTE</v>
      </c>
      <c r="S300" s="4" t="str">
        <f>+('3 Planilla Preadjudicación OTIC'!S300)</f>
        <v>01. LUNES - MAÑANA / 04. MARTES - MAÑANA / 07. MIÉRCOLES - MAÑANA / 10. JUEVES - MAÑANA / 13. VIERNES - MAÑANA</v>
      </c>
      <c r="T300" s="2">
        <f>+('3 Planilla Preadjudicación OTIC'!T300)</f>
        <v>20</v>
      </c>
      <c r="U300" s="2">
        <f>+('3 Planilla Preadjudicación OTIC'!U300)</f>
        <v>100</v>
      </c>
      <c r="V300" s="2">
        <f>+('3 Planilla Preadjudicación OTIC'!V300)</f>
        <v>12</v>
      </c>
      <c r="W300" s="2">
        <f>+('3 Planilla Preadjudicación OTIC'!W300)</f>
        <v>112</v>
      </c>
      <c r="X300" s="2">
        <f>+('3 Planilla Preadjudicación OTIC'!X300)</f>
        <v>4</v>
      </c>
      <c r="Y300" s="2" t="str">
        <f>+('3 Planilla Preadjudicación OTIC'!Y300)</f>
        <v>SI</v>
      </c>
      <c r="Z300" s="2" t="str">
        <f>+('3 Planilla Preadjudicación OTIC'!Z300)</f>
        <v>SI</v>
      </c>
      <c r="AA300" s="2" t="str">
        <f>+('3 Planilla Preadjudicación OTIC'!AA300)</f>
        <v>SI</v>
      </c>
      <c r="AB300" s="4" t="str">
        <f>+('3 Planilla Preadjudicación OTIC'!AB300)</f>
        <v> </v>
      </c>
      <c r="AC300" s="4" t="str">
        <f>+('3 Planilla Preadjudicación OTIC'!AC300)</f>
        <v>EDUCACIÓN BÁSICA COMPLETA, PREFERENTEMENTE; NIVEL DE MANEJO COMPUTACIONAL BÁSICO (O NIVEL USUARIO),
PREFERENTEMENTE.</v>
      </c>
      <c r="AD300" s="2" t="str">
        <f>+('3 Planilla Preadjudicación OTIC'!AD300)</f>
        <v> </v>
      </c>
      <c r="AE300" s="4" t="str">
        <f>+('3 Planilla Preadjudicación OTIC'!AE300)</f>
        <v> </v>
      </c>
      <c r="AF300" s="2" t="str">
        <f>+('3 Planilla Preadjudicación OTIC'!AF300)</f>
        <v>CONVOCATORIA ABIERTA</v>
      </c>
      <c r="AG300" s="2">
        <f>+('3 Planilla Preadjudicación OTIC'!AG300)</f>
        <v>28</v>
      </c>
      <c r="AH300" s="30">
        <v>2</v>
      </c>
      <c r="AI300" s="2" t="str">
        <f>+('3 Planilla Preadjudicación OTIC'!AI300)</f>
        <v>70704300-8</v>
      </c>
      <c r="AJ300" s="135" t="str">
        <f>+('3 Planilla Preadjudicación OTIC'!AJ300)</f>
        <v xml:space="preserve">Fundación de Capacitación Afodegama </v>
      </c>
      <c r="AK300" s="4">
        <f>+('3 Planilla Preadjudicación OTIC'!AK300)</f>
        <v>112</v>
      </c>
      <c r="AL300" s="2">
        <f>+('3 Planilla Preadjudicación OTIC'!AL300)</f>
        <v>28</v>
      </c>
      <c r="AM300" s="2">
        <f>+('3 Planilla Preadjudicación OTIC'!AM300)</f>
        <v>5.0750000000000002</v>
      </c>
      <c r="AN300" s="12">
        <f>+('3 Planilla Preadjudicación OTIC'!AN300)</f>
        <v>270</v>
      </c>
      <c r="AO300" s="12">
        <f>+('3 Planilla Preadjudicación OTIC'!AO300)</f>
        <v>0</v>
      </c>
      <c r="AP300" s="12" t="str">
        <f>+('3 Planilla Preadjudicación OTIC'!AP300)</f>
        <v>11.368.000</v>
      </c>
      <c r="AQ300" s="12">
        <f>+('3 Planilla Preadjudicación OTIC'!AQ300)</f>
        <v>2240000</v>
      </c>
      <c r="AR300" s="12">
        <f>+('3 Planilla Preadjudicación OTIC'!AR300)</f>
        <v>5400000</v>
      </c>
      <c r="AS300" s="12">
        <f>+('3 Planilla Preadjudicación OTIC'!AS300)</f>
        <v>2800000</v>
      </c>
      <c r="AT300" s="12">
        <f>+('3 Planilla Preadjudicación OTIC'!AT300)</f>
        <v>0</v>
      </c>
      <c r="AU300" s="12" t="str">
        <f>+('3 Planilla Preadjudicación OTIC'!AU300)</f>
        <v>21.808.000</v>
      </c>
      <c r="AV300" s="12" t="str">
        <f>+('3 Planilla Preadjudicación OTIC'!AV300)</f>
        <v>No</v>
      </c>
      <c r="AW300" s="4" t="str">
        <f>+('3 Planilla Preadjudicación OTIC'!AW300)</f>
        <v xml:space="preserve">Mal calculado subsidio de herramientas </v>
      </c>
      <c r="AX300" s="4">
        <f>+('3 Planilla Preadjudicación OTIC'!AX300)</f>
        <v>0</v>
      </c>
      <c r="AY300" s="2">
        <f>+('3 Planilla Preadjudicación OTIC'!AY300)</f>
        <v>0</v>
      </c>
      <c r="AZ300" s="2" t="str">
        <f>+('3 Planilla Preadjudicación OTIC'!BA300)</f>
        <v>-</v>
      </c>
      <c r="BA300" s="2" t="str">
        <f>+('3 Planilla Preadjudicación OTIC'!BB300)</f>
        <v>-</v>
      </c>
      <c r="BB300" s="2" t="str">
        <f>+('3 Planilla Preadjudicación OTIC'!BC300)</f>
        <v>-</v>
      </c>
      <c r="BC300" s="2" t="str">
        <f>+('3 Planilla Preadjudicación OTIC'!BD300)</f>
        <v>-</v>
      </c>
      <c r="BD300" s="2" t="str">
        <f>+('3 Planilla Preadjudicación OTIC'!BE300)</f>
        <v>-</v>
      </c>
      <c r="BE300" s="2" t="str">
        <f>+('3 Planilla Preadjudicación OTIC'!BF300)</f>
        <v>-</v>
      </c>
      <c r="BF300" s="2"/>
      <c r="BG300" s="2">
        <f>+('3 Planilla Preadjudicación OTIC'!BG300)</f>
        <v>0</v>
      </c>
      <c r="BH300" s="2">
        <f>+('3 Planilla Preadjudicación OTIC'!BH300)</f>
        <v>0</v>
      </c>
      <c r="BI300" s="2">
        <f>+('3 Planilla Preadjudicación OTIC'!BI300)</f>
        <v>0</v>
      </c>
      <c r="BJ300" s="2">
        <f>+('3 Planilla Preadjudicación OTIC'!BJ300)</f>
        <v>0</v>
      </c>
      <c r="BK300" s="2">
        <f>+('3 Planilla Preadjudicación OTIC'!BK300)</f>
        <v>0</v>
      </c>
      <c r="BL300" s="199">
        <f>+('3 Planilla Preadjudicación OTIC'!BM300)</f>
        <v>0</v>
      </c>
      <c r="BM300" s="103">
        <f>ROUND(('3 Planilla Preadjudicación OTIC'!BN300),1)</f>
        <v>0</v>
      </c>
      <c r="BN300" s="4">
        <f>+('3 Planilla Preadjudicación OTIC'!BO300)</f>
        <v>0</v>
      </c>
      <c r="BO300" s="4">
        <f>+('3 Planilla Preadjudicación OTIC'!BP300)</f>
        <v>0</v>
      </c>
      <c r="BP300" s="4">
        <f>+('3 Planilla Preadjudicación OTIC'!BQ300)</f>
        <v>0</v>
      </c>
      <c r="BQ300" s="4">
        <f>+('3 Planilla Preadjudicación OTIC'!BR300)</f>
        <v>0</v>
      </c>
      <c r="BR300" s="4">
        <f>+('3 Planilla Preadjudicación OTIC'!BS300)</f>
        <v>0</v>
      </c>
      <c r="BS300" s="4">
        <f>+('3 Planilla Preadjudicación OTIC'!BT300)</f>
        <v>0</v>
      </c>
      <c r="BT300" s="135"/>
      <c r="BU300" s="85">
        <f>IF(VLOOKUP(A300,'BD OFICIAL'!$A$1:$AL$2097,7,0)=D300,0,1)</f>
        <v>0</v>
      </c>
      <c r="BV300" s="85">
        <f>IF(VLOOKUP(A300,'BD OFICIAL'!$A$1:$AL$2097,11,0)=J300,0,1)</f>
        <v>0</v>
      </c>
      <c r="BW300" s="85">
        <f>IF(VLOOKUP(A300,'BD OFICIAL'!$A$1:$AL$2097,13,0)=L300,0,1)</f>
        <v>0</v>
      </c>
      <c r="BX300" s="2">
        <f>IF(VLOOKUP(A300,'BD OFICIAL'!$A$1:$AL$2097,16,0)=O300,0,1)</f>
        <v>0</v>
      </c>
      <c r="BY300" s="2">
        <f>IF(VLOOKUP(A300,'BD OFICIAL'!$A$1:$AL$2097,17,0)=P300,0,1)</f>
        <v>0</v>
      </c>
      <c r="BZ300" s="2">
        <f>IF(VLOOKUP(A300,'BD OFICIAL'!$A$1:$AL$2097,19,0)=R300,0,1)</f>
        <v>0</v>
      </c>
      <c r="CA300" s="2">
        <f>IF(VLOOKUP(A300,'BD OFICIAL'!$A$1:$AL$2097,21,0)=T300,0,1)</f>
        <v>0</v>
      </c>
      <c r="CB300" s="2">
        <f>IF(VLOOKUP(A300,'BD OFICIAL'!$A$1:$AL$2097,24,0)=AK300,0,1)</f>
        <v>0</v>
      </c>
      <c r="CC300" s="2">
        <f>IF(VLOOKUP(A300,'BD OFICIAL'!$A$1:$AL$2097,25,0)=X300,0,1)</f>
        <v>0</v>
      </c>
      <c r="CD300" s="2">
        <f>IF(VLOOKUP(A300,'BD OFICIAL'!$A$1:$AL$2097,26,0)=Y300,0,1)</f>
        <v>0</v>
      </c>
      <c r="CE300" s="2">
        <f>IF(VLOOKUP(A300,'BD OFICIAL'!$A$1:$AL$2097,27,0)=Z300,0,1)</f>
        <v>0</v>
      </c>
      <c r="CF300" s="2">
        <f>IF(VLOOKUP(A300,'BD OFICIAL'!$A$1:$AL$2097,28,0)=AA300,0,1)</f>
        <v>0</v>
      </c>
      <c r="CG300" s="2">
        <f>IF(VLOOKUP(A300,'BD OFICIAL'!$A$1:$AL$2097,33,0)=AF300,0,1)</f>
        <v>0</v>
      </c>
      <c r="CH300" s="2">
        <f>IF(VLOOKUP(A300,'BD OFICIAL'!$A$1:$AL$2097,35,0)=AH300,0,1)</f>
        <v>0</v>
      </c>
      <c r="CI300" s="85">
        <f>IF(VLOOKUP(A300,'BD OFICIAL'!$A$1:$AL$2097,34,0)=AL300,0,1)</f>
        <v>0</v>
      </c>
      <c r="CJ300" s="12">
        <f>VLOOKUP(A300,'BD OFICIAL'!$A$1:$AM$2097,36,0)*AM300-AP300</f>
        <v>-11356632</v>
      </c>
      <c r="CK300" s="85" t="str">
        <f t="shared" si="143"/>
        <v>SHNOM</v>
      </c>
      <c r="CL300" s="85" t="str">
        <f t="shared" si="144"/>
        <v>SI</v>
      </c>
      <c r="CM300" s="85" t="str">
        <f t="shared" si="157"/>
        <v>NO</v>
      </c>
      <c r="CN300" s="31">
        <f t="shared" si="158"/>
        <v>0</v>
      </c>
      <c r="CO300" s="31">
        <f t="shared" si="145"/>
        <v>1</v>
      </c>
      <c r="CP300" s="31">
        <f t="shared" si="136"/>
        <v>1</v>
      </c>
      <c r="CQ300" s="31">
        <f>IF(Y300="NO",0,IF(Y300="SI",IF(VLOOKUP(A300,'BD OFICIAL'!$A:$AO,40,0)=AQ300,0,1)))</f>
        <v>0</v>
      </c>
      <c r="CR300" s="31">
        <f>IF(Z300="NO",0,IF(Z300="SI",IF(VLOOKUP(A300,'BD OFICIAL'!$A:$AO,41,0)=AS300,0,1)))</f>
        <v>0</v>
      </c>
      <c r="CS300" s="31">
        <f t="shared" si="146"/>
        <v>1</v>
      </c>
      <c r="CT300" s="31">
        <f t="shared" si="147"/>
        <v>1</v>
      </c>
      <c r="CU300" s="31">
        <f>IF(VLOOKUP(A300,'BD OFICIAL'!$A$1:$AL$1055,31,0)="SI",IF(AT300&gt;0,0,1),IF(AT300=0,0,1))</f>
        <v>0</v>
      </c>
      <c r="CV300" s="31">
        <f t="shared" si="148"/>
        <v>0</v>
      </c>
      <c r="CW300" s="31">
        <f t="shared" si="149"/>
        <v>0</v>
      </c>
      <c r="CX300" s="85" t="str">
        <f t="shared" si="159"/>
        <v>NO</v>
      </c>
      <c r="CY300" s="31">
        <f t="shared" si="160"/>
        <v>0</v>
      </c>
      <c r="CZ300" s="85" t="str">
        <f>IF(ISERROR(VLOOKUP(AI300,EXPERIENCIA!$A$1:$C$2100,1,0)),"NO","SI")</f>
        <v>SI</v>
      </c>
      <c r="DA300" s="85" t="str">
        <f>IF(CX300="no","NO APLICA",IF(AX300=0,"ERROR NOTA",IF(AND(AX300&gt;1,CZ300="NO"),"ERROR NOTA",IF(AND(CZ300="NO",AX300=1),0,IF(VLOOKUP(AI300,EXPERIENCIA!$A$1:$C$2100,3,0)=AX300,0,"ERROR NOTA")))))</f>
        <v>NO APLICA</v>
      </c>
      <c r="DB300" s="85" t="str">
        <f>IF(ISERROR(VLOOKUP(AI300,COMPORTAMIENTO!$A$1:$C$2100,1,0)),"NO","SI")</f>
        <v>SI</v>
      </c>
      <c r="DC300" s="85" t="str">
        <f>IF(CX300="NO","NO APLICA",IF(AY300=0,"ERROR NOTA",IF(AND(DB300="NO",AY300=7),0,IF(VLOOKUP(AI300,COMPORTAMIENTO!$A$2:$H$2100,8,0)=AY300,0,"ERROR NOTA"))))</f>
        <v>NO APLICA</v>
      </c>
      <c r="DD300" s="103" t="str">
        <f t="shared" si="161"/>
        <v>NO APLICA</v>
      </c>
      <c r="DE300" s="103" t="str">
        <f t="shared" si="162"/>
        <v>NO APLICA</v>
      </c>
      <c r="DF300" s="85" t="str">
        <f t="shared" si="150"/>
        <v>SI</v>
      </c>
      <c r="DG300" s="85">
        <f t="shared" si="151"/>
        <v>0</v>
      </c>
      <c r="DH300" s="85">
        <f t="shared" si="163"/>
        <v>0</v>
      </c>
      <c r="DI300" s="85" t="str">
        <f t="shared" si="152"/>
        <v>NO APLICA</v>
      </c>
      <c r="DJ300" s="7" t="str">
        <f t="shared" si="164"/>
        <v>NO APLICA</v>
      </c>
      <c r="DK300" s="7" t="str">
        <f t="shared" si="153"/>
        <v>NO APLICA</v>
      </c>
      <c r="DL300" s="12">
        <f t="shared" si="165"/>
        <v>5.0750000000000002</v>
      </c>
      <c r="DM300" s="12">
        <f>VLOOKUP(A300,'5 TD'!$A:$B,2,0)</f>
        <v>5075</v>
      </c>
      <c r="DN300" s="7" t="str">
        <f t="shared" si="154"/>
        <v>NO APLICA</v>
      </c>
      <c r="DO300" s="85" t="str">
        <f t="shared" si="155"/>
        <v>NO APLICA</v>
      </c>
      <c r="DP300" s="85" t="str">
        <f t="shared" si="137"/>
        <v>NO APLICA</v>
      </c>
      <c r="DQ300" s="7" t="str">
        <f t="shared" si="138"/>
        <v>NO APLICA</v>
      </c>
      <c r="DR300" s="85" t="str">
        <f t="shared" si="166"/>
        <v>NO APLICA</v>
      </c>
      <c r="DS300" s="2">
        <f>+('3 Planilla Preadjudicación OTIC'!BO300)</f>
        <v>0</v>
      </c>
      <c r="DT300" s="2" t="str">
        <f>IF(DR300="APROBADO",VLOOKUP(A300,'5 TD'!$D$3:$E$270,2,0),"NO APLICA")</f>
        <v>NO APLICA</v>
      </c>
      <c r="DU300" s="2" t="str">
        <f t="shared" si="139"/>
        <v>NO APLICA</v>
      </c>
      <c r="DV300" s="2" t="str">
        <f>IF(DU300="SI",VLOOKUP(A300,'5 TD'!$G$3:$H$270,2,0),"NO APLICA ")</f>
        <v xml:space="preserve">NO APLICA </v>
      </c>
      <c r="DW300" s="2" t="str">
        <f t="shared" si="167"/>
        <v>NO</v>
      </c>
      <c r="DX300" s="2" t="str">
        <f>IF(DW300="SI",VLOOKUP(A300,'5 TD'!$J$4:$K$472,2,0),"NO APLICA")</f>
        <v>NO APLICA</v>
      </c>
      <c r="DY300" s="2" t="str">
        <f t="shared" si="168"/>
        <v>NO</v>
      </c>
      <c r="DZ300" s="7" t="str">
        <f>IF(DY300="SI",VLOOKUP(A300,'5 TD'!$M$4:$N$350,2,0),"NO APLICA")</f>
        <v>NO APLICA</v>
      </c>
      <c r="EA300" s="2" t="str">
        <f t="shared" si="156"/>
        <v>NO APLICA</v>
      </c>
      <c r="EB300" s="12" t="str">
        <f t="shared" si="169"/>
        <v/>
      </c>
      <c r="EC300" s="12" t="str">
        <f>IF(EA300="SI",VLOOKUP(A300,'5 TD'!$V$4:$W$479,2,0),"NO APLICA")</f>
        <v>NO APLICA</v>
      </c>
      <c r="ED300" s="2" t="str">
        <f t="shared" si="140"/>
        <v>NO</v>
      </c>
      <c r="EE300" s="79" t="str">
        <f>IF(ED300="SI",VLOOKUP(AI300,COMPORTAMIENTO!$A$1:$H$2100,7,0),"NO APLICA")</f>
        <v>NO APLICA</v>
      </c>
      <c r="EF300" s="234" t="str">
        <f>IF(ED300="SI",VLOOKUP(A300,'5 TD'!$P$2:$Q$479,2,0),"NO APLICA")</f>
        <v>NO APLICA</v>
      </c>
      <c r="EG300" s="2" t="str">
        <f t="shared" si="141"/>
        <v>NO</v>
      </c>
      <c r="EH300" s="2">
        <f>IF(CZ300="no",0,VLOOKUP(AI300,EXPERIENCIA!$A$1:$C$2100,2,0))</f>
        <v>8</v>
      </c>
      <c r="EI300" s="2">
        <f>IF(CZ300="si",VLOOKUP(A300,'5 TD'!$S$3:$T$2103,2,0),0)</f>
        <v>181</v>
      </c>
      <c r="EJ300" s="2" t="str">
        <f t="shared" si="142"/>
        <v>NO</v>
      </c>
      <c r="EK300" s="2">
        <f>+('3 Planilla Preadjudicación OTIC'!BU301)</f>
        <v>0</v>
      </c>
      <c r="EL300" s="3"/>
      <c r="EM300" s="3"/>
      <c r="EN300" s="3"/>
    </row>
    <row r="301" spans="1:144" ht="15" hidden="1" customHeight="1" x14ac:dyDescent="0.3">
      <c r="A301" s="2">
        <f>+('3 Planilla Preadjudicación OTIC'!A301)</f>
        <v>14542</v>
      </c>
      <c r="B301" s="2" t="str">
        <f>+('3 Planilla Preadjudicación OTIC'!B301)</f>
        <v>53334038-5</v>
      </c>
      <c r="C301" s="4">
        <f>+('3 Planilla Preadjudicación OTIC'!E301)</f>
        <v>2025</v>
      </c>
      <c r="D301" s="4" t="str">
        <f>+('3 Planilla Preadjudicación OTIC'!F301)</f>
        <v>Fondos Regionales</v>
      </c>
      <c r="E301" s="4" t="str">
        <f>+('3 Planilla Preadjudicación OTIC'!G301)</f>
        <v>61531000-K</v>
      </c>
      <c r="F301" s="4" t="str">
        <f>+('3 Planilla Preadjudicación OTIC'!H301)</f>
        <v>SENCE</v>
      </c>
      <c r="G301" s="4"/>
      <c r="H301" s="4"/>
      <c r="I301" s="4" t="str">
        <f>+('3 Planilla Preadjudicación OTIC'!I301)</f>
        <v>INSTALACIONES ELÉCTRICAS TIPO F Y G</v>
      </c>
      <c r="J301" s="4" t="str">
        <f>+('3 Planilla Preadjudicación OTIC'!J301)</f>
        <v>PF0679</v>
      </c>
      <c r="K301" s="4" t="str">
        <f>+('3 Planilla Preadjudicación OTIC'!K301)</f>
        <v>TÉCNICAS PARA EL EMPRENDIMIENTO</v>
      </c>
      <c r="L301" s="4" t="str">
        <f>+('3 Planilla Preadjudicación OTIC'!L301)</f>
        <v>PF0921</v>
      </c>
      <c r="M301" s="2">
        <f>+('3 Planilla Preadjudicación OTIC'!M301)</f>
        <v>9</v>
      </c>
      <c r="N301" s="4" t="str">
        <f>+('3 Planilla Preadjudicación OTIC'!N301)</f>
        <v>DE LA ARAUCANÍA</v>
      </c>
      <c r="O301" s="4" t="str">
        <f>+('3 Planilla Preadjudicación OTIC'!O301)</f>
        <v>NUEVA IMPERIAL</v>
      </c>
      <c r="P301" s="4" t="str">
        <f>+('3 Planilla Preadjudicación OTIC'!P301)</f>
        <v>PERSONAS VULNERABLES PERTENECIENTES AL 80 % MÁS VULNERABLE</v>
      </c>
      <c r="Q301" s="4" t="str">
        <f>+('3 Planilla Preadjudicación OTIC'!Q301)</f>
        <v>PRESENCIAL</v>
      </c>
      <c r="R301" s="4" t="str">
        <f>+('3 Planilla Preadjudicación OTIC'!R301)</f>
        <v>INDEPENDIENTE</v>
      </c>
      <c r="S301" s="4" t="str">
        <f>+('3 Planilla Preadjudicación OTIC'!S301)</f>
        <v>01. LUNES - MAÑANA / 04. MARTES - MAÑANA / 07. MIÉRCOLES - MAÑANA / 10. JUEVES - MAÑANA / 13. VIERNES - MAÑANA</v>
      </c>
      <c r="T301" s="2">
        <f>+('3 Planilla Preadjudicación OTIC'!T301)</f>
        <v>20</v>
      </c>
      <c r="U301" s="2">
        <f>+('3 Planilla Preadjudicación OTIC'!U301)</f>
        <v>260</v>
      </c>
      <c r="V301" s="2">
        <f>+('3 Planilla Preadjudicación OTIC'!V301)</f>
        <v>12</v>
      </c>
      <c r="W301" s="2">
        <f>+('3 Planilla Preadjudicación OTIC'!W301)</f>
        <v>272</v>
      </c>
      <c r="X301" s="2">
        <f>+('3 Planilla Preadjudicación OTIC'!X301)</f>
        <v>4</v>
      </c>
      <c r="Y301" s="2" t="str">
        <f>+('3 Planilla Preadjudicación OTIC'!Y301)</f>
        <v>SI</v>
      </c>
      <c r="Z301" s="2" t="str">
        <f>+('3 Planilla Preadjudicación OTIC'!Z301)</f>
        <v>SI</v>
      </c>
      <c r="AA301" s="2" t="str">
        <f>+('3 Planilla Preadjudicación OTIC'!AA301)</f>
        <v>SI</v>
      </c>
      <c r="AB301" s="4" t="str">
        <f>+('3 Planilla Preadjudicación OTIC'!AB301)</f>
        <v> </v>
      </c>
      <c r="AC301" s="4" t="str">
        <f>+('3 Planilla Preadjudicación OTIC'!AC301)</f>
        <v>EDUCACIÓN MEDIA COMPLETA CIENTÍFICO HUMANISTA O ALUMNOS DE LICEOS DE EDUCACIÓN TÉCNICO PROFESIONAL
EGRESADOS O CURSANDO ÚLTIMO AÑO DE LA ESPECIALIDAD DE ELECTRICIDAD, ACREDITABLE;</v>
      </c>
      <c r="AD301" s="2" t="str">
        <f>+('3 Planilla Preadjudicación OTIC'!AD301)</f>
        <v>SI</v>
      </c>
      <c r="AE301" s="4" t="str">
        <f>+('3 Planilla Preadjudicación OTIC'!AE301)</f>
        <v>LICENCIA SEC</v>
      </c>
      <c r="AF301" s="2" t="str">
        <f>+('3 Planilla Preadjudicación OTIC'!AF301)</f>
        <v>CONVOCATORIA ABIERTA</v>
      </c>
      <c r="AG301" s="2">
        <f>+('3 Planilla Preadjudicación OTIC'!AG301)</f>
        <v>68</v>
      </c>
      <c r="AH301" s="30">
        <v>2</v>
      </c>
      <c r="AI301" s="2" t="str">
        <f>+('3 Planilla Preadjudicación OTIC'!AI301)</f>
        <v>70704300-8</v>
      </c>
      <c r="AJ301" s="135" t="str">
        <f>+('3 Planilla Preadjudicación OTIC'!AJ301)</f>
        <v xml:space="preserve">Fundación de Capacitación Afodegama </v>
      </c>
      <c r="AK301" s="4">
        <f>+('3 Planilla Preadjudicación OTIC'!AK301)</f>
        <v>272</v>
      </c>
      <c r="AL301" s="2">
        <f>+('3 Planilla Preadjudicación OTIC'!AL301)</f>
        <v>68</v>
      </c>
      <c r="AM301" s="2">
        <f>+('3 Planilla Preadjudicación OTIC'!AM301)</f>
        <v>5.0750000000000002</v>
      </c>
      <c r="AN301" s="12">
        <f>+('3 Planilla Preadjudicación OTIC'!AN301)</f>
        <v>270</v>
      </c>
      <c r="AO301" s="12">
        <f>+('3 Planilla Preadjudicación OTIC'!AO301)</f>
        <v>217.77</v>
      </c>
      <c r="AP301" s="12" t="str">
        <f>+('3 Planilla Preadjudicación OTIC'!AP301)</f>
        <v>27.608.000</v>
      </c>
      <c r="AQ301" s="12">
        <f>+('3 Planilla Preadjudicación OTIC'!AQ301)</f>
        <v>5440000</v>
      </c>
      <c r="AR301" s="12">
        <f>+('3 Planilla Preadjudicación OTIC'!AR301)</f>
        <v>5400000</v>
      </c>
      <c r="AS301" s="12">
        <f>+('3 Planilla Preadjudicación OTIC'!AS301)</f>
        <v>6800000</v>
      </c>
      <c r="AT301" s="12" t="str">
        <f>+('3 Planilla Preadjudicación OTIC'!AT301)</f>
        <v>4.355.400</v>
      </c>
      <c r="AU301" s="12" t="str">
        <f>+('3 Planilla Preadjudicación OTIC'!AU301)</f>
        <v>49.603.400</v>
      </c>
      <c r="AV301" s="12" t="str">
        <f>+('3 Planilla Preadjudicación OTIC'!AV301)</f>
        <v>No</v>
      </c>
      <c r="AW301" s="4" t="str">
        <f>+('3 Planilla Preadjudicación OTIC'!AW301)</f>
        <v xml:space="preserve">Mal calculado subsidio de herramientas </v>
      </c>
      <c r="AX301" s="4">
        <f>+('3 Planilla Preadjudicación OTIC'!AX301)</f>
        <v>0</v>
      </c>
      <c r="AY301" s="2">
        <f>+('3 Planilla Preadjudicación OTIC'!AY301)</f>
        <v>0</v>
      </c>
      <c r="AZ301" s="2" t="str">
        <f>+('3 Planilla Preadjudicación OTIC'!BA301)</f>
        <v>-</v>
      </c>
      <c r="BA301" s="2" t="str">
        <f>+('3 Planilla Preadjudicación OTIC'!BB301)</f>
        <v>-</v>
      </c>
      <c r="BB301" s="2" t="str">
        <f>+('3 Planilla Preadjudicación OTIC'!BC301)</f>
        <v>-</v>
      </c>
      <c r="BC301" s="2" t="str">
        <f>+('3 Planilla Preadjudicación OTIC'!BD301)</f>
        <v>-</v>
      </c>
      <c r="BD301" s="2" t="str">
        <f>+('3 Planilla Preadjudicación OTIC'!BE301)</f>
        <v>-</v>
      </c>
      <c r="BE301" s="2" t="str">
        <f>+('3 Planilla Preadjudicación OTIC'!BF301)</f>
        <v>-</v>
      </c>
      <c r="BF301" s="2"/>
      <c r="BG301" s="2">
        <f>+('3 Planilla Preadjudicación OTIC'!BG301)</f>
        <v>0</v>
      </c>
      <c r="BH301" s="2">
        <f>+('3 Planilla Preadjudicación OTIC'!BH301)</f>
        <v>0</v>
      </c>
      <c r="BI301" s="2">
        <f>+('3 Planilla Preadjudicación OTIC'!BI301)</f>
        <v>0</v>
      </c>
      <c r="BJ301" s="2">
        <f>+('3 Planilla Preadjudicación OTIC'!BJ301)</f>
        <v>0</v>
      </c>
      <c r="BK301" s="2">
        <f>+('3 Planilla Preadjudicación OTIC'!BK301)</f>
        <v>0</v>
      </c>
      <c r="BL301" s="199">
        <f>+('3 Planilla Preadjudicación OTIC'!BM301)</f>
        <v>0</v>
      </c>
      <c r="BM301" s="103">
        <f>ROUND(('3 Planilla Preadjudicación OTIC'!BN301),1)</f>
        <v>0</v>
      </c>
      <c r="BN301" s="4">
        <f>+('3 Planilla Preadjudicación OTIC'!BO301)</f>
        <v>0</v>
      </c>
      <c r="BO301" s="4">
        <f>+('3 Planilla Preadjudicación OTIC'!BP301)</f>
        <v>0</v>
      </c>
      <c r="BP301" s="4">
        <f>+('3 Planilla Preadjudicación OTIC'!BQ301)</f>
        <v>0</v>
      </c>
      <c r="BQ301" s="4">
        <f>+('3 Planilla Preadjudicación OTIC'!BR301)</f>
        <v>0</v>
      </c>
      <c r="BR301" s="4">
        <f>+('3 Planilla Preadjudicación OTIC'!BS301)</f>
        <v>0</v>
      </c>
      <c r="BS301" s="4">
        <f>+('3 Planilla Preadjudicación OTIC'!BT301)</f>
        <v>0</v>
      </c>
      <c r="BT301" s="135"/>
      <c r="BU301" s="85">
        <f>IF(VLOOKUP(A301,'BD OFICIAL'!$A$1:$AL$2097,7,0)=D301,0,1)</f>
        <v>0</v>
      </c>
      <c r="BV301" s="85">
        <f>IF(VLOOKUP(A301,'BD OFICIAL'!$A$1:$AL$2097,11,0)=J301,0,1)</f>
        <v>0</v>
      </c>
      <c r="BW301" s="85">
        <f>IF(VLOOKUP(A301,'BD OFICIAL'!$A$1:$AL$2097,13,0)=L301,0,1)</f>
        <v>0</v>
      </c>
      <c r="BX301" s="2">
        <f>IF(VLOOKUP(A301,'BD OFICIAL'!$A$1:$AL$2097,16,0)=O301,0,1)</f>
        <v>0</v>
      </c>
      <c r="BY301" s="2">
        <f>IF(VLOOKUP(A301,'BD OFICIAL'!$A$1:$AL$2097,17,0)=P301,0,1)</f>
        <v>0</v>
      </c>
      <c r="BZ301" s="2">
        <f>IF(VLOOKUP(A301,'BD OFICIAL'!$A$1:$AL$2097,19,0)=R301,0,1)</f>
        <v>0</v>
      </c>
      <c r="CA301" s="2">
        <f>IF(VLOOKUP(A301,'BD OFICIAL'!$A$1:$AL$2097,21,0)=T301,0,1)</f>
        <v>0</v>
      </c>
      <c r="CB301" s="2">
        <f>IF(VLOOKUP(A301,'BD OFICIAL'!$A$1:$AL$2097,24,0)=AK301,0,1)</f>
        <v>0</v>
      </c>
      <c r="CC301" s="2">
        <f>IF(VLOOKUP(A301,'BD OFICIAL'!$A$1:$AL$2097,25,0)=X301,0,1)</f>
        <v>0</v>
      </c>
      <c r="CD301" s="2">
        <f>IF(VLOOKUP(A301,'BD OFICIAL'!$A$1:$AL$2097,26,0)=Y301,0,1)</f>
        <v>0</v>
      </c>
      <c r="CE301" s="2">
        <f>IF(VLOOKUP(A301,'BD OFICIAL'!$A$1:$AL$2097,27,0)=Z301,0,1)</f>
        <v>0</v>
      </c>
      <c r="CF301" s="2">
        <f>IF(VLOOKUP(A301,'BD OFICIAL'!$A$1:$AL$2097,28,0)=AA301,0,1)</f>
        <v>0</v>
      </c>
      <c r="CG301" s="2">
        <f>IF(VLOOKUP(A301,'BD OFICIAL'!$A$1:$AL$2097,33,0)=AF301,0,1)</f>
        <v>0</v>
      </c>
      <c r="CH301" s="2">
        <f>IF(VLOOKUP(A301,'BD OFICIAL'!$A$1:$AL$2097,35,0)=AH301,0,1)</f>
        <v>0</v>
      </c>
      <c r="CI301" s="85">
        <f>IF(VLOOKUP(A301,'BD OFICIAL'!$A$1:$AL$2097,34,0)=AL301,0,1)</f>
        <v>0</v>
      </c>
      <c r="CJ301" s="12">
        <f>VLOOKUP(A301,'BD OFICIAL'!$A$1:$AM$2097,36,0)*AM301-AP301</f>
        <v>-27580392</v>
      </c>
      <c r="CK301" s="85" t="str">
        <f t="shared" si="143"/>
        <v>SHNOM</v>
      </c>
      <c r="CL301" s="85" t="str">
        <f t="shared" si="144"/>
        <v>SI</v>
      </c>
      <c r="CM301" s="85" t="str">
        <f t="shared" si="157"/>
        <v>NO</v>
      </c>
      <c r="CN301" s="31">
        <f t="shared" si="158"/>
        <v>0</v>
      </c>
      <c r="CO301" s="31">
        <f t="shared" si="145"/>
        <v>1</v>
      </c>
      <c r="CP301" s="31">
        <f t="shared" ref="CP301:CP317" si="170">IF(AND(CJ301&gt;-1,CJ301&lt;1),0,1)</f>
        <v>1</v>
      </c>
      <c r="CQ301" s="31">
        <f>IF(Y301="NO",0,IF(Y301="SI",IF(VLOOKUP(A301,'BD OFICIAL'!$A:$AO,40,0)=AQ301,0,1)))</f>
        <v>0</v>
      </c>
      <c r="CR301" s="31">
        <f>IF(Z301="NO",0,IF(Z301="SI",IF(VLOOKUP(A301,'BD OFICIAL'!$A:$AO,41,0)=AS301,0,1)))</f>
        <v>0</v>
      </c>
      <c r="CS301" s="31">
        <f t="shared" si="146"/>
        <v>1</v>
      </c>
      <c r="CT301" s="31">
        <f t="shared" si="147"/>
        <v>1</v>
      </c>
      <c r="CU301" s="31">
        <f>IF(VLOOKUP(A301,'BD OFICIAL'!$A$1:$AL$1055,31,0)="SI",IF(AT301&gt;0,0,1),IF(AT301=0,0,1))</f>
        <v>0</v>
      </c>
      <c r="CV301" s="31">
        <f t="shared" si="148"/>
        <v>1</v>
      </c>
      <c r="CW301" s="31">
        <f t="shared" si="149"/>
        <v>0</v>
      </c>
      <c r="CX301" s="85" t="str">
        <f t="shared" si="159"/>
        <v>NO</v>
      </c>
      <c r="CY301" s="31">
        <f t="shared" si="160"/>
        <v>0</v>
      </c>
      <c r="CZ301" s="85" t="str">
        <f>IF(ISERROR(VLOOKUP(AI301,EXPERIENCIA!$A$1:$C$2100,1,0)),"NO","SI")</f>
        <v>SI</v>
      </c>
      <c r="DA301" s="85" t="str">
        <f>IF(CX301="no","NO APLICA",IF(AX301=0,"ERROR NOTA",IF(AND(AX301&gt;1,CZ301="NO"),"ERROR NOTA",IF(AND(CZ301="NO",AX301=1),0,IF(VLOOKUP(AI301,EXPERIENCIA!$A$1:$C$2100,3,0)=AX301,0,"ERROR NOTA")))))</f>
        <v>NO APLICA</v>
      </c>
      <c r="DB301" s="85" t="str">
        <f>IF(ISERROR(VLOOKUP(AI301,COMPORTAMIENTO!$A$1:$C$2100,1,0)),"NO","SI")</f>
        <v>SI</v>
      </c>
      <c r="DC301" s="85" t="str">
        <f>IF(CX301="NO","NO APLICA",IF(AY301=0,"ERROR NOTA",IF(AND(DB301="NO",AY301=7),0,IF(VLOOKUP(AI301,COMPORTAMIENTO!$A$2:$H$2100,8,0)=AY301,0,"ERROR NOTA"))))</f>
        <v>NO APLICA</v>
      </c>
      <c r="DD301" s="103" t="str">
        <f t="shared" si="161"/>
        <v>NO APLICA</v>
      </c>
      <c r="DE301" s="103" t="str">
        <f t="shared" si="162"/>
        <v>NO APLICA</v>
      </c>
      <c r="DF301" s="85" t="str">
        <f t="shared" si="150"/>
        <v>SI</v>
      </c>
      <c r="DG301" s="85">
        <f t="shared" si="151"/>
        <v>0</v>
      </c>
      <c r="DH301" s="85">
        <f t="shared" si="163"/>
        <v>0</v>
      </c>
      <c r="DI301" s="85" t="str">
        <f t="shared" si="152"/>
        <v>NO APLICA</v>
      </c>
      <c r="DJ301" s="7" t="str">
        <f t="shared" si="164"/>
        <v>NO APLICA</v>
      </c>
      <c r="DK301" s="7" t="str">
        <f t="shared" si="153"/>
        <v>NO APLICA</v>
      </c>
      <c r="DL301" s="12">
        <f t="shared" si="165"/>
        <v>5.0750000000000002</v>
      </c>
      <c r="DM301" s="12">
        <f>VLOOKUP(A301,'5 TD'!$A:$B,2,0)</f>
        <v>5075</v>
      </c>
      <c r="DN301" s="7" t="str">
        <f t="shared" si="154"/>
        <v>NO APLICA</v>
      </c>
      <c r="DO301" s="85" t="str">
        <f t="shared" si="155"/>
        <v>NO APLICA</v>
      </c>
      <c r="DP301" s="85" t="str">
        <f t="shared" ref="DP301:DP317" si="171">IF(CX301="NO","NO APLICA",IF(AND(DA301&lt;&gt;"NO APLICA",DA301&lt;&gt;"ERROR NOTA",DC301&lt;&gt;"NO APLICA",DC301&lt;&gt;"ERROR NOTA",DO301&lt;&gt;"ERROR NOTA"),"APROBADO"))</f>
        <v>NO APLICA</v>
      </c>
      <c r="DQ301" s="7" t="str">
        <f t="shared" ref="DQ301:DQ317" si="172">IF(DP301="APROBADO",ROUND((DD301+DE301+0.75*DK301+DN301*0.05),1),IF(DP301="ERROR NOTA","ERROR NOTA","NO APLICA"))</f>
        <v>NO APLICA</v>
      </c>
      <c r="DR301" s="85" t="str">
        <f t="shared" si="166"/>
        <v>NO APLICA</v>
      </c>
      <c r="DS301" s="2">
        <f>+('3 Planilla Preadjudicación OTIC'!BO301)</f>
        <v>0</v>
      </c>
      <c r="DT301" s="2" t="str">
        <f>IF(DR301="APROBADO",VLOOKUP(A301,'5 TD'!$D$3:$E$270,2,0),"NO APLICA")</f>
        <v>NO APLICA</v>
      </c>
      <c r="DU301" s="2" t="str">
        <f t="shared" ref="DU301:DU317" si="173">IF(DT301="NO APLICA","NO APLICA",IF(DT301=DQ301,"SI","NO"))</f>
        <v>NO APLICA</v>
      </c>
      <c r="DV301" s="2" t="str">
        <f>IF(DU301="SI",VLOOKUP(A301,'5 TD'!$G$3:$H$270,2,0),"NO APLICA ")</f>
        <v xml:space="preserve">NO APLICA </v>
      </c>
      <c r="DW301" s="2" t="str">
        <f t="shared" si="167"/>
        <v>NO</v>
      </c>
      <c r="DX301" s="2" t="str">
        <f>IF(DW301="SI",VLOOKUP(A301,'5 TD'!$J$4:$K$472,2,0),"NO APLICA")</f>
        <v>NO APLICA</v>
      </c>
      <c r="DY301" s="2" t="str">
        <f t="shared" si="168"/>
        <v>NO</v>
      </c>
      <c r="DZ301" s="7" t="str">
        <f>IF(DY301="SI",VLOOKUP(A301,'5 TD'!$M$4:$N$350,2,0),"NO APLICA")</f>
        <v>NO APLICA</v>
      </c>
      <c r="EA301" s="2" t="str">
        <f t="shared" si="156"/>
        <v>NO APLICA</v>
      </c>
      <c r="EB301" s="12" t="str">
        <f t="shared" si="169"/>
        <v/>
      </c>
      <c r="EC301" s="12" t="str">
        <f>IF(EA301="SI",VLOOKUP(A301,'5 TD'!$V$4:$W$479,2,0),"NO APLICA")</f>
        <v>NO APLICA</v>
      </c>
      <c r="ED301" s="2" t="str">
        <f t="shared" ref="ED301:ED317" si="174">IF(AND(EA301="SI",EB301=EC301),"SI","NO")</f>
        <v>NO</v>
      </c>
      <c r="EE301" s="79" t="str">
        <f>IF(ED301="SI",VLOOKUP(AI301,COMPORTAMIENTO!$A$1:$H$2100,7,0),"NO APLICA")</f>
        <v>NO APLICA</v>
      </c>
      <c r="EF301" s="234" t="str">
        <f>IF(ED301="SI",VLOOKUP(A301,'5 TD'!$P$2:$Q$479,2,0),"NO APLICA")</f>
        <v>NO APLICA</v>
      </c>
      <c r="EG301" s="2" t="str">
        <f t="shared" ref="EG301:EG317" si="175">IF(AND(ED301="SI",EE301=EF301),"SI","NO")</f>
        <v>NO</v>
      </c>
      <c r="EH301" s="2">
        <f>IF(CZ301="no",0,VLOOKUP(AI301,EXPERIENCIA!$A$1:$C$2100,2,0))</f>
        <v>8</v>
      </c>
      <c r="EI301" s="2">
        <f>IF(CZ301="si",VLOOKUP(A301,'5 TD'!$S$3:$T$2103,2,0),0)</f>
        <v>181</v>
      </c>
      <c r="EJ301" s="2" t="str">
        <f t="shared" ref="EJ301:EJ317" si="176">IF(EI301="NO APLICA","NO",IF(EI301=EH301,"SI","NO"))</f>
        <v>NO</v>
      </c>
      <c r="EK301" s="2">
        <f>+('3 Planilla Preadjudicación OTIC'!BU302)</f>
        <v>0</v>
      </c>
      <c r="EL301" s="3"/>
      <c r="EM301" s="3"/>
      <c r="EN301" s="3"/>
    </row>
    <row r="302" spans="1:144" s="211" customFormat="1" ht="15" hidden="1" customHeight="1" x14ac:dyDescent="0.3">
      <c r="A302" s="2">
        <f>+('3 Planilla Preadjudicación OTIC'!A302)</f>
        <v>14537</v>
      </c>
      <c r="B302" s="2" t="str">
        <f>+('3 Planilla Preadjudicación OTIC'!B302)</f>
        <v>53334038-5</v>
      </c>
      <c r="C302" s="4">
        <f>+('3 Planilla Preadjudicación OTIC'!E302)</f>
        <v>2025</v>
      </c>
      <c r="D302" s="4" t="str">
        <f>+('3 Planilla Preadjudicación OTIC'!F302)</f>
        <v>Fondos Regionales</v>
      </c>
      <c r="E302" s="4" t="str">
        <f>+('3 Planilla Preadjudicación OTIC'!G302)</f>
        <v>61531000-K</v>
      </c>
      <c r="F302" s="4" t="str">
        <f>+('3 Planilla Preadjudicación OTIC'!H302)</f>
        <v>SENCE</v>
      </c>
      <c r="G302" s="4"/>
      <c r="H302" s="4"/>
      <c r="I302" s="4" t="str">
        <f>+('3 Planilla Preadjudicación OTIC'!I302)</f>
        <v>SERVICIO DE GUARDIA DE SEGURIDAD</v>
      </c>
      <c r="J302" s="4" t="str">
        <f>+('3 Planilla Preadjudicación OTIC'!J302)</f>
        <v>PF1184</v>
      </c>
      <c r="K302" s="4">
        <f>+('3 Planilla Preadjudicación OTIC'!K302)</f>
        <v>0</v>
      </c>
      <c r="L302" s="4">
        <f>+('3 Planilla Preadjudicación OTIC'!L302)</f>
        <v>0</v>
      </c>
      <c r="M302" s="2">
        <f>+('3 Planilla Preadjudicación OTIC'!M302)</f>
        <v>9</v>
      </c>
      <c r="N302" s="4" t="str">
        <f>+('3 Planilla Preadjudicación OTIC'!N302)</f>
        <v>DE LA ARAUCANÍA</v>
      </c>
      <c r="O302" s="4" t="str">
        <f>+('3 Planilla Preadjudicación OTIC'!O302)</f>
        <v>GORBEA</v>
      </c>
      <c r="P302" s="4" t="str">
        <f>+('3 Planilla Preadjudicación OTIC'!P302)</f>
        <v>PERSONAS VULNERABLES PERTENECIENTES AL 80 % MÁS VULNERABLE</v>
      </c>
      <c r="Q302" s="4" t="str">
        <f>+('3 Planilla Preadjudicación OTIC'!Q302)</f>
        <v>PRESENCIAL</v>
      </c>
      <c r="R302" s="4" t="str">
        <f>+('3 Planilla Preadjudicación OTIC'!R302)</f>
        <v>DEPENDIENTE</v>
      </c>
      <c r="S302" s="4" t="str">
        <f>+('3 Planilla Preadjudicación OTIC'!S302)</f>
        <v>01. LUNES - MAÑANA / 04. MARTES - MAÑANA / 07. MIÉRCOLES - MAÑANA / 10. JUEVES - MAÑANA / 13. VIERNES - MAÑANA</v>
      </c>
      <c r="T302" s="2">
        <f>+('3 Planilla Preadjudicación OTIC'!T302)</f>
        <v>20</v>
      </c>
      <c r="U302" s="2">
        <f>+('3 Planilla Preadjudicación OTIC'!U302)</f>
        <v>90</v>
      </c>
      <c r="V302" s="2" t="str">
        <f>+('3 Planilla Preadjudicación OTIC'!V302)</f>
        <v> </v>
      </c>
      <c r="W302" s="2">
        <f>+('3 Planilla Preadjudicación OTIC'!W302)</f>
        <v>90</v>
      </c>
      <c r="X302" s="2">
        <f>+('3 Planilla Preadjudicación OTIC'!X302)</f>
        <v>4</v>
      </c>
      <c r="Y302" s="2" t="str">
        <f>+('3 Planilla Preadjudicación OTIC'!Y302)</f>
        <v>SI</v>
      </c>
      <c r="Z302" s="2" t="str">
        <f>+('3 Planilla Preadjudicación OTIC'!Z302)</f>
        <v>SI</v>
      </c>
      <c r="AA302" s="2" t="str">
        <f>+('3 Planilla Preadjudicación OTIC'!AA302)</f>
        <v>NO</v>
      </c>
      <c r="AB302" s="4" t="str">
        <f>+('3 Planilla Preadjudicación OTIC'!AB302)</f>
        <v> </v>
      </c>
      <c r="AC302" s="4" t="str">
        <f>+('3 Planilla Preadjudicación OTIC'!AC302)</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02" s="2" t="str">
        <f>+('3 Planilla Preadjudicación OTIC'!AD302)</f>
        <v>SI</v>
      </c>
      <c r="AE302" s="4" t="str">
        <f>+('3 Planilla Preadjudicación OTIC'!AE302)</f>
        <v>CERTIFICADO DE APROBACIÓN Y TARJETA DE IDENTIFICACIÓN. CREDENCIAL DE GUARDIA PRIVADO DE SEGURIDAD OS-10 OTORGADA POR LA PREFECTURA DE SEGURIDAD PRIVADA DE CARABINEROS DE CHILE</v>
      </c>
      <c r="AF302" s="2" t="str">
        <f>+('3 Planilla Preadjudicación OTIC'!AF302)</f>
        <v>CONVOCATORIA ABIERTA</v>
      </c>
      <c r="AG302" s="2">
        <f>+('3 Planilla Preadjudicación OTIC'!AG302)</f>
        <v>23</v>
      </c>
      <c r="AH302" s="30">
        <v>2</v>
      </c>
      <c r="AI302" s="2" t="str">
        <f>+('3 Planilla Preadjudicación OTIC'!AI302)</f>
        <v>76275528-9</v>
      </c>
      <c r="AJ302" s="135" t="str">
        <f>+('3 Planilla Preadjudicación OTIC'!AJ302)</f>
        <v>Impulso Asociados LTDA</v>
      </c>
      <c r="AK302" s="4">
        <f>+('3 Planilla Preadjudicación OTIC'!AK302)</f>
        <v>90</v>
      </c>
      <c r="AL302" s="2">
        <f>+('3 Planilla Preadjudicación OTIC'!AL302)</f>
        <v>23</v>
      </c>
      <c r="AM302" s="2">
        <f>+('3 Planilla Preadjudicación OTIC'!AM302)</f>
        <v>5075</v>
      </c>
      <c r="AN302" s="12">
        <f>+('3 Planilla Preadjudicación OTIC'!AN302)</f>
        <v>0</v>
      </c>
      <c r="AO302" s="12">
        <f>+('3 Planilla Preadjudicación OTIC'!AO302)</f>
        <v>50000</v>
      </c>
      <c r="AP302" s="12" t="str">
        <f>+('3 Planilla Preadjudicación OTIC'!AP302)</f>
        <v>9.135.000</v>
      </c>
      <c r="AQ302" s="12">
        <f>+('3 Planilla Preadjudicación OTIC'!AQ302)</f>
        <v>1840000</v>
      </c>
      <c r="AR302" s="12">
        <f>+('3 Planilla Preadjudicación OTIC'!AR302)</f>
        <v>0</v>
      </c>
      <c r="AS302" s="12">
        <f>+('3 Planilla Preadjudicación OTIC'!AS302)</f>
        <v>2300000</v>
      </c>
      <c r="AT302" s="12" t="str">
        <f>+('3 Planilla Preadjudicación OTIC'!AT302)</f>
        <v>1.000.000</v>
      </c>
      <c r="AU302" s="12" t="str">
        <f>+('3 Planilla Preadjudicación OTIC'!AU302)</f>
        <v>14.275.000</v>
      </c>
      <c r="AV302" s="12" t="str">
        <f>+('3 Planilla Preadjudicación OTIC'!AV302)</f>
        <v>Si</v>
      </c>
      <c r="AW302" s="2" t="str">
        <f>+('3 Planilla Preadjudicación OTIC'!AW302)</f>
        <v>sin observaciones</v>
      </c>
      <c r="AX302" s="4">
        <f>+('3 Planilla Preadjudicación OTIC'!AX302)</f>
        <v>1</v>
      </c>
      <c r="AY302" s="2">
        <f>+('3 Planilla Preadjudicación OTIC'!AY302)</f>
        <v>7</v>
      </c>
      <c r="AZ302" s="2" t="str">
        <f>+('3 Planilla Preadjudicación OTIC'!BA302)</f>
        <v>-</v>
      </c>
      <c r="BA302" s="2" t="str">
        <f>+('3 Planilla Preadjudicación OTIC'!BB302)</f>
        <v>-</v>
      </c>
      <c r="BB302" s="2" t="str">
        <f>+('3 Planilla Preadjudicación OTIC'!BC302)</f>
        <v>-</v>
      </c>
      <c r="BC302" s="2" t="str">
        <f>+('3 Planilla Preadjudicación OTIC'!BD302)</f>
        <v>-</v>
      </c>
      <c r="BD302" s="2" t="str">
        <f>+('3 Planilla Preadjudicación OTIC'!BE302)</f>
        <v>-</v>
      </c>
      <c r="BE302" s="2" t="str">
        <f>+('3 Planilla Preadjudicación OTIC'!BF302)</f>
        <v>-</v>
      </c>
      <c r="BF302" s="2"/>
      <c r="BG302" s="2">
        <f>+('3 Planilla Preadjudicación OTIC'!BG302)</f>
        <v>7</v>
      </c>
      <c r="BH302" s="2">
        <f>+('3 Planilla Preadjudicación OTIC'!BH302)</f>
        <v>6.1</v>
      </c>
      <c r="BI302" s="2">
        <f>+('3 Planilla Preadjudicación OTIC'!BI302)</f>
        <v>7</v>
      </c>
      <c r="BJ302" s="2">
        <f>+('3 Planilla Preadjudicación OTIC'!BJ302)</f>
        <v>7</v>
      </c>
      <c r="BK302" s="2">
        <f>+('3 Planilla Preadjudicación OTIC'!BK302)</f>
        <v>7</v>
      </c>
      <c r="BL302" s="199">
        <f>+('3 Planilla Preadjudicación OTIC'!BM302)</f>
        <v>7</v>
      </c>
      <c r="BM302" s="103">
        <f>ROUND(('3 Planilla Preadjudicación OTIC'!BN302),1)</f>
        <v>6.2</v>
      </c>
      <c r="BN302" s="4">
        <f>+('3 Planilla Preadjudicación OTIC'!BO302)</f>
        <v>0</v>
      </c>
      <c r="BO302" s="4">
        <f>+('3 Planilla Preadjudicación OTIC'!BP302)</f>
        <v>0</v>
      </c>
      <c r="BP302" s="4">
        <f>+('3 Planilla Preadjudicación OTIC'!BQ302)</f>
        <v>0</v>
      </c>
      <c r="BQ302" s="4">
        <f>+('3 Planilla Preadjudicación OTIC'!BR302)</f>
        <v>0</v>
      </c>
      <c r="BR302" s="4">
        <f>+('3 Planilla Preadjudicación OTIC'!BS302)</f>
        <v>0</v>
      </c>
      <c r="BS302" s="4">
        <f>+('3 Planilla Preadjudicación OTIC'!BT302)</f>
        <v>0</v>
      </c>
      <c r="BT302" s="135"/>
      <c r="BU302" s="85">
        <f>IF(VLOOKUP(A302,'BD OFICIAL'!$A$1:$AL$2097,7,0)=D302,0,1)</f>
        <v>0</v>
      </c>
      <c r="BV302" s="85">
        <f>IF(VLOOKUP(A302,'BD OFICIAL'!$A$1:$AL$2097,11,0)=J302,0,1)</f>
        <v>0</v>
      </c>
      <c r="BW302" s="85">
        <f>IF(VLOOKUP(A302,'BD OFICIAL'!$A$1:$AL$2097,13,0)=L302,0,1)</f>
        <v>0</v>
      </c>
      <c r="BX302" s="2">
        <f>IF(VLOOKUP(A302,'BD OFICIAL'!$A$1:$AL$2097,16,0)=O302,0,1)</f>
        <v>0</v>
      </c>
      <c r="BY302" s="2">
        <f>IF(VLOOKUP(A302,'BD OFICIAL'!$A$1:$AL$2097,17,0)=P302,0,1)</f>
        <v>0</v>
      </c>
      <c r="BZ302" s="2">
        <f>IF(VLOOKUP(A302,'BD OFICIAL'!$A$1:$AL$2097,19,0)=R302,0,1)</f>
        <v>0</v>
      </c>
      <c r="CA302" s="2">
        <f>IF(VLOOKUP(A302,'BD OFICIAL'!$A$1:$AL$2097,21,0)=T302,0,1)</f>
        <v>0</v>
      </c>
      <c r="CB302" s="2">
        <f>IF(VLOOKUP(A302,'BD OFICIAL'!$A$1:$AL$2097,24,0)=AK302,0,1)</f>
        <v>0</v>
      </c>
      <c r="CC302" s="2">
        <f>IF(VLOOKUP(A302,'BD OFICIAL'!$A$1:$AL$2097,25,0)=X302,0,1)</f>
        <v>0</v>
      </c>
      <c r="CD302" s="2">
        <f>IF(VLOOKUP(A302,'BD OFICIAL'!$A$1:$AL$2097,26,0)=Y302,0,1)</f>
        <v>0</v>
      </c>
      <c r="CE302" s="2">
        <f>IF(VLOOKUP(A302,'BD OFICIAL'!$A$1:$AL$2097,27,0)=Z302,0,1)</f>
        <v>0</v>
      </c>
      <c r="CF302" s="2">
        <f>IF(VLOOKUP(A302,'BD OFICIAL'!$A$1:$AL$2097,28,0)=AA302,0,1)</f>
        <v>0</v>
      </c>
      <c r="CG302" s="2">
        <f>IF(VLOOKUP(A302,'BD OFICIAL'!$A$1:$AL$2097,33,0)=AF302,0,1)</f>
        <v>0</v>
      </c>
      <c r="CH302" s="2">
        <f>IF(VLOOKUP(A302,'BD OFICIAL'!$A$1:$AL$2097,35,0)=AH302,0,1)</f>
        <v>0</v>
      </c>
      <c r="CI302" s="85">
        <f>IF(VLOOKUP(A302,'BD OFICIAL'!$A$1:$AL$2097,34,0)=AL302,0,1)</f>
        <v>0</v>
      </c>
      <c r="CJ302" s="12">
        <f>VLOOKUP(A302,'BD OFICIAL'!$A$1:$AM$2097,36,0)*AM302-AP302</f>
        <v>0</v>
      </c>
      <c r="CK302" s="85" t="str">
        <f t="shared" si="143"/>
        <v>SSH</v>
      </c>
      <c r="CL302" s="85" t="str">
        <f t="shared" si="144"/>
        <v>SI</v>
      </c>
      <c r="CM302" s="85" t="str">
        <f t="shared" si="157"/>
        <v>NO</v>
      </c>
      <c r="CN302" s="31">
        <f t="shared" si="158"/>
        <v>0</v>
      </c>
      <c r="CO302" s="31">
        <f t="shared" si="145"/>
        <v>0</v>
      </c>
      <c r="CP302" s="31">
        <f t="shared" si="170"/>
        <v>0</v>
      </c>
      <c r="CQ302" s="31">
        <f>IF(Y302="NO",0,IF(Y302="SI",IF(VLOOKUP(A302,'BD OFICIAL'!$A:$AO,40,0)=AQ302,0,1)))</f>
        <v>0</v>
      </c>
      <c r="CR302" s="31">
        <f>IF(Z302="NO",0,IF(Z302="SI",IF(VLOOKUP(A302,'BD OFICIAL'!$A:$AO,41,0)=AS302,0,1)))</f>
        <v>0</v>
      </c>
      <c r="CS302" s="31">
        <f t="shared" si="146"/>
        <v>0</v>
      </c>
      <c r="CT302" s="31">
        <f t="shared" si="147"/>
        <v>0</v>
      </c>
      <c r="CU302" s="31">
        <f>IF(VLOOKUP(A302,'BD OFICIAL'!$A$1:$AL$1055,31,0)="SI",IF(AT302&gt;0,0,1),IF(AT302=0,0,1))</f>
        <v>0</v>
      </c>
      <c r="CV302" s="31">
        <f t="shared" si="148"/>
        <v>0</v>
      </c>
      <c r="CW302" s="31">
        <f t="shared" si="149"/>
        <v>0</v>
      </c>
      <c r="CX302" s="85" t="str">
        <f t="shared" si="159"/>
        <v>SI</v>
      </c>
      <c r="CY302" s="31">
        <f t="shared" si="160"/>
        <v>0</v>
      </c>
      <c r="CZ302" s="85" t="str">
        <f>IF(ISERROR(VLOOKUP(AI302,EXPERIENCIA!$A$1:$C$2100,1,0)),"NO","SI")</f>
        <v>NO</v>
      </c>
      <c r="DA302" s="85">
        <f>IF(CX302="no","NO APLICA",IF(AX302=0,"ERROR NOTA",IF(AND(AX302&gt;1,CZ302="NO"),"ERROR NOTA",IF(AND(CZ302="NO",AX302=1),0,IF(VLOOKUP(AI302,EXPERIENCIA!$A$1:$C$2100,3,0)=AX302,0,"ERROR NOTA")))))</f>
        <v>0</v>
      </c>
      <c r="DB302" s="85" t="str">
        <f>IF(ISERROR(VLOOKUP(AI302,COMPORTAMIENTO!$A$1:$C$2100,1,0)),"NO","SI")</f>
        <v>NO</v>
      </c>
      <c r="DC302" s="85">
        <f>IF(CX302="NO","NO APLICA",IF(AY302=0,"ERROR NOTA",IF(AND(DB302="NO",AY302=7),0,IF(VLOOKUP(AI302,COMPORTAMIENTO!$A$2:$H$2100,8,0)=AY302,0,"ERROR NOTA"))))</f>
        <v>0</v>
      </c>
      <c r="DD302" s="103">
        <f t="shared" si="161"/>
        <v>0.1</v>
      </c>
      <c r="DE302" s="103">
        <f t="shared" si="162"/>
        <v>0.70000000000000007</v>
      </c>
      <c r="DF302" s="85" t="str">
        <f t="shared" si="150"/>
        <v>SI</v>
      </c>
      <c r="DG302" s="85">
        <f t="shared" si="151"/>
        <v>0</v>
      </c>
      <c r="DH302" s="85">
        <f t="shared" si="163"/>
        <v>0</v>
      </c>
      <c r="DI302" s="85">
        <f t="shared" si="152"/>
        <v>0</v>
      </c>
      <c r="DJ302" s="7">
        <f t="shared" si="164"/>
        <v>6.73</v>
      </c>
      <c r="DK302" s="7">
        <f t="shared" si="153"/>
        <v>6.73</v>
      </c>
      <c r="DL302" s="12">
        <f t="shared" si="165"/>
        <v>5075</v>
      </c>
      <c r="DM302" s="12">
        <f>VLOOKUP(A302,'5 TD'!$A:$B,2,0)</f>
        <v>5075</v>
      </c>
      <c r="DN302" s="7">
        <f t="shared" si="154"/>
        <v>7</v>
      </c>
      <c r="DO302" s="85" t="str">
        <f t="shared" si="155"/>
        <v>APROBADO</v>
      </c>
      <c r="DP302" s="85" t="str">
        <f t="shared" si="171"/>
        <v>APROBADO</v>
      </c>
      <c r="DQ302" s="7">
        <f t="shared" si="172"/>
        <v>6.2</v>
      </c>
      <c r="DR302" s="85" t="str">
        <f t="shared" si="166"/>
        <v>APROBADO</v>
      </c>
      <c r="DS302" s="2">
        <f>+('3 Planilla Preadjudicación OTIC'!BO302)</f>
        <v>0</v>
      </c>
      <c r="DT302" s="2">
        <f>IF(DR302="APROBADO",VLOOKUP(A302,'5 TD'!$D$3:$E$270,2,0),"NO APLICA")</f>
        <v>6.6</v>
      </c>
      <c r="DU302" s="2" t="str">
        <f t="shared" si="173"/>
        <v>NO</v>
      </c>
      <c r="DV302" s="2" t="str">
        <f>IF(DU302="SI",VLOOKUP(A302,'5 TD'!$G$3:$H$270,2,0),"NO APLICA ")</f>
        <v xml:space="preserve">NO APLICA </v>
      </c>
      <c r="DW302" s="2" t="str">
        <f t="shared" si="167"/>
        <v>NO</v>
      </c>
      <c r="DX302" s="2" t="str">
        <f>IF(DW302="SI",VLOOKUP(A302,'5 TD'!$J$4:$K$472,2,0),"NO APLICA")</f>
        <v>NO APLICA</v>
      </c>
      <c r="DY302" s="2" t="str">
        <f t="shared" si="168"/>
        <v>NO</v>
      </c>
      <c r="DZ302" s="7" t="str">
        <f>IF(DY302="SI",VLOOKUP(A302,'5 TD'!$M$4:$N$350,2,0),"NO APLICA")</f>
        <v>NO APLICA</v>
      </c>
      <c r="EA302" s="2" t="str">
        <f t="shared" si="156"/>
        <v>NO APLICA</v>
      </c>
      <c r="EB302" s="12" t="str">
        <f t="shared" si="169"/>
        <v/>
      </c>
      <c r="EC302" s="12" t="str">
        <f>IF(EA302="SI",VLOOKUP(A302,'5 TD'!$V$4:$W$479,2,0),"NO APLICA")</f>
        <v>NO APLICA</v>
      </c>
      <c r="ED302" s="2" t="str">
        <f t="shared" si="174"/>
        <v>NO</v>
      </c>
      <c r="EE302" s="79" t="str">
        <f>IF(ED302="SI",VLOOKUP(AI302,COMPORTAMIENTO!$A$1:$H$2100,7,0),"NO APLICA")</f>
        <v>NO APLICA</v>
      </c>
      <c r="EF302" s="234" t="str">
        <f>IF(ED302="SI",VLOOKUP(A302,'5 TD'!$P$2:$Q$479,2,0),"NO APLICA")</f>
        <v>NO APLICA</v>
      </c>
      <c r="EG302" s="2" t="str">
        <f t="shared" si="175"/>
        <v>NO</v>
      </c>
      <c r="EH302" s="2">
        <f>IF(CZ302="no",0,VLOOKUP(AI302,EXPERIENCIA!$A$1:$C$2100,2,0))</f>
        <v>0</v>
      </c>
      <c r="EI302" s="2">
        <f>IF(CZ302="si",VLOOKUP(A302,'5 TD'!$S$3:$T$2103,2,0),0)</f>
        <v>0</v>
      </c>
      <c r="EJ302" s="2" t="str">
        <f t="shared" si="176"/>
        <v>SI</v>
      </c>
      <c r="EK302" s="2">
        <f>+('3 Planilla Preadjudicación OTIC'!BU303)</f>
        <v>0</v>
      </c>
      <c r="EL302" s="211" t="s">
        <v>1709</v>
      </c>
      <c r="EM302" s="229" t="s">
        <v>1710</v>
      </c>
    </row>
    <row r="303" spans="1:144" s="211" customFormat="1" ht="15" hidden="1" customHeight="1" x14ac:dyDescent="0.3">
      <c r="A303" s="2">
        <f>+('3 Planilla Preadjudicación OTIC'!A303)</f>
        <v>14538</v>
      </c>
      <c r="B303" s="2" t="str">
        <f>+('3 Planilla Preadjudicación OTIC'!B303)</f>
        <v>53334038-5</v>
      </c>
      <c r="C303" s="4">
        <f>+('3 Planilla Preadjudicación OTIC'!E303)</f>
        <v>2025</v>
      </c>
      <c r="D303" s="4" t="str">
        <f>+('3 Planilla Preadjudicación OTIC'!F303)</f>
        <v>Fondos Regionales</v>
      </c>
      <c r="E303" s="4" t="str">
        <f>+('3 Planilla Preadjudicación OTIC'!G303)</f>
        <v>61531000-K</v>
      </c>
      <c r="F303" s="4" t="str">
        <f>+('3 Planilla Preadjudicación OTIC'!H303)</f>
        <v>SENCE</v>
      </c>
      <c r="G303" s="4"/>
      <c r="H303" s="4"/>
      <c r="I303" s="4" t="str">
        <f>+('3 Planilla Preadjudicación OTIC'!I303)</f>
        <v>SERVICIO DE GUARDIA DE SEGURIDAD</v>
      </c>
      <c r="J303" s="4" t="str">
        <f>+('3 Planilla Preadjudicación OTIC'!J303)</f>
        <v>PF1184</v>
      </c>
      <c r="K303" s="4">
        <f>+('3 Planilla Preadjudicación OTIC'!K303)</f>
        <v>0</v>
      </c>
      <c r="L303" s="4">
        <f>+('3 Planilla Preadjudicación OTIC'!L303)</f>
        <v>0</v>
      </c>
      <c r="M303" s="2">
        <f>+('3 Planilla Preadjudicación OTIC'!M303)</f>
        <v>9</v>
      </c>
      <c r="N303" s="4" t="str">
        <f>+('3 Planilla Preadjudicación OTIC'!N303)</f>
        <v>DE LA ARAUCANÍA</v>
      </c>
      <c r="O303" s="4" t="str">
        <f>+('3 Planilla Preadjudicación OTIC'!O303)</f>
        <v>VILLARRICA</v>
      </c>
      <c r="P303" s="4" t="str">
        <f>+('3 Planilla Preadjudicación OTIC'!P303)</f>
        <v>PERSONAS VULNERABLES PERTENECIENTES AL 80 % MÁS VULNERABLE</v>
      </c>
      <c r="Q303" s="4" t="str">
        <f>+('3 Planilla Preadjudicación OTIC'!Q303)</f>
        <v>PRESENCIAL</v>
      </c>
      <c r="R303" s="4" t="str">
        <f>+('3 Planilla Preadjudicación OTIC'!R303)</f>
        <v>DEPENDIENTE</v>
      </c>
      <c r="S303" s="4" t="str">
        <f>+('3 Planilla Preadjudicación OTIC'!S303)</f>
        <v>01. LUNES - MAÑANA / 04. MARTES - MAÑANA / 07. MIÉRCOLES - MAÑANA / 10. JUEVES - MAÑANA / 13. VIERNES - MAÑANA</v>
      </c>
      <c r="T303" s="2">
        <f>+('3 Planilla Preadjudicación OTIC'!T303)</f>
        <v>20</v>
      </c>
      <c r="U303" s="2">
        <f>+('3 Planilla Preadjudicación OTIC'!U303)</f>
        <v>90</v>
      </c>
      <c r="V303" s="2" t="str">
        <f>+('3 Planilla Preadjudicación OTIC'!V303)</f>
        <v> </v>
      </c>
      <c r="W303" s="2">
        <f>+('3 Planilla Preadjudicación OTIC'!W303)</f>
        <v>90</v>
      </c>
      <c r="X303" s="2">
        <f>+('3 Planilla Preadjudicación OTIC'!X303)</f>
        <v>4</v>
      </c>
      <c r="Y303" s="2" t="str">
        <f>+('3 Planilla Preadjudicación OTIC'!Y303)</f>
        <v>SI</v>
      </c>
      <c r="Z303" s="2" t="str">
        <f>+('3 Planilla Preadjudicación OTIC'!Z303)</f>
        <v>SI</v>
      </c>
      <c r="AA303" s="2" t="str">
        <f>+('3 Planilla Preadjudicación OTIC'!AA303)</f>
        <v>NO</v>
      </c>
      <c r="AB303" s="4" t="str">
        <f>+('3 Planilla Preadjudicación OTIC'!AB303)</f>
        <v> </v>
      </c>
      <c r="AC303" s="4" t="str">
        <f>+('3 Planilla Preadjudicación OTIC'!AC303)</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03" s="2" t="str">
        <f>+('3 Planilla Preadjudicación OTIC'!AD303)</f>
        <v>SI</v>
      </c>
      <c r="AE303" s="4" t="str">
        <f>+('3 Planilla Preadjudicación OTIC'!AE303)</f>
        <v>CERTIFICADO DE APROBACIÓN Y TARJETA DE IDENTIFICACIÓN. CREDENCIAL DE GUARDIA PRIVADO DE SEGURIDAD OS-10 OTORGADA POR LA PREFECTURA DE SEGURIDAD PRIVADA DE CARABINEROS DE CHILE</v>
      </c>
      <c r="AF303" s="2" t="str">
        <f>+('3 Planilla Preadjudicación OTIC'!AF303)</f>
        <v>CONVOCATORIA ABIERTA</v>
      </c>
      <c r="AG303" s="2">
        <f>+('3 Planilla Preadjudicación OTIC'!AG303)</f>
        <v>23</v>
      </c>
      <c r="AH303" s="30">
        <v>2</v>
      </c>
      <c r="AI303" s="2" t="str">
        <f>+('3 Planilla Preadjudicación OTIC'!AI303)</f>
        <v>76275528-9</v>
      </c>
      <c r="AJ303" s="135" t="str">
        <f>+('3 Planilla Preadjudicación OTIC'!AJ303)</f>
        <v>Impulso Asociados LTDA</v>
      </c>
      <c r="AK303" s="4">
        <f>+('3 Planilla Preadjudicación OTIC'!AK303)</f>
        <v>90</v>
      </c>
      <c r="AL303" s="2">
        <f>+('3 Planilla Preadjudicación OTIC'!AL303)</f>
        <v>23</v>
      </c>
      <c r="AM303" s="2">
        <f>+('3 Planilla Preadjudicación OTIC'!AM303)</f>
        <v>5075</v>
      </c>
      <c r="AN303" s="12">
        <f>+('3 Planilla Preadjudicación OTIC'!AN303)</f>
        <v>0</v>
      </c>
      <c r="AO303" s="12">
        <f>+('3 Planilla Preadjudicación OTIC'!AO303)</f>
        <v>50000</v>
      </c>
      <c r="AP303" s="12" t="str">
        <f>+('3 Planilla Preadjudicación OTIC'!AP303)</f>
        <v>9.135.000</v>
      </c>
      <c r="AQ303" s="12">
        <f>+('3 Planilla Preadjudicación OTIC'!AQ303)</f>
        <v>1840000</v>
      </c>
      <c r="AR303" s="12">
        <f>+('3 Planilla Preadjudicación OTIC'!AR303)</f>
        <v>0</v>
      </c>
      <c r="AS303" s="12">
        <f>+('3 Planilla Preadjudicación OTIC'!AS303)</f>
        <v>2300000</v>
      </c>
      <c r="AT303" s="12" t="str">
        <f>+('3 Planilla Preadjudicación OTIC'!AT303)</f>
        <v>1.000.000</v>
      </c>
      <c r="AU303" s="12" t="str">
        <f>+('3 Planilla Preadjudicación OTIC'!AU303)</f>
        <v>14.275.000</v>
      </c>
      <c r="AV303" s="12" t="str">
        <f>+('3 Planilla Preadjudicación OTIC'!AV303)</f>
        <v>Si</v>
      </c>
      <c r="AW303" s="2" t="str">
        <f>+('3 Planilla Preadjudicación OTIC'!AW303)</f>
        <v>sin observaciones</v>
      </c>
      <c r="AX303" s="4">
        <f>+('3 Planilla Preadjudicación OTIC'!AX303)</f>
        <v>1</v>
      </c>
      <c r="AY303" s="2">
        <f>+('3 Planilla Preadjudicación OTIC'!AY303)</f>
        <v>7</v>
      </c>
      <c r="AZ303" s="2" t="str">
        <f>+('3 Planilla Preadjudicación OTIC'!BA303)</f>
        <v>-</v>
      </c>
      <c r="BA303" s="2" t="str">
        <f>+('3 Planilla Preadjudicación OTIC'!BB303)</f>
        <v>-</v>
      </c>
      <c r="BB303" s="2" t="str">
        <f>+('3 Planilla Preadjudicación OTIC'!BC303)</f>
        <v>-</v>
      </c>
      <c r="BC303" s="2" t="str">
        <f>+('3 Planilla Preadjudicación OTIC'!BD303)</f>
        <v>-</v>
      </c>
      <c r="BD303" s="2" t="str">
        <f>+('3 Planilla Preadjudicación OTIC'!BE303)</f>
        <v>-</v>
      </c>
      <c r="BE303" s="2" t="str">
        <f>+('3 Planilla Preadjudicación OTIC'!BF303)</f>
        <v>-</v>
      </c>
      <c r="BF303" s="2"/>
      <c r="BG303" s="2">
        <f>+('3 Planilla Preadjudicación OTIC'!BG303)</f>
        <v>7</v>
      </c>
      <c r="BH303" s="2">
        <f>+('3 Planilla Preadjudicación OTIC'!BH303)</f>
        <v>5.9</v>
      </c>
      <c r="BI303" s="2">
        <f>+('3 Planilla Preadjudicación OTIC'!BI303)</f>
        <v>7</v>
      </c>
      <c r="BJ303" s="2">
        <f>+('3 Planilla Preadjudicación OTIC'!BJ303)</f>
        <v>7</v>
      </c>
      <c r="BK303" s="2">
        <f>+('3 Planilla Preadjudicación OTIC'!BK303)</f>
        <v>7</v>
      </c>
      <c r="BL303" s="199">
        <f>+('3 Planilla Preadjudicación OTIC'!BM303)</f>
        <v>7</v>
      </c>
      <c r="BM303" s="103">
        <f>ROUND(('3 Planilla Preadjudicación OTIC'!BN303),1)</f>
        <v>6.2</v>
      </c>
      <c r="BN303" s="4">
        <f>+('3 Planilla Preadjudicación OTIC'!BO303)</f>
        <v>0</v>
      </c>
      <c r="BO303" s="4">
        <f>+('3 Planilla Preadjudicación OTIC'!BP303)</f>
        <v>0</v>
      </c>
      <c r="BP303" s="4">
        <f>+('3 Planilla Preadjudicación OTIC'!BQ303)</f>
        <v>0</v>
      </c>
      <c r="BQ303" s="4">
        <f>+('3 Planilla Preadjudicación OTIC'!BR303)</f>
        <v>0</v>
      </c>
      <c r="BR303" s="4">
        <f>+('3 Planilla Preadjudicación OTIC'!BS303)</f>
        <v>0</v>
      </c>
      <c r="BS303" s="4">
        <f>+('3 Planilla Preadjudicación OTIC'!BT303)</f>
        <v>0</v>
      </c>
      <c r="BT303" s="135"/>
      <c r="BU303" s="85">
        <f>IF(VLOOKUP(A303,'BD OFICIAL'!$A$1:$AL$2097,7,0)=D303,0,1)</f>
        <v>0</v>
      </c>
      <c r="BV303" s="85">
        <f>IF(VLOOKUP(A303,'BD OFICIAL'!$A$1:$AL$2097,11,0)=J303,0,1)</f>
        <v>0</v>
      </c>
      <c r="BW303" s="85">
        <f>IF(VLOOKUP(A303,'BD OFICIAL'!$A$1:$AL$2097,13,0)=L303,0,1)</f>
        <v>0</v>
      </c>
      <c r="BX303" s="2">
        <f>IF(VLOOKUP(A303,'BD OFICIAL'!$A$1:$AL$2097,16,0)=O303,0,1)</f>
        <v>0</v>
      </c>
      <c r="BY303" s="2">
        <f>IF(VLOOKUP(A303,'BD OFICIAL'!$A$1:$AL$2097,17,0)=P303,0,1)</f>
        <v>0</v>
      </c>
      <c r="BZ303" s="2">
        <f>IF(VLOOKUP(A303,'BD OFICIAL'!$A$1:$AL$2097,19,0)=R303,0,1)</f>
        <v>0</v>
      </c>
      <c r="CA303" s="2">
        <f>IF(VLOOKUP(A303,'BD OFICIAL'!$A$1:$AL$2097,21,0)=T303,0,1)</f>
        <v>0</v>
      </c>
      <c r="CB303" s="2">
        <f>IF(VLOOKUP(A303,'BD OFICIAL'!$A$1:$AL$2097,24,0)=AK303,0,1)</f>
        <v>0</v>
      </c>
      <c r="CC303" s="2">
        <f>IF(VLOOKUP(A303,'BD OFICIAL'!$A$1:$AL$2097,25,0)=X303,0,1)</f>
        <v>0</v>
      </c>
      <c r="CD303" s="2">
        <f>IF(VLOOKUP(A303,'BD OFICIAL'!$A$1:$AL$2097,26,0)=Y303,0,1)</f>
        <v>0</v>
      </c>
      <c r="CE303" s="2">
        <f>IF(VLOOKUP(A303,'BD OFICIAL'!$A$1:$AL$2097,27,0)=Z303,0,1)</f>
        <v>0</v>
      </c>
      <c r="CF303" s="2">
        <f>IF(VLOOKUP(A303,'BD OFICIAL'!$A$1:$AL$2097,28,0)=AA303,0,1)</f>
        <v>0</v>
      </c>
      <c r="CG303" s="2">
        <f>IF(VLOOKUP(A303,'BD OFICIAL'!$A$1:$AL$2097,33,0)=AF303,0,1)</f>
        <v>0</v>
      </c>
      <c r="CH303" s="2">
        <f>IF(VLOOKUP(A303,'BD OFICIAL'!$A$1:$AL$2097,35,0)=AH303,0,1)</f>
        <v>0</v>
      </c>
      <c r="CI303" s="85">
        <f>IF(VLOOKUP(A303,'BD OFICIAL'!$A$1:$AL$2097,34,0)=AL303,0,1)</f>
        <v>0</v>
      </c>
      <c r="CJ303" s="12">
        <f>VLOOKUP(A303,'BD OFICIAL'!$A$1:$AM$2097,36,0)*AM303-AP303</f>
        <v>0</v>
      </c>
      <c r="CK303" s="85" t="str">
        <f t="shared" si="143"/>
        <v>SSH</v>
      </c>
      <c r="CL303" s="85" t="str">
        <f t="shared" si="144"/>
        <v>SI</v>
      </c>
      <c r="CM303" s="85" t="str">
        <f t="shared" si="157"/>
        <v>NO</v>
      </c>
      <c r="CN303" s="31">
        <f t="shared" si="158"/>
        <v>0</v>
      </c>
      <c r="CO303" s="31">
        <f t="shared" si="145"/>
        <v>0</v>
      </c>
      <c r="CP303" s="31">
        <f t="shared" si="170"/>
        <v>0</v>
      </c>
      <c r="CQ303" s="31">
        <f>IF(Y303="NO",0,IF(Y303="SI",IF(VLOOKUP(A303,'BD OFICIAL'!$A:$AO,40,0)=AQ303,0,1)))</f>
        <v>0</v>
      </c>
      <c r="CR303" s="31">
        <f>IF(Z303="NO",0,IF(Z303="SI",IF(VLOOKUP(A303,'BD OFICIAL'!$A:$AO,41,0)=AS303,0,1)))</f>
        <v>0</v>
      </c>
      <c r="CS303" s="31">
        <f t="shared" si="146"/>
        <v>0</v>
      </c>
      <c r="CT303" s="31">
        <f t="shared" si="147"/>
        <v>0</v>
      </c>
      <c r="CU303" s="31">
        <f>IF(VLOOKUP(A303,'BD OFICIAL'!$A$1:$AL$1055,31,0)="SI",IF(AT303&gt;0,0,1),IF(AT303=0,0,1))</f>
        <v>0</v>
      </c>
      <c r="CV303" s="31">
        <f t="shared" si="148"/>
        <v>0</v>
      </c>
      <c r="CW303" s="31">
        <f t="shared" si="149"/>
        <v>0</v>
      </c>
      <c r="CX303" s="85" t="str">
        <f t="shared" si="159"/>
        <v>SI</v>
      </c>
      <c r="CY303" s="31">
        <f t="shared" si="160"/>
        <v>0</v>
      </c>
      <c r="CZ303" s="85" t="str">
        <f>IF(ISERROR(VLOOKUP(AI303,EXPERIENCIA!$A$1:$C$2100,1,0)),"NO","SI")</f>
        <v>NO</v>
      </c>
      <c r="DA303" s="85">
        <f>IF(CX303="no","NO APLICA",IF(AX303=0,"ERROR NOTA",IF(AND(AX303&gt;1,CZ303="NO"),"ERROR NOTA",IF(AND(CZ303="NO",AX303=1),0,IF(VLOOKUP(AI303,EXPERIENCIA!$A$1:$C$2100,3,0)=AX303,0,"ERROR NOTA")))))</f>
        <v>0</v>
      </c>
      <c r="DB303" s="85" t="str">
        <f>IF(ISERROR(VLOOKUP(AI303,COMPORTAMIENTO!$A$1:$C$2100,1,0)),"NO","SI")</f>
        <v>NO</v>
      </c>
      <c r="DC303" s="85">
        <f>IF(CX303="NO","NO APLICA",IF(AY303=0,"ERROR NOTA",IF(AND(DB303="NO",AY303=7),0,IF(VLOOKUP(AI303,COMPORTAMIENTO!$A$2:$H$2100,8,0)=AY303,0,"ERROR NOTA"))))</f>
        <v>0</v>
      </c>
      <c r="DD303" s="103">
        <f t="shared" si="161"/>
        <v>0.1</v>
      </c>
      <c r="DE303" s="103">
        <f t="shared" si="162"/>
        <v>0.70000000000000007</v>
      </c>
      <c r="DF303" s="85" t="str">
        <f t="shared" si="150"/>
        <v>SI</v>
      </c>
      <c r="DG303" s="85">
        <f t="shared" si="151"/>
        <v>0</v>
      </c>
      <c r="DH303" s="85">
        <f t="shared" si="163"/>
        <v>0</v>
      </c>
      <c r="DI303" s="85">
        <f t="shared" si="152"/>
        <v>0</v>
      </c>
      <c r="DJ303" s="7">
        <f t="shared" si="164"/>
        <v>6.6700000000000008</v>
      </c>
      <c r="DK303" s="7">
        <f t="shared" si="153"/>
        <v>6.6700000000000008</v>
      </c>
      <c r="DL303" s="12">
        <f t="shared" si="165"/>
        <v>5075</v>
      </c>
      <c r="DM303" s="12">
        <f>VLOOKUP(A303,'5 TD'!$A:$B,2,0)</f>
        <v>5075</v>
      </c>
      <c r="DN303" s="7">
        <f t="shared" si="154"/>
        <v>7</v>
      </c>
      <c r="DO303" s="85" t="str">
        <f t="shared" si="155"/>
        <v>APROBADO</v>
      </c>
      <c r="DP303" s="85" t="str">
        <f t="shared" si="171"/>
        <v>APROBADO</v>
      </c>
      <c r="DQ303" s="7">
        <f t="shared" si="172"/>
        <v>6.2</v>
      </c>
      <c r="DR303" s="85" t="str">
        <f t="shared" si="166"/>
        <v>APROBADO</v>
      </c>
      <c r="DS303" s="2">
        <f>+('3 Planilla Preadjudicación OTIC'!BO303)</f>
        <v>0</v>
      </c>
      <c r="DT303" s="2">
        <f>IF(DR303="APROBADO",VLOOKUP(A303,'5 TD'!$D$3:$E$270,2,0),"NO APLICA")</f>
        <v>6.6</v>
      </c>
      <c r="DU303" s="2" t="str">
        <f t="shared" si="173"/>
        <v>NO</v>
      </c>
      <c r="DV303" s="2" t="str">
        <f>IF(DU303="SI",VLOOKUP(A303,'5 TD'!$G$3:$H$270,2,0),"NO APLICA ")</f>
        <v xml:space="preserve">NO APLICA </v>
      </c>
      <c r="DW303" s="2" t="str">
        <f t="shared" si="167"/>
        <v>NO</v>
      </c>
      <c r="DX303" s="2" t="str">
        <f>IF(DW303="SI",VLOOKUP(A303,'5 TD'!$J$4:$K$472,2,0),"NO APLICA")</f>
        <v>NO APLICA</v>
      </c>
      <c r="DY303" s="2" t="str">
        <f t="shared" si="168"/>
        <v>NO</v>
      </c>
      <c r="DZ303" s="7" t="str">
        <f>IF(DY303="SI",VLOOKUP(A303,'5 TD'!$M$4:$N$350,2,0),"NO APLICA")</f>
        <v>NO APLICA</v>
      </c>
      <c r="EA303" s="2" t="str">
        <f t="shared" si="156"/>
        <v>NO APLICA</v>
      </c>
      <c r="EB303" s="12" t="str">
        <f t="shared" si="169"/>
        <v/>
      </c>
      <c r="EC303" s="12" t="str">
        <f>IF(EA303="SI",VLOOKUP(A303,'5 TD'!$V$4:$W$479,2,0),"NO APLICA")</f>
        <v>NO APLICA</v>
      </c>
      <c r="ED303" s="2" t="str">
        <f t="shared" si="174"/>
        <v>NO</v>
      </c>
      <c r="EE303" s="79" t="str">
        <f>IF(ED303="SI",VLOOKUP(AI303,COMPORTAMIENTO!$A$1:$H$2100,7,0),"NO APLICA")</f>
        <v>NO APLICA</v>
      </c>
      <c r="EF303" s="234" t="str">
        <f>IF(ED303="SI",VLOOKUP(A303,'5 TD'!$P$2:$Q$479,2,0),"NO APLICA")</f>
        <v>NO APLICA</v>
      </c>
      <c r="EG303" s="2" t="str">
        <f t="shared" si="175"/>
        <v>NO</v>
      </c>
      <c r="EH303" s="2">
        <f>IF(CZ303="no",0,VLOOKUP(AI303,EXPERIENCIA!$A$1:$C$2100,2,0))</f>
        <v>0</v>
      </c>
      <c r="EI303" s="2">
        <f>IF(CZ303="si",VLOOKUP(A303,'5 TD'!$S$3:$T$2103,2,0),0)</f>
        <v>0</v>
      </c>
      <c r="EJ303" s="2" t="str">
        <f t="shared" si="176"/>
        <v>SI</v>
      </c>
      <c r="EK303" s="2">
        <f>+('3 Planilla Preadjudicación OTIC'!BU304)</f>
        <v>0</v>
      </c>
      <c r="EL303" s="211" t="s">
        <v>1709</v>
      </c>
      <c r="EM303" s="229" t="s">
        <v>1710</v>
      </c>
    </row>
    <row r="304" spans="1:144" s="211" customFormat="1" ht="15" hidden="1" customHeight="1" x14ac:dyDescent="0.3">
      <c r="A304" s="2">
        <f>+('3 Planilla Preadjudicación OTIC'!A304)</f>
        <v>14539</v>
      </c>
      <c r="B304" s="2" t="str">
        <f>+('3 Planilla Preadjudicación OTIC'!B304)</f>
        <v>53334038-5</v>
      </c>
      <c r="C304" s="4">
        <f>+('3 Planilla Preadjudicación OTIC'!E304)</f>
        <v>2025</v>
      </c>
      <c r="D304" s="4" t="str">
        <f>+('3 Planilla Preadjudicación OTIC'!F304)</f>
        <v>Fondos Regionales</v>
      </c>
      <c r="E304" s="4" t="str">
        <f>+('3 Planilla Preadjudicación OTIC'!G304)</f>
        <v>61531000-K</v>
      </c>
      <c r="F304" s="4" t="str">
        <f>+('3 Planilla Preadjudicación OTIC'!H304)</f>
        <v>SENCE</v>
      </c>
      <c r="G304" s="4"/>
      <c r="H304" s="4"/>
      <c r="I304" s="4" t="str">
        <f>+('3 Planilla Preadjudicación OTIC'!I304)</f>
        <v>SERVICIO DE GUARDIA DE SEGURIDAD</v>
      </c>
      <c r="J304" s="4" t="str">
        <f>+('3 Planilla Preadjudicación OTIC'!J304)</f>
        <v>PF1184</v>
      </c>
      <c r="K304" s="4">
        <f>+('3 Planilla Preadjudicación OTIC'!K304)</f>
        <v>0</v>
      </c>
      <c r="L304" s="4">
        <f>+('3 Planilla Preadjudicación OTIC'!L304)</f>
        <v>0</v>
      </c>
      <c r="M304" s="2">
        <f>+('3 Planilla Preadjudicación OTIC'!M304)</f>
        <v>9</v>
      </c>
      <c r="N304" s="4" t="str">
        <f>+('3 Planilla Preadjudicación OTIC'!N304)</f>
        <v>DE LA ARAUCANÍA</v>
      </c>
      <c r="O304" s="4" t="str">
        <f>+('3 Planilla Preadjudicación OTIC'!O304)</f>
        <v>VILCÚN</v>
      </c>
      <c r="P304" s="4" t="str">
        <f>+('3 Planilla Preadjudicación OTIC'!P304)</f>
        <v>PERSONAS VULNERABLES PERTENECIENTES AL 80 % MÁS VULNERABLE</v>
      </c>
      <c r="Q304" s="4" t="str">
        <f>+('3 Planilla Preadjudicación OTIC'!Q304)</f>
        <v>PRESENCIAL</v>
      </c>
      <c r="R304" s="4" t="str">
        <f>+('3 Planilla Preadjudicación OTIC'!R304)</f>
        <v>DEPENDIENTE</v>
      </c>
      <c r="S304" s="4" t="str">
        <f>+('3 Planilla Preadjudicación OTIC'!S304)</f>
        <v>01. LUNES - MAÑANA / 04. MARTES - MAÑANA / 07. MIÉRCOLES - MAÑANA / 10. JUEVES - MAÑANA / 13. VIERNES - MAÑANA</v>
      </c>
      <c r="T304" s="2">
        <f>+('3 Planilla Preadjudicación OTIC'!T304)</f>
        <v>20</v>
      </c>
      <c r="U304" s="2">
        <f>+('3 Planilla Preadjudicación OTIC'!U304)</f>
        <v>90</v>
      </c>
      <c r="V304" s="2" t="str">
        <f>+('3 Planilla Preadjudicación OTIC'!V304)</f>
        <v> </v>
      </c>
      <c r="W304" s="2">
        <f>+('3 Planilla Preadjudicación OTIC'!W304)</f>
        <v>90</v>
      </c>
      <c r="X304" s="2">
        <f>+('3 Planilla Preadjudicación OTIC'!X304)</f>
        <v>4</v>
      </c>
      <c r="Y304" s="2" t="str">
        <f>+('3 Planilla Preadjudicación OTIC'!Y304)</f>
        <v>SI</v>
      </c>
      <c r="Z304" s="2" t="str">
        <f>+('3 Planilla Preadjudicación OTIC'!Z304)</f>
        <v>SI</v>
      </c>
      <c r="AA304" s="2" t="str">
        <f>+('3 Planilla Preadjudicación OTIC'!AA304)</f>
        <v>NO</v>
      </c>
      <c r="AB304" s="4" t="str">
        <f>+('3 Planilla Preadjudicación OTIC'!AB304)</f>
        <v> </v>
      </c>
      <c r="AC304" s="4" t="str">
        <f>+('3 Planilla Preadjudicación OTIC'!AC304)</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04" s="2" t="str">
        <f>+('3 Planilla Preadjudicación OTIC'!AD304)</f>
        <v>SI</v>
      </c>
      <c r="AE304" s="4" t="str">
        <f>+('3 Planilla Preadjudicación OTIC'!AE304)</f>
        <v>CERTIFICADO DE APROBACIÓN Y TARJETA DE IDENTIFICACIÓN. CREDENCIAL DE GUARDIA PRIVADO DE SEGURIDAD OS-10 OTORGADA POR LA PREFECTURA DE SEGURIDAD PRIVADA DE CARABINEROS DE CHILE</v>
      </c>
      <c r="AF304" s="2" t="str">
        <f>+('3 Planilla Preadjudicación OTIC'!AF304)</f>
        <v>CONVOCATORIA ABIERTA</v>
      </c>
      <c r="AG304" s="2">
        <f>+('3 Planilla Preadjudicación OTIC'!AG304)</f>
        <v>23</v>
      </c>
      <c r="AH304" s="30">
        <v>2</v>
      </c>
      <c r="AI304" s="2" t="str">
        <f>+('3 Planilla Preadjudicación OTIC'!AI304)</f>
        <v>76275528-9</v>
      </c>
      <c r="AJ304" s="135" t="str">
        <f>+('3 Planilla Preadjudicación OTIC'!AJ304)</f>
        <v>Impulso Asociados LTDA</v>
      </c>
      <c r="AK304" s="4">
        <f>+('3 Planilla Preadjudicación OTIC'!AK304)</f>
        <v>90</v>
      </c>
      <c r="AL304" s="2">
        <f>+('3 Planilla Preadjudicación OTIC'!AL304)</f>
        <v>23</v>
      </c>
      <c r="AM304" s="2">
        <f>+('3 Planilla Preadjudicación OTIC'!AM304)</f>
        <v>5075</v>
      </c>
      <c r="AN304" s="12">
        <f>+('3 Planilla Preadjudicación OTIC'!AN304)</f>
        <v>0</v>
      </c>
      <c r="AO304" s="12">
        <f>+('3 Planilla Preadjudicación OTIC'!AO304)</f>
        <v>50000</v>
      </c>
      <c r="AP304" s="12" t="str">
        <f>+('3 Planilla Preadjudicación OTIC'!AP304)</f>
        <v>9.135.000</v>
      </c>
      <c r="AQ304" s="12">
        <f>+('3 Planilla Preadjudicación OTIC'!AQ304)</f>
        <v>1840000</v>
      </c>
      <c r="AR304" s="12">
        <f>+('3 Planilla Preadjudicación OTIC'!AR304)</f>
        <v>0</v>
      </c>
      <c r="AS304" s="12">
        <f>+('3 Planilla Preadjudicación OTIC'!AS304)</f>
        <v>2300000</v>
      </c>
      <c r="AT304" s="12" t="str">
        <f>+('3 Planilla Preadjudicación OTIC'!AT304)</f>
        <v>1.000.000</v>
      </c>
      <c r="AU304" s="12" t="str">
        <f>+('3 Planilla Preadjudicación OTIC'!AU304)</f>
        <v>14.275.000</v>
      </c>
      <c r="AV304" s="12" t="str">
        <f>+('3 Planilla Preadjudicación OTIC'!AV304)</f>
        <v>Si</v>
      </c>
      <c r="AW304" s="2" t="str">
        <f>+('3 Planilla Preadjudicación OTIC'!AW304)</f>
        <v>sin observaciones</v>
      </c>
      <c r="AX304" s="4">
        <f>+('3 Planilla Preadjudicación OTIC'!AX304)</f>
        <v>1</v>
      </c>
      <c r="AY304" s="2">
        <f>+('3 Planilla Preadjudicación OTIC'!AY304)</f>
        <v>7</v>
      </c>
      <c r="AZ304" s="2" t="str">
        <f>+('3 Planilla Preadjudicación OTIC'!BA304)</f>
        <v>-</v>
      </c>
      <c r="BA304" s="2" t="str">
        <f>+('3 Planilla Preadjudicación OTIC'!BB304)</f>
        <v>-</v>
      </c>
      <c r="BB304" s="2" t="str">
        <f>+('3 Planilla Preadjudicación OTIC'!BC304)</f>
        <v>-</v>
      </c>
      <c r="BC304" s="2" t="str">
        <f>+('3 Planilla Preadjudicación OTIC'!BD304)</f>
        <v>-</v>
      </c>
      <c r="BD304" s="2" t="str">
        <f>+('3 Planilla Preadjudicación OTIC'!BE304)</f>
        <v>-</v>
      </c>
      <c r="BE304" s="2" t="str">
        <f>+('3 Planilla Preadjudicación OTIC'!BF304)</f>
        <v>-</v>
      </c>
      <c r="BF304" s="2"/>
      <c r="BG304" s="2">
        <f>+('3 Planilla Preadjudicación OTIC'!BG304)</f>
        <v>7</v>
      </c>
      <c r="BH304" s="2">
        <f>+('3 Planilla Preadjudicación OTIC'!BH304)</f>
        <v>6.3</v>
      </c>
      <c r="BI304" s="2">
        <f>+('3 Planilla Preadjudicación OTIC'!BI304)</f>
        <v>7</v>
      </c>
      <c r="BJ304" s="2">
        <f>+('3 Planilla Preadjudicación OTIC'!BJ304)</f>
        <v>7</v>
      </c>
      <c r="BK304" s="2">
        <f>+('3 Planilla Preadjudicación OTIC'!BK304)</f>
        <v>7</v>
      </c>
      <c r="BL304" s="199">
        <f>+('3 Planilla Preadjudicación OTIC'!BM304)</f>
        <v>7</v>
      </c>
      <c r="BM304" s="103">
        <f>ROUND(('3 Planilla Preadjudicación OTIC'!BN304),1)</f>
        <v>6.2</v>
      </c>
      <c r="BN304" s="4">
        <f>+('3 Planilla Preadjudicación OTIC'!BO304)</f>
        <v>0</v>
      </c>
      <c r="BO304" s="4">
        <f>+('3 Planilla Preadjudicación OTIC'!BP304)</f>
        <v>0</v>
      </c>
      <c r="BP304" s="4">
        <f>+('3 Planilla Preadjudicación OTIC'!BQ304)</f>
        <v>0</v>
      </c>
      <c r="BQ304" s="4">
        <f>+('3 Planilla Preadjudicación OTIC'!BR304)</f>
        <v>0</v>
      </c>
      <c r="BR304" s="4">
        <f>+('3 Planilla Preadjudicación OTIC'!BS304)</f>
        <v>0</v>
      </c>
      <c r="BS304" s="4">
        <f>+('3 Planilla Preadjudicación OTIC'!BT304)</f>
        <v>0</v>
      </c>
      <c r="BT304" s="135"/>
      <c r="BU304" s="85">
        <f>IF(VLOOKUP(A304,'BD OFICIAL'!$A$1:$AL$2097,7,0)=D304,0,1)</f>
        <v>0</v>
      </c>
      <c r="BV304" s="85">
        <f>IF(VLOOKUP(A304,'BD OFICIAL'!$A$1:$AL$2097,11,0)=J304,0,1)</f>
        <v>0</v>
      </c>
      <c r="BW304" s="85">
        <f>IF(VLOOKUP(A304,'BD OFICIAL'!$A$1:$AL$2097,13,0)=L304,0,1)</f>
        <v>0</v>
      </c>
      <c r="BX304" s="2">
        <f>IF(VLOOKUP(A304,'BD OFICIAL'!$A$1:$AL$2097,16,0)=O304,0,1)</f>
        <v>0</v>
      </c>
      <c r="BY304" s="2">
        <f>IF(VLOOKUP(A304,'BD OFICIAL'!$A$1:$AL$2097,17,0)=P304,0,1)</f>
        <v>0</v>
      </c>
      <c r="BZ304" s="2">
        <f>IF(VLOOKUP(A304,'BD OFICIAL'!$A$1:$AL$2097,19,0)=R304,0,1)</f>
        <v>0</v>
      </c>
      <c r="CA304" s="2">
        <f>IF(VLOOKUP(A304,'BD OFICIAL'!$A$1:$AL$2097,21,0)=T304,0,1)</f>
        <v>0</v>
      </c>
      <c r="CB304" s="2">
        <f>IF(VLOOKUP(A304,'BD OFICIAL'!$A$1:$AL$2097,24,0)=AK304,0,1)</f>
        <v>0</v>
      </c>
      <c r="CC304" s="2">
        <f>IF(VLOOKUP(A304,'BD OFICIAL'!$A$1:$AL$2097,25,0)=X304,0,1)</f>
        <v>0</v>
      </c>
      <c r="CD304" s="2">
        <f>IF(VLOOKUP(A304,'BD OFICIAL'!$A$1:$AL$2097,26,0)=Y304,0,1)</f>
        <v>0</v>
      </c>
      <c r="CE304" s="2">
        <f>IF(VLOOKUP(A304,'BD OFICIAL'!$A$1:$AL$2097,27,0)=Z304,0,1)</f>
        <v>0</v>
      </c>
      <c r="CF304" s="2">
        <f>IF(VLOOKUP(A304,'BD OFICIAL'!$A$1:$AL$2097,28,0)=AA304,0,1)</f>
        <v>0</v>
      </c>
      <c r="CG304" s="2">
        <f>IF(VLOOKUP(A304,'BD OFICIAL'!$A$1:$AL$2097,33,0)=AF304,0,1)</f>
        <v>0</v>
      </c>
      <c r="CH304" s="2">
        <f>IF(VLOOKUP(A304,'BD OFICIAL'!$A$1:$AL$2097,35,0)=AH304,0,1)</f>
        <v>0</v>
      </c>
      <c r="CI304" s="85">
        <f>IF(VLOOKUP(A304,'BD OFICIAL'!$A$1:$AL$2097,34,0)=AL304,0,1)</f>
        <v>0</v>
      </c>
      <c r="CJ304" s="12">
        <f>VLOOKUP(A304,'BD OFICIAL'!$A$1:$AM$2097,36,0)*AM304-AP304</f>
        <v>0</v>
      </c>
      <c r="CK304" s="85" t="str">
        <f t="shared" si="143"/>
        <v>SSH</v>
      </c>
      <c r="CL304" s="85" t="str">
        <f t="shared" si="144"/>
        <v>SI</v>
      </c>
      <c r="CM304" s="85" t="str">
        <f t="shared" si="157"/>
        <v>NO</v>
      </c>
      <c r="CN304" s="31">
        <f t="shared" si="158"/>
        <v>0</v>
      </c>
      <c r="CO304" s="31">
        <f t="shared" si="145"/>
        <v>0</v>
      </c>
      <c r="CP304" s="31">
        <f t="shared" si="170"/>
        <v>0</v>
      </c>
      <c r="CQ304" s="31">
        <f>IF(Y304="NO",0,IF(Y304="SI",IF(VLOOKUP(A304,'BD OFICIAL'!$A:$AO,40,0)=AQ304,0,1)))</f>
        <v>0</v>
      </c>
      <c r="CR304" s="31">
        <f>IF(Z304="NO",0,IF(Z304="SI",IF(VLOOKUP(A304,'BD OFICIAL'!$A:$AO,41,0)=AS304,0,1)))</f>
        <v>0</v>
      </c>
      <c r="CS304" s="31">
        <f t="shared" si="146"/>
        <v>0</v>
      </c>
      <c r="CT304" s="31">
        <f t="shared" si="147"/>
        <v>0</v>
      </c>
      <c r="CU304" s="31">
        <f>IF(VLOOKUP(A304,'BD OFICIAL'!$A$1:$AL$1055,31,0)="SI",IF(AT304&gt;0,0,1),IF(AT304=0,0,1))</f>
        <v>0</v>
      </c>
      <c r="CV304" s="31">
        <f t="shared" si="148"/>
        <v>0</v>
      </c>
      <c r="CW304" s="31">
        <f t="shared" si="149"/>
        <v>0</v>
      </c>
      <c r="CX304" s="85" t="str">
        <f t="shared" si="159"/>
        <v>SI</v>
      </c>
      <c r="CY304" s="31">
        <f t="shared" si="160"/>
        <v>0</v>
      </c>
      <c r="CZ304" s="85" t="str">
        <f>IF(ISERROR(VLOOKUP(AI304,EXPERIENCIA!$A$1:$C$2100,1,0)),"NO","SI")</f>
        <v>NO</v>
      </c>
      <c r="DA304" s="85">
        <f>IF(CX304="no","NO APLICA",IF(AX304=0,"ERROR NOTA",IF(AND(AX304&gt;1,CZ304="NO"),"ERROR NOTA",IF(AND(CZ304="NO",AX304=1),0,IF(VLOOKUP(AI304,EXPERIENCIA!$A$1:$C$2100,3,0)=AX304,0,"ERROR NOTA")))))</f>
        <v>0</v>
      </c>
      <c r="DB304" s="85" t="str">
        <f>IF(ISERROR(VLOOKUP(AI304,COMPORTAMIENTO!$A$1:$C$2100,1,0)),"NO","SI")</f>
        <v>NO</v>
      </c>
      <c r="DC304" s="85">
        <f>IF(CX304="NO","NO APLICA",IF(AY304=0,"ERROR NOTA",IF(AND(DB304="NO",AY304=7),0,IF(VLOOKUP(AI304,COMPORTAMIENTO!$A$2:$H$2100,8,0)=AY304,0,"ERROR NOTA"))))</f>
        <v>0</v>
      </c>
      <c r="DD304" s="103">
        <f t="shared" si="161"/>
        <v>0.1</v>
      </c>
      <c r="DE304" s="103">
        <f t="shared" si="162"/>
        <v>0.70000000000000007</v>
      </c>
      <c r="DF304" s="85" t="str">
        <f t="shared" si="150"/>
        <v>SI</v>
      </c>
      <c r="DG304" s="85">
        <f t="shared" si="151"/>
        <v>0</v>
      </c>
      <c r="DH304" s="85">
        <f t="shared" si="163"/>
        <v>0</v>
      </c>
      <c r="DI304" s="85">
        <f t="shared" si="152"/>
        <v>0</v>
      </c>
      <c r="DJ304" s="7">
        <f t="shared" si="164"/>
        <v>6.7900000000000009</v>
      </c>
      <c r="DK304" s="7">
        <f t="shared" si="153"/>
        <v>6.7900000000000009</v>
      </c>
      <c r="DL304" s="12">
        <f t="shared" si="165"/>
        <v>5075</v>
      </c>
      <c r="DM304" s="12">
        <f>VLOOKUP(A304,'5 TD'!$A:$B,2,0)</f>
        <v>5075</v>
      </c>
      <c r="DN304" s="7">
        <f t="shared" si="154"/>
        <v>7</v>
      </c>
      <c r="DO304" s="85" t="str">
        <f t="shared" si="155"/>
        <v>APROBADO</v>
      </c>
      <c r="DP304" s="85" t="str">
        <f t="shared" si="171"/>
        <v>APROBADO</v>
      </c>
      <c r="DQ304" s="7">
        <f t="shared" si="172"/>
        <v>6.2</v>
      </c>
      <c r="DR304" s="85" t="str">
        <f t="shared" si="166"/>
        <v>APROBADO</v>
      </c>
      <c r="DS304" s="2">
        <f>+('3 Planilla Preadjudicación OTIC'!BO304)</f>
        <v>0</v>
      </c>
      <c r="DT304" s="2">
        <f>IF(DR304="APROBADO",VLOOKUP(A304,'5 TD'!$D$3:$E$270,2,0),"NO APLICA")</f>
        <v>6.6</v>
      </c>
      <c r="DU304" s="2" t="str">
        <f t="shared" si="173"/>
        <v>NO</v>
      </c>
      <c r="DV304" s="2" t="str">
        <f>IF(DU304="SI",VLOOKUP(A304,'5 TD'!$G$3:$H$270,2,0),"NO APLICA ")</f>
        <v xml:space="preserve">NO APLICA </v>
      </c>
      <c r="DW304" s="2" t="str">
        <f t="shared" si="167"/>
        <v>NO</v>
      </c>
      <c r="DX304" s="2" t="str">
        <f>IF(DW304="SI",VLOOKUP(A304,'5 TD'!$J$4:$K$472,2,0),"NO APLICA")</f>
        <v>NO APLICA</v>
      </c>
      <c r="DY304" s="2" t="str">
        <f t="shared" si="168"/>
        <v>NO</v>
      </c>
      <c r="DZ304" s="7" t="str">
        <f>IF(DY304="SI",VLOOKUP(A304,'5 TD'!$M$4:$N$350,2,0),"NO APLICA")</f>
        <v>NO APLICA</v>
      </c>
      <c r="EA304" s="2" t="str">
        <f t="shared" si="156"/>
        <v>NO APLICA</v>
      </c>
      <c r="EB304" s="12" t="str">
        <f t="shared" si="169"/>
        <v/>
      </c>
      <c r="EC304" s="12" t="str">
        <f>IF(EA304="SI",VLOOKUP(A304,'5 TD'!$V$4:$W$479,2,0),"NO APLICA")</f>
        <v>NO APLICA</v>
      </c>
      <c r="ED304" s="2" t="str">
        <f t="shared" si="174"/>
        <v>NO</v>
      </c>
      <c r="EE304" s="79" t="str">
        <f>IF(ED304="SI",VLOOKUP(AI304,COMPORTAMIENTO!$A$1:$H$2100,7,0),"NO APLICA")</f>
        <v>NO APLICA</v>
      </c>
      <c r="EF304" s="234" t="str">
        <f>IF(ED304="SI",VLOOKUP(A304,'5 TD'!$P$2:$Q$479,2,0),"NO APLICA")</f>
        <v>NO APLICA</v>
      </c>
      <c r="EG304" s="2" t="str">
        <f t="shared" si="175"/>
        <v>NO</v>
      </c>
      <c r="EH304" s="2">
        <f>IF(CZ304="no",0,VLOOKUP(AI304,EXPERIENCIA!$A$1:$C$2100,2,0))</f>
        <v>0</v>
      </c>
      <c r="EI304" s="2">
        <f>IF(CZ304="si",VLOOKUP(A304,'5 TD'!$S$3:$T$2103,2,0),0)</f>
        <v>0</v>
      </c>
      <c r="EJ304" s="2" t="str">
        <f t="shared" si="176"/>
        <v>SI</v>
      </c>
      <c r="EK304" s="2">
        <f>+('3 Planilla Preadjudicación OTIC'!BU305)</f>
        <v>0</v>
      </c>
      <c r="EL304" s="211" t="s">
        <v>1709</v>
      </c>
      <c r="EM304" s="229" t="s">
        <v>1710</v>
      </c>
    </row>
    <row r="305" spans="1:144" s="211" customFormat="1" ht="15" hidden="1" customHeight="1" x14ac:dyDescent="0.3">
      <c r="A305" s="2">
        <f>+('3 Planilla Preadjudicación OTIC'!A305)</f>
        <v>14540</v>
      </c>
      <c r="B305" s="2" t="str">
        <f>+('3 Planilla Preadjudicación OTIC'!B305)</f>
        <v>53334038-5</v>
      </c>
      <c r="C305" s="4">
        <f>+('3 Planilla Preadjudicación OTIC'!E305)</f>
        <v>2025</v>
      </c>
      <c r="D305" s="4" t="str">
        <f>+('3 Planilla Preadjudicación OTIC'!F305)</f>
        <v>Fondos Regionales</v>
      </c>
      <c r="E305" s="4" t="str">
        <f>+('3 Planilla Preadjudicación OTIC'!G305)</f>
        <v>61531000-K</v>
      </c>
      <c r="F305" s="4" t="str">
        <f>+('3 Planilla Preadjudicación OTIC'!H305)</f>
        <v>SENCE</v>
      </c>
      <c r="G305" s="4"/>
      <c r="H305" s="4"/>
      <c r="I305" s="4" t="str">
        <f>+('3 Planilla Preadjudicación OTIC'!I305)</f>
        <v>SERVICIO DE GUARDIA DE SEGURIDAD</v>
      </c>
      <c r="J305" s="4" t="str">
        <f>+('3 Planilla Preadjudicación OTIC'!J305)</f>
        <v>PF1184</v>
      </c>
      <c r="K305" s="4">
        <f>+('3 Planilla Preadjudicación OTIC'!K305)</f>
        <v>0</v>
      </c>
      <c r="L305" s="4">
        <f>+('3 Planilla Preadjudicación OTIC'!L305)</f>
        <v>0</v>
      </c>
      <c r="M305" s="2">
        <f>+('3 Planilla Preadjudicación OTIC'!M305)</f>
        <v>9</v>
      </c>
      <c r="N305" s="4" t="str">
        <f>+('3 Planilla Preadjudicación OTIC'!N305)</f>
        <v>DE LA ARAUCANÍA</v>
      </c>
      <c r="O305" s="4" t="str">
        <f>+('3 Planilla Preadjudicación OTIC'!O305)</f>
        <v>PURÉN</v>
      </c>
      <c r="P305" s="4" t="str">
        <f>+('3 Planilla Preadjudicación OTIC'!P305)</f>
        <v>PERSONAS VULNERABLES PERTENECIENTES AL 80 % MÁS VULNERABLE</v>
      </c>
      <c r="Q305" s="4" t="str">
        <f>+('3 Planilla Preadjudicación OTIC'!Q305)</f>
        <v>PRESENCIAL</v>
      </c>
      <c r="R305" s="4" t="str">
        <f>+('3 Planilla Preadjudicación OTIC'!R305)</f>
        <v>DEPENDIENTE</v>
      </c>
      <c r="S305" s="4" t="str">
        <f>+('3 Planilla Preadjudicación OTIC'!S305)</f>
        <v>01. LUNES - MAÑANA / 04. MARTES - MAÑANA / 07. MIÉRCOLES - MAÑANA / 10. JUEVES - MAÑANA / 13. VIERNES - MAÑANA</v>
      </c>
      <c r="T305" s="2">
        <f>+('3 Planilla Preadjudicación OTIC'!T305)</f>
        <v>20</v>
      </c>
      <c r="U305" s="2">
        <f>+('3 Planilla Preadjudicación OTIC'!U305)</f>
        <v>90</v>
      </c>
      <c r="V305" s="2" t="str">
        <f>+('3 Planilla Preadjudicación OTIC'!V305)</f>
        <v> </v>
      </c>
      <c r="W305" s="2">
        <f>+('3 Planilla Preadjudicación OTIC'!W305)</f>
        <v>90</v>
      </c>
      <c r="X305" s="2">
        <f>+('3 Planilla Preadjudicación OTIC'!X305)</f>
        <v>4</v>
      </c>
      <c r="Y305" s="2" t="str">
        <f>+('3 Planilla Preadjudicación OTIC'!Y305)</f>
        <v>SI</v>
      </c>
      <c r="Z305" s="2" t="str">
        <f>+('3 Planilla Preadjudicación OTIC'!Z305)</f>
        <v>SI</v>
      </c>
      <c r="AA305" s="2" t="str">
        <f>+('3 Planilla Preadjudicación OTIC'!AA305)</f>
        <v>NO</v>
      </c>
      <c r="AB305" s="4" t="str">
        <f>+('3 Planilla Preadjudicación OTIC'!AB305)</f>
        <v> </v>
      </c>
      <c r="AC305" s="4" t="str">
        <f>+('3 Planilla Preadjudicación OTIC'!AC305)</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05" s="2" t="str">
        <f>+('3 Planilla Preadjudicación OTIC'!AD305)</f>
        <v>SI</v>
      </c>
      <c r="AE305" s="4" t="str">
        <f>+('3 Planilla Preadjudicación OTIC'!AE305)</f>
        <v>CERTIFICADO DE APROBACIÓN Y TARJETA DE IDENTIFICACIÓN. CREDENCIAL DE GUARDIA PRIVADO DE SEGURIDAD OS-10 OTORGADA POR LA PREFECTURA DE SEGURIDAD PRIVADA DE CARABINEROS DE CHILE</v>
      </c>
      <c r="AF305" s="2" t="str">
        <f>+('3 Planilla Preadjudicación OTIC'!AF305)</f>
        <v>CONVOCATORIA ABIERTA</v>
      </c>
      <c r="AG305" s="2">
        <f>+('3 Planilla Preadjudicación OTIC'!AG305)</f>
        <v>23</v>
      </c>
      <c r="AH305" s="30">
        <v>2</v>
      </c>
      <c r="AI305" s="2" t="str">
        <f>+('3 Planilla Preadjudicación OTIC'!AI305)</f>
        <v>76275528-9</v>
      </c>
      <c r="AJ305" s="135" t="str">
        <f>+('3 Planilla Preadjudicación OTIC'!AJ305)</f>
        <v>Impulso Asociados LTDA</v>
      </c>
      <c r="AK305" s="4">
        <f>+('3 Planilla Preadjudicación OTIC'!AK305)</f>
        <v>90</v>
      </c>
      <c r="AL305" s="2">
        <f>+('3 Planilla Preadjudicación OTIC'!AL305)</f>
        <v>23</v>
      </c>
      <c r="AM305" s="2">
        <f>+('3 Planilla Preadjudicación OTIC'!AM305)</f>
        <v>5075</v>
      </c>
      <c r="AN305" s="12">
        <f>+('3 Planilla Preadjudicación OTIC'!AN305)</f>
        <v>0</v>
      </c>
      <c r="AO305" s="12">
        <f>+('3 Planilla Preadjudicación OTIC'!AO305)</f>
        <v>50000</v>
      </c>
      <c r="AP305" s="12" t="str">
        <f>+('3 Planilla Preadjudicación OTIC'!AP305)</f>
        <v>9.135.000</v>
      </c>
      <c r="AQ305" s="12">
        <f>+('3 Planilla Preadjudicación OTIC'!AQ305)</f>
        <v>1840000</v>
      </c>
      <c r="AR305" s="12">
        <f>+('3 Planilla Preadjudicación OTIC'!AR305)</f>
        <v>0</v>
      </c>
      <c r="AS305" s="12">
        <f>+('3 Planilla Preadjudicación OTIC'!AS305)</f>
        <v>2300000</v>
      </c>
      <c r="AT305" s="12" t="str">
        <f>+('3 Planilla Preadjudicación OTIC'!AT305)</f>
        <v>1.000.000</v>
      </c>
      <c r="AU305" s="12" t="str">
        <f>+('3 Planilla Preadjudicación OTIC'!AU305)</f>
        <v>14.275.000</v>
      </c>
      <c r="AV305" s="12" t="str">
        <f>+('3 Planilla Preadjudicación OTIC'!AV305)</f>
        <v>Si</v>
      </c>
      <c r="AW305" s="2" t="str">
        <f>+('3 Planilla Preadjudicación OTIC'!AW305)</f>
        <v>sin observaciones</v>
      </c>
      <c r="AX305" s="4">
        <f>+('3 Planilla Preadjudicación OTIC'!AX305)</f>
        <v>1</v>
      </c>
      <c r="AY305" s="2">
        <f>+('3 Planilla Preadjudicación OTIC'!AY305)</f>
        <v>7</v>
      </c>
      <c r="AZ305" s="2" t="str">
        <f>+('3 Planilla Preadjudicación OTIC'!BA305)</f>
        <v>-</v>
      </c>
      <c r="BA305" s="2" t="str">
        <f>+('3 Planilla Preadjudicación OTIC'!BB305)</f>
        <v>-</v>
      </c>
      <c r="BB305" s="2" t="str">
        <f>+('3 Planilla Preadjudicación OTIC'!BC305)</f>
        <v>-</v>
      </c>
      <c r="BC305" s="2" t="str">
        <f>+('3 Planilla Preadjudicación OTIC'!BD305)</f>
        <v>-</v>
      </c>
      <c r="BD305" s="2" t="str">
        <f>+('3 Planilla Preadjudicación OTIC'!BE305)</f>
        <v>-</v>
      </c>
      <c r="BE305" s="2" t="str">
        <f>+('3 Planilla Preadjudicación OTIC'!BF305)</f>
        <v>-</v>
      </c>
      <c r="BF305" s="2"/>
      <c r="BG305" s="2">
        <f>+('3 Planilla Preadjudicación OTIC'!BG305)</f>
        <v>7</v>
      </c>
      <c r="BH305" s="2">
        <f>+('3 Planilla Preadjudicación OTIC'!BH305)</f>
        <v>6.1</v>
      </c>
      <c r="BI305" s="2">
        <f>+('3 Planilla Preadjudicación OTIC'!BI305)</f>
        <v>6.5</v>
      </c>
      <c r="BJ305" s="2">
        <f>+('3 Planilla Preadjudicación OTIC'!BJ305)</f>
        <v>7</v>
      </c>
      <c r="BK305" s="2">
        <f>+('3 Planilla Preadjudicación OTIC'!BK305)</f>
        <v>7</v>
      </c>
      <c r="BL305" s="199">
        <f>+('3 Planilla Preadjudicación OTIC'!BM305)</f>
        <v>7</v>
      </c>
      <c r="BM305" s="103">
        <f>ROUND(('3 Planilla Preadjudicación OTIC'!BN305),1)</f>
        <v>6.1</v>
      </c>
      <c r="BN305" s="4">
        <f>+('3 Planilla Preadjudicación OTIC'!BO305)</f>
        <v>0</v>
      </c>
      <c r="BO305" s="4">
        <f>+('3 Planilla Preadjudicación OTIC'!BP305)</f>
        <v>0</v>
      </c>
      <c r="BP305" s="4">
        <f>+('3 Planilla Preadjudicación OTIC'!BQ305)</f>
        <v>0</v>
      </c>
      <c r="BQ305" s="4">
        <f>+('3 Planilla Preadjudicación OTIC'!BR305)</f>
        <v>0</v>
      </c>
      <c r="BR305" s="4">
        <f>+('3 Planilla Preadjudicación OTIC'!BS305)</f>
        <v>0</v>
      </c>
      <c r="BS305" s="4">
        <f>+('3 Planilla Preadjudicación OTIC'!BT305)</f>
        <v>0</v>
      </c>
      <c r="BT305" s="135"/>
      <c r="BU305" s="85">
        <f>IF(VLOOKUP(A305,'BD OFICIAL'!$A$1:$AL$2097,7,0)=D305,0,1)</f>
        <v>0</v>
      </c>
      <c r="BV305" s="85">
        <f>IF(VLOOKUP(A305,'BD OFICIAL'!$A$1:$AL$2097,11,0)=J305,0,1)</f>
        <v>0</v>
      </c>
      <c r="BW305" s="85">
        <f>IF(VLOOKUP(A305,'BD OFICIAL'!$A$1:$AL$2097,13,0)=L305,0,1)</f>
        <v>0</v>
      </c>
      <c r="BX305" s="2">
        <f>IF(VLOOKUP(A305,'BD OFICIAL'!$A$1:$AL$2097,16,0)=O305,0,1)</f>
        <v>0</v>
      </c>
      <c r="BY305" s="2">
        <f>IF(VLOOKUP(A305,'BD OFICIAL'!$A$1:$AL$2097,17,0)=P305,0,1)</f>
        <v>0</v>
      </c>
      <c r="BZ305" s="2">
        <f>IF(VLOOKUP(A305,'BD OFICIAL'!$A$1:$AL$2097,19,0)=R305,0,1)</f>
        <v>0</v>
      </c>
      <c r="CA305" s="2">
        <f>IF(VLOOKUP(A305,'BD OFICIAL'!$A$1:$AL$2097,21,0)=T305,0,1)</f>
        <v>0</v>
      </c>
      <c r="CB305" s="2">
        <f>IF(VLOOKUP(A305,'BD OFICIAL'!$A$1:$AL$2097,24,0)=AK305,0,1)</f>
        <v>0</v>
      </c>
      <c r="CC305" s="2">
        <f>IF(VLOOKUP(A305,'BD OFICIAL'!$A$1:$AL$2097,25,0)=X305,0,1)</f>
        <v>0</v>
      </c>
      <c r="CD305" s="2">
        <f>IF(VLOOKUP(A305,'BD OFICIAL'!$A$1:$AL$2097,26,0)=Y305,0,1)</f>
        <v>0</v>
      </c>
      <c r="CE305" s="2">
        <f>IF(VLOOKUP(A305,'BD OFICIAL'!$A$1:$AL$2097,27,0)=Z305,0,1)</f>
        <v>0</v>
      </c>
      <c r="CF305" s="2">
        <f>IF(VLOOKUP(A305,'BD OFICIAL'!$A$1:$AL$2097,28,0)=AA305,0,1)</f>
        <v>0</v>
      </c>
      <c r="CG305" s="2">
        <f>IF(VLOOKUP(A305,'BD OFICIAL'!$A$1:$AL$2097,33,0)=AF305,0,1)</f>
        <v>0</v>
      </c>
      <c r="CH305" s="2">
        <f>IF(VLOOKUP(A305,'BD OFICIAL'!$A$1:$AL$2097,35,0)=AH305,0,1)</f>
        <v>0</v>
      </c>
      <c r="CI305" s="85">
        <f>IF(VLOOKUP(A305,'BD OFICIAL'!$A$1:$AL$2097,34,0)=AL305,0,1)</f>
        <v>0</v>
      </c>
      <c r="CJ305" s="12">
        <f>VLOOKUP(A305,'BD OFICIAL'!$A$1:$AM$2097,36,0)*AM305-AP305</f>
        <v>0</v>
      </c>
      <c r="CK305" s="85" t="str">
        <f t="shared" si="143"/>
        <v>SSH</v>
      </c>
      <c r="CL305" s="85" t="str">
        <f t="shared" si="144"/>
        <v>SI</v>
      </c>
      <c r="CM305" s="85" t="str">
        <f t="shared" si="157"/>
        <v>NO</v>
      </c>
      <c r="CN305" s="31">
        <f t="shared" si="158"/>
        <v>0</v>
      </c>
      <c r="CO305" s="31">
        <f t="shared" si="145"/>
        <v>0</v>
      </c>
      <c r="CP305" s="31">
        <f t="shared" si="170"/>
        <v>0</v>
      </c>
      <c r="CQ305" s="31">
        <f>IF(Y305="NO",0,IF(Y305="SI",IF(VLOOKUP(A305,'BD OFICIAL'!$A:$AO,40,0)=AQ305,0,1)))</f>
        <v>0</v>
      </c>
      <c r="CR305" s="31">
        <f>IF(Z305="NO",0,IF(Z305="SI",IF(VLOOKUP(A305,'BD OFICIAL'!$A:$AO,41,0)=AS305,0,1)))</f>
        <v>0</v>
      </c>
      <c r="CS305" s="31">
        <f t="shared" si="146"/>
        <v>0</v>
      </c>
      <c r="CT305" s="31">
        <f t="shared" si="147"/>
        <v>0</v>
      </c>
      <c r="CU305" s="31">
        <f>IF(VLOOKUP(A305,'BD OFICIAL'!$A$1:$AL$1055,31,0)="SI",IF(AT305&gt;0,0,1),IF(AT305=0,0,1))</f>
        <v>0</v>
      </c>
      <c r="CV305" s="31">
        <f t="shared" si="148"/>
        <v>0</v>
      </c>
      <c r="CW305" s="31">
        <f t="shared" si="149"/>
        <v>0</v>
      </c>
      <c r="CX305" s="85" t="str">
        <f t="shared" si="159"/>
        <v>SI</v>
      </c>
      <c r="CY305" s="31">
        <f t="shared" si="160"/>
        <v>0</v>
      </c>
      <c r="CZ305" s="85" t="str">
        <f>IF(ISERROR(VLOOKUP(AI305,EXPERIENCIA!$A$1:$C$2100,1,0)),"NO","SI")</f>
        <v>NO</v>
      </c>
      <c r="DA305" s="85">
        <f>IF(CX305="no","NO APLICA",IF(AX305=0,"ERROR NOTA",IF(AND(AX305&gt;1,CZ305="NO"),"ERROR NOTA",IF(AND(CZ305="NO",AX305=1),0,IF(VLOOKUP(AI305,EXPERIENCIA!$A$1:$C$2100,3,0)=AX305,0,"ERROR NOTA")))))</f>
        <v>0</v>
      </c>
      <c r="DB305" s="85" t="str">
        <f>IF(ISERROR(VLOOKUP(AI305,COMPORTAMIENTO!$A$1:$C$2100,1,0)),"NO","SI")</f>
        <v>NO</v>
      </c>
      <c r="DC305" s="85">
        <f>IF(CX305="NO","NO APLICA",IF(AY305=0,"ERROR NOTA",IF(AND(DB305="NO",AY305=7),0,IF(VLOOKUP(AI305,COMPORTAMIENTO!$A$2:$H$2100,8,0)=AY305,0,"ERROR NOTA"))))</f>
        <v>0</v>
      </c>
      <c r="DD305" s="103">
        <f t="shared" si="161"/>
        <v>0.1</v>
      </c>
      <c r="DE305" s="103">
        <f t="shared" si="162"/>
        <v>0.70000000000000007</v>
      </c>
      <c r="DF305" s="85" t="str">
        <f t="shared" si="150"/>
        <v>SI</v>
      </c>
      <c r="DG305" s="85">
        <f t="shared" si="151"/>
        <v>0</v>
      </c>
      <c r="DH305" s="85">
        <f t="shared" si="163"/>
        <v>0</v>
      </c>
      <c r="DI305" s="85">
        <f t="shared" si="152"/>
        <v>0</v>
      </c>
      <c r="DJ305" s="7">
        <f t="shared" si="164"/>
        <v>6.63</v>
      </c>
      <c r="DK305" s="7">
        <f t="shared" si="153"/>
        <v>6.63</v>
      </c>
      <c r="DL305" s="12">
        <f t="shared" si="165"/>
        <v>5075</v>
      </c>
      <c r="DM305" s="12">
        <f>VLOOKUP(A305,'5 TD'!$A:$B,2,0)</f>
        <v>5075</v>
      </c>
      <c r="DN305" s="7">
        <f t="shared" si="154"/>
        <v>7</v>
      </c>
      <c r="DO305" s="85" t="str">
        <f t="shared" si="155"/>
        <v>APROBADO</v>
      </c>
      <c r="DP305" s="85" t="str">
        <f t="shared" si="171"/>
        <v>APROBADO</v>
      </c>
      <c r="DQ305" s="7">
        <f t="shared" si="172"/>
        <v>6.1</v>
      </c>
      <c r="DR305" s="85" t="str">
        <f t="shared" si="166"/>
        <v>APROBADO</v>
      </c>
      <c r="DS305" s="2">
        <f>+('3 Planilla Preadjudicación OTIC'!BO305)</f>
        <v>0</v>
      </c>
      <c r="DT305" s="2">
        <f>IF(DR305="APROBADO",VLOOKUP(A305,'5 TD'!$D$3:$E$270,2,0),"NO APLICA")</f>
        <v>6.6</v>
      </c>
      <c r="DU305" s="2" t="str">
        <f t="shared" si="173"/>
        <v>NO</v>
      </c>
      <c r="DV305" s="2" t="str">
        <f>IF(DU305="SI",VLOOKUP(A305,'5 TD'!$G$3:$H$270,2,0),"NO APLICA ")</f>
        <v xml:space="preserve">NO APLICA </v>
      </c>
      <c r="DW305" s="2" t="str">
        <f t="shared" si="167"/>
        <v>NO</v>
      </c>
      <c r="DX305" s="2" t="str">
        <f>IF(DW305="SI",VLOOKUP(A305,'5 TD'!$J$4:$K$472,2,0),"NO APLICA")</f>
        <v>NO APLICA</v>
      </c>
      <c r="DY305" s="2" t="str">
        <f t="shared" si="168"/>
        <v>NO</v>
      </c>
      <c r="DZ305" s="7" t="str">
        <f>IF(DY305="SI",VLOOKUP(A305,'5 TD'!$M$4:$N$350,2,0),"NO APLICA")</f>
        <v>NO APLICA</v>
      </c>
      <c r="EA305" s="2" t="str">
        <f t="shared" si="156"/>
        <v>NO APLICA</v>
      </c>
      <c r="EB305" s="12" t="str">
        <f t="shared" si="169"/>
        <v/>
      </c>
      <c r="EC305" s="12" t="str">
        <f>IF(EA305="SI",VLOOKUP(A305,'5 TD'!$V$4:$W$479,2,0),"NO APLICA")</f>
        <v>NO APLICA</v>
      </c>
      <c r="ED305" s="2" t="str">
        <f t="shared" si="174"/>
        <v>NO</v>
      </c>
      <c r="EE305" s="79" t="str">
        <f>IF(ED305="SI",VLOOKUP(AI305,COMPORTAMIENTO!$A$1:$H$2100,7,0),"NO APLICA")</f>
        <v>NO APLICA</v>
      </c>
      <c r="EF305" s="234" t="str">
        <f>IF(ED305="SI",VLOOKUP(A305,'5 TD'!$P$2:$Q$479,2,0),"NO APLICA")</f>
        <v>NO APLICA</v>
      </c>
      <c r="EG305" s="2" t="str">
        <f t="shared" si="175"/>
        <v>NO</v>
      </c>
      <c r="EH305" s="2">
        <f>IF(CZ305="no",0,VLOOKUP(AI305,EXPERIENCIA!$A$1:$C$2100,2,0))</f>
        <v>0</v>
      </c>
      <c r="EI305" s="2">
        <f>IF(CZ305="si",VLOOKUP(A305,'5 TD'!$S$3:$T$2103,2,0),0)</f>
        <v>0</v>
      </c>
      <c r="EJ305" s="2" t="str">
        <f t="shared" si="176"/>
        <v>SI</v>
      </c>
      <c r="EK305" s="2">
        <f>+('3 Planilla Preadjudicación OTIC'!BU306)</f>
        <v>0</v>
      </c>
      <c r="EL305" s="211" t="s">
        <v>1709</v>
      </c>
      <c r="EM305" s="229" t="s">
        <v>1710</v>
      </c>
    </row>
    <row r="306" spans="1:144" s="211" customFormat="1" ht="15" hidden="1" customHeight="1" x14ac:dyDescent="0.3">
      <c r="A306" s="2">
        <f>+('3 Planilla Preadjudicación OTIC'!A306)</f>
        <v>14536</v>
      </c>
      <c r="B306" s="2" t="str">
        <f>+('3 Planilla Preadjudicación OTIC'!B306)</f>
        <v>53334038-5</v>
      </c>
      <c r="C306" s="4">
        <f>+('3 Planilla Preadjudicación OTIC'!E306)</f>
        <v>2025</v>
      </c>
      <c r="D306" s="4" t="str">
        <f>+('3 Planilla Preadjudicación OTIC'!F306)</f>
        <v>Fondos Regionales</v>
      </c>
      <c r="E306" s="4" t="str">
        <f>+('3 Planilla Preadjudicación OTIC'!G306)</f>
        <v>61531000-K</v>
      </c>
      <c r="F306" s="4" t="str">
        <f>+('3 Planilla Preadjudicación OTIC'!H306)</f>
        <v>SENCE</v>
      </c>
      <c r="G306" s="4"/>
      <c r="H306" s="4"/>
      <c r="I306" s="4" t="str">
        <f>+('3 Planilla Preadjudicación OTIC'!I306)</f>
        <v>GESTIONANDO Y FORMALIZANDO MI EMPRENDIMIENTO</v>
      </c>
      <c r="J306" s="4" t="str">
        <f>+('3 Planilla Preadjudicación OTIC'!J306)</f>
        <v>PF1199</v>
      </c>
      <c r="K306" s="4" t="str">
        <f>+('3 Planilla Preadjudicación OTIC'!K306)</f>
        <v>TÉCNICAS PARA EL EMPRENDIMIENTO</v>
      </c>
      <c r="L306" s="4" t="str">
        <f>+('3 Planilla Preadjudicación OTIC'!L306)</f>
        <v>PF0921</v>
      </c>
      <c r="M306" s="2">
        <f>+('3 Planilla Preadjudicación OTIC'!M306)</f>
        <v>9</v>
      </c>
      <c r="N306" s="4" t="str">
        <f>+('3 Planilla Preadjudicación OTIC'!N306)</f>
        <v>DE LA ARAUCANÍA</v>
      </c>
      <c r="O306" s="4" t="str">
        <f>+('3 Planilla Preadjudicación OTIC'!O306)</f>
        <v>CHOLCHOL</v>
      </c>
      <c r="P306" s="4" t="str">
        <f>+('3 Planilla Preadjudicación OTIC'!P306)</f>
        <v>PERSONAS VULNERABLES PERTENECIENTES AL 80 % MÁS VULNERABLE</v>
      </c>
      <c r="Q306" s="4" t="str">
        <f>+('3 Planilla Preadjudicación OTIC'!Q306)</f>
        <v>PRESENCIAL</v>
      </c>
      <c r="R306" s="4" t="str">
        <f>+('3 Planilla Preadjudicación OTIC'!R306)</f>
        <v>INDEPENDIENTE</v>
      </c>
      <c r="S306" s="4" t="str">
        <f>+('3 Planilla Preadjudicación OTIC'!S306)</f>
        <v>01. LUNES - MAÑANA / 04. MARTES - MAÑANA / 07. MIÉRCOLES - MAÑANA / 10. JUEVES - MAÑANA / 13. VIERNES - MAÑANA</v>
      </c>
      <c r="T306" s="2">
        <f>+('3 Planilla Preadjudicación OTIC'!T306)</f>
        <v>20</v>
      </c>
      <c r="U306" s="2">
        <f>+('3 Planilla Preadjudicación OTIC'!U306)</f>
        <v>100</v>
      </c>
      <c r="V306" s="2">
        <f>+('3 Planilla Preadjudicación OTIC'!V306)</f>
        <v>12</v>
      </c>
      <c r="W306" s="2">
        <f>+('3 Planilla Preadjudicación OTIC'!W306)</f>
        <v>112</v>
      </c>
      <c r="X306" s="2">
        <f>+('3 Planilla Preadjudicación OTIC'!X306)</f>
        <v>4</v>
      </c>
      <c r="Y306" s="2" t="str">
        <f>+('3 Planilla Preadjudicación OTIC'!Y306)</f>
        <v>SI</v>
      </c>
      <c r="Z306" s="2" t="str">
        <f>+('3 Planilla Preadjudicación OTIC'!Z306)</f>
        <v>SI</v>
      </c>
      <c r="AA306" s="2" t="str">
        <f>+('3 Planilla Preadjudicación OTIC'!AA306)</f>
        <v>SI</v>
      </c>
      <c r="AB306" s="4" t="str">
        <f>+('3 Planilla Preadjudicación OTIC'!AB306)</f>
        <v> </v>
      </c>
      <c r="AC306" s="4" t="str">
        <f>+('3 Planilla Preadjudicación OTIC'!AC306)</f>
        <v>EDUCACIÓN BÁSICA COMPLETA, PREFERENTEMENTE; NIVEL DE MANEJO COMPUTACIONAL BÁSICO (O NIVEL USUARIO),
PREFERENTEMENTE.</v>
      </c>
      <c r="AD306" s="2" t="str">
        <f>+('3 Planilla Preadjudicación OTIC'!AD306)</f>
        <v> </v>
      </c>
      <c r="AE306" s="4" t="str">
        <f>+('3 Planilla Preadjudicación OTIC'!AE306)</f>
        <v> </v>
      </c>
      <c r="AF306" s="2" t="str">
        <f>+('3 Planilla Preadjudicación OTIC'!AF306)</f>
        <v>CONVOCATORIA ABIERTA</v>
      </c>
      <c r="AG306" s="2">
        <f>+('3 Planilla Preadjudicación OTIC'!AG306)</f>
        <v>28</v>
      </c>
      <c r="AH306" s="30">
        <v>2</v>
      </c>
      <c r="AI306" s="2" t="str">
        <f>+('3 Planilla Preadjudicación OTIC'!AI306)</f>
        <v>76608080-4</v>
      </c>
      <c r="AJ306" s="135" t="str">
        <f>+('3 Planilla Preadjudicación OTIC'!AJ306)</f>
        <v>Instituto Hernando de Magallanes LTDA</v>
      </c>
      <c r="AK306" s="4">
        <f>+('3 Planilla Preadjudicación OTIC'!AK306)</f>
        <v>112</v>
      </c>
      <c r="AL306" s="2">
        <f>+('3 Planilla Preadjudicación OTIC'!AL306)</f>
        <v>28</v>
      </c>
      <c r="AM306" s="2">
        <f>+('3 Planilla Preadjudicación OTIC'!AM306)</f>
        <v>5075</v>
      </c>
      <c r="AN306" s="12">
        <f>+('3 Planilla Preadjudicación OTIC'!AN306)</f>
        <v>275000</v>
      </c>
      <c r="AO306" s="12">
        <f>+('3 Planilla Preadjudicación OTIC'!AO306)</f>
        <v>0</v>
      </c>
      <c r="AP306" s="12" t="str">
        <f>+('3 Planilla Preadjudicación OTIC'!AP306)</f>
        <v>11.368.000</v>
      </c>
      <c r="AQ306" s="12">
        <f>+('3 Planilla Preadjudicación OTIC'!AQ306)</f>
        <v>2240000</v>
      </c>
      <c r="AR306" s="12">
        <f>+('3 Planilla Preadjudicación OTIC'!AR306)</f>
        <v>5500000</v>
      </c>
      <c r="AS306" s="12">
        <f>+('3 Planilla Preadjudicación OTIC'!AS306)</f>
        <v>2800000</v>
      </c>
      <c r="AT306" s="12">
        <f>+('3 Planilla Preadjudicación OTIC'!AT306)</f>
        <v>0</v>
      </c>
      <c r="AU306" s="12" t="str">
        <f>+('3 Planilla Preadjudicación OTIC'!AU306)</f>
        <v>21.908.000</v>
      </c>
      <c r="AV306" s="12" t="str">
        <f>+('3 Planilla Preadjudicación OTIC'!AV306)</f>
        <v>Si</v>
      </c>
      <c r="AW306" s="2" t="str">
        <f>+('3 Planilla Preadjudicación OTIC'!AW306)</f>
        <v>sin observaciones</v>
      </c>
      <c r="AX306" s="4">
        <f>+('3 Planilla Preadjudicación OTIC'!AX306)</f>
        <v>1</v>
      </c>
      <c r="AY306" s="2">
        <f>+('3 Planilla Preadjudicación OTIC'!AY306)</f>
        <v>7</v>
      </c>
      <c r="AZ306" s="2" t="str">
        <f>+('3 Planilla Preadjudicación OTIC'!BA306)</f>
        <v>-</v>
      </c>
      <c r="BA306" s="2" t="str">
        <f>+('3 Planilla Preadjudicación OTIC'!BB306)</f>
        <v>-</v>
      </c>
      <c r="BB306" s="2" t="str">
        <f>+('3 Planilla Preadjudicación OTIC'!BC306)</f>
        <v>-</v>
      </c>
      <c r="BC306" s="2" t="str">
        <f>+('3 Planilla Preadjudicación OTIC'!BD306)</f>
        <v>-</v>
      </c>
      <c r="BD306" s="2" t="str">
        <f>+('3 Planilla Preadjudicación OTIC'!BE306)</f>
        <v>-</v>
      </c>
      <c r="BE306" s="2" t="str">
        <f>+('3 Planilla Preadjudicación OTIC'!BF306)</f>
        <v>-</v>
      </c>
      <c r="BF306" s="2"/>
      <c r="BG306" s="2">
        <f>+('3 Planilla Preadjudicación OTIC'!BG306)</f>
        <v>7</v>
      </c>
      <c r="BH306" s="2">
        <f>+('3 Planilla Preadjudicación OTIC'!BH306)</f>
        <v>7</v>
      </c>
      <c r="BI306" s="2">
        <f>+('3 Planilla Preadjudicación OTIC'!BI306)</f>
        <v>7</v>
      </c>
      <c r="BJ306" s="2">
        <f>+('3 Planilla Preadjudicación OTIC'!BJ306)</f>
        <v>7</v>
      </c>
      <c r="BK306" s="2">
        <f>+('3 Planilla Preadjudicación OTIC'!BK306)</f>
        <v>7</v>
      </c>
      <c r="BL306" s="199">
        <f>+('3 Planilla Preadjudicación OTIC'!BM306)</f>
        <v>7</v>
      </c>
      <c r="BM306" s="103">
        <f>ROUND(('3 Planilla Preadjudicación OTIC'!BN306),1)</f>
        <v>6.4</v>
      </c>
      <c r="BN306" s="4">
        <f>+('3 Planilla Preadjudicación OTIC'!BO306)</f>
        <v>0</v>
      </c>
      <c r="BO306" s="4">
        <f>+('3 Planilla Preadjudicación OTIC'!BP306)</f>
        <v>0</v>
      </c>
      <c r="BP306" s="4">
        <f>+('3 Planilla Preadjudicación OTIC'!BQ306)</f>
        <v>0</v>
      </c>
      <c r="BQ306" s="4">
        <f>+('3 Planilla Preadjudicación OTIC'!BR306)</f>
        <v>0</v>
      </c>
      <c r="BR306" s="4">
        <f>+('3 Planilla Preadjudicación OTIC'!BS306)</f>
        <v>0</v>
      </c>
      <c r="BS306" s="4">
        <f>+('3 Planilla Preadjudicación OTIC'!BT306)</f>
        <v>0</v>
      </c>
      <c r="BT306" s="135"/>
      <c r="BU306" s="85">
        <f>IF(VLOOKUP(A306,'BD OFICIAL'!$A$1:$AL$2097,7,0)=D306,0,1)</f>
        <v>0</v>
      </c>
      <c r="BV306" s="85">
        <f>IF(VLOOKUP(A306,'BD OFICIAL'!$A$1:$AL$2097,11,0)=J306,0,1)</f>
        <v>0</v>
      </c>
      <c r="BW306" s="85">
        <f>IF(VLOOKUP(A306,'BD OFICIAL'!$A$1:$AL$2097,13,0)=L306,0,1)</f>
        <v>0</v>
      </c>
      <c r="BX306" s="2">
        <f>IF(VLOOKUP(A306,'BD OFICIAL'!$A$1:$AL$2097,16,0)=O306,0,1)</f>
        <v>0</v>
      </c>
      <c r="BY306" s="2">
        <f>IF(VLOOKUP(A306,'BD OFICIAL'!$A$1:$AL$2097,17,0)=P306,0,1)</f>
        <v>0</v>
      </c>
      <c r="BZ306" s="2">
        <f>IF(VLOOKUP(A306,'BD OFICIAL'!$A$1:$AL$2097,19,0)=R306,0,1)</f>
        <v>0</v>
      </c>
      <c r="CA306" s="2">
        <f>IF(VLOOKUP(A306,'BD OFICIAL'!$A$1:$AL$2097,21,0)=T306,0,1)</f>
        <v>0</v>
      </c>
      <c r="CB306" s="2">
        <f>IF(VLOOKUP(A306,'BD OFICIAL'!$A$1:$AL$2097,24,0)=AK306,0,1)</f>
        <v>0</v>
      </c>
      <c r="CC306" s="2">
        <f>IF(VLOOKUP(A306,'BD OFICIAL'!$A$1:$AL$2097,25,0)=X306,0,1)</f>
        <v>0</v>
      </c>
      <c r="CD306" s="2">
        <f>IF(VLOOKUP(A306,'BD OFICIAL'!$A$1:$AL$2097,26,0)=Y306,0,1)</f>
        <v>0</v>
      </c>
      <c r="CE306" s="2">
        <f>IF(VLOOKUP(A306,'BD OFICIAL'!$A$1:$AL$2097,27,0)=Z306,0,1)</f>
        <v>0</v>
      </c>
      <c r="CF306" s="2">
        <f>IF(VLOOKUP(A306,'BD OFICIAL'!$A$1:$AL$2097,28,0)=AA306,0,1)</f>
        <v>0</v>
      </c>
      <c r="CG306" s="2">
        <f>IF(VLOOKUP(A306,'BD OFICIAL'!$A$1:$AL$2097,33,0)=AF306,0,1)</f>
        <v>0</v>
      </c>
      <c r="CH306" s="2">
        <f>IF(VLOOKUP(A306,'BD OFICIAL'!$A$1:$AL$2097,35,0)=AH306,0,1)</f>
        <v>0</v>
      </c>
      <c r="CI306" s="85">
        <f>IF(VLOOKUP(A306,'BD OFICIAL'!$A$1:$AL$2097,34,0)=AL306,0,1)</f>
        <v>0</v>
      </c>
      <c r="CJ306" s="12">
        <f>VLOOKUP(A306,'BD OFICIAL'!$A$1:$AM$2097,36,0)*AM306-AP306</f>
        <v>0</v>
      </c>
      <c r="CK306" s="85" t="str">
        <f t="shared" si="143"/>
        <v>SHNOM</v>
      </c>
      <c r="CL306" s="85" t="str">
        <f t="shared" si="144"/>
        <v>SI</v>
      </c>
      <c r="CM306" s="85" t="str">
        <f t="shared" si="157"/>
        <v>NO</v>
      </c>
      <c r="CN306" s="31">
        <f t="shared" si="158"/>
        <v>0</v>
      </c>
      <c r="CO306" s="31">
        <f t="shared" si="145"/>
        <v>0</v>
      </c>
      <c r="CP306" s="31">
        <f t="shared" si="170"/>
        <v>0</v>
      </c>
      <c r="CQ306" s="31">
        <f>IF(Y306="NO",0,IF(Y306="SI",IF(VLOOKUP(A306,'BD OFICIAL'!$A:$AO,40,0)=AQ306,0,1)))</f>
        <v>0</v>
      </c>
      <c r="CR306" s="31">
        <f>IF(Z306="NO",0,IF(Z306="SI",IF(VLOOKUP(A306,'BD OFICIAL'!$A:$AO,41,0)=AS306,0,1)))</f>
        <v>0</v>
      </c>
      <c r="CS306" s="31">
        <f t="shared" si="146"/>
        <v>0</v>
      </c>
      <c r="CT306" s="31">
        <f t="shared" si="147"/>
        <v>0</v>
      </c>
      <c r="CU306" s="31">
        <f>IF(VLOOKUP(A306,'BD OFICIAL'!$A$1:$AL$1055,31,0)="SI",IF(AT306&gt;0,0,1),IF(AT306=0,0,1))</f>
        <v>0</v>
      </c>
      <c r="CV306" s="31">
        <f t="shared" si="148"/>
        <v>0</v>
      </c>
      <c r="CW306" s="31">
        <f t="shared" si="149"/>
        <v>0</v>
      </c>
      <c r="CX306" s="85" t="str">
        <f t="shared" si="159"/>
        <v>SI</v>
      </c>
      <c r="CY306" s="31">
        <f t="shared" si="160"/>
        <v>0</v>
      </c>
      <c r="CZ306" s="85" t="str">
        <f>IF(ISERROR(VLOOKUP(AI306,EXPERIENCIA!$A$1:$C$2100,1,0)),"NO","SI")</f>
        <v>NO</v>
      </c>
      <c r="DA306" s="85">
        <f>IF(CX306="no","NO APLICA",IF(AX306=0,"ERROR NOTA",IF(AND(AX306&gt;1,CZ306="NO"),"ERROR NOTA",IF(AND(CZ306="NO",AX306=1),0,IF(VLOOKUP(AI306,EXPERIENCIA!$A$1:$C$2100,3,0)=AX306,0,"ERROR NOTA")))))</f>
        <v>0</v>
      </c>
      <c r="DB306" s="85" t="str">
        <f>IF(ISERROR(VLOOKUP(AI306,COMPORTAMIENTO!$A$1:$C$2100,1,0)),"NO","SI")</f>
        <v>NO</v>
      </c>
      <c r="DC306" s="85">
        <f>IF(CX306="NO","NO APLICA",IF(AY306=0,"ERROR NOTA",IF(AND(DB306="NO",AY306=7),0,IF(VLOOKUP(AI306,COMPORTAMIENTO!$A$2:$H$2100,8,0)=AY306,0,"ERROR NOTA"))))</f>
        <v>0</v>
      </c>
      <c r="DD306" s="103">
        <f t="shared" si="161"/>
        <v>0.1</v>
      </c>
      <c r="DE306" s="103">
        <f t="shared" si="162"/>
        <v>0.70000000000000007</v>
      </c>
      <c r="DF306" s="85" t="str">
        <f t="shared" si="150"/>
        <v>SI</v>
      </c>
      <c r="DG306" s="85">
        <f t="shared" si="151"/>
        <v>0</v>
      </c>
      <c r="DH306" s="85">
        <f t="shared" si="163"/>
        <v>0</v>
      </c>
      <c r="DI306" s="85">
        <f t="shared" si="152"/>
        <v>0</v>
      </c>
      <c r="DJ306" s="7">
        <f t="shared" si="164"/>
        <v>7.0000000000000009</v>
      </c>
      <c r="DK306" s="7">
        <f t="shared" si="153"/>
        <v>7.0000000000000009</v>
      </c>
      <c r="DL306" s="12">
        <f t="shared" si="165"/>
        <v>5075</v>
      </c>
      <c r="DM306" s="12">
        <f>VLOOKUP(A306,'5 TD'!$A:$B,2,0)</f>
        <v>5075</v>
      </c>
      <c r="DN306" s="7">
        <f t="shared" si="154"/>
        <v>7</v>
      </c>
      <c r="DO306" s="85" t="str">
        <f t="shared" si="155"/>
        <v>APROBADO</v>
      </c>
      <c r="DP306" s="85" t="str">
        <f t="shared" si="171"/>
        <v>APROBADO</v>
      </c>
      <c r="DQ306" s="7">
        <f t="shared" si="172"/>
        <v>6.4</v>
      </c>
      <c r="DR306" s="85" t="str">
        <f t="shared" si="166"/>
        <v>APROBADO</v>
      </c>
      <c r="DS306" s="2">
        <f>+('3 Planilla Preadjudicación OTIC'!BO306)</f>
        <v>0</v>
      </c>
      <c r="DT306" s="2">
        <f>IF(DR306="APROBADO",VLOOKUP(A306,'5 TD'!$D$3:$E$270,2,0),"NO APLICA")</f>
        <v>7</v>
      </c>
      <c r="DU306" s="2" t="str">
        <f t="shared" si="173"/>
        <v>NO</v>
      </c>
      <c r="DV306" s="2" t="str">
        <f>IF(DU306="SI",VLOOKUP(A306,'5 TD'!$G$3:$H$270,2,0),"NO APLICA ")</f>
        <v xml:space="preserve">NO APLICA </v>
      </c>
      <c r="DW306" s="2" t="str">
        <f t="shared" si="167"/>
        <v>NO</v>
      </c>
      <c r="DX306" s="2" t="str">
        <f>IF(DW306="SI",VLOOKUP(A306,'5 TD'!$J$4:$K$472,2,0),"NO APLICA")</f>
        <v>NO APLICA</v>
      </c>
      <c r="DY306" s="2" t="str">
        <f t="shared" si="168"/>
        <v>NO</v>
      </c>
      <c r="DZ306" s="7" t="str">
        <f>IF(DY306="SI",VLOOKUP(A306,'5 TD'!$M$4:$N$350,2,0),"NO APLICA")</f>
        <v>NO APLICA</v>
      </c>
      <c r="EA306" s="2" t="str">
        <f t="shared" si="156"/>
        <v>NO APLICA</v>
      </c>
      <c r="EB306" s="12" t="str">
        <f t="shared" si="169"/>
        <v/>
      </c>
      <c r="EC306" s="12" t="str">
        <f>IF(EA306="SI",VLOOKUP(A306,'5 TD'!$V$4:$W$479,2,0),"NO APLICA")</f>
        <v>NO APLICA</v>
      </c>
      <c r="ED306" s="2" t="str">
        <f t="shared" si="174"/>
        <v>NO</v>
      </c>
      <c r="EE306" s="79" t="str">
        <f>IF(ED306="SI",VLOOKUP(AI306,COMPORTAMIENTO!$A$1:$H$2100,7,0),"NO APLICA")</f>
        <v>NO APLICA</v>
      </c>
      <c r="EF306" s="234" t="str">
        <f>IF(ED306="SI",VLOOKUP(A306,'5 TD'!$P$2:$Q$479,2,0),"NO APLICA")</f>
        <v>NO APLICA</v>
      </c>
      <c r="EG306" s="2" t="str">
        <f t="shared" si="175"/>
        <v>NO</v>
      </c>
      <c r="EH306" s="2">
        <f>IF(CZ306="no",0,VLOOKUP(AI306,EXPERIENCIA!$A$1:$C$2100,2,0))</f>
        <v>0</v>
      </c>
      <c r="EI306" s="2">
        <f>IF(CZ306="si",VLOOKUP(A306,'5 TD'!$S$3:$T$2103,2,0),0)</f>
        <v>0</v>
      </c>
      <c r="EJ306" s="2" t="str">
        <f t="shared" si="176"/>
        <v>SI</v>
      </c>
      <c r="EK306" s="2">
        <f>+('3 Planilla Preadjudicación OTIC'!BU307)</f>
        <v>0</v>
      </c>
      <c r="EL306" s="211" t="s">
        <v>1709</v>
      </c>
      <c r="EM306" s="229" t="s">
        <v>1710</v>
      </c>
    </row>
    <row r="307" spans="1:144" s="211" customFormat="1" ht="15" hidden="1" customHeight="1" x14ac:dyDescent="0.3">
      <c r="A307" s="2">
        <f>+('3 Planilla Preadjudicación OTIC'!A307)</f>
        <v>14541</v>
      </c>
      <c r="B307" s="2" t="str">
        <f>+('3 Planilla Preadjudicación OTIC'!B307)</f>
        <v>53334038-5</v>
      </c>
      <c r="C307" s="4">
        <f>+('3 Planilla Preadjudicación OTIC'!E307)</f>
        <v>2025</v>
      </c>
      <c r="D307" s="4" t="str">
        <f>+('3 Planilla Preadjudicación OTIC'!F307)</f>
        <v>Fondos Regionales</v>
      </c>
      <c r="E307" s="4" t="str">
        <f>+('3 Planilla Preadjudicación OTIC'!G307)</f>
        <v>61531000-K</v>
      </c>
      <c r="F307" s="4" t="str">
        <f>+('3 Planilla Preadjudicación OTIC'!H307)</f>
        <v>SENCE</v>
      </c>
      <c r="G307" s="4"/>
      <c r="H307" s="4"/>
      <c r="I307" s="4" t="str">
        <f>+('3 Planilla Preadjudicación OTIC'!I307)</f>
        <v>GESTIONANDO Y FORMALIZANDO MI EMPRENDIMIENTO</v>
      </c>
      <c r="J307" s="4" t="str">
        <f>+('3 Planilla Preadjudicación OTIC'!J307)</f>
        <v>PF1199</v>
      </c>
      <c r="K307" s="4" t="str">
        <f>+('3 Planilla Preadjudicación OTIC'!K307)</f>
        <v>TÉCNICAS PARA EL EMPRENDIMIENTO</v>
      </c>
      <c r="L307" s="4" t="str">
        <f>+('3 Planilla Preadjudicación OTIC'!L307)</f>
        <v>PF0921</v>
      </c>
      <c r="M307" s="2">
        <f>+('3 Planilla Preadjudicación OTIC'!M307)</f>
        <v>9</v>
      </c>
      <c r="N307" s="4" t="str">
        <f>+('3 Planilla Preadjudicación OTIC'!N307)</f>
        <v>DE LA ARAUCANÍA</v>
      </c>
      <c r="O307" s="4" t="str">
        <f>+('3 Planilla Preadjudicación OTIC'!O307)</f>
        <v>GALVARINO</v>
      </c>
      <c r="P307" s="4" t="str">
        <f>+('3 Planilla Preadjudicación OTIC'!P307)</f>
        <v>PERSONAS VULNERABLES PERTENECIENTES AL 80 % MÁS VULNERABLE</v>
      </c>
      <c r="Q307" s="4" t="str">
        <f>+('3 Planilla Preadjudicación OTIC'!Q307)</f>
        <v>PRESENCIAL</v>
      </c>
      <c r="R307" s="4" t="str">
        <f>+('3 Planilla Preadjudicación OTIC'!R307)</f>
        <v>INDEPENDIENTE</v>
      </c>
      <c r="S307" s="4" t="str">
        <f>+('3 Planilla Preadjudicación OTIC'!S307)</f>
        <v>01. LUNES - MAÑANA / 04. MARTES - MAÑANA / 07. MIÉRCOLES - MAÑANA / 10. JUEVES - MAÑANA / 13. VIERNES - MAÑANA</v>
      </c>
      <c r="T307" s="2">
        <f>+('3 Planilla Preadjudicación OTIC'!T307)</f>
        <v>20</v>
      </c>
      <c r="U307" s="2">
        <f>+('3 Planilla Preadjudicación OTIC'!U307)</f>
        <v>100</v>
      </c>
      <c r="V307" s="2">
        <f>+('3 Planilla Preadjudicación OTIC'!V307)</f>
        <v>12</v>
      </c>
      <c r="W307" s="2">
        <f>+('3 Planilla Preadjudicación OTIC'!W307)</f>
        <v>112</v>
      </c>
      <c r="X307" s="2">
        <f>+('3 Planilla Preadjudicación OTIC'!X307)</f>
        <v>4</v>
      </c>
      <c r="Y307" s="2" t="str">
        <f>+('3 Planilla Preadjudicación OTIC'!Y307)</f>
        <v>SI</v>
      </c>
      <c r="Z307" s="2" t="str">
        <f>+('3 Planilla Preadjudicación OTIC'!Z307)</f>
        <v>SI</v>
      </c>
      <c r="AA307" s="2" t="str">
        <f>+('3 Planilla Preadjudicación OTIC'!AA307)</f>
        <v>SI</v>
      </c>
      <c r="AB307" s="4" t="str">
        <f>+('3 Planilla Preadjudicación OTIC'!AB307)</f>
        <v> </v>
      </c>
      <c r="AC307" s="4" t="str">
        <f>+('3 Planilla Preadjudicación OTIC'!AC307)</f>
        <v>EDUCACIÓN BÁSICA COMPLETA, PREFERENTEMENTE; NIVEL DE MANEJO COMPUTACIONAL BÁSICO (O NIVEL USUARIO),
PREFERENTEMENTE.</v>
      </c>
      <c r="AD307" s="2" t="str">
        <f>+('3 Planilla Preadjudicación OTIC'!AD307)</f>
        <v> </v>
      </c>
      <c r="AE307" s="4" t="str">
        <f>+('3 Planilla Preadjudicación OTIC'!AE307)</f>
        <v> </v>
      </c>
      <c r="AF307" s="2" t="str">
        <f>+('3 Planilla Preadjudicación OTIC'!AF307)</f>
        <v>CONVOCATORIA ABIERTA</v>
      </c>
      <c r="AG307" s="2">
        <f>+('3 Planilla Preadjudicación OTIC'!AG307)</f>
        <v>28</v>
      </c>
      <c r="AH307" s="30">
        <v>2</v>
      </c>
      <c r="AI307" s="2" t="str">
        <f>+('3 Planilla Preadjudicación OTIC'!AI307)</f>
        <v>76608080-4</v>
      </c>
      <c r="AJ307" s="135" t="str">
        <f>+('3 Planilla Preadjudicación OTIC'!AJ307)</f>
        <v>Instituto Hernando de Magallanes LTDA</v>
      </c>
      <c r="AK307" s="4">
        <f>+('3 Planilla Preadjudicación OTIC'!AK307)</f>
        <v>112</v>
      </c>
      <c r="AL307" s="2">
        <f>+('3 Planilla Preadjudicación OTIC'!AL307)</f>
        <v>28</v>
      </c>
      <c r="AM307" s="2">
        <f>+('3 Planilla Preadjudicación OTIC'!AM307)</f>
        <v>5075</v>
      </c>
      <c r="AN307" s="12">
        <f>+('3 Planilla Preadjudicación OTIC'!AN307)</f>
        <v>275000</v>
      </c>
      <c r="AO307" s="12">
        <f>+('3 Planilla Preadjudicación OTIC'!AO307)</f>
        <v>0</v>
      </c>
      <c r="AP307" s="12" t="str">
        <f>+('3 Planilla Preadjudicación OTIC'!AP307)</f>
        <v>11.368.000</v>
      </c>
      <c r="AQ307" s="12">
        <f>+('3 Planilla Preadjudicación OTIC'!AQ307)</f>
        <v>2240000</v>
      </c>
      <c r="AR307" s="12">
        <f>+('3 Planilla Preadjudicación OTIC'!AR307)</f>
        <v>5500000</v>
      </c>
      <c r="AS307" s="12">
        <f>+('3 Planilla Preadjudicación OTIC'!AS307)</f>
        <v>2800000</v>
      </c>
      <c r="AT307" s="12">
        <f>+('3 Planilla Preadjudicación OTIC'!AT307)</f>
        <v>0</v>
      </c>
      <c r="AU307" s="12" t="str">
        <f>+('3 Planilla Preadjudicación OTIC'!AU307)</f>
        <v>21.908.000</v>
      </c>
      <c r="AV307" s="12" t="str">
        <f>+('3 Planilla Preadjudicación OTIC'!AV307)</f>
        <v>Si</v>
      </c>
      <c r="AW307" s="2" t="str">
        <f>+('3 Planilla Preadjudicación OTIC'!AW307)</f>
        <v>sin observaciones</v>
      </c>
      <c r="AX307" s="4">
        <f>+('3 Planilla Preadjudicación OTIC'!AX307)</f>
        <v>1</v>
      </c>
      <c r="AY307" s="2">
        <f>+('3 Planilla Preadjudicación OTIC'!AY307)</f>
        <v>7</v>
      </c>
      <c r="AZ307" s="2" t="str">
        <f>+('3 Planilla Preadjudicación OTIC'!BA307)</f>
        <v>-</v>
      </c>
      <c r="BA307" s="2" t="str">
        <f>+('3 Planilla Preadjudicación OTIC'!BB307)</f>
        <v>-</v>
      </c>
      <c r="BB307" s="2" t="str">
        <f>+('3 Planilla Preadjudicación OTIC'!BC307)</f>
        <v>-</v>
      </c>
      <c r="BC307" s="2" t="str">
        <f>+('3 Planilla Preadjudicación OTIC'!BD307)</f>
        <v>-</v>
      </c>
      <c r="BD307" s="2" t="str">
        <f>+('3 Planilla Preadjudicación OTIC'!BE307)</f>
        <v>-</v>
      </c>
      <c r="BE307" s="2" t="str">
        <f>+('3 Planilla Preadjudicación OTIC'!BF307)</f>
        <v>-</v>
      </c>
      <c r="BF307" s="2"/>
      <c r="BG307" s="2">
        <f>+('3 Planilla Preadjudicación OTIC'!BG307)</f>
        <v>7</v>
      </c>
      <c r="BH307" s="2">
        <f>+('3 Planilla Preadjudicación OTIC'!BH307)</f>
        <v>7</v>
      </c>
      <c r="BI307" s="2">
        <f>+('3 Planilla Preadjudicación OTIC'!BI307)</f>
        <v>7</v>
      </c>
      <c r="BJ307" s="2">
        <f>+('3 Planilla Preadjudicación OTIC'!BJ307)</f>
        <v>7</v>
      </c>
      <c r="BK307" s="2">
        <f>+('3 Planilla Preadjudicación OTIC'!BK307)</f>
        <v>7</v>
      </c>
      <c r="BL307" s="199">
        <f>+('3 Planilla Preadjudicación OTIC'!BM307)</f>
        <v>7</v>
      </c>
      <c r="BM307" s="103">
        <f>ROUND(('3 Planilla Preadjudicación OTIC'!BN307),1)</f>
        <v>6.4</v>
      </c>
      <c r="BN307" s="4">
        <f>+('3 Planilla Preadjudicación OTIC'!BO307)</f>
        <v>0</v>
      </c>
      <c r="BO307" s="4">
        <f>+('3 Planilla Preadjudicación OTIC'!BP307)</f>
        <v>0</v>
      </c>
      <c r="BP307" s="4">
        <f>+('3 Planilla Preadjudicación OTIC'!BQ307)</f>
        <v>0</v>
      </c>
      <c r="BQ307" s="4">
        <f>+('3 Planilla Preadjudicación OTIC'!BR307)</f>
        <v>0</v>
      </c>
      <c r="BR307" s="4">
        <f>+('3 Planilla Preadjudicación OTIC'!BS307)</f>
        <v>0</v>
      </c>
      <c r="BS307" s="4">
        <f>+('3 Planilla Preadjudicación OTIC'!BT307)</f>
        <v>0</v>
      </c>
      <c r="BT307" s="135"/>
      <c r="BU307" s="85">
        <f>IF(VLOOKUP(A307,'BD OFICIAL'!$A$1:$AL$2097,7,0)=D307,0,1)</f>
        <v>0</v>
      </c>
      <c r="BV307" s="85">
        <f>IF(VLOOKUP(A307,'BD OFICIAL'!$A$1:$AL$2097,11,0)=J307,0,1)</f>
        <v>0</v>
      </c>
      <c r="BW307" s="85">
        <f>IF(VLOOKUP(A307,'BD OFICIAL'!$A$1:$AL$2097,13,0)=L307,0,1)</f>
        <v>0</v>
      </c>
      <c r="BX307" s="2">
        <f>IF(VLOOKUP(A307,'BD OFICIAL'!$A$1:$AL$2097,16,0)=O307,0,1)</f>
        <v>0</v>
      </c>
      <c r="BY307" s="2">
        <f>IF(VLOOKUP(A307,'BD OFICIAL'!$A$1:$AL$2097,17,0)=P307,0,1)</f>
        <v>0</v>
      </c>
      <c r="BZ307" s="2">
        <f>IF(VLOOKUP(A307,'BD OFICIAL'!$A$1:$AL$2097,19,0)=R307,0,1)</f>
        <v>0</v>
      </c>
      <c r="CA307" s="2">
        <f>IF(VLOOKUP(A307,'BD OFICIAL'!$A$1:$AL$2097,21,0)=T307,0,1)</f>
        <v>0</v>
      </c>
      <c r="CB307" s="2">
        <f>IF(VLOOKUP(A307,'BD OFICIAL'!$A$1:$AL$2097,24,0)=AK307,0,1)</f>
        <v>0</v>
      </c>
      <c r="CC307" s="2">
        <f>IF(VLOOKUP(A307,'BD OFICIAL'!$A$1:$AL$2097,25,0)=X307,0,1)</f>
        <v>0</v>
      </c>
      <c r="CD307" s="2">
        <f>IF(VLOOKUP(A307,'BD OFICIAL'!$A$1:$AL$2097,26,0)=Y307,0,1)</f>
        <v>0</v>
      </c>
      <c r="CE307" s="2">
        <f>IF(VLOOKUP(A307,'BD OFICIAL'!$A$1:$AL$2097,27,0)=Z307,0,1)</f>
        <v>0</v>
      </c>
      <c r="CF307" s="2">
        <f>IF(VLOOKUP(A307,'BD OFICIAL'!$A$1:$AL$2097,28,0)=AA307,0,1)</f>
        <v>0</v>
      </c>
      <c r="CG307" s="2">
        <f>IF(VLOOKUP(A307,'BD OFICIAL'!$A$1:$AL$2097,33,0)=AF307,0,1)</f>
        <v>0</v>
      </c>
      <c r="CH307" s="2">
        <f>IF(VLOOKUP(A307,'BD OFICIAL'!$A$1:$AL$2097,35,0)=AH307,0,1)</f>
        <v>0</v>
      </c>
      <c r="CI307" s="85">
        <f>IF(VLOOKUP(A307,'BD OFICIAL'!$A$1:$AL$2097,34,0)=AL307,0,1)</f>
        <v>0</v>
      </c>
      <c r="CJ307" s="12">
        <f>VLOOKUP(A307,'BD OFICIAL'!$A$1:$AM$2097,36,0)*AM307-AP307</f>
        <v>0</v>
      </c>
      <c r="CK307" s="85" t="str">
        <f t="shared" si="143"/>
        <v>SHNOM</v>
      </c>
      <c r="CL307" s="85" t="str">
        <f t="shared" si="144"/>
        <v>SI</v>
      </c>
      <c r="CM307" s="85" t="str">
        <f t="shared" si="157"/>
        <v>NO</v>
      </c>
      <c r="CN307" s="31">
        <f t="shared" si="158"/>
        <v>0</v>
      </c>
      <c r="CO307" s="31">
        <f t="shared" si="145"/>
        <v>0</v>
      </c>
      <c r="CP307" s="31">
        <f t="shared" si="170"/>
        <v>0</v>
      </c>
      <c r="CQ307" s="31">
        <f>IF(Y307="NO",0,IF(Y307="SI",IF(VLOOKUP(A307,'BD OFICIAL'!$A:$AO,40,0)=AQ307,0,1)))</f>
        <v>0</v>
      </c>
      <c r="CR307" s="31">
        <f>IF(Z307="NO",0,IF(Z307="SI",IF(VLOOKUP(A307,'BD OFICIAL'!$A:$AO,41,0)=AS307,0,1)))</f>
        <v>0</v>
      </c>
      <c r="CS307" s="31">
        <f t="shared" si="146"/>
        <v>0</v>
      </c>
      <c r="CT307" s="31">
        <f t="shared" si="147"/>
        <v>0</v>
      </c>
      <c r="CU307" s="31">
        <f>IF(VLOOKUP(A307,'BD OFICIAL'!$A$1:$AL$1055,31,0)="SI",IF(AT307&gt;0,0,1),IF(AT307=0,0,1))</f>
        <v>0</v>
      </c>
      <c r="CV307" s="31">
        <f t="shared" si="148"/>
        <v>0</v>
      </c>
      <c r="CW307" s="31">
        <f t="shared" si="149"/>
        <v>0</v>
      </c>
      <c r="CX307" s="85" t="str">
        <f t="shared" si="159"/>
        <v>SI</v>
      </c>
      <c r="CY307" s="31">
        <f t="shared" si="160"/>
        <v>0</v>
      </c>
      <c r="CZ307" s="85" t="str">
        <f>IF(ISERROR(VLOOKUP(AI307,EXPERIENCIA!$A$1:$C$2100,1,0)),"NO","SI")</f>
        <v>NO</v>
      </c>
      <c r="DA307" s="85">
        <f>IF(CX307="no","NO APLICA",IF(AX307=0,"ERROR NOTA",IF(AND(AX307&gt;1,CZ307="NO"),"ERROR NOTA",IF(AND(CZ307="NO",AX307=1),0,IF(VLOOKUP(AI307,EXPERIENCIA!$A$1:$C$2100,3,0)=AX307,0,"ERROR NOTA")))))</f>
        <v>0</v>
      </c>
      <c r="DB307" s="85" t="str">
        <f>IF(ISERROR(VLOOKUP(AI307,COMPORTAMIENTO!$A$1:$C$2100,1,0)),"NO","SI")</f>
        <v>NO</v>
      </c>
      <c r="DC307" s="85">
        <f>IF(CX307="NO","NO APLICA",IF(AY307=0,"ERROR NOTA",IF(AND(DB307="NO",AY307=7),0,IF(VLOOKUP(AI307,COMPORTAMIENTO!$A$2:$H$2100,8,0)=AY307,0,"ERROR NOTA"))))</f>
        <v>0</v>
      </c>
      <c r="DD307" s="103">
        <f t="shared" si="161"/>
        <v>0.1</v>
      </c>
      <c r="DE307" s="103">
        <f t="shared" si="162"/>
        <v>0.70000000000000007</v>
      </c>
      <c r="DF307" s="85" t="str">
        <f t="shared" si="150"/>
        <v>SI</v>
      </c>
      <c r="DG307" s="85">
        <f t="shared" si="151"/>
        <v>0</v>
      </c>
      <c r="DH307" s="85">
        <f t="shared" si="163"/>
        <v>0</v>
      </c>
      <c r="DI307" s="85">
        <f t="shared" si="152"/>
        <v>0</v>
      </c>
      <c r="DJ307" s="7">
        <f t="shared" si="164"/>
        <v>7.0000000000000009</v>
      </c>
      <c r="DK307" s="7">
        <f t="shared" si="153"/>
        <v>7.0000000000000009</v>
      </c>
      <c r="DL307" s="12">
        <f t="shared" si="165"/>
        <v>5075</v>
      </c>
      <c r="DM307" s="12">
        <f>VLOOKUP(A307,'5 TD'!$A:$B,2,0)</f>
        <v>5075</v>
      </c>
      <c r="DN307" s="7">
        <f t="shared" si="154"/>
        <v>7</v>
      </c>
      <c r="DO307" s="85" t="str">
        <f t="shared" si="155"/>
        <v>APROBADO</v>
      </c>
      <c r="DP307" s="85" t="str">
        <f t="shared" si="171"/>
        <v>APROBADO</v>
      </c>
      <c r="DQ307" s="7">
        <f t="shared" si="172"/>
        <v>6.4</v>
      </c>
      <c r="DR307" s="85" t="str">
        <f t="shared" si="166"/>
        <v>APROBADO</v>
      </c>
      <c r="DS307" s="2">
        <f>+('3 Planilla Preadjudicación OTIC'!BO307)</f>
        <v>0</v>
      </c>
      <c r="DT307" s="2">
        <f>IF(DR307="APROBADO",VLOOKUP(A307,'5 TD'!$D$3:$E$270,2,0),"NO APLICA")</f>
        <v>7</v>
      </c>
      <c r="DU307" s="2" t="str">
        <f t="shared" si="173"/>
        <v>NO</v>
      </c>
      <c r="DV307" s="2" t="str">
        <f>IF(DU307="SI",VLOOKUP(A307,'5 TD'!$G$3:$H$270,2,0),"NO APLICA ")</f>
        <v xml:space="preserve">NO APLICA </v>
      </c>
      <c r="DW307" s="2" t="str">
        <f t="shared" si="167"/>
        <v>NO</v>
      </c>
      <c r="DX307" s="2" t="str">
        <f>IF(DW307="SI",VLOOKUP(A307,'5 TD'!$J$4:$K$472,2,0),"NO APLICA")</f>
        <v>NO APLICA</v>
      </c>
      <c r="DY307" s="2" t="str">
        <f t="shared" si="168"/>
        <v>NO</v>
      </c>
      <c r="DZ307" s="7" t="str">
        <f>IF(DY307="SI",VLOOKUP(A307,'5 TD'!$M$4:$N$350,2,0),"NO APLICA")</f>
        <v>NO APLICA</v>
      </c>
      <c r="EA307" s="2" t="str">
        <f t="shared" si="156"/>
        <v>NO APLICA</v>
      </c>
      <c r="EB307" s="12" t="str">
        <f t="shared" si="169"/>
        <v/>
      </c>
      <c r="EC307" s="12" t="str">
        <f>IF(EA307="SI",VLOOKUP(A307,'5 TD'!$V$4:$W$479,2,0),"NO APLICA")</f>
        <v>NO APLICA</v>
      </c>
      <c r="ED307" s="2" t="str">
        <f t="shared" si="174"/>
        <v>NO</v>
      </c>
      <c r="EE307" s="79" t="str">
        <f>IF(ED307="SI",VLOOKUP(AI307,COMPORTAMIENTO!$A$1:$H$2100,7,0),"NO APLICA")</f>
        <v>NO APLICA</v>
      </c>
      <c r="EF307" s="234" t="str">
        <f>IF(ED307="SI",VLOOKUP(A307,'5 TD'!$P$2:$Q$479,2,0),"NO APLICA")</f>
        <v>NO APLICA</v>
      </c>
      <c r="EG307" s="2" t="str">
        <f t="shared" si="175"/>
        <v>NO</v>
      </c>
      <c r="EH307" s="2">
        <f>IF(CZ307="no",0,VLOOKUP(AI307,EXPERIENCIA!$A$1:$C$2100,2,0))</f>
        <v>0</v>
      </c>
      <c r="EI307" s="2">
        <f>IF(CZ307="si",VLOOKUP(A307,'5 TD'!$S$3:$T$2103,2,0),0)</f>
        <v>0</v>
      </c>
      <c r="EJ307" s="2" t="str">
        <f t="shared" si="176"/>
        <v>SI</v>
      </c>
      <c r="EK307" s="2">
        <f>+('3 Planilla Preadjudicación OTIC'!BU308)</f>
        <v>0</v>
      </c>
      <c r="EL307" s="211" t="s">
        <v>1709</v>
      </c>
      <c r="EM307" s="229" t="s">
        <v>1710</v>
      </c>
    </row>
    <row r="308" spans="1:144" s="211" customFormat="1" ht="15" hidden="1" customHeight="1" x14ac:dyDescent="0.3">
      <c r="A308" s="2">
        <f>+('3 Planilla Preadjudicación OTIC'!A308)</f>
        <v>14545</v>
      </c>
      <c r="B308" s="2" t="str">
        <f>+('3 Planilla Preadjudicación OTIC'!B308)</f>
        <v>53334038-5</v>
      </c>
      <c r="C308" s="4">
        <f>+('3 Planilla Preadjudicación OTIC'!E308)</f>
        <v>2025</v>
      </c>
      <c r="D308" s="4" t="str">
        <f>+('3 Planilla Preadjudicación OTIC'!F308)</f>
        <v>Fondos Regionales</v>
      </c>
      <c r="E308" s="4" t="str">
        <f>+('3 Planilla Preadjudicación OTIC'!G308)</f>
        <v>61531000-K</v>
      </c>
      <c r="F308" s="4" t="str">
        <f>+('3 Planilla Preadjudicación OTIC'!H308)</f>
        <v>SENCE</v>
      </c>
      <c r="G308" s="4"/>
      <c r="H308" s="4"/>
      <c r="I308" s="4" t="str">
        <f>+('3 Planilla Preadjudicación OTIC'!I308)</f>
        <v>SERVICIOS DE INSTALACIÓN Y MANTENIMIENTO DE ARTEFACTOS DE CALEFACCIÓN A PELLET</v>
      </c>
      <c r="J308" s="4" t="str">
        <f>+('3 Planilla Preadjudicación OTIC'!J308)</f>
        <v>PF1409</v>
      </c>
      <c r="K308" s="4">
        <f>+('3 Planilla Preadjudicación OTIC'!K308)</f>
        <v>0</v>
      </c>
      <c r="L308" s="4">
        <f>+('3 Planilla Preadjudicación OTIC'!L308)</f>
        <v>0</v>
      </c>
      <c r="M308" s="2">
        <f>+('3 Planilla Preadjudicación OTIC'!M308)</f>
        <v>9</v>
      </c>
      <c r="N308" s="4" t="str">
        <f>+('3 Planilla Preadjudicación OTIC'!N308)</f>
        <v>DE LA ARAUCANÍA</v>
      </c>
      <c r="O308" s="4" t="str">
        <f>+('3 Planilla Preadjudicación OTIC'!O308)</f>
        <v>PADRE LAS CASAS</v>
      </c>
      <c r="P308" s="4" t="str">
        <f>+('3 Planilla Preadjudicación OTIC'!P308)</f>
        <v>MUJERES DERIVADAS POR SENAMEG O PRODEMU</v>
      </c>
      <c r="Q308" s="4" t="str">
        <f>+('3 Planilla Preadjudicación OTIC'!Q308)</f>
        <v>PRESENCIAL</v>
      </c>
      <c r="R308" s="4" t="str">
        <f>+('3 Planilla Preadjudicación OTIC'!R308)</f>
        <v>INDEPENDIENTE</v>
      </c>
      <c r="S308" s="4" t="str">
        <f>+('3 Planilla Preadjudicación OTIC'!S308)</f>
        <v>01. LUNES - MAÑANA / 04. MARTES - MAÑANA / 07. MIÉRCOLES - MAÑANA / 10. JUEVES - MAÑANA / 13. VIERNES - MAÑANA</v>
      </c>
      <c r="T308" s="2">
        <f>+('3 Planilla Preadjudicación OTIC'!T308)</f>
        <v>20</v>
      </c>
      <c r="U308" s="2">
        <f>+('3 Planilla Preadjudicación OTIC'!U308)</f>
        <v>72</v>
      </c>
      <c r="V308" s="2" t="str">
        <f>+('3 Planilla Preadjudicación OTIC'!V308)</f>
        <v> </v>
      </c>
      <c r="W308" s="2">
        <f>+('3 Planilla Preadjudicación OTIC'!W308)</f>
        <v>72</v>
      </c>
      <c r="X308" s="2">
        <f>+('3 Planilla Preadjudicación OTIC'!X308)</f>
        <v>4</v>
      </c>
      <c r="Y308" s="2" t="str">
        <f>+('3 Planilla Preadjudicación OTIC'!Y308)</f>
        <v>SI</v>
      </c>
      <c r="Z308" s="2" t="str">
        <f>+('3 Planilla Preadjudicación OTIC'!Z308)</f>
        <v>SI</v>
      </c>
      <c r="AA308" s="2" t="str">
        <f>+('3 Planilla Preadjudicación OTIC'!AA308)</f>
        <v>NO</v>
      </c>
      <c r="AB308" s="4" t="str">
        <f>+('3 Planilla Preadjudicación OTIC'!AB308)</f>
        <v> </v>
      </c>
      <c r="AC308" s="4" t="str">
        <f>+('3 Planilla Preadjudicación OTIC'!AC308)</f>
        <v>EDUCACIÓN MEDIA COMPLETA, PREFERENTEMENTE Y DERIVADAS POR PRODEMU ARAUCANIA</v>
      </c>
      <c r="AD308" s="2" t="str">
        <f>+('3 Planilla Preadjudicación OTIC'!AD308)</f>
        <v> </v>
      </c>
      <c r="AE308" s="4" t="str">
        <f>+('3 Planilla Preadjudicación OTIC'!AE308)</f>
        <v> </v>
      </c>
      <c r="AF308" s="2" t="str">
        <f>+('3 Planilla Preadjudicación OTIC'!AF308)</f>
        <v>CONVOCATORIA CERRADA</v>
      </c>
      <c r="AG308" s="2">
        <f>+('3 Planilla Preadjudicación OTIC'!AG308)</f>
        <v>18</v>
      </c>
      <c r="AH308" s="30">
        <v>2</v>
      </c>
      <c r="AI308" s="2" t="str">
        <f>+('3 Planilla Preadjudicación OTIC'!AI308)</f>
        <v>76608080-4</v>
      </c>
      <c r="AJ308" s="135" t="str">
        <f>+('3 Planilla Preadjudicación OTIC'!AJ308)</f>
        <v>Instituto Hernando de Magallanes LTDA</v>
      </c>
      <c r="AK308" s="4">
        <f>+('3 Planilla Preadjudicación OTIC'!AK308)</f>
        <v>72</v>
      </c>
      <c r="AL308" s="2">
        <f>+('3 Planilla Preadjudicación OTIC'!AL308)</f>
        <v>18</v>
      </c>
      <c r="AM308" s="2">
        <f>+('3 Planilla Preadjudicación OTIC'!AM308)</f>
        <v>5075</v>
      </c>
      <c r="AN308" s="12">
        <f>+('3 Planilla Preadjudicación OTIC'!AN308)</f>
        <v>0</v>
      </c>
      <c r="AO308" s="12">
        <f>+('3 Planilla Preadjudicación OTIC'!AO308)</f>
        <v>0</v>
      </c>
      <c r="AP308" s="12" t="str">
        <f>+('3 Planilla Preadjudicación OTIC'!AP308)</f>
        <v>7.308.000</v>
      </c>
      <c r="AQ308" s="12">
        <f>+('3 Planilla Preadjudicación OTIC'!AQ308)</f>
        <v>1440000</v>
      </c>
      <c r="AR308" s="12">
        <f>+('3 Planilla Preadjudicación OTIC'!AR308)</f>
        <v>0</v>
      </c>
      <c r="AS308" s="12">
        <f>+('3 Planilla Preadjudicación OTIC'!AS308)</f>
        <v>1800000</v>
      </c>
      <c r="AT308" s="12">
        <f>+('3 Planilla Preadjudicación OTIC'!AT308)</f>
        <v>0</v>
      </c>
      <c r="AU308" s="12" t="str">
        <f>+('3 Planilla Preadjudicación OTIC'!AU308)</f>
        <v>10.548.000</v>
      </c>
      <c r="AV308" s="12" t="str">
        <f>+('3 Planilla Preadjudicación OTIC'!AV308)</f>
        <v>Si</v>
      </c>
      <c r="AW308" s="2" t="str">
        <f>+('3 Planilla Preadjudicación OTIC'!AW308)</f>
        <v>sin observaciones</v>
      </c>
      <c r="AX308" s="4">
        <f>+('3 Planilla Preadjudicación OTIC'!AX308)</f>
        <v>1</v>
      </c>
      <c r="AY308" s="2">
        <f>+('3 Planilla Preadjudicación OTIC'!AY308)</f>
        <v>7</v>
      </c>
      <c r="AZ308" s="2" t="str">
        <f>+('3 Planilla Preadjudicación OTIC'!BA308)</f>
        <v>-</v>
      </c>
      <c r="BA308" s="2" t="str">
        <f>+('3 Planilla Preadjudicación OTIC'!BB308)</f>
        <v>-</v>
      </c>
      <c r="BB308" s="2" t="str">
        <f>+('3 Planilla Preadjudicación OTIC'!BC308)</f>
        <v>-</v>
      </c>
      <c r="BC308" s="2" t="str">
        <f>+('3 Planilla Preadjudicación OTIC'!BD308)</f>
        <v>-</v>
      </c>
      <c r="BD308" s="2" t="str">
        <f>+('3 Planilla Preadjudicación OTIC'!BE308)</f>
        <v>-</v>
      </c>
      <c r="BE308" s="2" t="str">
        <f>+('3 Planilla Preadjudicación OTIC'!BF308)</f>
        <v>-</v>
      </c>
      <c r="BF308" s="2"/>
      <c r="BG308" s="2">
        <f>+('3 Planilla Preadjudicación OTIC'!BG308)</f>
        <v>7</v>
      </c>
      <c r="BH308" s="2">
        <f>+('3 Planilla Preadjudicación OTIC'!BH308)</f>
        <v>7</v>
      </c>
      <c r="BI308" s="2">
        <f>+('3 Planilla Preadjudicación OTIC'!BI308)</f>
        <v>7</v>
      </c>
      <c r="BJ308" s="2">
        <f>+('3 Planilla Preadjudicación OTIC'!BJ308)</f>
        <v>7</v>
      </c>
      <c r="BK308" s="2">
        <f>+('3 Planilla Preadjudicación OTIC'!BK308)</f>
        <v>7</v>
      </c>
      <c r="BL308" s="199">
        <f>+('3 Planilla Preadjudicación OTIC'!BM308)</f>
        <v>7</v>
      </c>
      <c r="BM308" s="103">
        <f>ROUND(('3 Planilla Preadjudicación OTIC'!BN308),1)</f>
        <v>6.4</v>
      </c>
      <c r="BN308" s="4">
        <f>+('3 Planilla Preadjudicación OTIC'!BO308)</f>
        <v>0</v>
      </c>
      <c r="BO308" s="4">
        <f>+('3 Planilla Preadjudicación OTIC'!BP308)</f>
        <v>0</v>
      </c>
      <c r="BP308" s="4">
        <f>+('3 Planilla Preadjudicación OTIC'!BQ308)</f>
        <v>0</v>
      </c>
      <c r="BQ308" s="4">
        <f>+('3 Planilla Preadjudicación OTIC'!BR308)</f>
        <v>0</v>
      </c>
      <c r="BR308" s="4">
        <f>+('3 Planilla Preadjudicación OTIC'!BS308)</f>
        <v>0</v>
      </c>
      <c r="BS308" s="4">
        <f>+('3 Planilla Preadjudicación OTIC'!BT308)</f>
        <v>0</v>
      </c>
      <c r="BT308" s="135"/>
      <c r="BU308" s="85">
        <f>IF(VLOOKUP(A308,'BD OFICIAL'!$A$1:$AL$2097,7,0)=D308,0,1)</f>
        <v>0</v>
      </c>
      <c r="BV308" s="85">
        <f>IF(VLOOKUP(A308,'BD OFICIAL'!$A$1:$AL$2097,11,0)=J308,0,1)</f>
        <v>0</v>
      </c>
      <c r="BW308" s="85">
        <f>IF(VLOOKUP(A308,'BD OFICIAL'!$A$1:$AL$2097,13,0)=L308,0,1)</f>
        <v>0</v>
      </c>
      <c r="BX308" s="2">
        <f>IF(VLOOKUP(A308,'BD OFICIAL'!$A$1:$AL$2097,16,0)=O308,0,1)</f>
        <v>0</v>
      </c>
      <c r="BY308" s="2">
        <f>IF(VLOOKUP(A308,'BD OFICIAL'!$A$1:$AL$2097,17,0)=P308,0,1)</f>
        <v>0</v>
      </c>
      <c r="BZ308" s="2">
        <f>IF(VLOOKUP(A308,'BD OFICIAL'!$A$1:$AL$2097,19,0)=R308,0,1)</f>
        <v>0</v>
      </c>
      <c r="CA308" s="2">
        <f>IF(VLOOKUP(A308,'BD OFICIAL'!$A$1:$AL$2097,21,0)=T308,0,1)</f>
        <v>0</v>
      </c>
      <c r="CB308" s="2">
        <f>IF(VLOOKUP(A308,'BD OFICIAL'!$A$1:$AL$2097,24,0)=AK308,0,1)</f>
        <v>0</v>
      </c>
      <c r="CC308" s="2">
        <f>IF(VLOOKUP(A308,'BD OFICIAL'!$A$1:$AL$2097,25,0)=X308,0,1)</f>
        <v>0</v>
      </c>
      <c r="CD308" s="2">
        <f>IF(VLOOKUP(A308,'BD OFICIAL'!$A$1:$AL$2097,26,0)=Y308,0,1)</f>
        <v>0</v>
      </c>
      <c r="CE308" s="2">
        <f>IF(VLOOKUP(A308,'BD OFICIAL'!$A$1:$AL$2097,27,0)=Z308,0,1)</f>
        <v>0</v>
      </c>
      <c r="CF308" s="2">
        <f>IF(VLOOKUP(A308,'BD OFICIAL'!$A$1:$AL$2097,28,0)=AA308,0,1)</f>
        <v>0</v>
      </c>
      <c r="CG308" s="2">
        <f>IF(VLOOKUP(A308,'BD OFICIAL'!$A$1:$AL$2097,33,0)=AF308,0,1)</f>
        <v>0</v>
      </c>
      <c r="CH308" s="2">
        <f>IF(VLOOKUP(A308,'BD OFICIAL'!$A$1:$AL$2097,35,0)=AH308,0,1)</f>
        <v>0</v>
      </c>
      <c r="CI308" s="85">
        <f>IF(VLOOKUP(A308,'BD OFICIAL'!$A$1:$AL$2097,34,0)=AL308,0,1)</f>
        <v>0</v>
      </c>
      <c r="CJ308" s="12">
        <f>VLOOKUP(A308,'BD OFICIAL'!$A$1:$AM$2097,36,0)*AM308-AP308</f>
        <v>0</v>
      </c>
      <c r="CK308" s="85" t="str">
        <f t="shared" si="143"/>
        <v>SSH</v>
      </c>
      <c r="CL308" s="85" t="str">
        <f t="shared" si="144"/>
        <v>SI</v>
      </c>
      <c r="CM308" s="85" t="str">
        <f t="shared" si="157"/>
        <v>NO</v>
      </c>
      <c r="CN308" s="31">
        <f t="shared" si="158"/>
        <v>0</v>
      </c>
      <c r="CO308" s="31">
        <f t="shared" si="145"/>
        <v>0</v>
      </c>
      <c r="CP308" s="31">
        <f t="shared" si="170"/>
        <v>0</v>
      </c>
      <c r="CQ308" s="31">
        <f>IF(Y308="NO",0,IF(Y308="SI",IF(VLOOKUP(A308,'BD OFICIAL'!$A:$AO,40,0)=AQ308,0,1)))</f>
        <v>0</v>
      </c>
      <c r="CR308" s="31">
        <f>IF(Z308="NO",0,IF(Z308="SI",IF(VLOOKUP(A308,'BD OFICIAL'!$A:$AO,41,0)=AS308,0,1)))</f>
        <v>0</v>
      </c>
      <c r="CS308" s="31">
        <f t="shared" si="146"/>
        <v>0</v>
      </c>
      <c r="CT308" s="31">
        <f t="shared" si="147"/>
        <v>0</v>
      </c>
      <c r="CU308" s="31">
        <f>IF(VLOOKUP(A308,'BD OFICIAL'!$A$1:$AL$1055,31,0)="SI",IF(AT308&gt;0,0,1),IF(AT308=0,0,1))</f>
        <v>0</v>
      </c>
      <c r="CV308" s="31">
        <f t="shared" si="148"/>
        <v>0</v>
      </c>
      <c r="CW308" s="31">
        <f t="shared" si="149"/>
        <v>0</v>
      </c>
      <c r="CX308" s="85" t="str">
        <f t="shared" si="159"/>
        <v>SI</v>
      </c>
      <c r="CY308" s="31">
        <f t="shared" si="160"/>
        <v>0</v>
      </c>
      <c r="CZ308" s="85" t="str">
        <f>IF(ISERROR(VLOOKUP(AI308,EXPERIENCIA!$A$1:$C$2100,1,0)),"NO","SI")</f>
        <v>NO</v>
      </c>
      <c r="DA308" s="85">
        <f>IF(CX308="no","NO APLICA",IF(AX308=0,"ERROR NOTA",IF(AND(AX308&gt;1,CZ308="NO"),"ERROR NOTA",IF(AND(CZ308="NO",AX308=1),0,IF(VLOOKUP(AI308,EXPERIENCIA!$A$1:$C$2100,3,0)=AX308,0,"ERROR NOTA")))))</f>
        <v>0</v>
      </c>
      <c r="DB308" s="85" t="str">
        <f>IF(ISERROR(VLOOKUP(AI308,COMPORTAMIENTO!$A$1:$C$2100,1,0)),"NO","SI")</f>
        <v>NO</v>
      </c>
      <c r="DC308" s="85">
        <f>IF(CX308="NO","NO APLICA",IF(AY308=0,"ERROR NOTA",IF(AND(DB308="NO",AY308=7),0,IF(VLOOKUP(AI308,COMPORTAMIENTO!$A$2:$H$2100,8,0)=AY308,0,"ERROR NOTA"))))</f>
        <v>0</v>
      </c>
      <c r="DD308" s="103">
        <f t="shared" si="161"/>
        <v>0.1</v>
      </c>
      <c r="DE308" s="103">
        <f t="shared" si="162"/>
        <v>0.70000000000000007</v>
      </c>
      <c r="DF308" s="85" t="str">
        <f t="shared" si="150"/>
        <v>SI</v>
      </c>
      <c r="DG308" s="85">
        <f t="shared" si="151"/>
        <v>0</v>
      </c>
      <c r="DH308" s="85">
        <f t="shared" si="163"/>
        <v>0</v>
      </c>
      <c r="DI308" s="85">
        <f t="shared" si="152"/>
        <v>0</v>
      </c>
      <c r="DJ308" s="7">
        <f t="shared" si="164"/>
        <v>7.0000000000000009</v>
      </c>
      <c r="DK308" s="7">
        <f t="shared" si="153"/>
        <v>7.0000000000000009</v>
      </c>
      <c r="DL308" s="12">
        <f t="shared" si="165"/>
        <v>5075</v>
      </c>
      <c r="DM308" s="12">
        <f>VLOOKUP(A308,'5 TD'!$A:$B,2,0)</f>
        <v>5075</v>
      </c>
      <c r="DN308" s="7">
        <f t="shared" si="154"/>
        <v>7</v>
      </c>
      <c r="DO308" s="85" t="str">
        <f t="shared" si="155"/>
        <v>APROBADO</v>
      </c>
      <c r="DP308" s="85" t="str">
        <f t="shared" si="171"/>
        <v>APROBADO</v>
      </c>
      <c r="DQ308" s="7">
        <f t="shared" si="172"/>
        <v>6.4</v>
      </c>
      <c r="DR308" s="85" t="str">
        <f t="shared" si="166"/>
        <v>APROBADO</v>
      </c>
      <c r="DS308" s="2">
        <f>+('3 Planilla Preadjudicación OTIC'!BO308)</f>
        <v>0</v>
      </c>
      <c r="DT308" s="2">
        <f>IF(DR308="APROBADO",VLOOKUP(A308,'5 TD'!$D$3:$E$270,2,0),"NO APLICA")</f>
        <v>7</v>
      </c>
      <c r="DU308" s="2" t="str">
        <f t="shared" si="173"/>
        <v>NO</v>
      </c>
      <c r="DV308" s="2" t="str">
        <f>IF(DU308="SI",VLOOKUP(A308,'5 TD'!$G$3:$H$270,2,0),"NO APLICA ")</f>
        <v xml:space="preserve">NO APLICA </v>
      </c>
      <c r="DW308" s="2" t="str">
        <f t="shared" si="167"/>
        <v>NO</v>
      </c>
      <c r="DX308" s="2" t="str">
        <f>IF(DW308="SI",VLOOKUP(A308,'5 TD'!$J$4:$K$472,2,0),"NO APLICA")</f>
        <v>NO APLICA</v>
      </c>
      <c r="DY308" s="2" t="str">
        <f t="shared" si="168"/>
        <v>NO</v>
      </c>
      <c r="DZ308" s="7" t="str">
        <f>IF(DY308="SI",VLOOKUP(A308,'5 TD'!$M$4:$N$350,2,0),"NO APLICA")</f>
        <v>NO APLICA</v>
      </c>
      <c r="EA308" s="2" t="str">
        <f t="shared" si="156"/>
        <v>NO APLICA</v>
      </c>
      <c r="EB308" s="12" t="str">
        <f t="shared" si="169"/>
        <v/>
      </c>
      <c r="EC308" s="12" t="str">
        <f>IF(EA308="SI",VLOOKUP(A308,'5 TD'!$V$4:$W$479,2,0),"NO APLICA")</f>
        <v>NO APLICA</v>
      </c>
      <c r="ED308" s="2" t="str">
        <f t="shared" si="174"/>
        <v>NO</v>
      </c>
      <c r="EE308" s="79" t="str">
        <f>IF(ED308="SI",VLOOKUP(AI308,COMPORTAMIENTO!$A$1:$H$2100,7,0),"NO APLICA")</f>
        <v>NO APLICA</v>
      </c>
      <c r="EF308" s="234" t="str">
        <f>IF(ED308="SI",VLOOKUP(A308,'5 TD'!$P$2:$Q$479,2,0),"NO APLICA")</f>
        <v>NO APLICA</v>
      </c>
      <c r="EG308" s="2" t="str">
        <f t="shared" si="175"/>
        <v>NO</v>
      </c>
      <c r="EH308" s="2">
        <f>IF(CZ308="no",0,VLOOKUP(AI308,EXPERIENCIA!$A$1:$C$2100,2,0))</f>
        <v>0</v>
      </c>
      <c r="EI308" s="2">
        <f>IF(CZ308="si",VLOOKUP(A308,'5 TD'!$S$3:$T$2103,2,0),0)</f>
        <v>0</v>
      </c>
      <c r="EJ308" s="2" t="str">
        <f t="shared" si="176"/>
        <v>SI</v>
      </c>
      <c r="EK308" s="2">
        <f>+('3 Planilla Preadjudicación OTIC'!BU309)</f>
        <v>0</v>
      </c>
      <c r="EL308" s="211" t="s">
        <v>1709</v>
      </c>
      <c r="EM308" s="229" t="s">
        <v>1710</v>
      </c>
    </row>
    <row r="309" spans="1:144" s="211" customFormat="1" ht="15" hidden="1" customHeight="1" x14ac:dyDescent="0.3">
      <c r="A309" s="2">
        <f>+('3 Planilla Preadjudicación OTIC'!A309)</f>
        <v>14547</v>
      </c>
      <c r="B309" s="2" t="str">
        <f>+('3 Planilla Preadjudicación OTIC'!B309)</f>
        <v>53334038-5</v>
      </c>
      <c r="C309" s="4">
        <f>+('3 Planilla Preadjudicación OTIC'!E309)</f>
        <v>2025</v>
      </c>
      <c r="D309" s="4" t="str">
        <f>+('3 Planilla Preadjudicación OTIC'!F309)</f>
        <v>Fondos Regionales</v>
      </c>
      <c r="E309" s="4" t="str">
        <f>+('3 Planilla Preadjudicación OTIC'!G309)</f>
        <v>61531000-K</v>
      </c>
      <c r="F309" s="4" t="str">
        <f>+('3 Planilla Preadjudicación OTIC'!H309)</f>
        <v>SENCE</v>
      </c>
      <c r="G309" s="4"/>
      <c r="H309" s="4"/>
      <c r="I309" s="4" t="str">
        <f>+('3 Planilla Preadjudicación OTIC'!I309)</f>
        <v>TÉCNICAS DE SOLDADURA POR OXIGÁS, ARCO VOLTAICO, TIG Y MIG</v>
      </c>
      <c r="J309" s="4" t="str">
        <f>+('3 Planilla Preadjudicación OTIC'!J309)</f>
        <v>PF0622</v>
      </c>
      <c r="K309" s="4" t="str">
        <f>+('3 Planilla Preadjudicación OTIC'!K309)</f>
        <v>TÉCNICAS PARA EL EMPRENDIMIENTO</v>
      </c>
      <c r="L309" s="4" t="str">
        <f>+('3 Planilla Preadjudicación OTIC'!L309)</f>
        <v>PF0921</v>
      </c>
      <c r="M309" s="2">
        <f>+('3 Planilla Preadjudicación OTIC'!M309)</f>
        <v>9</v>
      </c>
      <c r="N309" s="4" t="str">
        <f>+('3 Planilla Preadjudicación OTIC'!N309)</f>
        <v>DE LA ARAUCANÍA</v>
      </c>
      <c r="O309" s="4" t="str">
        <f>+('3 Planilla Preadjudicación OTIC'!O309)</f>
        <v>VICTORIA</v>
      </c>
      <c r="P309" s="4" t="str">
        <f>+('3 Planilla Preadjudicación OTIC'!P309)</f>
        <v>PERSONAS VULNERABLES PERTENECIENTES AL 80 % MÁS VULNERABLE</v>
      </c>
      <c r="Q309" s="4" t="str">
        <f>+('3 Planilla Preadjudicación OTIC'!Q309)</f>
        <v>PRESENCIAL</v>
      </c>
      <c r="R309" s="4" t="str">
        <f>+('3 Planilla Preadjudicación OTIC'!R309)</f>
        <v>INDEPENDIENTE</v>
      </c>
      <c r="S309" s="4" t="str">
        <f>+('3 Planilla Preadjudicación OTIC'!S309)</f>
        <v>01. LUNES - MAÑANA / 04. MARTES - MAÑANA / 07. MIÉRCOLES - MAÑANA / 10. JUEVES - MAÑANA / 13. VIERNES - MAÑANA</v>
      </c>
      <c r="T309" s="2">
        <f>+('3 Planilla Preadjudicación OTIC'!T309)</f>
        <v>20</v>
      </c>
      <c r="U309" s="2">
        <f>+('3 Planilla Preadjudicación OTIC'!U309)</f>
        <v>260</v>
      </c>
      <c r="V309" s="2">
        <f>+('3 Planilla Preadjudicación OTIC'!V309)</f>
        <v>12</v>
      </c>
      <c r="W309" s="2">
        <f>+('3 Planilla Preadjudicación OTIC'!W309)</f>
        <v>272</v>
      </c>
      <c r="X309" s="2">
        <f>+('3 Planilla Preadjudicación OTIC'!X309)</f>
        <v>4</v>
      </c>
      <c r="Y309" s="2" t="str">
        <f>+('3 Planilla Preadjudicación OTIC'!Y309)</f>
        <v>SI</v>
      </c>
      <c r="Z309" s="2" t="str">
        <f>+('3 Planilla Preadjudicación OTIC'!Z309)</f>
        <v>SI</v>
      </c>
      <c r="AA309" s="2" t="str">
        <f>+('3 Planilla Preadjudicación OTIC'!AA309)</f>
        <v>SI</v>
      </c>
      <c r="AB309" s="4" t="str">
        <f>+('3 Planilla Preadjudicación OTIC'!AB309)</f>
        <v> </v>
      </c>
      <c r="AC309" s="4" t="str">
        <f>+('3 Planilla Preadjudicación OTIC'!AC309)</f>
        <v>EDUCACIÓN BÁSICA COMPLETA, DE PREFERENCIA; NOCIONES BÁSICAS DE OPERACIONES MATEMÁTICAS (SUMA, RESTA,
MULTIPLICACIÓN, DIVISIÓN).</v>
      </c>
      <c r="AD309" s="2" t="str">
        <f>+('3 Planilla Preadjudicación OTIC'!AD309)</f>
        <v>SI</v>
      </c>
      <c r="AE309" s="4" t="str">
        <f>+('3 Planilla Preadjudicación OTIC'!AE309)</f>
        <v>CERTIFICACIÓN COMO SOLDADOR.</v>
      </c>
      <c r="AF309" s="2" t="str">
        <f>+('3 Planilla Preadjudicación OTIC'!AF309)</f>
        <v>CONVOCATORIA ABIERTA</v>
      </c>
      <c r="AG309" s="2">
        <f>+('3 Planilla Preadjudicación OTIC'!AG309)</f>
        <v>68</v>
      </c>
      <c r="AH309" s="30">
        <v>2</v>
      </c>
      <c r="AI309" s="2" t="str">
        <f>+('3 Planilla Preadjudicación OTIC'!AI309)</f>
        <v>76608080-4</v>
      </c>
      <c r="AJ309" s="135" t="str">
        <f>+('3 Planilla Preadjudicación OTIC'!AJ309)</f>
        <v>Instituto Hernando de Magallanes LTDA</v>
      </c>
      <c r="AK309" s="4">
        <f>+('3 Planilla Preadjudicación OTIC'!AK309)</f>
        <v>272</v>
      </c>
      <c r="AL309" s="2">
        <f>+('3 Planilla Preadjudicación OTIC'!AL309)</f>
        <v>68</v>
      </c>
      <c r="AM309" s="2">
        <f>+('3 Planilla Preadjudicación OTIC'!AM309)</f>
        <v>5075</v>
      </c>
      <c r="AN309" s="12">
        <f>+('3 Planilla Preadjudicación OTIC'!AN309)</f>
        <v>275000</v>
      </c>
      <c r="AO309" s="12">
        <f>+('3 Planilla Preadjudicación OTIC'!AO309)</f>
        <v>230000</v>
      </c>
      <c r="AP309" s="12" t="str">
        <f>+('3 Planilla Preadjudicación OTIC'!AP309)</f>
        <v>27.608.000</v>
      </c>
      <c r="AQ309" s="12">
        <f>+('3 Planilla Preadjudicación OTIC'!AQ309)</f>
        <v>5440000</v>
      </c>
      <c r="AR309" s="12">
        <f>+('3 Planilla Preadjudicación OTIC'!AR309)</f>
        <v>5500000</v>
      </c>
      <c r="AS309" s="12">
        <f>+('3 Planilla Preadjudicación OTIC'!AS309)</f>
        <v>6800000</v>
      </c>
      <c r="AT309" s="12" t="str">
        <f>+('3 Planilla Preadjudicación OTIC'!AT309)</f>
        <v>4.600.000</v>
      </c>
      <c r="AU309" s="12" t="str">
        <f>+('3 Planilla Preadjudicación OTIC'!AU309)</f>
        <v>49.948.000</v>
      </c>
      <c r="AV309" s="12" t="str">
        <f>+('3 Planilla Preadjudicación OTIC'!AV309)</f>
        <v>Si</v>
      </c>
      <c r="AW309" s="2" t="str">
        <f>+('3 Planilla Preadjudicación OTIC'!AW309)</f>
        <v>sin observaciones</v>
      </c>
      <c r="AX309" s="4">
        <f>+('3 Planilla Preadjudicación OTIC'!AX309)</f>
        <v>1</v>
      </c>
      <c r="AY309" s="2">
        <f>+('3 Planilla Preadjudicación OTIC'!AY309)</f>
        <v>7</v>
      </c>
      <c r="AZ309" s="2" t="str">
        <f>+('3 Planilla Preadjudicación OTIC'!BA309)</f>
        <v>-</v>
      </c>
      <c r="BA309" s="2" t="str">
        <f>+('3 Planilla Preadjudicación OTIC'!BB309)</f>
        <v>-</v>
      </c>
      <c r="BB309" s="2" t="str">
        <f>+('3 Planilla Preadjudicación OTIC'!BC309)</f>
        <v>-</v>
      </c>
      <c r="BC309" s="2" t="str">
        <f>+('3 Planilla Preadjudicación OTIC'!BD309)</f>
        <v>-</v>
      </c>
      <c r="BD309" s="2" t="str">
        <f>+('3 Planilla Preadjudicación OTIC'!BE309)</f>
        <v>-</v>
      </c>
      <c r="BE309" s="2" t="str">
        <f>+('3 Planilla Preadjudicación OTIC'!BF309)</f>
        <v>-</v>
      </c>
      <c r="BF309" s="2"/>
      <c r="BG309" s="2">
        <f>+('3 Planilla Preadjudicación OTIC'!BG309)</f>
        <v>7</v>
      </c>
      <c r="BH309" s="2">
        <f>+('3 Planilla Preadjudicación OTIC'!BH309)</f>
        <v>7</v>
      </c>
      <c r="BI309" s="2">
        <f>+('3 Planilla Preadjudicación OTIC'!BI309)</f>
        <v>6.3</v>
      </c>
      <c r="BJ309" s="2">
        <f>+('3 Planilla Preadjudicación OTIC'!BJ309)</f>
        <v>7</v>
      </c>
      <c r="BK309" s="2">
        <f>+('3 Planilla Preadjudicación OTIC'!BK309)</f>
        <v>6.7</v>
      </c>
      <c r="BL309" s="199">
        <f>+('3 Planilla Preadjudicación OTIC'!BM309)</f>
        <v>7</v>
      </c>
      <c r="BM309" s="103">
        <f>ROUND(('3 Planilla Preadjudicación OTIC'!BN309),1)</f>
        <v>6.3</v>
      </c>
      <c r="BN309" s="4">
        <f>+('3 Planilla Preadjudicación OTIC'!BO309)</f>
        <v>0</v>
      </c>
      <c r="BO309" s="4">
        <f>+('3 Planilla Preadjudicación OTIC'!BP309)</f>
        <v>0</v>
      </c>
      <c r="BP309" s="4">
        <f>+('3 Planilla Preadjudicación OTIC'!BQ309)</f>
        <v>0</v>
      </c>
      <c r="BQ309" s="4">
        <f>+('3 Planilla Preadjudicación OTIC'!BR309)</f>
        <v>0</v>
      </c>
      <c r="BR309" s="4">
        <f>+('3 Planilla Preadjudicación OTIC'!BS309)</f>
        <v>0</v>
      </c>
      <c r="BS309" s="4">
        <f>+('3 Planilla Preadjudicación OTIC'!BT309)</f>
        <v>0</v>
      </c>
      <c r="BT309" s="135"/>
      <c r="BU309" s="85">
        <f>IF(VLOOKUP(A309,'BD OFICIAL'!$A$1:$AL$2097,7,0)=D309,0,1)</f>
        <v>0</v>
      </c>
      <c r="BV309" s="85">
        <f>IF(VLOOKUP(A309,'BD OFICIAL'!$A$1:$AL$2097,11,0)=J309,0,1)</f>
        <v>0</v>
      </c>
      <c r="BW309" s="85">
        <f>IF(VLOOKUP(A309,'BD OFICIAL'!$A$1:$AL$2097,13,0)=L309,0,1)</f>
        <v>0</v>
      </c>
      <c r="BX309" s="2">
        <f>IF(VLOOKUP(A309,'BD OFICIAL'!$A$1:$AL$2097,16,0)=O309,0,1)</f>
        <v>0</v>
      </c>
      <c r="BY309" s="2">
        <f>IF(VLOOKUP(A309,'BD OFICIAL'!$A$1:$AL$2097,17,0)=P309,0,1)</f>
        <v>0</v>
      </c>
      <c r="BZ309" s="2">
        <f>IF(VLOOKUP(A309,'BD OFICIAL'!$A$1:$AL$2097,19,0)=R309,0,1)</f>
        <v>0</v>
      </c>
      <c r="CA309" s="2">
        <f>IF(VLOOKUP(A309,'BD OFICIAL'!$A$1:$AL$2097,21,0)=T309,0,1)</f>
        <v>0</v>
      </c>
      <c r="CB309" s="2">
        <f>IF(VLOOKUP(A309,'BD OFICIAL'!$A$1:$AL$2097,24,0)=AK309,0,1)</f>
        <v>0</v>
      </c>
      <c r="CC309" s="2">
        <f>IF(VLOOKUP(A309,'BD OFICIAL'!$A$1:$AL$2097,25,0)=X309,0,1)</f>
        <v>0</v>
      </c>
      <c r="CD309" s="2">
        <f>IF(VLOOKUP(A309,'BD OFICIAL'!$A$1:$AL$2097,26,0)=Y309,0,1)</f>
        <v>0</v>
      </c>
      <c r="CE309" s="2">
        <f>IF(VLOOKUP(A309,'BD OFICIAL'!$A$1:$AL$2097,27,0)=Z309,0,1)</f>
        <v>0</v>
      </c>
      <c r="CF309" s="2">
        <f>IF(VLOOKUP(A309,'BD OFICIAL'!$A$1:$AL$2097,28,0)=AA309,0,1)</f>
        <v>0</v>
      </c>
      <c r="CG309" s="2">
        <f>IF(VLOOKUP(A309,'BD OFICIAL'!$A$1:$AL$2097,33,0)=AF309,0,1)</f>
        <v>0</v>
      </c>
      <c r="CH309" s="2">
        <f>IF(VLOOKUP(A309,'BD OFICIAL'!$A$1:$AL$2097,35,0)=AH309,0,1)</f>
        <v>0</v>
      </c>
      <c r="CI309" s="85">
        <f>IF(VLOOKUP(A309,'BD OFICIAL'!$A$1:$AL$2097,34,0)=AL309,0,1)</f>
        <v>0</v>
      </c>
      <c r="CJ309" s="12">
        <f>VLOOKUP(A309,'BD OFICIAL'!$A$1:$AM$2097,36,0)*AM309-AP309</f>
        <v>0</v>
      </c>
      <c r="CK309" s="85" t="str">
        <f t="shared" si="143"/>
        <v>SHNOM</v>
      </c>
      <c r="CL309" s="85" t="str">
        <f t="shared" si="144"/>
        <v>SI</v>
      </c>
      <c r="CM309" s="85" t="str">
        <f t="shared" si="157"/>
        <v>NO</v>
      </c>
      <c r="CN309" s="31">
        <f t="shared" si="158"/>
        <v>0</v>
      </c>
      <c r="CO309" s="31">
        <f t="shared" si="145"/>
        <v>0</v>
      </c>
      <c r="CP309" s="31">
        <f t="shared" si="170"/>
        <v>0</v>
      </c>
      <c r="CQ309" s="31">
        <f>IF(Y309="NO",0,IF(Y309="SI",IF(VLOOKUP(A309,'BD OFICIAL'!$A:$AO,40,0)=AQ309,0,1)))</f>
        <v>0</v>
      </c>
      <c r="CR309" s="31">
        <f>IF(Z309="NO",0,IF(Z309="SI",IF(VLOOKUP(A309,'BD OFICIAL'!$A:$AO,41,0)=AS309,0,1)))</f>
        <v>0</v>
      </c>
      <c r="CS309" s="31">
        <f t="shared" si="146"/>
        <v>0</v>
      </c>
      <c r="CT309" s="31">
        <f t="shared" si="147"/>
        <v>0</v>
      </c>
      <c r="CU309" s="31">
        <f>IF(VLOOKUP(A309,'BD OFICIAL'!$A$1:$AL$1055,31,0)="SI",IF(AT309&gt;0,0,1),IF(AT309=0,0,1))</f>
        <v>0</v>
      </c>
      <c r="CV309" s="31">
        <f t="shared" si="148"/>
        <v>0</v>
      </c>
      <c r="CW309" s="31">
        <f t="shared" si="149"/>
        <v>0</v>
      </c>
      <c r="CX309" s="85" t="str">
        <f t="shared" si="159"/>
        <v>SI</v>
      </c>
      <c r="CY309" s="31">
        <f t="shared" si="160"/>
        <v>0</v>
      </c>
      <c r="CZ309" s="85" t="str">
        <f>IF(ISERROR(VLOOKUP(AI309,EXPERIENCIA!$A$1:$C$2100,1,0)),"NO","SI")</f>
        <v>NO</v>
      </c>
      <c r="DA309" s="85">
        <f>IF(CX309="no","NO APLICA",IF(AX309=0,"ERROR NOTA",IF(AND(AX309&gt;1,CZ309="NO"),"ERROR NOTA",IF(AND(CZ309="NO",AX309=1),0,IF(VLOOKUP(AI309,EXPERIENCIA!$A$1:$C$2100,3,0)=AX309,0,"ERROR NOTA")))))</f>
        <v>0</v>
      </c>
      <c r="DB309" s="85" t="str">
        <f>IF(ISERROR(VLOOKUP(AI309,COMPORTAMIENTO!$A$1:$C$2100,1,0)),"NO","SI")</f>
        <v>NO</v>
      </c>
      <c r="DC309" s="85">
        <f>IF(CX309="NO","NO APLICA",IF(AY309=0,"ERROR NOTA",IF(AND(DB309="NO",AY309=7),0,IF(VLOOKUP(AI309,COMPORTAMIENTO!$A$2:$H$2100,8,0)=AY309,0,"ERROR NOTA"))))</f>
        <v>0</v>
      </c>
      <c r="DD309" s="103">
        <f t="shared" si="161"/>
        <v>0.1</v>
      </c>
      <c r="DE309" s="103">
        <f t="shared" si="162"/>
        <v>0.70000000000000007</v>
      </c>
      <c r="DF309" s="85" t="str">
        <f t="shared" si="150"/>
        <v>SI</v>
      </c>
      <c r="DG309" s="85">
        <f t="shared" si="151"/>
        <v>0</v>
      </c>
      <c r="DH309" s="85">
        <f t="shared" si="163"/>
        <v>0</v>
      </c>
      <c r="DI309" s="85">
        <f t="shared" si="152"/>
        <v>0</v>
      </c>
      <c r="DJ309" s="7">
        <f t="shared" si="164"/>
        <v>6.83</v>
      </c>
      <c r="DK309" s="7">
        <f t="shared" si="153"/>
        <v>6.83</v>
      </c>
      <c r="DL309" s="12">
        <f t="shared" si="165"/>
        <v>5075</v>
      </c>
      <c r="DM309" s="12">
        <f>VLOOKUP(A309,'5 TD'!$A:$B,2,0)</f>
        <v>5075</v>
      </c>
      <c r="DN309" s="7">
        <f t="shared" si="154"/>
        <v>7</v>
      </c>
      <c r="DO309" s="85" t="str">
        <f t="shared" si="155"/>
        <v>APROBADO</v>
      </c>
      <c r="DP309" s="85" t="str">
        <f t="shared" si="171"/>
        <v>APROBADO</v>
      </c>
      <c r="DQ309" s="7">
        <f t="shared" si="172"/>
        <v>6.3</v>
      </c>
      <c r="DR309" s="85" t="str">
        <f t="shared" si="166"/>
        <v>APROBADO</v>
      </c>
      <c r="DS309" s="2">
        <f>+('3 Planilla Preadjudicación OTIC'!BO309)</f>
        <v>0</v>
      </c>
      <c r="DT309" s="2">
        <f>IF(DR309="APROBADO",VLOOKUP(A309,'5 TD'!$D$3:$E$270,2,0),"NO APLICA")</f>
        <v>7</v>
      </c>
      <c r="DU309" s="2" t="str">
        <f t="shared" si="173"/>
        <v>NO</v>
      </c>
      <c r="DV309" s="2" t="str">
        <f>IF(DU309="SI",VLOOKUP(A309,'5 TD'!$G$3:$H$270,2,0),"NO APLICA ")</f>
        <v xml:space="preserve">NO APLICA </v>
      </c>
      <c r="DW309" s="2" t="str">
        <f t="shared" si="167"/>
        <v>NO</v>
      </c>
      <c r="DX309" s="2" t="str">
        <f>IF(DW309="SI",VLOOKUP(A309,'5 TD'!$J$4:$K$472,2,0),"NO APLICA")</f>
        <v>NO APLICA</v>
      </c>
      <c r="DY309" s="2" t="str">
        <f t="shared" si="168"/>
        <v>NO</v>
      </c>
      <c r="DZ309" s="7" t="str">
        <f>IF(DY309="SI",VLOOKUP(A309,'5 TD'!$M$4:$N$350,2,0),"NO APLICA")</f>
        <v>NO APLICA</v>
      </c>
      <c r="EA309" s="2" t="str">
        <f t="shared" si="156"/>
        <v>NO APLICA</v>
      </c>
      <c r="EB309" s="12" t="str">
        <f t="shared" si="169"/>
        <v/>
      </c>
      <c r="EC309" s="12" t="str">
        <f>IF(EA309="SI",VLOOKUP(A309,'5 TD'!$V$4:$W$479,2,0),"NO APLICA")</f>
        <v>NO APLICA</v>
      </c>
      <c r="ED309" s="2" t="str">
        <f t="shared" si="174"/>
        <v>NO</v>
      </c>
      <c r="EE309" s="79" t="str">
        <f>IF(ED309="SI",VLOOKUP(AI309,COMPORTAMIENTO!$A$1:$H$2100,7,0),"NO APLICA")</f>
        <v>NO APLICA</v>
      </c>
      <c r="EF309" s="234" t="str">
        <f>IF(ED309="SI",VLOOKUP(A309,'5 TD'!$P$2:$Q$479,2,0),"NO APLICA")</f>
        <v>NO APLICA</v>
      </c>
      <c r="EG309" s="2" t="str">
        <f t="shared" si="175"/>
        <v>NO</v>
      </c>
      <c r="EH309" s="2">
        <f>IF(CZ309="no",0,VLOOKUP(AI309,EXPERIENCIA!$A$1:$C$2100,2,0))</f>
        <v>0</v>
      </c>
      <c r="EI309" s="2">
        <f>IF(CZ309="si",VLOOKUP(A309,'5 TD'!$S$3:$T$2103,2,0),0)</f>
        <v>0</v>
      </c>
      <c r="EJ309" s="2" t="str">
        <f t="shared" si="176"/>
        <v>SI</v>
      </c>
      <c r="EK309" s="2">
        <f>+('3 Planilla Preadjudicación OTIC'!BU310)</f>
        <v>0</v>
      </c>
      <c r="EL309" s="211" t="s">
        <v>1709</v>
      </c>
      <c r="EM309" s="229" t="s">
        <v>1710</v>
      </c>
    </row>
    <row r="310" spans="1:144" s="211" customFormat="1" ht="15" hidden="1" customHeight="1" x14ac:dyDescent="0.3">
      <c r="A310" s="2">
        <f>+('3 Planilla Preadjudicación OTIC'!A310)</f>
        <v>14548</v>
      </c>
      <c r="B310" s="2" t="str">
        <f>+('3 Planilla Preadjudicación OTIC'!B310)</f>
        <v>53334038-5</v>
      </c>
      <c r="C310" s="4">
        <f>+('3 Planilla Preadjudicación OTIC'!E310)</f>
        <v>2025</v>
      </c>
      <c r="D310" s="4" t="str">
        <f>+('3 Planilla Preadjudicación OTIC'!F310)</f>
        <v>Fondos Regionales</v>
      </c>
      <c r="E310" s="4" t="str">
        <f>+('3 Planilla Preadjudicación OTIC'!G310)</f>
        <v>61531000-K</v>
      </c>
      <c r="F310" s="4" t="str">
        <f>+('3 Planilla Preadjudicación OTIC'!H310)</f>
        <v>SENCE</v>
      </c>
      <c r="G310" s="4"/>
      <c r="H310" s="4"/>
      <c r="I310" s="4" t="str">
        <f>+('3 Planilla Preadjudicación OTIC'!I310)</f>
        <v>TÉCNICAS DE SOLDADURA POR OXIGÁS, ARCO VOLTAICO, TIG Y MIG</v>
      </c>
      <c r="J310" s="4" t="str">
        <f>+('3 Planilla Preadjudicación OTIC'!J310)</f>
        <v>PF0622</v>
      </c>
      <c r="K310" s="4" t="str">
        <f>+('3 Planilla Preadjudicación OTIC'!K310)</f>
        <v>TÉCNICAS PARA EL EMPRENDIMIENTO</v>
      </c>
      <c r="L310" s="4" t="str">
        <f>+('3 Planilla Preadjudicación OTIC'!L310)</f>
        <v>PF0921</v>
      </c>
      <c r="M310" s="2">
        <f>+('3 Planilla Preadjudicación OTIC'!M310)</f>
        <v>9</v>
      </c>
      <c r="N310" s="4" t="str">
        <f>+('3 Planilla Preadjudicación OTIC'!N310)</f>
        <v>DE LA ARAUCANÍA</v>
      </c>
      <c r="O310" s="4" t="str">
        <f>+('3 Planilla Preadjudicación OTIC'!O310)</f>
        <v>RENAICO</v>
      </c>
      <c r="P310" s="4" t="str">
        <f>+('3 Planilla Preadjudicación OTIC'!P310)</f>
        <v>PERSONAS VULNERABLES PERTENECIENTES AL 80 % MÁS VULNERABLE</v>
      </c>
      <c r="Q310" s="4" t="str">
        <f>+('3 Planilla Preadjudicación OTIC'!Q310)</f>
        <v>PRESENCIAL</v>
      </c>
      <c r="R310" s="4" t="str">
        <f>+('3 Planilla Preadjudicación OTIC'!R310)</f>
        <v>INDEPENDIENTE</v>
      </c>
      <c r="S310" s="4" t="str">
        <f>+('3 Planilla Preadjudicación OTIC'!S310)</f>
        <v>01. LUNES - MAÑANA / 04. MARTES - MAÑANA / 07. MIÉRCOLES - MAÑANA / 10. JUEVES - MAÑANA / 13. VIERNES - MAÑANA</v>
      </c>
      <c r="T310" s="2">
        <f>+('3 Planilla Preadjudicación OTIC'!T310)</f>
        <v>20</v>
      </c>
      <c r="U310" s="2">
        <f>+('3 Planilla Preadjudicación OTIC'!U310)</f>
        <v>260</v>
      </c>
      <c r="V310" s="2">
        <f>+('3 Planilla Preadjudicación OTIC'!V310)</f>
        <v>12</v>
      </c>
      <c r="W310" s="2">
        <f>+('3 Planilla Preadjudicación OTIC'!W310)</f>
        <v>272</v>
      </c>
      <c r="X310" s="2">
        <f>+('3 Planilla Preadjudicación OTIC'!X310)</f>
        <v>4</v>
      </c>
      <c r="Y310" s="2" t="str">
        <f>+('3 Planilla Preadjudicación OTIC'!Y310)</f>
        <v>SI</v>
      </c>
      <c r="Z310" s="2" t="str">
        <f>+('3 Planilla Preadjudicación OTIC'!Z310)</f>
        <v>SI</v>
      </c>
      <c r="AA310" s="2" t="str">
        <f>+('3 Planilla Preadjudicación OTIC'!AA310)</f>
        <v>SI</v>
      </c>
      <c r="AB310" s="4" t="str">
        <f>+('3 Planilla Preadjudicación OTIC'!AB310)</f>
        <v> </v>
      </c>
      <c r="AC310" s="4" t="str">
        <f>+('3 Planilla Preadjudicación OTIC'!AC310)</f>
        <v>EDUCACIÓN BÁSICA COMPLETA, DE PREFERENCIA; NOCIONES BÁSICAS DE OPERACIONES MATEMÁTICAS (SUMA, RESTA,
MULTIPLICACIÓN, DIVISIÓN).</v>
      </c>
      <c r="AD310" s="2" t="str">
        <f>+('3 Planilla Preadjudicación OTIC'!AD310)</f>
        <v>SI</v>
      </c>
      <c r="AE310" s="4" t="str">
        <f>+('3 Planilla Preadjudicación OTIC'!AE310)</f>
        <v>CERTIFICACIÓN COMO SOLDADOR.</v>
      </c>
      <c r="AF310" s="2" t="str">
        <f>+('3 Planilla Preadjudicación OTIC'!AF310)</f>
        <v>CONVOCATORIA ABIERTA</v>
      </c>
      <c r="AG310" s="2">
        <f>+('3 Planilla Preadjudicación OTIC'!AG310)</f>
        <v>68</v>
      </c>
      <c r="AH310" s="30">
        <v>2</v>
      </c>
      <c r="AI310" s="2" t="str">
        <f>+('3 Planilla Preadjudicación OTIC'!AI310)</f>
        <v>76608080-4</v>
      </c>
      <c r="AJ310" s="135" t="str">
        <f>+('3 Planilla Preadjudicación OTIC'!AJ310)</f>
        <v>Instituto Hernando de Magallanes LTDA</v>
      </c>
      <c r="AK310" s="4">
        <f>+('3 Planilla Preadjudicación OTIC'!AK310)</f>
        <v>272</v>
      </c>
      <c r="AL310" s="2">
        <f>+('3 Planilla Preadjudicación OTIC'!AL310)</f>
        <v>68</v>
      </c>
      <c r="AM310" s="2">
        <f>+('3 Planilla Preadjudicación OTIC'!AM310)</f>
        <v>5075</v>
      </c>
      <c r="AN310" s="12">
        <f>+('3 Planilla Preadjudicación OTIC'!AN310)</f>
        <v>275000</v>
      </c>
      <c r="AO310" s="12">
        <f>+('3 Planilla Preadjudicación OTIC'!AO310)</f>
        <v>230000</v>
      </c>
      <c r="AP310" s="12" t="str">
        <f>+('3 Planilla Preadjudicación OTIC'!AP310)</f>
        <v>27.608.000</v>
      </c>
      <c r="AQ310" s="12">
        <f>+('3 Planilla Preadjudicación OTIC'!AQ310)</f>
        <v>5440000</v>
      </c>
      <c r="AR310" s="12">
        <f>+('3 Planilla Preadjudicación OTIC'!AR310)</f>
        <v>5500000</v>
      </c>
      <c r="AS310" s="12">
        <f>+('3 Planilla Preadjudicación OTIC'!AS310)</f>
        <v>6800000</v>
      </c>
      <c r="AT310" s="12" t="str">
        <f>+('3 Planilla Preadjudicación OTIC'!AT310)</f>
        <v>4.600.000</v>
      </c>
      <c r="AU310" s="12" t="str">
        <f>+('3 Planilla Preadjudicación OTIC'!AU310)</f>
        <v>49.948.000</v>
      </c>
      <c r="AV310" s="12" t="str">
        <f>+('3 Planilla Preadjudicación OTIC'!AV310)</f>
        <v>Si</v>
      </c>
      <c r="AW310" s="2" t="str">
        <f>+('3 Planilla Preadjudicación OTIC'!AW310)</f>
        <v>sin observaciones</v>
      </c>
      <c r="AX310" s="4">
        <f>+('3 Planilla Preadjudicación OTIC'!AX310)</f>
        <v>1</v>
      </c>
      <c r="AY310" s="2">
        <f>+('3 Planilla Preadjudicación OTIC'!AY310)</f>
        <v>7</v>
      </c>
      <c r="AZ310" s="2" t="str">
        <f>+('3 Planilla Preadjudicación OTIC'!BA310)</f>
        <v>-</v>
      </c>
      <c r="BA310" s="2" t="str">
        <f>+('3 Planilla Preadjudicación OTIC'!BB310)</f>
        <v>-</v>
      </c>
      <c r="BB310" s="2" t="str">
        <f>+('3 Planilla Preadjudicación OTIC'!BC310)</f>
        <v>-</v>
      </c>
      <c r="BC310" s="2" t="str">
        <f>+('3 Planilla Preadjudicación OTIC'!BD310)</f>
        <v>-</v>
      </c>
      <c r="BD310" s="2" t="str">
        <f>+('3 Planilla Preadjudicación OTIC'!BE310)</f>
        <v>-</v>
      </c>
      <c r="BE310" s="2" t="str">
        <f>+('3 Planilla Preadjudicación OTIC'!BF310)</f>
        <v>-</v>
      </c>
      <c r="BF310" s="2"/>
      <c r="BG310" s="2">
        <f>+('3 Planilla Preadjudicación OTIC'!BG310)</f>
        <v>7</v>
      </c>
      <c r="BH310" s="2">
        <f>+('3 Planilla Preadjudicación OTIC'!BH310)</f>
        <v>6.7</v>
      </c>
      <c r="BI310" s="2">
        <f>+('3 Planilla Preadjudicación OTIC'!BI310)</f>
        <v>6.7</v>
      </c>
      <c r="BJ310" s="2">
        <f>+('3 Planilla Preadjudicación OTIC'!BJ310)</f>
        <v>7</v>
      </c>
      <c r="BK310" s="2">
        <f>+('3 Planilla Preadjudicación OTIC'!BK310)</f>
        <v>7</v>
      </c>
      <c r="BL310" s="199">
        <f>+('3 Planilla Preadjudicación OTIC'!BM310)</f>
        <v>7</v>
      </c>
      <c r="BM310" s="103">
        <f>ROUND(('3 Planilla Preadjudicación OTIC'!BN310),1)</f>
        <v>6.3</v>
      </c>
      <c r="BN310" s="4">
        <f>+('3 Planilla Preadjudicación OTIC'!BO310)</f>
        <v>0</v>
      </c>
      <c r="BO310" s="4">
        <f>+('3 Planilla Preadjudicación OTIC'!BP310)</f>
        <v>0</v>
      </c>
      <c r="BP310" s="4">
        <f>+('3 Planilla Preadjudicación OTIC'!BQ310)</f>
        <v>0</v>
      </c>
      <c r="BQ310" s="4">
        <f>+('3 Planilla Preadjudicación OTIC'!BR310)</f>
        <v>0</v>
      </c>
      <c r="BR310" s="4">
        <f>+('3 Planilla Preadjudicación OTIC'!BS310)</f>
        <v>0</v>
      </c>
      <c r="BS310" s="4">
        <f>+('3 Planilla Preadjudicación OTIC'!BT310)</f>
        <v>0</v>
      </c>
      <c r="BT310" s="135"/>
      <c r="BU310" s="85">
        <f>IF(VLOOKUP(A310,'BD OFICIAL'!$A$1:$AL$2097,7,0)=D310,0,1)</f>
        <v>0</v>
      </c>
      <c r="BV310" s="85">
        <f>IF(VLOOKUP(A310,'BD OFICIAL'!$A$1:$AL$2097,11,0)=J310,0,1)</f>
        <v>0</v>
      </c>
      <c r="BW310" s="85">
        <f>IF(VLOOKUP(A310,'BD OFICIAL'!$A$1:$AL$2097,13,0)=L310,0,1)</f>
        <v>0</v>
      </c>
      <c r="BX310" s="2">
        <f>IF(VLOOKUP(A310,'BD OFICIAL'!$A$1:$AL$2097,16,0)=O310,0,1)</f>
        <v>0</v>
      </c>
      <c r="BY310" s="2">
        <f>IF(VLOOKUP(A310,'BD OFICIAL'!$A$1:$AL$2097,17,0)=P310,0,1)</f>
        <v>0</v>
      </c>
      <c r="BZ310" s="2">
        <f>IF(VLOOKUP(A310,'BD OFICIAL'!$A$1:$AL$2097,19,0)=R310,0,1)</f>
        <v>0</v>
      </c>
      <c r="CA310" s="2">
        <f>IF(VLOOKUP(A310,'BD OFICIAL'!$A$1:$AL$2097,21,0)=T310,0,1)</f>
        <v>0</v>
      </c>
      <c r="CB310" s="2">
        <f>IF(VLOOKUP(A310,'BD OFICIAL'!$A$1:$AL$2097,24,0)=AK310,0,1)</f>
        <v>0</v>
      </c>
      <c r="CC310" s="2">
        <f>IF(VLOOKUP(A310,'BD OFICIAL'!$A$1:$AL$2097,25,0)=X310,0,1)</f>
        <v>0</v>
      </c>
      <c r="CD310" s="2">
        <f>IF(VLOOKUP(A310,'BD OFICIAL'!$A$1:$AL$2097,26,0)=Y310,0,1)</f>
        <v>0</v>
      </c>
      <c r="CE310" s="2">
        <f>IF(VLOOKUP(A310,'BD OFICIAL'!$A$1:$AL$2097,27,0)=Z310,0,1)</f>
        <v>0</v>
      </c>
      <c r="CF310" s="2">
        <f>IF(VLOOKUP(A310,'BD OFICIAL'!$A$1:$AL$2097,28,0)=AA310,0,1)</f>
        <v>0</v>
      </c>
      <c r="CG310" s="2">
        <f>IF(VLOOKUP(A310,'BD OFICIAL'!$A$1:$AL$2097,33,0)=AF310,0,1)</f>
        <v>0</v>
      </c>
      <c r="CH310" s="2">
        <f>IF(VLOOKUP(A310,'BD OFICIAL'!$A$1:$AL$2097,35,0)=AH310,0,1)</f>
        <v>0</v>
      </c>
      <c r="CI310" s="85">
        <f>IF(VLOOKUP(A310,'BD OFICIAL'!$A$1:$AL$2097,34,0)=AL310,0,1)</f>
        <v>0</v>
      </c>
      <c r="CJ310" s="12">
        <f>VLOOKUP(A310,'BD OFICIAL'!$A$1:$AM$2097,36,0)*AM310-AP310</f>
        <v>0</v>
      </c>
      <c r="CK310" s="85" t="str">
        <f t="shared" si="143"/>
        <v>SHNOM</v>
      </c>
      <c r="CL310" s="85" t="str">
        <f t="shared" si="144"/>
        <v>SI</v>
      </c>
      <c r="CM310" s="85" t="str">
        <f t="shared" si="157"/>
        <v>NO</v>
      </c>
      <c r="CN310" s="31">
        <f t="shared" si="158"/>
        <v>0</v>
      </c>
      <c r="CO310" s="31">
        <f t="shared" si="145"/>
        <v>0</v>
      </c>
      <c r="CP310" s="31">
        <f t="shared" si="170"/>
        <v>0</v>
      </c>
      <c r="CQ310" s="31">
        <f>IF(Y310="NO",0,IF(Y310="SI",IF(VLOOKUP(A310,'BD OFICIAL'!$A:$AO,40,0)=AQ310,0,1)))</f>
        <v>0</v>
      </c>
      <c r="CR310" s="31">
        <f>IF(Z310="NO",0,IF(Z310="SI",IF(VLOOKUP(A310,'BD OFICIAL'!$A:$AO,41,0)=AS310,0,1)))</f>
        <v>0</v>
      </c>
      <c r="CS310" s="31">
        <f t="shared" si="146"/>
        <v>0</v>
      </c>
      <c r="CT310" s="31">
        <f t="shared" si="147"/>
        <v>0</v>
      </c>
      <c r="CU310" s="31">
        <f>IF(VLOOKUP(A310,'BD OFICIAL'!$A$1:$AL$1055,31,0)="SI",IF(AT310&gt;0,0,1),IF(AT310=0,0,1))</f>
        <v>0</v>
      </c>
      <c r="CV310" s="31">
        <f t="shared" si="148"/>
        <v>0</v>
      </c>
      <c r="CW310" s="31">
        <f t="shared" si="149"/>
        <v>0</v>
      </c>
      <c r="CX310" s="85" t="str">
        <f t="shared" si="159"/>
        <v>SI</v>
      </c>
      <c r="CY310" s="31">
        <f t="shared" si="160"/>
        <v>0</v>
      </c>
      <c r="CZ310" s="85" t="str">
        <f>IF(ISERROR(VLOOKUP(AI310,EXPERIENCIA!$A$1:$C$2100,1,0)),"NO","SI")</f>
        <v>NO</v>
      </c>
      <c r="DA310" s="85">
        <f>IF(CX310="no","NO APLICA",IF(AX310=0,"ERROR NOTA",IF(AND(AX310&gt;1,CZ310="NO"),"ERROR NOTA",IF(AND(CZ310="NO",AX310=1),0,IF(VLOOKUP(AI310,EXPERIENCIA!$A$1:$C$2100,3,0)=AX310,0,"ERROR NOTA")))))</f>
        <v>0</v>
      </c>
      <c r="DB310" s="85" t="str">
        <f>IF(ISERROR(VLOOKUP(AI310,COMPORTAMIENTO!$A$1:$C$2100,1,0)),"NO","SI")</f>
        <v>NO</v>
      </c>
      <c r="DC310" s="85">
        <f>IF(CX310="NO","NO APLICA",IF(AY310=0,"ERROR NOTA",IF(AND(DB310="NO",AY310=7),0,IF(VLOOKUP(AI310,COMPORTAMIENTO!$A$2:$H$2100,8,0)=AY310,0,"ERROR NOTA"))))</f>
        <v>0</v>
      </c>
      <c r="DD310" s="103">
        <f t="shared" si="161"/>
        <v>0.1</v>
      </c>
      <c r="DE310" s="103">
        <f t="shared" si="162"/>
        <v>0.70000000000000007</v>
      </c>
      <c r="DF310" s="85" t="str">
        <f t="shared" si="150"/>
        <v>SI</v>
      </c>
      <c r="DG310" s="85">
        <f t="shared" si="151"/>
        <v>0</v>
      </c>
      <c r="DH310" s="85">
        <f t="shared" si="163"/>
        <v>0</v>
      </c>
      <c r="DI310" s="85">
        <f t="shared" si="152"/>
        <v>0</v>
      </c>
      <c r="DJ310" s="7">
        <f t="shared" si="164"/>
        <v>6.85</v>
      </c>
      <c r="DK310" s="7">
        <f t="shared" si="153"/>
        <v>6.85</v>
      </c>
      <c r="DL310" s="12">
        <f t="shared" si="165"/>
        <v>5075</v>
      </c>
      <c r="DM310" s="12">
        <f>VLOOKUP(A310,'5 TD'!$A:$B,2,0)</f>
        <v>5075</v>
      </c>
      <c r="DN310" s="7">
        <f t="shared" si="154"/>
        <v>7</v>
      </c>
      <c r="DO310" s="85" t="str">
        <f t="shared" si="155"/>
        <v>APROBADO</v>
      </c>
      <c r="DP310" s="85" t="str">
        <f t="shared" si="171"/>
        <v>APROBADO</v>
      </c>
      <c r="DQ310" s="7">
        <f t="shared" si="172"/>
        <v>6.3</v>
      </c>
      <c r="DR310" s="85" t="str">
        <f t="shared" si="166"/>
        <v>APROBADO</v>
      </c>
      <c r="DS310" s="2">
        <f>+('3 Planilla Preadjudicación OTIC'!BO310)</f>
        <v>0</v>
      </c>
      <c r="DT310" s="2">
        <f>IF(DR310="APROBADO",VLOOKUP(A310,'5 TD'!$D$3:$E$270,2,0),"NO APLICA")</f>
        <v>7</v>
      </c>
      <c r="DU310" s="2" t="str">
        <f t="shared" si="173"/>
        <v>NO</v>
      </c>
      <c r="DV310" s="2" t="str">
        <f>IF(DU310="SI",VLOOKUP(A310,'5 TD'!$G$3:$H$270,2,0),"NO APLICA ")</f>
        <v xml:space="preserve">NO APLICA </v>
      </c>
      <c r="DW310" s="2" t="str">
        <f t="shared" si="167"/>
        <v>NO</v>
      </c>
      <c r="DX310" s="2" t="str">
        <f>IF(DW310="SI",VLOOKUP(A310,'5 TD'!$J$4:$K$472,2,0),"NO APLICA")</f>
        <v>NO APLICA</v>
      </c>
      <c r="DY310" s="2" t="str">
        <f t="shared" si="168"/>
        <v>NO</v>
      </c>
      <c r="DZ310" s="7" t="str">
        <f>IF(DY310="SI",VLOOKUP(A310,'5 TD'!$M$4:$N$350,2,0),"NO APLICA")</f>
        <v>NO APLICA</v>
      </c>
      <c r="EA310" s="2" t="str">
        <f t="shared" si="156"/>
        <v>NO APLICA</v>
      </c>
      <c r="EB310" s="12" t="str">
        <f t="shared" si="169"/>
        <v/>
      </c>
      <c r="EC310" s="12" t="str">
        <f>IF(EA310="SI",VLOOKUP(A310,'5 TD'!$V$4:$W$479,2,0),"NO APLICA")</f>
        <v>NO APLICA</v>
      </c>
      <c r="ED310" s="2" t="str">
        <f t="shared" si="174"/>
        <v>NO</v>
      </c>
      <c r="EE310" s="79" t="str">
        <f>IF(ED310="SI",VLOOKUP(AI310,COMPORTAMIENTO!$A$1:$H$2100,7,0),"NO APLICA")</f>
        <v>NO APLICA</v>
      </c>
      <c r="EF310" s="234" t="str">
        <f>IF(ED310="SI",VLOOKUP(A310,'5 TD'!$P$2:$Q$479,2,0),"NO APLICA")</f>
        <v>NO APLICA</v>
      </c>
      <c r="EG310" s="2" t="str">
        <f t="shared" si="175"/>
        <v>NO</v>
      </c>
      <c r="EH310" s="2">
        <f>IF(CZ310="no",0,VLOOKUP(AI310,EXPERIENCIA!$A$1:$C$2100,2,0))</f>
        <v>0</v>
      </c>
      <c r="EI310" s="2">
        <f>IF(CZ310="si",VLOOKUP(A310,'5 TD'!$S$3:$T$2103,2,0),0)</f>
        <v>0</v>
      </c>
      <c r="EJ310" s="2" t="str">
        <f t="shared" si="176"/>
        <v>SI</v>
      </c>
      <c r="EK310" s="2">
        <f>+('3 Planilla Preadjudicación OTIC'!BU311)</f>
        <v>0</v>
      </c>
      <c r="EL310" s="211" t="s">
        <v>1709</v>
      </c>
      <c r="EM310" s="229" t="s">
        <v>1710</v>
      </c>
    </row>
    <row r="311" spans="1:144" s="211" customFormat="1" ht="15" hidden="1" customHeight="1" x14ac:dyDescent="0.3">
      <c r="A311" s="2">
        <f>+('3 Planilla Preadjudicación OTIC'!A311)</f>
        <v>14550</v>
      </c>
      <c r="B311" s="2" t="str">
        <f>+('3 Planilla Preadjudicación OTIC'!B311)</f>
        <v>53334038-5</v>
      </c>
      <c r="C311" s="4">
        <f>+('3 Planilla Preadjudicación OTIC'!E311)</f>
        <v>2025</v>
      </c>
      <c r="D311" s="4" t="str">
        <f>+('3 Planilla Preadjudicación OTIC'!F311)</f>
        <v>Fondos Regionales</v>
      </c>
      <c r="E311" s="4" t="str">
        <f>+('3 Planilla Preadjudicación OTIC'!G311)</f>
        <v>61531000-K</v>
      </c>
      <c r="F311" s="4" t="str">
        <f>+('3 Planilla Preadjudicación OTIC'!H311)</f>
        <v>SENCE</v>
      </c>
      <c r="G311" s="4"/>
      <c r="H311" s="4"/>
      <c r="I311" s="4" t="str">
        <f>+('3 Planilla Preadjudicación OTIC'!I311)</f>
        <v>LABORES DE CARPINTERÍA DE OBRA GRUESA BÁSICA</v>
      </c>
      <c r="J311" s="4" t="str">
        <f>+('3 Planilla Preadjudicación OTIC'!J311)</f>
        <v>PF1566</v>
      </c>
      <c r="K311" s="4" t="str">
        <f>+('3 Planilla Preadjudicación OTIC'!K311)</f>
        <v>TÉCNICAS PARA EL EMPRENDIMIENTO</v>
      </c>
      <c r="L311" s="4" t="str">
        <f>+('3 Planilla Preadjudicación OTIC'!L311)</f>
        <v>PF0921</v>
      </c>
      <c r="M311" s="2">
        <f>+('3 Planilla Preadjudicación OTIC'!M311)</f>
        <v>9</v>
      </c>
      <c r="N311" s="4" t="str">
        <f>+('3 Planilla Preadjudicación OTIC'!N311)</f>
        <v>DE LA ARAUCANÍA</v>
      </c>
      <c r="O311" s="4" t="str">
        <f>+('3 Planilla Preadjudicación OTIC'!O311)</f>
        <v>CARAHUE</v>
      </c>
      <c r="P311" s="4" t="str">
        <f>+('3 Planilla Preadjudicación OTIC'!P311)</f>
        <v>PERSONAS VULNERABLES PERTENECIENTES AL 80 % MÁS VULNERABLE</v>
      </c>
      <c r="Q311" s="4" t="str">
        <f>+('3 Planilla Preadjudicación OTIC'!Q311)</f>
        <v>PRESENCIAL</v>
      </c>
      <c r="R311" s="4" t="str">
        <f>+('3 Planilla Preadjudicación OTIC'!R311)</f>
        <v>INDEPENDIENTE</v>
      </c>
      <c r="S311" s="4" t="str">
        <f>+('3 Planilla Preadjudicación OTIC'!S311)</f>
        <v>01. LUNES - MAÑANA / 04. MARTES - MAÑANA / 07. MIÉRCOLES - MAÑANA / 10. JUEVES - MAÑANA / 13. VIERNES - MAÑANA</v>
      </c>
      <c r="T311" s="2">
        <f>+('3 Planilla Preadjudicación OTIC'!T311)</f>
        <v>20</v>
      </c>
      <c r="U311" s="2">
        <f>+('3 Planilla Preadjudicación OTIC'!U311)</f>
        <v>170</v>
      </c>
      <c r="V311" s="2">
        <f>+('3 Planilla Preadjudicación OTIC'!V311)</f>
        <v>12</v>
      </c>
      <c r="W311" s="2">
        <f>+('3 Planilla Preadjudicación OTIC'!W311)</f>
        <v>182</v>
      </c>
      <c r="X311" s="2">
        <f>+('3 Planilla Preadjudicación OTIC'!X311)</f>
        <v>4</v>
      </c>
      <c r="Y311" s="2" t="str">
        <f>+('3 Planilla Preadjudicación OTIC'!Y311)</f>
        <v>SI</v>
      </c>
      <c r="Z311" s="2" t="str">
        <f>+('3 Planilla Preadjudicación OTIC'!Z311)</f>
        <v>SI</v>
      </c>
      <c r="AA311" s="2" t="str">
        <f>+('3 Planilla Preadjudicación OTIC'!AA311)</f>
        <v>SI</v>
      </c>
      <c r="AB311" s="4" t="str">
        <f>+('3 Planilla Preadjudicación OTIC'!AB311)</f>
        <v> </v>
      </c>
      <c r="AC311" s="4" t="str">
        <f>+('3 Planilla Preadjudicación OTIC'!AC311)</f>
        <v>EDUCACIÓN MEDIA COMPLETA, PREFERENTEMENTE</v>
      </c>
      <c r="AD311" s="2" t="str">
        <f>+('3 Planilla Preadjudicación OTIC'!AD311)</f>
        <v> </v>
      </c>
      <c r="AE311" s="4" t="str">
        <f>+('3 Planilla Preadjudicación OTIC'!AE311)</f>
        <v> </v>
      </c>
      <c r="AF311" s="2" t="str">
        <f>+('3 Planilla Preadjudicación OTIC'!AF311)</f>
        <v>CONVOCATORIA ABIERTA</v>
      </c>
      <c r="AG311" s="2">
        <f>+('3 Planilla Preadjudicación OTIC'!AG311)</f>
        <v>46</v>
      </c>
      <c r="AH311" s="30">
        <v>2</v>
      </c>
      <c r="AI311" s="2" t="str">
        <f>+('3 Planilla Preadjudicación OTIC'!AI311)</f>
        <v>76608080-4</v>
      </c>
      <c r="AJ311" s="135" t="str">
        <f>+('3 Planilla Preadjudicación OTIC'!AJ311)</f>
        <v>Instituto Hernando de Magallanes LTDA</v>
      </c>
      <c r="AK311" s="4">
        <f>+('3 Planilla Preadjudicación OTIC'!AK311)</f>
        <v>182</v>
      </c>
      <c r="AL311" s="2">
        <f>+('3 Planilla Preadjudicación OTIC'!AL311)</f>
        <v>46</v>
      </c>
      <c r="AM311" s="2">
        <f>+('3 Planilla Preadjudicación OTIC'!AM311)</f>
        <v>5075</v>
      </c>
      <c r="AN311" s="12">
        <f>+('3 Planilla Preadjudicación OTIC'!AN311)</f>
        <v>275000</v>
      </c>
      <c r="AO311" s="12">
        <f>+('3 Planilla Preadjudicación OTIC'!AO311)</f>
        <v>0</v>
      </c>
      <c r="AP311" s="12" t="str">
        <f>+('3 Planilla Preadjudicación OTIC'!AP311)</f>
        <v>18.473.000</v>
      </c>
      <c r="AQ311" s="12">
        <f>+('3 Planilla Preadjudicación OTIC'!AQ311)</f>
        <v>3680000</v>
      </c>
      <c r="AR311" s="12">
        <f>+('3 Planilla Preadjudicación OTIC'!AR311)</f>
        <v>5500000</v>
      </c>
      <c r="AS311" s="12">
        <f>+('3 Planilla Preadjudicación OTIC'!AS311)</f>
        <v>4600000</v>
      </c>
      <c r="AT311" s="12">
        <f>+('3 Planilla Preadjudicación OTIC'!AT311)</f>
        <v>0</v>
      </c>
      <c r="AU311" s="12" t="str">
        <f>+('3 Planilla Preadjudicación OTIC'!AU311)</f>
        <v>32.253.000</v>
      </c>
      <c r="AV311" s="12" t="str">
        <f>+('3 Planilla Preadjudicación OTIC'!AV311)</f>
        <v>Si</v>
      </c>
      <c r="AW311" s="2" t="str">
        <f>+('3 Planilla Preadjudicación OTIC'!AW311)</f>
        <v>sin observaciones</v>
      </c>
      <c r="AX311" s="4">
        <f>+('3 Planilla Preadjudicación OTIC'!AX311)</f>
        <v>1</v>
      </c>
      <c r="AY311" s="2">
        <f>+('3 Planilla Preadjudicación OTIC'!AY311)</f>
        <v>7</v>
      </c>
      <c r="AZ311" s="2" t="str">
        <f>+('3 Planilla Preadjudicación OTIC'!BA311)</f>
        <v>-</v>
      </c>
      <c r="BA311" s="2" t="str">
        <f>+('3 Planilla Preadjudicación OTIC'!BB311)</f>
        <v>-</v>
      </c>
      <c r="BB311" s="2" t="str">
        <f>+('3 Planilla Preadjudicación OTIC'!BC311)</f>
        <v>-</v>
      </c>
      <c r="BC311" s="2" t="str">
        <f>+('3 Planilla Preadjudicación OTIC'!BD311)</f>
        <v>-</v>
      </c>
      <c r="BD311" s="2" t="str">
        <f>+('3 Planilla Preadjudicación OTIC'!BE311)</f>
        <v>-</v>
      </c>
      <c r="BE311" s="2" t="str">
        <f>+('3 Planilla Preadjudicación OTIC'!BF311)</f>
        <v>-</v>
      </c>
      <c r="BF311" s="2"/>
      <c r="BG311" s="2">
        <f>+('3 Planilla Preadjudicación OTIC'!BG311)</f>
        <v>7</v>
      </c>
      <c r="BH311" s="2">
        <f>+('3 Planilla Preadjudicación OTIC'!BH311)</f>
        <v>7</v>
      </c>
      <c r="BI311" s="2">
        <f>+('3 Planilla Preadjudicación OTIC'!BI311)</f>
        <v>7</v>
      </c>
      <c r="BJ311" s="2">
        <f>+('3 Planilla Preadjudicación OTIC'!BJ311)</f>
        <v>7</v>
      </c>
      <c r="BK311" s="2">
        <f>+('3 Planilla Preadjudicación OTIC'!BK311)</f>
        <v>7</v>
      </c>
      <c r="BL311" s="199">
        <f>+('3 Planilla Preadjudicación OTIC'!BM311)</f>
        <v>7</v>
      </c>
      <c r="BM311" s="103">
        <f>ROUND(('3 Planilla Preadjudicación OTIC'!BN311),1)</f>
        <v>6.4</v>
      </c>
      <c r="BN311" s="4">
        <f>+('3 Planilla Preadjudicación OTIC'!BO311)</f>
        <v>0</v>
      </c>
      <c r="BO311" s="4">
        <f>+('3 Planilla Preadjudicación OTIC'!BP311)</f>
        <v>0</v>
      </c>
      <c r="BP311" s="4">
        <f>+('3 Planilla Preadjudicación OTIC'!BQ311)</f>
        <v>0</v>
      </c>
      <c r="BQ311" s="4">
        <f>+('3 Planilla Preadjudicación OTIC'!BR311)</f>
        <v>0</v>
      </c>
      <c r="BR311" s="4">
        <f>+('3 Planilla Preadjudicación OTIC'!BS311)</f>
        <v>0</v>
      </c>
      <c r="BS311" s="4">
        <f>+('3 Planilla Preadjudicación OTIC'!BT311)</f>
        <v>0</v>
      </c>
      <c r="BT311" s="135"/>
      <c r="BU311" s="85">
        <f>IF(VLOOKUP(A311,'BD OFICIAL'!$A$1:$AL$2097,7,0)=D311,0,1)</f>
        <v>0</v>
      </c>
      <c r="BV311" s="85">
        <f>IF(VLOOKUP(A311,'BD OFICIAL'!$A$1:$AL$2097,11,0)=J311,0,1)</f>
        <v>0</v>
      </c>
      <c r="BW311" s="85">
        <f>IF(VLOOKUP(A311,'BD OFICIAL'!$A$1:$AL$2097,13,0)=L311,0,1)</f>
        <v>0</v>
      </c>
      <c r="BX311" s="2">
        <f>IF(VLOOKUP(A311,'BD OFICIAL'!$A$1:$AL$2097,16,0)=O311,0,1)</f>
        <v>0</v>
      </c>
      <c r="BY311" s="2">
        <f>IF(VLOOKUP(A311,'BD OFICIAL'!$A$1:$AL$2097,17,0)=P311,0,1)</f>
        <v>0</v>
      </c>
      <c r="BZ311" s="2">
        <f>IF(VLOOKUP(A311,'BD OFICIAL'!$A$1:$AL$2097,19,0)=R311,0,1)</f>
        <v>0</v>
      </c>
      <c r="CA311" s="2">
        <f>IF(VLOOKUP(A311,'BD OFICIAL'!$A$1:$AL$2097,21,0)=T311,0,1)</f>
        <v>0</v>
      </c>
      <c r="CB311" s="2">
        <f>IF(VLOOKUP(A311,'BD OFICIAL'!$A$1:$AL$2097,24,0)=AK311,0,1)</f>
        <v>0</v>
      </c>
      <c r="CC311" s="2">
        <f>IF(VLOOKUP(A311,'BD OFICIAL'!$A$1:$AL$2097,25,0)=X311,0,1)</f>
        <v>0</v>
      </c>
      <c r="CD311" s="2">
        <f>IF(VLOOKUP(A311,'BD OFICIAL'!$A$1:$AL$2097,26,0)=Y311,0,1)</f>
        <v>0</v>
      </c>
      <c r="CE311" s="2">
        <f>IF(VLOOKUP(A311,'BD OFICIAL'!$A$1:$AL$2097,27,0)=Z311,0,1)</f>
        <v>0</v>
      </c>
      <c r="CF311" s="2">
        <f>IF(VLOOKUP(A311,'BD OFICIAL'!$A$1:$AL$2097,28,0)=AA311,0,1)</f>
        <v>0</v>
      </c>
      <c r="CG311" s="2">
        <f>IF(VLOOKUP(A311,'BD OFICIAL'!$A$1:$AL$2097,33,0)=AF311,0,1)</f>
        <v>0</v>
      </c>
      <c r="CH311" s="2">
        <f>IF(VLOOKUP(A311,'BD OFICIAL'!$A$1:$AL$2097,35,0)=AH311,0,1)</f>
        <v>0</v>
      </c>
      <c r="CI311" s="85">
        <f>IF(VLOOKUP(A311,'BD OFICIAL'!$A$1:$AL$2097,34,0)=AL311,0,1)</f>
        <v>0</v>
      </c>
      <c r="CJ311" s="12">
        <f>VLOOKUP(A311,'BD OFICIAL'!$A$1:$AM$2097,36,0)*AM311-AP311</f>
        <v>0</v>
      </c>
      <c r="CK311" s="85" t="str">
        <f t="shared" si="143"/>
        <v>SHNOM</v>
      </c>
      <c r="CL311" s="85" t="str">
        <f t="shared" si="144"/>
        <v>SI</v>
      </c>
      <c r="CM311" s="85" t="str">
        <f t="shared" si="157"/>
        <v>NO</v>
      </c>
      <c r="CN311" s="31">
        <f t="shared" si="158"/>
        <v>0</v>
      </c>
      <c r="CO311" s="31">
        <f t="shared" si="145"/>
        <v>0</v>
      </c>
      <c r="CP311" s="31">
        <f t="shared" si="170"/>
        <v>0</v>
      </c>
      <c r="CQ311" s="31">
        <f>IF(Y311="NO",0,IF(Y311="SI",IF(VLOOKUP(A311,'BD OFICIAL'!$A:$AO,40,0)=AQ311,0,1)))</f>
        <v>0</v>
      </c>
      <c r="CR311" s="31">
        <f>IF(Z311="NO",0,IF(Z311="SI",IF(VLOOKUP(A311,'BD OFICIAL'!$A:$AO,41,0)=AS311,0,1)))</f>
        <v>0</v>
      </c>
      <c r="CS311" s="31">
        <f t="shared" si="146"/>
        <v>0</v>
      </c>
      <c r="CT311" s="31">
        <f t="shared" si="147"/>
        <v>0</v>
      </c>
      <c r="CU311" s="31">
        <f>IF(VLOOKUP(A311,'BD OFICIAL'!$A$1:$AL$1055,31,0)="SI",IF(AT311&gt;0,0,1),IF(AT311=0,0,1))</f>
        <v>0</v>
      </c>
      <c r="CV311" s="31">
        <f t="shared" si="148"/>
        <v>0</v>
      </c>
      <c r="CW311" s="31">
        <f t="shared" si="149"/>
        <v>0</v>
      </c>
      <c r="CX311" s="85" t="str">
        <f t="shared" si="159"/>
        <v>SI</v>
      </c>
      <c r="CY311" s="31">
        <f t="shared" si="160"/>
        <v>0</v>
      </c>
      <c r="CZ311" s="85" t="str">
        <f>IF(ISERROR(VLOOKUP(AI311,EXPERIENCIA!$A$1:$C$2100,1,0)),"NO","SI")</f>
        <v>NO</v>
      </c>
      <c r="DA311" s="85">
        <f>IF(CX311="no","NO APLICA",IF(AX311=0,"ERROR NOTA",IF(AND(AX311&gt;1,CZ311="NO"),"ERROR NOTA",IF(AND(CZ311="NO",AX311=1),0,IF(VLOOKUP(AI311,EXPERIENCIA!$A$1:$C$2100,3,0)=AX311,0,"ERROR NOTA")))))</f>
        <v>0</v>
      </c>
      <c r="DB311" s="85" t="str">
        <f>IF(ISERROR(VLOOKUP(AI311,COMPORTAMIENTO!$A$1:$C$2100,1,0)),"NO","SI")</f>
        <v>NO</v>
      </c>
      <c r="DC311" s="85">
        <f>IF(CX311="NO","NO APLICA",IF(AY311=0,"ERROR NOTA",IF(AND(DB311="NO",AY311=7),0,IF(VLOOKUP(AI311,COMPORTAMIENTO!$A$2:$H$2100,8,0)=AY311,0,"ERROR NOTA"))))</f>
        <v>0</v>
      </c>
      <c r="DD311" s="103">
        <f t="shared" si="161"/>
        <v>0.1</v>
      </c>
      <c r="DE311" s="103">
        <f t="shared" si="162"/>
        <v>0.70000000000000007</v>
      </c>
      <c r="DF311" s="85" t="str">
        <f t="shared" si="150"/>
        <v>SI</v>
      </c>
      <c r="DG311" s="85">
        <f t="shared" si="151"/>
        <v>0</v>
      </c>
      <c r="DH311" s="85">
        <f t="shared" si="163"/>
        <v>0</v>
      </c>
      <c r="DI311" s="85">
        <f t="shared" si="152"/>
        <v>0</v>
      </c>
      <c r="DJ311" s="7">
        <f t="shared" si="164"/>
        <v>7.0000000000000009</v>
      </c>
      <c r="DK311" s="7">
        <f t="shared" si="153"/>
        <v>7.0000000000000009</v>
      </c>
      <c r="DL311" s="12">
        <f t="shared" si="165"/>
        <v>5075</v>
      </c>
      <c r="DM311" s="12">
        <f>VLOOKUP(A311,'5 TD'!$A:$B,2,0)</f>
        <v>5075</v>
      </c>
      <c r="DN311" s="7">
        <f t="shared" si="154"/>
        <v>7</v>
      </c>
      <c r="DO311" s="85" t="str">
        <f t="shared" si="155"/>
        <v>APROBADO</v>
      </c>
      <c r="DP311" s="85" t="str">
        <f t="shared" si="171"/>
        <v>APROBADO</v>
      </c>
      <c r="DQ311" s="7">
        <f t="shared" si="172"/>
        <v>6.4</v>
      </c>
      <c r="DR311" s="85" t="str">
        <f t="shared" si="166"/>
        <v>APROBADO</v>
      </c>
      <c r="DS311" s="2">
        <f>+('3 Planilla Preadjudicación OTIC'!BO311)</f>
        <v>0</v>
      </c>
      <c r="DT311" s="2">
        <f>IF(DR311="APROBADO",VLOOKUP(A311,'5 TD'!$D$3:$E$270,2,0),"NO APLICA")</f>
        <v>7</v>
      </c>
      <c r="DU311" s="2" t="str">
        <f t="shared" si="173"/>
        <v>NO</v>
      </c>
      <c r="DV311" s="2" t="str">
        <f>IF(DU311="SI",VLOOKUP(A311,'5 TD'!$G$3:$H$270,2,0),"NO APLICA ")</f>
        <v xml:space="preserve">NO APLICA </v>
      </c>
      <c r="DW311" s="2" t="str">
        <f t="shared" si="167"/>
        <v>NO</v>
      </c>
      <c r="DX311" s="2" t="str">
        <f>IF(DW311="SI",VLOOKUP(A311,'5 TD'!$J$4:$K$472,2,0),"NO APLICA")</f>
        <v>NO APLICA</v>
      </c>
      <c r="DY311" s="2" t="str">
        <f t="shared" si="168"/>
        <v>NO</v>
      </c>
      <c r="DZ311" s="7" t="str">
        <f>IF(DY311="SI",VLOOKUP(A311,'5 TD'!$M$4:$N$350,2,0),"NO APLICA")</f>
        <v>NO APLICA</v>
      </c>
      <c r="EA311" s="2" t="str">
        <f t="shared" si="156"/>
        <v>NO APLICA</v>
      </c>
      <c r="EB311" s="12" t="str">
        <f t="shared" si="169"/>
        <v/>
      </c>
      <c r="EC311" s="12" t="str">
        <f>IF(EA311="SI",VLOOKUP(A311,'5 TD'!$V$4:$W$479,2,0),"NO APLICA")</f>
        <v>NO APLICA</v>
      </c>
      <c r="ED311" s="2" t="str">
        <f t="shared" si="174"/>
        <v>NO</v>
      </c>
      <c r="EE311" s="79" t="str">
        <f>IF(ED311="SI",VLOOKUP(AI311,COMPORTAMIENTO!$A$1:$H$2100,7,0),"NO APLICA")</f>
        <v>NO APLICA</v>
      </c>
      <c r="EF311" s="234" t="str">
        <f>IF(ED311="SI",VLOOKUP(A311,'5 TD'!$P$2:$Q$479,2,0),"NO APLICA")</f>
        <v>NO APLICA</v>
      </c>
      <c r="EG311" s="2" t="str">
        <f t="shared" si="175"/>
        <v>NO</v>
      </c>
      <c r="EH311" s="2">
        <f>IF(CZ311="no",0,VLOOKUP(AI311,EXPERIENCIA!$A$1:$C$2100,2,0))</f>
        <v>0</v>
      </c>
      <c r="EI311" s="2">
        <f>IF(CZ311="si",VLOOKUP(A311,'5 TD'!$S$3:$T$2103,2,0),0)</f>
        <v>0</v>
      </c>
      <c r="EJ311" s="2" t="str">
        <f t="shared" si="176"/>
        <v>SI</v>
      </c>
      <c r="EK311" s="2">
        <f>+('3 Planilla Preadjudicación OTIC'!BU312)</f>
        <v>0</v>
      </c>
      <c r="EL311" s="211" t="s">
        <v>1709</v>
      </c>
      <c r="EM311" s="229" t="s">
        <v>1710</v>
      </c>
    </row>
    <row r="312" spans="1:144" s="211" customFormat="1" ht="15" hidden="1" customHeight="1" x14ac:dyDescent="0.3">
      <c r="A312" s="2">
        <f>+('3 Planilla Preadjudicación OTIC'!A312)</f>
        <v>14552</v>
      </c>
      <c r="B312" s="2" t="str">
        <f>+('3 Planilla Preadjudicación OTIC'!B312)</f>
        <v>53334038-5</v>
      </c>
      <c r="C312" s="4">
        <f>+('3 Planilla Preadjudicación OTIC'!E312)</f>
        <v>2025</v>
      </c>
      <c r="D312" s="4" t="str">
        <f>+('3 Planilla Preadjudicación OTIC'!F312)</f>
        <v>Fondos Regionales</v>
      </c>
      <c r="E312" s="4" t="str">
        <f>+('3 Planilla Preadjudicación OTIC'!G312)</f>
        <v>61531000-K</v>
      </c>
      <c r="F312" s="4" t="str">
        <f>+('3 Planilla Preadjudicación OTIC'!H312)</f>
        <v>SENCE</v>
      </c>
      <c r="G312" s="4"/>
      <c r="H312" s="4"/>
      <c r="I312" s="4" t="str">
        <f>+('3 Planilla Preadjudicación OTIC'!I312)</f>
        <v>LABORES DE CARPINTERÍA DE TERMINACIONES AVANZADAS</v>
      </c>
      <c r="J312" s="4" t="str">
        <f>+('3 Planilla Preadjudicación OTIC'!J312)</f>
        <v>PF1567</v>
      </c>
      <c r="K312" s="4" t="str">
        <f>+('3 Planilla Preadjudicación OTIC'!K312)</f>
        <v>TÉCNICAS PARA EL EMPRENDIMIENTO</v>
      </c>
      <c r="L312" s="4" t="str">
        <f>+('3 Planilla Preadjudicación OTIC'!L312)</f>
        <v>PF0921</v>
      </c>
      <c r="M312" s="2">
        <f>+('3 Planilla Preadjudicación OTIC'!M312)</f>
        <v>9</v>
      </c>
      <c r="N312" s="4" t="str">
        <f>+('3 Planilla Preadjudicación OTIC'!N312)</f>
        <v>DE LA ARAUCANÍA</v>
      </c>
      <c r="O312" s="4" t="str">
        <f>+('3 Planilla Preadjudicación OTIC'!O312)</f>
        <v>SAAVEDRA</v>
      </c>
      <c r="P312" s="4" t="str">
        <f>+('3 Planilla Preadjudicación OTIC'!P312)</f>
        <v>PERSONAS VULNERABLES PERTENECIENTES AL 80 % MÁS VULNERABLE</v>
      </c>
      <c r="Q312" s="4" t="str">
        <f>+('3 Planilla Preadjudicación OTIC'!Q312)</f>
        <v>PRESENCIAL</v>
      </c>
      <c r="R312" s="4" t="str">
        <f>+('3 Planilla Preadjudicación OTIC'!R312)</f>
        <v>INDEPENDIENTE</v>
      </c>
      <c r="S312" s="4" t="str">
        <f>+('3 Planilla Preadjudicación OTIC'!S312)</f>
        <v>01. LUNES - MAÑANA / 04. MARTES - MAÑANA / 07. MIÉRCOLES - MAÑANA / 10. JUEVES - MAÑANA / 13. VIERNES - MAÑANA</v>
      </c>
      <c r="T312" s="2">
        <f>+('3 Planilla Preadjudicación OTIC'!T312)</f>
        <v>20</v>
      </c>
      <c r="U312" s="2">
        <f>+('3 Planilla Preadjudicación OTIC'!U312)</f>
        <v>130</v>
      </c>
      <c r="V312" s="2">
        <f>+('3 Planilla Preadjudicación OTIC'!V312)</f>
        <v>12</v>
      </c>
      <c r="W312" s="2">
        <f>+('3 Planilla Preadjudicación OTIC'!W312)</f>
        <v>142</v>
      </c>
      <c r="X312" s="2">
        <f>+('3 Planilla Preadjudicación OTIC'!X312)</f>
        <v>4</v>
      </c>
      <c r="Y312" s="2" t="str">
        <f>+('3 Planilla Preadjudicación OTIC'!Y312)</f>
        <v>SI</v>
      </c>
      <c r="Z312" s="2" t="str">
        <f>+('3 Planilla Preadjudicación OTIC'!Z312)</f>
        <v>SI</v>
      </c>
      <c r="AA312" s="2" t="str">
        <f>+('3 Planilla Preadjudicación OTIC'!AA312)</f>
        <v>SI</v>
      </c>
      <c r="AB312" s="4" t="str">
        <f>+('3 Planilla Preadjudicación OTIC'!AB312)</f>
        <v> </v>
      </c>
      <c r="AC312" s="4" t="str">
        <f>+('3 Planilla Preadjudicación OTIC'!AC312)</f>
        <v>EDUCACIÓN MEDIA COMPLETA, PREFERENTEMENTE</v>
      </c>
      <c r="AD312" s="2" t="str">
        <f>+('3 Planilla Preadjudicación OTIC'!AD312)</f>
        <v> </v>
      </c>
      <c r="AE312" s="4" t="str">
        <f>+('3 Planilla Preadjudicación OTIC'!AE312)</f>
        <v> </v>
      </c>
      <c r="AF312" s="2" t="str">
        <f>+('3 Planilla Preadjudicación OTIC'!AF312)</f>
        <v>CONVOCATORIA ABIERTA</v>
      </c>
      <c r="AG312" s="2">
        <f>+('3 Planilla Preadjudicación OTIC'!AG312)</f>
        <v>36</v>
      </c>
      <c r="AH312" s="30">
        <v>2</v>
      </c>
      <c r="AI312" s="2" t="str">
        <f>+('3 Planilla Preadjudicación OTIC'!AI312)</f>
        <v>76608080-4</v>
      </c>
      <c r="AJ312" s="135" t="str">
        <f>+('3 Planilla Preadjudicación OTIC'!AJ312)</f>
        <v>Instituto Hernando de Magallanes LTDA</v>
      </c>
      <c r="AK312" s="4">
        <f>+('3 Planilla Preadjudicación OTIC'!AK312)</f>
        <v>142</v>
      </c>
      <c r="AL312" s="2">
        <f>+('3 Planilla Preadjudicación OTIC'!AL312)</f>
        <v>36</v>
      </c>
      <c r="AM312" s="2">
        <f>+('3 Planilla Preadjudicación OTIC'!AM312)</f>
        <v>5075</v>
      </c>
      <c r="AN312" s="12">
        <f>+('3 Planilla Preadjudicación OTIC'!AN312)</f>
        <v>275000</v>
      </c>
      <c r="AO312" s="12">
        <f>+('3 Planilla Preadjudicación OTIC'!AO312)</f>
        <v>0</v>
      </c>
      <c r="AP312" s="12" t="str">
        <f>+('3 Planilla Preadjudicación OTIC'!AP312)</f>
        <v>14.413.000</v>
      </c>
      <c r="AQ312" s="12">
        <f>+('3 Planilla Preadjudicación OTIC'!AQ312)</f>
        <v>2880000</v>
      </c>
      <c r="AR312" s="12">
        <f>+('3 Planilla Preadjudicación OTIC'!AR312)</f>
        <v>5500000</v>
      </c>
      <c r="AS312" s="12">
        <f>+('3 Planilla Preadjudicación OTIC'!AS312)</f>
        <v>3600000</v>
      </c>
      <c r="AT312" s="12">
        <f>+('3 Planilla Preadjudicación OTIC'!AT312)</f>
        <v>0</v>
      </c>
      <c r="AU312" s="12" t="str">
        <f>+('3 Planilla Preadjudicación OTIC'!AU312)</f>
        <v>26.393.000</v>
      </c>
      <c r="AV312" s="12" t="str">
        <f>+('3 Planilla Preadjudicación OTIC'!AV312)</f>
        <v>Si</v>
      </c>
      <c r="AW312" s="2" t="str">
        <f>+('3 Planilla Preadjudicación OTIC'!AW312)</f>
        <v>sin observaciones</v>
      </c>
      <c r="AX312" s="4">
        <f>+('3 Planilla Preadjudicación OTIC'!AX312)</f>
        <v>1</v>
      </c>
      <c r="AY312" s="2">
        <f>+('3 Planilla Preadjudicación OTIC'!AY312)</f>
        <v>7</v>
      </c>
      <c r="AZ312" s="2" t="str">
        <f>+('3 Planilla Preadjudicación OTIC'!BA312)</f>
        <v>-</v>
      </c>
      <c r="BA312" s="2" t="str">
        <f>+('3 Planilla Preadjudicación OTIC'!BB312)</f>
        <v>-</v>
      </c>
      <c r="BB312" s="2" t="str">
        <f>+('3 Planilla Preadjudicación OTIC'!BC312)</f>
        <v>-</v>
      </c>
      <c r="BC312" s="2" t="str">
        <f>+('3 Planilla Preadjudicación OTIC'!BD312)</f>
        <v>-</v>
      </c>
      <c r="BD312" s="2" t="str">
        <f>+('3 Planilla Preadjudicación OTIC'!BE312)</f>
        <v>-</v>
      </c>
      <c r="BE312" s="2" t="str">
        <f>+('3 Planilla Preadjudicación OTIC'!BF312)</f>
        <v>-</v>
      </c>
      <c r="BF312" s="2"/>
      <c r="BG312" s="2">
        <f>+('3 Planilla Preadjudicación OTIC'!BG312)</f>
        <v>7</v>
      </c>
      <c r="BH312" s="2">
        <f>+('3 Planilla Preadjudicación OTIC'!BH312)</f>
        <v>7</v>
      </c>
      <c r="BI312" s="2">
        <f>+('3 Planilla Preadjudicación OTIC'!BI312)</f>
        <v>7</v>
      </c>
      <c r="BJ312" s="2">
        <f>+('3 Planilla Preadjudicación OTIC'!BJ312)</f>
        <v>7</v>
      </c>
      <c r="BK312" s="2">
        <f>+('3 Planilla Preadjudicación OTIC'!BK312)</f>
        <v>7</v>
      </c>
      <c r="BL312" s="199">
        <f>+('3 Planilla Preadjudicación OTIC'!BM312)</f>
        <v>7</v>
      </c>
      <c r="BM312" s="103">
        <f>ROUND(('3 Planilla Preadjudicación OTIC'!BN312),1)</f>
        <v>6.4</v>
      </c>
      <c r="BN312" s="4">
        <f>+('3 Planilla Preadjudicación OTIC'!BO312)</f>
        <v>0</v>
      </c>
      <c r="BO312" s="4">
        <f>+('3 Planilla Preadjudicación OTIC'!BP312)</f>
        <v>0</v>
      </c>
      <c r="BP312" s="4">
        <f>+('3 Planilla Preadjudicación OTIC'!BQ312)</f>
        <v>0</v>
      </c>
      <c r="BQ312" s="4">
        <f>+('3 Planilla Preadjudicación OTIC'!BR312)</f>
        <v>0</v>
      </c>
      <c r="BR312" s="4">
        <f>+('3 Planilla Preadjudicación OTIC'!BS312)</f>
        <v>0</v>
      </c>
      <c r="BS312" s="4">
        <f>+('3 Planilla Preadjudicación OTIC'!BT312)</f>
        <v>0</v>
      </c>
      <c r="BT312" s="135"/>
      <c r="BU312" s="85">
        <f>IF(VLOOKUP(A312,'BD OFICIAL'!$A$1:$AL$2097,7,0)=D312,0,1)</f>
        <v>0</v>
      </c>
      <c r="BV312" s="85">
        <f>IF(VLOOKUP(A312,'BD OFICIAL'!$A$1:$AL$2097,11,0)=J312,0,1)</f>
        <v>0</v>
      </c>
      <c r="BW312" s="85">
        <f>IF(VLOOKUP(A312,'BD OFICIAL'!$A$1:$AL$2097,13,0)=L312,0,1)</f>
        <v>0</v>
      </c>
      <c r="BX312" s="2">
        <f>IF(VLOOKUP(A312,'BD OFICIAL'!$A$1:$AL$2097,16,0)=O312,0,1)</f>
        <v>0</v>
      </c>
      <c r="BY312" s="2">
        <f>IF(VLOOKUP(A312,'BD OFICIAL'!$A$1:$AL$2097,17,0)=P312,0,1)</f>
        <v>0</v>
      </c>
      <c r="BZ312" s="2">
        <f>IF(VLOOKUP(A312,'BD OFICIAL'!$A$1:$AL$2097,19,0)=R312,0,1)</f>
        <v>0</v>
      </c>
      <c r="CA312" s="2">
        <f>IF(VLOOKUP(A312,'BD OFICIAL'!$A$1:$AL$2097,21,0)=T312,0,1)</f>
        <v>0</v>
      </c>
      <c r="CB312" s="2">
        <f>IF(VLOOKUP(A312,'BD OFICIAL'!$A$1:$AL$2097,24,0)=AK312,0,1)</f>
        <v>0</v>
      </c>
      <c r="CC312" s="2">
        <f>IF(VLOOKUP(A312,'BD OFICIAL'!$A$1:$AL$2097,25,0)=X312,0,1)</f>
        <v>0</v>
      </c>
      <c r="CD312" s="2">
        <f>IF(VLOOKUP(A312,'BD OFICIAL'!$A$1:$AL$2097,26,0)=Y312,0,1)</f>
        <v>0</v>
      </c>
      <c r="CE312" s="2">
        <f>IF(VLOOKUP(A312,'BD OFICIAL'!$A$1:$AL$2097,27,0)=Z312,0,1)</f>
        <v>0</v>
      </c>
      <c r="CF312" s="2">
        <f>IF(VLOOKUP(A312,'BD OFICIAL'!$A$1:$AL$2097,28,0)=AA312,0,1)</f>
        <v>0</v>
      </c>
      <c r="CG312" s="2">
        <f>IF(VLOOKUP(A312,'BD OFICIAL'!$A$1:$AL$2097,33,0)=AF312,0,1)</f>
        <v>0</v>
      </c>
      <c r="CH312" s="2">
        <f>IF(VLOOKUP(A312,'BD OFICIAL'!$A$1:$AL$2097,35,0)=AH312,0,1)</f>
        <v>0</v>
      </c>
      <c r="CI312" s="85">
        <f>IF(VLOOKUP(A312,'BD OFICIAL'!$A$1:$AL$2097,34,0)=AL312,0,1)</f>
        <v>0</v>
      </c>
      <c r="CJ312" s="12">
        <f>VLOOKUP(A312,'BD OFICIAL'!$A$1:$AM$2097,36,0)*AM312-AP312</f>
        <v>0</v>
      </c>
      <c r="CK312" s="85" t="str">
        <f t="shared" si="143"/>
        <v>SHNOM</v>
      </c>
      <c r="CL312" s="85" t="str">
        <f t="shared" si="144"/>
        <v>SI</v>
      </c>
      <c r="CM312" s="85" t="str">
        <f t="shared" si="157"/>
        <v>NO</v>
      </c>
      <c r="CN312" s="31">
        <f t="shared" si="158"/>
        <v>0</v>
      </c>
      <c r="CO312" s="31">
        <f t="shared" si="145"/>
        <v>0</v>
      </c>
      <c r="CP312" s="31">
        <f t="shared" si="170"/>
        <v>0</v>
      </c>
      <c r="CQ312" s="31">
        <f>IF(Y312="NO",0,IF(Y312="SI",IF(VLOOKUP(A312,'BD OFICIAL'!$A:$AO,40,0)=AQ312,0,1)))</f>
        <v>0</v>
      </c>
      <c r="CR312" s="31">
        <f>IF(Z312="NO",0,IF(Z312="SI",IF(VLOOKUP(A312,'BD OFICIAL'!$A:$AO,41,0)=AS312,0,1)))</f>
        <v>0</v>
      </c>
      <c r="CS312" s="31">
        <f t="shared" si="146"/>
        <v>0</v>
      </c>
      <c r="CT312" s="31">
        <f t="shared" si="147"/>
        <v>0</v>
      </c>
      <c r="CU312" s="31">
        <f>IF(VLOOKUP(A312,'BD OFICIAL'!$A$1:$AL$1055,31,0)="SI",IF(AT312&gt;0,0,1),IF(AT312=0,0,1))</f>
        <v>0</v>
      </c>
      <c r="CV312" s="31">
        <f t="shared" si="148"/>
        <v>0</v>
      </c>
      <c r="CW312" s="31">
        <f t="shared" si="149"/>
        <v>0</v>
      </c>
      <c r="CX312" s="85" t="str">
        <f t="shared" si="159"/>
        <v>SI</v>
      </c>
      <c r="CY312" s="31">
        <f t="shared" si="160"/>
        <v>0</v>
      </c>
      <c r="CZ312" s="85" t="str">
        <f>IF(ISERROR(VLOOKUP(AI312,EXPERIENCIA!$A$1:$C$2100,1,0)),"NO","SI")</f>
        <v>NO</v>
      </c>
      <c r="DA312" s="85">
        <f>IF(CX312="no","NO APLICA",IF(AX312=0,"ERROR NOTA",IF(AND(AX312&gt;1,CZ312="NO"),"ERROR NOTA",IF(AND(CZ312="NO",AX312=1),0,IF(VLOOKUP(AI312,EXPERIENCIA!$A$1:$C$2100,3,0)=AX312,0,"ERROR NOTA")))))</f>
        <v>0</v>
      </c>
      <c r="DB312" s="85" t="str">
        <f>IF(ISERROR(VLOOKUP(AI312,COMPORTAMIENTO!$A$1:$C$2100,1,0)),"NO","SI")</f>
        <v>NO</v>
      </c>
      <c r="DC312" s="85">
        <f>IF(CX312="NO","NO APLICA",IF(AY312=0,"ERROR NOTA",IF(AND(DB312="NO",AY312=7),0,IF(VLOOKUP(AI312,COMPORTAMIENTO!$A$2:$H$2100,8,0)=AY312,0,"ERROR NOTA"))))</f>
        <v>0</v>
      </c>
      <c r="DD312" s="103">
        <f t="shared" si="161"/>
        <v>0.1</v>
      </c>
      <c r="DE312" s="103">
        <f t="shared" si="162"/>
        <v>0.70000000000000007</v>
      </c>
      <c r="DF312" s="85" t="str">
        <f t="shared" si="150"/>
        <v>SI</v>
      </c>
      <c r="DG312" s="85">
        <f t="shared" si="151"/>
        <v>0</v>
      </c>
      <c r="DH312" s="85">
        <f t="shared" si="163"/>
        <v>0</v>
      </c>
      <c r="DI312" s="85">
        <f t="shared" si="152"/>
        <v>0</v>
      </c>
      <c r="DJ312" s="7">
        <f t="shared" si="164"/>
        <v>7.0000000000000009</v>
      </c>
      <c r="DK312" s="7">
        <f t="shared" si="153"/>
        <v>7.0000000000000009</v>
      </c>
      <c r="DL312" s="12">
        <f t="shared" si="165"/>
        <v>5075</v>
      </c>
      <c r="DM312" s="12">
        <f>VLOOKUP(A312,'5 TD'!$A:$B,2,0)</f>
        <v>5075</v>
      </c>
      <c r="DN312" s="7">
        <f t="shared" si="154"/>
        <v>7</v>
      </c>
      <c r="DO312" s="85" t="str">
        <f t="shared" si="155"/>
        <v>APROBADO</v>
      </c>
      <c r="DP312" s="85" t="str">
        <f t="shared" si="171"/>
        <v>APROBADO</v>
      </c>
      <c r="DQ312" s="7">
        <f t="shared" si="172"/>
        <v>6.4</v>
      </c>
      <c r="DR312" s="85" t="str">
        <f t="shared" si="166"/>
        <v>APROBADO</v>
      </c>
      <c r="DS312" s="2">
        <f>+('3 Planilla Preadjudicación OTIC'!BO312)</f>
        <v>0</v>
      </c>
      <c r="DT312" s="2">
        <f>IF(DR312="APROBADO",VLOOKUP(A312,'5 TD'!$D$3:$E$270,2,0),"NO APLICA")</f>
        <v>7</v>
      </c>
      <c r="DU312" s="2" t="str">
        <f t="shared" si="173"/>
        <v>NO</v>
      </c>
      <c r="DV312" s="2" t="str">
        <f>IF(DU312="SI",VLOOKUP(A312,'5 TD'!$G$3:$H$270,2,0),"NO APLICA ")</f>
        <v xml:space="preserve">NO APLICA </v>
      </c>
      <c r="DW312" s="2" t="str">
        <f t="shared" si="167"/>
        <v>NO</v>
      </c>
      <c r="DX312" s="2" t="str">
        <f>IF(DW312="SI",VLOOKUP(A312,'5 TD'!$J$4:$K$472,2,0),"NO APLICA")</f>
        <v>NO APLICA</v>
      </c>
      <c r="DY312" s="2" t="str">
        <f t="shared" si="168"/>
        <v>NO</v>
      </c>
      <c r="DZ312" s="7" t="str">
        <f>IF(DY312="SI",VLOOKUP(A312,'5 TD'!$M$4:$N$350,2,0),"NO APLICA")</f>
        <v>NO APLICA</v>
      </c>
      <c r="EA312" s="2" t="str">
        <f t="shared" si="156"/>
        <v>NO APLICA</v>
      </c>
      <c r="EB312" s="12" t="str">
        <f t="shared" si="169"/>
        <v/>
      </c>
      <c r="EC312" s="12" t="str">
        <f>IF(EA312="SI",VLOOKUP(A312,'5 TD'!$V$4:$W$479,2,0),"NO APLICA")</f>
        <v>NO APLICA</v>
      </c>
      <c r="ED312" s="2" t="str">
        <f t="shared" si="174"/>
        <v>NO</v>
      </c>
      <c r="EE312" s="79" t="str">
        <f>IF(ED312="SI",VLOOKUP(AI312,COMPORTAMIENTO!$A$1:$H$2100,7,0),"NO APLICA")</f>
        <v>NO APLICA</v>
      </c>
      <c r="EF312" s="234" t="str">
        <f>IF(ED312="SI",VLOOKUP(A312,'5 TD'!$P$2:$Q$479,2,0),"NO APLICA")</f>
        <v>NO APLICA</v>
      </c>
      <c r="EG312" s="2" t="str">
        <f t="shared" si="175"/>
        <v>NO</v>
      </c>
      <c r="EH312" s="2">
        <f>IF(CZ312="no",0,VLOOKUP(AI312,EXPERIENCIA!$A$1:$C$2100,2,0))</f>
        <v>0</v>
      </c>
      <c r="EI312" s="2">
        <f>IF(CZ312="si",VLOOKUP(A312,'5 TD'!$S$3:$T$2103,2,0),0)</f>
        <v>0</v>
      </c>
      <c r="EJ312" s="2" t="str">
        <f t="shared" si="176"/>
        <v>SI</v>
      </c>
      <c r="EK312" s="2">
        <f>+('3 Planilla Preadjudicación OTIC'!BU313)</f>
        <v>0</v>
      </c>
      <c r="EL312" s="211" t="s">
        <v>1709</v>
      </c>
      <c r="EM312" s="229" t="s">
        <v>1710</v>
      </c>
    </row>
    <row r="313" spans="1:144" s="211" customFormat="1" ht="15" hidden="1" customHeight="1" x14ac:dyDescent="0.3">
      <c r="A313" s="2">
        <f>+('3 Planilla Preadjudicación OTIC'!A313)</f>
        <v>14554</v>
      </c>
      <c r="B313" s="2" t="str">
        <f>+('3 Planilla Preadjudicación OTIC'!B313)</f>
        <v>53334038-5</v>
      </c>
      <c r="C313" s="4">
        <f>+('3 Planilla Preadjudicación OTIC'!E313)</f>
        <v>2025</v>
      </c>
      <c r="D313" s="4" t="str">
        <f>+('3 Planilla Preadjudicación OTIC'!F313)</f>
        <v>Fondos Regionales</v>
      </c>
      <c r="E313" s="4" t="str">
        <f>+('3 Planilla Preadjudicación OTIC'!G313)</f>
        <v>61531000-K</v>
      </c>
      <c r="F313" s="4" t="str">
        <f>+('3 Planilla Preadjudicación OTIC'!H313)</f>
        <v>SENCE</v>
      </c>
      <c r="G313" s="4"/>
      <c r="H313" s="4"/>
      <c r="I313" s="4" t="str">
        <f>+('3 Planilla Preadjudicación OTIC'!I313)</f>
        <v>LABORES DE CARPINTERÍA DE TERMINACIONES AVANZADAS</v>
      </c>
      <c r="J313" s="4" t="str">
        <f>+('3 Planilla Preadjudicación OTIC'!J313)</f>
        <v>PF1567</v>
      </c>
      <c r="K313" s="4" t="str">
        <f>+('3 Planilla Preadjudicación OTIC'!K313)</f>
        <v>TÉCNICAS PARA EL EMPRENDIMIENTO</v>
      </c>
      <c r="L313" s="4" t="str">
        <f>+('3 Planilla Preadjudicación OTIC'!L313)</f>
        <v>PF0921</v>
      </c>
      <c r="M313" s="2">
        <f>+('3 Planilla Preadjudicación OTIC'!M313)</f>
        <v>9</v>
      </c>
      <c r="N313" s="4" t="str">
        <f>+('3 Planilla Preadjudicación OTIC'!N313)</f>
        <v>DE LA ARAUCANÍA</v>
      </c>
      <c r="O313" s="4" t="str">
        <f>+('3 Planilla Preadjudicación OTIC'!O313)</f>
        <v>CURACAUTÍN</v>
      </c>
      <c r="P313" s="4" t="str">
        <f>+('3 Planilla Preadjudicación OTIC'!P313)</f>
        <v>PERSONAS VULNERABLES PERTENECIENTES AL 80 % MÁS VULNERABLE</v>
      </c>
      <c r="Q313" s="4" t="str">
        <f>+('3 Planilla Preadjudicación OTIC'!Q313)</f>
        <v>PRESENCIAL</v>
      </c>
      <c r="R313" s="4" t="str">
        <f>+('3 Planilla Preadjudicación OTIC'!R313)</f>
        <v>INDEPENDIENTE</v>
      </c>
      <c r="S313" s="4" t="str">
        <f>+('3 Planilla Preadjudicación OTIC'!S313)</f>
        <v>01. LUNES - MAÑANA / 04. MARTES - MAÑANA / 07. MIÉRCOLES - MAÑANA / 10. JUEVES - MAÑANA / 13. VIERNES - MAÑANA</v>
      </c>
      <c r="T313" s="2">
        <f>+('3 Planilla Preadjudicación OTIC'!T313)</f>
        <v>20</v>
      </c>
      <c r="U313" s="2">
        <f>+('3 Planilla Preadjudicación OTIC'!U313)</f>
        <v>130</v>
      </c>
      <c r="V313" s="2">
        <f>+('3 Planilla Preadjudicación OTIC'!V313)</f>
        <v>12</v>
      </c>
      <c r="W313" s="2">
        <f>+('3 Planilla Preadjudicación OTIC'!W313)</f>
        <v>142</v>
      </c>
      <c r="X313" s="2">
        <f>+('3 Planilla Preadjudicación OTIC'!X313)</f>
        <v>4</v>
      </c>
      <c r="Y313" s="2" t="str">
        <f>+('3 Planilla Preadjudicación OTIC'!Y313)</f>
        <v>SI</v>
      </c>
      <c r="Z313" s="2" t="str">
        <f>+('3 Planilla Preadjudicación OTIC'!Z313)</f>
        <v>SI</v>
      </c>
      <c r="AA313" s="2" t="str">
        <f>+('3 Planilla Preadjudicación OTIC'!AA313)</f>
        <v>SI</v>
      </c>
      <c r="AB313" s="4" t="str">
        <f>+('3 Planilla Preadjudicación OTIC'!AB313)</f>
        <v> </v>
      </c>
      <c r="AC313" s="4" t="str">
        <f>+('3 Planilla Preadjudicación OTIC'!AC313)</f>
        <v>EDUCACIÓN MEDIA COMPLETA, PREFERENTEMENTE</v>
      </c>
      <c r="AD313" s="2" t="str">
        <f>+('3 Planilla Preadjudicación OTIC'!AD313)</f>
        <v> </v>
      </c>
      <c r="AE313" s="4" t="str">
        <f>+('3 Planilla Preadjudicación OTIC'!AE313)</f>
        <v> </v>
      </c>
      <c r="AF313" s="2" t="str">
        <f>+('3 Planilla Preadjudicación OTIC'!AF313)</f>
        <v>CONVOCATORIA ABIERTA</v>
      </c>
      <c r="AG313" s="2">
        <f>+('3 Planilla Preadjudicación OTIC'!AG313)</f>
        <v>36</v>
      </c>
      <c r="AH313" s="30">
        <v>2</v>
      </c>
      <c r="AI313" s="2" t="str">
        <f>+('3 Planilla Preadjudicación OTIC'!AI313)</f>
        <v>76608080-4</v>
      </c>
      <c r="AJ313" s="135" t="str">
        <f>+('3 Planilla Preadjudicación OTIC'!AJ313)</f>
        <v>Instituto Hernando de Magallanes LTDA</v>
      </c>
      <c r="AK313" s="4">
        <f>+('3 Planilla Preadjudicación OTIC'!AK313)</f>
        <v>142</v>
      </c>
      <c r="AL313" s="2">
        <f>+('3 Planilla Preadjudicación OTIC'!AL313)</f>
        <v>36</v>
      </c>
      <c r="AM313" s="2">
        <f>+('3 Planilla Preadjudicación OTIC'!AM313)</f>
        <v>5075</v>
      </c>
      <c r="AN313" s="12">
        <f>+('3 Planilla Preadjudicación OTIC'!AN313)</f>
        <v>275000</v>
      </c>
      <c r="AO313" s="12">
        <f>+('3 Planilla Preadjudicación OTIC'!AO313)</f>
        <v>0</v>
      </c>
      <c r="AP313" s="12" t="str">
        <f>+('3 Planilla Preadjudicación OTIC'!AP313)</f>
        <v>14.413.000</v>
      </c>
      <c r="AQ313" s="12">
        <f>+('3 Planilla Preadjudicación OTIC'!AQ313)</f>
        <v>2880000</v>
      </c>
      <c r="AR313" s="12">
        <f>+('3 Planilla Preadjudicación OTIC'!AR313)</f>
        <v>5500000</v>
      </c>
      <c r="AS313" s="12">
        <f>+('3 Planilla Preadjudicación OTIC'!AS313)</f>
        <v>3600000</v>
      </c>
      <c r="AT313" s="12">
        <f>+('3 Planilla Preadjudicación OTIC'!AT313)</f>
        <v>0</v>
      </c>
      <c r="AU313" s="12" t="str">
        <f>+('3 Planilla Preadjudicación OTIC'!AU313)</f>
        <v>26.393.000</v>
      </c>
      <c r="AV313" s="12" t="str">
        <f>+('3 Planilla Preadjudicación OTIC'!AV313)</f>
        <v>Si</v>
      </c>
      <c r="AW313" s="2" t="str">
        <f>+('3 Planilla Preadjudicación OTIC'!AW313)</f>
        <v>sin observaciones</v>
      </c>
      <c r="AX313" s="4">
        <f>+('3 Planilla Preadjudicación OTIC'!AX313)</f>
        <v>1</v>
      </c>
      <c r="AY313" s="2">
        <f>+('3 Planilla Preadjudicación OTIC'!AY313)</f>
        <v>7</v>
      </c>
      <c r="AZ313" s="2" t="str">
        <f>+('3 Planilla Preadjudicación OTIC'!BA313)</f>
        <v>-</v>
      </c>
      <c r="BA313" s="2" t="str">
        <f>+('3 Planilla Preadjudicación OTIC'!BB313)</f>
        <v>-</v>
      </c>
      <c r="BB313" s="2" t="str">
        <f>+('3 Planilla Preadjudicación OTIC'!BC313)</f>
        <v>-</v>
      </c>
      <c r="BC313" s="2" t="str">
        <f>+('3 Planilla Preadjudicación OTIC'!BD313)</f>
        <v>-</v>
      </c>
      <c r="BD313" s="2" t="str">
        <f>+('3 Planilla Preadjudicación OTIC'!BE313)</f>
        <v>-</v>
      </c>
      <c r="BE313" s="2" t="str">
        <f>+('3 Planilla Preadjudicación OTIC'!BF313)</f>
        <v>-</v>
      </c>
      <c r="BF313" s="2"/>
      <c r="BG313" s="2">
        <f>+('3 Planilla Preadjudicación OTIC'!BG313)</f>
        <v>7</v>
      </c>
      <c r="BH313" s="2">
        <f>+('3 Planilla Preadjudicación OTIC'!BH313)</f>
        <v>7</v>
      </c>
      <c r="BI313" s="2">
        <f>+('3 Planilla Preadjudicación OTIC'!BI313)</f>
        <v>7</v>
      </c>
      <c r="BJ313" s="2">
        <f>+('3 Planilla Preadjudicación OTIC'!BJ313)</f>
        <v>7</v>
      </c>
      <c r="BK313" s="2">
        <f>+('3 Planilla Preadjudicación OTIC'!BK313)</f>
        <v>7</v>
      </c>
      <c r="BL313" s="199">
        <f>+('3 Planilla Preadjudicación OTIC'!BM313)</f>
        <v>7</v>
      </c>
      <c r="BM313" s="103">
        <f>ROUND(('3 Planilla Preadjudicación OTIC'!BN313),1)</f>
        <v>6.4</v>
      </c>
      <c r="BN313" s="4">
        <f>+('3 Planilla Preadjudicación OTIC'!BO313)</f>
        <v>0</v>
      </c>
      <c r="BO313" s="4">
        <f>+('3 Planilla Preadjudicación OTIC'!BP313)</f>
        <v>0</v>
      </c>
      <c r="BP313" s="4">
        <f>+('3 Planilla Preadjudicación OTIC'!BQ313)</f>
        <v>0</v>
      </c>
      <c r="BQ313" s="4">
        <f>+('3 Planilla Preadjudicación OTIC'!BR313)</f>
        <v>0</v>
      </c>
      <c r="BR313" s="4">
        <f>+('3 Planilla Preadjudicación OTIC'!BS313)</f>
        <v>0</v>
      </c>
      <c r="BS313" s="4">
        <f>+('3 Planilla Preadjudicación OTIC'!BT313)</f>
        <v>0</v>
      </c>
      <c r="BT313" s="135"/>
      <c r="BU313" s="85">
        <f>IF(VLOOKUP(A313,'BD OFICIAL'!$A$1:$AL$2097,7,0)=D313,0,1)</f>
        <v>0</v>
      </c>
      <c r="BV313" s="85">
        <f>IF(VLOOKUP(A313,'BD OFICIAL'!$A$1:$AL$2097,11,0)=J313,0,1)</f>
        <v>0</v>
      </c>
      <c r="BW313" s="85">
        <f>IF(VLOOKUP(A313,'BD OFICIAL'!$A$1:$AL$2097,13,0)=L313,0,1)</f>
        <v>0</v>
      </c>
      <c r="BX313" s="2">
        <f>IF(VLOOKUP(A313,'BD OFICIAL'!$A$1:$AL$2097,16,0)=O313,0,1)</f>
        <v>0</v>
      </c>
      <c r="BY313" s="2">
        <f>IF(VLOOKUP(A313,'BD OFICIAL'!$A$1:$AL$2097,17,0)=P313,0,1)</f>
        <v>0</v>
      </c>
      <c r="BZ313" s="2">
        <f>IF(VLOOKUP(A313,'BD OFICIAL'!$A$1:$AL$2097,19,0)=R313,0,1)</f>
        <v>0</v>
      </c>
      <c r="CA313" s="2">
        <f>IF(VLOOKUP(A313,'BD OFICIAL'!$A$1:$AL$2097,21,0)=T313,0,1)</f>
        <v>0</v>
      </c>
      <c r="CB313" s="2">
        <f>IF(VLOOKUP(A313,'BD OFICIAL'!$A$1:$AL$2097,24,0)=AK313,0,1)</f>
        <v>0</v>
      </c>
      <c r="CC313" s="2">
        <f>IF(VLOOKUP(A313,'BD OFICIAL'!$A$1:$AL$2097,25,0)=X313,0,1)</f>
        <v>0</v>
      </c>
      <c r="CD313" s="2">
        <f>IF(VLOOKUP(A313,'BD OFICIAL'!$A$1:$AL$2097,26,0)=Y313,0,1)</f>
        <v>0</v>
      </c>
      <c r="CE313" s="2">
        <f>IF(VLOOKUP(A313,'BD OFICIAL'!$A$1:$AL$2097,27,0)=Z313,0,1)</f>
        <v>0</v>
      </c>
      <c r="CF313" s="2">
        <f>IF(VLOOKUP(A313,'BD OFICIAL'!$A$1:$AL$2097,28,0)=AA313,0,1)</f>
        <v>0</v>
      </c>
      <c r="CG313" s="2">
        <f>IF(VLOOKUP(A313,'BD OFICIAL'!$A$1:$AL$2097,33,0)=AF313,0,1)</f>
        <v>0</v>
      </c>
      <c r="CH313" s="2">
        <f>IF(VLOOKUP(A313,'BD OFICIAL'!$A$1:$AL$2097,35,0)=AH313,0,1)</f>
        <v>0</v>
      </c>
      <c r="CI313" s="85">
        <f>IF(VLOOKUP(A313,'BD OFICIAL'!$A$1:$AL$2097,34,0)=AL313,0,1)</f>
        <v>0</v>
      </c>
      <c r="CJ313" s="12">
        <f>VLOOKUP(A313,'BD OFICIAL'!$A$1:$AM$2097,36,0)*AM313-AP313</f>
        <v>0</v>
      </c>
      <c r="CK313" s="85" t="str">
        <f t="shared" si="143"/>
        <v>SHNOM</v>
      </c>
      <c r="CL313" s="85" t="str">
        <f t="shared" si="144"/>
        <v>SI</v>
      </c>
      <c r="CM313" s="85" t="str">
        <f t="shared" si="157"/>
        <v>NO</v>
      </c>
      <c r="CN313" s="31">
        <f t="shared" si="158"/>
        <v>0</v>
      </c>
      <c r="CO313" s="31">
        <f t="shared" si="145"/>
        <v>0</v>
      </c>
      <c r="CP313" s="31">
        <f t="shared" si="170"/>
        <v>0</v>
      </c>
      <c r="CQ313" s="31">
        <f>IF(Y313="NO",0,IF(Y313="SI",IF(VLOOKUP(A313,'BD OFICIAL'!$A:$AO,40,0)=AQ313,0,1)))</f>
        <v>0</v>
      </c>
      <c r="CR313" s="31">
        <f>IF(Z313="NO",0,IF(Z313="SI",IF(VLOOKUP(A313,'BD OFICIAL'!$A:$AO,41,0)=AS313,0,1)))</f>
        <v>0</v>
      </c>
      <c r="CS313" s="31">
        <f t="shared" si="146"/>
        <v>0</v>
      </c>
      <c r="CT313" s="31">
        <f t="shared" si="147"/>
        <v>0</v>
      </c>
      <c r="CU313" s="31">
        <f>IF(VLOOKUP(A313,'BD OFICIAL'!$A$1:$AL$1055,31,0)="SI",IF(AT313&gt;0,0,1),IF(AT313=0,0,1))</f>
        <v>0</v>
      </c>
      <c r="CV313" s="31">
        <f t="shared" si="148"/>
        <v>0</v>
      </c>
      <c r="CW313" s="31">
        <f t="shared" si="149"/>
        <v>0</v>
      </c>
      <c r="CX313" s="85" t="str">
        <f t="shared" si="159"/>
        <v>SI</v>
      </c>
      <c r="CY313" s="31">
        <f t="shared" si="160"/>
        <v>0</v>
      </c>
      <c r="CZ313" s="85" t="str">
        <f>IF(ISERROR(VLOOKUP(AI313,EXPERIENCIA!$A$1:$C$2100,1,0)),"NO","SI")</f>
        <v>NO</v>
      </c>
      <c r="DA313" s="85">
        <f>IF(CX313="no","NO APLICA",IF(AX313=0,"ERROR NOTA",IF(AND(AX313&gt;1,CZ313="NO"),"ERROR NOTA",IF(AND(CZ313="NO",AX313=1),0,IF(VLOOKUP(AI313,EXPERIENCIA!$A$1:$C$2100,3,0)=AX313,0,"ERROR NOTA")))))</f>
        <v>0</v>
      </c>
      <c r="DB313" s="85" t="str">
        <f>IF(ISERROR(VLOOKUP(AI313,COMPORTAMIENTO!$A$1:$C$2100,1,0)),"NO","SI")</f>
        <v>NO</v>
      </c>
      <c r="DC313" s="85">
        <f>IF(CX313="NO","NO APLICA",IF(AY313=0,"ERROR NOTA",IF(AND(DB313="NO",AY313=7),0,IF(VLOOKUP(AI313,COMPORTAMIENTO!$A$2:$H$2100,8,0)=AY313,0,"ERROR NOTA"))))</f>
        <v>0</v>
      </c>
      <c r="DD313" s="103">
        <f t="shared" si="161"/>
        <v>0.1</v>
      </c>
      <c r="DE313" s="103">
        <f t="shared" si="162"/>
        <v>0.70000000000000007</v>
      </c>
      <c r="DF313" s="85" t="str">
        <f t="shared" si="150"/>
        <v>SI</v>
      </c>
      <c r="DG313" s="85">
        <f t="shared" si="151"/>
        <v>0</v>
      </c>
      <c r="DH313" s="85">
        <f t="shared" si="163"/>
        <v>0</v>
      </c>
      <c r="DI313" s="85">
        <f t="shared" si="152"/>
        <v>0</v>
      </c>
      <c r="DJ313" s="7">
        <f t="shared" si="164"/>
        <v>7.0000000000000009</v>
      </c>
      <c r="DK313" s="7">
        <f t="shared" si="153"/>
        <v>7.0000000000000009</v>
      </c>
      <c r="DL313" s="12">
        <f t="shared" si="165"/>
        <v>5075</v>
      </c>
      <c r="DM313" s="12">
        <f>VLOOKUP(A313,'5 TD'!$A:$B,2,0)</f>
        <v>5075</v>
      </c>
      <c r="DN313" s="7">
        <f t="shared" si="154"/>
        <v>7</v>
      </c>
      <c r="DO313" s="85" t="str">
        <f t="shared" si="155"/>
        <v>APROBADO</v>
      </c>
      <c r="DP313" s="85" t="str">
        <f t="shared" si="171"/>
        <v>APROBADO</v>
      </c>
      <c r="DQ313" s="7">
        <f t="shared" si="172"/>
        <v>6.4</v>
      </c>
      <c r="DR313" s="85" t="str">
        <f t="shared" si="166"/>
        <v>APROBADO</v>
      </c>
      <c r="DS313" s="2">
        <f>+('3 Planilla Preadjudicación OTIC'!BO313)</f>
        <v>0</v>
      </c>
      <c r="DT313" s="2">
        <f>IF(DR313="APROBADO",VLOOKUP(A313,'5 TD'!$D$3:$E$270,2,0),"NO APLICA")</f>
        <v>7</v>
      </c>
      <c r="DU313" s="2" t="str">
        <f t="shared" si="173"/>
        <v>NO</v>
      </c>
      <c r="DV313" s="2" t="str">
        <f>IF(DU313="SI",VLOOKUP(A313,'5 TD'!$G$3:$H$270,2,0),"NO APLICA ")</f>
        <v xml:space="preserve">NO APLICA </v>
      </c>
      <c r="DW313" s="2" t="str">
        <f t="shared" si="167"/>
        <v>NO</v>
      </c>
      <c r="DX313" s="2" t="str">
        <f>IF(DW313="SI",VLOOKUP(A313,'5 TD'!$J$4:$K$472,2,0),"NO APLICA")</f>
        <v>NO APLICA</v>
      </c>
      <c r="DY313" s="2" t="str">
        <f t="shared" si="168"/>
        <v>NO</v>
      </c>
      <c r="DZ313" s="7" t="str">
        <f>IF(DY313="SI",VLOOKUP(A313,'5 TD'!$M$4:$N$350,2,0),"NO APLICA")</f>
        <v>NO APLICA</v>
      </c>
      <c r="EA313" s="2" t="str">
        <f t="shared" si="156"/>
        <v>NO APLICA</v>
      </c>
      <c r="EB313" s="12" t="str">
        <f t="shared" si="169"/>
        <v/>
      </c>
      <c r="EC313" s="12" t="str">
        <f>IF(EA313="SI",VLOOKUP(A313,'5 TD'!$V$4:$W$479,2,0),"NO APLICA")</f>
        <v>NO APLICA</v>
      </c>
      <c r="ED313" s="2" t="str">
        <f t="shared" si="174"/>
        <v>NO</v>
      </c>
      <c r="EE313" s="79" t="str">
        <f>IF(ED313="SI",VLOOKUP(AI313,COMPORTAMIENTO!$A$1:$H$2100,7,0),"NO APLICA")</f>
        <v>NO APLICA</v>
      </c>
      <c r="EF313" s="234" t="str">
        <f>IF(ED313="SI",VLOOKUP(A313,'5 TD'!$P$2:$Q$479,2,0),"NO APLICA")</f>
        <v>NO APLICA</v>
      </c>
      <c r="EG313" s="2" t="str">
        <f t="shared" si="175"/>
        <v>NO</v>
      </c>
      <c r="EH313" s="2">
        <f>IF(CZ313="no",0,VLOOKUP(AI313,EXPERIENCIA!$A$1:$C$2100,2,0))</f>
        <v>0</v>
      </c>
      <c r="EI313" s="2">
        <f>IF(CZ313="si",VLOOKUP(A313,'5 TD'!$S$3:$T$2103,2,0),0)</f>
        <v>0</v>
      </c>
      <c r="EJ313" s="2" t="str">
        <f t="shared" si="176"/>
        <v>SI</v>
      </c>
      <c r="EK313" s="2">
        <f>+('3 Planilla Preadjudicación OTIC'!BU314)</f>
        <v>0</v>
      </c>
      <c r="EL313" s="211" t="s">
        <v>1709</v>
      </c>
      <c r="EM313" s="229" t="s">
        <v>1710</v>
      </c>
    </row>
    <row r="314" spans="1:144" ht="15" hidden="1" customHeight="1" x14ac:dyDescent="0.3">
      <c r="A314" s="2">
        <f>+('3 Planilla Preadjudicación OTIC'!A314)</f>
        <v>14537</v>
      </c>
      <c r="B314" s="2" t="str">
        <f>+('3 Planilla Preadjudicación OTIC'!B314)</f>
        <v>53334038-5</v>
      </c>
      <c r="C314" s="4">
        <f>+('3 Planilla Preadjudicación OTIC'!E314)</f>
        <v>2025</v>
      </c>
      <c r="D314" s="4" t="str">
        <f>+('3 Planilla Preadjudicación OTIC'!F314)</f>
        <v>Fondos Regionales</v>
      </c>
      <c r="E314" s="4" t="str">
        <f>+('3 Planilla Preadjudicación OTIC'!G314)</f>
        <v>61531000-K</v>
      </c>
      <c r="F314" s="4" t="str">
        <f>+('3 Planilla Preadjudicación OTIC'!H314)</f>
        <v>SENCE</v>
      </c>
      <c r="G314" s="4"/>
      <c r="H314" s="4"/>
      <c r="I314" s="4" t="str">
        <f>+('3 Planilla Preadjudicación OTIC'!I314)</f>
        <v>SERVICIO DE GUARDIA DE SEGURIDAD</v>
      </c>
      <c r="J314" s="4" t="str">
        <f>+('3 Planilla Preadjudicación OTIC'!J314)</f>
        <v>PF1184</v>
      </c>
      <c r="K314" s="4">
        <f>+('3 Planilla Preadjudicación OTIC'!K314)</f>
        <v>0</v>
      </c>
      <c r="L314" s="4">
        <f>+('3 Planilla Preadjudicación OTIC'!L314)</f>
        <v>0</v>
      </c>
      <c r="M314" s="2">
        <f>+('3 Planilla Preadjudicación OTIC'!M314)</f>
        <v>9</v>
      </c>
      <c r="N314" s="4" t="str">
        <f>+('3 Planilla Preadjudicación OTIC'!N314)</f>
        <v>DE LA ARAUCANÍA</v>
      </c>
      <c r="O314" s="4" t="str">
        <f>+('3 Planilla Preadjudicación OTIC'!O314)</f>
        <v>GORBEA</v>
      </c>
      <c r="P314" s="4" t="str">
        <f>+('3 Planilla Preadjudicación OTIC'!P314)</f>
        <v>PERSONAS VULNERABLES PERTENECIENTES AL 80 % MÁS VULNERABLE</v>
      </c>
      <c r="Q314" s="4" t="str">
        <f>+('3 Planilla Preadjudicación OTIC'!Q314)</f>
        <v>PRESENCIAL</v>
      </c>
      <c r="R314" s="4" t="str">
        <f>+('3 Planilla Preadjudicación OTIC'!R314)</f>
        <v>DEPENDIENTE</v>
      </c>
      <c r="S314" s="4" t="str">
        <f>+('3 Planilla Preadjudicación OTIC'!S314)</f>
        <v>01. LUNES - MAÑANA / 04. MARTES - MAÑANA / 07. MIÉRCOLES - MAÑANA / 10. JUEVES - MAÑANA / 13. VIERNES - MAÑANA</v>
      </c>
      <c r="T314" s="2">
        <f>+('3 Planilla Preadjudicación OTIC'!T314)</f>
        <v>20</v>
      </c>
      <c r="U314" s="2">
        <f>+('3 Planilla Preadjudicación OTIC'!U314)</f>
        <v>90</v>
      </c>
      <c r="V314" s="2" t="str">
        <f>+('3 Planilla Preadjudicación OTIC'!V314)</f>
        <v> </v>
      </c>
      <c r="W314" s="2">
        <f>+('3 Planilla Preadjudicación OTIC'!W314)</f>
        <v>90</v>
      </c>
      <c r="X314" s="2">
        <f>+('3 Planilla Preadjudicación OTIC'!X314)</f>
        <v>4</v>
      </c>
      <c r="Y314" s="2" t="str">
        <f>+('3 Planilla Preadjudicación OTIC'!Y314)</f>
        <v>SI</v>
      </c>
      <c r="Z314" s="2" t="str">
        <f>+('3 Planilla Preadjudicación OTIC'!Z314)</f>
        <v>SI</v>
      </c>
      <c r="AA314" s="2" t="str">
        <f>+('3 Planilla Preadjudicación OTIC'!AA314)</f>
        <v>NO</v>
      </c>
      <c r="AB314" s="4" t="str">
        <f>+('3 Planilla Preadjudicación OTIC'!AB314)</f>
        <v> </v>
      </c>
      <c r="AC314" s="4" t="str">
        <f>+('3 Planilla Preadjudicación OTIC'!AC314)</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14" s="2" t="str">
        <f>+('3 Planilla Preadjudicación OTIC'!AD314)</f>
        <v>SI</v>
      </c>
      <c r="AE314" s="4" t="str">
        <f>+('3 Planilla Preadjudicación OTIC'!AE314)</f>
        <v>CERTIFICADO DE APROBACIÓN Y TARJETA DE IDENTIFICACIÓN. CREDENCIAL DE GUARDIA PRIVADO DE SEGURIDAD OS-10 OTORGADA POR LA PREFECTURA DE SEGURIDAD PRIVADA DE CARABINEROS DE CHILE</v>
      </c>
      <c r="AF314" s="2" t="str">
        <f>+('3 Planilla Preadjudicación OTIC'!AF314)</f>
        <v>CONVOCATORIA ABIERTA</v>
      </c>
      <c r="AG314" s="2">
        <f>+('3 Planilla Preadjudicación OTIC'!AG314)</f>
        <v>23</v>
      </c>
      <c r="AH314" s="30">
        <v>2</v>
      </c>
      <c r="AI314" s="2" t="str">
        <f>+('3 Planilla Preadjudicación OTIC'!AI314)</f>
        <v>76099995-4</v>
      </c>
      <c r="AJ314" s="135" t="str">
        <f>+('3 Planilla Preadjudicación OTIC'!AJ314)</f>
        <v>Organización Técnico de Capacitación Ortecap Jerez e Hijos y Compañía LTDA</v>
      </c>
      <c r="AK314" s="4">
        <f>+('3 Planilla Preadjudicación OTIC'!AK314)</f>
        <v>90</v>
      </c>
      <c r="AL314" s="2">
        <f>+('3 Planilla Preadjudicación OTIC'!AL314)</f>
        <v>23</v>
      </c>
      <c r="AM314" s="2">
        <f>+('3 Planilla Preadjudicación OTIC'!AM314)</f>
        <v>6372</v>
      </c>
      <c r="AN314" s="12">
        <f>+('3 Planilla Preadjudicación OTIC'!AN314)</f>
        <v>0</v>
      </c>
      <c r="AO314" s="12">
        <f>+('3 Planilla Preadjudicación OTIC'!AO314)</f>
        <v>12000</v>
      </c>
      <c r="AP314" s="12" t="str">
        <f>+('3 Planilla Preadjudicación OTIC'!AP314)</f>
        <v>11.469.600</v>
      </c>
      <c r="AQ314" s="12">
        <f>+('3 Planilla Preadjudicación OTIC'!AQ314)</f>
        <v>1840000</v>
      </c>
      <c r="AR314" s="12">
        <f>+('3 Planilla Preadjudicación OTIC'!AR314)</f>
        <v>0</v>
      </c>
      <c r="AS314" s="12">
        <f>+('3 Planilla Preadjudicación OTIC'!AS314)</f>
        <v>2300000</v>
      </c>
      <c r="AT314" s="12">
        <f>+('3 Planilla Preadjudicación OTIC'!AT314)</f>
        <v>240</v>
      </c>
      <c r="AU314" s="12" t="str">
        <f>+('3 Planilla Preadjudicación OTIC'!AU314)</f>
        <v>15.849.600</v>
      </c>
      <c r="AV314" s="12" t="str">
        <f>+('3 Planilla Preadjudicación OTIC'!AV314)</f>
        <v>No</v>
      </c>
      <c r="AW314" s="4" t="str">
        <f>+('3 Planilla Preadjudicación OTIC'!AW314)</f>
        <v>sin observaciones (falta de fotografías en infraestructura)</v>
      </c>
      <c r="AX314" s="4">
        <f>+('3 Planilla Preadjudicación OTIC'!AX314)</f>
        <v>0</v>
      </c>
      <c r="AY314" s="2">
        <f>+('3 Planilla Preadjudicación OTIC'!AY314)</f>
        <v>0</v>
      </c>
      <c r="AZ314" s="2" t="str">
        <f>+('3 Planilla Preadjudicación OTIC'!BA314)</f>
        <v>-</v>
      </c>
      <c r="BA314" s="2" t="str">
        <f>+('3 Planilla Preadjudicación OTIC'!BB314)</f>
        <v>-</v>
      </c>
      <c r="BB314" s="2" t="str">
        <f>+('3 Planilla Preadjudicación OTIC'!BC314)</f>
        <v>-</v>
      </c>
      <c r="BC314" s="2" t="str">
        <f>+('3 Planilla Preadjudicación OTIC'!BD314)</f>
        <v>-</v>
      </c>
      <c r="BD314" s="2" t="str">
        <f>+('3 Planilla Preadjudicación OTIC'!BE314)</f>
        <v>-</v>
      </c>
      <c r="BE314" s="2" t="str">
        <f>+('3 Planilla Preadjudicación OTIC'!BF314)</f>
        <v>-</v>
      </c>
      <c r="BF314" s="2"/>
      <c r="BG314" s="2">
        <f>+('3 Planilla Preadjudicación OTIC'!BG314)</f>
        <v>0</v>
      </c>
      <c r="BH314" s="2">
        <f>+('3 Planilla Preadjudicación OTIC'!BH314)</f>
        <v>0</v>
      </c>
      <c r="BI314" s="2">
        <f>+('3 Planilla Preadjudicación OTIC'!BI314)</f>
        <v>0</v>
      </c>
      <c r="BJ314" s="2">
        <f>+('3 Planilla Preadjudicación OTIC'!BJ314)</f>
        <v>0</v>
      </c>
      <c r="BK314" s="2">
        <f>+('3 Planilla Preadjudicación OTIC'!BK314)</f>
        <v>0</v>
      </c>
      <c r="BL314" s="199">
        <f>+('3 Planilla Preadjudicación OTIC'!BM314)</f>
        <v>0</v>
      </c>
      <c r="BM314" s="103">
        <f>ROUND(('3 Planilla Preadjudicación OTIC'!BN314),1)</f>
        <v>0</v>
      </c>
      <c r="BN314" s="4">
        <f>+('3 Planilla Preadjudicación OTIC'!BO314)</f>
        <v>0</v>
      </c>
      <c r="BO314" s="4">
        <f>+('3 Planilla Preadjudicación OTIC'!BP314)</f>
        <v>0</v>
      </c>
      <c r="BP314" s="4">
        <f>+('3 Planilla Preadjudicación OTIC'!BQ314)</f>
        <v>0</v>
      </c>
      <c r="BQ314" s="4">
        <f>+('3 Planilla Preadjudicación OTIC'!BR314)</f>
        <v>0</v>
      </c>
      <c r="BR314" s="4">
        <f>+('3 Planilla Preadjudicación OTIC'!BS314)</f>
        <v>0</v>
      </c>
      <c r="BS314" s="4">
        <f>+('3 Planilla Preadjudicación OTIC'!BT314)</f>
        <v>0</v>
      </c>
      <c r="BT314" s="135"/>
      <c r="BU314" s="85">
        <f>IF(VLOOKUP(A314,'BD OFICIAL'!$A$1:$AL$2097,7,0)=D314,0,1)</f>
        <v>0</v>
      </c>
      <c r="BV314" s="85">
        <f>IF(VLOOKUP(A314,'BD OFICIAL'!$A$1:$AL$2097,11,0)=J314,0,1)</f>
        <v>0</v>
      </c>
      <c r="BW314" s="85">
        <f>IF(VLOOKUP(A314,'BD OFICIAL'!$A$1:$AL$2097,13,0)=L314,0,1)</f>
        <v>0</v>
      </c>
      <c r="BX314" s="2">
        <f>IF(VLOOKUP(A314,'BD OFICIAL'!$A$1:$AL$2097,16,0)=O314,0,1)</f>
        <v>0</v>
      </c>
      <c r="BY314" s="2">
        <f>IF(VLOOKUP(A314,'BD OFICIAL'!$A$1:$AL$2097,17,0)=P314,0,1)</f>
        <v>0</v>
      </c>
      <c r="BZ314" s="2">
        <f>IF(VLOOKUP(A314,'BD OFICIAL'!$A$1:$AL$2097,19,0)=R314,0,1)</f>
        <v>0</v>
      </c>
      <c r="CA314" s="2">
        <f>IF(VLOOKUP(A314,'BD OFICIAL'!$A$1:$AL$2097,21,0)=T314,0,1)</f>
        <v>0</v>
      </c>
      <c r="CB314" s="2">
        <f>IF(VLOOKUP(A314,'BD OFICIAL'!$A$1:$AL$2097,24,0)=AK314,0,1)</f>
        <v>0</v>
      </c>
      <c r="CC314" s="2">
        <f>IF(VLOOKUP(A314,'BD OFICIAL'!$A$1:$AL$2097,25,0)=X314,0,1)</f>
        <v>0</v>
      </c>
      <c r="CD314" s="2">
        <f>IF(VLOOKUP(A314,'BD OFICIAL'!$A$1:$AL$2097,26,0)=Y314,0,1)</f>
        <v>0</v>
      </c>
      <c r="CE314" s="2">
        <f>IF(VLOOKUP(A314,'BD OFICIAL'!$A$1:$AL$2097,27,0)=Z314,0,1)</f>
        <v>0</v>
      </c>
      <c r="CF314" s="2">
        <f>IF(VLOOKUP(A314,'BD OFICIAL'!$A$1:$AL$2097,28,0)=AA314,0,1)</f>
        <v>0</v>
      </c>
      <c r="CG314" s="2">
        <f>IF(VLOOKUP(A314,'BD OFICIAL'!$A$1:$AL$2097,33,0)=AF314,0,1)</f>
        <v>0</v>
      </c>
      <c r="CH314" s="2">
        <f>IF(VLOOKUP(A314,'BD OFICIAL'!$A$1:$AL$2097,35,0)=AH314,0,1)</f>
        <v>0</v>
      </c>
      <c r="CI314" s="85">
        <f>IF(VLOOKUP(A314,'BD OFICIAL'!$A$1:$AL$2097,34,0)=AL314,0,1)</f>
        <v>0</v>
      </c>
      <c r="CJ314" s="12">
        <f>VLOOKUP(A314,'BD OFICIAL'!$A$1:$AM$2097,36,0)*AM314-AP314</f>
        <v>0</v>
      </c>
      <c r="CK314" s="85" t="str">
        <f t="shared" si="143"/>
        <v>SSH</v>
      </c>
      <c r="CL314" s="85" t="str">
        <f t="shared" si="144"/>
        <v>SI</v>
      </c>
      <c r="CM314" s="85" t="str">
        <f t="shared" si="157"/>
        <v>NO</v>
      </c>
      <c r="CN314" s="31">
        <f t="shared" si="158"/>
        <v>0</v>
      </c>
      <c r="CO314" s="31">
        <f t="shared" si="145"/>
        <v>0</v>
      </c>
      <c r="CP314" s="31">
        <f t="shared" si="170"/>
        <v>0</v>
      </c>
      <c r="CQ314" s="31">
        <f>IF(Y314="NO",0,IF(Y314="SI",IF(VLOOKUP(A314,'BD OFICIAL'!$A:$AO,40,0)=AQ314,0,1)))</f>
        <v>0</v>
      </c>
      <c r="CR314" s="31">
        <f>IF(Z314="NO",0,IF(Z314="SI",IF(VLOOKUP(A314,'BD OFICIAL'!$A:$AO,41,0)=AS314,0,1)))</f>
        <v>0</v>
      </c>
      <c r="CS314" s="31">
        <f t="shared" si="146"/>
        <v>0</v>
      </c>
      <c r="CT314" s="31">
        <f t="shared" si="147"/>
        <v>0</v>
      </c>
      <c r="CU314" s="31">
        <f>IF(VLOOKUP(A314,'BD OFICIAL'!$A$1:$AL$1055,31,0)="SI",IF(AT314&gt;0,0,1),IF(AT314=0,0,1))</f>
        <v>0</v>
      </c>
      <c r="CV314" s="31">
        <f t="shared" si="148"/>
        <v>1</v>
      </c>
      <c r="CW314" s="31">
        <f t="shared" si="149"/>
        <v>1</v>
      </c>
      <c r="CX314" s="85" t="str">
        <f t="shared" si="159"/>
        <v>NO</v>
      </c>
      <c r="CY314" s="31">
        <f t="shared" si="160"/>
        <v>0</v>
      </c>
      <c r="CZ314" s="85" t="str">
        <f>IF(ISERROR(VLOOKUP(AI314,EXPERIENCIA!$A$1:$C$2100,1,0)),"NO","SI")</f>
        <v>SI</v>
      </c>
      <c r="DA314" s="85" t="str">
        <f>IF(CX314="no","NO APLICA",IF(AX314=0,"ERROR NOTA",IF(AND(AX314&gt;1,CZ314="NO"),"ERROR NOTA",IF(AND(CZ314="NO",AX314=1),0,IF(VLOOKUP(AI314,EXPERIENCIA!$A$1:$C$2100,3,0)=AX314,0,"ERROR NOTA")))))</f>
        <v>NO APLICA</v>
      </c>
      <c r="DB314" s="85" t="str">
        <f>IF(ISERROR(VLOOKUP(AI314,COMPORTAMIENTO!$A$1:$C$2100,1,0)),"NO","SI")</f>
        <v>SI</v>
      </c>
      <c r="DC314" s="85" t="str">
        <f>IF(CX314="NO","NO APLICA",IF(AY314=0,"ERROR NOTA",IF(AND(DB314="NO",AY314=7),0,IF(VLOOKUP(AI314,COMPORTAMIENTO!$A$2:$H$2100,8,0)=AY314,0,"ERROR NOTA"))))</f>
        <v>NO APLICA</v>
      </c>
      <c r="DD314" s="103" t="str">
        <f t="shared" si="161"/>
        <v>NO APLICA</v>
      </c>
      <c r="DE314" s="103" t="str">
        <f t="shared" si="162"/>
        <v>NO APLICA</v>
      </c>
      <c r="DF314" s="85" t="str">
        <f t="shared" si="150"/>
        <v>SI</v>
      </c>
      <c r="DG314" s="85">
        <f t="shared" si="151"/>
        <v>0</v>
      </c>
      <c r="DH314" s="85">
        <f t="shared" si="163"/>
        <v>0</v>
      </c>
      <c r="DI314" s="85" t="str">
        <f t="shared" si="152"/>
        <v>NO APLICA</v>
      </c>
      <c r="DJ314" s="7" t="str">
        <f t="shared" si="164"/>
        <v>NO APLICA</v>
      </c>
      <c r="DK314" s="7" t="str">
        <f t="shared" si="153"/>
        <v>NO APLICA</v>
      </c>
      <c r="DL314" s="12">
        <f t="shared" si="165"/>
        <v>6372</v>
      </c>
      <c r="DM314" s="12">
        <f>VLOOKUP(A314,'5 TD'!$A:$B,2,0)</f>
        <v>5075</v>
      </c>
      <c r="DN314" s="7" t="str">
        <f t="shared" si="154"/>
        <v>NO APLICA</v>
      </c>
      <c r="DO314" s="85" t="str">
        <f t="shared" si="155"/>
        <v>NO APLICA</v>
      </c>
      <c r="DP314" s="85" t="str">
        <f t="shared" si="171"/>
        <v>NO APLICA</v>
      </c>
      <c r="DQ314" s="7" t="str">
        <f t="shared" si="172"/>
        <v>NO APLICA</v>
      </c>
      <c r="DR314" s="85" t="str">
        <f t="shared" si="166"/>
        <v>NO APLICA</v>
      </c>
      <c r="DS314" s="2">
        <f>+('3 Planilla Preadjudicación OTIC'!BO314)</f>
        <v>0</v>
      </c>
      <c r="DT314" s="2" t="str">
        <f>IF(DR314="APROBADO",VLOOKUP(A314,'5 TD'!$D$3:$E$270,2,0),"NO APLICA")</f>
        <v>NO APLICA</v>
      </c>
      <c r="DU314" s="2" t="str">
        <f t="shared" si="173"/>
        <v>NO APLICA</v>
      </c>
      <c r="DV314" s="2" t="str">
        <f>IF(DU314="SI",VLOOKUP(A314,'5 TD'!$G$3:$H$270,2,0),"NO APLICA ")</f>
        <v xml:space="preserve">NO APLICA </v>
      </c>
      <c r="DW314" s="2" t="str">
        <f t="shared" si="167"/>
        <v>NO</v>
      </c>
      <c r="DX314" s="2" t="str">
        <f>IF(DW314="SI",VLOOKUP(A314,'5 TD'!$J$4:$K$472,2,0),"NO APLICA")</f>
        <v>NO APLICA</v>
      </c>
      <c r="DY314" s="2" t="str">
        <f t="shared" si="168"/>
        <v>NO</v>
      </c>
      <c r="DZ314" s="7" t="str">
        <f>IF(DY314="SI",VLOOKUP(A314,'5 TD'!$M$4:$N$350,2,0),"NO APLICA")</f>
        <v>NO APLICA</v>
      </c>
      <c r="EA314" s="2" t="str">
        <f t="shared" si="156"/>
        <v>NO APLICA</v>
      </c>
      <c r="EB314" s="12" t="str">
        <f t="shared" si="169"/>
        <v/>
      </c>
      <c r="EC314" s="12" t="str">
        <f>IF(EA314="SI",VLOOKUP(A314,'5 TD'!$V$4:$W$479,2,0),"NO APLICA")</f>
        <v>NO APLICA</v>
      </c>
      <c r="ED314" s="2" t="str">
        <f t="shared" si="174"/>
        <v>NO</v>
      </c>
      <c r="EE314" s="79" t="str">
        <f>IF(ED314="SI",VLOOKUP(AI314,COMPORTAMIENTO!$A$1:$H$2100,7,0),"NO APLICA")</f>
        <v>NO APLICA</v>
      </c>
      <c r="EF314" s="234" t="str">
        <f>IF(ED314="SI",VLOOKUP(A314,'5 TD'!$P$2:$Q$479,2,0),"NO APLICA")</f>
        <v>NO APLICA</v>
      </c>
      <c r="EG314" s="2" t="str">
        <f t="shared" si="175"/>
        <v>NO</v>
      </c>
      <c r="EH314" s="2">
        <f>IF(CZ314="no",0,VLOOKUP(AI314,EXPERIENCIA!$A$1:$C$2100,2,0))</f>
        <v>1</v>
      </c>
      <c r="EI314" s="2">
        <f>IF(CZ314="si",VLOOKUP(A314,'5 TD'!$S$3:$T$2103,2,0),0)</f>
        <v>24</v>
      </c>
      <c r="EJ314" s="2" t="str">
        <f t="shared" si="176"/>
        <v>NO</v>
      </c>
      <c r="EK314" s="2">
        <f>+('3 Planilla Preadjudicación OTIC'!BU315)</f>
        <v>0</v>
      </c>
      <c r="EL314" s="3"/>
      <c r="EM314" s="3"/>
      <c r="EN314" s="3"/>
    </row>
    <row r="315" spans="1:144" ht="15" hidden="1" customHeight="1" x14ac:dyDescent="0.3">
      <c r="A315" s="2">
        <f>+('3 Planilla Preadjudicación OTIC'!A315)</f>
        <v>14538</v>
      </c>
      <c r="B315" s="2" t="str">
        <f>+('3 Planilla Preadjudicación OTIC'!B315)</f>
        <v>53334038-5</v>
      </c>
      <c r="C315" s="4">
        <f>+('3 Planilla Preadjudicación OTIC'!E315)</f>
        <v>2025</v>
      </c>
      <c r="D315" s="4" t="str">
        <f>+('3 Planilla Preadjudicación OTIC'!F315)</f>
        <v>Fondos Regionales</v>
      </c>
      <c r="E315" s="4" t="str">
        <f>+('3 Planilla Preadjudicación OTIC'!G315)</f>
        <v>61531000-K</v>
      </c>
      <c r="F315" s="4" t="str">
        <f>+('3 Planilla Preadjudicación OTIC'!H315)</f>
        <v>SENCE</v>
      </c>
      <c r="G315" s="4"/>
      <c r="H315" s="4"/>
      <c r="I315" s="4" t="str">
        <f>+('3 Planilla Preadjudicación OTIC'!I315)</f>
        <v>SERVICIO DE GUARDIA DE SEGURIDAD</v>
      </c>
      <c r="J315" s="4" t="str">
        <f>+('3 Planilla Preadjudicación OTIC'!J315)</f>
        <v>PF1184</v>
      </c>
      <c r="K315" s="4">
        <f>+('3 Planilla Preadjudicación OTIC'!K315)</f>
        <v>0</v>
      </c>
      <c r="L315" s="4">
        <f>+('3 Planilla Preadjudicación OTIC'!L315)</f>
        <v>0</v>
      </c>
      <c r="M315" s="2">
        <f>+('3 Planilla Preadjudicación OTIC'!M315)</f>
        <v>9</v>
      </c>
      <c r="N315" s="4" t="str">
        <f>+('3 Planilla Preadjudicación OTIC'!N315)</f>
        <v>DE LA ARAUCANÍA</v>
      </c>
      <c r="O315" s="4" t="str">
        <f>+('3 Planilla Preadjudicación OTIC'!O315)</f>
        <v>VILLARRICA</v>
      </c>
      <c r="P315" s="4" t="str">
        <f>+('3 Planilla Preadjudicación OTIC'!P315)</f>
        <v>PERSONAS VULNERABLES PERTENECIENTES AL 80 % MÁS VULNERABLE</v>
      </c>
      <c r="Q315" s="4" t="str">
        <f>+('3 Planilla Preadjudicación OTIC'!Q315)</f>
        <v>PRESENCIAL</v>
      </c>
      <c r="R315" s="4" t="str">
        <f>+('3 Planilla Preadjudicación OTIC'!R315)</f>
        <v>DEPENDIENTE</v>
      </c>
      <c r="S315" s="4" t="str">
        <f>+('3 Planilla Preadjudicación OTIC'!S315)</f>
        <v>01. LUNES - MAÑANA / 04. MARTES - MAÑANA / 07. MIÉRCOLES - MAÑANA / 10. JUEVES - MAÑANA / 13. VIERNES - MAÑANA</v>
      </c>
      <c r="T315" s="2">
        <f>+('3 Planilla Preadjudicación OTIC'!T315)</f>
        <v>20</v>
      </c>
      <c r="U315" s="2">
        <f>+('3 Planilla Preadjudicación OTIC'!U315)</f>
        <v>90</v>
      </c>
      <c r="V315" s="2" t="str">
        <f>+('3 Planilla Preadjudicación OTIC'!V315)</f>
        <v> </v>
      </c>
      <c r="W315" s="2">
        <f>+('3 Planilla Preadjudicación OTIC'!W315)</f>
        <v>90</v>
      </c>
      <c r="X315" s="2">
        <f>+('3 Planilla Preadjudicación OTIC'!X315)</f>
        <v>4</v>
      </c>
      <c r="Y315" s="2" t="str">
        <f>+('3 Planilla Preadjudicación OTIC'!Y315)</f>
        <v>SI</v>
      </c>
      <c r="Z315" s="2" t="str">
        <f>+('3 Planilla Preadjudicación OTIC'!Z315)</f>
        <v>SI</v>
      </c>
      <c r="AA315" s="2" t="str">
        <f>+('3 Planilla Preadjudicación OTIC'!AA315)</f>
        <v>NO</v>
      </c>
      <c r="AB315" s="4" t="str">
        <f>+('3 Planilla Preadjudicación OTIC'!AB315)</f>
        <v> </v>
      </c>
      <c r="AC315" s="4" t="str">
        <f>+('3 Planilla Preadjudicación OTIC'!AC315)</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15" s="2" t="str">
        <f>+('3 Planilla Preadjudicación OTIC'!AD315)</f>
        <v>SI</v>
      </c>
      <c r="AE315" s="4" t="str">
        <f>+('3 Planilla Preadjudicación OTIC'!AE315)</f>
        <v>CERTIFICADO DE APROBACIÓN Y TARJETA DE IDENTIFICACIÓN. CREDENCIAL DE GUARDIA PRIVADO DE SEGURIDAD OS-10 OTORGADA POR LA PREFECTURA DE SEGURIDAD PRIVADA DE CARABINEROS DE CHILE</v>
      </c>
      <c r="AF315" s="2" t="str">
        <f>+('3 Planilla Preadjudicación OTIC'!AF315)</f>
        <v>CONVOCATORIA ABIERTA</v>
      </c>
      <c r="AG315" s="2">
        <f>+('3 Planilla Preadjudicación OTIC'!AG315)</f>
        <v>23</v>
      </c>
      <c r="AH315" s="30">
        <v>2</v>
      </c>
      <c r="AI315" s="2" t="str">
        <f>+('3 Planilla Preadjudicación OTIC'!AI315)</f>
        <v>76099995-4</v>
      </c>
      <c r="AJ315" s="135" t="str">
        <f>+('3 Planilla Preadjudicación OTIC'!AJ315)</f>
        <v>Organización Técnico de Capacitación Ortecap Jerez e Hijos y Compañía LTDA</v>
      </c>
      <c r="AK315" s="4">
        <f>+('3 Planilla Preadjudicación OTIC'!AK315)</f>
        <v>90</v>
      </c>
      <c r="AL315" s="2">
        <f>+('3 Planilla Preadjudicación OTIC'!AL315)</f>
        <v>23</v>
      </c>
      <c r="AM315" s="2">
        <f>+('3 Planilla Preadjudicación OTIC'!AM315)</f>
        <v>6372</v>
      </c>
      <c r="AN315" s="12">
        <f>+('3 Planilla Preadjudicación OTIC'!AN315)</f>
        <v>0</v>
      </c>
      <c r="AO315" s="12">
        <f>+('3 Planilla Preadjudicación OTIC'!AO315)</f>
        <v>12000</v>
      </c>
      <c r="AP315" s="12" t="str">
        <f>+('3 Planilla Preadjudicación OTIC'!AP315)</f>
        <v>11.469.600</v>
      </c>
      <c r="AQ315" s="12">
        <f>+('3 Planilla Preadjudicación OTIC'!AQ315)</f>
        <v>1840000</v>
      </c>
      <c r="AR315" s="12">
        <f>+('3 Planilla Preadjudicación OTIC'!AR315)</f>
        <v>0</v>
      </c>
      <c r="AS315" s="12">
        <f>+('3 Planilla Preadjudicación OTIC'!AS315)</f>
        <v>2300000</v>
      </c>
      <c r="AT315" s="12">
        <f>+('3 Planilla Preadjudicación OTIC'!AT315)</f>
        <v>240</v>
      </c>
      <c r="AU315" s="12" t="str">
        <f>+('3 Planilla Preadjudicación OTIC'!AU315)</f>
        <v>15.849.600</v>
      </c>
      <c r="AV315" s="12" t="str">
        <f>+('3 Planilla Preadjudicación OTIC'!AV315)</f>
        <v>No</v>
      </c>
      <c r="AW315" s="4" t="str">
        <f>+('3 Planilla Preadjudicación OTIC'!AW315)</f>
        <v>sin observaciones (falta de fotografías en infraestructura)</v>
      </c>
      <c r="AX315" s="4">
        <f>+('3 Planilla Preadjudicación OTIC'!AX315)</f>
        <v>0</v>
      </c>
      <c r="AY315" s="2">
        <f>+('3 Planilla Preadjudicación OTIC'!AY315)</f>
        <v>0</v>
      </c>
      <c r="AZ315" s="2" t="str">
        <f>+('3 Planilla Preadjudicación OTIC'!BA315)</f>
        <v>-</v>
      </c>
      <c r="BA315" s="2" t="str">
        <f>+('3 Planilla Preadjudicación OTIC'!BB315)</f>
        <v>-</v>
      </c>
      <c r="BB315" s="2" t="str">
        <f>+('3 Planilla Preadjudicación OTIC'!BC315)</f>
        <v>-</v>
      </c>
      <c r="BC315" s="2" t="str">
        <f>+('3 Planilla Preadjudicación OTIC'!BD315)</f>
        <v>-</v>
      </c>
      <c r="BD315" s="2" t="str">
        <f>+('3 Planilla Preadjudicación OTIC'!BE315)</f>
        <v>-</v>
      </c>
      <c r="BE315" s="2" t="str">
        <f>+('3 Planilla Preadjudicación OTIC'!BF315)</f>
        <v>-</v>
      </c>
      <c r="BF315" s="2"/>
      <c r="BG315" s="2">
        <f>+('3 Planilla Preadjudicación OTIC'!BG315)</f>
        <v>0</v>
      </c>
      <c r="BH315" s="2">
        <f>+('3 Planilla Preadjudicación OTIC'!BH315)</f>
        <v>0</v>
      </c>
      <c r="BI315" s="2">
        <f>+('3 Planilla Preadjudicación OTIC'!BI315)</f>
        <v>0</v>
      </c>
      <c r="BJ315" s="2">
        <f>+('3 Planilla Preadjudicación OTIC'!BJ315)</f>
        <v>0</v>
      </c>
      <c r="BK315" s="2">
        <f>+('3 Planilla Preadjudicación OTIC'!BK315)</f>
        <v>0</v>
      </c>
      <c r="BL315" s="199">
        <f>+('3 Planilla Preadjudicación OTIC'!BM315)</f>
        <v>0</v>
      </c>
      <c r="BM315" s="103">
        <f>ROUND(('3 Planilla Preadjudicación OTIC'!BN315),1)</f>
        <v>0</v>
      </c>
      <c r="BN315" s="4">
        <f>+('3 Planilla Preadjudicación OTIC'!BO315)</f>
        <v>0</v>
      </c>
      <c r="BO315" s="4">
        <f>+('3 Planilla Preadjudicación OTIC'!BP315)</f>
        <v>0</v>
      </c>
      <c r="BP315" s="4">
        <f>+('3 Planilla Preadjudicación OTIC'!BQ315)</f>
        <v>0</v>
      </c>
      <c r="BQ315" s="4">
        <f>+('3 Planilla Preadjudicación OTIC'!BR315)</f>
        <v>0</v>
      </c>
      <c r="BR315" s="4">
        <f>+('3 Planilla Preadjudicación OTIC'!BS315)</f>
        <v>0</v>
      </c>
      <c r="BS315" s="4">
        <f>+('3 Planilla Preadjudicación OTIC'!BT315)</f>
        <v>0</v>
      </c>
      <c r="BT315" s="135"/>
      <c r="BU315" s="85">
        <f>IF(VLOOKUP(A315,'BD OFICIAL'!$A$1:$AL$2097,7,0)=D315,0,1)</f>
        <v>0</v>
      </c>
      <c r="BV315" s="85">
        <f>IF(VLOOKUP(A315,'BD OFICIAL'!$A$1:$AL$2097,11,0)=J315,0,1)</f>
        <v>0</v>
      </c>
      <c r="BW315" s="85">
        <f>IF(VLOOKUP(A315,'BD OFICIAL'!$A$1:$AL$2097,13,0)=L315,0,1)</f>
        <v>0</v>
      </c>
      <c r="BX315" s="2">
        <f>IF(VLOOKUP(A315,'BD OFICIAL'!$A$1:$AL$2097,16,0)=O315,0,1)</f>
        <v>0</v>
      </c>
      <c r="BY315" s="2">
        <f>IF(VLOOKUP(A315,'BD OFICIAL'!$A$1:$AL$2097,17,0)=P315,0,1)</f>
        <v>0</v>
      </c>
      <c r="BZ315" s="2">
        <f>IF(VLOOKUP(A315,'BD OFICIAL'!$A$1:$AL$2097,19,0)=R315,0,1)</f>
        <v>0</v>
      </c>
      <c r="CA315" s="2">
        <f>IF(VLOOKUP(A315,'BD OFICIAL'!$A$1:$AL$2097,21,0)=T315,0,1)</f>
        <v>0</v>
      </c>
      <c r="CB315" s="2">
        <f>IF(VLOOKUP(A315,'BD OFICIAL'!$A$1:$AL$2097,24,0)=AK315,0,1)</f>
        <v>0</v>
      </c>
      <c r="CC315" s="2">
        <f>IF(VLOOKUP(A315,'BD OFICIAL'!$A$1:$AL$2097,25,0)=X315,0,1)</f>
        <v>0</v>
      </c>
      <c r="CD315" s="2">
        <f>IF(VLOOKUP(A315,'BD OFICIAL'!$A$1:$AL$2097,26,0)=Y315,0,1)</f>
        <v>0</v>
      </c>
      <c r="CE315" s="2">
        <f>IF(VLOOKUP(A315,'BD OFICIAL'!$A$1:$AL$2097,27,0)=Z315,0,1)</f>
        <v>0</v>
      </c>
      <c r="CF315" s="2">
        <f>IF(VLOOKUP(A315,'BD OFICIAL'!$A$1:$AL$2097,28,0)=AA315,0,1)</f>
        <v>0</v>
      </c>
      <c r="CG315" s="2">
        <f>IF(VLOOKUP(A315,'BD OFICIAL'!$A$1:$AL$2097,33,0)=AF315,0,1)</f>
        <v>0</v>
      </c>
      <c r="CH315" s="2">
        <f>IF(VLOOKUP(A315,'BD OFICIAL'!$A$1:$AL$2097,35,0)=AH315,0,1)</f>
        <v>0</v>
      </c>
      <c r="CI315" s="85">
        <f>IF(VLOOKUP(A315,'BD OFICIAL'!$A$1:$AL$2097,34,0)=AL315,0,1)</f>
        <v>0</v>
      </c>
      <c r="CJ315" s="12">
        <f>VLOOKUP(A315,'BD OFICIAL'!$A$1:$AM$2097,36,0)*AM315-AP315</f>
        <v>0</v>
      </c>
      <c r="CK315" s="85" t="str">
        <f t="shared" si="143"/>
        <v>SSH</v>
      </c>
      <c r="CL315" s="85" t="str">
        <f t="shared" si="144"/>
        <v>SI</v>
      </c>
      <c r="CM315" s="85" t="str">
        <f t="shared" si="157"/>
        <v>NO</v>
      </c>
      <c r="CN315" s="31">
        <f t="shared" si="158"/>
        <v>0</v>
      </c>
      <c r="CO315" s="31">
        <f t="shared" si="145"/>
        <v>0</v>
      </c>
      <c r="CP315" s="31">
        <f t="shared" si="170"/>
        <v>0</v>
      </c>
      <c r="CQ315" s="31">
        <f>IF(Y315="NO",0,IF(Y315="SI",IF(VLOOKUP(A315,'BD OFICIAL'!$A:$AO,40,0)=AQ315,0,1)))</f>
        <v>0</v>
      </c>
      <c r="CR315" s="31">
        <f>IF(Z315="NO",0,IF(Z315="SI",IF(VLOOKUP(A315,'BD OFICIAL'!$A:$AO,41,0)=AS315,0,1)))</f>
        <v>0</v>
      </c>
      <c r="CS315" s="31">
        <f t="shared" si="146"/>
        <v>0</v>
      </c>
      <c r="CT315" s="31">
        <f t="shared" si="147"/>
        <v>0</v>
      </c>
      <c r="CU315" s="31">
        <f>IF(VLOOKUP(A315,'BD OFICIAL'!$A$1:$AL$1055,31,0)="SI",IF(AT315&gt;0,0,1),IF(AT315=0,0,1))</f>
        <v>0</v>
      </c>
      <c r="CV315" s="31">
        <f t="shared" si="148"/>
        <v>1</v>
      </c>
      <c r="CW315" s="31">
        <f t="shared" si="149"/>
        <v>1</v>
      </c>
      <c r="CX315" s="85" t="str">
        <f t="shared" si="159"/>
        <v>NO</v>
      </c>
      <c r="CY315" s="31">
        <f t="shared" si="160"/>
        <v>0</v>
      </c>
      <c r="CZ315" s="85" t="str">
        <f>IF(ISERROR(VLOOKUP(AI315,EXPERIENCIA!$A$1:$C$2100,1,0)),"NO","SI")</f>
        <v>SI</v>
      </c>
      <c r="DA315" s="85" t="str">
        <f>IF(CX315="no","NO APLICA",IF(AX315=0,"ERROR NOTA",IF(AND(AX315&gt;1,CZ315="NO"),"ERROR NOTA",IF(AND(CZ315="NO",AX315=1),0,IF(VLOOKUP(AI315,EXPERIENCIA!$A$1:$C$2100,3,0)=AX315,0,"ERROR NOTA")))))</f>
        <v>NO APLICA</v>
      </c>
      <c r="DB315" s="85" t="str">
        <f>IF(ISERROR(VLOOKUP(AI315,COMPORTAMIENTO!$A$1:$C$2100,1,0)),"NO","SI")</f>
        <v>SI</v>
      </c>
      <c r="DC315" s="85" t="str">
        <f>IF(CX315="NO","NO APLICA",IF(AY315=0,"ERROR NOTA",IF(AND(DB315="NO",AY315=7),0,IF(VLOOKUP(AI315,COMPORTAMIENTO!$A$2:$H$2100,8,0)=AY315,0,"ERROR NOTA"))))</f>
        <v>NO APLICA</v>
      </c>
      <c r="DD315" s="103" t="str">
        <f t="shared" si="161"/>
        <v>NO APLICA</v>
      </c>
      <c r="DE315" s="103" t="str">
        <f t="shared" si="162"/>
        <v>NO APLICA</v>
      </c>
      <c r="DF315" s="85" t="str">
        <f t="shared" si="150"/>
        <v>SI</v>
      </c>
      <c r="DG315" s="85">
        <f t="shared" si="151"/>
        <v>0</v>
      </c>
      <c r="DH315" s="85">
        <f t="shared" si="163"/>
        <v>0</v>
      </c>
      <c r="DI315" s="85" t="str">
        <f t="shared" si="152"/>
        <v>NO APLICA</v>
      </c>
      <c r="DJ315" s="7" t="str">
        <f t="shared" si="164"/>
        <v>NO APLICA</v>
      </c>
      <c r="DK315" s="7" t="str">
        <f t="shared" si="153"/>
        <v>NO APLICA</v>
      </c>
      <c r="DL315" s="12">
        <f t="shared" si="165"/>
        <v>6372</v>
      </c>
      <c r="DM315" s="12">
        <f>VLOOKUP(A315,'5 TD'!$A:$B,2,0)</f>
        <v>5075</v>
      </c>
      <c r="DN315" s="7" t="str">
        <f t="shared" si="154"/>
        <v>NO APLICA</v>
      </c>
      <c r="DO315" s="85" t="str">
        <f t="shared" si="155"/>
        <v>NO APLICA</v>
      </c>
      <c r="DP315" s="85" t="str">
        <f t="shared" si="171"/>
        <v>NO APLICA</v>
      </c>
      <c r="DQ315" s="7" t="str">
        <f t="shared" si="172"/>
        <v>NO APLICA</v>
      </c>
      <c r="DR315" s="85" t="str">
        <f t="shared" si="166"/>
        <v>NO APLICA</v>
      </c>
      <c r="DS315" s="2">
        <f>+('3 Planilla Preadjudicación OTIC'!BO315)</f>
        <v>0</v>
      </c>
      <c r="DT315" s="2" t="str">
        <f>IF(DR315="APROBADO",VLOOKUP(A315,'5 TD'!$D$3:$E$270,2,0),"NO APLICA")</f>
        <v>NO APLICA</v>
      </c>
      <c r="DU315" s="2" t="str">
        <f t="shared" si="173"/>
        <v>NO APLICA</v>
      </c>
      <c r="DV315" s="2" t="str">
        <f>IF(DU315="SI",VLOOKUP(A315,'5 TD'!$G$3:$H$270,2,0),"NO APLICA ")</f>
        <v xml:space="preserve">NO APLICA </v>
      </c>
      <c r="DW315" s="2" t="str">
        <f t="shared" si="167"/>
        <v>NO</v>
      </c>
      <c r="DX315" s="2" t="str">
        <f>IF(DW315="SI",VLOOKUP(A315,'5 TD'!$J$4:$K$472,2,0),"NO APLICA")</f>
        <v>NO APLICA</v>
      </c>
      <c r="DY315" s="2" t="str">
        <f t="shared" si="168"/>
        <v>NO</v>
      </c>
      <c r="DZ315" s="7" t="str">
        <f>IF(DY315="SI",VLOOKUP(A315,'5 TD'!$M$4:$N$350,2,0),"NO APLICA")</f>
        <v>NO APLICA</v>
      </c>
      <c r="EA315" s="2" t="str">
        <f t="shared" si="156"/>
        <v>NO APLICA</v>
      </c>
      <c r="EB315" s="12" t="str">
        <f t="shared" si="169"/>
        <v/>
      </c>
      <c r="EC315" s="12" t="str">
        <f>IF(EA315="SI",VLOOKUP(A315,'5 TD'!$V$4:$W$479,2,0),"NO APLICA")</f>
        <v>NO APLICA</v>
      </c>
      <c r="ED315" s="2" t="str">
        <f t="shared" si="174"/>
        <v>NO</v>
      </c>
      <c r="EE315" s="79" t="str">
        <f>IF(ED315="SI",VLOOKUP(AI315,COMPORTAMIENTO!$A$1:$H$2100,7,0),"NO APLICA")</f>
        <v>NO APLICA</v>
      </c>
      <c r="EF315" s="234" t="str">
        <f>IF(ED315="SI",VLOOKUP(A315,'5 TD'!$P$2:$Q$479,2,0),"NO APLICA")</f>
        <v>NO APLICA</v>
      </c>
      <c r="EG315" s="2" t="str">
        <f t="shared" si="175"/>
        <v>NO</v>
      </c>
      <c r="EH315" s="2">
        <f>IF(CZ315="no",0,VLOOKUP(AI315,EXPERIENCIA!$A$1:$C$2100,2,0))</f>
        <v>1</v>
      </c>
      <c r="EI315" s="2">
        <f>IF(CZ315="si",VLOOKUP(A315,'5 TD'!$S$3:$T$2103,2,0),0)</f>
        <v>24</v>
      </c>
      <c r="EJ315" s="2" t="str">
        <f t="shared" si="176"/>
        <v>NO</v>
      </c>
      <c r="EK315" s="2">
        <f>+('3 Planilla Preadjudicación OTIC'!BU316)</f>
        <v>0</v>
      </c>
      <c r="EL315" s="3"/>
      <c r="EM315" s="3"/>
      <c r="EN315" s="3"/>
    </row>
    <row r="316" spans="1:144" s="211" customFormat="1" ht="15" hidden="1" customHeight="1" x14ac:dyDescent="0.3">
      <c r="A316" s="2">
        <f>+('3 Planilla Preadjudicación OTIC'!A316)</f>
        <v>14539</v>
      </c>
      <c r="B316" s="2" t="str">
        <f>+('3 Planilla Preadjudicación OTIC'!B316)</f>
        <v>53334038-5</v>
      </c>
      <c r="C316" s="4">
        <f>+('3 Planilla Preadjudicación OTIC'!E316)</f>
        <v>2025</v>
      </c>
      <c r="D316" s="4" t="str">
        <f>+('3 Planilla Preadjudicación OTIC'!F316)</f>
        <v>Fondos Regionales</v>
      </c>
      <c r="E316" s="4" t="str">
        <f>+('3 Planilla Preadjudicación OTIC'!G316)</f>
        <v>61531000-K</v>
      </c>
      <c r="F316" s="4" t="str">
        <f>+('3 Planilla Preadjudicación OTIC'!H316)</f>
        <v>SENCE</v>
      </c>
      <c r="G316" s="4"/>
      <c r="H316" s="4"/>
      <c r="I316" s="4" t="str">
        <f>+('3 Planilla Preadjudicación OTIC'!I316)</f>
        <v>SERVICIO DE GUARDIA DE SEGURIDAD</v>
      </c>
      <c r="J316" s="4" t="str">
        <f>+('3 Planilla Preadjudicación OTIC'!J316)</f>
        <v>PF1184</v>
      </c>
      <c r="K316" s="4">
        <f>+('3 Planilla Preadjudicación OTIC'!K316)</f>
        <v>0</v>
      </c>
      <c r="L316" s="4">
        <f>+('3 Planilla Preadjudicación OTIC'!L316)</f>
        <v>0</v>
      </c>
      <c r="M316" s="2">
        <f>+('3 Planilla Preadjudicación OTIC'!M316)</f>
        <v>9</v>
      </c>
      <c r="N316" s="4" t="str">
        <f>+('3 Planilla Preadjudicación OTIC'!N316)</f>
        <v>DE LA ARAUCANÍA</v>
      </c>
      <c r="O316" s="4" t="str">
        <f>+('3 Planilla Preadjudicación OTIC'!O316)</f>
        <v>VILCÚN</v>
      </c>
      <c r="P316" s="4" t="str">
        <f>+('3 Planilla Preadjudicación OTIC'!P316)</f>
        <v>PERSONAS VULNERABLES PERTENECIENTES AL 80 % MÁS VULNERABLE</v>
      </c>
      <c r="Q316" s="4" t="str">
        <f>+('3 Planilla Preadjudicación OTIC'!Q316)</f>
        <v>PRESENCIAL</v>
      </c>
      <c r="R316" s="4" t="str">
        <f>+('3 Planilla Preadjudicación OTIC'!R316)</f>
        <v>DEPENDIENTE</v>
      </c>
      <c r="S316" s="4" t="str">
        <f>+('3 Planilla Preadjudicación OTIC'!S316)</f>
        <v>01. LUNES - MAÑANA / 04. MARTES - MAÑANA / 07. MIÉRCOLES - MAÑANA / 10. JUEVES - MAÑANA / 13. VIERNES - MAÑANA</v>
      </c>
      <c r="T316" s="2">
        <f>+('3 Planilla Preadjudicación OTIC'!T316)</f>
        <v>20</v>
      </c>
      <c r="U316" s="2">
        <f>+('3 Planilla Preadjudicación OTIC'!U316)</f>
        <v>90</v>
      </c>
      <c r="V316" s="2" t="str">
        <f>+('3 Planilla Preadjudicación OTIC'!V316)</f>
        <v> </v>
      </c>
      <c r="W316" s="2">
        <f>+('3 Planilla Preadjudicación OTIC'!W316)</f>
        <v>90</v>
      </c>
      <c r="X316" s="2">
        <f>+('3 Planilla Preadjudicación OTIC'!X316)</f>
        <v>4</v>
      </c>
      <c r="Y316" s="2" t="str">
        <f>+('3 Planilla Preadjudicación OTIC'!Y316)</f>
        <v>SI</v>
      </c>
      <c r="Z316" s="2" t="str">
        <f>+('3 Planilla Preadjudicación OTIC'!Z316)</f>
        <v>SI</v>
      </c>
      <c r="AA316" s="2" t="str">
        <f>+('3 Planilla Preadjudicación OTIC'!AA316)</f>
        <v>NO</v>
      </c>
      <c r="AB316" s="4" t="str">
        <f>+('3 Planilla Preadjudicación OTIC'!AB316)</f>
        <v> </v>
      </c>
      <c r="AC316" s="4" t="str">
        <f>+('3 Planilla Preadjudicación OTIC'!AC316)</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16" s="2" t="str">
        <f>+('3 Planilla Preadjudicación OTIC'!AD316)</f>
        <v>SI</v>
      </c>
      <c r="AE316" s="4" t="str">
        <f>+('3 Planilla Preadjudicación OTIC'!AE316)</f>
        <v>CERTIFICADO DE APROBACIÓN Y TARJETA DE IDENTIFICACIÓN. CREDENCIAL DE GUARDIA PRIVADO DE SEGURIDAD OS-10 OTORGADA POR LA PREFECTURA DE SEGURIDAD PRIVADA DE CARABINEROS DE CHILE</v>
      </c>
      <c r="AF316" s="2" t="str">
        <f>+('3 Planilla Preadjudicación OTIC'!AF316)</f>
        <v>CONVOCATORIA ABIERTA</v>
      </c>
      <c r="AG316" s="2">
        <f>+('3 Planilla Preadjudicación OTIC'!AG316)</f>
        <v>23</v>
      </c>
      <c r="AH316" s="30">
        <v>2</v>
      </c>
      <c r="AI316" s="2" t="str">
        <f>+('3 Planilla Preadjudicación OTIC'!AI316)</f>
        <v>76099995-4</v>
      </c>
      <c r="AJ316" s="135" t="str">
        <f>+('3 Planilla Preadjudicación OTIC'!AJ316)</f>
        <v>Organización Técnico de Capacitación Ortecap Jerez e Hijos y Compañía LTDA</v>
      </c>
      <c r="AK316" s="4">
        <f>+('3 Planilla Preadjudicación OTIC'!AK316)</f>
        <v>90</v>
      </c>
      <c r="AL316" s="2">
        <f>+('3 Planilla Preadjudicación OTIC'!AL316)</f>
        <v>23</v>
      </c>
      <c r="AM316" s="2">
        <f>+('3 Planilla Preadjudicación OTIC'!AM316)</f>
        <v>6372</v>
      </c>
      <c r="AN316" s="12">
        <f>+('3 Planilla Preadjudicación OTIC'!AN316)</f>
        <v>0</v>
      </c>
      <c r="AO316" s="12">
        <f>+('3 Planilla Preadjudicación OTIC'!AO316)</f>
        <v>12000</v>
      </c>
      <c r="AP316" s="12">
        <f>+('3 Planilla Preadjudicación OTIC'!AP316)</f>
        <v>11469600</v>
      </c>
      <c r="AQ316" s="12">
        <f>+('3 Planilla Preadjudicación OTIC'!AQ316)</f>
        <v>1840000</v>
      </c>
      <c r="AR316" s="12">
        <f>+('3 Planilla Preadjudicación OTIC'!AR316)</f>
        <v>0</v>
      </c>
      <c r="AS316" s="12">
        <f>+('3 Planilla Preadjudicación OTIC'!AS316)</f>
        <v>2300000</v>
      </c>
      <c r="AT316" s="12">
        <f>+('3 Planilla Preadjudicación OTIC'!AT316)</f>
        <v>240000</v>
      </c>
      <c r="AU316" s="12" t="str">
        <f>+('3 Planilla Preadjudicación OTIC'!AU316)</f>
        <v>15.849.600</v>
      </c>
      <c r="AV316" s="12" t="str">
        <f>+('3 Planilla Preadjudicación OTIC'!AV316)</f>
        <v>Si</v>
      </c>
      <c r="AW316" s="2" t="str">
        <f>+('3 Planilla Preadjudicación OTIC'!AW316)</f>
        <v>sin observaciones</v>
      </c>
      <c r="AX316" s="4">
        <f>+('3 Planilla Preadjudicación OTIC'!AX316)</f>
        <v>1</v>
      </c>
      <c r="AY316" s="2">
        <f>+('3 Planilla Preadjudicación OTIC'!AY316)</f>
        <v>7</v>
      </c>
      <c r="AZ316" s="2" t="str">
        <f>+('3 Planilla Preadjudicación OTIC'!BA316)</f>
        <v>-</v>
      </c>
      <c r="BA316" s="2" t="str">
        <f>+('3 Planilla Preadjudicación OTIC'!BB316)</f>
        <v>-</v>
      </c>
      <c r="BB316" s="2" t="str">
        <f>+('3 Planilla Preadjudicación OTIC'!BC316)</f>
        <v>-</v>
      </c>
      <c r="BC316" s="2" t="str">
        <f>+('3 Planilla Preadjudicación OTIC'!BD316)</f>
        <v>-</v>
      </c>
      <c r="BD316" s="2" t="str">
        <f>+('3 Planilla Preadjudicación OTIC'!BE316)</f>
        <v>-</v>
      </c>
      <c r="BE316" s="2" t="str">
        <f>+('3 Planilla Preadjudicación OTIC'!BF316)</f>
        <v>-</v>
      </c>
      <c r="BF316" s="2"/>
      <c r="BG316" s="2">
        <f>+('3 Planilla Preadjudicación OTIC'!BG316)</f>
        <v>6.8</v>
      </c>
      <c r="BH316" s="2">
        <f>+('3 Planilla Preadjudicación OTIC'!BH316)</f>
        <v>6.3</v>
      </c>
      <c r="BI316" s="2">
        <f>+('3 Planilla Preadjudicación OTIC'!BI316)</f>
        <v>5.7</v>
      </c>
      <c r="BJ316" s="2">
        <f>+('3 Planilla Preadjudicación OTIC'!BJ316)</f>
        <v>6.5</v>
      </c>
      <c r="BK316" s="2">
        <f>+('3 Planilla Preadjudicación OTIC'!BK316)</f>
        <v>4.5</v>
      </c>
      <c r="BL316" s="199">
        <f>+('3 Planilla Preadjudicación OTIC'!BM316)</f>
        <v>5.6</v>
      </c>
      <c r="BM316" s="103">
        <f>ROUND(('3 Planilla Preadjudicación OTIC'!BN316),1)</f>
        <v>5.7</v>
      </c>
      <c r="BN316" s="4">
        <f>+('3 Planilla Preadjudicación OTIC'!BO316)</f>
        <v>0</v>
      </c>
      <c r="BO316" s="4">
        <f>+('3 Planilla Preadjudicación OTIC'!BP316)</f>
        <v>0</v>
      </c>
      <c r="BP316" s="4">
        <f>+('3 Planilla Preadjudicación OTIC'!BQ316)</f>
        <v>0</v>
      </c>
      <c r="BQ316" s="4">
        <f>+('3 Planilla Preadjudicación OTIC'!BR316)</f>
        <v>0</v>
      </c>
      <c r="BR316" s="4">
        <f>+('3 Planilla Preadjudicación OTIC'!BS316)</f>
        <v>0</v>
      </c>
      <c r="BS316" s="4">
        <f>+('3 Planilla Preadjudicación OTIC'!BT316)</f>
        <v>0</v>
      </c>
      <c r="BT316" s="135"/>
      <c r="BU316" s="85">
        <f>IF(VLOOKUP(A316,'BD OFICIAL'!$A$1:$AL$2097,7,0)=D316,0,1)</f>
        <v>0</v>
      </c>
      <c r="BV316" s="85">
        <f>IF(VLOOKUP(A316,'BD OFICIAL'!$A$1:$AL$2097,11,0)=J316,0,1)</f>
        <v>0</v>
      </c>
      <c r="BW316" s="85">
        <f>IF(VLOOKUP(A316,'BD OFICIAL'!$A$1:$AL$2097,13,0)=L316,0,1)</f>
        <v>0</v>
      </c>
      <c r="BX316" s="2">
        <f>IF(VLOOKUP(A316,'BD OFICIAL'!$A$1:$AL$2097,16,0)=O316,0,1)</f>
        <v>0</v>
      </c>
      <c r="BY316" s="2">
        <f>IF(VLOOKUP(A316,'BD OFICIAL'!$A$1:$AL$2097,17,0)=P316,0,1)</f>
        <v>0</v>
      </c>
      <c r="BZ316" s="2">
        <f>IF(VLOOKUP(A316,'BD OFICIAL'!$A$1:$AL$2097,19,0)=R316,0,1)</f>
        <v>0</v>
      </c>
      <c r="CA316" s="2">
        <f>IF(VLOOKUP(A316,'BD OFICIAL'!$A$1:$AL$2097,21,0)=T316,0,1)</f>
        <v>0</v>
      </c>
      <c r="CB316" s="2">
        <f>IF(VLOOKUP(A316,'BD OFICIAL'!$A$1:$AL$2097,24,0)=AK316,0,1)</f>
        <v>0</v>
      </c>
      <c r="CC316" s="2">
        <f>IF(VLOOKUP(A316,'BD OFICIAL'!$A$1:$AL$2097,25,0)=X316,0,1)</f>
        <v>0</v>
      </c>
      <c r="CD316" s="2">
        <f>IF(VLOOKUP(A316,'BD OFICIAL'!$A$1:$AL$2097,26,0)=Y316,0,1)</f>
        <v>0</v>
      </c>
      <c r="CE316" s="2">
        <f>IF(VLOOKUP(A316,'BD OFICIAL'!$A$1:$AL$2097,27,0)=Z316,0,1)</f>
        <v>0</v>
      </c>
      <c r="CF316" s="2">
        <f>IF(VLOOKUP(A316,'BD OFICIAL'!$A$1:$AL$2097,28,0)=AA316,0,1)</f>
        <v>0</v>
      </c>
      <c r="CG316" s="2">
        <f>IF(VLOOKUP(A316,'BD OFICIAL'!$A$1:$AL$2097,33,0)=AF316,0,1)</f>
        <v>0</v>
      </c>
      <c r="CH316" s="2">
        <f>IF(VLOOKUP(A316,'BD OFICIAL'!$A$1:$AL$2097,35,0)=AH316,0,1)</f>
        <v>0</v>
      </c>
      <c r="CI316" s="85">
        <f>IF(VLOOKUP(A316,'BD OFICIAL'!$A$1:$AL$2097,34,0)=AL316,0,1)</f>
        <v>0</v>
      </c>
      <c r="CJ316" s="12">
        <f>VLOOKUP(A316,'BD OFICIAL'!$A$1:$AM$2097,36,0)*AM316-AP316</f>
        <v>0</v>
      </c>
      <c r="CK316" s="85" t="str">
        <f t="shared" si="143"/>
        <v>SSH</v>
      </c>
      <c r="CL316" s="85" t="str">
        <f t="shared" si="144"/>
        <v>SI</v>
      </c>
      <c r="CM316" s="85" t="str">
        <f t="shared" si="157"/>
        <v>NO</v>
      </c>
      <c r="CN316" s="31">
        <f t="shared" si="158"/>
        <v>0</v>
      </c>
      <c r="CO316" s="31">
        <f t="shared" si="145"/>
        <v>0</v>
      </c>
      <c r="CP316" s="31">
        <f t="shared" si="170"/>
        <v>0</v>
      </c>
      <c r="CQ316" s="31">
        <f>IF(Y316="NO",0,IF(Y316="SI",IF(VLOOKUP(A316,'BD OFICIAL'!$A:$AO,40,0)=AQ316,0,1)))</f>
        <v>0</v>
      </c>
      <c r="CR316" s="31">
        <f>IF(Z316="NO",0,IF(Z316="SI",IF(VLOOKUP(A316,'BD OFICIAL'!$A:$AO,41,0)=AS316,0,1)))</f>
        <v>0</v>
      </c>
      <c r="CS316" s="31">
        <f t="shared" si="146"/>
        <v>0</v>
      </c>
      <c r="CT316" s="31">
        <f t="shared" si="147"/>
        <v>0</v>
      </c>
      <c r="CU316" s="31">
        <f>IF(VLOOKUP(A316,'BD OFICIAL'!$A$1:$AL$1055,31,0)="SI",IF(AT316&gt;0,0,1),IF(AT316=0,0,1))</f>
        <v>0</v>
      </c>
      <c r="CV316" s="31">
        <f t="shared" si="148"/>
        <v>0</v>
      </c>
      <c r="CW316" s="31">
        <f t="shared" si="149"/>
        <v>0</v>
      </c>
      <c r="CX316" s="85" t="str">
        <f t="shared" si="159"/>
        <v>SI</v>
      </c>
      <c r="CY316" s="31">
        <f t="shared" si="160"/>
        <v>0</v>
      </c>
      <c r="CZ316" s="85" t="str">
        <f>IF(ISERROR(VLOOKUP(AI316,EXPERIENCIA!$A$1:$C$2100,1,0)),"NO","SI")</f>
        <v>SI</v>
      </c>
      <c r="DA316" s="85">
        <f>IF(CX316="no","NO APLICA",IF(AX316=0,"ERROR NOTA",IF(AND(AX316&gt;1,CZ316="NO"),"ERROR NOTA",IF(AND(CZ316="NO",AX316=1),0,IF(VLOOKUP(AI316,EXPERIENCIA!$A$1:$C$2100,3,0)=AX316,0,"ERROR NOTA")))))</f>
        <v>0</v>
      </c>
      <c r="DB316" s="85" t="str">
        <f>IF(ISERROR(VLOOKUP(AI316,COMPORTAMIENTO!$A$1:$C$2100,1,0)),"NO","SI")</f>
        <v>SI</v>
      </c>
      <c r="DC316" s="85">
        <f>IF(CX316="NO","NO APLICA",IF(AY316=0,"ERROR NOTA",IF(AND(DB316="NO",AY316=7),0,IF(VLOOKUP(AI316,COMPORTAMIENTO!$A$2:$H$2100,8,0)=AY316,0,"ERROR NOTA"))))</f>
        <v>0</v>
      </c>
      <c r="DD316" s="103">
        <f t="shared" si="161"/>
        <v>0.1</v>
      </c>
      <c r="DE316" s="103">
        <f t="shared" si="162"/>
        <v>0.70000000000000007</v>
      </c>
      <c r="DF316" s="85" t="str">
        <f t="shared" si="150"/>
        <v>SI</v>
      </c>
      <c r="DG316" s="85">
        <f t="shared" si="151"/>
        <v>0</v>
      </c>
      <c r="DH316" s="85">
        <f t="shared" si="163"/>
        <v>0</v>
      </c>
      <c r="DI316" s="85">
        <f t="shared" si="152"/>
        <v>0</v>
      </c>
      <c r="DJ316" s="7">
        <f t="shared" si="164"/>
        <v>6.1700000000000008</v>
      </c>
      <c r="DK316" s="7">
        <f t="shared" si="153"/>
        <v>6.1700000000000008</v>
      </c>
      <c r="DL316" s="12">
        <f t="shared" si="165"/>
        <v>6372</v>
      </c>
      <c r="DM316" s="12">
        <f>VLOOKUP(A316,'5 TD'!$A:$B,2,0)</f>
        <v>5075</v>
      </c>
      <c r="DN316" s="7">
        <f t="shared" si="154"/>
        <v>5.6</v>
      </c>
      <c r="DO316" s="85" t="str">
        <f t="shared" si="155"/>
        <v>APROBADO</v>
      </c>
      <c r="DP316" s="85" t="str">
        <f t="shared" si="171"/>
        <v>APROBADO</v>
      </c>
      <c r="DQ316" s="7">
        <f t="shared" si="172"/>
        <v>5.7</v>
      </c>
      <c r="DR316" s="85" t="str">
        <f t="shared" si="166"/>
        <v>APROBADO</v>
      </c>
      <c r="DS316" s="2">
        <f>+('3 Planilla Preadjudicación OTIC'!BO316)</f>
        <v>0</v>
      </c>
      <c r="DT316" s="2">
        <f>IF(DR316="APROBADO",VLOOKUP(A316,'5 TD'!$D$3:$E$270,2,0),"NO APLICA")</f>
        <v>6.6</v>
      </c>
      <c r="DU316" s="2" t="str">
        <f t="shared" si="173"/>
        <v>NO</v>
      </c>
      <c r="DV316" s="2" t="str">
        <f>IF(DU316="SI",VLOOKUP(A316,'5 TD'!$G$3:$H$270,2,0),"NO APLICA ")</f>
        <v xml:space="preserve">NO APLICA </v>
      </c>
      <c r="DW316" s="2" t="str">
        <f t="shared" si="167"/>
        <v>NO</v>
      </c>
      <c r="DX316" s="2" t="str">
        <f>IF(DW316="SI",VLOOKUP(A316,'5 TD'!$J$4:$K$472,2,0),"NO APLICA")</f>
        <v>NO APLICA</v>
      </c>
      <c r="DY316" s="2" t="str">
        <f t="shared" si="168"/>
        <v>NO</v>
      </c>
      <c r="DZ316" s="7" t="str">
        <f>IF(DY316="SI",VLOOKUP(A316,'5 TD'!$M$4:$N$350,2,0),"NO APLICA")</f>
        <v>NO APLICA</v>
      </c>
      <c r="EA316" s="2" t="str">
        <f t="shared" si="156"/>
        <v>NO APLICA</v>
      </c>
      <c r="EB316" s="12" t="str">
        <f t="shared" si="169"/>
        <v/>
      </c>
      <c r="EC316" s="12" t="str">
        <f>IF(EA316="SI",VLOOKUP(A316,'5 TD'!$V$4:$W$479,2,0),"NO APLICA")</f>
        <v>NO APLICA</v>
      </c>
      <c r="ED316" s="2" t="str">
        <f t="shared" si="174"/>
        <v>NO</v>
      </c>
      <c r="EE316" s="79" t="str">
        <f>IF(ED316="SI",VLOOKUP(AI316,COMPORTAMIENTO!$A$1:$H$2100,7,0),"NO APLICA")</f>
        <v>NO APLICA</v>
      </c>
      <c r="EF316" s="234" t="str">
        <f>IF(ED316="SI",VLOOKUP(A316,'5 TD'!$P$2:$Q$479,2,0),"NO APLICA")</f>
        <v>NO APLICA</v>
      </c>
      <c r="EG316" s="2" t="str">
        <f t="shared" si="175"/>
        <v>NO</v>
      </c>
      <c r="EH316" s="2">
        <f>IF(CZ316="no",0,VLOOKUP(AI316,EXPERIENCIA!$A$1:$C$2100,2,0))</f>
        <v>1</v>
      </c>
      <c r="EI316" s="2">
        <f>IF(CZ316="si",VLOOKUP(A316,'5 TD'!$S$3:$T$2103,2,0),0)</f>
        <v>24</v>
      </c>
      <c r="EJ316" s="2" t="str">
        <f t="shared" si="176"/>
        <v>NO</v>
      </c>
      <c r="EK316" s="2">
        <f>+('3 Planilla Preadjudicación OTIC'!BU317)</f>
        <v>0</v>
      </c>
      <c r="EL316" s="211" t="s">
        <v>1699</v>
      </c>
      <c r="EM316" s="229" t="s">
        <v>1700</v>
      </c>
      <c r="EN316" s="211" t="s">
        <v>1715</v>
      </c>
    </row>
    <row r="317" spans="1:144" s="3" customFormat="1" ht="15" hidden="1" customHeight="1" x14ac:dyDescent="0.3">
      <c r="A317" s="2">
        <f>+('3 Planilla Preadjudicación OTIC'!A317)</f>
        <v>14540</v>
      </c>
      <c r="B317" s="2" t="str">
        <f>+('3 Planilla Preadjudicación OTIC'!B317)</f>
        <v>53334038-5</v>
      </c>
      <c r="C317" s="4">
        <f>+('3 Planilla Preadjudicación OTIC'!E317)</f>
        <v>2025</v>
      </c>
      <c r="D317" s="4" t="str">
        <f>+('3 Planilla Preadjudicación OTIC'!F317)</f>
        <v>Fondos Regionales</v>
      </c>
      <c r="E317" s="4" t="str">
        <f>+('3 Planilla Preadjudicación OTIC'!G317)</f>
        <v>61531000-K</v>
      </c>
      <c r="F317" s="4" t="str">
        <f>+('3 Planilla Preadjudicación OTIC'!H317)</f>
        <v>SENCE</v>
      </c>
      <c r="G317" s="4"/>
      <c r="H317" s="4"/>
      <c r="I317" s="4" t="str">
        <f>+('3 Planilla Preadjudicación OTIC'!I317)</f>
        <v>SERVICIO DE GUARDIA DE SEGURIDAD</v>
      </c>
      <c r="J317" s="4" t="str">
        <f>+('3 Planilla Preadjudicación OTIC'!J317)</f>
        <v>PF1184</v>
      </c>
      <c r="K317" s="4">
        <f>+('3 Planilla Preadjudicación OTIC'!K317)</f>
        <v>0</v>
      </c>
      <c r="L317" s="4">
        <f>+('3 Planilla Preadjudicación OTIC'!L317)</f>
        <v>0</v>
      </c>
      <c r="M317" s="2">
        <f>+('3 Planilla Preadjudicación OTIC'!M317)</f>
        <v>9</v>
      </c>
      <c r="N317" s="4" t="str">
        <f>+('3 Planilla Preadjudicación OTIC'!N317)</f>
        <v>DE LA ARAUCANÍA</v>
      </c>
      <c r="O317" s="4" t="str">
        <f>+('3 Planilla Preadjudicación OTIC'!O317)</f>
        <v>PURÉN</v>
      </c>
      <c r="P317" s="4" t="str">
        <f>+('3 Planilla Preadjudicación OTIC'!P317)</f>
        <v>PERSONAS VULNERABLES PERTENECIENTES AL 80 % MÁS VULNERABLE</v>
      </c>
      <c r="Q317" s="4" t="str">
        <f>+('3 Planilla Preadjudicación OTIC'!Q317)</f>
        <v>PRESENCIAL</v>
      </c>
      <c r="R317" s="4" t="str">
        <f>+('3 Planilla Preadjudicación OTIC'!R317)</f>
        <v>DEPENDIENTE</v>
      </c>
      <c r="S317" s="4" t="str">
        <f>+('3 Planilla Preadjudicación OTIC'!S317)</f>
        <v>01. LUNES - MAÑANA / 04. MARTES - MAÑANA / 07. MIÉRCOLES - MAÑANA / 10. JUEVES - MAÑANA / 13. VIERNES - MAÑANA</v>
      </c>
      <c r="T317" s="2">
        <f>+('3 Planilla Preadjudicación OTIC'!T317)</f>
        <v>20</v>
      </c>
      <c r="U317" s="2">
        <f>+('3 Planilla Preadjudicación OTIC'!U317)</f>
        <v>90</v>
      </c>
      <c r="V317" s="2" t="str">
        <f>+('3 Planilla Preadjudicación OTIC'!V317)</f>
        <v> </v>
      </c>
      <c r="W317" s="2">
        <f>+('3 Planilla Preadjudicación OTIC'!W317)</f>
        <v>90</v>
      </c>
      <c r="X317" s="2">
        <f>+('3 Planilla Preadjudicación OTIC'!X317)</f>
        <v>4</v>
      </c>
      <c r="Y317" s="2" t="str">
        <f>+('3 Planilla Preadjudicación OTIC'!Y317)</f>
        <v>SI</v>
      </c>
      <c r="Z317" s="2" t="str">
        <f>+('3 Planilla Preadjudicación OTIC'!Z317)</f>
        <v>SI</v>
      </c>
      <c r="AA317" s="2" t="str">
        <f>+('3 Planilla Preadjudicación OTIC'!AA317)</f>
        <v>NO</v>
      </c>
      <c r="AB317" s="4" t="str">
        <f>+('3 Planilla Preadjudicación OTIC'!AB317)</f>
        <v> </v>
      </c>
      <c r="AC317" s="4" t="str">
        <f>+('3 Planilla Preadjudicación OTIC'!AC317)</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17" s="2" t="str">
        <f>+('3 Planilla Preadjudicación OTIC'!AD317)</f>
        <v>SI</v>
      </c>
      <c r="AE317" s="4" t="str">
        <f>+('3 Planilla Preadjudicación OTIC'!AE317)</f>
        <v>CERTIFICADO DE APROBACIÓN Y TARJETA DE IDENTIFICACIÓN. CREDENCIAL DE GUARDIA PRIVADO DE SEGURIDAD OS-10 OTORGADA POR LA PREFECTURA DE SEGURIDAD PRIVADA DE CARABINEROS DE CHILE</v>
      </c>
      <c r="AF317" s="2" t="str">
        <f>+('3 Planilla Preadjudicación OTIC'!AF317)</f>
        <v>CONVOCATORIA ABIERTA</v>
      </c>
      <c r="AG317" s="2">
        <f>+('3 Planilla Preadjudicación OTIC'!AG317)</f>
        <v>23</v>
      </c>
      <c r="AH317" s="30">
        <v>2</v>
      </c>
      <c r="AI317" s="2" t="str">
        <f>+('3 Planilla Preadjudicación OTIC'!AI317)</f>
        <v>76099995-4</v>
      </c>
      <c r="AJ317" s="135" t="str">
        <f>+('3 Planilla Preadjudicación OTIC'!AJ317)</f>
        <v>Organización Técnico de Capacitación Ortecap Jerez e Hijos y Compañía LTDA</v>
      </c>
      <c r="AK317" s="4">
        <f>+('3 Planilla Preadjudicación OTIC'!AK317)</f>
        <v>0</v>
      </c>
      <c r="AL317" s="2">
        <f>+('3 Planilla Preadjudicación OTIC'!AL317)</f>
        <v>0</v>
      </c>
      <c r="AM317" s="2">
        <f>+('3 Planilla Preadjudicación OTIC'!AM317)</f>
        <v>5.0750000000000002</v>
      </c>
      <c r="AN317" s="12">
        <f>+('3 Planilla Preadjudicación OTIC'!AN317)</f>
        <v>0</v>
      </c>
      <c r="AO317" s="12">
        <f>+('3 Planilla Preadjudicación OTIC'!AO317)</f>
        <v>0</v>
      </c>
      <c r="AP317" s="12">
        <f>+('3 Planilla Preadjudicación OTIC'!AP317)</f>
        <v>0</v>
      </c>
      <c r="AQ317" s="12">
        <f>+('3 Planilla Preadjudicación OTIC'!AQ317)</f>
        <v>0</v>
      </c>
      <c r="AR317" s="12">
        <f>+('3 Planilla Preadjudicación OTIC'!AR317)</f>
        <v>0</v>
      </c>
      <c r="AS317" s="12">
        <f>+('3 Planilla Preadjudicación OTIC'!AS317)</f>
        <v>0</v>
      </c>
      <c r="AT317" s="12">
        <f>+('3 Planilla Preadjudicación OTIC'!AT317)</f>
        <v>0</v>
      </c>
      <c r="AU317" s="12">
        <f>+('3 Planilla Preadjudicación OTIC'!AU317)</f>
        <v>0</v>
      </c>
      <c r="AV317" s="12" t="str">
        <f>+('3 Planilla Preadjudicación OTIC'!AV317)</f>
        <v>No</v>
      </c>
      <c r="AW317" s="4" t="str">
        <f>+('3 Planilla Preadjudicación OTIC'!AW317)</f>
        <v xml:space="preserve">No viene anexo incluido </v>
      </c>
      <c r="AX317" s="4">
        <f>+('3 Planilla Preadjudicación OTIC'!AX317)</f>
        <v>0</v>
      </c>
      <c r="AY317" s="2">
        <f>+('3 Planilla Preadjudicación OTIC'!AY317)</f>
        <v>0</v>
      </c>
      <c r="AZ317" s="2" t="str">
        <f>+('3 Planilla Preadjudicación OTIC'!BA317)</f>
        <v>-</v>
      </c>
      <c r="BA317" s="2" t="str">
        <f>+('3 Planilla Preadjudicación OTIC'!BB317)</f>
        <v>-</v>
      </c>
      <c r="BB317" s="2" t="str">
        <f>+('3 Planilla Preadjudicación OTIC'!BC317)</f>
        <v>-</v>
      </c>
      <c r="BC317" s="2" t="str">
        <f>+('3 Planilla Preadjudicación OTIC'!BD317)</f>
        <v>-</v>
      </c>
      <c r="BD317" s="2" t="str">
        <f>+('3 Planilla Preadjudicación OTIC'!BE317)</f>
        <v>-</v>
      </c>
      <c r="BE317" s="2" t="str">
        <f>+('3 Planilla Preadjudicación OTIC'!BF317)</f>
        <v>-</v>
      </c>
      <c r="BF317" s="2"/>
      <c r="BG317" s="2">
        <f>+('3 Planilla Preadjudicación OTIC'!BG317)</f>
        <v>0</v>
      </c>
      <c r="BH317" s="2">
        <f>+('3 Planilla Preadjudicación OTIC'!BH317)</f>
        <v>0</v>
      </c>
      <c r="BI317" s="2">
        <f>+('3 Planilla Preadjudicación OTIC'!BI317)</f>
        <v>0</v>
      </c>
      <c r="BJ317" s="2">
        <f>+('3 Planilla Preadjudicación OTIC'!BJ317)</f>
        <v>0</v>
      </c>
      <c r="BK317" s="2">
        <f>+('3 Planilla Preadjudicación OTIC'!BK317)</f>
        <v>0</v>
      </c>
      <c r="BL317" s="199">
        <f>+('3 Planilla Preadjudicación OTIC'!BM317)</f>
        <v>0</v>
      </c>
      <c r="BM317" s="103">
        <f>ROUND(('3 Planilla Preadjudicación OTIC'!BN317),1)</f>
        <v>0</v>
      </c>
      <c r="BN317" s="4">
        <f>+('3 Planilla Preadjudicación OTIC'!BO317)</f>
        <v>0</v>
      </c>
      <c r="BO317" s="4">
        <f>+('3 Planilla Preadjudicación OTIC'!BP317)</f>
        <v>0</v>
      </c>
      <c r="BP317" s="4">
        <f>+('3 Planilla Preadjudicación OTIC'!BQ317)</f>
        <v>0</v>
      </c>
      <c r="BQ317" s="4">
        <f>+('3 Planilla Preadjudicación OTIC'!BR317)</f>
        <v>0</v>
      </c>
      <c r="BR317" s="4">
        <f>+('3 Planilla Preadjudicación OTIC'!BS317)</f>
        <v>0</v>
      </c>
      <c r="BS317" s="4">
        <f>+('3 Planilla Preadjudicación OTIC'!BT317)</f>
        <v>0</v>
      </c>
      <c r="BT317" s="135"/>
      <c r="BU317" s="85">
        <f>IF(VLOOKUP(A317,'BD OFICIAL'!$A$1:$AL$2097,7,0)=D317,0,1)</f>
        <v>0</v>
      </c>
      <c r="BV317" s="85">
        <f>IF(VLOOKUP(A317,'BD OFICIAL'!$A$1:$AL$2097,11,0)=J317,0,1)</f>
        <v>0</v>
      </c>
      <c r="BW317" s="85">
        <f>IF(VLOOKUP(A317,'BD OFICIAL'!$A$1:$AL$2097,13,0)=L317,0,1)</f>
        <v>0</v>
      </c>
      <c r="BX317" s="2">
        <f>IF(VLOOKUP(A317,'BD OFICIAL'!$A$1:$AL$2097,16,0)=O317,0,1)</f>
        <v>0</v>
      </c>
      <c r="BY317" s="2">
        <f>IF(VLOOKUP(A317,'BD OFICIAL'!$A$1:$AL$2097,17,0)=P317,0,1)</f>
        <v>0</v>
      </c>
      <c r="BZ317" s="2">
        <f>IF(VLOOKUP(A317,'BD OFICIAL'!$A$1:$AL$2097,19,0)=R317,0,1)</f>
        <v>0</v>
      </c>
      <c r="CA317" s="2">
        <f>IF(VLOOKUP(A317,'BD OFICIAL'!$A$1:$AL$2097,21,0)=T317,0,1)</f>
        <v>0</v>
      </c>
      <c r="CB317" s="2">
        <f>IF(VLOOKUP(A317,'BD OFICIAL'!$A$1:$AL$2097,24,0)=AK317,0,1)</f>
        <v>1</v>
      </c>
      <c r="CC317" s="2">
        <f>IF(VLOOKUP(A317,'BD OFICIAL'!$A$1:$AL$2097,25,0)=X317,0,1)</f>
        <v>0</v>
      </c>
      <c r="CD317" s="2">
        <f>IF(VLOOKUP(A317,'BD OFICIAL'!$A$1:$AL$2097,26,0)=Y317,0,1)</f>
        <v>0</v>
      </c>
      <c r="CE317" s="2">
        <f>IF(VLOOKUP(A317,'BD OFICIAL'!$A$1:$AL$2097,27,0)=Z317,0,1)</f>
        <v>0</v>
      </c>
      <c r="CF317" s="2">
        <f>IF(VLOOKUP(A317,'BD OFICIAL'!$A$1:$AL$2097,28,0)=AA317,0,1)</f>
        <v>0</v>
      </c>
      <c r="CG317" s="2">
        <f>IF(VLOOKUP(A317,'BD OFICIAL'!$A$1:$AL$2097,33,0)=AF317,0,1)</f>
        <v>0</v>
      </c>
      <c r="CH317" s="2">
        <f>IF(VLOOKUP(A317,'BD OFICIAL'!$A$1:$AL$2097,35,0)=AH317,0,1)</f>
        <v>0</v>
      </c>
      <c r="CI317" s="85">
        <f>IF(VLOOKUP(A317,'BD OFICIAL'!$A$1:$AL$2097,34,0)=AL317,0,1)</f>
        <v>1</v>
      </c>
      <c r="CJ317" s="12">
        <f>VLOOKUP(A317,'BD OFICIAL'!$A$1:$AM$2097,36,0)*AM317-AP317</f>
        <v>9135</v>
      </c>
      <c r="CK317" s="85" t="str">
        <f t="shared" si="143"/>
        <v>SSH</v>
      </c>
      <c r="CL317" s="85" t="str">
        <f t="shared" si="144"/>
        <v>SI</v>
      </c>
      <c r="CM317" s="85" t="str">
        <f t="shared" si="157"/>
        <v>NO</v>
      </c>
      <c r="CN317" s="31">
        <f t="shared" si="158"/>
        <v>0</v>
      </c>
      <c r="CO317" s="31">
        <f t="shared" si="145"/>
        <v>1</v>
      </c>
      <c r="CP317" s="31">
        <f t="shared" si="170"/>
        <v>1</v>
      </c>
      <c r="CQ317" s="31">
        <f>IF(Y317="NO",0,IF(Y317="SI",IF(VLOOKUP(A317,'BD OFICIAL'!$A:$AO,40,0)=AQ317,0,1)))</f>
        <v>1</v>
      </c>
      <c r="CR317" s="31">
        <f>IF(Z317="NO",0,IF(Z317="SI",IF(VLOOKUP(A317,'BD OFICIAL'!$A:$AO,41,0)=AS317,0,1)))</f>
        <v>1</v>
      </c>
      <c r="CS317" s="31">
        <f t="shared" si="146"/>
        <v>0</v>
      </c>
      <c r="CT317" s="31">
        <f t="shared" si="147"/>
        <v>0</v>
      </c>
      <c r="CU317" s="31">
        <f>IF(VLOOKUP(A317,'BD OFICIAL'!$A$1:$AL$1055,31,0)="SI",IF(AT317&gt;0,0,1),IF(AT317=0,0,1))</f>
        <v>1</v>
      </c>
      <c r="CV317" s="31">
        <f t="shared" si="148"/>
        <v>0</v>
      </c>
      <c r="CW317" s="31">
        <f t="shared" si="149"/>
        <v>0</v>
      </c>
      <c r="CX317" s="85" t="str">
        <f t="shared" si="159"/>
        <v>NO</v>
      </c>
      <c r="CY317" s="31">
        <f t="shared" si="160"/>
        <v>0</v>
      </c>
      <c r="CZ317" s="85" t="str">
        <f>IF(ISERROR(VLOOKUP(AI317,EXPERIENCIA!$A$1:$C$2100,1,0)),"NO","SI")</f>
        <v>SI</v>
      </c>
      <c r="DA317" s="85" t="str">
        <f>IF(CX317="no","NO APLICA",IF(AX317=0,"ERROR NOTA",IF(AND(AX317&gt;1,CZ317="NO"),"ERROR NOTA",IF(AND(CZ317="NO",AX317=1),0,IF(VLOOKUP(AI317,EXPERIENCIA!$A$1:$C$2100,3,0)=AX317,0,"ERROR NOTA")))))</f>
        <v>NO APLICA</v>
      </c>
      <c r="DB317" s="85" t="str">
        <f>IF(ISERROR(VLOOKUP(AI317,COMPORTAMIENTO!$A$1:$C$2100,1,0)),"NO","SI")</f>
        <v>SI</v>
      </c>
      <c r="DC317" s="85" t="str">
        <f>IF(CX317="NO","NO APLICA",IF(AY317=0,"ERROR NOTA",IF(AND(DB317="NO",AY317=7),0,IF(VLOOKUP(AI317,COMPORTAMIENTO!$A$2:$H$2100,8,0)=AY317,0,"ERROR NOTA"))))</f>
        <v>NO APLICA</v>
      </c>
      <c r="DD317" s="103" t="str">
        <f t="shared" si="161"/>
        <v>NO APLICA</v>
      </c>
      <c r="DE317" s="103" t="str">
        <f t="shared" si="162"/>
        <v>NO APLICA</v>
      </c>
      <c r="DF317" s="85" t="str">
        <f t="shared" si="150"/>
        <v>SI</v>
      </c>
      <c r="DG317" s="85">
        <f t="shared" si="151"/>
        <v>0</v>
      </c>
      <c r="DH317" s="85">
        <f t="shared" si="163"/>
        <v>0</v>
      </c>
      <c r="DI317" s="85" t="str">
        <f t="shared" si="152"/>
        <v>NO APLICA</v>
      </c>
      <c r="DJ317" s="7" t="str">
        <f t="shared" si="164"/>
        <v>NO APLICA</v>
      </c>
      <c r="DK317" s="7" t="str">
        <f t="shared" si="153"/>
        <v>NO APLICA</v>
      </c>
      <c r="DL317" s="12">
        <f t="shared" si="165"/>
        <v>5.0750000000000002</v>
      </c>
      <c r="DM317" s="12">
        <f>VLOOKUP(A317,'5 TD'!$A:$B,2,0)</f>
        <v>5075</v>
      </c>
      <c r="DN317" s="7" t="str">
        <f t="shared" si="154"/>
        <v>NO APLICA</v>
      </c>
      <c r="DO317" s="85" t="str">
        <f t="shared" si="155"/>
        <v>NO APLICA</v>
      </c>
      <c r="DP317" s="85" t="str">
        <f t="shared" si="171"/>
        <v>NO APLICA</v>
      </c>
      <c r="DQ317" s="7" t="str">
        <f t="shared" si="172"/>
        <v>NO APLICA</v>
      </c>
      <c r="DR317" s="85" t="str">
        <f t="shared" si="166"/>
        <v>NO APLICA</v>
      </c>
      <c r="DS317" s="2">
        <f>+('3 Planilla Preadjudicación OTIC'!BO317)</f>
        <v>0</v>
      </c>
      <c r="DT317" s="2" t="str">
        <f>IF(DR317="APROBADO",VLOOKUP(A317,'5 TD'!$D$3:$E$270,2,0),"NO APLICA")</f>
        <v>NO APLICA</v>
      </c>
      <c r="DU317" s="2" t="str">
        <f t="shared" si="173"/>
        <v>NO APLICA</v>
      </c>
      <c r="DV317" s="2" t="str">
        <f>IF(DU317="SI",VLOOKUP(A317,'5 TD'!$G$3:$H$270,2,0),"NO APLICA ")</f>
        <v xml:space="preserve">NO APLICA </v>
      </c>
      <c r="DW317" s="2" t="str">
        <f t="shared" si="167"/>
        <v>NO</v>
      </c>
      <c r="DX317" s="2" t="str">
        <f>IF(DW317="SI",VLOOKUP(A317,'5 TD'!$J$4:$K$472,2,0),"NO APLICA")</f>
        <v>NO APLICA</v>
      </c>
      <c r="DY317" s="2" t="str">
        <f t="shared" si="168"/>
        <v>NO</v>
      </c>
      <c r="DZ317" s="7" t="str">
        <f>IF(DY317="SI",VLOOKUP(A317,'5 TD'!$M$4:$N$350,2,0),"NO APLICA")</f>
        <v>NO APLICA</v>
      </c>
      <c r="EA317" s="2" t="str">
        <f t="shared" si="156"/>
        <v>NO APLICA</v>
      </c>
      <c r="EB317" s="12" t="str">
        <f t="shared" si="169"/>
        <v/>
      </c>
      <c r="EC317" s="12" t="str">
        <f>IF(EA317="SI",VLOOKUP(A317,'5 TD'!$V$4:$W$479,2,0),"NO APLICA")</f>
        <v>NO APLICA</v>
      </c>
      <c r="ED317" s="2" t="str">
        <f t="shared" si="174"/>
        <v>NO</v>
      </c>
      <c r="EE317" s="79" t="str">
        <f>IF(ED317="SI",VLOOKUP(AI317,COMPORTAMIENTO!$A$1:$H$2100,7,0),"NO APLICA")</f>
        <v>NO APLICA</v>
      </c>
      <c r="EF317" s="234" t="str">
        <f>IF(ED317="SI",VLOOKUP(A317,'5 TD'!$P$2:$Q$479,2,0),"NO APLICA")</f>
        <v>NO APLICA</v>
      </c>
      <c r="EG317" s="2" t="str">
        <f t="shared" si="175"/>
        <v>NO</v>
      </c>
      <c r="EH317" s="2">
        <f>IF(CZ317="no",0,VLOOKUP(AI317,EXPERIENCIA!$A$1:$C$2100,2,0))</f>
        <v>1</v>
      </c>
      <c r="EI317" s="2">
        <f>IF(CZ317="si",VLOOKUP(A317,'5 TD'!$S$3:$T$2103,2,0),0)</f>
        <v>24</v>
      </c>
      <c r="EJ317" s="2" t="str">
        <f t="shared" si="176"/>
        <v>NO</v>
      </c>
      <c r="EK317" s="2" t="e">
        <f>+('3 Planilla Preadjudicación OTIC'!#REF!)</f>
        <v>#REF!</v>
      </c>
      <c r="EL317" s="3" t="s">
        <v>1706</v>
      </c>
    </row>
    <row r="318" spans="1:144" ht="15" hidden="1" customHeight="1" x14ac:dyDescent="0.3">
      <c r="T318" s="24"/>
      <c r="AI318" s="24"/>
      <c r="AJ318" s="20"/>
      <c r="AK318" s="25"/>
      <c r="AL318" s="26"/>
      <c r="AS318" s="26">
        <f>+(20*68*5000)</f>
        <v>6800000</v>
      </c>
      <c r="AW318" s="100"/>
      <c r="AX318" s="12"/>
      <c r="BK318" s="24"/>
      <c r="BP318" s="99"/>
      <c r="BQ318" s="100"/>
      <c r="BS318" s="101"/>
      <c r="DY318" s="2" t="str">
        <f t="shared" si="168"/>
        <v>SI</v>
      </c>
      <c r="EB318" s="12" t="str">
        <f t="shared" si="169"/>
        <v/>
      </c>
    </row>
    <row r="319" spans="1:144" ht="15" customHeight="1" x14ac:dyDescent="0.3">
      <c r="T319" s="24"/>
      <c r="AL319" s="26"/>
      <c r="BP319" s="99"/>
      <c r="BQ319" s="100"/>
      <c r="BS319" s="101"/>
      <c r="EB319" s="84"/>
    </row>
    <row r="320" spans="1:144" ht="15" customHeight="1" x14ac:dyDescent="0.3">
      <c r="T320" s="24"/>
      <c r="AL320" s="26"/>
      <c r="BP320" s="99"/>
      <c r="BQ320" s="100"/>
      <c r="BS320" s="101"/>
      <c r="EB320" s="84"/>
    </row>
    <row r="321" spans="20:71" ht="15" customHeight="1" x14ac:dyDescent="0.3">
      <c r="T321" s="24"/>
      <c r="AL321" s="26"/>
      <c r="BP321" s="99"/>
      <c r="BQ321" s="100"/>
      <c r="BS321" s="101"/>
    </row>
    <row r="322" spans="20:71" ht="15" customHeight="1" x14ac:dyDescent="0.3">
      <c r="T322" s="24"/>
      <c r="AL322" s="26"/>
      <c r="BP322" s="99"/>
      <c r="BQ322" s="100"/>
      <c r="BS322" s="101"/>
    </row>
    <row r="323" spans="20:71" ht="15" customHeight="1" x14ac:dyDescent="0.3">
      <c r="BP323" s="99"/>
      <c r="BQ323" s="100"/>
      <c r="BS323" s="101"/>
    </row>
    <row r="324" spans="20:71" ht="15" customHeight="1" x14ac:dyDescent="0.3">
      <c r="BP324" s="99"/>
      <c r="BQ324" s="100"/>
      <c r="BS324" s="101"/>
    </row>
    <row r="325" spans="20:71" ht="15" customHeight="1" x14ac:dyDescent="0.3">
      <c r="BP325" s="99"/>
      <c r="BQ325" s="100"/>
      <c r="BS325" s="101"/>
    </row>
    <row r="326" spans="20:71" ht="15" customHeight="1" x14ac:dyDescent="0.3">
      <c r="BP326" s="99"/>
      <c r="BQ326" s="100"/>
      <c r="BS326" s="101"/>
    </row>
    <row r="327" spans="20:71" ht="15" customHeight="1" x14ac:dyDescent="0.3">
      <c r="BP327" s="99"/>
      <c r="BQ327" s="100"/>
      <c r="BS327" s="101"/>
    </row>
    <row r="328" spans="20:71" ht="15" customHeight="1" x14ac:dyDescent="0.3">
      <c r="BP328" s="99"/>
      <c r="BQ328" s="100"/>
      <c r="BS328" s="101"/>
    </row>
    <row r="329" spans="20:71" ht="15" customHeight="1" x14ac:dyDescent="0.3">
      <c r="BP329" s="99"/>
      <c r="BQ329" s="100"/>
      <c r="BS329" s="101"/>
    </row>
    <row r="330" spans="20:71" ht="15" customHeight="1" x14ac:dyDescent="0.3">
      <c r="BP330" s="99"/>
      <c r="BQ330" s="100"/>
      <c r="BS330" s="101"/>
    </row>
    <row r="331" spans="20:71" ht="15" customHeight="1" x14ac:dyDescent="0.3">
      <c r="BP331" s="99"/>
      <c r="BQ331" s="100"/>
      <c r="BS331" s="101"/>
    </row>
    <row r="332" spans="20:71" ht="15" customHeight="1" x14ac:dyDescent="0.3">
      <c r="BP332" s="99"/>
      <c r="BQ332" s="100"/>
      <c r="BS332" s="101"/>
    </row>
    <row r="333" spans="20:71" ht="15" customHeight="1" x14ac:dyDescent="0.3">
      <c r="BP333" s="99"/>
      <c r="BQ333" s="100"/>
      <c r="BS333" s="101"/>
    </row>
    <row r="334" spans="20:71" ht="15" customHeight="1" x14ac:dyDescent="0.3">
      <c r="BP334" s="99"/>
      <c r="BQ334" s="100"/>
      <c r="BS334" s="101"/>
    </row>
    <row r="335" spans="20:71" ht="15" customHeight="1" x14ac:dyDescent="0.3">
      <c r="BP335" s="99"/>
      <c r="BQ335" s="100"/>
      <c r="BS335" s="101"/>
    </row>
    <row r="336" spans="20:71" ht="15" customHeight="1" x14ac:dyDescent="0.3">
      <c r="BP336" s="99"/>
      <c r="BQ336" s="100"/>
      <c r="BS336" s="101"/>
    </row>
    <row r="337" spans="68:71" ht="15" customHeight="1" x14ac:dyDescent="0.3">
      <c r="BP337" s="99"/>
      <c r="BQ337" s="100"/>
      <c r="BS337" s="101"/>
    </row>
    <row r="338" spans="68:71" ht="15" customHeight="1" x14ac:dyDescent="0.3">
      <c r="BP338" s="99"/>
      <c r="BQ338" s="100"/>
      <c r="BS338" s="101"/>
    </row>
    <row r="339" spans="68:71" ht="15" customHeight="1" x14ac:dyDescent="0.3">
      <c r="BP339" s="99"/>
      <c r="BQ339" s="100"/>
      <c r="BS339" s="101"/>
    </row>
    <row r="340" spans="68:71" ht="15" customHeight="1" x14ac:dyDescent="0.3">
      <c r="BP340" s="99"/>
      <c r="BQ340" s="100"/>
      <c r="BS340" s="101"/>
    </row>
    <row r="341" spans="68:71" ht="15" customHeight="1" x14ac:dyDescent="0.3">
      <c r="BP341" s="99"/>
      <c r="BQ341" s="100"/>
      <c r="BS341" s="101"/>
    </row>
    <row r="342" spans="68:71" ht="15" customHeight="1" x14ac:dyDescent="0.3">
      <c r="BP342" s="99"/>
      <c r="BQ342" s="100"/>
      <c r="BS342" s="101"/>
    </row>
    <row r="343" spans="68:71" ht="15" customHeight="1" x14ac:dyDescent="0.3">
      <c r="BP343" s="99"/>
      <c r="BQ343" s="100"/>
      <c r="BS343" s="101"/>
    </row>
    <row r="344" spans="68:71" ht="15" customHeight="1" x14ac:dyDescent="0.3">
      <c r="BP344" s="99"/>
      <c r="BQ344" s="100"/>
      <c r="BS344" s="101"/>
    </row>
    <row r="345" spans="68:71" ht="15" customHeight="1" x14ac:dyDescent="0.3">
      <c r="BP345" s="99"/>
      <c r="BQ345" s="100"/>
      <c r="BS345" s="101"/>
    </row>
    <row r="346" spans="68:71" ht="15" customHeight="1" x14ac:dyDescent="0.3">
      <c r="BP346" s="99"/>
      <c r="BQ346" s="100"/>
      <c r="BS346" s="101"/>
    </row>
    <row r="347" spans="68:71" ht="15" customHeight="1" x14ac:dyDescent="0.3">
      <c r="BP347" s="99"/>
      <c r="BQ347" s="100"/>
      <c r="BS347" s="101"/>
    </row>
    <row r="348" spans="68:71" ht="15" customHeight="1" x14ac:dyDescent="0.3">
      <c r="BP348" s="99"/>
      <c r="BQ348" s="100"/>
      <c r="BS348" s="101"/>
    </row>
    <row r="349" spans="68:71" ht="15" customHeight="1" x14ac:dyDescent="0.3">
      <c r="BP349" s="99"/>
      <c r="BQ349" s="100"/>
      <c r="BS349" s="101"/>
    </row>
    <row r="350" spans="68:71" ht="15" customHeight="1" x14ac:dyDescent="0.3">
      <c r="BP350" s="99"/>
      <c r="BQ350" s="100"/>
      <c r="BS350" s="101"/>
    </row>
    <row r="351" spans="68:71" ht="15" customHeight="1" x14ac:dyDescent="0.3">
      <c r="BP351" s="99"/>
      <c r="BQ351" s="100"/>
      <c r="BS351" s="101"/>
    </row>
    <row r="352" spans="68:71" ht="15" customHeight="1" x14ac:dyDescent="0.3">
      <c r="BP352" s="99"/>
      <c r="BQ352" s="100"/>
      <c r="BS352" s="101"/>
    </row>
    <row r="353" spans="68:71" ht="15" customHeight="1" x14ac:dyDescent="0.3">
      <c r="BP353" s="99"/>
      <c r="BQ353" s="100"/>
      <c r="BS353" s="101"/>
    </row>
    <row r="354" spans="68:71" ht="15" customHeight="1" x14ac:dyDescent="0.3">
      <c r="BP354" s="99"/>
      <c r="BQ354" s="100"/>
      <c r="BS354" s="101"/>
    </row>
    <row r="355" spans="68:71" ht="15" customHeight="1" x14ac:dyDescent="0.3">
      <c r="BP355" s="99"/>
      <c r="BQ355" s="100"/>
      <c r="BS355" s="101"/>
    </row>
    <row r="356" spans="68:71" ht="15" customHeight="1" x14ac:dyDescent="0.3">
      <c r="BP356" s="99"/>
      <c r="BQ356" s="100"/>
      <c r="BS356" s="101"/>
    </row>
    <row r="357" spans="68:71" ht="15" customHeight="1" x14ac:dyDescent="0.3">
      <c r="BP357" s="99"/>
      <c r="BQ357" s="100"/>
      <c r="BS357" s="101"/>
    </row>
    <row r="358" spans="68:71" ht="15" customHeight="1" x14ac:dyDescent="0.3">
      <c r="BP358" s="99"/>
      <c r="BQ358" s="100"/>
      <c r="BS358" s="101"/>
    </row>
    <row r="359" spans="68:71" ht="15" customHeight="1" x14ac:dyDescent="0.3">
      <c r="BP359" s="99"/>
      <c r="BQ359" s="100"/>
      <c r="BS359" s="101"/>
    </row>
    <row r="360" spans="68:71" ht="15" customHeight="1" x14ac:dyDescent="0.3">
      <c r="BP360" s="99"/>
      <c r="BQ360" s="100"/>
      <c r="BS360" s="101"/>
    </row>
    <row r="361" spans="68:71" ht="15" customHeight="1" x14ac:dyDescent="0.3">
      <c r="BP361" s="99"/>
      <c r="BQ361" s="100"/>
      <c r="BS361" s="101"/>
    </row>
    <row r="362" spans="68:71" ht="15" customHeight="1" x14ac:dyDescent="0.3">
      <c r="BP362" s="99"/>
      <c r="BQ362" s="100"/>
      <c r="BS362" s="101"/>
    </row>
    <row r="363" spans="68:71" ht="15" customHeight="1" x14ac:dyDescent="0.3">
      <c r="BP363" s="99"/>
      <c r="BQ363" s="100"/>
      <c r="BS363" s="101"/>
    </row>
    <row r="364" spans="68:71" ht="15" customHeight="1" x14ac:dyDescent="0.3">
      <c r="BP364" s="99"/>
      <c r="BQ364" s="100"/>
      <c r="BS364" s="101"/>
    </row>
    <row r="365" spans="68:71" ht="15" customHeight="1" x14ac:dyDescent="0.3">
      <c r="BP365" s="99"/>
      <c r="BQ365" s="100"/>
      <c r="BS365" s="101"/>
    </row>
    <row r="366" spans="68:71" ht="15" customHeight="1" x14ac:dyDescent="0.3">
      <c r="BP366" s="99"/>
      <c r="BQ366" s="100"/>
      <c r="BS366" s="101"/>
    </row>
    <row r="367" spans="68:71" ht="15" customHeight="1" x14ac:dyDescent="0.3">
      <c r="BP367" s="99"/>
      <c r="BQ367" s="100"/>
      <c r="BS367" s="101"/>
    </row>
    <row r="368" spans="68:71" ht="15" customHeight="1" x14ac:dyDescent="0.3">
      <c r="BP368" s="99"/>
      <c r="BQ368" s="100"/>
      <c r="BS368" s="101"/>
    </row>
    <row r="369" spans="68:71" ht="15" customHeight="1" x14ac:dyDescent="0.3">
      <c r="BP369" s="99"/>
      <c r="BQ369" s="100"/>
      <c r="BS369" s="101"/>
    </row>
    <row r="370" spans="68:71" ht="15" customHeight="1" x14ac:dyDescent="0.3">
      <c r="BP370" s="99"/>
      <c r="BQ370" s="100"/>
      <c r="BS370" s="101"/>
    </row>
    <row r="371" spans="68:71" ht="15" customHeight="1" x14ac:dyDescent="0.3">
      <c r="BP371" s="99"/>
      <c r="BQ371" s="100"/>
      <c r="BS371" s="101"/>
    </row>
    <row r="372" spans="68:71" ht="15" customHeight="1" x14ac:dyDescent="0.3">
      <c r="BP372" s="99"/>
      <c r="BQ372" s="100"/>
      <c r="BS372" s="101"/>
    </row>
    <row r="373" spans="68:71" ht="15" customHeight="1" x14ac:dyDescent="0.3">
      <c r="BP373" s="99"/>
      <c r="BQ373" s="100"/>
      <c r="BS373" s="101"/>
    </row>
    <row r="374" spans="68:71" ht="15" customHeight="1" x14ac:dyDescent="0.3">
      <c r="BP374" s="99"/>
      <c r="BQ374" s="100"/>
      <c r="BS374" s="101"/>
    </row>
    <row r="375" spans="68:71" ht="15" customHeight="1" x14ac:dyDescent="0.3">
      <c r="BP375" s="99"/>
      <c r="BQ375" s="100"/>
      <c r="BS375" s="101"/>
    </row>
    <row r="376" spans="68:71" ht="15" customHeight="1" x14ac:dyDescent="0.3">
      <c r="BP376" s="99"/>
      <c r="BQ376" s="100"/>
      <c r="BS376" s="101"/>
    </row>
    <row r="377" spans="68:71" ht="15" customHeight="1" x14ac:dyDescent="0.3">
      <c r="BP377" s="99"/>
      <c r="BQ377" s="100"/>
      <c r="BS377" s="101"/>
    </row>
    <row r="378" spans="68:71" ht="15" customHeight="1" x14ac:dyDescent="0.3">
      <c r="BP378" s="99"/>
      <c r="BQ378" s="100"/>
      <c r="BS378" s="101"/>
    </row>
    <row r="379" spans="68:71" ht="15" customHeight="1" x14ac:dyDescent="0.3">
      <c r="BP379" s="99"/>
      <c r="BQ379" s="100"/>
      <c r="BS379" s="101"/>
    </row>
    <row r="380" spans="68:71" ht="15" customHeight="1" x14ac:dyDescent="0.3">
      <c r="BP380" s="99"/>
      <c r="BQ380" s="100"/>
      <c r="BS380" s="101"/>
    </row>
    <row r="381" spans="68:71" ht="15" customHeight="1" x14ac:dyDescent="0.3">
      <c r="BP381" s="99"/>
      <c r="BQ381" s="100"/>
      <c r="BS381" s="101"/>
    </row>
    <row r="382" spans="68:71" ht="15" customHeight="1" x14ac:dyDescent="0.3">
      <c r="BP382" s="99"/>
      <c r="BQ382" s="100"/>
      <c r="BS382" s="101"/>
    </row>
    <row r="383" spans="68:71" ht="15" customHeight="1" x14ac:dyDescent="0.3">
      <c r="BP383" s="99"/>
      <c r="BQ383" s="100"/>
      <c r="BS383" s="101"/>
    </row>
    <row r="384" spans="68:71" ht="15" customHeight="1" x14ac:dyDescent="0.3">
      <c r="BP384" s="99"/>
      <c r="BQ384" s="100"/>
      <c r="BS384" s="101"/>
    </row>
    <row r="385" spans="68:71" ht="15" customHeight="1" x14ac:dyDescent="0.3">
      <c r="BP385" s="99"/>
      <c r="BQ385" s="100"/>
      <c r="BS385" s="101"/>
    </row>
    <row r="386" spans="68:71" ht="15" customHeight="1" x14ac:dyDescent="0.3">
      <c r="BP386" s="99"/>
      <c r="BQ386" s="100"/>
      <c r="BS386" s="101"/>
    </row>
    <row r="387" spans="68:71" ht="15" customHeight="1" x14ac:dyDescent="0.3">
      <c r="BP387" s="99"/>
      <c r="BQ387" s="100"/>
      <c r="BS387" s="101"/>
    </row>
    <row r="388" spans="68:71" ht="15" customHeight="1" x14ac:dyDescent="0.3">
      <c r="BP388" s="99"/>
      <c r="BQ388" s="100"/>
      <c r="BS388" s="101"/>
    </row>
    <row r="389" spans="68:71" ht="15" customHeight="1" x14ac:dyDescent="0.3">
      <c r="BP389" s="99"/>
      <c r="BQ389" s="100"/>
      <c r="BS389" s="101"/>
    </row>
    <row r="390" spans="68:71" ht="15" customHeight="1" x14ac:dyDescent="0.3">
      <c r="BP390" s="99"/>
      <c r="BQ390" s="100"/>
      <c r="BS390" s="101"/>
    </row>
    <row r="391" spans="68:71" ht="15" customHeight="1" x14ac:dyDescent="0.3">
      <c r="BP391" s="99"/>
      <c r="BQ391" s="100"/>
      <c r="BS391" s="101"/>
    </row>
    <row r="392" spans="68:71" ht="15" customHeight="1" x14ac:dyDescent="0.3">
      <c r="BP392" s="99"/>
      <c r="BQ392" s="100"/>
      <c r="BS392" s="101"/>
    </row>
    <row r="393" spans="68:71" ht="15" customHeight="1" x14ac:dyDescent="0.3">
      <c r="BP393" s="99"/>
      <c r="BQ393" s="100"/>
      <c r="BS393" s="101"/>
    </row>
    <row r="394" spans="68:71" ht="15" customHeight="1" x14ac:dyDescent="0.3">
      <c r="BP394" s="99"/>
      <c r="BQ394" s="100"/>
      <c r="BS394" s="101"/>
    </row>
    <row r="395" spans="68:71" ht="15" customHeight="1" x14ac:dyDescent="0.3">
      <c r="BP395" s="99"/>
      <c r="BQ395" s="100"/>
      <c r="BS395" s="101"/>
    </row>
    <row r="396" spans="68:71" ht="15" customHeight="1" x14ac:dyDescent="0.3">
      <c r="BP396" s="99"/>
      <c r="BQ396" s="100"/>
      <c r="BS396" s="101"/>
    </row>
    <row r="397" spans="68:71" ht="15" customHeight="1" x14ac:dyDescent="0.3">
      <c r="BP397" s="99"/>
      <c r="BQ397" s="100"/>
      <c r="BS397" s="101"/>
    </row>
    <row r="398" spans="68:71" ht="15" customHeight="1" x14ac:dyDescent="0.3">
      <c r="BP398" s="99"/>
      <c r="BQ398" s="100"/>
      <c r="BS398" s="101"/>
    </row>
    <row r="399" spans="68:71" ht="15" customHeight="1" x14ac:dyDescent="0.3">
      <c r="BP399" s="99"/>
      <c r="BQ399" s="100"/>
      <c r="BS399" s="101"/>
    </row>
    <row r="400" spans="68:71" ht="15" customHeight="1" x14ac:dyDescent="0.3">
      <c r="BP400" s="99"/>
      <c r="BQ400" s="100"/>
      <c r="BS400" s="101"/>
    </row>
    <row r="401" spans="68:71" ht="15" customHeight="1" x14ac:dyDescent="0.3">
      <c r="BP401" s="99"/>
      <c r="BQ401" s="100"/>
      <c r="BS401" s="101"/>
    </row>
    <row r="402" spans="68:71" ht="15" customHeight="1" x14ac:dyDescent="0.3">
      <c r="BP402" s="99"/>
      <c r="BQ402" s="100"/>
      <c r="BS402" s="101"/>
    </row>
    <row r="403" spans="68:71" ht="15" customHeight="1" x14ac:dyDescent="0.3">
      <c r="BP403" s="99"/>
      <c r="BQ403" s="100"/>
      <c r="BS403" s="101"/>
    </row>
    <row r="404" spans="68:71" ht="15" customHeight="1" x14ac:dyDescent="0.3">
      <c r="BP404" s="99"/>
      <c r="BQ404" s="100"/>
      <c r="BS404" s="101"/>
    </row>
    <row r="405" spans="68:71" ht="15" customHeight="1" x14ac:dyDescent="0.3">
      <c r="BP405" s="99"/>
      <c r="BQ405" s="100"/>
      <c r="BS405" s="101"/>
    </row>
    <row r="406" spans="68:71" ht="15" customHeight="1" x14ac:dyDescent="0.3">
      <c r="BP406" s="99"/>
      <c r="BQ406" s="100"/>
      <c r="BS406" s="101"/>
    </row>
    <row r="407" spans="68:71" ht="15" customHeight="1" x14ac:dyDescent="0.3">
      <c r="BP407" s="99"/>
      <c r="BQ407" s="100"/>
      <c r="BS407" s="101"/>
    </row>
    <row r="408" spans="68:71" ht="15" customHeight="1" x14ac:dyDescent="0.3">
      <c r="BP408" s="99"/>
      <c r="BQ408" s="100"/>
      <c r="BS408" s="101"/>
    </row>
    <row r="409" spans="68:71" ht="15" customHeight="1" x14ac:dyDescent="0.3">
      <c r="BP409" s="99"/>
      <c r="BQ409" s="100"/>
      <c r="BS409" s="101"/>
    </row>
    <row r="410" spans="68:71" ht="15" customHeight="1" x14ac:dyDescent="0.3">
      <c r="BP410" s="99"/>
      <c r="BQ410" s="100"/>
      <c r="BS410" s="101"/>
    </row>
    <row r="411" spans="68:71" ht="15" customHeight="1" x14ac:dyDescent="0.3">
      <c r="BP411" s="99"/>
      <c r="BQ411" s="100"/>
      <c r="BS411" s="101"/>
    </row>
    <row r="412" spans="68:71" ht="15" customHeight="1" x14ac:dyDescent="0.3">
      <c r="BP412" s="99"/>
      <c r="BQ412" s="100"/>
      <c r="BS412" s="101"/>
    </row>
    <row r="413" spans="68:71" ht="15" customHeight="1" x14ac:dyDescent="0.3">
      <c r="BP413" s="99"/>
      <c r="BQ413" s="100"/>
      <c r="BS413" s="101"/>
    </row>
    <row r="414" spans="68:71" ht="15" customHeight="1" x14ac:dyDescent="0.3">
      <c r="BP414" s="99"/>
      <c r="BQ414" s="100"/>
      <c r="BS414" s="101"/>
    </row>
    <row r="415" spans="68:71" ht="15" customHeight="1" x14ac:dyDescent="0.3">
      <c r="BP415" s="99"/>
      <c r="BQ415" s="100"/>
      <c r="BS415" s="101"/>
    </row>
    <row r="416" spans="68:71" ht="15" customHeight="1" x14ac:dyDescent="0.3">
      <c r="BP416" s="99"/>
      <c r="BQ416" s="100"/>
      <c r="BS416" s="101"/>
    </row>
    <row r="417" spans="68:71" ht="15" customHeight="1" x14ac:dyDescent="0.3">
      <c r="BP417" s="99"/>
      <c r="BQ417" s="100"/>
      <c r="BS417" s="101"/>
    </row>
    <row r="418" spans="68:71" ht="15" customHeight="1" x14ac:dyDescent="0.3">
      <c r="BP418" s="99"/>
      <c r="BQ418" s="100"/>
      <c r="BS418" s="101"/>
    </row>
    <row r="419" spans="68:71" ht="15" customHeight="1" x14ac:dyDescent="0.3">
      <c r="BP419" s="99"/>
      <c r="BQ419" s="100"/>
      <c r="BS419" s="101"/>
    </row>
    <row r="420" spans="68:71" ht="15" customHeight="1" x14ac:dyDescent="0.3">
      <c r="BP420" s="99"/>
      <c r="BQ420" s="100"/>
      <c r="BS420" s="101"/>
    </row>
    <row r="421" spans="68:71" ht="15" customHeight="1" x14ac:dyDescent="0.3">
      <c r="BP421" s="99"/>
      <c r="BQ421" s="100"/>
      <c r="BS421" s="101"/>
    </row>
    <row r="422" spans="68:71" ht="15" customHeight="1" x14ac:dyDescent="0.3">
      <c r="BP422" s="99"/>
      <c r="BQ422" s="100"/>
      <c r="BS422" s="101"/>
    </row>
    <row r="423" spans="68:71" ht="15" customHeight="1" x14ac:dyDescent="0.3">
      <c r="BP423" s="99"/>
      <c r="BQ423" s="100"/>
      <c r="BS423" s="101"/>
    </row>
    <row r="424" spans="68:71" ht="15" customHeight="1" x14ac:dyDescent="0.3">
      <c r="BP424" s="99"/>
      <c r="BQ424" s="100"/>
      <c r="BS424" s="101"/>
    </row>
    <row r="425" spans="68:71" ht="15" customHeight="1" x14ac:dyDescent="0.3">
      <c r="BP425" s="99"/>
      <c r="BQ425" s="100"/>
      <c r="BS425" s="101"/>
    </row>
    <row r="426" spans="68:71" ht="15" customHeight="1" x14ac:dyDescent="0.3">
      <c r="BP426" s="99"/>
      <c r="BQ426" s="100"/>
      <c r="BS426" s="101"/>
    </row>
    <row r="427" spans="68:71" ht="15" customHeight="1" x14ac:dyDescent="0.3">
      <c r="BP427" s="99"/>
      <c r="BQ427" s="100"/>
      <c r="BS427" s="101"/>
    </row>
    <row r="428" spans="68:71" ht="15" customHeight="1" x14ac:dyDescent="0.3">
      <c r="BP428" s="99"/>
      <c r="BQ428" s="100"/>
      <c r="BS428" s="101"/>
    </row>
    <row r="429" spans="68:71" ht="15" customHeight="1" x14ac:dyDescent="0.3">
      <c r="BP429" s="99"/>
      <c r="BQ429" s="100"/>
      <c r="BS429" s="101"/>
    </row>
    <row r="430" spans="68:71" ht="15" customHeight="1" x14ac:dyDescent="0.3">
      <c r="BP430" s="99"/>
      <c r="BQ430" s="100"/>
      <c r="BS430" s="101"/>
    </row>
    <row r="431" spans="68:71" ht="15" customHeight="1" x14ac:dyDescent="0.3">
      <c r="BP431" s="99"/>
      <c r="BQ431" s="100"/>
      <c r="BS431" s="101"/>
    </row>
    <row r="432" spans="68:71" ht="15" customHeight="1" x14ac:dyDescent="0.3">
      <c r="BP432" s="99"/>
      <c r="BQ432" s="100"/>
      <c r="BS432" s="101"/>
    </row>
    <row r="433" spans="68:71" ht="15" customHeight="1" x14ac:dyDescent="0.3">
      <c r="BP433" s="99"/>
      <c r="BQ433" s="100"/>
      <c r="BS433" s="101"/>
    </row>
    <row r="434" spans="68:71" ht="15" customHeight="1" x14ac:dyDescent="0.3">
      <c r="BP434" s="99"/>
      <c r="BQ434" s="100"/>
      <c r="BS434" s="101"/>
    </row>
    <row r="435" spans="68:71" ht="15" customHeight="1" x14ac:dyDescent="0.3">
      <c r="BP435" s="99"/>
      <c r="BQ435" s="100"/>
      <c r="BS435" s="101"/>
    </row>
    <row r="436" spans="68:71" ht="15" customHeight="1" x14ac:dyDescent="0.3">
      <c r="BP436" s="99"/>
      <c r="BQ436" s="100"/>
      <c r="BS436" s="101"/>
    </row>
    <row r="437" spans="68:71" ht="15" customHeight="1" x14ac:dyDescent="0.3">
      <c r="BP437" s="99"/>
      <c r="BQ437" s="100"/>
      <c r="BS437" s="101"/>
    </row>
    <row r="438" spans="68:71" ht="15" customHeight="1" x14ac:dyDescent="0.3">
      <c r="BP438" s="99"/>
      <c r="BQ438" s="100"/>
      <c r="BS438" s="101"/>
    </row>
    <row r="439" spans="68:71" ht="15" customHeight="1" x14ac:dyDescent="0.3">
      <c r="BP439" s="99"/>
      <c r="BQ439" s="100"/>
      <c r="BS439" s="101"/>
    </row>
    <row r="440" spans="68:71" ht="15" customHeight="1" x14ac:dyDescent="0.3">
      <c r="BP440" s="99"/>
      <c r="BQ440" s="100"/>
      <c r="BS440" s="101"/>
    </row>
    <row r="441" spans="68:71" ht="15" customHeight="1" x14ac:dyDescent="0.3">
      <c r="BP441" s="99"/>
      <c r="BQ441" s="100"/>
      <c r="BS441" s="101"/>
    </row>
    <row r="442" spans="68:71" ht="15" customHeight="1" x14ac:dyDescent="0.3">
      <c r="BP442" s="99"/>
      <c r="BQ442" s="100"/>
      <c r="BS442" s="101"/>
    </row>
    <row r="443" spans="68:71" ht="15" customHeight="1" x14ac:dyDescent="0.3">
      <c r="BP443" s="99"/>
      <c r="BQ443" s="100"/>
      <c r="BS443" s="101"/>
    </row>
    <row r="444" spans="68:71" ht="15" customHeight="1" x14ac:dyDescent="0.3">
      <c r="BP444" s="99"/>
      <c r="BQ444" s="100"/>
      <c r="BS444" s="101"/>
    </row>
    <row r="445" spans="68:71" ht="15" customHeight="1" x14ac:dyDescent="0.3">
      <c r="BP445" s="99"/>
      <c r="BQ445" s="100"/>
      <c r="BS445" s="101"/>
    </row>
    <row r="446" spans="68:71" ht="15" customHeight="1" x14ac:dyDescent="0.3">
      <c r="BP446" s="99"/>
      <c r="BQ446" s="100"/>
      <c r="BS446" s="101"/>
    </row>
    <row r="447" spans="68:71" ht="15" customHeight="1" x14ac:dyDescent="0.3">
      <c r="BP447" s="99"/>
      <c r="BQ447" s="100"/>
      <c r="BS447" s="101"/>
    </row>
    <row r="448" spans="68:71" ht="15" customHeight="1" x14ac:dyDescent="0.3">
      <c r="BP448" s="99"/>
      <c r="BQ448" s="100"/>
      <c r="BS448" s="101"/>
    </row>
    <row r="449" spans="68:71" ht="15" customHeight="1" x14ac:dyDescent="0.3">
      <c r="BP449" s="99"/>
      <c r="BQ449" s="100"/>
      <c r="BS449" s="101"/>
    </row>
    <row r="450" spans="68:71" ht="15" customHeight="1" x14ac:dyDescent="0.3">
      <c r="BP450" s="99"/>
      <c r="BQ450" s="100"/>
      <c r="BS450" s="101"/>
    </row>
    <row r="451" spans="68:71" ht="15" customHeight="1" x14ac:dyDescent="0.3">
      <c r="BP451" s="99"/>
      <c r="BQ451" s="100"/>
      <c r="BS451" s="101"/>
    </row>
    <row r="452" spans="68:71" ht="15" customHeight="1" x14ac:dyDescent="0.3">
      <c r="BP452" s="99"/>
      <c r="BQ452" s="100"/>
      <c r="BS452" s="101"/>
    </row>
    <row r="453" spans="68:71" ht="15" customHeight="1" x14ac:dyDescent="0.3">
      <c r="BP453" s="99"/>
      <c r="BQ453" s="100"/>
      <c r="BS453" s="101"/>
    </row>
    <row r="454" spans="68:71" ht="15" customHeight="1" x14ac:dyDescent="0.3">
      <c r="BP454" s="99"/>
      <c r="BQ454" s="100"/>
      <c r="BS454" s="101"/>
    </row>
    <row r="455" spans="68:71" ht="15" customHeight="1" x14ac:dyDescent="0.3">
      <c r="BP455" s="99"/>
      <c r="BQ455" s="100"/>
      <c r="BS455" s="101"/>
    </row>
    <row r="456" spans="68:71" ht="15" customHeight="1" x14ac:dyDescent="0.3">
      <c r="BP456" s="99"/>
      <c r="BQ456" s="100"/>
      <c r="BS456" s="101"/>
    </row>
    <row r="457" spans="68:71" ht="15" customHeight="1" x14ac:dyDescent="0.3">
      <c r="BP457" s="99"/>
      <c r="BQ457" s="100"/>
      <c r="BS457" s="101"/>
    </row>
    <row r="458" spans="68:71" ht="15" customHeight="1" x14ac:dyDescent="0.3">
      <c r="BP458" s="99"/>
      <c r="BQ458" s="100"/>
      <c r="BS458" s="101"/>
    </row>
    <row r="459" spans="68:71" ht="15" customHeight="1" x14ac:dyDescent="0.3">
      <c r="BP459" s="99"/>
      <c r="BQ459" s="100"/>
      <c r="BS459" s="101"/>
    </row>
    <row r="460" spans="68:71" ht="15" customHeight="1" x14ac:dyDescent="0.3">
      <c r="BP460" s="99"/>
      <c r="BQ460" s="100"/>
      <c r="BS460" s="101"/>
    </row>
    <row r="461" spans="68:71" ht="15" customHeight="1" x14ac:dyDescent="0.3">
      <c r="BP461" s="99"/>
      <c r="BQ461" s="100"/>
      <c r="BS461" s="101"/>
    </row>
    <row r="462" spans="68:71" ht="15" customHeight="1" x14ac:dyDescent="0.3">
      <c r="BP462" s="99"/>
      <c r="BQ462" s="100"/>
      <c r="BS462" s="101"/>
    </row>
    <row r="463" spans="68:71" ht="15" customHeight="1" x14ac:dyDescent="0.3">
      <c r="BP463" s="99"/>
      <c r="BQ463" s="100"/>
      <c r="BS463" s="101"/>
    </row>
    <row r="464" spans="68:71" ht="15" customHeight="1" x14ac:dyDescent="0.3">
      <c r="BP464" s="99"/>
      <c r="BQ464" s="100"/>
      <c r="BS464" s="101"/>
    </row>
    <row r="465" spans="68:71" ht="15" customHeight="1" x14ac:dyDescent="0.3">
      <c r="BP465" s="99"/>
      <c r="BQ465" s="100"/>
      <c r="BS465" s="101"/>
    </row>
    <row r="466" spans="68:71" ht="15" customHeight="1" x14ac:dyDescent="0.3">
      <c r="BP466" s="99"/>
      <c r="BQ466" s="100"/>
      <c r="BS466" s="101"/>
    </row>
    <row r="467" spans="68:71" ht="15" customHeight="1" x14ac:dyDescent="0.3">
      <c r="BP467" s="99"/>
      <c r="BQ467" s="100"/>
      <c r="BS467" s="101"/>
    </row>
    <row r="468" spans="68:71" ht="15" customHeight="1" x14ac:dyDescent="0.3">
      <c r="BP468" s="99"/>
      <c r="BQ468" s="100"/>
      <c r="BS468" s="101"/>
    </row>
    <row r="469" spans="68:71" ht="15" customHeight="1" x14ac:dyDescent="0.3">
      <c r="BP469" s="99"/>
      <c r="BQ469" s="100"/>
      <c r="BS469" s="101"/>
    </row>
    <row r="470" spans="68:71" ht="15" customHeight="1" x14ac:dyDescent="0.3">
      <c r="BP470" s="99"/>
      <c r="BQ470" s="100"/>
      <c r="BS470" s="101"/>
    </row>
    <row r="471" spans="68:71" ht="15" customHeight="1" x14ac:dyDescent="0.3">
      <c r="BP471" s="99"/>
      <c r="BQ471" s="100"/>
      <c r="BS471" s="101"/>
    </row>
    <row r="472" spans="68:71" ht="15" customHeight="1" x14ac:dyDescent="0.3">
      <c r="BP472" s="99"/>
      <c r="BQ472" s="100"/>
      <c r="BS472" s="101"/>
    </row>
    <row r="473" spans="68:71" ht="15" customHeight="1" x14ac:dyDescent="0.3">
      <c r="BP473" s="99"/>
      <c r="BQ473" s="100"/>
      <c r="BS473" s="101"/>
    </row>
    <row r="474" spans="68:71" ht="15" customHeight="1" x14ac:dyDescent="0.3">
      <c r="BP474" s="99"/>
      <c r="BQ474" s="100"/>
      <c r="BS474" s="101"/>
    </row>
    <row r="475" spans="68:71" ht="15" customHeight="1" x14ac:dyDescent="0.3">
      <c r="BP475" s="99"/>
      <c r="BQ475" s="100"/>
      <c r="BS475" s="101"/>
    </row>
    <row r="476" spans="68:71" ht="15" customHeight="1" x14ac:dyDescent="0.3">
      <c r="BP476" s="99"/>
      <c r="BQ476" s="100"/>
      <c r="BS476" s="101"/>
    </row>
    <row r="477" spans="68:71" ht="15" customHeight="1" x14ac:dyDescent="0.3">
      <c r="BP477" s="99"/>
      <c r="BQ477" s="100"/>
      <c r="BS477" s="101"/>
    </row>
    <row r="478" spans="68:71" ht="15" customHeight="1" x14ac:dyDescent="0.3">
      <c r="BP478" s="99"/>
      <c r="BQ478" s="100"/>
      <c r="BS478" s="101"/>
    </row>
    <row r="479" spans="68:71" ht="15" customHeight="1" x14ac:dyDescent="0.3">
      <c r="BP479" s="99"/>
      <c r="BQ479" s="100"/>
      <c r="BS479" s="101"/>
    </row>
    <row r="480" spans="68:71" ht="15" customHeight="1" x14ac:dyDescent="0.3">
      <c r="BP480" s="99"/>
      <c r="BQ480" s="100"/>
      <c r="BS480" s="101"/>
    </row>
    <row r="481" spans="68:71" ht="15" customHeight="1" x14ac:dyDescent="0.3">
      <c r="BP481" s="99"/>
      <c r="BQ481" s="100"/>
      <c r="BS481" s="101"/>
    </row>
    <row r="482" spans="68:71" ht="15" customHeight="1" x14ac:dyDescent="0.3">
      <c r="BP482" s="99"/>
      <c r="BQ482" s="100"/>
      <c r="BS482" s="101"/>
    </row>
    <row r="483" spans="68:71" ht="15" customHeight="1" x14ac:dyDescent="0.3">
      <c r="BP483" s="99"/>
      <c r="BQ483" s="100"/>
      <c r="BS483" s="101"/>
    </row>
    <row r="484" spans="68:71" ht="15" customHeight="1" x14ac:dyDescent="0.3">
      <c r="BP484" s="99"/>
      <c r="BQ484" s="100"/>
      <c r="BS484" s="101"/>
    </row>
    <row r="485" spans="68:71" ht="15" customHeight="1" x14ac:dyDescent="0.3">
      <c r="BP485" s="99"/>
      <c r="BQ485" s="100"/>
      <c r="BS485" s="101"/>
    </row>
    <row r="486" spans="68:71" ht="15" customHeight="1" x14ac:dyDescent="0.3">
      <c r="BP486" s="99"/>
      <c r="BQ486" s="100"/>
      <c r="BS486" s="101"/>
    </row>
    <row r="487" spans="68:71" ht="15" customHeight="1" x14ac:dyDescent="0.3">
      <c r="BP487" s="99"/>
      <c r="BQ487" s="100"/>
      <c r="BS487" s="101"/>
    </row>
    <row r="488" spans="68:71" ht="15" customHeight="1" x14ac:dyDescent="0.3">
      <c r="BP488" s="99"/>
      <c r="BQ488" s="100"/>
      <c r="BS488" s="101"/>
    </row>
    <row r="489" spans="68:71" ht="15" customHeight="1" x14ac:dyDescent="0.3">
      <c r="BP489" s="99"/>
      <c r="BQ489" s="100"/>
      <c r="BS489" s="101"/>
    </row>
    <row r="490" spans="68:71" ht="15" customHeight="1" x14ac:dyDescent="0.3">
      <c r="BP490" s="99"/>
      <c r="BQ490" s="100"/>
      <c r="BS490" s="101"/>
    </row>
    <row r="491" spans="68:71" ht="15" customHeight="1" x14ac:dyDescent="0.3">
      <c r="BP491" s="99"/>
      <c r="BQ491" s="100"/>
      <c r="BS491" s="101"/>
    </row>
    <row r="492" spans="68:71" ht="15" customHeight="1" x14ac:dyDescent="0.3">
      <c r="BP492" s="99"/>
      <c r="BQ492" s="100"/>
      <c r="BS492" s="101"/>
    </row>
    <row r="493" spans="68:71" ht="15" customHeight="1" x14ac:dyDescent="0.3">
      <c r="BP493" s="99"/>
      <c r="BQ493" s="100"/>
      <c r="BS493" s="101"/>
    </row>
    <row r="494" spans="68:71" ht="15" customHeight="1" x14ac:dyDescent="0.3">
      <c r="BP494" s="99"/>
      <c r="BQ494" s="100"/>
      <c r="BS494" s="101"/>
    </row>
    <row r="495" spans="68:71" ht="15" customHeight="1" x14ac:dyDescent="0.3">
      <c r="BP495" s="99"/>
      <c r="BQ495" s="100"/>
      <c r="BS495" s="101"/>
    </row>
    <row r="496" spans="68:71" ht="15" customHeight="1" x14ac:dyDescent="0.3">
      <c r="BP496" s="99"/>
      <c r="BQ496" s="100"/>
      <c r="BS496" s="101"/>
    </row>
    <row r="497" spans="68:71" ht="15" customHeight="1" x14ac:dyDescent="0.3">
      <c r="BP497" s="99"/>
      <c r="BQ497" s="100"/>
      <c r="BS497" s="101"/>
    </row>
    <row r="498" spans="68:71" ht="15" customHeight="1" x14ac:dyDescent="0.3">
      <c r="BP498" s="99"/>
      <c r="BQ498" s="100"/>
      <c r="BS498" s="101"/>
    </row>
    <row r="499" spans="68:71" ht="15" customHeight="1" x14ac:dyDescent="0.3">
      <c r="BP499" s="99"/>
      <c r="BQ499" s="100"/>
      <c r="BS499" s="101"/>
    </row>
    <row r="500" spans="68:71" ht="15" customHeight="1" x14ac:dyDescent="0.3">
      <c r="BP500" s="99"/>
      <c r="BQ500" s="100"/>
      <c r="BS500" s="101"/>
    </row>
    <row r="501" spans="68:71" ht="15" customHeight="1" x14ac:dyDescent="0.3">
      <c r="BP501" s="99"/>
      <c r="BQ501" s="100"/>
      <c r="BS501" s="101"/>
    </row>
    <row r="502" spans="68:71" ht="15" customHeight="1" x14ac:dyDescent="0.3">
      <c r="BP502" s="99"/>
      <c r="BQ502" s="100"/>
      <c r="BS502" s="101"/>
    </row>
    <row r="503" spans="68:71" ht="15" customHeight="1" x14ac:dyDescent="0.3">
      <c r="BP503" s="99"/>
      <c r="BQ503" s="100"/>
      <c r="BS503" s="101"/>
    </row>
    <row r="504" spans="68:71" ht="15" customHeight="1" x14ac:dyDescent="0.3">
      <c r="BP504" s="99"/>
      <c r="BQ504" s="100"/>
      <c r="BS504" s="101"/>
    </row>
    <row r="505" spans="68:71" ht="15" customHeight="1" x14ac:dyDescent="0.3">
      <c r="BP505" s="99"/>
      <c r="BQ505" s="100"/>
      <c r="BS505" s="101"/>
    </row>
    <row r="506" spans="68:71" ht="15" customHeight="1" x14ac:dyDescent="0.3">
      <c r="BP506" s="99"/>
      <c r="BQ506" s="100"/>
      <c r="BS506" s="101"/>
    </row>
    <row r="507" spans="68:71" ht="15" customHeight="1" x14ac:dyDescent="0.3">
      <c r="BP507" s="99"/>
      <c r="BQ507" s="100"/>
      <c r="BS507" s="101"/>
    </row>
    <row r="508" spans="68:71" ht="15" customHeight="1" x14ac:dyDescent="0.3">
      <c r="BP508" s="99"/>
      <c r="BQ508" s="100"/>
      <c r="BS508" s="101"/>
    </row>
    <row r="509" spans="68:71" ht="15" customHeight="1" x14ac:dyDescent="0.3">
      <c r="BP509" s="99"/>
      <c r="BQ509" s="100"/>
      <c r="BS509" s="101"/>
    </row>
    <row r="510" spans="68:71" ht="15" customHeight="1" x14ac:dyDescent="0.3">
      <c r="BP510" s="99"/>
      <c r="BQ510" s="100"/>
      <c r="BS510" s="101"/>
    </row>
    <row r="511" spans="68:71" ht="15" customHeight="1" x14ac:dyDescent="0.3">
      <c r="BP511" s="99"/>
      <c r="BQ511" s="100"/>
      <c r="BS511" s="101"/>
    </row>
    <row r="512" spans="68:71" ht="15" customHeight="1" x14ac:dyDescent="0.3">
      <c r="BP512" s="99"/>
      <c r="BQ512" s="100"/>
      <c r="BS512" s="101"/>
    </row>
    <row r="513" spans="68:71" ht="15" customHeight="1" x14ac:dyDescent="0.3">
      <c r="BP513" s="99"/>
      <c r="BQ513" s="100"/>
      <c r="BS513" s="101"/>
    </row>
    <row r="514" spans="68:71" ht="15" customHeight="1" x14ac:dyDescent="0.3">
      <c r="BP514" s="99"/>
      <c r="BQ514" s="100"/>
      <c r="BS514" s="101"/>
    </row>
    <row r="515" spans="68:71" ht="15" customHeight="1" x14ac:dyDescent="0.3">
      <c r="BP515" s="99"/>
      <c r="BQ515" s="100"/>
      <c r="BS515" s="101"/>
    </row>
    <row r="516" spans="68:71" ht="15" customHeight="1" x14ac:dyDescent="0.3">
      <c r="BP516" s="99"/>
      <c r="BQ516" s="100"/>
      <c r="BS516" s="101"/>
    </row>
    <row r="517" spans="68:71" ht="15" customHeight="1" x14ac:dyDescent="0.3">
      <c r="BP517" s="99"/>
      <c r="BQ517" s="100"/>
      <c r="BS517" s="101"/>
    </row>
    <row r="518" spans="68:71" ht="15" customHeight="1" x14ac:dyDescent="0.3">
      <c r="BP518" s="99"/>
      <c r="BQ518" s="100"/>
      <c r="BS518" s="101"/>
    </row>
    <row r="519" spans="68:71" ht="15" customHeight="1" x14ac:dyDescent="0.3">
      <c r="BP519" s="99"/>
      <c r="BQ519" s="100"/>
      <c r="BS519" s="101"/>
    </row>
    <row r="520" spans="68:71" ht="15" customHeight="1" x14ac:dyDescent="0.3">
      <c r="BP520" s="99"/>
      <c r="BQ520" s="100"/>
      <c r="BS520" s="101"/>
    </row>
    <row r="521" spans="68:71" ht="15" customHeight="1" x14ac:dyDescent="0.3">
      <c r="BP521" s="99"/>
      <c r="BQ521" s="100"/>
      <c r="BS521" s="101"/>
    </row>
    <row r="522" spans="68:71" ht="15" customHeight="1" x14ac:dyDescent="0.3">
      <c r="BP522" s="99"/>
      <c r="BQ522" s="100"/>
      <c r="BS522" s="101"/>
    </row>
    <row r="523" spans="68:71" ht="15" customHeight="1" x14ac:dyDescent="0.3">
      <c r="BP523" s="99"/>
      <c r="BQ523" s="100"/>
      <c r="BS523" s="101"/>
    </row>
    <row r="524" spans="68:71" ht="15" customHeight="1" x14ac:dyDescent="0.3">
      <c r="BP524" s="99"/>
      <c r="BQ524" s="100"/>
      <c r="BS524" s="101"/>
    </row>
    <row r="525" spans="68:71" ht="15" customHeight="1" x14ac:dyDescent="0.3">
      <c r="BP525" s="99"/>
      <c r="BQ525" s="100"/>
      <c r="BS525" s="101"/>
    </row>
    <row r="526" spans="68:71" ht="15" customHeight="1" x14ac:dyDescent="0.3">
      <c r="BP526" s="99"/>
      <c r="BQ526" s="100"/>
      <c r="BS526" s="101"/>
    </row>
    <row r="527" spans="68:71" ht="15" customHeight="1" x14ac:dyDescent="0.3">
      <c r="BP527" s="99"/>
      <c r="BQ527" s="100"/>
      <c r="BS527" s="101"/>
    </row>
    <row r="528" spans="68:71" ht="15" customHeight="1" x14ac:dyDescent="0.3">
      <c r="BP528" s="99"/>
      <c r="BQ528" s="100"/>
      <c r="BS528" s="101"/>
    </row>
    <row r="529" spans="68:71" ht="15" customHeight="1" x14ac:dyDescent="0.3">
      <c r="BP529" s="99"/>
      <c r="BQ529" s="100"/>
      <c r="BS529" s="101"/>
    </row>
    <row r="530" spans="68:71" ht="15" customHeight="1" x14ac:dyDescent="0.3">
      <c r="BP530" s="99"/>
      <c r="BQ530" s="100"/>
      <c r="BS530" s="101"/>
    </row>
    <row r="531" spans="68:71" ht="15" customHeight="1" x14ac:dyDescent="0.3">
      <c r="BP531" s="99"/>
      <c r="BQ531" s="100"/>
      <c r="BS531" s="101"/>
    </row>
    <row r="532" spans="68:71" ht="15" customHeight="1" x14ac:dyDescent="0.3">
      <c r="BP532" s="99"/>
      <c r="BQ532" s="100"/>
      <c r="BS532" s="101"/>
    </row>
    <row r="533" spans="68:71" ht="15" customHeight="1" x14ac:dyDescent="0.3">
      <c r="BP533" s="99"/>
      <c r="BQ533" s="100"/>
      <c r="BS533" s="101"/>
    </row>
    <row r="534" spans="68:71" ht="15" customHeight="1" x14ac:dyDescent="0.3">
      <c r="BP534" s="99"/>
      <c r="BQ534" s="100"/>
      <c r="BS534" s="101"/>
    </row>
    <row r="535" spans="68:71" ht="15" customHeight="1" x14ac:dyDescent="0.3">
      <c r="BP535" s="99"/>
      <c r="BQ535" s="100"/>
      <c r="BS535" s="101"/>
    </row>
    <row r="536" spans="68:71" ht="15" customHeight="1" x14ac:dyDescent="0.3">
      <c r="BP536" s="99"/>
      <c r="BQ536" s="100"/>
      <c r="BS536" s="101"/>
    </row>
    <row r="537" spans="68:71" ht="15" customHeight="1" x14ac:dyDescent="0.3">
      <c r="BP537" s="99"/>
      <c r="BQ537" s="100"/>
      <c r="BS537" s="101"/>
    </row>
    <row r="538" spans="68:71" ht="15" customHeight="1" x14ac:dyDescent="0.3">
      <c r="BP538" s="99"/>
      <c r="BQ538" s="100"/>
      <c r="BS538" s="101"/>
    </row>
    <row r="539" spans="68:71" ht="15" customHeight="1" x14ac:dyDescent="0.3">
      <c r="BP539" s="99"/>
      <c r="BQ539" s="100"/>
      <c r="BS539" s="101"/>
    </row>
    <row r="540" spans="68:71" ht="15" customHeight="1" x14ac:dyDescent="0.3">
      <c r="BP540" s="99"/>
      <c r="BQ540" s="100"/>
      <c r="BS540" s="101"/>
    </row>
    <row r="541" spans="68:71" ht="15" customHeight="1" x14ac:dyDescent="0.3">
      <c r="BP541" s="99"/>
      <c r="BQ541" s="100"/>
      <c r="BS541" s="101"/>
    </row>
    <row r="542" spans="68:71" ht="15" customHeight="1" x14ac:dyDescent="0.3">
      <c r="BP542" s="99"/>
      <c r="BQ542" s="100"/>
      <c r="BS542" s="101"/>
    </row>
    <row r="543" spans="68:71" ht="15" customHeight="1" x14ac:dyDescent="0.3">
      <c r="BP543" s="99"/>
      <c r="BQ543" s="100"/>
      <c r="BS543" s="101"/>
    </row>
    <row r="544" spans="68:71" ht="15" customHeight="1" x14ac:dyDescent="0.3">
      <c r="BP544" s="99"/>
      <c r="BQ544" s="100"/>
      <c r="BS544" s="101"/>
    </row>
    <row r="545" spans="68:71" ht="15" customHeight="1" x14ac:dyDescent="0.3">
      <c r="BP545" s="99"/>
      <c r="BQ545" s="100"/>
      <c r="BS545" s="101"/>
    </row>
    <row r="546" spans="68:71" ht="15" customHeight="1" x14ac:dyDescent="0.3">
      <c r="BP546" s="99"/>
      <c r="BQ546" s="100"/>
      <c r="BS546" s="101"/>
    </row>
    <row r="547" spans="68:71" ht="15" customHeight="1" x14ac:dyDescent="0.3">
      <c r="BP547" s="99"/>
      <c r="BQ547" s="100"/>
      <c r="BS547" s="101"/>
    </row>
    <row r="548" spans="68:71" ht="15" customHeight="1" x14ac:dyDescent="0.3">
      <c r="BP548" s="99"/>
      <c r="BQ548" s="100"/>
      <c r="BS548" s="101"/>
    </row>
    <row r="549" spans="68:71" ht="15" customHeight="1" x14ac:dyDescent="0.3">
      <c r="BP549" s="99"/>
      <c r="BQ549" s="100"/>
      <c r="BS549" s="101"/>
    </row>
    <row r="550" spans="68:71" ht="15" customHeight="1" x14ac:dyDescent="0.3">
      <c r="BP550" s="99"/>
      <c r="BQ550" s="100"/>
      <c r="BS550" s="101"/>
    </row>
    <row r="551" spans="68:71" ht="15" customHeight="1" x14ac:dyDescent="0.3">
      <c r="BP551" s="99"/>
      <c r="BQ551" s="100"/>
      <c r="BS551" s="101"/>
    </row>
    <row r="552" spans="68:71" ht="15" customHeight="1" x14ac:dyDescent="0.3">
      <c r="BP552" s="99"/>
      <c r="BQ552" s="100"/>
      <c r="BS552" s="101"/>
    </row>
    <row r="553" spans="68:71" ht="15" customHeight="1" x14ac:dyDescent="0.3">
      <c r="BP553" s="99"/>
      <c r="BQ553" s="100"/>
      <c r="BS553" s="101"/>
    </row>
    <row r="554" spans="68:71" ht="15" customHeight="1" x14ac:dyDescent="0.3">
      <c r="BP554" s="99"/>
      <c r="BQ554" s="100"/>
      <c r="BS554" s="101"/>
    </row>
    <row r="555" spans="68:71" ht="15" customHeight="1" x14ac:dyDescent="0.3">
      <c r="BP555" s="99"/>
      <c r="BQ555" s="100"/>
      <c r="BS555" s="101"/>
    </row>
    <row r="556" spans="68:71" ht="15" customHeight="1" x14ac:dyDescent="0.3">
      <c r="BP556" s="99"/>
      <c r="BQ556" s="100"/>
      <c r="BS556" s="101"/>
    </row>
    <row r="557" spans="68:71" ht="15" customHeight="1" x14ac:dyDescent="0.3">
      <c r="BP557" s="99"/>
      <c r="BQ557" s="100"/>
      <c r="BS557" s="101"/>
    </row>
    <row r="558" spans="68:71" ht="15" customHeight="1" x14ac:dyDescent="0.3">
      <c r="BP558" s="99"/>
      <c r="BQ558" s="100"/>
      <c r="BS558" s="101"/>
    </row>
    <row r="559" spans="68:71" ht="15" customHeight="1" x14ac:dyDescent="0.3">
      <c r="BP559" s="99"/>
      <c r="BQ559" s="100"/>
      <c r="BS559" s="101"/>
    </row>
    <row r="560" spans="68:71" ht="15" customHeight="1" x14ac:dyDescent="0.3">
      <c r="BP560" s="99"/>
      <c r="BQ560" s="100"/>
      <c r="BS560" s="101"/>
    </row>
    <row r="561" spans="68:71" ht="15" customHeight="1" x14ac:dyDescent="0.3">
      <c r="BP561" s="99"/>
      <c r="BQ561" s="100"/>
      <c r="BS561" s="101"/>
    </row>
    <row r="562" spans="68:71" ht="15" customHeight="1" x14ac:dyDescent="0.3">
      <c r="BP562" s="99"/>
      <c r="BQ562" s="100"/>
      <c r="BS562" s="101"/>
    </row>
    <row r="563" spans="68:71" ht="15" customHeight="1" x14ac:dyDescent="0.3">
      <c r="BP563" s="99"/>
      <c r="BQ563" s="100"/>
      <c r="BS563" s="101"/>
    </row>
    <row r="564" spans="68:71" ht="15" customHeight="1" x14ac:dyDescent="0.3">
      <c r="BP564" s="99"/>
      <c r="BQ564" s="100"/>
      <c r="BS564" s="101"/>
    </row>
    <row r="565" spans="68:71" ht="15" customHeight="1" x14ac:dyDescent="0.3">
      <c r="BP565" s="99"/>
      <c r="BQ565" s="100"/>
      <c r="BS565" s="101"/>
    </row>
    <row r="566" spans="68:71" ht="15" customHeight="1" x14ac:dyDescent="0.3">
      <c r="BP566" s="99"/>
      <c r="BQ566" s="100"/>
      <c r="BS566" s="101"/>
    </row>
    <row r="567" spans="68:71" ht="15" customHeight="1" x14ac:dyDescent="0.3">
      <c r="BP567" s="99"/>
      <c r="BQ567" s="100"/>
      <c r="BS567" s="101"/>
    </row>
    <row r="568" spans="68:71" ht="15" customHeight="1" x14ac:dyDescent="0.3">
      <c r="BP568" s="99"/>
      <c r="BQ568" s="100"/>
      <c r="BS568" s="101"/>
    </row>
    <row r="569" spans="68:71" ht="15" customHeight="1" x14ac:dyDescent="0.3">
      <c r="BP569" s="99"/>
      <c r="BQ569" s="100"/>
      <c r="BS569" s="101"/>
    </row>
    <row r="570" spans="68:71" ht="15" customHeight="1" x14ac:dyDescent="0.3">
      <c r="BP570" s="99"/>
      <c r="BQ570" s="100"/>
      <c r="BS570" s="101"/>
    </row>
    <row r="571" spans="68:71" ht="15" customHeight="1" x14ac:dyDescent="0.3">
      <c r="BP571" s="99"/>
      <c r="BQ571" s="100"/>
      <c r="BS571" s="101"/>
    </row>
    <row r="572" spans="68:71" ht="15" customHeight="1" x14ac:dyDescent="0.3">
      <c r="BP572" s="99"/>
      <c r="BQ572" s="100"/>
      <c r="BS572" s="101"/>
    </row>
    <row r="573" spans="68:71" ht="15" customHeight="1" x14ac:dyDescent="0.3">
      <c r="BP573" s="99"/>
      <c r="BQ573" s="100"/>
      <c r="BS573" s="101"/>
    </row>
    <row r="574" spans="68:71" ht="15" customHeight="1" x14ac:dyDescent="0.3">
      <c r="BP574" s="99"/>
      <c r="BQ574" s="100"/>
      <c r="BS574" s="101"/>
    </row>
    <row r="575" spans="68:71" ht="15" customHeight="1" x14ac:dyDescent="0.3">
      <c r="BP575" s="99"/>
      <c r="BQ575" s="100"/>
      <c r="BS575" s="101"/>
    </row>
    <row r="576" spans="68:71" ht="15" customHeight="1" x14ac:dyDescent="0.3">
      <c r="BP576" s="99"/>
      <c r="BQ576" s="100"/>
      <c r="BS576" s="101"/>
    </row>
    <row r="577" spans="68:71" ht="15" customHeight="1" x14ac:dyDescent="0.3">
      <c r="BP577" s="99"/>
      <c r="BQ577" s="100"/>
      <c r="BS577" s="101"/>
    </row>
    <row r="578" spans="68:71" ht="15" customHeight="1" x14ac:dyDescent="0.3">
      <c r="BP578" s="99"/>
      <c r="BQ578" s="100"/>
      <c r="BS578" s="101"/>
    </row>
    <row r="579" spans="68:71" ht="15" customHeight="1" x14ac:dyDescent="0.3">
      <c r="BP579" s="99"/>
      <c r="BQ579" s="100"/>
      <c r="BS579" s="101"/>
    </row>
    <row r="580" spans="68:71" ht="15" customHeight="1" x14ac:dyDescent="0.3">
      <c r="BP580" s="99"/>
      <c r="BQ580" s="100"/>
      <c r="BS580" s="101"/>
    </row>
    <row r="581" spans="68:71" ht="15" customHeight="1" x14ac:dyDescent="0.3">
      <c r="BP581" s="99"/>
      <c r="BQ581" s="100"/>
      <c r="BS581" s="101"/>
    </row>
    <row r="582" spans="68:71" ht="15" customHeight="1" x14ac:dyDescent="0.3">
      <c r="BP582" s="99"/>
      <c r="BQ582" s="100"/>
      <c r="BS582" s="101"/>
    </row>
    <row r="583" spans="68:71" ht="15" customHeight="1" x14ac:dyDescent="0.3">
      <c r="BP583" s="99"/>
      <c r="BQ583" s="100"/>
      <c r="BS583" s="101"/>
    </row>
    <row r="584" spans="68:71" ht="15" customHeight="1" x14ac:dyDescent="0.3">
      <c r="BP584" s="99"/>
      <c r="BQ584" s="100"/>
      <c r="BS584" s="101"/>
    </row>
    <row r="585" spans="68:71" ht="15" customHeight="1" x14ac:dyDescent="0.3">
      <c r="BP585" s="99"/>
      <c r="BQ585" s="100"/>
      <c r="BS585" s="101"/>
    </row>
    <row r="586" spans="68:71" ht="15" customHeight="1" x14ac:dyDescent="0.3">
      <c r="BP586" s="99"/>
      <c r="BQ586" s="100"/>
      <c r="BS586" s="101"/>
    </row>
    <row r="587" spans="68:71" ht="15" customHeight="1" x14ac:dyDescent="0.3">
      <c r="BP587" s="99"/>
      <c r="BQ587" s="100"/>
      <c r="BS587" s="101"/>
    </row>
    <row r="588" spans="68:71" ht="15" customHeight="1" x14ac:dyDescent="0.3">
      <c r="BP588" s="99"/>
      <c r="BQ588" s="100"/>
      <c r="BS588" s="101"/>
    </row>
    <row r="589" spans="68:71" ht="15" customHeight="1" x14ac:dyDescent="0.3">
      <c r="BP589" s="99"/>
      <c r="BQ589" s="100"/>
      <c r="BS589" s="101"/>
    </row>
    <row r="590" spans="68:71" ht="15" customHeight="1" x14ac:dyDescent="0.3">
      <c r="BP590" s="99"/>
      <c r="BQ590" s="100"/>
      <c r="BS590" s="101"/>
    </row>
    <row r="591" spans="68:71" ht="15" customHeight="1" x14ac:dyDescent="0.3">
      <c r="BP591" s="99"/>
      <c r="BQ591" s="100"/>
      <c r="BS591" s="101"/>
    </row>
    <row r="592" spans="68:71" ht="15" customHeight="1" x14ac:dyDescent="0.3">
      <c r="BP592" s="99"/>
      <c r="BQ592" s="100"/>
      <c r="BS592" s="101"/>
    </row>
    <row r="593" spans="68:71" ht="15" customHeight="1" x14ac:dyDescent="0.3">
      <c r="BP593" s="99"/>
      <c r="BQ593" s="100"/>
      <c r="BS593" s="101"/>
    </row>
    <row r="594" spans="68:71" ht="15" customHeight="1" x14ac:dyDescent="0.3">
      <c r="BP594" s="99"/>
      <c r="BQ594" s="100"/>
      <c r="BS594" s="101"/>
    </row>
    <row r="595" spans="68:71" ht="15" customHeight="1" x14ac:dyDescent="0.3">
      <c r="BP595" s="99"/>
      <c r="BQ595" s="100"/>
      <c r="BS595" s="101"/>
    </row>
    <row r="596" spans="68:71" ht="15" customHeight="1" x14ac:dyDescent="0.3">
      <c r="BP596" s="99"/>
      <c r="BQ596" s="100"/>
      <c r="BS596" s="101"/>
    </row>
    <row r="597" spans="68:71" ht="15" customHeight="1" x14ac:dyDescent="0.3">
      <c r="BP597" s="99"/>
      <c r="BQ597" s="100"/>
      <c r="BS597" s="101"/>
    </row>
    <row r="598" spans="68:71" ht="15" customHeight="1" x14ac:dyDescent="0.3">
      <c r="BP598" s="99"/>
      <c r="BQ598" s="100"/>
      <c r="BS598" s="101"/>
    </row>
    <row r="599" spans="68:71" ht="15" customHeight="1" x14ac:dyDescent="0.3">
      <c r="BP599" s="99"/>
      <c r="BQ599" s="100"/>
      <c r="BS599" s="101"/>
    </row>
    <row r="600" spans="68:71" ht="15" customHeight="1" x14ac:dyDescent="0.3">
      <c r="BP600" s="99"/>
      <c r="BQ600" s="100"/>
      <c r="BS600" s="101"/>
    </row>
    <row r="601" spans="68:71" ht="15" customHeight="1" x14ac:dyDescent="0.3">
      <c r="BP601" s="99"/>
      <c r="BQ601" s="100"/>
      <c r="BS601" s="101"/>
    </row>
    <row r="602" spans="68:71" ht="15" customHeight="1" x14ac:dyDescent="0.3">
      <c r="BP602" s="99"/>
      <c r="BQ602" s="100"/>
      <c r="BS602" s="101"/>
    </row>
    <row r="603" spans="68:71" ht="15" customHeight="1" x14ac:dyDescent="0.3">
      <c r="BP603" s="99"/>
      <c r="BQ603" s="100"/>
      <c r="BS603" s="101"/>
    </row>
    <row r="604" spans="68:71" ht="15" customHeight="1" x14ac:dyDescent="0.3">
      <c r="BP604" s="99"/>
      <c r="BQ604" s="100"/>
      <c r="BS604" s="101"/>
    </row>
    <row r="605" spans="68:71" ht="15" customHeight="1" x14ac:dyDescent="0.3">
      <c r="BP605" s="99"/>
      <c r="BQ605" s="100"/>
      <c r="BS605" s="101"/>
    </row>
    <row r="606" spans="68:71" ht="15" customHeight="1" x14ac:dyDescent="0.3">
      <c r="BP606" s="99"/>
      <c r="BQ606" s="100"/>
      <c r="BS606" s="101"/>
    </row>
    <row r="607" spans="68:71" ht="15" customHeight="1" x14ac:dyDescent="0.3">
      <c r="BP607" s="99"/>
      <c r="BQ607" s="100"/>
      <c r="BS607" s="101"/>
    </row>
    <row r="608" spans="68:71" ht="15" customHeight="1" x14ac:dyDescent="0.3">
      <c r="BP608" s="99"/>
      <c r="BQ608" s="100"/>
      <c r="BS608" s="101"/>
    </row>
    <row r="609" spans="68:71" ht="15" customHeight="1" x14ac:dyDescent="0.3">
      <c r="BP609" s="99"/>
      <c r="BQ609" s="100"/>
      <c r="BS609" s="101"/>
    </row>
    <row r="610" spans="68:71" ht="15" customHeight="1" x14ac:dyDescent="0.3">
      <c r="BP610" s="99"/>
      <c r="BQ610" s="100"/>
      <c r="BS610" s="101"/>
    </row>
    <row r="611" spans="68:71" ht="15" customHeight="1" x14ac:dyDescent="0.3">
      <c r="BP611" s="99"/>
      <c r="BQ611" s="100"/>
      <c r="BS611" s="101"/>
    </row>
    <row r="612" spans="68:71" ht="15" customHeight="1" x14ac:dyDescent="0.3">
      <c r="BP612" s="99"/>
      <c r="BQ612" s="100"/>
      <c r="BS612" s="101"/>
    </row>
    <row r="613" spans="68:71" ht="15" customHeight="1" x14ac:dyDescent="0.3">
      <c r="BP613" s="99"/>
      <c r="BQ613" s="100"/>
      <c r="BS613" s="101"/>
    </row>
    <row r="614" spans="68:71" ht="15" customHeight="1" x14ac:dyDescent="0.3">
      <c r="BP614" s="99"/>
      <c r="BQ614" s="100"/>
      <c r="BS614" s="101"/>
    </row>
    <row r="615" spans="68:71" ht="15" customHeight="1" x14ac:dyDescent="0.3">
      <c r="BP615" s="99"/>
      <c r="BQ615" s="100"/>
      <c r="BS615" s="101"/>
    </row>
    <row r="616" spans="68:71" ht="15" customHeight="1" x14ac:dyDescent="0.3">
      <c r="BP616" s="99"/>
      <c r="BQ616" s="100"/>
      <c r="BS616" s="101"/>
    </row>
    <row r="617" spans="68:71" ht="15" customHeight="1" x14ac:dyDescent="0.3">
      <c r="BP617" s="99"/>
      <c r="BQ617" s="100"/>
      <c r="BS617" s="101"/>
    </row>
    <row r="618" spans="68:71" ht="15" customHeight="1" x14ac:dyDescent="0.3">
      <c r="BP618" s="99"/>
      <c r="BQ618" s="100"/>
      <c r="BS618" s="101"/>
    </row>
    <row r="619" spans="68:71" ht="15" customHeight="1" x14ac:dyDescent="0.3">
      <c r="BP619" s="99"/>
      <c r="BQ619" s="100"/>
      <c r="BS619" s="101"/>
    </row>
    <row r="620" spans="68:71" ht="15" customHeight="1" x14ac:dyDescent="0.3">
      <c r="BP620" s="99"/>
      <c r="BQ620" s="100"/>
      <c r="BS620" s="101"/>
    </row>
    <row r="621" spans="68:71" ht="15" customHeight="1" x14ac:dyDescent="0.3">
      <c r="BP621" s="99"/>
      <c r="BQ621" s="100"/>
      <c r="BS621" s="101"/>
    </row>
    <row r="622" spans="68:71" ht="15" customHeight="1" x14ac:dyDescent="0.3">
      <c r="BP622" s="99"/>
      <c r="BQ622" s="100"/>
      <c r="BS622" s="101"/>
    </row>
    <row r="623" spans="68:71" ht="15" customHeight="1" x14ac:dyDescent="0.3">
      <c r="BP623" s="99"/>
      <c r="BQ623" s="100"/>
      <c r="BS623" s="101"/>
    </row>
    <row r="624" spans="68:71" ht="15" customHeight="1" x14ac:dyDescent="0.3">
      <c r="BP624" s="99"/>
      <c r="BQ624" s="100"/>
      <c r="BS624" s="101"/>
    </row>
    <row r="625" spans="68:71" ht="15" customHeight="1" x14ac:dyDescent="0.3">
      <c r="BP625" s="99"/>
      <c r="BQ625" s="100"/>
      <c r="BS625" s="101"/>
    </row>
    <row r="626" spans="68:71" ht="15" customHeight="1" x14ac:dyDescent="0.3">
      <c r="BP626" s="99"/>
      <c r="BQ626" s="100"/>
      <c r="BS626" s="101"/>
    </row>
    <row r="627" spans="68:71" ht="15" customHeight="1" x14ac:dyDescent="0.3">
      <c r="BP627" s="99"/>
      <c r="BQ627" s="100"/>
      <c r="BS627" s="101"/>
    </row>
    <row r="628" spans="68:71" ht="15" customHeight="1" x14ac:dyDescent="0.3">
      <c r="BP628" s="99"/>
      <c r="BQ628" s="100"/>
      <c r="BS628" s="101"/>
    </row>
    <row r="629" spans="68:71" ht="15" customHeight="1" x14ac:dyDescent="0.3">
      <c r="BP629" s="99"/>
      <c r="BQ629" s="100"/>
      <c r="BS629" s="101"/>
    </row>
    <row r="630" spans="68:71" ht="15" customHeight="1" x14ac:dyDescent="0.3">
      <c r="BP630" s="99"/>
      <c r="BQ630" s="100"/>
      <c r="BS630" s="101"/>
    </row>
    <row r="631" spans="68:71" ht="15" customHeight="1" x14ac:dyDescent="0.3">
      <c r="BP631" s="99"/>
      <c r="BQ631" s="100"/>
      <c r="BS631" s="101"/>
    </row>
    <row r="632" spans="68:71" ht="15" customHeight="1" x14ac:dyDescent="0.3">
      <c r="BP632" s="99"/>
      <c r="BQ632" s="100"/>
      <c r="BS632" s="101"/>
    </row>
    <row r="633" spans="68:71" ht="15" customHeight="1" x14ac:dyDescent="0.3">
      <c r="BP633" s="99"/>
      <c r="BQ633" s="100"/>
      <c r="BS633" s="101"/>
    </row>
    <row r="634" spans="68:71" ht="15" customHeight="1" x14ac:dyDescent="0.3">
      <c r="BP634" s="99"/>
      <c r="BQ634" s="100"/>
      <c r="BS634" s="101"/>
    </row>
    <row r="635" spans="68:71" ht="15" customHeight="1" x14ac:dyDescent="0.3">
      <c r="BP635" s="99"/>
      <c r="BQ635" s="100"/>
      <c r="BS635" s="101"/>
    </row>
    <row r="636" spans="68:71" ht="15" customHeight="1" x14ac:dyDescent="0.3">
      <c r="BP636" s="99"/>
      <c r="BQ636" s="100"/>
      <c r="BS636" s="101"/>
    </row>
    <row r="637" spans="68:71" ht="15" customHeight="1" x14ac:dyDescent="0.3">
      <c r="BP637" s="99"/>
      <c r="BQ637" s="100"/>
      <c r="BS637" s="101"/>
    </row>
    <row r="638" spans="68:71" ht="15" customHeight="1" x14ac:dyDescent="0.3">
      <c r="BP638" s="99"/>
      <c r="BQ638" s="100"/>
      <c r="BS638" s="101"/>
    </row>
    <row r="639" spans="68:71" ht="15" customHeight="1" x14ac:dyDescent="0.3">
      <c r="BP639" s="99"/>
      <c r="BQ639" s="100"/>
      <c r="BS639" s="101"/>
    </row>
    <row r="640" spans="68:71" ht="15" customHeight="1" x14ac:dyDescent="0.3">
      <c r="BP640" s="99"/>
      <c r="BQ640" s="100"/>
      <c r="BS640" s="101"/>
    </row>
    <row r="641" spans="68:71" ht="15" customHeight="1" x14ac:dyDescent="0.3">
      <c r="BP641" s="99"/>
      <c r="BQ641" s="100"/>
      <c r="BS641" s="101"/>
    </row>
    <row r="642" spans="68:71" ht="15" customHeight="1" x14ac:dyDescent="0.3">
      <c r="BP642" s="99"/>
      <c r="BQ642" s="100"/>
      <c r="BS642" s="101"/>
    </row>
    <row r="643" spans="68:71" ht="15" customHeight="1" x14ac:dyDescent="0.3">
      <c r="BP643" s="99"/>
      <c r="BQ643" s="100"/>
      <c r="BS643" s="101"/>
    </row>
    <row r="644" spans="68:71" ht="15" customHeight="1" x14ac:dyDescent="0.3">
      <c r="BP644" s="99"/>
      <c r="BQ644" s="100"/>
      <c r="BS644" s="101"/>
    </row>
    <row r="645" spans="68:71" ht="15" customHeight="1" x14ac:dyDescent="0.3">
      <c r="BP645" s="99"/>
      <c r="BQ645" s="100"/>
      <c r="BS645" s="101"/>
    </row>
    <row r="646" spans="68:71" ht="15" customHeight="1" x14ac:dyDescent="0.3">
      <c r="BP646" s="99"/>
      <c r="BQ646" s="100"/>
      <c r="BS646" s="101"/>
    </row>
    <row r="647" spans="68:71" ht="15" customHeight="1" x14ac:dyDescent="0.3">
      <c r="BP647" s="99"/>
      <c r="BQ647" s="100"/>
      <c r="BS647" s="101"/>
    </row>
    <row r="648" spans="68:71" ht="15" customHeight="1" x14ac:dyDescent="0.3">
      <c r="BP648" s="99"/>
      <c r="BQ648" s="100"/>
      <c r="BS648" s="101"/>
    </row>
    <row r="649" spans="68:71" ht="15" customHeight="1" x14ac:dyDescent="0.3">
      <c r="BP649" s="99"/>
      <c r="BQ649" s="100"/>
      <c r="BS649" s="101"/>
    </row>
    <row r="650" spans="68:71" ht="15" customHeight="1" x14ac:dyDescent="0.3">
      <c r="BP650" s="99"/>
      <c r="BQ650" s="100"/>
      <c r="BS650" s="101"/>
    </row>
    <row r="651" spans="68:71" ht="15" customHeight="1" x14ac:dyDescent="0.3">
      <c r="BP651" s="99"/>
      <c r="BQ651" s="100"/>
      <c r="BS651" s="101"/>
    </row>
    <row r="652" spans="68:71" ht="15" customHeight="1" x14ac:dyDescent="0.3">
      <c r="BP652" s="99"/>
      <c r="BQ652" s="100"/>
      <c r="BS652" s="101"/>
    </row>
    <row r="653" spans="68:71" ht="15" customHeight="1" x14ac:dyDescent="0.3">
      <c r="BP653" s="99"/>
      <c r="BQ653" s="100"/>
      <c r="BS653" s="101"/>
    </row>
    <row r="654" spans="68:71" ht="15" customHeight="1" x14ac:dyDescent="0.3">
      <c r="BP654" s="99"/>
      <c r="BQ654" s="100"/>
      <c r="BS654" s="101"/>
    </row>
    <row r="655" spans="68:71" ht="15" customHeight="1" x14ac:dyDescent="0.3">
      <c r="BP655" s="99"/>
      <c r="BQ655" s="100"/>
      <c r="BS655" s="101"/>
    </row>
    <row r="656" spans="68:71" ht="15" customHeight="1" x14ac:dyDescent="0.3">
      <c r="BP656" s="99"/>
      <c r="BQ656" s="100"/>
      <c r="BS656" s="101"/>
    </row>
    <row r="657" spans="68:71" ht="15" customHeight="1" x14ac:dyDescent="0.3">
      <c r="BP657" s="99"/>
      <c r="BQ657" s="100"/>
      <c r="BS657" s="101"/>
    </row>
    <row r="658" spans="68:71" ht="15" customHeight="1" x14ac:dyDescent="0.3">
      <c r="BP658" s="99"/>
      <c r="BQ658" s="100"/>
      <c r="BS658" s="101"/>
    </row>
    <row r="659" spans="68:71" ht="15" customHeight="1" x14ac:dyDescent="0.3">
      <c r="BP659" s="99"/>
      <c r="BQ659" s="100"/>
      <c r="BS659" s="101"/>
    </row>
    <row r="660" spans="68:71" ht="15" customHeight="1" x14ac:dyDescent="0.3">
      <c r="BP660" s="99"/>
      <c r="BQ660" s="100"/>
      <c r="BS660" s="101"/>
    </row>
    <row r="661" spans="68:71" ht="15" customHeight="1" x14ac:dyDescent="0.3">
      <c r="BP661" s="99"/>
      <c r="BQ661" s="100"/>
      <c r="BS661" s="101"/>
    </row>
    <row r="662" spans="68:71" ht="15" customHeight="1" x14ac:dyDescent="0.3">
      <c r="BP662" s="99"/>
      <c r="BQ662" s="100"/>
      <c r="BS662" s="101"/>
    </row>
    <row r="663" spans="68:71" ht="15" customHeight="1" x14ac:dyDescent="0.3">
      <c r="BP663" s="99"/>
      <c r="BQ663" s="100"/>
      <c r="BS663" s="101"/>
    </row>
    <row r="664" spans="68:71" ht="15" customHeight="1" x14ac:dyDescent="0.3">
      <c r="BP664" s="99"/>
      <c r="BQ664" s="100"/>
      <c r="BS664" s="101"/>
    </row>
    <row r="665" spans="68:71" ht="15" customHeight="1" x14ac:dyDescent="0.3">
      <c r="BP665" s="99"/>
      <c r="BQ665" s="100"/>
      <c r="BS665" s="101"/>
    </row>
    <row r="666" spans="68:71" ht="15" customHeight="1" x14ac:dyDescent="0.3">
      <c r="BP666" s="99"/>
      <c r="BQ666" s="100"/>
      <c r="BS666" s="101"/>
    </row>
    <row r="667" spans="68:71" ht="15" customHeight="1" x14ac:dyDescent="0.3">
      <c r="BP667" s="99"/>
      <c r="BQ667" s="100"/>
      <c r="BS667" s="101"/>
    </row>
    <row r="668" spans="68:71" ht="15" customHeight="1" x14ac:dyDescent="0.3">
      <c r="BP668" s="99"/>
      <c r="BQ668" s="100"/>
      <c r="BS668" s="101"/>
    </row>
    <row r="669" spans="68:71" ht="15" customHeight="1" x14ac:dyDescent="0.3">
      <c r="BP669" s="99"/>
      <c r="BQ669" s="100"/>
      <c r="BS669" s="101"/>
    </row>
    <row r="670" spans="68:71" ht="15" customHeight="1" x14ac:dyDescent="0.3">
      <c r="BP670" s="99"/>
      <c r="BQ670" s="100"/>
      <c r="BS670" s="101"/>
    </row>
    <row r="671" spans="68:71" ht="15" customHeight="1" x14ac:dyDescent="0.3">
      <c r="BP671" s="99"/>
      <c r="BQ671" s="100"/>
      <c r="BS671" s="101"/>
    </row>
    <row r="672" spans="68:71" ht="15" customHeight="1" x14ac:dyDescent="0.3">
      <c r="BP672" s="99"/>
      <c r="BQ672" s="100"/>
      <c r="BS672" s="101"/>
    </row>
    <row r="673" spans="68:71" ht="15" customHeight="1" x14ac:dyDescent="0.3">
      <c r="BP673" s="99"/>
      <c r="BQ673" s="100"/>
      <c r="BS673" s="101"/>
    </row>
    <row r="674" spans="68:71" ht="15" customHeight="1" x14ac:dyDescent="0.3">
      <c r="BP674" s="99"/>
      <c r="BQ674" s="100"/>
      <c r="BS674" s="101"/>
    </row>
    <row r="675" spans="68:71" ht="15" customHeight="1" x14ac:dyDescent="0.3">
      <c r="BP675" s="99"/>
      <c r="BQ675" s="100"/>
      <c r="BS675" s="101"/>
    </row>
    <row r="676" spans="68:71" ht="15" customHeight="1" x14ac:dyDescent="0.3">
      <c r="BP676" s="99"/>
      <c r="BQ676" s="100"/>
      <c r="BS676" s="101"/>
    </row>
    <row r="677" spans="68:71" ht="15" customHeight="1" x14ac:dyDescent="0.3">
      <c r="BP677" s="99"/>
      <c r="BQ677" s="100"/>
      <c r="BS677" s="101"/>
    </row>
    <row r="678" spans="68:71" ht="15" customHeight="1" x14ac:dyDescent="0.3">
      <c r="BP678" s="99"/>
      <c r="BQ678" s="100"/>
      <c r="BS678" s="101"/>
    </row>
    <row r="679" spans="68:71" ht="15" customHeight="1" x14ac:dyDescent="0.3">
      <c r="BP679" s="99"/>
      <c r="BQ679" s="100"/>
      <c r="BS679" s="101"/>
    </row>
    <row r="680" spans="68:71" ht="15" customHeight="1" x14ac:dyDescent="0.3">
      <c r="BP680" s="99"/>
      <c r="BQ680" s="100"/>
      <c r="BS680" s="101"/>
    </row>
    <row r="681" spans="68:71" ht="15" customHeight="1" x14ac:dyDescent="0.3">
      <c r="BP681" s="99"/>
      <c r="BQ681" s="100"/>
      <c r="BS681" s="101"/>
    </row>
    <row r="682" spans="68:71" ht="15" customHeight="1" x14ac:dyDescent="0.3">
      <c r="BP682" s="99"/>
      <c r="BQ682" s="100"/>
      <c r="BS682" s="101"/>
    </row>
    <row r="683" spans="68:71" ht="15" customHeight="1" x14ac:dyDescent="0.3">
      <c r="BP683" s="99"/>
      <c r="BQ683" s="100"/>
      <c r="BS683" s="101"/>
    </row>
    <row r="684" spans="68:71" ht="15" customHeight="1" x14ac:dyDescent="0.3">
      <c r="BP684" s="99"/>
      <c r="BQ684" s="100"/>
      <c r="BS684" s="101"/>
    </row>
    <row r="685" spans="68:71" ht="15" customHeight="1" x14ac:dyDescent="0.3">
      <c r="BP685" s="99"/>
      <c r="BQ685" s="100"/>
      <c r="BS685" s="101"/>
    </row>
    <row r="686" spans="68:71" ht="15" customHeight="1" x14ac:dyDescent="0.3">
      <c r="BP686" s="99"/>
      <c r="BQ686" s="100"/>
      <c r="BS686" s="101"/>
    </row>
    <row r="687" spans="68:71" ht="15" customHeight="1" x14ac:dyDescent="0.3">
      <c r="BP687" s="99"/>
      <c r="BQ687" s="100"/>
      <c r="BS687" s="101"/>
    </row>
    <row r="688" spans="68:71" ht="15" customHeight="1" x14ac:dyDescent="0.3">
      <c r="BP688" s="99"/>
      <c r="BQ688" s="100"/>
      <c r="BS688" s="101"/>
    </row>
    <row r="689" spans="68:71" ht="15" customHeight="1" x14ac:dyDescent="0.3">
      <c r="BP689" s="99"/>
      <c r="BQ689" s="100"/>
      <c r="BS689" s="101"/>
    </row>
    <row r="690" spans="68:71" ht="15" customHeight="1" x14ac:dyDescent="0.3">
      <c r="BP690" s="99"/>
      <c r="BQ690" s="100"/>
      <c r="BS690" s="101"/>
    </row>
    <row r="691" spans="68:71" ht="15" customHeight="1" x14ac:dyDescent="0.3">
      <c r="BP691" s="99"/>
      <c r="BQ691" s="100"/>
      <c r="BS691" s="101"/>
    </row>
    <row r="692" spans="68:71" ht="15" customHeight="1" x14ac:dyDescent="0.3">
      <c r="BP692" s="99"/>
      <c r="BQ692" s="100"/>
      <c r="BS692" s="101"/>
    </row>
    <row r="693" spans="68:71" ht="15" customHeight="1" x14ac:dyDescent="0.3">
      <c r="BP693" s="99"/>
      <c r="BQ693" s="100"/>
      <c r="BS693" s="101"/>
    </row>
    <row r="694" spans="68:71" ht="15" customHeight="1" x14ac:dyDescent="0.3">
      <c r="BP694" s="99"/>
      <c r="BQ694" s="100"/>
      <c r="BS694" s="101"/>
    </row>
    <row r="695" spans="68:71" ht="15" customHeight="1" x14ac:dyDescent="0.3">
      <c r="BP695" s="99"/>
      <c r="BQ695" s="100"/>
      <c r="BS695" s="101"/>
    </row>
    <row r="696" spans="68:71" ht="15" customHeight="1" x14ac:dyDescent="0.3">
      <c r="BP696" s="99"/>
      <c r="BQ696" s="100"/>
      <c r="BS696" s="101"/>
    </row>
    <row r="697" spans="68:71" ht="15" customHeight="1" x14ac:dyDescent="0.3">
      <c r="BP697" s="99"/>
      <c r="BQ697" s="100"/>
      <c r="BS697" s="101"/>
    </row>
    <row r="698" spans="68:71" ht="15" customHeight="1" x14ac:dyDescent="0.3">
      <c r="BP698" s="99"/>
      <c r="BQ698" s="100"/>
      <c r="BS698" s="101"/>
    </row>
    <row r="699" spans="68:71" ht="15" customHeight="1" x14ac:dyDescent="0.3">
      <c r="BP699" s="99"/>
      <c r="BQ699" s="100"/>
      <c r="BS699" s="101"/>
    </row>
    <row r="700" spans="68:71" ht="15" customHeight="1" x14ac:dyDescent="0.3">
      <c r="BP700" s="99"/>
      <c r="BQ700" s="100"/>
      <c r="BS700" s="101"/>
    </row>
    <row r="701" spans="68:71" ht="15" customHeight="1" x14ac:dyDescent="0.3">
      <c r="BP701" s="99"/>
      <c r="BQ701" s="100"/>
      <c r="BS701" s="101"/>
    </row>
    <row r="702" spans="68:71" ht="15" customHeight="1" x14ac:dyDescent="0.3">
      <c r="BP702" s="99"/>
      <c r="BQ702" s="100"/>
      <c r="BS702" s="101"/>
    </row>
    <row r="703" spans="68:71" ht="15" customHeight="1" x14ac:dyDescent="0.3">
      <c r="BP703" s="99"/>
      <c r="BQ703" s="100"/>
      <c r="BS703" s="101"/>
    </row>
    <row r="704" spans="68:71" ht="15" customHeight="1" x14ac:dyDescent="0.3">
      <c r="BP704" s="99"/>
      <c r="BQ704" s="100"/>
      <c r="BS704" s="101"/>
    </row>
    <row r="705" spans="68:71" ht="15" customHeight="1" x14ac:dyDescent="0.3">
      <c r="BP705" s="99"/>
      <c r="BQ705" s="100"/>
      <c r="BS705" s="101"/>
    </row>
    <row r="706" spans="68:71" ht="15" customHeight="1" x14ac:dyDescent="0.3">
      <c r="BP706" s="99"/>
      <c r="BQ706" s="100"/>
      <c r="BS706" s="101"/>
    </row>
    <row r="707" spans="68:71" ht="15" customHeight="1" x14ac:dyDescent="0.3">
      <c r="BP707" s="99"/>
      <c r="BQ707" s="100"/>
      <c r="BS707" s="101"/>
    </row>
    <row r="708" spans="68:71" ht="15" customHeight="1" x14ac:dyDescent="0.3">
      <c r="BP708" s="99"/>
      <c r="BQ708" s="100"/>
      <c r="BS708" s="101"/>
    </row>
    <row r="709" spans="68:71" ht="15" customHeight="1" x14ac:dyDescent="0.3">
      <c r="BP709" s="99"/>
      <c r="BQ709" s="100"/>
      <c r="BS709" s="101"/>
    </row>
    <row r="710" spans="68:71" ht="15" customHeight="1" x14ac:dyDescent="0.3">
      <c r="BP710" s="99"/>
      <c r="BQ710" s="100"/>
      <c r="BS710" s="101"/>
    </row>
    <row r="711" spans="68:71" ht="15" customHeight="1" x14ac:dyDescent="0.3">
      <c r="BP711" s="99"/>
      <c r="BQ711" s="100"/>
      <c r="BS711" s="101"/>
    </row>
    <row r="712" spans="68:71" ht="15" customHeight="1" x14ac:dyDescent="0.3">
      <c r="BP712" s="99"/>
      <c r="BQ712" s="100"/>
      <c r="BS712" s="101"/>
    </row>
    <row r="713" spans="68:71" ht="15" customHeight="1" x14ac:dyDescent="0.3">
      <c r="BP713" s="99"/>
      <c r="BQ713" s="100"/>
      <c r="BS713" s="101"/>
    </row>
    <row r="714" spans="68:71" ht="15" customHeight="1" x14ac:dyDescent="0.3">
      <c r="BP714" s="99"/>
      <c r="BQ714" s="100"/>
      <c r="BS714" s="101"/>
    </row>
    <row r="715" spans="68:71" ht="15" customHeight="1" x14ac:dyDescent="0.3">
      <c r="BP715" s="99"/>
      <c r="BQ715" s="100"/>
      <c r="BS715" s="101"/>
    </row>
    <row r="716" spans="68:71" ht="15" customHeight="1" x14ac:dyDescent="0.3">
      <c r="BP716" s="99"/>
      <c r="BQ716" s="100"/>
      <c r="BS716" s="101"/>
    </row>
    <row r="717" spans="68:71" ht="15" customHeight="1" x14ac:dyDescent="0.3">
      <c r="BP717" s="99"/>
      <c r="BQ717" s="100"/>
      <c r="BS717" s="101"/>
    </row>
    <row r="718" spans="68:71" ht="15" customHeight="1" x14ac:dyDescent="0.3">
      <c r="BP718" s="99"/>
      <c r="BQ718" s="100"/>
      <c r="BS718" s="101"/>
    </row>
    <row r="719" spans="68:71" ht="15" customHeight="1" x14ac:dyDescent="0.3">
      <c r="BP719" s="99"/>
      <c r="BQ719" s="100"/>
      <c r="BS719" s="101"/>
    </row>
    <row r="720" spans="68:71" ht="15" customHeight="1" x14ac:dyDescent="0.3">
      <c r="BP720" s="99"/>
      <c r="BQ720" s="100"/>
      <c r="BS720" s="101"/>
    </row>
    <row r="721" spans="68:71" ht="15" customHeight="1" x14ac:dyDescent="0.3">
      <c r="BP721" s="99"/>
      <c r="BQ721" s="100"/>
      <c r="BS721" s="101"/>
    </row>
    <row r="722" spans="68:71" ht="15" customHeight="1" x14ac:dyDescent="0.3">
      <c r="BP722" s="99"/>
      <c r="BQ722" s="100"/>
      <c r="BS722" s="101"/>
    </row>
    <row r="723" spans="68:71" ht="15" customHeight="1" x14ac:dyDescent="0.3">
      <c r="BP723" s="99"/>
      <c r="BQ723" s="100"/>
      <c r="BS723" s="101"/>
    </row>
    <row r="724" spans="68:71" ht="15" customHeight="1" x14ac:dyDescent="0.3">
      <c r="BP724" s="99"/>
      <c r="BQ724" s="100"/>
      <c r="BS724" s="101"/>
    </row>
    <row r="725" spans="68:71" ht="15" customHeight="1" x14ac:dyDescent="0.3">
      <c r="BP725" s="99"/>
      <c r="BQ725" s="100"/>
      <c r="BS725" s="101"/>
    </row>
    <row r="726" spans="68:71" ht="15" customHeight="1" x14ac:dyDescent="0.3">
      <c r="BP726" s="99"/>
      <c r="BQ726" s="100"/>
      <c r="BS726" s="101"/>
    </row>
    <row r="727" spans="68:71" ht="15" customHeight="1" x14ac:dyDescent="0.3">
      <c r="BP727" s="99"/>
      <c r="BQ727" s="100"/>
      <c r="BS727" s="101"/>
    </row>
    <row r="728" spans="68:71" ht="15" customHeight="1" x14ac:dyDescent="0.3">
      <c r="BP728" s="99"/>
      <c r="BQ728" s="100"/>
      <c r="BS728" s="101"/>
    </row>
    <row r="729" spans="68:71" ht="15" customHeight="1" x14ac:dyDescent="0.3">
      <c r="BP729" s="99"/>
      <c r="BQ729" s="100"/>
      <c r="BS729" s="101"/>
    </row>
    <row r="730" spans="68:71" ht="15" customHeight="1" x14ac:dyDescent="0.3">
      <c r="BP730" s="99"/>
      <c r="BQ730" s="100"/>
      <c r="BS730" s="101"/>
    </row>
    <row r="731" spans="68:71" ht="15" customHeight="1" x14ac:dyDescent="0.3">
      <c r="BP731" s="99"/>
      <c r="BQ731" s="100"/>
      <c r="BS731" s="101"/>
    </row>
    <row r="732" spans="68:71" ht="15" customHeight="1" x14ac:dyDescent="0.3">
      <c r="BP732" s="99"/>
      <c r="BQ732" s="100"/>
      <c r="BS732" s="101"/>
    </row>
    <row r="733" spans="68:71" ht="15" customHeight="1" x14ac:dyDescent="0.3">
      <c r="BP733" s="99"/>
      <c r="BQ733" s="100"/>
      <c r="BS733" s="101"/>
    </row>
    <row r="734" spans="68:71" ht="15" customHeight="1" x14ac:dyDescent="0.3">
      <c r="BP734" s="99"/>
      <c r="BQ734" s="100"/>
      <c r="BS734" s="101"/>
    </row>
    <row r="735" spans="68:71" ht="15" customHeight="1" x14ac:dyDescent="0.3">
      <c r="BP735" s="99"/>
      <c r="BQ735" s="100"/>
      <c r="BS735" s="101"/>
    </row>
    <row r="736" spans="68:71" ht="15" customHeight="1" x14ac:dyDescent="0.3">
      <c r="BP736" s="99"/>
      <c r="BQ736" s="100"/>
      <c r="BS736" s="101"/>
    </row>
    <row r="737" spans="68:71" ht="15" customHeight="1" x14ac:dyDescent="0.3">
      <c r="BP737" s="99"/>
      <c r="BQ737" s="100"/>
      <c r="BS737" s="101"/>
    </row>
    <row r="738" spans="68:71" ht="15" customHeight="1" x14ac:dyDescent="0.3">
      <c r="BP738" s="99"/>
      <c r="BQ738" s="100"/>
      <c r="BS738" s="101"/>
    </row>
    <row r="739" spans="68:71" ht="15" customHeight="1" x14ac:dyDescent="0.3">
      <c r="BP739" s="99"/>
      <c r="BQ739" s="100"/>
      <c r="BS739" s="101"/>
    </row>
    <row r="740" spans="68:71" ht="15" customHeight="1" x14ac:dyDescent="0.3">
      <c r="BP740" s="99"/>
      <c r="BQ740" s="100"/>
      <c r="BS740" s="101"/>
    </row>
    <row r="741" spans="68:71" ht="15" customHeight="1" x14ac:dyDescent="0.3">
      <c r="BP741" s="99"/>
      <c r="BQ741" s="100"/>
      <c r="BS741" s="101"/>
    </row>
    <row r="742" spans="68:71" ht="15" customHeight="1" x14ac:dyDescent="0.3">
      <c r="BP742" s="99"/>
      <c r="BQ742" s="100"/>
      <c r="BS742" s="101"/>
    </row>
    <row r="743" spans="68:71" ht="15" customHeight="1" x14ac:dyDescent="0.3">
      <c r="BP743" s="99"/>
      <c r="BQ743" s="100"/>
      <c r="BS743" s="101"/>
    </row>
    <row r="744" spans="68:71" ht="15" customHeight="1" x14ac:dyDescent="0.3">
      <c r="BP744" s="99"/>
      <c r="BQ744" s="100"/>
      <c r="BS744" s="101"/>
    </row>
    <row r="745" spans="68:71" ht="15" customHeight="1" x14ac:dyDescent="0.3">
      <c r="BP745" s="99"/>
      <c r="BQ745" s="100"/>
      <c r="BS745" s="101"/>
    </row>
    <row r="746" spans="68:71" ht="15" customHeight="1" x14ac:dyDescent="0.3">
      <c r="BP746" s="99"/>
      <c r="BQ746" s="100"/>
      <c r="BS746" s="101"/>
    </row>
    <row r="747" spans="68:71" ht="15" customHeight="1" x14ac:dyDescent="0.3">
      <c r="BP747" s="99"/>
      <c r="BQ747" s="100"/>
      <c r="BS747" s="101"/>
    </row>
    <row r="748" spans="68:71" ht="15" customHeight="1" x14ac:dyDescent="0.3">
      <c r="BP748" s="99"/>
      <c r="BQ748" s="100"/>
      <c r="BS748" s="101"/>
    </row>
    <row r="749" spans="68:71" ht="15" customHeight="1" x14ac:dyDescent="0.3">
      <c r="BP749" s="99"/>
      <c r="BQ749" s="100"/>
      <c r="BS749" s="101"/>
    </row>
    <row r="750" spans="68:71" ht="15" customHeight="1" x14ac:dyDescent="0.3">
      <c r="BP750" s="99"/>
      <c r="BQ750" s="100"/>
      <c r="BS750" s="101"/>
    </row>
    <row r="751" spans="68:71" ht="15" customHeight="1" x14ac:dyDescent="0.3">
      <c r="BP751" s="99"/>
      <c r="BQ751" s="100"/>
      <c r="BS751" s="101"/>
    </row>
    <row r="752" spans="68:71" ht="15" customHeight="1" x14ac:dyDescent="0.3">
      <c r="BP752" s="99"/>
      <c r="BQ752" s="100"/>
      <c r="BS752" s="101"/>
    </row>
    <row r="753" spans="68:71" ht="15" customHeight="1" x14ac:dyDescent="0.3">
      <c r="BP753" s="99"/>
      <c r="BQ753" s="100"/>
      <c r="BS753" s="101"/>
    </row>
    <row r="754" spans="68:71" ht="15" customHeight="1" x14ac:dyDescent="0.3">
      <c r="BP754" s="99"/>
      <c r="BQ754" s="100"/>
      <c r="BS754" s="101"/>
    </row>
    <row r="755" spans="68:71" ht="15" customHeight="1" x14ac:dyDescent="0.3">
      <c r="BP755" s="99"/>
      <c r="BQ755" s="100"/>
      <c r="BS755" s="101"/>
    </row>
    <row r="756" spans="68:71" ht="15" customHeight="1" x14ac:dyDescent="0.3">
      <c r="BP756" s="99"/>
      <c r="BQ756" s="100"/>
      <c r="BS756" s="101"/>
    </row>
    <row r="757" spans="68:71" ht="15" customHeight="1" x14ac:dyDescent="0.3">
      <c r="BP757" s="99"/>
      <c r="BQ757" s="100"/>
      <c r="BS757" s="101"/>
    </row>
    <row r="758" spans="68:71" ht="15" customHeight="1" x14ac:dyDescent="0.3">
      <c r="BP758" s="99"/>
      <c r="BQ758" s="100"/>
      <c r="BS758" s="101"/>
    </row>
    <row r="759" spans="68:71" ht="15" customHeight="1" x14ac:dyDescent="0.3">
      <c r="BP759" s="99"/>
      <c r="BQ759" s="100"/>
      <c r="BS759" s="101"/>
    </row>
    <row r="760" spans="68:71" ht="15" customHeight="1" x14ac:dyDescent="0.3">
      <c r="BP760" s="99"/>
      <c r="BQ760" s="100"/>
      <c r="BS760" s="101"/>
    </row>
    <row r="761" spans="68:71" ht="15" customHeight="1" x14ac:dyDescent="0.3">
      <c r="BP761" s="99"/>
      <c r="BQ761" s="100"/>
      <c r="BS761" s="101"/>
    </row>
    <row r="762" spans="68:71" ht="15" customHeight="1" x14ac:dyDescent="0.3">
      <c r="BP762" s="99"/>
      <c r="BQ762" s="100"/>
      <c r="BS762" s="101"/>
    </row>
    <row r="763" spans="68:71" ht="15" customHeight="1" x14ac:dyDescent="0.3">
      <c r="BP763" s="99"/>
      <c r="BQ763" s="100"/>
      <c r="BS763" s="101"/>
    </row>
    <row r="764" spans="68:71" ht="15" customHeight="1" x14ac:dyDescent="0.3">
      <c r="BP764" s="99"/>
      <c r="BQ764" s="100"/>
      <c r="BS764" s="101"/>
    </row>
    <row r="765" spans="68:71" ht="15" customHeight="1" x14ac:dyDescent="0.3">
      <c r="BP765" s="99"/>
      <c r="BQ765" s="100"/>
      <c r="BS765" s="101"/>
    </row>
    <row r="766" spans="68:71" ht="15" customHeight="1" x14ac:dyDescent="0.3">
      <c r="BP766" s="99"/>
      <c r="BQ766" s="100"/>
      <c r="BS766" s="101"/>
    </row>
    <row r="767" spans="68:71" ht="15" customHeight="1" x14ac:dyDescent="0.3">
      <c r="BP767" s="99"/>
      <c r="BQ767" s="100"/>
      <c r="BS767" s="101"/>
    </row>
    <row r="768" spans="68:71" ht="15" customHeight="1" x14ac:dyDescent="0.3">
      <c r="BP768" s="99"/>
      <c r="BQ768" s="100"/>
      <c r="BS768" s="101"/>
    </row>
    <row r="769" spans="68:71" ht="15" customHeight="1" x14ac:dyDescent="0.3">
      <c r="BP769" s="99"/>
      <c r="BQ769" s="100"/>
      <c r="BS769" s="101"/>
    </row>
    <row r="770" spans="68:71" ht="15" customHeight="1" x14ac:dyDescent="0.3">
      <c r="BP770" s="99"/>
      <c r="BQ770" s="100"/>
      <c r="BS770" s="101"/>
    </row>
    <row r="771" spans="68:71" ht="15" customHeight="1" x14ac:dyDescent="0.3">
      <c r="BP771" s="99"/>
      <c r="BQ771" s="100"/>
      <c r="BS771" s="101"/>
    </row>
    <row r="772" spans="68:71" ht="15" customHeight="1" x14ac:dyDescent="0.3">
      <c r="BP772" s="99"/>
      <c r="BQ772" s="100"/>
      <c r="BS772" s="101"/>
    </row>
    <row r="773" spans="68:71" ht="15" customHeight="1" x14ac:dyDescent="0.3">
      <c r="BP773" s="99"/>
      <c r="BQ773" s="100"/>
      <c r="BS773" s="101"/>
    </row>
    <row r="774" spans="68:71" ht="15" customHeight="1" x14ac:dyDescent="0.3">
      <c r="BP774" s="99"/>
      <c r="BQ774" s="100"/>
      <c r="BS774" s="101"/>
    </row>
    <row r="775" spans="68:71" ht="15" customHeight="1" x14ac:dyDescent="0.3">
      <c r="BP775" s="99"/>
      <c r="BQ775" s="100"/>
      <c r="BS775" s="101"/>
    </row>
    <row r="776" spans="68:71" ht="15" customHeight="1" x14ac:dyDescent="0.3">
      <c r="BP776" s="99"/>
      <c r="BQ776" s="100"/>
      <c r="BS776" s="101"/>
    </row>
    <row r="777" spans="68:71" ht="15" customHeight="1" x14ac:dyDescent="0.3">
      <c r="BP777" s="99"/>
      <c r="BQ777" s="100"/>
      <c r="BS777" s="101"/>
    </row>
    <row r="778" spans="68:71" ht="15" customHeight="1" x14ac:dyDescent="0.3">
      <c r="BP778" s="99"/>
      <c r="BQ778" s="100"/>
      <c r="BS778" s="101"/>
    </row>
    <row r="779" spans="68:71" ht="15" customHeight="1" x14ac:dyDescent="0.3">
      <c r="BP779" s="99"/>
      <c r="BQ779" s="100"/>
      <c r="BS779" s="101"/>
    </row>
    <row r="780" spans="68:71" ht="15" customHeight="1" x14ac:dyDescent="0.3">
      <c r="BP780" s="99"/>
      <c r="BQ780" s="100"/>
      <c r="BS780" s="101"/>
    </row>
    <row r="781" spans="68:71" ht="15" customHeight="1" x14ac:dyDescent="0.3">
      <c r="BP781" s="99"/>
      <c r="BQ781" s="100"/>
      <c r="BS781" s="101"/>
    </row>
    <row r="782" spans="68:71" ht="15" customHeight="1" x14ac:dyDescent="0.3">
      <c r="BP782" s="99"/>
      <c r="BQ782" s="100"/>
      <c r="BS782" s="101"/>
    </row>
    <row r="783" spans="68:71" ht="15" customHeight="1" x14ac:dyDescent="0.3">
      <c r="BP783" s="99"/>
      <c r="BQ783" s="100"/>
      <c r="BS783" s="101"/>
    </row>
    <row r="784" spans="68:71" ht="15" customHeight="1" x14ac:dyDescent="0.3">
      <c r="BP784" s="99"/>
      <c r="BQ784" s="100"/>
      <c r="BS784" s="101"/>
    </row>
    <row r="785" spans="68:71" ht="15" customHeight="1" x14ac:dyDescent="0.3">
      <c r="BP785" s="99"/>
      <c r="BQ785" s="100"/>
      <c r="BS785" s="101"/>
    </row>
    <row r="786" spans="68:71" ht="15" customHeight="1" x14ac:dyDescent="0.3">
      <c r="BP786" s="99"/>
      <c r="BQ786" s="100"/>
      <c r="BS786" s="101"/>
    </row>
    <row r="787" spans="68:71" ht="15" customHeight="1" x14ac:dyDescent="0.3">
      <c r="BP787" s="99"/>
      <c r="BQ787" s="100"/>
      <c r="BS787" s="101"/>
    </row>
    <row r="788" spans="68:71" ht="15" customHeight="1" x14ac:dyDescent="0.3">
      <c r="BP788" s="99"/>
      <c r="BQ788" s="100"/>
      <c r="BS788" s="101"/>
    </row>
    <row r="789" spans="68:71" ht="15" customHeight="1" x14ac:dyDescent="0.3">
      <c r="BP789" s="99"/>
      <c r="BQ789" s="100"/>
      <c r="BS789" s="101"/>
    </row>
    <row r="790" spans="68:71" ht="15" customHeight="1" x14ac:dyDescent="0.3">
      <c r="BP790" s="99"/>
      <c r="BQ790" s="100"/>
      <c r="BS790" s="101"/>
    </row>
    <row r="791" spans="68:71" ht="15" customHeight="1" x14ac:dyDescent="0.3">
      <c r="BP791" s="99"/>
      <c r="BQ791" s="100"/>
      <c r="BS791" s="101"/>
    </row>
    <row r="792" spans="68:71" ht="15" customHeight="1" x14ac:dyDescent="0.3">
      <c r="BP792" s="99"/>
      <c r="BQ792" s="100"/>
      <c r="BS792" s="101"/>
    </row>
    <row r="793" spans="68:71" ht="15" customHeight="1" x14ac:dyDescent="0.3">
      <c r="BP793" s="99"/>
      <c r="BQ793" s="100"/>
      <c r="BS793" s="101"/>
    </row>
    <row r="794" spans="68:71" ht="15" customHeight="1" x14ac:dyDescent="0.3">
      <c r="BP794" s="99"/>
      <c r="BQ794" s="100"/>
      <c r="BS794" s="101"/>
    </row>
    <row r="795" spans="68:71" ht="15" customHeight="1" x14ac:dyDescent="0.3">
      <c r="BP795" s="99"/>
      <c r="BQ795" s="100"/>
      <c r="BS795" s="101"/>
    </row>
    <row r="796" spans="68:71" ht="15" customHeight="1" x14ac:dyDescent="0.3">
      <c r="BP796" s="99"/>
      <c r="BQ796" s="100"/>
      <c r="BS796" s="101"/>
    </row>
    <row r="797" spans="68:71" ht="15" customHeight="1" x14ac:dyDescent="0.3">
      <c r="BP797" s="99"/>
      <c r="BQ797" s="100"/>
      <c r="BS797" s="101"/>
    </row>
    <row r="798" spans="68:71" ht="15" customHeight="1" x14ac:dyDescent="0.3">
      <c r="BP798" s="99"/>
      <c r="BQ798" s="100"/>
      <c r="BS798" s="101"/>
    </row>
    <row r="799" spans="68:71" ht="15" customHeight="1" x14ac:dyDescent="0.3">
      <c r="BP799" s="99"/>
      <c r="BQ799" s="100"/>
      <c r="BS799" s="101"/>
    </row>
    <row r="800" spans="68:71" ht="15" customHeight="1" x14ac:dyDescent="0.3">
      <c r="BP800" s="99"/>
      <c r="BQ800" s="100"/>
      <c r="BS800" s="101"/>
    </row>
    <row r="801" spans="68:71" ht="15" customHeight="1" x14ac:dyDescent="0.3">
      <c r="BP801" s="99"/>
      <c r="BQ801" s="100"/>
      <c r="BS801" s="101"/>
    </row>
    <row r="802" spans="68:71" ht="15" customHeight="1" x14ac:dyDescent="0.3">
      <c r="BP802" s="99"/>
      <c r="BQ802" s="100"/>
      <c r="BS802" s="101"/>
    </row>
    <row r="803" spans="68:71" ht="15" customHeight="1" x14ac:dyDescent="0.3">
      <c r="BP803" s="99"/>
      <c r="BQ803" s="100"/>
      <c r="BS803" s="101"/>
    </row>
    <row r="804" spans="68:71" ht="15" customHeight="1" x14ac:dyDescent="0.3">
      <c r="BP804" s="99"/>
      <c r="BQ804" s="100"/>
      <c r="BS804" s="101"/>
    </row>
    <row r="805" spans="68:71" ht="15" customHeight="1" x14ac:dyDescent="0.3">
      <c r="BP805" s="99"/>
      <c r="BQ805" s="100"/>
      <c r="BS805" s="101"/>
    </row>
    <row r="806" spans="68:71" ht="15" customHeight="1" x14ac:dyDescent="0.3">
      <c r="BP806" s="99"/>
      <c r="BQ806" s="100"/>
      <c r="BS806" s="101"/>
    </row>
    <row r="807" spans="68:71" ht="15" customHeight="1" x14ac:dyDescent="0.3">
      <c r="BP807" s="99"/>
      <c r="BQ807" s="100"/>
      <c r="BS807" s="101"/>
    </row>
    <row r="808" spans="68:71" ht="15" customHeight="1" x14ac:dyDescent="0.3">
      <c r="BP808" s="99"/>
      <c r="BQ808" s="100"/>
      <c r="BS808" s="101"/>
    </row>
    <row r="809" spans="68:71" ht="15" customHeight="1" x14ac:dyDescent="0.3">
      <c r="BP809" s="99"/>
      <c r="BQ809" s="100"/>
      <c r="BS809" s="101"/>
    </row>
    <row r="810" spans="68:71" ht="15" customHeight="1" x14ac:dyDescent="0.3">
      <c r="BP810" s="99"/>
      <c r="BQ810" s="100"/>
      <c r="BS810" s="101"/>
    </row>
    <row r="811" spans="68:71" ht="15" customHeight="1" x14ac:dyDescent="0.3">
      <c r="BP811" s="99"/>
      <c r="BQ811" s="100"/>
      <c r="BS811" s="101"/>
    </row>
    <row r="812" spans="68:71" ht="15" customHeight="1" x14ac:dyDescent="0.3">
      <c r="BP812" s="99"/>
      <c r="BQ812" s="100"/>
      <c r="BS812" s="101"/>
    </row>
    <row r="813" spans="68:71" ht="15" customHeight="1" x14ac:dyDescent="0.3">
      <c r="BP813" s="99"/>
      <c r="BQ813" s="100"/>
      <c r="BS813" s="101"/>
    </row>
    <row r="814" spans="68:71" ht="15" customHeight="1" x14ac:dyDescent="0.3">
      <c r="BP814" s="99"/>
      <c r="BQ814" s="100"/>
      <c r="BS814" s="101"/>
    </row>
    <row r="815" spans="68:71" ht="15" customHeight="1" x14ac:dyDescent="0.3">
      <c r="BP815" s="99"/>
      <c r="BQ815" s="100"/>
      <c r="BS815" s="101"/>
    </row>
    <row r="816" spans="68:71" ht="15" customHeight="1" x14ac:dyDescent="0.3">
      <c r="BP816" s="99"/>
      <c r="BQ816" s="100"/>
      <c r="BS816" s="101"/>
    </row>
    <row r="817" spans="68:71" ht="15" customHeight="1" x14ac:dyDescent="0.3">
      <c r="BP817" s="99"/>
      <c r="BQ817" s="100"/>
      <c r="BS817" s="101"/>
    </row>
    <row r="818" spans="68:71" ht="15" customHeight="1" x14ac:dyDescent="0.3">
      <c r="BP818" s="99"/>
      <c r="BQ818" s="100"/>
      <c r="BS818" s="101"/>
    </row>
    <row r="819" spans="68:71" ht="15" customHeight="1" x14ac:dyDescent="0.3">
      <c r="BP819" s="99"/>
      <c r="BQ819" s="100"/>
      <c r="BS819" s="101"/>
    </row>
    <row r="820" spans="68:71" ht="15" customHeight="1" x14ac:dyDescent="0.3">
      <c r="BP820" s="99"/>
      <c r="BQ820" s="100"/>
      <c r="BS820" s="101"/>
    </row>
    <row r="821" spans="68:71" ht="15" customHeight="1" x14ac:dyDescent="0.3">
      <c r="BP821" s="99"/>
      <c r="BQ821" s="100"/>
      <c r="BS821" s="101"/>
    </row>
    <row r="822" spans="68:71" ht="15" customHeight="1" x14ac:dyDescent="0.3">
      <c r="BP822" s="99"/>
      <c r="BQ822" s="100"/>
      <c r="BS822" s="101"/>
    </row>
    <row r="823" spans="68:71" ht="15" customHeight="1" x14ac:dyDescent="0.3">
      <c r="BP823" s="99"/>
      <c r="BQ823" s="100"/>
      <c r="BS823" s="101"/>
    </row>
    <row r="824" spans="68:71" ht="15" customHeight="1" x14ac:dyDescent="0.3">
      <c r="BP824" s="99"/>
      <c r="BQ824" s="100"/>
      <c r="BS824" s="101"/>
    </row>
    <row r="825" spans="68:71" ht="15" customHeight="1" x14ac:dyDescent="0.3">
      <c r="BP825" s="99"/>
      <c r="BQ825" s="100"/>
      <c r="BS825" s="101"/>
    </row>
    <row r="826" spans="68:71" ht="15" customHeight="1" x14ac:dyDescent="0.3">
      <c r="BP826" s="99"/>
      <c r="BQ826" s="100"/>
      <c r="BS826" s="101"/>
    </row>
    <row r="827" spans="68:71" ht="15" customHeight="1" x14ac:dyDescent="0.3">
      <c r="BP827" s="99"/>
      <c r="BQ827" s="100"/>
      <c r="BS827" s="101"/>
    </row>
    <row r="828" spans="68:71" ht="15" customHeight="1" x14ac:dyDescent="0.3">
      <c r="BP828" s="99"/>
      <c r="BQ828" s="100"/>
      <c r="BS828" s="101"/>
    </row>
    <row r="829" spans="68:71" ht="15" customHeight="1" x14ac:dyDescent="0.3">
      <c r="BP829" s="99"/>
      <c r="BQ829" s="100"/>
      <c r="BS829" s="101"/>
    </row>
    <row r="830" spans="68:71" ht="15" customHeight="1" x14ac:dyDescent="0.3">
      <c r="BP830" s="99"/>
      <c r="BQ830" s="100"/>
      <c r="BS830" s="101"/>
    </row>
    <row r="831" spans="68:71" ht="15" customHeight="1" x14ac:dyDescent="0.3">
      <c r="BP831" s="99"/>
      <c r="BQ831" s="100"/>
      <c r="BS831" s="101"/>
    </row>
    <row r="832" spans="68:71" ht="15" customHeight="1" x14ac:dyDescent="0.3">
      <c r="BP832" s="99"/>
      <c r="BQ832" s="100"/>
      <c r="BS832" s="101"/>
    </row>
    <row r="833" spans="68:71" ht="15" customHeight="1" x14ac:dyDescent="0.3">
      <c r="BP833" s="99"/>
      <c r="BQ833" s="100"/>
      <c r="BS833" s="101"/>
    </row>
    <row r="834" spans="68:71" ht="15" customHeight="1" x14ac:dyDescent="0.3">
      <c r="BP834" s="99"/>
      <c r="BQ834" s="100"/>
      <c r="BS834" s="101"/>
    </row>
    <row r="835" spans="68:71" ht="15" customHeight="1" x14ac:dyDescent="0.3">
      <c r="BP835" s="99"/>
      <c r="BQ835" s="100"/>
      <c r="BS835" s="101"/>
    </row>
    <row r="836" spans="68:71" ht="15" customHeight="1" x14ac:dyDescent="0.3">
      <c r="BP836" s="99"/>
      <c r="BQ836" s="100"/>
      <c r="BS836" s="101"/>
    </row>
    <row r="837" spans="68:71" ht="15" customHeight="1" x14ac:dyDescent="0.3">
      <c r="BP837" s="99"/>
      <c r="BQ837" s="100"/>
      <c r="BS837" s="101"/>
    </row>
    <row r="838" spans="68:71" ht="15" customHeight="1" x14ac:dyDescent="0.3">
      <c r="BP838" s="99"/>
      <c r="BQ838" s="100"/>
      <c r="BS838" s="101"/>
    </row>
    <row r="839" spans="68:71" ht="15" customHeight="1" x14ac:dyDescent="0.3">
      <c r="BP839" s="99"/>
      <c r="BQ839" s="100"/>
      <c r="BS839" s="101"/>
    </row>
    <row r="840" spans="68:71" ht="15" customHeight="1" x14ac:dyDescent="0.3">
      <c r="BP840" s="99"/>
      <c r="BQ840" s="100"/>
      <c r="BS840" s="101"/>
    </row>
    <row r="841" spans="68:71" ht="15" customHeight="1" x14ac:dyDescent="0.3">
      <c r="BP841" s="99"/>
      <c r="BQ841" s="100"/>
      <c r="BS841" s="101"/>
    </row>
    <row r="842" spans="68:71" ht="15" customHeight="1" x14ac:dyDescent="0.3">
      <c r="BP842" s="99"/>
      <c r="BQ842" s="100"/>
      <c r="BS842" s="101"/>
    </row>
    <row r="843" spans="68:71" ht="15" customHeight="1" x14ac:dyDescent="0.3">
      <c r="BP843" s="99"/>
      <c r="BQ843" s="100"/>
      <c r="BS843" s="101"/>
    </row>
    <row r="844" spans="68:71" ht="15" customHeight="1" x14ac:dyDescent="0.3">
      <c r="BP844" s="99"/>
      <c r="BQ844" s="100"/>
      <c r="BS844" s="101"/>
    </row>
    <row r="845" spans="68:71" ht="15" customHeight="1" x14ac:dyDescent="0.3">
      <c r="BP845" s="99"/>
      <c r="BQ845" s="100"/>
      <c r="BS845" s="101"/>
    </row>
    <row r="846" spans="68:71" ht="15" customHeight="1" x14ac:dyDescent="0.3">
      <c r="BP846" s="99"/>
      <c r="BQ846" s="100"/>
      <c r="BS846" s="101"/>
    </row>
    <row r="847" spans="68:71" ht="15" customHeight="1" x14ac:dyDescent="0.3">
      <c r="BP847" s="99"/>
      <c r="BQ847" s="100"/>
      <c r="BS847" s="101"/>
    </row>
    <row r="848" spans="68:71" ht="15" customHeight="1" x14ac:dyDescent="0.3">
      <c r="BP848" s="99"/>
      <c r="BQ848" s="100"/>
      <c r="BS848" s="101"/>
    </row>
    <row r="849" spans="68:71" ht="15" customHeight="1" x14ac:dyDescent="0.3">
      <c r="BP849" s="99"/>
      <c r="BQ849" s="100"/>
      <c r="BS849" s="101"/>
    </row>
    <row r="850" spans="68:71" ht="15" customHeight="1" x14ac:dyDescent="0.3">
      <c r="BP850" s="99"/>
      <c r="BQ850" s="100"/>
      <c r="BS850" s="101"/>
    </row>
    <row r="851" spans="68:71" ht="15" customHeight="1" x14ac:dyDescent="0.3">
      <c r="BP851" s="99"/>
      <c r="BQ851" s="100"/>
      <c r="BS851" s="101"/>
    </row>
    <row r="852" spans="68:71" ht="15" customHeight="1" x14ac:dyDescent="0.3">
      <c r="BP852" s="99"/>
      <c r="BQ852" s="100"/>
      <c r="BS852" s="101"/>
    </row>
    <row r="853" spans="68:71" ht="15" customHeight="1" x14ac:dyDescent="0.3">
      <c r="BP853" s="99"/>
      <c r="BQ853" s="100"/>
      <c r="BS853" s="101"/>
    </row>
    <row r="854" spans="68:71" ht="15" customHeight="1" x14ac:dyDescent="0.3">
      <c r="BP854" s="99"/>
      <c r="BQ854" s="100"/>
      <c r="BS854" s="101"/>
    </row>
    <row r="855" spans="68:71" ht="15" customHeight="1" x14ac:dyDescent="0.3">
      <c r="BP855" s="99"/>
      <c r="BQ855" s="100"/>
      <c r="BS855" s="101"/>
    </row>
    <row r="856" spans="68:71" ht="15" customHeight="1" x14ac:dyDescent="0.3">
      <c r="BP856" s="99"/>
      <c r="BQ856" s="100"/>
      <c r="BS856" s="101"/>
    </row>
    <row r="857" spans="68:71" ht="15" customHeight="1" x14ac:dyDescent="0.3">
      <c r="BP857" s="99"/>
      <c r="BQ857" s="100"/>
      <c r="BS857" s="101"/>
    </row>
    <row r="858" spans="68:71" ht="15" customHeight="1" x14ac:dyDescent="0.3">
      <c r="BP858" s="99"/>
      <c r="BQ858" s="100"/>
      <c r="BS858" s="101"/>
    </row>
    <row r="859" spans="68:71" ht="15" customHeight="1" x14ac:dyDescent="0.3">
      <c r="BP859" s="99"/>
      <c r="BQ859" s="100"/>
      <c r="BS859" s="101"/>
    </row>
    <row r="860" spans="68:71" ht="15" customHeight="1" x14ac:dyDescent="0.3">
      <c r="BP860" s="99"/>
      <c r="BQ860" s="100"/>
      <c r="BS860" s="101"/>
    </row>
    <row r="861" spans="68:71" ht="15" customHeight="1" x14ac:dyDescent="0.3">
      <c r="BP861" s="99"/>
      <c r="BQ861" s="100"/>
      <c r="BS861" s="101"/>
    </row>
    <row r="862" spans="68:71" ht="15" customHeight="1" x14ac:dyDescent="0.3">
      <c r="BP862" s="99"/>
      <c r="BQ862" s="100"/>
      <c r="BS862" s="101"/>
    </row>
    <row r="863" spans="68:71" ht="15" customHeight="1" x14ac:dyDescent="0.3">
      <c r="BP863" s="99"/>
      <c r="BQ863" s="100"/>
      <c r="BS863" s="101"/>
    </row>
    <row r="864" spans="68:71" ht="15" customHeight="1" x14ac:dyDescent="0.3">
      <c r="BP864" s="99"/>
      <c r="BQ864" s="100"/>
      <c r="BS864" s="101"/>
    </row>
    <row r="865" spans="68:71" ht="15" customHeight="1" x14ac:dyDescent="0.3">
      <c r="BP865" s="99"/>
      <c r="BQ865" s="100"/>
      <c r="BS865" s="101"/>
    </row>
    <row r="866" spans="68:71" ht="15" customHeight="1" x14ac:dyDescent="0.3">
      <c r="BP866" s="99"/>
      <c r="BQ866" s="100"/>
      <c r="BS866" s="101"/>
    </row>
    <row r="867" spans="68:71" ht="15" customHeight="1" x14ac:dyDescent="0.3">
      <c r="BP867" s="99"/>
      <c r="BQ867" s="100"/>
      <c r="BS867" s="101"/>
    </row>
    <row r="868" spans="68:71" ht="15" customHeight="1" x14ac:dyDescent="0.3">
      <c r="BP868" s="99"/>
      <c r="BQ868" s="100"/>
      <c r="BS868" s="101"/>
    </row>
    <row r="869" spans="68:71" ht="15" customHeight="1" x14ac:dyDescent="0.3">
      <c r="BP869" s="99"/>
      <c r="BQ869" s="100"/>
      <c r="BS869" s="101"/>
    </row>
    <row r="870" spans="68:71" ht="15" customHeight="1" x14ac:dyDescent="0.3">
      <c r="BP870" s="99"/>
      <c r="BQ870" s="100"/>
      <c r="BS870" s="101"/>
    </row>
    <row r="871" spans="68:71" ht="15" customHeight="1" x14ac:dyDescent="0.3">
      <c r="BP871" s="99"/>
      <c r="BQ871" s="100"/>
      <c r="BS871" s="101"/>
    </row>
    <row r="872" spans="68:71" ht="15" customHeight="1" x14ac:dyDescent="0.3">
      <c r="BP872" s="99"/>
      <c r="BQ872" s="100"/>
      <c r="BS872" s="101"/>
    </row>
    <row r="873" spans="68:71" ht="15" customHeight="1" x14ac:dyDescent="0.3">
      <c r="BP873" s="99"/>
      <c r="BQ873" s="100"/>
      <c r="BS873" s="101"/>
    </row>
    <row r="874" spans="68:71" ht="15" customHeight="1" x14ac:dyDescent="0.3">
      <c r="BP874" s="99"/>
      <c r="BQ874" s="100"/>
      <c r="BS874" s="101"/>
    </row>
    <row r="875" spans="68:71" ht="15" customHeight="1" x14ac:dyDescent="0.3">
      <c r="BP875" s="99"/>
      <c r="BQ875" s="100"/>
      <c r="BS875" s="101"/>
    </row>
    <row r="876" spans="68:71" ht="15" customHeight="1" x14ac:dyDescent="0.3">
      <c r="BP876" s="99"/>
      <c r="BQ876" s="100"/>
      <c r="BS876" s="101"/>
    </row>
    <row r="877" spans="68:71" ht="15" customHeight="1" x14ac:dyDescent="0.3">
      <c r="BP877" s="99"/>
      <c r="BQ877" s="100"/>
      <c r="BS877" s="101"/>
    </row>
    <row r="878" spans="68:71" ht="15" customHeight="1" x14ac:dyDescent="0.3">
      <c r="BP878" s="99"/>
      <c r="BQ878" s="100"/>
      <c r="BS878" s="101"/>
    </row>
    <row r="879" spans="68:71" ht="15" customHeight="1" x14ac:dyDescent="0.3">
      <c r="BP879" s="99"/>
      <c r="BQ879" s="100"/>
      <c r="BS879" s="101"/>
    </row>
  </sheetData>
  <autoFilter ref="A1:EP318" xr:uid="{2FB31C6E-E001-4682-A617-2E34C6F4DEDB}">
    <filterColumn colId="101">
      <filters>
        <filter val="SI"/>
      </filters>
    </filterColumn>
    <filterColumn colId="141">
      <filters>
        <filter val="ALTA EXPERTICIE TIENE MENOR PORCENTAJE DE MULTAS PONDERADAS POR LO QUE SERÍA EL OTEC ADJUDICADO Y NO SOCIEDAD PARA LA GESTIÓN COMO APARECE EN EL INFORME TÉCNICO ENVIADO POST IMPUGNACION. REVISAR Y CORREGIR"/>
        <filter val="CORRIGIERON LA NOTA PERO ESTÁ MAL ADJUDICADO PORQUE ALTA EXPERTICIE TIENE MENOR PORCENTAJE DE MULTAS PONDERADAS, ESTE ES EL OTEC QUE DEBE ADJUDICAR Y NO SOCIEDAD PARA LA GESTION"/>
        <filter val="EN EL INFORME TECNICO POST IMPUGNACIÓN ADJUDICARON ESTE CÓDIGO A GESTCAP CUANDO DEBIO SER A ALTAEXPERTICE"/>
        <filter val="ES CORRECTA LA ADJUDICACIÓN POST IMPUGNACIÓN"/>
        <filter val="TIENE MENOR PORCENTAJE DE MULTAS PONDERADAS QUE EL OTEC ADJUDICADO REVISAR OPR FAVOR Y MODIFICAR."/>
      </filters>
    </filterColumn>
  </autoFilter>
  <conditionalFormatting sqref="BU2:CH317">
    <cfRule type="cellIs" dxfId="11" priority="4" operator="greaterThan">
      <formula>0</formula>
    </cfRule>
  </conditionalFormatting>
  <conditionalFormatting sqref="CI2:CI317">
    <cfRule type="cellIs" dxfId="10" priority="20" operator="greaterThan">
      <formula>0</formula>
    </cfRule>
  </conditionalFormatting>
  <conditionalFormatting sqref="CJ2:CJ317">
    <cfRule type="cellIs" dxfId="9" priority="18" operator="notEqual">
      <formula>0</formula>
    </cfRule>
  </conditionalFormatting>
  <conditionalFormatting sqref="CN2:CN317">
    <cfRule type="cellIs" dxfId="8" priority="17" operator="equal">
      <formula>1</formula>
    </cfRule>
    <cfRule type="cellIs" dxfId="7" priority="23" operator="greaterThan">
      <formula>0</formula>
    </cfRule>
  </conditionalFormatting>
  <conditionalFormatting sqref="CO2:CW317 CY2:CY317">
    <cfRule type="cellIs" dxfId="6" priority="1" operator="greaterThan">
      <formula>0</formula>
    </cfRule>
  </conditionalFormatting>
  <conditionalFormatting sqref="DA2:DA317 DC2:DC317 DO2:DR317">
    <cfRule type="containsText" dxfId="5" priority="15" operator="containsText" text="ERROR NOTA">
      <formula>NOT(ISERROR(SEARCH("ERROR NOTA",DA2)))</formula>
    </cfRule>
  </conditionalFormatting>
  <pageMargins left="0.7" right="0.7" top="0.75" bottom="0.75" header="0.3" footer="0.3"/>
  <pageSetup orientation="portrait" r:id="rId1"/>
  <ignoredErrors>
    <ignoredError sqref="DZ2:DZ9 DZ10:DZ4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2"/>
  <sheetViews>
    <sheetView workbookViewId="0"/>
  </sheetViews>
  <sheetFormatPr baseColWidth="10" defaultColWidth="11.453125" defaultRowHeight="14.5" x14ac:dyDescent="0.35"/>
  <sheetData>
    <row r="1" spans="1:11" x14ac:dyDescent="0.35">
      <c r="I1" t="s">
        <v>590</v>
      </c>
      <c r="J1" t="s">
        <v>591</v>
      </c>
      <c r="K1" t="s">
        <v>1716</v>
      </c>
    </row>
    <row r="2" spans="1:11" x14ac:dyDescent="0.35">
      <c r="I2" t="s">
        <v>1717</v>
      </c>
      <c r="J2" t="s">
        <v>1718</v>
      </c>
      <c r="K2" t="s">
        <v>1719</v>
      </c>
    </row>
    <row r="3" spans="1:11" x14ac:dyDescent="0.35">
      <c r="I3" t="s">
        <v>96</v>
      </c>
      <c r="J3" t="s">
        <v>97</v>
      </c>
      <c r="K3" t="s">
        <v>99</v>
      </c>
    </row>
    <row r="4" spans="1:11" x14ac:dyDescent="0.35">
      <c r="A4" t="s">
        <v>591</v>
      </c>
      <c r="B4">
        <v>77301520</v>
      </c>
      <c r="C4" t="s">
        <v>1720</v>
      </c>
      <c r="I4" t="s">
        <v>190</v>
      </c>
      <c r="J4" t="s">
        <v>1721</v>
      </c>
      <c r="K4" t="s">
        <v>192</v>
      </c>
    </row>
    <row r="5" spans="1:11" x14ac:dyDescent="0.35">
      <c r="A5" t="s">
        <v>1718</v>
      </c>
      <c r="B5">
        <v>74701100</v>
      </c>
      <c r="C5" t="s">
        <v>1722</v>
      </c>
      <c r="I5" t="s">
        <v>1723</v>
      </c>
      <c r="J5" t="s">
        <v>1724</v>
      </c>
      <c r="K5" t="s">
        <v>1725</v>
      </c>
    </row>
    <row r="6" spans="1:11" x14ac:dyDescent="0.35">
      <c r="A6" t="s">
        <v>97</v>
      </c>
      <c r="B6">
        <v>70533700</v>
      </c>
      <c r="C6" t="s">
        <v>1726</v>
      </c>
      <c r="I6" t="s">
        <v>1727</v>
      </c>
      <c r="J6" t="s">
        <v>1728</v>
      </c>
      <c r="K6" t="s">
        <v>1729</v>
      </c>
    </row>
    <row r="7" spans="1:11" x14ac:dyDescent="0.35">
      <c r="A7" t="s">
        <v>1721</v>
      </c>
      <c r="B7">
        <v>73048900</v>
      </c>
      <c r="C7" t="s">
        <v>1730</v>
      </c>
      <c r="I7" t="s">
        <v>138</v>
      </c>
      <c r="J7" t="s">
        <v>139</v>
      </c>
      <c r="K7" t="s">
        <v>140</v>
      </c>
    </row>
    <row r="8" spans="1:11" x14ac:dyDescent="0.35">
      <c r="A8" t="s">
        <v>1724</v>
      </c>
      <c r="B8">
        <v>65440150</v>
      </c>
      <c r="C8" t="s">
        <v>1731</v>
      </c>
      <c r="I8" t="s">
        <v>1732</v>
      </c>
      <c r="J8" t="s">
        <v>1733</v>
      </c>
      <c r="K8" t="s">
        <v>1734</v>
      </c>
    </row>
    <row r="9" spans="1:11" x14ac:dyDescent="0.35">
      <c r="A9" t="s">
        <v>1728</v>
      </c>
      <c r="B9">
        <v>65062590</v>
      </c>
      <c r="C9" t="s">
        <v>1735</v>
      </c>
      <c r="I9" t="s">
        <v>1736</v>
      </c>
      <c r="J9" t="s">
        <v>1737</v>
      </c>
      <c r="K9" t="s">
        <v>1738</v>
      </c>
    </row>
    <row r="10" spans="1:11" x14ac:dyDescent="0.35">
      <c r="A10" t="s">
        <v>139</v>
      </c>
      <c r="B10">
        <v>70200800</v>
      </c>
      <c r="C10" t="s">
        <v>1739</v>
      </c>
      <c r="I10" t="s">
        <v>508</v>
      </c>
      <c r="J10" t="s">
        <v>509</v>
      </c>
      <c r="K10" t="s">
        <v>1740</v>
      </c>
    </row>
    <row r="11" spans="1:11" x14ac:dyDescent="0.35">
      <c r="A11" t="s">
        <v>1733</v>
      </c>
      <c r="B11">
        <v>65229660</v>
      </c>
      <c r="C11" t="s">
        <v>1741</v>
      </c>
      <c r="I11" t="s">
        <v>1742</v>
      </c>
      <c r="J11" t="s">
        <v>1743</v>
      </c>
      <c r="K11" t="s">
        <v>1744</v>
      </c>
    </row>
    <row r="12" spans="1:11" x14ac:dyDescent="0.35">
      <c r="A12" t="s">
        <v>1737</v>
      </c>
      <c r="B12">
        <v>65145210</v>
      </c>
      <c r="C12" t="s">
        <v>1745</v>
      </c>
      <c r="I12" t="s">
        <v>1746</v>
      </c>
      <c r="J12" t="s">
        <v>1747</v>
      </c>
      <c r="K12" t="s">
        <v>1748</v>
      </c>
    </row>
    <row r="13" spans="1:11" x14ac:dyDescent="0.35">
      <c r="A13" t="s">
        <v>509</v>
      </c>
      <c r="B13">
        <v>70537300</v>
      </c>
      <c r="C13" t="s">
        <v>1749</v>
      </c>
      <c r="I13" t="s">
        <v>1750</v>
      </c>
      <c r="J13" t="s">
        <v>1751</v>
      </c>
      <c r="K13" t="s">
        <v>1752</v>
      </c>
    </row>
    <row r="14" spans="1:11" x14ac:dyDescent="0.35">
      <c r="A14" t="s">
        <v>1743</v>
      </c>
      <c r="B14">
        <v>73315900</v>
      </c>
      <c r="C14" t="s">
        <v>1753</v>
      </c>
      <c r="I14" t="s">
        <v>1754</v>
      </c>
      <c r="J14" t="s">
        <v>1755</v>
      </c>
      <c r="K14" t="s">
        <v>1756</v>
      </c>
    </row>
    <row r="15" spans="1:11" x14ac:dyDescent="0.35">
      <c r="A15" t="s">
        <v>1747</v>
      </c>
      <c r="B15">
        <v>73048400</v>
      </c>
      <c r="C15" t="s">
        <v>1757</v>
      </c>
      <c r="I15" t="s">
        <v>469</v>
      </c>
      <c r="J15" t="s">
        <v>470</v>
      </c>
      <c r="K15" t="s">
        <v>471</v>
      </c>
    </row>
    <row r="16" spans="1:11" x14ac:dyDescent="0.35">
      <c r="A16" t="s">
        <v>1751</v>
      </c>
      <c r="B16">
        <v>65038137</v>
      </c>
      <c r="C16" t="s">
        <v>1758</v>
      </c>
      <c r="I16" t="s">
        <v>1759</v>
      </c>
      <c r="J16" t="s">
        <v>1760</v>
      </c>
      <c r="K16" t="s">
        <v>1761</v>
      </c>
    </row>
    <row r="17" spans="1:11" x14ac:dyDescent="0.35">
      <c r="A17" t="s">
        <v>1755</v>
      </c>
      <c r="B17">
        <v>65026673</v>
      </c>
      <c r="C17" t="s">
        <v>1762</v>
      </c>
      <c r="I17" t="s">
        <v>49</v>
      </c>
      <c r="J17" t="s">
        <v>50</v>
      </c>
      <c r="K17" t="s">
        <v>50</v>
      </c>
    </row>
    <row r="18" spans="1:11" x14ac:dyDescent="0.35">
      <c r="A18" t="s">
        <v>470</v>
      </c>
      <c r="B18">
        <v>75387000</v>
      </c>
      <c r="C18" t="s">
        <v>1763</v>
      </c>
      <c r="I18" t="s">
        <v>309</v>
      </c>
      <c r="J18" t="s">
        <v>1764</v>
      </c>
      <c r="K18" t="s">
        <v>1765</v>
      </c>
    </row>
    <row r="19" spans="1:11" x14ac:dyDescent="0.35">
      <c r="A19" t="s">
        <v>1760</v>
      </c>
      <c r="B19">
        <v>65185420</v>
      </c>
      <c r="C19" t="s">
        <v>1766</v>
      </c>
      <c r="I19" t="s">
        <v>125</v>
      </c>
      <c r="J19" t="s">
        <v>126</v>
      </c>
      <c r="K19" t="s">
        <v>1767</v>
      </c>
    </row>
    <row r="20" spans="1:11" x14ac:dyDescent="0.35">
      <c r="A20" t="s">
        <v>50</v>
      </c>
      <c r="B20">
        <v>74252300</v>
      </c>
      <c r="C20" t="s">
        <v>1768</v>
      </c>
    </row>
    <row r="21" spans="1:11" x14ac:dyDescent="0.35">
      <c r="A21" t="s">
        <v>1764</v>
      </c>
      <c r="B21">
        <v>71566400</v>
      </c>
      <c r="C21" t="s">
        <v>1769</v>
      </c>
    </row>
    <row r="22" spans="1:11" x14ac:dyDescent="0.35">
      <c r="A22" t="s">
        <v>126</v>
      </c>
      <c r="B22">
        <v>70417500</v>
      </c>
      <c r="C22" t="s">
        <v>1770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F61FF-FEE3-4DB9-BCA0-19C0B0BD06FC}">
  <dimension ref="A1:F6"/>
  <sheetViews>
    <sheetView topLeftCell="B1" workbookViewId="0">
      <selection activeCell="C8" sqref="C8"/>
    </sheetView>
  </sheetViews>
  <sheetFormatPr baseColWidth="10" defaultRowHeight="14.5" x14ac:dyDescent="0.35"/>
  <cols>
    <col min="2" max="2" width="48.453125" bestFit="1" customWidth="1"/>
    <col min="3" max="3" width="35" bestFit="1" customWidth="1"/>
    <col min="5" max="5" width="54.6328125" bestFit="1" customWidth="1"/>
  </cols>
  <sheetData>
    <row r="1" spans="1:6" x14ac:dyDescent="0.35">
      <c r="A1" t="s">
        <v>0</v>
      </c>
      <c r="B1" t="s">
        <v>1387</v>
      </c>
      <c r="C1" t="s">
        <v>1388</v>
      </c>
      <c r="D1" t="s">
        <v>1614</v>
      </c>
      <c r="E1" t="s">
        <v>1395</v>
      </c>
    </row>
    <row r="2" spans="1:6" x14ac:dyDescent="0.35">
      <c r="A2">
        <v>14550</v>
      </c>
      <c r="B2" t="s">
        <v>93</v>
      </c>
      <c r="C2" t="s">
        <v>94</v>
      </c>
      <c r="D2" t="s">
        <v>1310</v>
      </c>
      <c r="E2" t="s">
        <v>1443</v>
      </c>
      <c r="F2" t="s">
        <v>2320</v>
      </c>
    </row>
    <row r="3" spans="1:6" x14ac:dyDescent="0.35">
      <c r="A3">
        <v>14536</v>
      </c>
      <c r="B3" t="s">
        <v>54</v>
      </c>
      <c r="C3" t="s">
        <v>55</v>
      </c>
      <c r="D3" t="s">
        <v>1362</v>
      </c>
      <c r="E3" t="s">
        <v>1578</v>
      </c>
      <c r="F3" t="s">
        <v>2321</v>
      </c>
    </row>
    <row r="4" spans="1:6" x14ac:dyDescent="0.35">
      <c r="A4">
        <v>14541</v>
      </c>
      <c r="B4" t="s">
        <v>54</v>
      </c>
      <c r="C4" t="s">
        <v>55</v>
      </c>
      <c r="D4" t="s">
        <v>1362</v>
      </c>
      <c r="E4" t="s">
        <v>1578</v>
      </c>
    </row>
    <row r="5" spans="1:6" x14ac:dyDescent="0.35">
      <c r="A5">
        <v>14542</v>
      </c>
      <c r="B5" t="s">
        <v>1047</v>
      </c>
      <c r="C5" t="s">
        <v>1048</v>
      </c>
      <c r="D5" t="s">
        <v>1362</v>
      </c>
      <c r="E5" t="s">
        <v>1578</v>
      </c>
    </row>
    <row r="6" spans="1:6" x14ac:dyDescent="0.35">
      <c r="A6">
        <v>14549</v>
      </c>
      <c r="B6" t="s">
        <v>93</v>
      </c>
      <c r="C6" t="s">
        <v>94</v>
      </c>
      <c r="D6" t="s">
        <v>1362</v>
      </c>
      <c r="E6" t="s">
        <v>1578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BAE4-1E6D-42B1-B265-205034993D6B}">
  <dimension ref="A1:F509"/>
  <sheetViews>
    <sheetView workbookViewId="0">
      <selection activeCell="A509" sqref="A509"/>
    </sheetView>
  </sheetViews>
  <sheetFormatPr baseColWidth="10" defaultColWidth="11.453125" defaultRowHeight="14.5" x14ac:dyDescent="0.35"/>
  <cols>
    <col min="1" max="2" width="10.81640625" style="144"/>
    <col min="3" max="3" width="22.54296875" style="144" customWidth="1"/>
  </cols>
  <sheetData>
    <row r="1" spans="1:6" x14ac:dyDescent="0.35">
      <c r="A1" s="145" t="s">
        <v>1302</v>
      </c>
      <c r="B1" s="146" t="s">
        <v>1771</v>
      </c>
      <c r="C1" s="146" t="s">
        <v>1772</v>
      </c>
      <c r="F1" t="s">
        <v>116</v>
      </c>
    </row>
    <row r="2" spans="1:6" x14ac:dyDescent="0.35">
      <c r="A2" s="147" t="s">
        <v>1773</v>
      </c>
      <c r="B2" s="144">
        <v>1</v>
      </c>
      <c r="C2" s="144">
        <v>1</v>
      </c>
    </row>
    <row r="3" spans="1:6" x14ac:dyDescent="0.35">
      <c r="A3" s="147" t="s">
        <v>1774</v>
      </c>
      <c r="B3" s="144">
        <v>2</v>
      </c>
      <c r="C3" s="144">
        <v>1</v>
      </c>
    </row>
    <row r="4" spans="1:6" x14ac:dyDescent="0.35">
      <c r="A4" s="147" t="s">
        <v>1775</v>
      </c>
      <c r="B4" s="144">
        <v>2</v>
      </c>
      <c r="C4" s="144">
        <v>1</v>
      </c>
    </row>
    <row r="5" spans="1:6" x14ac:dyDescent="0.35">
      <c r="A5" s="147" t="s">
        <v>1776</v>
      </c>
      <c r="B5" s="144">
        <v>3</v>
      </c>
      <c r="C5" s="144">
        <v>1</v>
      </c>
    </row>
    <row r="6" spans="1:6" x14ac:dyDescent="0.35">
      <c r="A6" s="147" t="s">
        <v>1777</v>
      </c>
      <c r="B6" s="144">
        <v>2</v>
      </c>
      <c r="C6" s="144">
        <v>1</v>
      </c>
    </row>
    <row r="7" spans="1:6" x14ac:dyDescent="0.35">
      <c r="A7" s="147" t="s">
        <v>1778</v>
      </c>
      <c r="B7" s="144">
        <v>1</v>
      </c>
      <c r="C7" s="144">
        <v>1</v>
      </c>
    </row>
    <row r="8" spans="1:6" x14ac:dyDescent="0.35">
      <c r="A8" s="147" t="s">
        <v>1779</v>
      </c>
      <c r="B8" s="144">
        <v>1</v>
      </c>
      <c r="C8" s="144">
        <v>1</v>
      </c>
    </row>
    <row r="9" spans="1:6" x14ac:dyDescent="0.35">
      <c r="A9" s="147" t="s">
        <v>1780</v>
      </c>
      <c r="B9" s="144">
        <v>2</v>
      </c>
      <c r="C9" s="144">
        <v>1</v>
      </c>
    </row>
    <row r="10" spans="1:6" x14ac:dyDescent="0.35">
      <c r="A10" s="147" t="s">
        <v>1781</v>
      </c>
      <c r="B10" s="144">
        <v>3</v>
      </c>
      <c r="C10" s="144">
        <v>1</v>
      </c>
    </row>
    <row r="11" spans="1:6" x14ac:dyDescent="0.35">
      <c r="A11" s="147" t="s">
        <v>1782</v>
      </c>
      <c r="B11" s="144">
        <v>2</v>
      </c>
      <c r="C11" s="144">
        <v>1</v>
      </c>
    </row>
    <row r="12" spans="1:6" x14ac:dyDescent="0.35">
      <c r="A12" s="147" t="s">
        <v>1783</v>
      </c>
      <c r="B12" s="144">
        <v>2</v>
      </c>
      <c r="C12" s="144">
        <v>1</v>
      </c>
    </row>
    <row r="13" spans="1:6" x14ac:dyDescent="0.35">
      <c r="A13" s="147" t="s">
        <v>1784</v>
      </c>
      <c r="B13" s="144">
        <v>2</v>
      </c>
      <c r="C13" s="144">
        <v>1</v>
      </c>
    </row>
    <row r="14" spans="1:6" x14ac:dyDescent="0.35">
      <c r="A14" s="147" t="s">
        <v>1785</v>
      </c>
      <c r="B14" s="144">
        <v>1</v>
      </c>
      <c r="C14" s="144">
        <v>1</v>
      </c>
    </row>
    <row r="15" spans="1:6" x14ac:dyDescent="0.35">
      <c r="A15" s="147" t="s">
        <v>1786</v>
      </c>
      <c r="B15" s="144">
        <v>1</v>
      </c>
      <c r="C15" s="144">
        <v>1</v>
      </c>
    </row>
    <row r="16" spans="1:6" x14ac:dyDescent="0.35">
      <c r="A16" s="147" t="s">
        <v>1787</v>
      </c>
      <c r="B16" s="144">
        <v>1</v>
      </c>
      <c r="C16" s="144">
        <v>1</v>
      </c>
    </row>
    <row r="17" spans="1:3" x14ac:dyDescent="0.35">
      <c r="A17" s="147" t="s">
        <v>1788</v>
      </c>
      <c r="B17" s="144">
        <v>1</v>
      </c>
      <c r="C17" s="144">
        <v>1</v>
      </c>
    </row>
    <row r="18" spans="1:3" x14ac:dyDescent="0.35">
      <c r="A18" s="147" t="s">
        <v>1789</v>
      </c>
      <c r="B18" s="144">
        <v>1</v>
      </c>
      <c r="C18" s="144">
        <v>1</v>
      </c>
    </row>
    <row r="19" spans="1:3" x14ac:dyDescent="0.35">
      <c r="A19" s="147" t="s">
        <v>1790</v>
      </c>
      <c r="B19" s="144">
        <v>1</v>
      </c>
      <c r="C19" s="144">
        <v>1</v>
      </c>
    </row>
    <row r="20" spans="1:3" x14ac:dyDescent="0.35">
      <c r="A20" s="147" t="s">
        <v>1791</v>
      </c>
      <c r="B20" s="144">
        <v>1</v>
      </c>
      <c r="C20" s="144">
        <v>1</v>
      </c>
    </row>
    <row r="21" spans="1:3" x14ac:dyDescent="0.35">
      <c r="A21" s="147" t="s">
        <v>1792</v>
      </c>
      <c r="B21" s="144">
        <v>47</v>
      </c>
      <c r="C21" s="144">
        <v>5</v>
      </c>
    </row>
    <row r="22" spans="1:3" x14ac:dyDescent="0.35">
      <c r="A22" s="147" t="s">
        <v>1793</v>
      </c>
      <c r="B22" s="144">
        <v>1</v>
      </c>
      <c r="C22" s="144">
        <v>1</v>
      </c>
    </row>
    <row r="23" spans="1:3" x14ac:dyDescent="0.35">
      <c r="A23" s="147" t="s">
        <v>1794</v>
      </c>
      <c r="B23" s="144">
        <v>16</v>
      </c>
      <c r="C23" s="144">
        <v>1</v>
      </c>
    </row>
    <row r="24" spans="1:3" x14ac:dyDescent="0.35">
      <c r="A24" s="147" t="s">
        <v>1795</v>
      </c>
      <c r="B24" s="144">
        <v>4</v>
      </c>
      <c r="C24" s="144">
        <v>1</v>
      </c>
    </row>
    <row r="25" spans="1:3" x14ac:dyDescent="0.35">
      <c r="A25" s="147" t="s">
        <v>1796</v>
      </c>
      <c r="B25" s="144">
        <v>1</v>
      </c>
      <c r="C25" s="144">
        <v>1</v>
      </c>
    </row>
    <row r="26" spans="1:3" x14ac:dyDescent="0.35">
      <c r="A26" s="147" t="s">
        <v>1797</v>
      </c>
      <c r="B26" s="144">
        <v>2</v>
      </c>
      <c r="C26" s="144">
        <v>1</v>
      </c>
    </row>
    <row r="27" spans="1:3" x14ac:dyDescent="0.35">
      <c r="A27" s="147" t="s">
        <v>1798</v>
      </c>
      <c r="B27" s="144">
        <v>14</v>
      </c>
      <c r="C27" s="144">
        <v>1</v>
      </c>
    </row>
    <row r="28" spans="1:3" x14ac:dyDescent="0.35">
      <c r="A28" s="147" t="s">
        <v>1799</v>
      </c>
      <c r="B28" s="144">
        <v>39</v>
      </c>
      <c r="C28" s="144">
        <v>3</v>
      </c>
    </row>
    <row r="29" spans="1:3" x14ac:dyDescent="0.35">
      <c r="A29" s="147" t="s">
        <v>1800</v>
      </c>
      <c r="B29" s="144">
        <v>5</v>
      </c>
      <c r="C29" s="144">
        <v>1</v>
      </c>
    </row>
    <row r="30" spans="1:3" x14ac:dyDescent="0.35">
      <c r="A30" s="147" t="s">
        <v>1801</v>
      </c>
      <c r="B30" s="144">
        <v>7</v>
      </c>
      <c r="C30" s="144">
        <v>1</v>
      </c>
    </row>
    <row r="31" spans="1:3" x14ac:dyDescent="0.35">
      <c r="A31" s="147" t="s">
        <v>1802</v>
      </c>
      <c r="B31" s="144">
        <v>3</v>
      </c>
      <c r="C31" s="144">
        <v>1</v>
      </c>
    </row>
    <row r="32" spans="1:3" x14ac:dyDescent="0.35">
      <c r="A32" s="147" t="s">
        <v>1803</v>
      </c>
      <c r="B32" s="144">
        <v>8</v>
      </c>
      <c r="C32" s="144">
        <v>1</v>
      </c>
    </row>
    <row r="33" spans="1:3" x14ac:dyDescent="0.35">
      <c r="A33" s="147" t="s">
        <v>1804</v>
      </c>
      <c r="B33" s="144">
        <v>2</v>
      </c>
      <c r="C33" s="144">
        <v>1</v>
      </c>
    </row>
    <row r="34" spans="1:3" x14ac:dyDescent="0.35">
      <c r="A34" s="147" t="s">
        <v>1805</v>
      </c>
      <c r="B34" s="144">
        <v>3</v>
      </c>
      <c r="C34" s="144">
        <v>1</v>
      </c>
    </row>
    <row r="35" spans="1:3" x14ac:dyDescent="0.35">
      <c r="A35" s="147" t="s">
        <v>1806</v>
      </c>
      <c r="B35" s="144">
        <v>4</v>
      </c>
      <c r="C35" s="144">
        <v>1</v>
      </c>
    </row>
    <row r="36" spans="1:3" x14ac:dyDescent="0.35">
      <c r="A36" s="147" t="s">
        <v>1350</v>
      </c>
      <c r="B36" s="144">
        <v>65</v>
      </c>
      <c r="C36" s="144">
        <v>7</v>
      </c>
    </row>
    <row r="37" spans="1:3" x14ac:dyDescent="0.35">
      <c r="A37" s="147" t="s">
        <v>1807</v>
      </c>
      <c r="B37" s="144">
        <v>183</v>
      </c>
      <c r="C37" s="144">
        <v>7</v>
      </c>
    </row>
    <row r="38" spans="1:3" x14ac:dyDescent="0.35">
      <c r="A38" s="147" t="s">
        <v>1808</v>
      </c>
      <c r="B38" s="144">
        <v>153</v>
      </c>
      <c r="C38" s="144">
        <v>7</v>
      </c>
    </row>
    <row r="39" spans="1:3" x14ac:dyDescent="0.35">
      <c r="A39" s="147" t="s">
        <v>1809</v>
      </c>
      <c r="B39" s="144">
        <v>62</v>
      </c>
      <c r="C39" s="144">
        <v>5</v>
      </c>
    </row>
    <row r="40" spans="1:3" x14ac:dyDescent="0.35">
      <c r="A40" s="147" t="s">
        <v>1810</v>
      </c>
      <c r="B40" s="144">
        <v>1</v>
      </c>
      <c r="C40" s="144">
        <v>1</v>
      </c>
    </row>
    <row r="41" spans="1:3" x14ac:dyDescent="0.35">
      <c r="A41" s="147" t="s">
        <v>1811</v>
      </c>
      <c r="B41" s="144">
        <v>79</v>
      </c>
      <c r="C41" s="144">
        <v>7</v>
      </c>
    </row>
    <row r="42" spans="1:3" x14ac:dyDescent="0.35">
      <c r="A42" s="147" t="s">
        <v>1812</v>
      </c>
      <c r="B42" s="144">
        <v>19</v>
      </c>
      <c r="C42" s="144">
        <v>1</v>
      </c>
    </row>
    <row r="43" spans="1:3" x14ac:dyDescent="0.35">
      <c r="A43" s="147" t="s">
        <v>1813</v>
      </c>
      <c r="B43" s="144">
        <v>37</v>
      </c>
      <c r="C43" s="144">
        <v>3</v>
      </c>
    </row>
    <row r="44" spans="1:3" x14ac:dyDescent="0.35">
      <c r="A44" s="147" t="s">
        <v>1814</v>
      </c>
      <c r="B44" s="144">
        <v>18</v>
      </c>
      <c r="C44" s="144">
        <v>1</v>
      </c>
    </row>
    <row r="45" spans="1:3" x14ac:dyDescent="0.35">
      <c r="A45" s="147" t="s">
        <v>1815</v>
      </c>
      <c r="B45" s="144">
        <v>125</v>
      </c>
      <c r="C45" s="144">
        <v>7</v>
      </c>
    </row>
    <row r="46" spans="1:3" x14ac:dyDescent="0.35">
      <c r="A46" s="147" t="s">
        <v>1816</v>
      </c>
      <c r="B46" s="144">
        <v>31</v>
      </c>
      <c r="C46" s="144">
        <v>3</v>
      </c>
    </row>
    <row r="47" spans="1:3" x14ac:dyDescent="0.35">
      <c r="A47" s="147" t="s">
        <v>1817</v>
      </c>
      <c r="B47" s="144">
        <v>274</v>
      </c>
      <c r="C47" s="144">
        <v>7</v>
      </c>
    </row>
    <row r="48" spans="1:3" x14ac:dyDescent="0.35">
      <c r="A48" s="147" t="s">
        <v>1818</v>
      </c>
      <c r="B48" s="144">
        <v>89</v>
      </c>
      <c r="C48" s="144">
        <v>7</v>
      </c>
    </row>
    <row r="49" spans="1:3" x14ac:dyDescent="0.35">
      <c r="A49" s="147" t="s">
        <v>1819</v>
      </c>
      <c r="B49" s="144">
        <v>11</v>
      </c>
      <c r="C49" s="144">
        <v>1</v>
      </c>
    </row>
    <row r="50" spans="1:3" x14ac:dyDescent="0.35">
      <c r="A50" s="147" t="s">
        <v>1820</v>
      </c>
      <c r="B50" s="144">
        <v>5</v>
      </c>
      <c r="C50" s="144">
        <v>1</v>
      </c>
    </row>
    <row r="51" spans="1:3" x14ac:dyDescent="0.35">
      <c r="A51" s="147" t="s">
        <v>1821</v>
      </c>
      <c r="B51" s="144">
        <v>8</v>
      </c>
      <c r="C51" s="144">
        <v>1</v>
      </c>
    </row>
    <row r="52" spans="1:3" x14ac:dyDescent="0.35">
      <c r="A52" s="147" t="s">
        <v>1822</v>
      </c>
      <c r="B52" s="144">
        <v>41</v>
      </c>
      <c r="C52" s="144">
        <v>3</v>
      </c>
    </row>
    <row r="53" spans="1:3" x14ac:dyDescent="0.35">
      <c r="A53" s="147" t="s">
        <v>1823</v>
      </c>
      <c r="B53" s="144">
        <v>35</v>
      </c>
      <c r="C53" s="144">
        <v>3</v>
      </c>
    </row>
    <row r="54" spans="1:3" x14ac:dyDescent="0.35">
      <c r="A54" s="147" t="s">
        <v>1824</v>
      </c>
      <c r="B54" s="144">
        <v>30</v>
      </c>
      <c r="C54" s="144">
        <v>3</v>
      </c>
    </row>
    <row r="55" spans="1:3" x14ac:dyDescent="0.35">
      <c r="A55" s="147" t="s">
        <v>1825</v>
      </c>
      <c r="B55" s="144">
        <v>6</v>
      </c>
      <c r="C55" s="144">
        <v>1</v>
      </c>
    </row>
    <row r="56" spans="1:3" x14ac:dyDescent="0.35">
      <c r="A56" s="147" t="s">
        <v>1826</v>
      </c>
      <c r="B56" s="144">
        <v>11</v>
      </c>
      <c r="C56" s="144">
        <v>1</v>
      </c>
    </row>
    <row r="57" spans="1:3" x14ac:dyDescent="0.35">
      <c r="A57" s="147" t="s">
        <v>1827</v>
      </c>
      <c r="B57" s="144">
        <v>89</v>
      </c>
      <c r="C57" s="144">
        <v>7</v>
      </c>
    </row>
    <row r="58" spans="1:3" x14ac:dyDescent="0.35">
      <c r="A58" s="147" t="s">
        <v>1828</v>
      </c>
      <c r="B58" s="144">
        <v>28</v>
      </c>
      <c r="C58" s="144">
        <v>3</v>
      </c>
    </row>
    <row r="59" spans="1:3" x14ac:dyDescent="0.35">
      <c r="A59" s="147" t="s">
        <v>1829</v>
      </c>
      <c r="B59" s="144">
        <v>11</v>
      </c>
      <c r="C59" s="144">
        <v>1</v>
      </c>
    </row>
    <row r="60" spans="1:3" x14ac:dyDescent="0.35">
      <c r="A60" s="147" t="s">
        <v>1830</v>
      </c>
      <c r="B60" s="144">
        <v>9</v>
      </c>
      <c r="C60" s="144">
        <v>1</v>
      </c>
    </row>
    <row r="61" spans="1:3" x14ac:dyDescent="0.35">
      <c r="A61" s="147" t="s">
        <v>1831</v>
      </c>
      <c r="B61" s="144">
        <v>12</v>
      </c>
      <c r="C61" s="144">
        <v>1</v>
      </c>
    </row>
    <row r="62" spans="1:3" x14ac:dyDescent="0.35">
      <c r="A62" s="147" t="s">
        <v>1832</v>
      </c>
      <c r="B62" s="144">
        <v>2</v>
      </c>
      <c r="C62" s="144">
        <v>1</v>
      </c>
    </row>
    <row r="63" spans="1:3" x14ac:dyDescent="0.35">
      <c r="A63" s="147" t="s">
        <v>1833</v>
      </c>
      <c r="B63" s="144">
        <v>1</v>
      </c>
      <c r="C63" s="144">
        <v>1</v>
      </c>
    </row>
    <row r="64" spans="1:3" x14ac:dyDescent="0.35">
      <c r="A64" s="147" t="s">
        <v>1834</v>
      </c>
      <c r="B64" s="144">
        <v>1</v>
      </c>
      <c r="C64" s="144">
        <v>1</v>
      </c>
    </row>
    <row r="65" spans="1:3" x14ac:dyDescent="0.35">
      <c r="A65" s="147" t="s">
        <v>1835</v>
      </c>
      <c r="B65" s="144">
        <v>10</v>
      </c>
      <c r="C65" s="144">
        <v>1</v>
      </c>
    </row>
    <row r="66" spans="1:3" x14ac:dyDescent="0.35">
      <c r="A66" s="147" t="s">
        <v>1836</v>
      </c>
      <c r="B66" s="144">
        <v>22</v>
      </c>
      <c r="C66" s="144">
        <v>3</v>
      </c>
    </row>
    <row r="67" spans="1:3" x14ac:dyDescent="0.35">
      <c r="A67" s="147" t="s">
        <v>1837</v>
      </c>
      <c r="B67" s="144">
        <v>9</v>
      </c>
      <c r="C67" s="144">
        <v>1</v>
      </c>
    </row>
    <row r="68" spans="1:3" x14ac:dyDescent="0.35">
      <c r="A68" s="147" t="s">
        <v>1838</v>
      </c>
      <c r="B68" s="144">
        <v>11</v>
      </c>
      <c r="C68" s="144">
        <v>1</v>
      </c>
    </row>
    <row r="69" spans="1:3" x14ac:dyDescent="0.35">
      <c r="A69" s="147" t="s">
        <v>1839</v>
      </c>
      <c r="B69" s="144">
        <v>26</v>
      </c>
      <c r="C69" s="144">
        <v>3</v>
      </c>
    </row>
    <row r="70" spans="1:3" x14ac:dyDescent="0.35">
      <c r="A70" s="147" t="s">
        <v>1840</v>
      </c>
      <c r="B70" s="144">
        <v>10</v>
      </c>
      <c r="C70" s="144">
        <v>1</v>
      </c>
    </row>
    <row r="71" spans="1:3" x14ac:dyDescent="0.35">
      <c r="A71" s="147" t="s">
        <v>1841</v>
      </c>
      <c r="B71" s="144">
        <v>10</v>
      </c>
      <c r="C71" s="144">
        <v>1</v>
      </c>
    </row>
    <row r="72" spans="1:3" x14ac:dyDescent="0.35">
      <c r="A72" s="147" t="s">
        <v>1842</v>
      </c>
      <c r="B72" s="144">
        <v>32</v>
      </c>
      <c r="C72" s="144">
        <v>3</v>
      </c>
    </row>
    <row r="73" spans="1:3" x14ac:dyDescent="0.35">
      <c r="A73" s="147" t="s">
        <v>1843</v>
      </c>
      <c r="B73" s="144">
        <v>49</v>
      </c>
      <c r="C73" s="144">
        <v>5</v>
      </c>
    </row>
    <row r="74" spans="1:3" x14ac:dyDescent="0.35">
      <c r="A74" s="147" t="s">
        <v>1844</v>
      </c>
      <c r="B74" s="144">
        <v>9</v>
      </c>
      <c r="C74" s="144">
        <v>1</v>
      </c>
    </row>
    <row r="75" spans="1:3" x14ac:dyDescent="0.35">
      <c r="A75" s="147" t="s">
        <v>1845</v>
      </c>
      <c r="B75" s="144">
        <v>17</v>
      </c>
      <c r="C75" s="144">
        <v>1</v>
      </c>
    </row>
    <row r="76" spans="1:3" x14ac:dyDescent="0.35">
      <c r="A76" s="147" t="s">
        <v>1846</v>
      </c>
      <c r="B76" s="144">
        <v>5</v>
      </c>
      <c r="C76" s="144">
        <v>1</v>
      </c>
    </row>
    <row r="77" spans="1:3" x14ac:dyDescent="0.35">
      <c r="A77" s="147" t="s">
        <v>1847</v>
      </c>
      <c r="B77" s="144">
        <v>4</v>
      </c>
      <c r="C77" s="144">
        <v>1</v>
      </c>
    </row>
    <row r="78" spans="1:3" x14ac:dyDescent="0.35">
      <c r="A78" s="147" t="s">
        <v>1848</v>
      </c>
      <c r="B78" s="144">
        <v>20</v>
      </c>
      <c r="C78" s="144">
        <v>1</v>
      </c>
    </row>
    <row r="79" spans="1:3" x14ac:dyDescent="0.35">
      <c r="A79" s="147" t="s">
        <v>1849</v>
      </c>
      <c r="B79" s="144">
        <v>22</v>
      </c>
      <c r="C79" s="144">
        <v>3</v>
      </c>
    </row>
    <row r="80" spans="1:3" x14ac:dyDescent="0.35">
      <c r="A80" s="147" t="s">
        <v>1850</v>
      </c>
      <c r="B80" s="144">
        <v>72</v>
      </c>
      <c r="C80" s="144">
        <v>7</v>
      </c>
    </row>
    <row r="81" spans="1:3" x14ac:dyDescent="0.35">
      <c r="A81" s="147" t="s">
        <v>1851</v>
      </c>
      <c r="B81" s="144">
        <v>30</v>
      </c>
      <c r="C81" s="144">
        <v>3</v>
      </c>
    </row>
    <row r="82" spans="1:3" x14ac:dyDescent="0.35">
      <c r="A82" s="147" t="s">
        <v>1852</v>
      </c>
      <c r="B82" s="144">
        <v>161</v>
      </c>
      <c r="C82" s="144">
        <v>7</v>
      </c>
    </row>
    <row r="83" spans="1:3" x14ac:dyDescent="0.35">
      <c r="A83" s="147" t="s">
        <v>1853</v>
      </c>
      <c r="B83" s="144">
        <v>64</v>
      </c>
      <c r="C83" s="144">
        <v>5</v>
      </c>
    </row>
    <row r="84" spans="1:3" x14ac:dyDescent="0.35">
      <c r="A84" s="147" t="s">
        <v>1854</v>
      </c>
      <c r="B84" s="144">
        <v>2</v>
      </c>
      <c r="C84" s="144">
        <v>1</v>
      </c>
    </row>
    <row r="85" spans="1:3" x14ac:dyDescent="0.35">
      <c r="A85" s="147" t="s">
        <v>1855</v>
      </c>
      <c r="B85" s="144">
        <v>1</v>
      </c>
      <c r="C85" s="144">
        <v>1</v>
      </c>
    </row>
    <row r="86" spans="1:3" x14ac:dyDescent="0.35">
      <c r="A86" s="147" t="s">
        <v>1856</v>
      </c>
      <c r="B86" s="144">
        <v>30</v>
      </c>
      <c r="C86" s="144">
        <v>3</v>
      </c>
    </row>
    <row r="87" spans="1:3" x14ac:dyDescent="0.35">
      <c r="A87" s="147" t="s">
        <v>621</v>
      </c>
      <c r="B87" s="144">
        <v>1</v>
      </c>
      <c r="C87" s="144">
        <v>1</v>
      </c>
    </row>
    <row r="88" spans="1:3" x14ac:dyDescent="0.35">
      <c r="A88" s="147" t="s">
        <v>1857</v>
      </c>
      <c r="B88" s="144">
        <v>22</v>
      </c>
      <c r="C88" s="144">
        <v>3</v>
      </c>
    </row>
    <row r="89" spans="1:3" x14ac:dyDescent="0.35">
      <c r="A89" s="147" t="s">
        <v>1858</v>
      </c>
      <c r="B89" s="144">
        <v>6</v>
      </c>
      <c r="C89" s="144">
        <v>1</v>
      </c>
    </row>
    <row r="90" spans="1:3" x14ac:dyDescent="0.35">
      <c r="A90" s="147" t="s">
        <v>1366</v>
      </c>
      <c r="B90" s="144">
        <v>8</v>
      </c>
      <c r="C90" s="144">
        <v>1</v>
      </c>
    </row>
    <row r="91" spans="1:3" x14ac:dyDescent="0.35">
      <c r="A91" s="147" t="s">
        <v>1859</v>
      </c>
      <c r="B91" s="144">
        <v>2</v>
      </c>
      <c r="C91" s="144">
        <v>1</v>
      </c>
    </row>
    <row r="92" spans="1:3" x14ac:dyDescent="0.35">
      <c r="A92" s="147" t="s">
        <v>1860</v>
      </c>
      <c r="B92" s="144">
        <v>12</v>
      </c>
      <c r="C92" s="144">
        <v>1</v>
      </c>
    </row>
    <row r="93" spans="1:3" x14ac:dyDescent="0.35">
      <c r="A93" s="147" t="s">
        <v>1861</v>
      </c>
      <c r="B93" s="144">
        <v>6</v>
      </c>
      <c r="C93" s="144">
        <v>1</v>
      </c>
    </row>
    <row r="94" spans="1:3" x14ac:dyDescent="0.35">
      <c r="A94" s="147" t="s">
        <v>1862</v>
      </c>
      <c r="B94" s="144">
        <v>4</v>
      </c>
      <c r="C94" s="144">
        <v>1</v>
      </c>
    </row>
    <row r="95" spans="1:3" x14ac:dyDescent="0.35">
      <c r="A95" s="144" t="s">
        <v>1863</v>
      </c>
      <c r="B95" s="144">
        <v>17</v>
      </c>
      <c r="C95" s="144">
        <v>1</v>
      </c>
    </row>
    <row r="96" spans="1:3" x14ac:dyDescent="0.35">
      <c r="A96" s="147" t="s">
        <v>1864</v>
      </c>
      <c r="B96" s="144">
        <v>3</v>
      </c>
      <c r="C96" s="144">
        <v>1</v>
      </c>
    </row>
    <row r="97" spans="1:3" x14ac:dyDescent="0.35">
      <c r="A97" s="147" t="s">
        <v>1865</v>
      </c>
      <c r="B97" s="144">
        <v>17</v>
      </c>
      <c r="C97" s="144">
        <v>1</v>
      </c>
    </row>
    <row r="98" spans="1:3" x14ac:dyDescent="0.35">
      <c r="A98" s="147" t="s">
        <v>1866</v>
      </c>
      <c r="B98" s="144">
        <v>47</v>
      </c>
      <c r="C98" s="144">
        <v>5</v>
      </c>
    </row>
    <row r="99" spans="1:3" x14ac:dyDescent="0.35">
      <c r="A99" s="147" t="s">
        <v>1867</v>
      </c>
      <c r="B99" s="144">
        <v>47</v>
      </c>
      <c r="C99" s="144">
        <v>5</v>
      </c>
    </row>
    <row r="100" spans="1:3" x14ac:dyDescent="0.35">
      <c r="A100" s="147" t="s">
        <v>1868</v>
      </c>
      <c r="B100" s="144">
        <v>18</v>
      </c>
      <c r="C100" s="144">
        <v>1</v>
      </c>
    </row>
    <row r="101" spans="1:3" x14ac:dyDescent="0.35">
      <c r="A101" s="147" t="s">
        <v>1869</v>
      </c>
      <c r="B101" s="144">
        <v>4</v>
      </c>
      <c r="C101" s="144">
        <v>1</v>
      </c>
    </row>
    <row r="102" spans="1:3" x14ac:dyDescent="0.35">
      <c r="A102" s="147" t="s">
        <v>1870</v>
      </c>
      <c r="B102" s="144">
        <v>21</v>
      </c>
      <c r="C102" s="144">
        <v>1</v>
      </c>
    </row>
    <row r="103" spans="1:3" x14ac:dyDescent="0.35">
      <c r="A103" s="147" t="s">
        <v>1871</v>
      </c>
      <c r="B103" s="144">
        <v>48</v>
      </c>
      <c r="C103" s="144">
        <v>5</v>
      </c>
    </row>
    <row r="104" spans="1:3" x14ac:dyDescent="0.35">
      <c r="A104" s="147" t="s">
        <v>1872</v>
      </c>
      <c r="B104" s="144">
        <v>1</v>
      </c>
      <c r="C104" s="144">
        <v>1</v>
      </c>
    </row>
    <row r="105" spans="1:3" x14ac:dyDescent="0.35">
      <c r="A105" s="147" t="s">
        <v>1873</v>
      </c>
      <c r="B105" s="144">
        <v>179</v>
      </c>
      <c r="C105" s="144">
        <v>7</v>
      </c>
    </row>
    <row r="106" spans="1:3" x14ac:dyDescent="0.35">
      <c r="A106" s="147" t="s">
        <v>1874</v>
      </c>
      <c r="B106" s="144">
        <v>6</v>
      </c>
      <c r="C106" s="144">
        <v>1</v>
      </c>
    </row>
    <row r="107" spans="1:3" x14ac:dyDescent="0.35">
      <c r="A107" s="144" t="s">
        <v>1310</v>
      </c>
      <c r="B107" s="144">
        <v>146</v>
      </c>
      <c r="C107" s="144">
        <v>7</v>
      </c>
    </row>
    <row r="108" spans="1:3" x14ac:dyDescent="0.35">
      <c r="A108" s="147" t="s">
        <v>1875</v>
      </c>
      <c r="B108" s="144">
        <v>29</v>
      </c>
      <c r="C108" s="144">
        <v>3</v>
      </c>
    </row>
    <row r="109" spans="1:3" x14ac:dyDescent="0.35">
      <c r="A109" s="147" t="s">
        <v>1876</v>
      </c>
      <c r="B109" s="144">
        <v>2</v>
      </c>
      <c r="C109" s="144">
        <v>1</v>
      </c>
    </row>
    <row r="110" spans="1:3" x14ac:dyDescent="0.35">
      <c r="A110" s="147" t="s">
        <v>1877</v>
      </c>
      <c r="B110" s="144">
        <v>5</v>
      </c>
      <c r="C110" s="144">
        <v>1</v>
      </c>
    </row>
    <row r="111" spans="1:3" x14ac:dyDescent="0.35">
      <c r="A111" s="147" t="s">
        <v>1878</v>
      </c>
      <c r="B111" s="144">
        <v>8</v>
      </c>
      <c r="C111" s="144">
        <v>1</v>
      </c>
    </row>
    <row r="112" spans="1:3" x14ac:dyDescent="0.35">
      <c r="A112" s="147" t="s">
        <v>1879</v>
      </c>
      <c r="B112" s="144">
        <v>6</v>
      </c>
      <c r="C112" s="144">
        <v>1</v>
      </c>
    </row>
    <row r="113" spans="1:3" x14ac:dyDescent="0.35">
      <c r="A113" s="147" t="s">
        <v>1880</v>
      </c>
      <c r="B113" s="144">
        <v>5</v>
      </c>
      <c r="C113" s="144">
        <v>1</v>
      </c>
    </row>
    <row r="114" spans="1:3" x14ac:dyDescent="0.35">
      <c r="A114" s="147" t="s">
        <v>1881</v>
      </c>
      <c r="B114" s="144">
        <v>18</v>
      </c>
      <c r="C114" s="144">
        <v>1</v>
      </c>
    </row>
    <row r="115" spans="1:3" x14ac:dyDescent="0.35">
      <c r="A115" s="147" t="s">
        <v>1354</v>
      </c>
      <c r="B115" s="144">
        <v>1</v>
      </c>
      <c r="C115" s="144">
        <v>1</v>
      </c>
    </row>
    <row r="116" spans="1:3" x14ac:dyDescent="0.35">
      <c r="A116" s="147" t="s">
        <v>1882</v>
      </c>
      <c r="B116" s="144">
        <v>56</v>
      </c>
      <c r="C116" s="144">
        <v>5</v>
      </c>
    </row>
    <row r="117" spans="1:3" x14ac:dyDescent="0.35">
      <c r="A117" s="147" t="s">
        <v>1883</v>
      </c>
      <c r="B117" s="144">
        <v>6</v>
      </c>
      <c r="C117" s="144">
        <v>1</v>
      </c>
    </row>
    <row r="118" spans="1:3" x14ac:dyDescent="0.35">
      <c r="A118" s="147" t="s">
        <v>1884</v>
      </c>
      <c r="B118" s="144">
        <v>2</v>
      </c>
      <c r="C118" s="144">
        <v>1</v>
      </c>
    </row>
    <row r="119" spans="1:3" x14ac:dyDescent="0.35">
      <c r="A119" s="147" t="s">
        <v>1885</v>
      </c>
      <c r="B119" s="144">
        <v>9</v>
      </c>
      <c r="C119" s="144">
        <v>1</v>
      </c>
    </row>
    <row r="120" spans="1:3" x14ac:dyDescent="0.35">
      <c r="A120" s="147" t="s">
        <v>1886</v>
      </c>
      <c r="B120" s="144">
        <v>52</v>
      </c>
      <c r="C120" s="144">
        <v>5</v>
      </c>
    </row>
    <row r="121" spans="1:3" x14ac:dyDescent="0.35">
      <c r="A121" s="147" t="s">
        <v>1887</v>
      </c>
      <c r="B121" s="144">
        <v>8</v>
      </c>
      <c r="C121" s="144">
        <v>1</v>
      </c>
    </row>
    <row r="122" spans="1:3" x14ac:dyDescent="0.35">
      <c r="A122" s="147" t="s">
        <v>1888</v>
      </c>
      <c r="B122" s="144">
        <v>6</v>
      </c>
      <c r="C122" s="144">
        <v>1</v>
      </c>
    </row>
    <row r="123" spans="1:3" x14ac:dyDescent="0.35">
      <c r="A123" s="147" t="s">
        <v>1889</v>
      </c>
      <c r="B123" s="144">
        <v>3</v>
      </c>
      <c r="C123" s="144">
        <v>1</v>
      </c>
    </row>
    <row r="124" spans="1:3" x14ac:dyDescent="0.35">
      <c r="A124" s="147" t="s">
        <v>1890</v>
      </c>
      <c r="B124" s="144">
        <v>2</v>
      </c>
      <c r="C124" s="144">
        <v>1</v>
      </c>
    </row>
    <row r="125" spans="1:3" x14ac:dyDescent="0.35">
      <c r="A125" s="147" t="s">
        <v>1891</v>
      </c>
      <c r="B125" s="144">
        <v>2</v>
      </c>
      <c r="C125" s="144">
        <v>1</v>
      </c>
    </row>
    <row r="126" spans="1:3" x14ac:dyDescent="0.35">
      <c r="A126" s="147" t="s">
        <v>1892</v>
      </c>
      <c r="B126" s="144">
        <v>3</v>
      </c>
      <c r="C126" s="144">
        <v>1</v>
      </c>
    </row>
    <row r="127" spans="1:3" x14ac:dyDescent="0.35">
      <c r="A127" s="147" t="s">
        <v>1893</v>
      </c>
      <c r="B127" s="144">
        <v>11</v>
      </c>
      <c r="C127" s="144">
        <v>1</v>
      </c>
    </row>
    <row r="128" spans="1:3" x14ac:dyDescent="0.35">
      <c r="A128" s="147" t="s">
        <v>1894</v>
      </c>
      <c r="B128" s="144">
        <v>4</v>
      </c>
      <c r="C128" s="144">
        <v>1</v>
      </c>
    </row>
    <row r="129" spans="1:3" x14ac:dyDescent="0.35">
      <c r="A129" s="147" t="s">
        <v>1895</v>
      </c>
      <c r="B129" s="144">
        <v>80</v>
      </c>
      <c r="C129" s="144">
        <v>7</v>
      </c>
    </row>
    <row r="130" spans="1:3" x14ac:dyDescent="0.35">
      <c r="A130" s="147" t="s">
        <v>1896</v>
      </c>
      <c r="B130" s="144">
        <v>31</v>
      </c>
      <c r="C130" s="144">
        <v>3</v>
      </c>
    </row>
    <row r="131" spans="1:3" x14ac:dyDescent="0.35">
      <c r="A131" s="147" t="s">
        <v>1897</v>
      </c>
      <c r="B131" s="144">
        <v>39</v>
      </c>
      <c r="C131" s="144">
        <v>3</v>
      </c>
    </row>
    <row r="132" spans="1:3" x14ac:dyDescent="0.35">
      <c r="A132" s="147" t="s">
        <v>1898</v>
      </c>
      <c r="B132" s="144">
        <v>3</v>
      </c>
      <c r="C132" s="144">
        <v>1</v>
      </c>
    </row>
    <row r="133" spans="1:3" x14ac:dyDescent="0.35">
      <c r="A133" s="147" t="s">
        <v>1899</v>
      </c>
      <c r="B133" s="144">
        <v>2</v>
      </c>
      <c r="C133" s="144">
        <v>1</v>
      </c>
    </row>
    <row r="134" spans="1:3" x14ac:dyDescent="0.35">
      <c r="A134" s="147" t="s">
        <v>1900</v>
      </c>
      <c r="B134" s="144">
        <v>17</v>
      </c>
      <c r="C134" s="144">
        <v>1</v>
      </c>
    </row>
    <row r="135" spans="1:3" x14ac:dyDescent="0.35">
      <c r="A135" s="147" t="s">
        <v>1901</v>
      </c>
      <c r="B135" s="144">
        <v>1</v>
      </c>
      <c r="C135" s="144">
        <v>1</v>
      </c>
    </row>
    <row r="136" spans="1:3" x14ac:dyDescent="0.35">
      <c r="A136" s="147" t="s">
        <v>1902</v>
      </c>
      <c r="B136" s="144">
        <v>48</v>
      </c>
      <c r="C136" s="144">
        <v>5</v>
      </c>
    </row>
    <row r="137" spans="1:3" x14ac:dyDescent="0.35">
      <c r="A137" s="147" t="s">
        <v>1336</v>
      </c>
      <c r="B137" s="144">
        <v>122</v>
      </c>
      <c r="C137" s="144">
        <v>7</v>
      </c>
    </row>
    <row r="138" spans="1:3" x14ac:dyDescent="0.35">
      <c r="A138" s="147" t="s">
        <v>1342</v>
      </c>
      <c r="B138" s="144">
        <v>84</v>
      </c>
      <c r="C138" s="144">
        <v>7</v>
      </c>
    </row>
    <row r="139" spans="1:3" x14ac:dyDescent="0.35">
      <c r="A139" s="147" t="s">
        <v>1903</v>
      </c>
      <c r="B139" s="144">
        <v>119</v>
      </c>
      <c r="C139" s="144">
        <v>7</v>
      </c>
    </row>
    <row r="140" spans="1:3" x14ac:dyDescent="0.35">
      <c r="A140" s="147" t="s">
        <v>1904</v>
      </c>
      <c r="B140" s="144">
        <v>4</v>
      </c>
      <c r="C140" s="144">
        <v>1</v>
      </c>
    </row>
    <row r="141" spans="1:3" x14ac:dyDescent="0.35">
      <c r="A141" s="147" t="s">
        <v>1905</v>
      </c>
      <c r="B141" s="144">
        <v>78</v>
      </c>
      <c r="C141" s="144">
        <v>7</v>
      </c>
    </row>
    <row r="142" spans="1:3" x14ac:dyDescent="0.35">
      <c r="A142" s="147" t="s">
        <v>1906</v>
      </c>
      <c r="B142" s="144">
        <v>1</v>
      </c>
      <c r="C142" s="144">
        <v>1</v>
      </c>
    </row>
    <row r="143" spans="1:3" x14ac:dyDescent="0.35">
      <c r="A143" s="147" t="s">
        <v>1907</v>
      </c>
      <c r="B143" s="144">
        <v>9</v>
      </c>
      <c r="C143" s="144">
        <v>1</v>
      </c>
    </row>
    <row r="144" spans="1:3" x14ac:dyDescent="0.35">
      <c r="A144" s="147" t="s">
        <v>1908</v>
      </c>
      <c r="B144" s="144">
        <v>17</v>
      </c>
      <c r="C144" s="144">
        <v>1</v>
      </c>
    </row>
    <row r="145" spans="1:3" x14ac:dyDescent="0.35">
      <c r="A145" s="147" t="s">
        <v>1909</v>
      </c>
      <c r="B145" s="144">
        <v>6</v>
      </c>
      <c r="C145" s="144">
        <v>1</v>
      </c>
    </row>
    <row r="146" spans="1:3" x14ac:dyDescent="0.35">
      <c r="A146" s="147" t="s">
        <v>1910</v>
      </c>
      <c r="B146" s="144">
        <v>5</v>
      </c>
      <c r="C146" s="144">
        <v>1</v>
      </c>
    </row>
    <row r="147" spans="1:3" x14ac:dyDescent="0.35">
      <c r="A147" s="147" t="s">
        <v>1911</v>
      </c>
      <c r="B147" s="144">
        <v>2</v>
      </c>
      <c r="C147" s="144">
        <v>1</v>
      </c>
    </row>
    <row r="148" spans="1:3" x14ac:dyDescent="0.35">
      <c r="A148" s="147" t="s">
        <v>1912</v>
      </c>
      <c r="B148" s="144">
        <v>1</v>
      </c>
      <c r="C148" s="144">
        <v>1</v>
      </c>
    </row>
    <row r="149" spans="1:3" x14ac:dyDescent="0.35">
      <c r="A149" s="147" t="s">
        <v>1913</v>
      </c>
      <c r="B149" s="144">
        <v>18</v>
      </c>
      <c r="C149" s="144">
        <v>1</v>
      </c>
    </row>
    <row r="150" spans="1:3" x14ac:dyDescent="0.35">
      <c r="A150" s="147" t="s">
        <v>1914</v>
      </c>
      <c r="B150" s="144">
        <v>4</v>
      </c>
      <c r="C150" s="144">
        <v>1</v>
      </c>
    </row>
    <row r="151" spans="1:3" x14ac:dyDescent="0.35">
      <c r="A151" s="147" t="s">
        <v>1915</v>
      </c>
      <c r="B151" s="144">
        <v>11</v>
      </c>
      <c r="C151" s="144">
        <v>1</v>
      </c>
    </row>
    <row r="152" spans="1:3" x14ac:dyDescent="0.35">
      <c r="A152" s="147" t="s">
        <v>1916</v>
      </c>
      <c r="B152" s="144">
        <v>5</v>
      </c>
      <c r="C152" s="144">
        <v>1</v>
      </c>
    </row>
    <row r="153" spans="1:3" x14ac:dyDescent="0.35">
      <c r="A153" s="147" t="s">
        <v>1917</v>
      </c>
      <c r="B153" s="144">
        <v>11</v>
      </c>
      <c r="C153" s="144">
        <v>1</v>
      </c>
    </row>
    <row r="154" spans="1:3" x14ac:dyDescent="0.35">
      <c r="A154" s="147" t="s">
        <v>1918</v>
      </c>
      <c r="B154" s="144">
        <v>1</v>
      </c>
      <c r="C154" s="144">
        <v>1</v>
      </c>
    </row>
    <row r="155" spans="1:3" x14ac:dyDescent="0.35">
      <c r="A155" s="147" t="s">
        <v>1919</v>
      </c>
      <c r="B155" s="144">
        <v>22</v>
      </c>
      <c r="C155" s="144">
        <v>3</v>
      </c>
    </row>
    <row r="156" spans="1:3" x14ac:dyDescent="0.35">
      <c r="A156" s="147" t="s">
        <v>1920</v>
      </c>
      <c r="B156" s="144">
        <v>5</v>
      </c>
      <c r="C156" s="144">
        <v>1</v>
      </c>
    </row>
    <row r="157" spans="1:3" x14ac:dyDescent="0.35">
      <c r="A157" s="147" t="s">
        <v>1921</v>
      </c>
      <c r="B157" s="144">
        <v>23</v>
      </c>
      <c r="C157" s="144">
        <v>3</v>
      </c>
    </row>
    <row r="158" spans="1:3" x14ac:dyDescent="0.35">
      <c r="A158" s="147" t="s">
        <v>1922</v>
      </c>
      <c r="B158" s="144">
        <v>6</v>
      </c>
      <c r="C158" s="144">
        <v>1</v>
      </c>
    </row>
    <row r="159" spans="1:3" x14ac:dyDescent="0.35">
      <c r="A159" s="147" t="s">
        <v>1923</v>
      </c>
      <c r="B159" s="144">
        <v>4</v>
      </c>
      <c r="C159" s="144">
        <v>1</v>
      </c>
    </row>
    <row r="160" spans="1:3" x14ac:dyDescent="0.35">
      <c r="A160" s="147" t="s">
        <v>1924</v>
      </c>
      <c r="B160" s="144">
        <v>14</v>
      </c>
      <c r="C160" s="144">
        <v>1</v>
      </c>
    </row>
    <row r="161" spans="1:3" x14ac:dyDescent="0.35">
      <c r="A161" s="147" t="s">
        <v>1925</v>
      </c>
      <c r="B161" s="144">
        <v>70</v>
      </c>
      <c r="C161" s="144">
        <v>7</v>
      </c>
    </row>
    <row r="162" spans="1:3" x14ac:dyDescent="0.35">
      <c r="A162" s="147" t="s">
        <v>1926</v>
      </c>
      <c r="B162" s="144">
        <v>50</v>
      </c>
      <c r="C162" s="144">
        <v>5</v>
      </c>
    </row>
    <row r="163" spans="1:3" x14ac:dyDescent="0.35">
      <c r="A163" s="147" t="s">
        <v>1927</v>
      </c>
      <c r="B163" s="144">
        <v>2</v>
      </c>
      <c r="C163" s="144">
        <v>1</v>
      </c>
    </row>
    <row r="164" spans="1:3" x14ac:dyDescent="0.35">
      <c r="A164" s="147" t="s">
        <v>1928</v>
      </c>
      <c r="B164" s="144">
        <v>6</v>
      </c>
      <c r="C164" s="144">
        <v>1</v>
      </c>
    </row>
    <row r="165" spans="1:3" x14ac:dyDescent="0.35">
      <c r="A165" s="147" t="s">
        <v>1929</v>
      </c>
      <c r="B165" s="144">
        <v>1</v>
      </c>
      <c r="C165" s="144">
        <v>1</v>
      </c>
    </row>
    <row r="166" spans="1:3" x14ac:dyDescent="0.35">
      <c r="A166" s="147" t="s">
        <v>1372</v>
      </c>
      <c r="B166" s="144">
        <v>1</v>
      </c>
      <c r="C166" s="144">
        <v>1</v>
      </c>
    </row>
    <row r="167" spans="1:3" x14ac:dyDescent="0.35">
      <c r="A167" s="147" t="s">
        <v>1930</v>
      </c>
      <c r="B167" s="144">
        <v>1</v>
      </c>
      <c r="C167" s="144">
        <v>1</v>
      </c>
    </row>
    <row r="168" spans="1:3" x14ac:dyDescent="0.35">
      <c r="A168" s="147" t="s">
        <v>1931</v>
      </c>
      <c r="B168" s="144">
        <v>1</v>
      </c>
      <c r="C168" s="144">
        <v>1</v>
      </c>
    </row>
    <row r="169" spans="1:3" x14ac:dyDescent="0.35">
      <c r="A169" s="147" t="s">
        <v>1932</v>
      </c>
      <c r="B169" s="144">
        <v>2</v>
      </c>
      <c r="C169" s="144">
        <v>1</v>
      </c>
    </row>
    <row r="170" spans="1:3" x14ac:dyDescent="0.35">
      <c r="A170" s="147" t="s">
        <v>1933</v>
      </c>
      <c r="B170" s="144">
        <v>1</v>
      </c>
      <c r="C170" s="144">
        <v>1</v>
      </c>
    </row>
    <row r="171" spans="1:3" x14ac:dyDescent="0.35">
      <c r="A171" s="147" t="s">
        <v>1934</v>
      </c>
      <c r="B171" s="144">
        <v>10</v>
      </c>
      <c r="C171" s="144">
        <v>1</v>
      </c>
    </row>
    <row r="172" spans="1:3" x14ac:dyDescent="0.35">
      <c r="A172" s="147" t="s">
        <v>1935</v>
      </c>
      <c r="B172" s="144">
        <v>18</v>
      </c>
      <c r="C172" s="144">
        <v>1</v>
      </c>
    </row>
    <row r="173" spans="1:3" x14ac:dyDescent="0.35">
      <c r="A173" s="147" t="s">
        <v>1936</v>
      </c>
      <c r="B173" s="144">
        <v>22</v>
      </c>
      <c r="C173" s="144">
        <v>3</v>
      </c>
    </row>
    <row r="174" spans="1:3" x14ac:dyDescent="0.35">
      <c r="A174" s="147" t="s">
        <v>1937</v>
      </c>
      <c r="B174" s="144">
        <v>16</v>
      </c>
      <c r="C174" s="144">
        <v>1</v>
      </c>
    </row>
    <row r="175" spans="1:3" x14ac:dyDescent="0.35">
      <c r="A175" s="147" t="s">
        <v>1938</v>
      </c>
      <c r="B175" s="144">
        <v>6</v>
      </c>
      <c r="C175" s="144">
        <v>1</v>
      </c>
    </row>
    <row r="176" spans="1:3" x14ac:dyDescent="0.35">
      <c r="A176" s="147" t="s">
        <v>1939</v>
      </c>
      <c r="B176" s="144">
        <v>14</v>
      </c>
      <c r="C176" s="144">
        <v>1</v>
      </c>
    </row>
    <row r="177" spans="1:3" x14ac:dyDescent="0.35">
      <c r="A177" s="147" t="s">
        <v>1940</v>
      </c>
      <c r="B177" s="144">
        <v>21</v>
      </c>
      <c r="C177" s="144">
        <v>1</v>
      </c>
    </row>
    <row r="178" spans="1:3" x14ac:dyDescent="0.35">
      <c r="A178" s="147" t="s">
        <v>1941</v>
      </c>
      <c r="B178" s="144">
        <v>5</v>
      </c>
      <c r="C178" s="144">
        <v>1</v>
      </c>
    </row>
    <row r="179" spans="1:3" x14ac:dyDescent="0.35">
      <c r="A179" s="147" t="s">
        <v>1942</v>
      </c>
      <c r="B179" s="144">
        <v>2</v>
      </c>
      <c r="C179" s="144">
        <v>1</v>
      </c>
    </row>
    <row r="180" spans="1:3" x14ac:dyDescent="0.35">
      <c r="A180" s="147" t="s">
        <v>1312</v>
      </c>
      <c r="B180" s="144">
        <v>15</v>
      </c>
      <c r="C180" s="144">
        <v>1</v>
      </c>
    </row>
    <row r="181" spans="1:3" x14ac:dyDescent="0.35">
      <c r="A181" s="147" t="s">
        <v>1943</v>
      </c>
      <c r="B181" s="144">
        <v>2</v>
      </c>
      <c r="C181" s="144">
        <v>1</v>
      </c>
    </row>
    <row r="182" spans="1:3" x14ac:dyDescent="0.35">
      <c r="A182" s="147" t="s">
        <v>1944</v>
      </c>
      <c r="B182" s="144">
        <v>1</v>
      </c>
      <c r="C182" s="144">
        <v>1</v>
      </c>
    </row>
    <row r="183" spans="1:3" x14ac:dyDescent="0.35">
      <c r="A183" s="147" t="s">
        <v>1945</v>
      </c>
      <c r="B183" s="144">
        <v>4</v>
      </c>
      <c r="C183" s="144">
        <v>1</v>
      </c>
    </row>
    <row r="184" spans="1:3" x14ac:dyDescent="0.35">
      <c r="A184" s="147" t="s">
        <v>1946</v>
      </c>
      <c r="B184" s="144">
        <v>63</v>
      </c>
      <c r="C184" s="144">
        <v>5</v>
      </c>
    </row>
    <row r="185" spans="1:3" x14ac:dyDescent="0.35">
      <c r="A185" s="147" t="s">
        <v>1947</v>
      </c>
      <c r="B185" s="144">
        <v>1</v>
      </c>
      <c r="C185" s="144">
        <v>1</v>
      </c>
    </row>
    <row r="186" spans="1:3" x14ac:dyDescent="0.35">
      <c r="A186" s="147" t="s">
        <v>1948</v>
      </c>
      <c r="B186" s="144">
        <v>1</v>
      </c>
      <c r="C186" s="144">
        <v>1</v>
      </c>
    </row>
    <row r="187" spans="1:3" x14ac:dyDescent="0.35">
      <c r="A187" s="147" t="s">
        <v>1949</v>
      </c>
      <c r="B187" s="144">
        <v>15</v>
      </c>
      <c r="C187" s="144">
        <v>1</v>
      </c>
    </row>
    <row r="188" spans="1:3" x14ac:dyDescent="0.35">
      <c r="A188" s="147" t="s">
        <v>1950</v>
      </c>
      <c r="B188" s="144">
        <v>1</v>
      </c>
      <c r="C188" s="144">
        <v>1</v>
      </c>
    </row>
    <row r="189" spans="1:3" x14ac:dyDescent="0.35">
      <c r="A189" s="147" t="s">
        <v>1951</v>
      </c>
      <c r="B189" s="144">
        <v>33</v>
      </c>
      <c r="C189" s="144">
        <v>3</v>
      </c>
    </row>
    <row r="190" spans="1:3" x14ac:dyDescent="0.35">
      <c r="A190" s="147" t="s">
        <v>1952</v>
      </c>
      <c r="B190" s="144">
        <v>34</v>
      </c>
      <c r="C190" s="144">
        <v>3</v>
      </c>
    </row>
    <row r="191" spans="1:3" x14ac:dyDescent="0.35">
      <c r="A191" s="147" t="s">
        <v>1953</v>
      </c>
      <c r="B191" s="144">
        <v>4</v>
      </c>
      <c r="C191" s="144">
        <v>1</v>
      </c>
    </row>
    <row r="192" spans="1:3" x14ac:dyDescent="0.35">
      <c r="A192" s="147" t="s">
        <v>1954</v>
      </c>
      <c r="B192" s="144">
        <v>10</v>
      </c>
      <c r="C192" s="144">
        <v>1</v>
      </c>
    </row>
    <row r="193" spans="1:3" x14ac:dyDescent="0.35">
      <c r="A193" s="147" t="s">
        <v>1955</v>
      </c>
      <c r="B193" s="144">
        <v>33</v>
      </c>
      <c r="C193" s="144">
        <v>3</v>
      </c>
    </row>
    <row r="194" spans="1:3" x14ac:dyDescent="0.35">
      <c r="A194" s="147" t="s">
        <v>1956</v>
      </c>
      <c r="B194" s="144">
        <v>10</v>
      </c>
      <c r="C194" s="144">
        <v>1</v>
      </c>
    </row>
    <row r="195" spans="1:3" x14ac:dyDescent="0.35">
      <c r="A195" s="147" t="s">
        <v>1957</v>
      </c>
      <c r="B195" s="144">
        <v>55</v>
      </c>
      <c r="C195" s="144">
        <v>5</v>
      </c>
    </row>
    <row r="196" spans="1:3" x14ac:dyDescent="0.35">
      <c r="A196" s="147" t="s">
        <v>1958</v>
      </c>
      <c r="B196" s="144">
        <v>11</v>
      </c>
      <c r="C196" s="144">
        <v>1</v>
      </c>
    </row>
    <row r="197" spans="1:3" x14ac:dyDescent="0.35">
      <c r="A197" s="147" t="s">
        <v>1959</v>
      </c>
      <c r="B197" s="144">
        <v>17</v>
      </c>
      <c r="C197" s="144">
        <v>1</v>
      </c>
    </row>
    <row r="198" spans="1:3" x14ac:dyDescent="0.35">
      <c r="A198" s="147" t="s">
        <v>1960</v>
      </c>
      <c r="B198" s="144">
        <v>5</v>
      </c>
      <c r="C198" s="144">
        <v>1</v>
      </c>
    </row>
    <row r="199" spans="1:3" x14ac:dyDescent="0.35">
      <c r="A199" s="147" t="s">
        <v>1961</v>
      </c>
      <c r="B199" s="144">
        <v>32</v>
      </c>
      <c r="C199" s="144">
        <v>3</v>
      </c>
    </row>
    <row r="200" spans="1:3" x14ac:dyDescent="0.35">
      <c r="A200" s="147" t="s">
        <v>1962</v>
      </c>
      <c r="B200" s="144">
        <v>102</v>
      </c>
      <c r="C200" s="144">
        <v>7</v>
      </c>
    </row>
    <row r="201" spans="1:3" x14ac:dyDescent="0.35">
      <c r="A201" s="147" t="s">
        <v>1963</v>
      </c>
      <c r="B201" s="144">
        <v>5</v>
      </c>
      <c r="C201" s="144">
        <v>1</v>
      </c>
    </row>
    <row r="202" spans="1:3" x14ac:dyDescent="0.35">
      <c r="A202" s="147" t="s">
        <v>1964</v>
      </c>
      <c r="B202" s="144">
        <v>33</v>
      </c>
      <c r="C202" s="144">
        <v>3</v>
      </c>
    </row>
    <row r="203" spans="1:3" x14ac:dyDescent="0.35">
      <c r="A203" s="147" t="s">
        <v>1965</v>
      </c>
      <c r="B203" s="144">
        <v>13</v>
      </c>
      <c r="C203" s="144">
        <v>1</v>
      </c>
    </row>
    <row r="204" spans="1:3" x14ac:dyDescent="0.35">
      <c r="A204" s="147" t="s">
        <v>1306</v>
      </c>
      <c r="B204" s="144">
        <v>17</v>
      </c>
      <c r="C204" s="144">
        <v>1</v>
      </c>
    </row>
    <row r="205" spans="1:3" x14ac:dyDescent="0.35">
      <c r="A205" s="147" t="s">
        <v>1966</v>
      </c>
      <c r="B205" s="144">
        <v>2</v>
      </c>
      <c r="C205" s="144">
        <v>1</v>
      </c>
    </row>
    <row r="206" spans="1:3" x14ac:dyDescent="0.35">
      <c r="A206" s="147" t="s">
        <v>1967</v>
      </c>
      <c r="B206" s="144">
        <v>20</v>
      </c>
      <c r="C206" s="144">
        <v>1</v>
      </c>
    </row>
    <row r="207" spans="1:3" x14ac:dyDescent="0.35">
      <c r="A207" s="147" t="s">
        <v>1968</v>
      </c>
      <c r="B207" s="144">
        <v>14</v>
      </c>
      <c r="C207" s="144">
        <v>1</v>
      </c>
    </row>
    <row r="208" spans="1:3" x14ac:dyDescent="0.35">
      <c r="A208" s="147" t="s">
        <v>1969</v>
      </c>
      <c r="B208" s="144">
        <v>147</v>
      </c>
      <c r="C208" s="144">
        <v>7</v>
      </c>
    </row>
    <row r="209" spans="1:3" x14ac:dyDescent="0.35">
      <c r="A209" s="147" t="s">
        <v>1970</v>
      </c>
      <c r="B209" s="144">
        <v>75</v>
      </c>
      <c r="C209" s="144">
        <v>7</v>
      </c>
    </row>
    <row r="210" spans="1:3" x14ac:dyDescent="0.35">
      <c r="A210" s="147" t="s">
        <v>1971</v>
      </c>
      <c r="B210" s="144">
        <v>8</v>
      </c>
      <c r="C210" s="144">
        <v>1</v>
      </c>
    </row>
    <row r="211" spans="1:3" x14ac:dyDescent="0.35">
      <c r="A211" s="147" t="s">
        <v>1972</v>
      </c>
      <c r="B211" s="144">
        <v>11</v>
      </c>
      <c r="C211" s="144">
        <v>1</v>
      </c>
    </row>
    <row r="212" spans="1:3" x14ac:dyDescent="0.35">
      <c r="A212" s="147" t="s">
        <v>1973</v>
      </c>
      <c r="B212" s="144">
        <v>24</v>
      </c>
      <c r="C212" s="144">
        <v>3</v>
      </c>
    </row>
    <row r="213" spans="1:3" x14ac:dyDescent="0.35">
      <c r="A213" s="147" t="s">
        <v>1974</v>
      </c>
      <c r="B213" s="144">
        <v>91</v>
      </c>
      <c r="C213" s="144">
        <v>7</v>
      </c>
    </row>
    <row r="214" spans="1:3" x14ac:dyDescent="0.35">
      <c r="A214" s="147" t="s">
        <v>1975</v>
      </c>
      <c r="B214" s="144">
        <v>7</v>
      </c>
      <c r="C214" s="144">
        <v>1</v>
      </c>
    </row>
    <row r="215" spans="1:3" x14ac:dyDescent="0.35">
      <c r="A215" s="147" t="s">
        <v>1976</v>
      </c>
      <c r="B215" s="144">
        <v>4</v>
      </c>
      <c r="C215" s="144">
        <v>1</v>
      </c>
    </row>
    <row r="216" spans="1:3" x14ac:dyDescent="0.35">
      <c r="A216" s="147" t="s">
        <v>1977</v>
      </c>
      <c r="B216" s="144">
        <v>23</v>
      </c>
      <c r="C216" s="144">
        <v>3</v>
      </c>
    </row>
    <row r="217" spans="1:3" x14ac:dyDescent="0.35">
      <c r="A217" s="147" t="s">
        <v>1978</v>
      </c>
      <c r="B217" s="144">
        <v>20</v>
      </c>
      <c r="C217" s="144">
        <v>1</v>
      </c>
    </row>
    <row r="218" spans="1:3" x14ac:dyDescent="0.35">
      <c r="A218" s="147" t="s">
        <v>1979</v>
      </c>
      <c r="B218" s="144">
        <v>9</v>
      </c>
      <c r="C218" s="144">
        <v>1</v>
      </c>
    </row>
    <row r="219" spans="1:3" x14ac:dyDescent="0.35">
      <c r="A219" s="147" t="s">
        <v>1980</v>
      </c>
      <c r="B219" s="144">
        <v>3</v>
      </c>
      <c r="C219" s="144">
        <v>1</v>
      </c>
    </row>
    <row r="220" spans="1:3" x14ac:dyDescent="0.35">
      <c r="A220" s="147" t="s">
        <v>1981</v>
      </c>
      <c r="B220" s="144">
        <v>26</v>
      </c>
      <c r="C220" s="144">
        <v>3</v>
      </c>
    </row>
    <row r="221" spans="1:3" x14ac:dyDescent="0.35">
      <c r="A221" s="147" t="s">
        <v>1982</v>
      </c>
      <c r="B221" s="144">
        <v>34</v>
      </c>
      <c r="C221" s="144">
        <v>3</v>
      </c>
    </row>
    <row r="222" spans="1:3" x14ac:dyDescent="0.35">
      <c r="A222" s="147" t="s">
        <v>1983</v>
      </c>
      <c r="B222" s="144">
        <v>5</v>
      </c>
      <c r="C222" s="144">
        <v>1</v>
      </c>
    </row>
    <row r="223" spans="1:3" x14ac:dyDescent="0.35">
      <c r="A223" s="147" t="s">
        <v>1984</v>
      </c>
      <c r="B223" s="144">
        <v>15</v>
      </c>
      <c r="C223" s="144">
        <v>1</v>
      </c>
    </row>
    <row r="224" spans="1:3" x14ac:dyDescent="0.35">
      <c r="A224" s="147" t="s">
        <v>1985</v>
      </c>
      <c r="B224" s="144">
        <v>20</v>
      </c>
      <c r="C224" s="144">
        <v>1</v>
      </c>
    </row>
    <row r="225" spans="1:3" x14ac:dyDescent="0.35">
      <c r="A225" s="147" t="s">
        <v>1986</v>
      </c>
      <c r="B225" s="144">
        <v>2</v>
      </c>
      <c r="C225" s="144">
        <v>1</v>
      </c>
    </row>
    <row r="226" spans="1:3" x14ac:dyDescent="0.35">
      <c r="A226" s="147" t="s">
        <v>1987</v>
      </c>
      <c r="B226" s="144">
        <v>1</v>
      </c>
      <c r="C226" s="144">
        <v>1</v>
      </c>
    </row>
    <row r="227" spans="1:3" x14ac:dyDescent="0.35">
      <c r="A227" s="147" t="s">
        <v>1988</v>
      </c>
      <c r="B227" s="144">
        <v>18</v>
      </c>
      <c r="C227" s="144">
        <v>1</v>
      </c>
    </row>
    <row r="228" spans="1:3" x14ac:dyDescent="0.35">
      <c r="A228" s="147" t="s">
        <v>1989</v>
      </c>
      <c r="B228" s="144">
        <v>8</v>
      </c>
      <c r="C228" s="144">
        <v>1</v>
      </c>
    </row>
    <row r="229" spans="1:3" x14ac:dyDescent="0.35">
      <c r="A229" s="147" t="s">
        <v>1990</v>
      </c>
      <c r="B229" s="144">
        <v>1</v>
      </c>
      <c r="C229" s="144">
        <v>1</v>
      </c>
    </row>
    <row r="230" spans="1:3" x14ac:dyDescent="0.35">
      <c r="A230" s="147" t="s">
        <v>1991</v>
      </c>
      <c r="B230" s="144">
        <v>2</v>
      </c>
      <c r="C230" s="144">
        <v>1</v>
      </c>
    </row>
    <row r="231" spans="1:3" x14ac:dyDescent="0.35">
      <c r="A231" s="147" t="s">
        <v>1992</v>
      </c>
      <c r="B231" s="144">
        <v>7</v>
      </c>
      <c r="C231" s="144">
        <v>1</v>
      </c>
    </row>
    <row r="232" spans="1:3" x14ac:dyDescent="0.35">
      <c r="A232" s="147" t="s">
        <v>1993</v>
      </c>
      <c r="B232" s="144">
        <v>17</v>
      </c>
      <c r="C232" s="144">
        <v>1</v>
      </c>
    </row>
    <row r="233" spans="1:3" x14ac:dyDescent="0.35">
      <c r="A233" s="147" t="s">
        <v>1994</v>
      </c>
      <c r="B233" s="144">
        <v>2</v>
      </c>
      <c r="C233" s="144">
        <v>1</v>
      </c>
    </row>
    <row r="234" spans="1:3" x14ac:dyDescent="0.35">
      <c r="A234" s="147" t="s">
        <v>1995</v>
      </c>
      <c r="B234" s="144">
        <v>11</v>
      </c>
      <c r="C234" s="144">
        <v>1</v>
      </c>
    </row>
    <row r="235" spans="1:3" x14ac:dyDescent="0.35">
      <c r="A235" s="147" t="s">
        <v>1996</v>
      </c>
      <c r="B235" s="144">
        <v>3</v>
      </c>
      <c r="C235" s="144">
        <v>1</v>
      </c>
    </row>
    <row r="236" spans="1:3" x14ac:dyDescent="0.35">
      <c r="A236" s="147" t="s">
        <v>1997</v>
      </c>
      <c r="B236" s="144">
        <v>8</v>
      </c>
      <c r="C236" s="144">
        <v>1</v>
      </c>
    </row>
    <row r="237" spans="1:3" x14ac:dyDescent="0.35">
      <c r="A237" s="147" t="s">
        <v>1998</v>
      </c>
      <c r="B237" s="144">
        <v>5</v>
      </c>
      <c r="C237" s="144">
        <v>1</v>
      </c>
    </row>
    <row r="238" spans="1:3" x14ac:dyDescent="0.35">
      <c r="A238" s="147" t="s">
        <v>1999</v>
      </c>
      <c r="B238" s="144">
        <v>1</v>
      </c>
      <c r="C238" s="144">
        <v>1</v>
      </c>
    </row>
    <row r="239" spans="1:3" x14ac:dyDescent="0.35">
      <c r="A239" s="147" t="s">
        <v>2000</v>
      </c>
      <c r="B239" s="144">
        <v>16</v>
      </c>
      <c r="C239" s="144">
        <v>1</v>
      </c>
    </row>
    <row r="240" spans="1:3" x14ac:dyDescent="0.35">
      <c r="A240" s="147" t="s">
        <v>2001</v>
      </c>
      <c r="B240" s="144">
        <v>4</v>
      </c>
      <c r="C240" s="144">
        <v>1</v>
      </c>
    </row>
    <row r="241" spans="1:3" x14ac:dyDescent="0.35">
      <c r="A241" s="147" t="s">
        <v>2002</v>
      </c>
      <c r="B241" s="144">
        <v>49</v>
      </c>
      <c r="C241" s="144">
        <v>5</v>
      </c>
    </row>
    <row r="242" spans="1:3" x14ac:dyDescent="0.35">
      <c r="A242" s="147" t="s">
        <v>2003</v>
      </c>
      <c r="B242" s="144">
        <v>31</v>
      </c>
      <c r="C242" s="144">
        <v>3</v>
      </c>
    </row>
    <row r="243" spans="1:3" x14ac:dyDescent="0.35">
      <c r="A243" s="147" t="s">
        <v>2004</v>
      </c>
      <c r="B243" s="144">
        <v>13</v>
      </c>
      <c r="C243" s="144">
        <v>1</v>
      </c>
    </row>
    <row r="244" spans="1:3" x14ac:dyDescent="0.35">
      <c r="A244" s="147" t="s">
        <v>1362</v>
      </c>
      <c r="B244" s="144">
        <v>181</v>
      </c>
      <c r="C244" s="144">
        <v>7</v>
      </c>
    </row>
    <row r="245" spans="1:3" x14ac:dyDescent="0.35">
      <c r="A245" s="147" t="s">
        <v>2005</v>
      </c>
      <c r="B245" s="144">
        <v>7</v>
      </c>
      <c r="C245" s="144">
        <v>1</v>
      </c>
    </row>
    <row r="246" spans="1:3" x14ac:dyDescent="0.35">
      <c r="A246" s="147" t="s">
        <v>2006</v>
      </c>
      <c r="B246" s="144">
        <v>34</v>
      </c>
      <c r="C246" s="144">
        <v>3</v>
      </c>
    </row>
    <row r="247" spans="1:3" x14ac:dyDescent="0.35">
      <c r="A247" s="147" t="s">
        <v>2007</v>
      </c>
      <c r="B247" s="144">
        <v>1</v>
      </c>
      <c r="C247" s="144">
        <v>1</v>
      </c>
    </row>
    <row r="248" spans="1:3" x14ac:dyDescent="0.35">
      <c r="A248" s="147" t="s">
        <v>2008</v>
      </c>
      <c r="B248" s="144">
        <v>1</v>
      </c>
      <c r="C248" s="144">
        <v>1</v>
      </c>
    </row>
    <row r="249" spans="1:3" x14ac:dyDescent="0.35">
      <c r="A249" s="147" t="s">
        <v>2009</v>
      </c>
      <c r="B249" s="144">
        <v>12</v>
      </c>
      <c r="C249" s="144">
        <v>1</v>
      </c>
    </row>
    <row r="250" spans="1:3" x14ac:dyDescent="0.35">
      <c r="A250" s="147" t="s">
        <v>2010</v>
      </c>
      <c r="B250" s="144">
        <v>164</v>
      </c>
      <c r="C250" s="144">
        <v>7</v>
      </c>
    </row>
    <row r="251" spans="1:3" x14ac:dyDescent="0.35">
      <c r="A251" s="147" t="s">
        <v>2011</v>
      </c>
      <c r="B251" s="144">
        <v>1</v>
      </c>
      <c r="C251" s="144">
        <v>1</v>
      </c>
    </row>
    <row r="252" spans="1:3" x14ac:dyDescent="0.35">
      <c r="A252" s="147" t="s">
        <v>2012</v>
      </c>
      <c r="B252" s="144">
        <v>3</v>
      </c>
      <c r="C252" s="144">
        <v>1</v>
      </c>
    </row>
    <row r="253" spans="1:3" x14ac:dyDescent="0.35">
      <c r="A253" s="147" t="s">
        <v>2013</v>
      </c>
      <c r="B253" s="144">
        <v>26</v>
      </c>
      <c r="C253" s="144">
        <v>3</v>
      </c>
    </row>
    <row r="254" spans="1:3" x14ac:dyDescent="0.35">
      <c r="A254" s="147" t="s">
        <v>2014</v>
      </c>
      <c r="B254" s="144">
        <v>60</v>
      </c>
      <c r="C254" s="144">
        <v>5</v>
      </c>
    </row>
    <row r="255" spans="1:3" x14ac:dyDescent="0.35">
      <c r="A255" s="147" t="s">
        <v>2015</v>
      </c>
      <c r="B255" s="144">
        <v>45</v>
      </c>
      <c r="C255" s="144">
        <v>5</v>
      </c>
    </row>
    <row r="256" spans="1:3" x14ac:dyDescent="0.35">
      <c r="A256" s="147" t="s">
        <v>2016</v>
      </c>
      <c r="B256" s="144">
        <v>66</v>
      </c>
      <c r="C256" s="144">
        <v>7</v>
      </c>
    </row>
    <row r="257" spans="1:3" x14ac:dyDescent="0.35">
      <c r="A257" s="147" t="s">
        <v>2017</v>
      </c>
      <c r="B257" s="144">
        <v>37</v>
      </c>
      <c r="C257" s="144">
        <v>3</v>
      </c>
    </row>
    <row r="258" spans="1:3" x14ac:dyDescent="0.35">
      <c r="A258" s="147" t="s">
        <v>2018</v>
      </c>
      <c r="B258" s="144">
        <v>23</v>
      </c>
      <c r="C258" s="144">
        <v>3</v>
      </c>
    </row>
    <row r="259" spans="1:3" x14ac:dyDescent="0.35">
      <c r="A259" s="147" t="s">
        <v>2019</v>
      </c>
      <c r="B259" s="144">
        <v>1</v>
      </c>
      <c r="C259" s="144">
        <v>1</v>
      </c>
    </row>
    <row r="260" spans="1:3" x14ac:dyDescent="0.35">
      <c r="A260" s="147" t="s">
        <v>2020</v>
      </c>
      <c r="B260" s="144">
        <v>43</v>
      </c>
      <c r="C260" s="144">
        <v>3</v>
      </c>
    </row>
    <row r="261" spans="1:3" x14ac:dyDescent="0.35">
      <c r="A261" s="147" t="s">
        <v>2021</v>
      </c>
      <c r="B261" s="144">
        <v>1</v>
      </c>
      <c r="C261" s="144">
        <v>1</v>
      </c>
    </row>
    <row r="262" spans="1:3" x14ac:dyDescent="0.35">
      <c r="A262" s="147" t="s">
        <v>2022</v>
      </c>
      <c r="B262" s="144">
        <v>4</v>
      </c>
      <c r="C262" s="144">
        <v>1</v>
      </c>
    </row>
    <row r="263" spans="1:3" x14ac:dyDescent="0.35">
      <c r="A263" s="147" t="s">
        <v>2023</v>
      </c>
      <c r="B263" s="144">
        <v>11</v>
      </c>
      <c r="C263" s="144">
        <v>1</v>
      </c>
    </row>
    <row r="264" spans="1:3" x14ac:dyDescent="0.35">
      <c r="A264" s="147" t="s">
        <v>2024</v>
      </c>
      <c r="B264" s="144">
        <v>4</v>
      </c>
      <c r="C264" s="144">
        <v>1</v>
      </c>
    </row>
    <row r="265" spans="1:3" x14ac:dyDescent="0.35">
      <c r="A265" s="147" t="s">
        <v>2025</v>
      </c>
      <c r="B265" s="144">
        <v>1</v>
      </c>
      <c r="C265" s="144">
        <v>1</v>
      </c>
    </row>
    <row r="266" spans="1:3" x14ac:dyDescent="0.35">
      <c r="A266" s="147" t="s">
        <v>2026</v>
      </c>
      <c r="B266" s="144">
        <v>1</v>
      </c>
      <c r="C266" s="144">
        <v>1</v>
      </c>
    </row>
    <row r="267" spans="1:3" x14ac:dyDescent="0.35">
      <c r="A267" s="147" t="s">
        <v>2027</v>
      </c>
      <c r="B267" s="144">
        <v>59</v>
      </c>
      <c r="C267" s="144">
        <v>5</v>
      </c>
    </row>
    <row r="268" spans="1:3" x14ac:dyDescent="0.35">
      <c r="A268" s="147" t="s">
        <v>2028</v>
      </c>
      <c r="B268" s="144">
        <v>11</v>
      </c>
      <c r="C268" s="144">
        <v>1</v>
      </c>
    </row>
    <row r="269" spans="1:3" x14ac:dyDescent="0.35">
      <c r="A269" s="147" t="s">
        <v>2029</v>
      </c>
      <c r="B269" s="144">
        <v>17</v>
      </c>
      <c r="C269" s="144">
        <v>1</v>
      </c>
    </row>
    <row r="270" spans="1:3" x14ac:dyDescent="0.35">
      <c r="A270" s="147" t="s">
        <v>1344</v>
      </c>
      <c r="B270" s="144">
        <v>54</v>
      </c>
      <c r="C270" s="144">
        <v>5</v>
      </c>
    </row>
    <row r="271" spans="1:3" x14ac:dyDescent="0.35">
      <c r="A271" s="147" t="s">
        <v>2030</v>
      </c>
      <c r="B271" s="144">
        <v>9</v>
      </c>
      <c r="C271" s="144">
        <v>1</v>
      </c>
    </row>
    <row r="272" spans="1:3" x14ac:dyDescent="0.35">
      <c r="A272" s="147" t="s">
        <v>2031</v>
      </c>
      <c r="B272" s="144">
        <v>9</v>
      </c>
      <c r="C272" s="144">
        <v>1</v>
      </c>
    </row>
    <row r="273" spans="1:3" x14ac:dyDescent="0.35">
      <c r="A273" s="147" t="s">
        <v>2032</v>
      </c>
      <c r="B273" s="144">
        <v>5</v>
      </c>
      <c r="C273" s="144">
        <v>1</v>
      </c>
    </row>
    <row r="274" spans="1:3" x14ac:dyDescent="0.35">
      <c r="A274" s="147" t="s">
        <v>2033</v>
      </c>
      <c r="B274" s="144">
        <v>27</v>
      </c>
      <c r="C274" s="144">
        <v>3</v>
      </c>
    </row>
    <row r="275" spans="1:3" x14ac:dyDescent="0.35">
      <c r="A275" s="147" t="s">
        <v>2034</v>
      </c>
      <c r="B275" s="144">
        <v>78</v>
      </c>
      <c r="C275" s="144">
        <v>7</v>
      </c>
    </row>
    <row r="276" spans="1:3" x14ac:dyDescent="0.35">
      <c r="A276" s="147" t="s">
        <v>2035</v>
      </c>
      <c r="B276" s="144">
        <v>15</v>
      </c>
      <c r="C276" s="144">
        <v>1</v>
      </c>
    </row>
    <row r="277" spans="1:3" x14ac:dyDescent="0.35">
      <c r="A277" s="147" t="s">
        <v>2036</v>
      </c>
      <c r="B277" s="144">
        <v>16</v>
      </c>
      <c r="C277" s="144">
        <v>1</v>
      </c>
    </row>
    <row r="278" spans="1:3" x14ac:dyDescent="0.35">
      <c r="A278" s="147" t="s">
        <v>2037</v>
      </c>
      <c r="B278" s="144">
        <v>1</v>
      </c>
      <c r="C278" s="144">
        <v>1</v>
      </c>
    </row>
    <row r="279" spans="1:3" x14ac:dyDescent="0.35">
      <c r="A279" s="147" t="s">
        <v>2038</v>
      </c>
      <c r="B279" s="144">
        <v>2</v>
      </c>
      <c r="C279" s="144">
        <v>1</v>
      </c>
    </row>
    <row r="280" spans="1:3" x14ac:dyDescent="0.35">
      <c r="A280" s="147" t="s">
        <v>2039</v>
      </c>
      <c r="B280" s="144">
        <v>337</v>
      </c>
      <c r="C280" s="144">
        <v>7</v>
      </c>
    </row>
    <row r="281" spans="1:3" x14ac:dyDescent="0.35">
      <c r="A281" s="147" t="s">
        <v>2040</v>
      </c>
      <c r="B281" s="144">
        <v>37</v>
      </c>
      <c r="C281" s="144">
        <v>3</v>
      </c>
    </row>
    <row r="282" spans="1:3" x14ac:dyDescent="0.35">
      <c r="A282" s="147" t="s">
        <v>2041</v>
      </c>
      <c r="B282" s="144">
        <v>11</v>
      </c>
      <c r="C282" s="144">
        <v>1</v>
      </c>
    </row>
    <row r="283" spans="1:3" x14ac:dyDescent="0.35">
      <c r="A283" s="147" t="s">
        <v>2042</v>
      </c>
      <c r="B283" s="144">
        <v>39</v>
      </c>
      <c r="C283" s="144">
        <v>3</v>
      </c>
    </row>
    <row r="284" spans="1:3" x14ac:dyDescent="0.35">
      <c r="A284" s="147" t="s">
        <v>2043</v>
      </c>
      <c r="B284" s="144">
        <v>2</v>
      </c>
      <c r="C284" s="144">
        <v>1</v>
      </c>
    </row>
    <row r="285" spans="1:3" x14ac:dyDescent="0.35">
      <c r="A285" s="147" t="s">
        <v>2044</v>
      </c>
      <c r="B285" s="144">
        <v>13</v>
      </c>
      <c r="C285" s="144">
        <v>1</v>
      </c>
    </row>
    <row r="286" spans="1:3" x14ac:dyDescent="0.35">
      <c r="A286" s="147" t="s">
        <v>1322</v>
      </c>
      <c r="B286" s="144">
        <v>67</v>
      </c>
      <c r="C286" s="144">
        <v>7</v>
      </c>
    </row>
    <row r="287" spans="1:3" x14ac:dyDescent="0.35">
      <c r="A287" s="147" t="s">
        <v>2045</v>
      </c>
      <c r="B287" s="144">
        <v>3</v>
      </c>
      <c r="C287" s="144">
        <v>1</v>
      </c>
    </row>
    <row r="288" spans="1:3" x14ac:dyDescent="0.35">
      <c r="A288" s="147" t="s">
        <v>2046</v>
      </c>
      <c r="B288" s="144">
        <v>48</v>
      </c>
      <c r="C288" s="144">
        <v>5</v>
      </c>
    </row>
    <row r="289" spans="1:3" x14ac:dyDescent="0.35">
      <c r="A289" s="147" t="s">
        <v>2047</v>
      </c>
      <c r="B289" s="144">
        <v>4</v>
      </c>
      <c r="C289" s="144">
        <v>1</v>
      </c>
    </row>
    <row r="290" spans="1:3" x14ac:dyDescent="0.35">
      <c r="A290" s="147" t="s">
        <v>2048</v>
      </c>
      <c r="B290" s="144">
        <v>254</v>
      </c>
      <c r="C290" s="144">
        <v>7</v>
      </c>
    </row>
    <row r="291" spans="1:3" x14ac:dyDescent="0.35">
      <c r="A291" s="147" t="s">
        <v>2049</v>
      </c>
      <c r="B291" s="144">
        <v>146</v>
      </c>
      <c r="C291" s="144">
        <v>7</v>
      </c>
    </row>
    <row r="292" spans="1:3" x14ac:dyDescent="0.35">
      <c r="A292" s="147" t="s">
        <v>2050</v>
      </c>
      <c r="B292" s="144">
        <v>8</v>
      </c>
      <c r="C292" s="144">
        <v>1</v>
      </c>
    </row>
    <row r="293" spans="1:3" x14ac:dyDescent="0.35">
      <c r="A293" s="147" t="s">
        <v>2051</v>
      </c>
      <c r="B293" s="144">
        <v>5</v>
      </c>
      <c r="C293" s="144">
        <v>1</v>
      </c>
    </row>
    <row r="294" spans="1:3" x14ac:dyDescent="0.35">
      <c r="A294" s="147" t="s">
        <v>2052</v>
      </c>
      <c r="B294" s="144">
        <v>25</v>
      </c>
      <c r="C294" s="144">
        <v>3</v>
      </c>
    </row>
    <row r="295" spans="1:3" x14ac:dyDescent="0.35">
      <c r="A295" s="147" t="s">
        <v>2053</v>
      </c>
      <c r="B295" s="144">
        <v>2</v>
      </c>
      <c r="C295" s="144">
        <v>1</v>
      </c>
    </row>
    <row r="296" spans="1:3" x14ac:dyDescent="0.35">
      <c r="A296" s="147" t="s">
        <v>2054</v>
      </c>
      <c r="B296" s="144">
        <v>52</v>
      </c>
      <c r="C296" s="144">
        <v>5</v>
      </c>
    </row>
    <row r="297" spans="1:3" x14ac:dyDescent="0.35">
      <c r="A297" s="147" t="s">
        <v>2055</v>
      </c>
      <c r="B297" s="144">
        <v>4</v>
      </c>
      <c r="C297" s="144">
        <v>1</v>
      </c>
    </row>
    <row r="298" spans="1:3" x14ac:dyDescent="0.35">
      <c r="A298" s="147" t="s">
        <v>2056</v>
      </c>
      <c r="B298" s="144">
        <v>1</v>
      </c>
      <c r="C298" s="144">
        <v>1</v>
      </c>
    </row>
    <row r="299" spans="1:3" x14ac:dyDescent="0.35">
      <c r="A299" s="147" t="s">
        <v>2057</v>
      </c>
      <c r="B299" s="144">
        <v>6</v>
      </c>
      <c r="C299" s="144">
        <v>1</v>
      </c>
    </row>
    <row r="300" spans="1:3" x14ac:dyDescent="0.35">
      <c r="A300" s="147" t="s">
        <v>2058</v>
      </c>
      <c r="B300" s="144">
        <v>1</v>
      </c>
      <c r="C300" s="144">
        <v>1</v>
      </c>
    </row>
    <row r="301" spans="1:3" x14ac:dyDescent="0.35">
      <c r="A301" s="147" t="s">
        <v>2059</v>
      </c>
      <c r="B301" s="144">
        <v>2</v>
      </c>
      <c r="C301" s="144">
        <v>1</v>
      </c>
    </row>
    <row r="302" spans="1:3" x14ac:dyDescent="0.35">
      <c r="A302" s="147" t="s">
        <v>2060</v>
      </c>
      <c r="B302" s="144">
        <v>32</v>
      </c>
      <c r="C302" s="144">
        <v>3</v>
      </c>
    </row>
    <row r="303" spans="1:3" x14ac:dyDescent="0.35">
      <c r="A303" s="147" t="s">
        <v>2061</v>
      </c>
      <c r="B303" s="144">
        <v>9</v>
      </c>
      <c r="C303" s="144">
        <v>1</v>
      </c>
    </row>
    <row r="304" spans="1:3" x14ac:dyDescent="0.35">
      <c r="A304" s="147" t="s">
        <v>1328</v>
      </c>
      <c r="B304" s="144">
        <v>20</v>
      </c>
      <c r="C304" s="144">
        <v>1</v>
      </c>
    </row>
    <row r="305" spans="1:3" x14ac:dyDescent="0.35">
      <c r="A305" s="147" t="s">
        <v>2062</v>
      </c>
      <c r="B305" s="144">
        <v>2</v>
      </c>
      <c r="C305" s="144">
        <v>1</v>
      </c>
    </row>
    <row r="306" spans="1:3" x14ac:dyDescent="0.35">
      <c r="A306" s="147" t="s">
        <v>2063</v>
      </c>
      <c r="B306" s="144">
        <v>2</v>
      </c>
      <c r="C306" s="144">
        <v>1</v>
      </c>
    </row>
    <row r="307" spans="1:3" x14ac:dyDescent="0.35">
      <c r="A307" s="147" t="s">
        <v>2064</v>
      </c>
      <c r="B307" s="144">
        <v>4</v>
      </c>
      <c r="C307" s="144">
        <v>1</v>
      </c>
    </row>
    <row r="308" spans="1:3" x14ac:dyDescent="0.35">
      <c r="A308" s="147" t="s">
        <v>2065</v>
      </c>
      <c r="B308" s="144">
        <v>1</v>
      </c>
      <c r="C308" s="144">
        <v>1</v>
      </c>
    </row>
    <row r="309" spans="1:3" x14ac:dyDescent="0.35">
      <c r="A309" s="147" t="s">
        <v>2066</v>
      </c>
      <c r="B309" s="144">
        <v>50</v>
      </c>
      <c r="C309" s="144">
        <v>5</v>
      </c>
    </row>
    <row r="310" spans="1:3" x14ac:dyDescent="0.35">
      <c r="A310" s="147" t="s">
        <v>2067</v>
      </c>
      <c r="B310" s="144">
        <v>65</v>
      </c>
      <c r="C310" s="144">
        <v>7</v>
      </c>
    </row>
    <row r="311" spans="1:3" x14ac:dyDescent="0.35">
      <c r="A311" s="147" t="s">
        <v>2068</v>
      </c>
      <c r="B311" s="144">
        <v>1</v>
      </c>
      <c r="C311" s="144">
        <v>1</v>
      </c>
    </row>
    <row r="312" spans="1:3" x14ac:dyDescent="0.35">
      <c r="A312" s="147" t="s">
        <v>1352</v>
      </c>
      <c r="B312" s="144">
        <v>24</v>
      </c>
      <c r="C312" s="144">
        <v>3</v>
      </c>
    </row>
    <row r="313" spans="1:3" x14ac:dyDescent="0.35">
      <c r="A313" s="147" t="s">
        <v>2069</v>
      </c>
      <c r="B313" s="144">
        <v>40</v>
      </c>
      <c r="C313" s="144">
        <v>3</v>
      </c>
    </row>
    <row r="314" spans="1:3" x14ac:dyDescent="0.35">
      <c r="A314" s="147" t="s">
        <v>2070</v>
      </c>
      <c r="B314" s="144">
        <v>2</v>
      </c>
      <c r="C314" s="144">
        <v>1</v>
      </c>
    </row>
    <row r="315" spans="1:3" x14ac:dyDescent="0.35">
      <c r="A315" s="147" t="s">
        <v>2071</v>
      </c>
      <c r="B315" s="144">
        <v>85</v>
      </c>
      <c r="C315" s="144">
        <v>7</v>
      </c>
    </row>
    <row r="316" spans="1:3" x14ac:dyDescent="0.35">
      <c r="A316" s="147" t="s">
        <v>2072</v>
      </c>
      <c r="B316" s="144">
        <v>8</v>
      </c>
      <c r="C316" s="144">
        <v>1</v>
      </c>
    </row>
    <row r="317" spans="1:3" x14ac:dyDescent="0.35">
      <c r="A317" s="147" t="s">
        <v>2073</v>
      </c>
      <c r="B317" s="144">
        <v>1</v>
      </c>
      <c r="C317" s="144">
        <v>1</v>
      </c>
    </row>
    <row r="318" spans="1:3" x14ac:dyDescent="0.35">
      <c r="A318" s="147" t="s">
        <v>2074</v>
      </c>
      <c r="B318" s="144">
        <v>10</v>
      </c>
      <c r="C318" s="144">
        <v>1</v>
      </c>
    </row>
    <row r="319" spans="1:3" x14ac:dyDescent="0.35">
      <c r="A319" s="147" t="s">
        <v>2075</v>
      </c>
      <c r="B319" s="144">
        <v>1</v>
      </c>
      <c r="C319" s="144">
        <v>1</v>
      </c>
    </row>
    <row r="320" spans="1:3" x14ac:dyDescent="0.35">
      <c r="A320" s="147" t="s">
        <v>2076</v>
      </c>
      <c r="B320" s="144">
        <v>2</v>
      </c>
      <c r="C320" s="144">
        <v>1</v>
      </c>
    </row>
    <row r="321" spans="1:3" x14ac:dyDescent="0.35">
      <c r="A321" s="147" t="s">
        <v>2077</v>
      </c>
      <c r="B321" s="144">
        <v>17</v>
      </c>
      <c r="C321" s="144">
        <v>1</v>
      </c>
    </row>
    <row r="322" spans="1:3" x14ac:dyDescent="0.35">
      <c r="A322" s="147" t="s">
        <v>2078</v>
      </c>
      <c r="B322" s="144">
        <v>63</v>
      </c>
      <c r="C322" s="144">
        <v>5</v>
      </c>
    </row>
    <row r="323" spans="1:3" x14ac:dyDescent="0.35">
      <c r="A323" s="147" t="s">
        <v>2079</v>
      </c>
      <c r="B323" s="144">
        <v>41</v>
      </c>
      <c r="C323" s="144">
        <v>3</v>
      </c>
    </row>
    <row r="324" spans="1:3" x14ac:dyDescent="0.35">
      <c r="A324" s="147" t="s">
        <v>2080</v>
      </c>
      <c r="B324" s="144">
        <v>1</v>
      </c>
      <c r="C324" s="144">
        <v>1</v>
      </c>
    </row>
    <row r="325" spans="1:3" x14ac:dyDescent="0.35">
      <c r="A325" s="147" t="s">
        <v>2081</v>
      </c>
      <c r="B325" s="144">
        <v>29</v>
      </c>
      <c r="C325" s="144">
        <v>3</v>
      </c>
    </row>
    <row r="326" spans="1:3" x14ac:dyDescent="0.35">
      <c r="A326" s="147" t="s">
        <v>2082</v>
      </c>
      <c r="B326" s="144">
        <v>46</v>
      </c>
      <c r="C326" s="144">
        <v>5</v>
      </c>
    </row>
    <row r="327" spans="1:3" x14ac:dyDescent="0.35">
      <c r="A327" s="147" t="s">
        <v>2083</v>
      </c>
      <c r="B327" s="144">
        <v>26</v>
      </c>
      <c r="C327" s="144">
        <v>3</v>
      </c>
    </row>
    <row r="328" spans="1:3" x14ac:dyDescent="0.35">
      <c r="A328" s="147" t="s">
        <v>2084</v>
      </c>
      <c r="B328" s="144">
        <v>37</v>
      </c>
      <c r="C328" s="144">
        <v>3</v>
      </c>
    </row>
    <row r="329" spans="1:3" x14ac:dyDescent="0.35">
      <c r="A329" s="147" t="s">
        <v>2085</v>
      </c>
      <c r="B329" s="144">
        <v>11</v>
      </c>
      <c r="C329" s="144">
        <v>1</v>
      </c>
    </row>
    <row r="330" spans="1:3" x14ac:dyDescent="0.35">
      <c r="A330" s="147" t="s">
        <v>2086</v>
      </c>
      <c r="B330" s="144">
        <v>2</v>
      </c>
      <c r="C330" s="144">
        <v>1</v>
      </c>
    </row>
    <row r="331" spans="1:3" x14ac:dyDescent="0.35">
      <c r="A331" s="147" t="s">
        <v>2087</v>
      </c>
      <c r="B331" s="144">
        <v>1</v>
      </c>
      <c r="C331" s="144">
        <v>1</v>
      </c>
    </row>
    <row r="332" spans="1:3" x14ac:dyDescent="0.35">
      <c r="A332" s="147" t="s">
        <v>2088</v>
      </c>
      <c r="B332" s="144">
        <v>3</v>
      </c>
      <c r="C332" s="144">
        <v>1</v>
      </c>
    </row>
    <row r="333" spans="1:3" x14ac:dyDescent="0.35">
      <c r="A333" s="147" t="s">
        <v>2089</v>
      </c>
      <c r="B333" s="144">
        <v>3</v>
      </c>
      <c r="C333" s="144">
        <v>1</v>
      </c>
    </row>
    <row r="334" spans="1:3" x14ac:dyDescent="0.35">
      <c r="A334" s="147" t="s">
        <v>2090</v>
      </c>
      <c r="B334" s="144">
        <v>3</v>
      </c>
      <c r="C334" s="144">
        <v>1</v>
      </c>
    </row>
    <row r="335" spans="1:3" x14ac:dyDescent="0.35">
      <c r="A335" s="147" t="s">
        <v>2091</v>
      </c>
      <c r="B335" s="144">
        <v>3</v>
      </c>
      <c r="C335" s="144">
        <v>1</v>
      </c>
    </row>
    <row r="336" spans="1:3" x14ac:dyDescent="0.35">
      <c r="A336" s="147" t="s">
        <v>2092</v>
      </c>
      <c r="B336" s="144">
        <v>5</v>
      </c>
      <c r="C336" s="144">
        <v>1</v>
      </c>
    </row>
    <row r="337" spans="1:3" x14ac:dyDescent="0.35">
      <c r="A337" s="147" t="s">
        <v>2093</v>
      </c>
      <c r="B337" s="144">
        <v>4</v>
      </c>
      <c r="C337" s="144">
        <v>1</v>
      </c>
    </row>
    <row r="338" spans="1:3" x14ac:dyDescent="0.35">
      <c r="A338" s="147" t="s">
        <v>2094</v>
      </c>
      <c r="B338" s="144">
        <v>29</v>
      </c>
      <c r="C338" s="144">
        <v>3</v>
      </c>
    </row>
    <row r="339" spans="1:3" x14ac:dyDescent="0.35">
      <c r="A339" s="147" t="s">
        <v>2095</v>
      </c>
      <c r="B339" s="144">
        <v>2</v>
      </c>
      <c r="C339" s="144">
        <v>1</v>
      </c>
    </row>
    <row r="340" spans="1:3" x14ac:dyDescent="0.35">
      <c r="A340" s="147" t="s">
        <v>2096</v>
      </c>
      <c r="B340" s="144">
        <v>13</v>
      </c>
      <c r="C340" s="144">
        <v>1</v>
      </c>
    </row>
    <row r="341" spans="1:3" x14ac:dyDescent="0.35">
      <c r="A341" s="147" t="s">
        <v>2097</v>
      </c>
      <c r="B341" s="144">
        <v>1</v>
      </c>
      <c r="C341" s="144">
        <v>1</v>
      </c>
    </row>
    <row r="342" spans="1:3" x14ac:dyDescent="0.35">
      <c r="A342" s="147" t="s">
        <v>2098</v>
      </c>
      <c r="B342" s="144">
        <v>40</v>
      </c>
      <c r="C342" s="144">
        <v>3</v>
      </c>
    </row>
    <row r="343" spans="1:3" x14ac:dyDescent="0.35">
      <c r="A343" s="147" t="s">
        <v>2099</v>
      </c>
      <c r="B343" s="144">
        <v>1</v>
      </c>
      <c r="C343" s="144">
        <v>1</v>
      </c>
    </row>
    <row r="344" spans="1:3" x14ac:dyDescent="0.35">
      <c r="A344" s="147" t="s">
        <v>2100</v>
      </c>
      <c r="B344" s="144">
        <v>2</v>
      </c>
      <c r="C344" s="144">
        <v>1</v>
      </c>
    </row>
    <row r="345" spans="1:3" x14ac:dyDescent="0.35">
      <c r="A345" s="147" t="s">
        <v>2101</v>
      </c>
      <c r="B345" s="144">
        <v>7</v>
      </c>
      <c r="C345" s="144">
        <v>1</v>
      </c>
    </row>
    <row r="346" spans="1:3" x14ac:dyDescent="0.35">
      <c r="A346" s="147" t="s">
        <v>2102</v>
      </c>
      <c r="B346" s="144">
        <v>2</v>
      </c>
      <c r="C346" s="144">
        <v>1</v>
      </c>
    </row>
    <row r="347" spans="1:3" x14ac:dyDescent="0.35">
      <c r="A347" s="147" t="s">
        <v>2103</v>
      </c>
      <c r="B347" s="144">
        <v>11</v>
      </c>
      <c r="C347" s="144">
        <v>1</v>
      </c>
    </row>
    <row r="348" spans="1:3" x14ac:dyDescent="0.35">
      <c r="A348" s="147" t="s">
        <v>2104</v>
      </c>
      <c r="B348" s="144">
        <v>3</v>
      </c>
      <c r="C348" s="144">
        <v>1</v>
      </c>
    </row>
    <row r="349" spans="1:3" x14ac:dyDescent="0.35">
      <c r="A349" s="147" t="s">
        <v>2105</v>
      </c>
      <c r="B349" s="144">
        <v>8</v>
      </c>
      <c r="C349" s="144">
        <v>1</v>
      </c>
    </row>
    <row r="350" spans="1:3" x14ac:dyDescent="0.35">
      <c r="A350" s="147" t="s">
        <v>2106</v>
      </c>
      <c r="B350" s="144">
        <v>33</v>
      </c>
      <c r="C350" s="144">
        <v>3</v>
      </c>
    </row>
    <row r="351" spans="1:3" x14ac:dyDescent="0.35">
      <c r="A351" s="147" t="s">
        <v>2107</v>
      </c>
      <c r="B351" s="144">
        <v>1</v>
      </c>
      <c r="C351" s="144">
        <v>1</v>
      </c>
    </row>
    <row r="352" spans="1:3" x14ac:dyDescent="0.35">
      <c r="A352" s="147" t="s">
        <v>2108</v>
      </c>
      <c r="B352" s="144">
        <v>3</v>
      </c>
      <c r="C352" s="144">
        <v>1</v>
      </c>
    </row>
    <row r="353" spans="1:3" x14ac:dyDescent="0.35">
      <c r="A353" s="147" t="s">
        <v>1308</v>
      </c>
      <c r="B353" s="144">
        <v>5</v>
      </c>
      <c r="C353" s="144">
        <v>1</v>
      </c>
    </row>
    <row r="354" spans="1:3" x14ac:dyDescent="0.35">
      <c r="A354" s="147" t="s">
        <v>2109</v>
      </c>
      <c r="B354" s="144">
        <v>4</v>
      </c>
      <c r="C354" s="144">
        <v>1</v>
      </c>
    </row>
    <row r="355" spans="1:3" x14ac:dyDescent="0.35">
      <c r="A355" s="147" t="s">
        <v>2110</v>
      </c>
      <c r="B355" s="144">
        <v>26</v>
      </c>
      <c r="C355" s="144">
        <v>3</v>
      </c>
    </row>
    <row r="356" spans="1:3" x14ac:dyDescent="0.35">
      <c r="A356" s="147" t="s">
        <v>2111</v>
      </c>
      <c r="B356" s="144">
        <v>15</v>
      </c>
      <c r="C356" s="144">
        <v>1</v>
      </c>
    </row>
    <row r="357" spans="1:3" x14ac:dyDescent="0.35">
      <c r="A357" s="147" t="s">
        <v>2112</v>
      </c>
      <c r="B357" s="144">
        <v>3</v>
      </c>
      <c r="C357" s="144">
        <v>1</v>
      </c>
    </row>
    <row r="358" spans="1:3" x14ac:dyDescent="0.35">
      <c r="A358" s="147" t="s">
        <v>1360</v>
      </c>
      <c r="B358" s="144">
        <v>16</v>
      </c>
      <c r="C358" s="144">
        <v>1</v>
      </c>
    </row>
    <row r="359" spans="1:3" x14ac:dyDescent="0.35">
      <c r="A359" s="147" t="s">
        <v>2113</v>
      </c>
      <c r="B359" s="144">
        <v>3</v>
      </c>
      <c r="C359" s="144">
        <v>1</v>
      </c>
    </row>
    <row r="360" spans="1:3" x14ac:dyDescent="0.35">
      <c r="A360" s="147" t="s">
        <v>2114</v>
      </c>
      <c r="B360" s="144">
        <v>1</v>
      </c>
      <c r="C360" s="144">
        <v>1</v>
      </c>
    </row>
    <row r="361" spans="1:3" x14ac:dyDescent="0.35">
      <c r="A361" s="147" t="s">
        <v>2115</v>
      </c>
      <c r="B361" s="144">
        <v>1</v>
      </c>
      <c r="C361" s="144">
        <v>1</v>
      </c>
    </row>
    <row r="362" spans="1:3" x14ac:dyDescent="0.35">
      <c r="A362" s="147" t="s">
        <v>2116</v>
      </c>
      <c r="B362" s="144">
        <v>2</v>
      </c>
      <c r="C362" s="144">
        <v>1</v>
      </c>
    </row>
    <row r="363" spans="1:3" x14ac:dyDescent="0.35">
      <c r="A363" s="147" t="s">
        <v>2117</v>
      </c>
      <c r="B363" s="144">
        <v>2</v>
      </c>
      <c r="C363" s="144">
        <v>1</v>
      </c>
    </row>
    <row r="364" spans="1:3" x14ac:dyDescent="0.35">
      <c r="A364" s="147" t="s">
        <v>2118</v>
      </c>
      <c r="B364" s="144">
        <v>25</v>
      </c>
      <c r="C364" s="144">
        <v>3</v>
      </c>
    </row>
    <row r="365" spans="1:3" x14ac:dyDescent="0.35">
      <c r="A365" s="147" t="s">
        <v>2119</v>
      </c>
      <c r="B365" s="144">
        <v>3</v>
      </c>
      <c r="C365" s="144">
        <v>1</v>
      </c>
    </row>
    <row r="366" spans="1:3" x14ac:dyDescent="0.35">
      <c r="A366" s="147" t="s">
        <v>2120</v>
      </c>
      <c r="B366" s="144">
        <v>2</v>
      </c>
      <c r="C366" s="144">
        <v>1</v>
      </c>
    </row>
    <row r="367" spans="1:3" x14ac:dyDescent="0.35">
      <c r="A367" s="147" t="s">
        <v>2121</v>
      </c>
      <c r="B367" s="144">
        <v>87</v>
      </c>
      <c r="C367" s="144">
        <v>7</v>
      </c>
    </row>
    <row r="368" spans="1:3" x14ac:dyDescent="0.35">
      <c r="A368" s="147" t="s">
        <v>2122</v>
      </c>
      <c r="B368" s="144">
        <v>26</v>
      </c>
      <c r="C368" s="144">
        <v>3</v>
      </c>
    </row>
    <row r="369" spans="1:3" x14ac:dyDescent="0.35">
      <c r="A369" s="147" t="s">
        <v>2123</v>
      </c>
      <c r="B369" s="144">
        <v>10</v>
      </c>
      <c r="C369" s="144">
        <v>1</v>
      </c>
    </row>
    <row r="370" spans="1:3" x14ac:dyDescent="0.35">
      <c r="A370" s="147" t="s">
        <v>2124</v>
      </c>
      <c r="B370" s="144">
        <v>3</v>
      </c>
      <c r="C370" s="144">
        <v>1</v>
      </c>
    </row>
    <row r="371" spans="1:3" x14ac:dyDescent="0.35">
      <c r="A371" s="147" t="s">
        <v>2125</v>
      </c>
      <c r="B371" s="144">
        <v>4</v>
      </c>
      <c r="C371" s="144">
        <v>1</v>
      </c>
    </row>
    <row r="372" spans="1:3" x14ac:dyDescent="0.35">
      <c r="A372" s="147" t="s">
        <v>2126</v>
      </c>
      <c r="B372" s="144">
        <v>34</v>
      </c>
      <c r="C372" s="144">
        <v>3</v>
      </c>
    </row>
    <row r="373" spans="1:3" x14ac:dyDescent="0.35">
      <c r="A373" s="147" t="s">
        <v>2127</v>
      </c>
      <c r="B373" s="144">
        <v>4</v>
      </c>
      <c r="C373" s="144">
        <v>1</v>
      </c>
    </row>
    <row r="374" spans="1:3" x14ac:dyDescent="0.35">
      <c r="A374" s="147" t="s">
        <v>1316</v>
      </c>
      <c r="B374" s="144">
        <v>12</v>
      </c>
      <c r="C374" s="144">
        <v>1</v>
      </c>
    </row>
    <row r="375" spans="1:3" x14ac:dyDescent="0.35">
      <c r="A375" s="147" t="s">
        <v>2128</v>
      </c>
      <c r="B375" s="144">
        <v>1</v>
      </c>
      <c r="C375" s="144">
        <v>1</v>
      </c>
    </row>
    <row r="376" spans="1:3" x14ac:dyDescent="0.35">
      <c r="A376" s="147" t="s">
        <v>2129</v>
      </c>
      <c r="B376" s="144">
        <v>39</v>
      </c>
      <c r="C376" s="144">
        <v>3</v>
      </c>
    </row>
    <row r="377" spans="1:3" x14ac:dyDescent="0.35">
      <c r="A377" s="147" t="s">
        <v>2130</v>
      </c>
      <c r="B377" s="144">
        <v>6</v>
      </c>
      <c r="C377" s="144">
        <v>1</v>
      </c>
    </row>
    <row r="378" spans="1:3" x14ac:dyDescent="0.35">
      <c r="A378" s="147" t="s">
        <v>2131</v>
      </c>
      <c r="B378" s="144">
        <v>32</v>
      </c>
      <c r="C378" s="144">
        <v>3</v>
      </c>
    </row>
    <row r="379" spans="1:3" x14ac:dyDescent="0.35">
      <c r="A379" s="147" t="s">
        <v>2132</v>
      </c>
      <c r="B379" s="144">
        <v>2</v>
      </c>
      <c r="C379" s="144">
        <v>1</v>
      </c>
    </row>
    <row r="380" spans="1:3" x14ac:dyDescent="0.35">
      <c r="A380" s="147" t="s">
        <v>2133</v>
      </c>
      <c r="B380" s="144">
        <v>70</v>
      </c>
      <c r="C380" s="144">
        <v>7</v>
      </c>
    </row>
    <row r="381" spans="1:3" x14ac:dyDescent="0.35">
      <c r="A381" s="147" t="s">
        <v>2134</v>
      </c>
      <c r="B381" s="144">
        <v>2</v>
      </c>
      <c r="C381" s="144">
        <v>1</v>
      </c>
    </row>
    <row r="382" spans="1:3" x14ac:dyDescent="0.35">
      <c r="A382" s="147" t="s">
        <v>2135</v>
      </c>
      <c r="B382" s="144">
        <v>1</v>
      </c>
      <c r="C382" s="144">
        <v>1</v>
      </c>
    </row>
    <row r="383" spans="1:3" x14ac:dyDescent="0.35">
      <c r="A383" s="147" t="s">
        <v>2136</v>
      </c>
      <c r="B383" s="144">
        <v>29</v>
      </c>
      <c r="C383" s="144">
        <v>3</v>
      </c>
    </row>
    <row r="384" spans="1:3" x14ac:dyDescent="0.35">
      <c r="A384" s="147" t="s">
        <v>2137</v>
      </c>
      <c r="B384" s="144">
        <v>7</v>
      </c>
      <c r="C384" s="144">
        <v>1</v>
      </c>
    </row>
    <row r="385" spans="1:3" x14ac:dyDescent="0.35">
      <c r="A385" s="147" t="s">
        <v>2138</v>
      </c>
      <c r="B385" s="144">
        <v>404</v>
      </c>
      <c r="C385" s="144">
        <v>7</v>
      </c>
    </row>
    <row r="386" spans="1:3" x14ac:dyDescent="0.35">
      <c r="A386" s="147" t="s">
        <v>2139</v>
      </c>
      <c r="B386" s="144">
        <v>8</v>
      </c>
      <c r="C386" s="144">
        <v>1</v>
      </c>
    </row>
    <row r="387" spans="1:3" x14ac:dyDescent="0.35">
      <c r="A387" s="147" t="s">
        <v>2140</v>
      </c>
      <c r="B387" s="144">
        <v>36</v>
      </c>
      <c r="C387" s="144">
        <v>3</v>
      </c>
    </row>
    <row r="388" spans="1:3" x14ac:dyDescent="0.35">
      <c r="A388" s="147" t="s">
        <v>2141</v>
      </c>
      <c r="B388" s="144">
        <v>4</v>
      </c>
      <c r="C388" s="144">
        <v>1</v>
      </c>
    </row>
    <row r="389" spans="1:3" x14ac:dyDescent="0.35">
      <c r="A389" s="147" t="s">
        <v>2142</v>
      </c>
      <c r="B389" s="144">
        <v>2</v>
      </c>
      <c r="C389" s="144">
        <v>1</v>
      </c>
    </row>
    <row r="390" spans="1:3" x14ac:dyDescent="0.35">
      <c r="A390" s="147" t="s">
        <v>2143</v>
      </c>
      <c r="B390" s="144">
        <v>5</v>
      </c>
      <c r="C390" s="144">
        <v>1</v>
      </c>
    </row>
    <row r="391" spans="1:3" x14ac:dyDescent="0.35">
      <c r="A391" s="147" t="s">
        <v>2144</v>
      </c>
      <c r="B391" s="144">
        <v>1</v>
      </c>
      <c r="C391" s="144">
        <v>1</v>
      </c>
    </row>
    <row r="392" spans="1:3" x14ac:dyDescent="0.35">
      <c r="A392" s="147" t="s">
        <v>2145</v>
      </c>
      <c r="B392" s="144">
        <v>1</v>
      </c>
      <c r="C392" s="144">
        <v>1</v>
      </c>
    </row>
    <row r="393" spans="1:3" x14ac:dyDescent="0.35">
      <c r="A393" s="147" t="s">
        <v>2146</v>
      </c>
      <c r="B393" s="144">
        <v>66</v>
      </c>
      <c r="C393" s="144">
        <v>7</v>
      </c>
    </row>
    <row r="394" spans="1:3" x14ac:dyDescent="0.35">
      <c r="A394" s="147" t="s">
        <v>2147</v>
      </c>
      <c r="B394" s="144">
        <v>11</v>
      </c>
      <c r="C394" s="144">
        <v>1</v>
      </c>
    </row>
    <row r="395" spans="1:3" x14ac:dyDescent="0.35">
      <c r="A395" s="147" t="s">
        <v>1346</v>
      </c>
      <c r="B395" s="144">
        <v>1</v>
      </c>
      <c r="C395" s="144">
        <v>1</v>
      </c>
    </row>
    <row r="396" spans="1:3" x14ac:dyDescent="0.35">
      <c r="A396" s="147" t="s">
        <v>2148</v>
      </c>
      <c r="B396" s="144">
        <v>6</v>
      </c>
      <c r="C396" s="144">
        <v>1</v>
      </c>
    </row>
    <row r="397" spans="1:3" x14ac:dyDescent="0.35">
      <c r="A397" s="147" t="s">
        <v>2149</v>
      </c>
      <c r="B397" s="144">
        <v>17</v>
      </c>
      <c r="C397" s="144">
        <v>1</v>
      </c>
    </row>
    <row r="398" spans="1:3" x14ac:dyDescent="0.35">
      <c r="A398" s="147" t="s">
        <v>2150</v>
      </c>
      <c r="B398" s="144">
        <v>51</v>
      </c>
      <c r="C398" s="144">
        <v>5</v>
      </c>
    </row>
    <row r="399" spans="1:3" x14ac:dyDescent="0.35">
      <c r="A399" s="147" t="s">
        <v>2151</v>
      </c>
      <c r="B399" s="144">
        <v>1</v>
      </c>
      <c r="C399" s="144">
        <v>1</v>
      </c>
    </row>
    <row r="400" spans="1:3" x14ac:dyDescent="0.35">
      <c r="A400" s="147" t="s">
        <v>2152</v>
      </c>
      <c r="B400" s="144">
        <v>6</v>
      </c>
      <c r="C400" s="144">
        <v>1</v>
      </c>
    </row>
    <row r="401" spans="1:3" x14ac:dyDescent="0.35">
      <c r="A401" s="147" t="s">
        <v>2153</v>
      </c>
      <c r="B401" s="144">
        <v>2</v>
      </c>
      <c r="C401" s="144">
        <v>1</v>
      </c>
    </row>
    <row r="402" spans="1:3" x14ac:dyDescent="0.35">
      <c r="A402" s="147" t="s">
        <v>2154</v>
      </c>
      <c r="B402" s="144">
        <v>3</v>
      </c>
      <c r="C402" s="144">
        <v>1</v>
      </c>
    </row>
    <row r="403" spans="1:3" x14ac:dyDescent="0.35">
      <c r="A403" s="147" t="s">
        <v>2155</v>
      </c>
      <c r="B403" s="144">
        <v>5</v>
      </c>
      <c r="C403" s="144">
        <v>1</v>
      </c>
    </row>
    <row r="404" spans="1:3" x14ac:dyDescent="0.35">
      <c r="A404" s="147" t="s">
        <v>2156</v>
      </c>
      <c r="B404" s="144">
        <v>3</v>
      </c>
      <c r="C404" s="144">
        <v>1</v>
      </c>
    </row>
    <row r="405" spans="1:3" x14ac:dyDescent="0.35">
      <c r="A405" s="147" t="s">
        <v>2157</v>
      </c>
      <c r="B405" s="144">
        <v>9</v>
      </c>
      <c r="C405" s="144">
        <v>1</v>
      </c>
    </row>
    <row r="406" spans="1:3" x14ac:dyDescent="0.35">
      <c r="A406" s="147" t="s">
        <v>2158</v>
      </c>
      <c r="B406" s="144">
        <v>1</v>
      </c>
      <c r="C406" s="144">
        <v>1</v>
      </c>
    </row>
    <row r="407" spans="1:3" x14ac:dyDescent="0.35">
      <c r="A407" s="147" t="s">
        <v>2159</v>
      </c>
      <c r="B407" s="144">
        <v>6</v>
      </c>
      <c r="C407" s="144">
        <v>1</v>
      </c>
    </row>
    <row r="408" spans="1:3" x14ac:dyDescent="0.35">
      <c r="A408" s="147" t="s">
        <v>2160</v>
      </c>
      <c r="B408" s="144">
        <v>2</v>
      </c>
      <c r="C408" s="144">
        <v>1</v>
      </c>
    </row>
    <row r="409" spans="1:3" x14ac:dyDescent="0.35">
      <c r="A409" s="147" t="s">
        <v>2161</v>
      </c>
      <c r="B409" s="144">
        <v>26</v>
      </c>
      <c r="C409" s="144">
        <v>3</v>
      </c>
    </row>
    <row r="410" spans="1:3" x14ac:dyDescent="0.35">
      <c r="A410" s="147" t="s">
        <v>2162</v>
      </c>
      <c r="B410" s="144">
        <v>33</v>
      </c>
      <c r="C410" s="144">
        <v>3</v>
      </c>
    </row>
    <row r="411" spans="1:3" x14ac:dyDescent="0.35">
      <c r="A411" s="147" t="s">
        <v>2163</v>
      </c>
      <c r="B411" s="144">
        <v>4</v>
      </c>
      <c r="C411" s="144">
        <v>1</v>
      </c>
    </row>
    <row r="412" spans="1:3" x14ac:dyDescent="0.35">
      <c r="A412" s="147" t="s">
        <v>2164</v>
      </c>
      <c r="B412" s="144">
        <v>33</v>
      </c>
      <c r="C412" s="144">
        <v>3</v>
      </c>
    </row>
    <row r="413" spans="1:3" x14ac:dyDescent="0.35">
      <c r="A413" s="147" t="s">
        <v>2165</v>
      </c>
      <c r="B413" s="144">
        <v>32</v>
      </c>
      <c r="C413" s="144">
        <v>3</v>
      </c>
    </row>
    <row r="414" spans="1:3" x14ac:dyDescent="0.35">
      <c r="A414" s="147" t="s">
        <v>2166</v>
      </c>
      <c r="B414" s="144">
        <v>2</v>
      </c>
      <c r="C414" s="144">
        <v>1</v>
      </c>
    </row>
    <row r="415" spans="1:3" x14ac:dyDescent="0.35">
      <c r="A415" s="147" t="s">
        <v>2167</v>
      </c>
      <c r="B415" s="144">
        <v>1</v>
      </c>
      <c r="C415" s="144">
        <v>1</v>
      </c>
    </row>
    <row r="416" spans="1:3" x14ac:dyDescent="0.35">
      <c r="A416" s="147" t="s">
        <v>2168</v>
      </c>
      <c r="B416" s="144">
        <v>5</v>
      </c>
      <c r="C416" s="144">
        <v>1</v>
      </c>
    </row>
    <row r="417" spans="1:3" x14ac:dyDescent="0.35">
      <c r="A417" s="147" t="s">
        <v>2169</v>
      </c>
      <c r="B417" s="144">
        <v>22</v>
      </c>
      <c r="C417" s="144">
        <v>3</v>
      </c>
    </row>
    <row r="418" spans="1:3" x14ac:dyDescent="0.35">
      <c r="A418" s="147" t="s">
        <v>2170</v>
      </c>
      <c r="B418" s="144">
        <v>16</v>
      </c>
      <c r="C418" s="144">
        <v>1</v>
      </c>
    </row>
    <row r="419" spans="1:3" x14ac:dyDescent="0.35">
      <c r="A419" s="147" t="s">
        <v>2171</v>
      </c>
      <c r="B419" s="144">
        <v>21</v>
      </c>
      <c r="C419" s="144">
        <v>1</v>
      </c>
    </row>
    <row r="420" spans="1:3" x14ac:dyDescent="0.35">
      <c r="A420" s="147" t="s">
        <v>2172</v>
      </c>
      <c r="B420" s="144">
        <v>3</v>
      </c>
      <c r="C420" s="144">
        <v>1</v>
      </c>
    </row>
    <row r="421" spans="1:3" x14ac:dyDescent="0.35">
      <c r="A421" s="147" t="s">
        <v>1340</v>
      </c>
      <c r="B421" s="144">
        <v>1</v>
      </c>
      <c r="C421" s="144">
        <v>1</v>
      </c>
    </row>
    <row r="422" spans="1:3" x14ac:dyDescent="0.35">
      <c r="A422" s="147" t="s">
        <v>2173</v>
      </c>
      <c r="B422" s="144">
        <v>1</v>
      </c>
      <c r="C422" s="144">
        <v>1</v>
      </c>
    </row>
    <row r="423" spans="1:3" x14ac:dyDescent="0.35">
      <c r="A423" s="147" t="s">
        <v>2174</v>
      </c>
      <c r="B423" s="144">
        <v>136</v>
      </c>
      <c r="C423" s="144">
        <v>7</v>
      </c>
    </row>
    <row r="424" spans="1:3" x14ac:dyDescent="0.35">
      <c r="A424" s="147" t="s">
        <v>2175</v>
      </c>
      <c r="B424" s="144">
        <v>1</v>
      </c>
      <c r="C424" s="144">
        <v>1</v>
      </c>
    </row>
    <row r="425" spans="1:3" x14ac:dyDescent="0.35">
      <c r="A425" s="147" t="s">
        <v>2176</v>
      </c>
      <c r="B425" s="144">
        <v>2</v>
      </c>
      <c r="C425" s="144">
        <v>1</v>
      </c>
    </row>
    <row r="426" spans="1:3" x14ac:dyDescent="0.35">
      <c r="A426" s="147" t="s">
        <v>2177</v>
      </c>
      <c r="B426" s="144">
        <v>1</v>
      </c>
      <c r="C426" s="144">
        <v>1</v>
      </c>
    </row>
    <row r="427" spans="1:3" x14ac:dyDescent="0.35">
      <c r="A427" s="147" t="s">
        <v>2178</v>
      </c>
      <c r="B427" s="144">
        <v>1</v>
      </c>
      <c r="C427" s="144">
        <v>1</v>
      </c>
    </row>
    <row r="428" spans="1:3" x14ac:dyDescent="0.35">
      <c r="A428" s="147" t="s">
        <v>2179</v>
      </c>
      <c r="B428" s="144">
        <v>11</v>
      </c>
      <c r="C428" s="144">
        <v>1</v>
      </c>
    </row>
    <row r="429" spans="1:3" x14ac:dyDescent="0.35">
      <c r="A429" s="147" t="s">
        <v>2180</v>
      </c>
      <c r="B429" s="144">
        <v>20</v>
      </c>
      <c r="C429" s="144">
        <v>1</v>
      </c>
    </row>
    <row r="430" spans="1:3" x14ac:dyDescent="0.35">
      <c r="A430" s="147" t="s">
        <v>2181</v>
      </c>
      <c r="B430" s="144">
        <v>7</v>
      </c>
      <c r="C430" s="144">
        <v>1</v>
      </c>
    </row>
    <row r="431" spans="1:3" x14ac:dyDescent="0.35">
      <c r="A431" s="147" t="s">
        <v>2182</v>
      </c>
      <c r="B431" s="144">
        <v>85</v>
      </c>
      <c r="C431" s="144">
        <v>7</v>
      </c>
    </row>
    <row r="432" spans="1:3" x14ac:dyDescent="0.35">
      <c r="A432" s="147" t="s">
        <v>2183</v>
      </c>
      <c r="B432" s="144">
        <v>5</v>
      </c>
      <c r="C432" s="144">
        <v>1</v>
      </c>
    </row>
    <row r="433" spans="1:3" x14ac:dyDescent="0.35">
      <c r="A433" s="147" t="s">
        <v>2184</v>
      </c>
      <c r="B433" s="144">
        <v>19</v>
      </c>
      <c r="C433" s="144">
        <v>1</v>
      </c>
    </row>
    <row r="434" spans="1:3" x14ac:dyDescent="0.35">
      <c r="A434" s="147" t="s">
        <v>2185</v>
      </c>
      <c r="B434" s="144">
        <v>9</v>
      </c>
      <c r="C434" s="144">
        <v>1</v>
      </c>
    </row>
    <row r="435" spans="1:3" x14ac:dyDescent="0.35">
      <c r="A435" s="147" t="s">
        <v>2186</v>
      </c>
      <c r="B435" s="144">
        <v>52</v>
      </c>
      <c r="C435" s="144">
        <v>5</v>
      </c>
    </row>
    <row r="436" spans="1:3" x14ac:dyDescent="0.35">
      <c r="A436" s="147" t="s">
        <v>2187</v>
      </c>
      <c r="B436" s="144">
        <v>3</v>
      </c>
      <c r="C436" s="144">
        <v>1</v>
      </c>
    </row>
    <row r="437" spans="1:3" x14ac:dyDescent="0.35">
      <c r="A437" s="147" t="s">
        <v>2188</v>
      </c>
      <c r="B437" s="144">
        <v>8</v>
      </c>
      <c r="C437" s="144">
        <v>1</v>
      </c>
    </row>
    <row r="438" spans="1:3" x14ac:dyDescent="0.35">
      <c r="A438" s="147" t="s">
        <v>2189</v>
      </c>
      <c r="B438" s="144">
        <v>2</v>
      </c>
      <c r="C438" s="144">
        <v>1</v>
      </c>
    </row>
    <row r="439" spans="1:3" x14ac:dyDescent="0.35">
      <c r="A439" s="147" t="s">
        <v>2190</v>
      </c>
      <c r="B439" s="144">
        <v>6</v>
      </c>
      <c r="C439" s="144">
        <v>1</v>
      </c>
    </row>
    <row r="440" spans="1:3" x14ac:dyDescent="0.35">
      <c r="A440" s="147" t="s">
        <v>2191</v>
      </c>
      <c r="B440" s="144">
        <v>5</v>
      </c>
      <c r="C440" s="144">
        <v>1</v>
      </c>
    </row>
    <row r="441" spans="1:3" x14ac:dyDescent="0.35">
      <c r="A441" s="147" t="s">
        <v>2192</v>
      </c>
      <c r="B441" s="144">
        <v>5</v>
      </c>
      <c r="C441" s="144">
        <v>1</v>
      </c>
    </row>
    <row r="442" spans="1:3" x14ac:dyDescent="0.35">
      <c r="A442" s="147" t="s">
        <v>2193</v>
      </c>
      <c r="B442" s="144">
        <v>112</v>
      </c>
      <c r="C442" s="144">
        <v>7</v>
      </c>
    </row>
    <row r="443" spans="1:3" x14ac:dyDescent="0.35">
      <c r="A443" s="147" t="s">
        <v>2194</v>
      </c>
      <c r="B443" s="144">
        <v>29</v>
      </c>
      <c r="C443" s="144">
        <v>3</v>
      </c>
    </row>
    <row r="444" spans="1:3" x14ac:dyDescent="0.35">
      <c r="A444" s="147" t="s">
        <v>2195</v>
      </c>
      <c r="B444" s="144">
        <v>4</v>
      </c>
      <c r="C444" s="144">
        <v>1</v>
      </c>
    </row>
    <row r="445" spans="1:3" x14ac:dyDescent="0.35">
      <c r="A445" s="147" t="s">
        <v>2196</v>
      </c>
      <c r="B445" s="144">
        <v>16</v>
      </c>
      <c r="C445" s="144">
        <v>1</v>
      </c>
    </row>
    <row r="446" spans="1:3" x14ac:dyDescent="0.35">
      <c r="A446" s="147" t="s">
        <v>2197</v>
      </c>
      <c r="B446" s="144">
        <v>1</v>
      </c>
      <c r="C446" s="144">
        <v>1</v>
      </c>
    </row>
    <row r="447" spans="1:3" x14ac:dyDescent="0.35">
      <c r="A447" s="147" t="s">
        <v>2198</v>
      </c>
      <c r="B447" s="144">
        <v>7</v>
      </c>
      <c r="C447" s="144">
        <v>1</v>
      </c>
    </row>
    <row r="448" spans="1:3" x14ac:dyDescent="0.35">
      <c r="A448" s="147" t="s">
        <v>2199</v>
      </c>
      <c r="B448" s="144">
        <v>1</v>
      </c>
      <c r="C448" s="144">
        <v>1</v>
      </c>
    </row>
    <row r="449" spans="1:3" x14ac:dyDescent="0.35">
      <c r="A449" s="147" t="s">
        <v>2200</v>
      </c>
      <c r="B449" s="144">
        <v>3</v>
      </c>
      <c r="C449" s="144">
        <v>1</v>
      </c>
    </row>
    <row r="450" spans="1:3" x14ac:dyDescent="0.35">
      <c r="A450" s="147" t="s">
        <v>2201</v>
      </c>
      <c r="B450" s="144">
        <v>27</v>
      </c>
      <c r="C450" s="144">
        <v>3</v>
      </c>
    </row>
    <row r="451" spans="1:3" x14ac:dyDescent="0.35">
      <c r="A451" s="147" t="s">
        <v>2202</v>
      </c>
      <c r="B451" s="144">
        <v>1</v>
      </c>
      <c r="C451" s="144">
        <v>1</v>
      </c>
    </row>
    <row r="452" spans="1:3" x14ac:dyDescent="0.35">
      <c r="A452" s="147" t="s">
        <v>2203</v>
      </c>
      <c r="B452" s="144">
        <v>89</v>
      </c>
      <c r="C452" s="144">
        <v>7</v>
      </c>
    </row>
    <row r="453" spans="1:3" x14ac:dyDescent="0.35">
      <c r="A453" s="147" t="s">
        <v>2204</v>
      </c>
      <c r="B453" s="144">
        <v>37</v>
      </c>
      <c r="C453" s="144">
        <v>3</v>
      </c>
    </row>
    <row r="454" spans="1:3" x14ac:dyDescent="0.35">
      <c r="A454" s="147" t="s">
        <v>2205</v>
      </c>
      <c r="B454" s="144">
        <v>1</v>
      </c>
      <c r="C454" s="144">
        <v>1</v>
      </c>
    </row>
    <row r="455" spans="1:3" x14ac:dyDescent="0.35">
      <c r="A455" s="147" t="s">
        <v>2206</v>
      </c>
      <c r="B455" s="144">
        <v>5</v>
      </c>
      <c r="C455" s="144">
        <v>1</v>
      </c>
    </row>
    <row r="456" spans="1:3" x14ac:dyDescent="0.35">
      <c r="A456" s="147" t="s">
        <v>2207</v>
      </c>
      <c r="B456" s="144">
        <v>69</v>
      </c>
      <c r="C456" s="144">
        <v>7</v>
      </c>
    </row>
    <row r="457" spans="1:3" x14ac:dyDescent="0.35">
      <c r="A457" s="147" t="s">
        <v>2208</v>
      </c>
      <c r="B457" s="144">
        <v>35</v>
      </c>
      <c r="C457" s="144">
        <v>3</v>
      </c>
    </row>
    <row r="458" spans="1:3" x14ac:dyDescent="0.35">
      <c r="A458" s="147" t="s">
        <v>2209</v>
      </c>
      <c r="B458" s="144">
        <v>27</v>
      </c>
      <c r="C458" s="144">
        <v>3</v>
      </c>
    </row>
    <row r="459" spans="1:3" x14ac:dyDescent="0.35">
      <c r="A459" s="147" t="s">
        <v>2210</v>
      </c>
      <c r="B459" s="144">
        <v>5</v>
      </c>
      <c r="C459" s="144">
        <v>1</v>
      </c>
    </row>
    <row r="460" spans="1:3" x14ac:dyDescent="0.35">
      <c r="A460" s="147" t="s">
        <v>2211</v>
      </c>
      <c r="B460" s="144">
        <v>19</v>
      </c>
      <c r="C460" s="144">
        <v>1</v>
      </c>
    </row>
    <row r="461" spans="1:3" x14ac:dyDescent="0.35">
      <c r="A461" s="147" t="s">
        <v>2212</v>
      </c>
      <c r="B461" s="144">
        <v>45</v>
      </c>
      <c r="C461" s="144">
        <v>5</v>
      </c>
    </row>
    <row r="462" spans="1:3" x14ac:dyDescent="0.35">
      <c r="A462" s="147" t="s">
        <v>2213</v>
      </c>
      <c r="B462" s="144">
        <v>38</v>
      </c>
      <c r="C462" s="144">
        <v>3</v>
      </c>
    </row>
    <row r="463" spans="1:3" x14ac:dyDescent="0.35">
      <c r="A463" s="147" t="s">
        <v>2214</v>
      </c>
      <c r="B463" s="144">
        <v>132</v>
      </c>
      <c r="C463" s="144">
        <v>7</v>
      </c>
    </row>
    <row r="464" spans="1:3" x14ac:dyDescent="0.35">
      <c r="A464" s="147" t="s">
        <v>2215</v>
      </c>
      <c r="B464" s="144">
        <v>10</v>
      </c>
      <c r="C464" s="144">
        <v>1</v>
      </c>
    </row>
    <row r="465" spans="1:3" x14ac:dyDescent="0.35">
      <c r="A465" s="147" t="s">
        <v>2216</v>
      </c>
      <c r="B465" s="144">
        <v>33</v>
      </c>
      <c r="C465" s="144">
        <v>3</v>
      </c>
    </row>
    <row r="466" spans="1:3" x14ac:dyDescent="0.35">
      <c r="A466" s="147" t="s">
        <v>2217</v>
      </c>
      <c r="B466" s="144">
        <v>59</v>
      </c>
      <c r="C466" s="144">
        <v>5</v>
      </c>
    </row>
    <row r="467" spans="1:3" x14ac:dyDescent="0.35">
      <c r="A467" s="147" t="s">
        <v>1364</v>
      </c>
      <c r="B467" s="144">
        <v>36</v>
      </c>
      <c r="C467" s="144">
        <v>3</v>
      </c>
    </row>
    <row r="468" spans="1:3" x14ac:dyDescent="0.35">
      <c r="A468" s="147" t="s">
        <v>2218</v>
      </c>
      <c r="B468" s="144">
        <v>73</v>
      </c>
      <c r="C468" s="144">
        <v>7</v>
      </c>
    </row>
    <row r="469" spans="1:3" x14ac:dyDescent="0.35">
      <c r="A469" s="147" t="s">
        <v>2219</v>
      </c>
      <c r="B469" s="144">
        <v>1</v>
      </c>
      <c r="C469" s="144">
        <v>1</v>
      </c>
    </row>
    <row r="470" spans="1:3" x14ac:dyDescent="0.35">
      <c r="A470" s="147" t="s">
        <v>2220</v>
      </c>
      <c r="B470" s="144">
        <v>20</v>
      </c>
      <c r="C470" s="144">
        <v>1</v>
      </c>
    </row>
    <row r="471" spans="1:3" x14ac:dyDescent="0.35">
      <c r="A471" s="147" t="s">
        <v>2221</v>
      </c>
      <c r="B471" s="144">
        <v>21</v>
      </c>
      <c r="C471" s="144">
        <v>1</v>
      </c>
    </row>
    <row r="472" spans="1:3" x14ac:dyDescent="0.35">
      <c r="A472" s="147" t="s">
        <v>2222</v>
      </c>
      <c r="B472" s="144">
        <v>1</v>
      </c>
      <c r="C472" s="144">
        <v>1</v>
      </c>
    </row>
    <row r="473" spans="1:3" x14ac:dyDescent="0.35">
      <c r="A473" s="147" t="s">
        <v>2223</v>
      </c>
      <c r="B473" s="144">
        <v>36</v>
      </c>
      <c r="C473" s="144">
        <v>3</v>
      </c>
    </row>
    <row r="474" spans="1:3" x14ac:dyDescent="0.35">
      <c r="A474" s="147" t="s">
        <v>2224</v>
      </c>
      <c r="B474" s="144">
        <v>31</v>
      </c>
      <c r="C474" s="144">
        <v>3</v>
      </c>
    </row>
    <row r="475" spans="1:3" x14ac:dyDescent="0.35">
      <c r="A475" s="147" t="s">
        <v>2225</v>
      </c>
      <c r="B475" s="144">
        <v>4</v>
      </c>
      <c r="C475" s="144">
        <v>1</v>
      </c>
    </row>
    <row r="476" spans="1:3" x14ac:dyDescent="0.35">
      <c r="A476" s="147" t="s">
        <v>2226</v>
      </c>
      <c r="B476" s="144">
        <v>2</v>
      </c>
      <c r="C476" s="144">
        <v>1</v>
      </c>
    </row>
    <row r="477" spans="1:3" x14ac:dyDescent="0.35">
      <c r="A477" s="147" t="s">
        <v>2227</v>
      </c>
      <c r="B477" s="144">
        <v>15</v>
      </c>
      <c r="C477" s="144">
        <v>1</v>
      </c>
    </row>
    <row r="478" spans="1:3" x14ac:dyDescent="0.35">
      <c r="A478" s="147" t="s">
        <v>2228</v>
      </c>
      <c r="B478" s="144">
        <v>1</v>
      </c>
      <c r="C478" s="144">
        <v>1</v>
      </c>
    </row>
    <row r="479" spans="1:3" x14ac:dyDescent="0.35">
      <c r="A479" s="147" t="s">
        <v>2229</v>
      </c>
      <c r="B479" s="144">
        <v>37</v>
      </c>
      <c r="C479" s="144">
        <v>3</v>
      </c>
    </row>
    <row r="480" spans="1:3" x14ac:dyDescent="0.35">
      <c r="A480" s="147" t="s">
        <v>1334</v>
      </c>
      <c r="B480" s="144">
        <v>78</v>
      </c>
      <c r="C480" s="144">
        <v>7</v>
      </c>
    </row>
    <row r="481" spans="1:3" x14ac:dyDescent="0.35">
      <c r="A481" s="147" t="s">
        <v>2230</v>
      </c>
      <c r="B481" s="144">
        <v>15</v>
      </c>
      <c r="C481" s="144">
        <v>1</v>
      </c>
    </row>
    <row r="482" spans="1:3" x14ac:dyDescent="0.35">
      <c r="A482" s="147" t="s">
        <v>2231</v>
      </c>
      <c r="B482" s="144">
        <v>7</v>
      </c>
      <c r="C482" s="144">
        <v>1</v>
      </c>
    </row>
    <row r="483" spans="1:3" x14ac:dyDescent="0.35">
      <c r="A483" s="147" t="s">
        <v>2232</v>
      </c>
      <c r="B483" s="144">
        <v>48</v>
      </c>
      <c r="C483" s="144">
        <v>5</v>
      </c>
    </row>
    <row r="484" spans="1:3" x14ac:dyDescent="0.35">
      <c r="A484" s="147" t="s">
        <v>2233</v>
      </c>
      <c r="B484" s="144">
        <v>2</v>
      </c>
      <c r="C484" s="144">
        <v>1</v>
      </c>
    </row>
    <row r="485" spans="1:3" x14ac:dyDescent="0.35">
      <c r="A485" s="147" t="s">
        <v>2234</v>
      </c>
      <c r="B485" s="144">
        <v>2</v>
      </c>
      <c r="C485" s="144">
        <v>1</v>
      </c>
    </row>
    <row r="486" spans="1:3" x14ac:dyDescent="0.35">
      <c r="A486" s="147" t="s">
        <v>2235</v>
      </c>
      <c r="B486" s="144">
        <v>28</v>
      </c>
      <c r="C486" s="144">
        <v>3</v>
      </c>
    </row>
    <row r="487" spans="1:3" x14ac:dyDescent="0.35">
      <c r="A487" s="147" t="s">
        <v>2236</v>
      </c>
      <c r="B487" s="144">
        <v>8</v>
      </c>
      <c r="C487" s="144">
        <v>1</v>
      </c>
    </row>
    <row r="488" spans="1:3" x14ac:dyDescent="0.35">
      <c r="A488" s="147" t="s">
        <v>2237</v>
      </c>
      <c r="B488" s="144">
        <v>2</v>
      </c>
      <c r="C488" s="144">
        <v>1</v>
      </c>
    </row>
    <row r="489" spans="1:3" x14ac:dyDescent="0.35">
      <c r="A489" s="147" t="s">
        <v>2238</v>
      </c>
      <c r="B489" s="144">
        <v>1</v>
      </c>
      <c r="C489" s="144">
        <v>1</v>
      </c>
    </row>
    <row r="490" spans="1:3" x14ac:dyDescent="0.35">
      <c r="A490" s="147" t="s">
        <v>2239</v>
      </c>
      <c r="B490" s="144">
        <v>11</v>
      </c>
      <c r="C490" s="144">
        <v>1</v>
      </c>
    </row>
    <row r="491" spans="1:3" x14ac:dyDescent="0.35">
      <c r="A491" s="147" t="s">
        <v>2240</v>
      </c>
      <c r="B491" s="144">
        <v>2</v>
      </c>
      <c r="C491" s="144">
        <v>1</v>
      </c>
    </row>
    <row r="492" spans="1:3" x14ac:dyDescent="0.35">
      <c r="A492" s="147" t="s">
        <v>2241</v>
      </c>
      <c r="B492" s="144">
        <v>2</v>
      </c>
      <c r="C492" s="144">
        <v>1</v>
      </c>
    </row>
    <row r="493" spans="1:3" x14ac:dyDescent="0.35">
      <c r="A493" s="147" t="s">
        <v>2242</v>
      </c>
      <c r="B493" s="144">
        <v>1</v>
      </c>
      <c r="C493" s="144">
        <v>1</v>
      </c>
    </row>
    <row r="494" spans="1:3" x14ac:dyDescent="0.35">
      <c r="A494" s="147" t="s">
        <v>2243</v>
      </c>
      <c r="B494" s="144">
        <v>52</v>
      </c>
      <c r="C494" s="144">
        <v>5</v>
      </c>
    </row>
    <row r="495" spans="1:3" x14ac:dyDescent="0.35">
      <c r="A495" s="147" t="s">
        <v>2244</v>
      </c>
      <c r="B495" s="144">
        <v>154</v>
      </c>
      <c r="C495" s="144">
        <v>7</v>
      </c>
    </row>
    <row r="496" spans="1:3" x14ac:dyDescent="0.35">
      <c r="A496" s="147" t="s">
        <v>2245</v>
      </c>
      <c r="B496" s="144">
        <v>75</v>
      </c>
      <c r="C496" s="144">
        <v>7</v>
      </c>
    </row>
    <row r="497" spans="1:3" x14ac:dyDescent="0.35">
      <c r="A497" s="147" t="s">
        <v>2246</v>
      </c>
      <c r="B497" s="144">
        <v>37</v>
      </c>
      <c r="C497" s="144">
        <v>3</v>
      </c>
    </row>
    <row r="498" spans="1:3" x14ac:dyDescent="0.35">
      <c r="A498" s="147" t="s">
        <v>2247</v>
      </c>
      <c r="B498" s="144">
        <v>15</v>
      </c>
      <c r="C498" s="144">
        <v>1</v>
      </c>
    </row>
    <row r="499" spans="1:3" x14ac:dyDescent="0.35">
      <c r="A499" s="147" t="s">
        <v>2248</v>
      </c>
      <c r="B499" s="144">
        <v>2</v>
      </c>
      <c r="C499" s="144">
        <v>1</v>
      </c>
    </row>
    <row r="500" spans="1:3" x14ac:dyDescent="0.35">
      <c r="A500" s="147" t="s">
        <v>2249</v>
      </c>
      <c r="B500" s="144">
        <v>39</v>
      </c>
      <c r="C500" s="144">
        <v>3</v>
      </c>
    </row>
    <row r="501" spans="1:3" x14ac:dyDescent="0.35">
      <c r="A501" s="147" t="s">
        <v>2250</v>
      </c>
      <c r="B501" s="144">
        <v>8</v>
      </c>
      <c r="C501" s="144">
        <v>1</v>
      </c>
    </row>
    <row r="502" spans="1:3" x14ac:dyDescent="0.35">
      <c r="A502" s="147" t="s">
        <v>2251</v>
      </c>
      <c r="B502" s="144">
        <v>53</v>
      </c>
      <c r="C502" s="144">
        <v>5</v>
      </c>
    </row>
    <row r="503" spans="1:3" x14ac:dyDescent="0.35">
      <c r="A503" s="147" t="s">
        <v>2252</v>
      </c>
      <c r="B503" s="144">
        <v>1</v>
      </c>
      <c r="C503" s="144">
        <v>1</v>
      </c>
    </row>
    <row r="504" spans="1:3" x14ac:dyDescent="0.35">
      <c r="A504" s="147" t="s">
        <v>2253</v>
      </c>
      <c r="B504" s="144">
        <v>1</v>
      </c>
      <c r="C504" s="144">
        <v>1</v>
      </c>
    </row>
    <row r="505" spans="1:3" x14ac:dyDescent="0.35">
      <c r="A505" s="147" t="s">
        <v>2254</v>
      </c>
      <c r="B505" s="144">
        <v>3</v>
      </c>
      <c r="C505" s="144">
        <v>1</v>
      </c>
    </row>
    <row r="506" spans="1:3" x14ac:dyDescent="0.35">
      <c r="A506" s="147" t="s">
        <v>2255</v>
      </c>
      <c r="B506" s="144">
        <v>6</v>
      </c>
      <c r="C506" s="144">
        <v>1</v>
      </c>
    </row>
    <row r="507" spans="1:3" x14ac:dyDescent="0.35">
      <c r="A507" s="147" t="s">
        <v>2256</v>
      </c>
      <c r="B507" s="144">
        <v>8</v>
      </c>
      <c r="C507" s="144">
        <v>1</v>
      </c>
    </row>
    <row r="508" spans="1:3" x14ac:dyDescent="0.35">
      <c r="A508" s="147" t="s">
        <v>2257</v>
      </c>
      <c r="B508" s="144">
        <v>2</v>
      </c>
      <c r="C508" s="144">
        <v>1</v>
      </c>
    </row>
    <row r="509" spans="1:3" x14ac:dyDescent="0.35">
      <c r="A509" s="147" t="s">
        <v>2258</v>
      </c>
      <c r="B509" s="144">
        <v>11766</v>
      </c>
      <c r="C509" s="144">
        <v>7</v>
      </c>
    </row>
  </sheetData>
  <autoFilter ref="A1:C509" xr:uid="{51FCBAE4-1E6D-42B1-B265-205034993D6B}"/>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3D6-ECE2-4D76-95CD-CF67A3594BF1}">
  <dimension ref="A1:AY394"/>
  <sheetViews>
    <sheetView topLeftCell="D1" zoomScale="77" zoomScaleNormal="77" workbookViewId="0">
      <selection activeCell="Z2" sqref="Z2"/>
    </sheetView>
  </sheetViews>
  <sheetFormatPr baseColWidth="10" defaultColWidth="10.81640625" defaultRowHeight="25" customHeight="1" x14ac:dyDescent="0.35"/>
  <cols>
    <col min="1" max="1" width="10.81640625" style="86"/>
    <col min="2" max="3" width="22.81640625" style="86" customWidth="1"/>
    <col min="4" max="4" width="10.81640625" style="86" customWidth="1"/>
    <col min="5" max="5" width="23.7265625" style="87" customWidth="1"/>
    <col min="6" max="6" width="15" style="86" customWidth="1"/>
    <col min="7" max="9" width="16.453125" style="87" customWidth="1"/>
    <col min="10" max="10" width="67.26953125" style="87" customWidth="1"/>
    <col min="11" max="11" width="14.81640625" style="87" customWidth="1"/>
    <col min="12" max="12" width="37.81640625" style="87" customWidth="1"/>
    <col min="13" max="13" width="13.1796875" style="86" customWidth="1"/>
    <col min="14" max="14" width="9.1796875" style="86" customWidth="1"/>
    <col min="15" max="15" width="18" style="88" customWidth="1"/>
    <col min="16" max="16" width="15.1796875" style="87" customWidth="1"/>
    <col min="17" max="17" width="107.1796875" style="87" customWidth="1"/>
    <col min="18" max="18" width="10.453125" style="87" customWidth="1"/>
    <col min="19" max="19" width="10.54296875" style="87" customWidth="1"/>
    <col min="20" max="20" width="28.7265625" style="87" customWidth="1"/>
    <col min="21" max="21" width="8.54296875" style="86" customWidth="1"/>
    <col min="22" max="28" width="10.81640625" style="86" customWidth="1"/>
    <col min="29" max="29" width="26.54296875" style="87" customWidth="1"/>
    <col min="30" max="30" width="138.1796875" style="87" customWidth="1"/>
    <col min="31" max="31" width="25.81640625" style="86" customWidth="1"/>
    <col min="32" max="32" width="25.81640625" style="87" customWidth="1"/>
    <col min="33" max="33" width="26.81640625" style="86" customWidth="1"/>
    <col min="34" max="34" width="7.81640625" style="86" customWidth="1"/>
    <col min="35" max="35" width="10.81640625" style="90" customWidth="1"/>
    <col min="36" max="36" width="10.81640625" style="187" customWidth="1"/>
    <col min="37" max="39" width="10.81640625" style="90" customWidth="1"/>
    <col min="40" max="40" width="16.453125" style="89" customWidth="1"/>
    <col min="41" max="41" width="10.81640625" style="89" customWidth="1"/>
    <col min="42" max="42" width="25.26953125" style="89" customWidth="1"/>
    <col min="43" max="43" width="18.7265625" style="89" customWidth="1"/>
    <col min="44" max="44" width="12.1796875" style="89" customWidth="1"/>
    <col min="45" max="45" width="10.81640625" style="89" customWidth="1"/>
    <col min="46" max="46" width="15" style="89" customWidth="1"/>
    <col min="47" max="47" width="10.81640625" style="90"/>
    <col min="48" max="48" width="10.81640625" style="90" customWidth="1"/>
    <col min="49" max="16384" width="10.81640625" style="90"/>
  </cols>
  <sheetData>
    <row r="1" spans="1:51" s="157" customFormat="1" ht="71.5" customHeight="1" x14ac:dyDescent="0.35">
      <c r="A1" s="152" t="s">
        <v>0</v>
      </c>
      <c r="B1" s="153" t="s">
        <v>1</v>
      </c>
      <c r="C1" s="154" t="s">
        <v>2</v>
      </c>
      <c r="D1" s="155" t="s">
        <v>3</v>
      </c>
      <c r="E1" s="155" t="s">
        <v>4</v>
      </c>
      <c r="F1" s="155" t="s">
        <v>5</v>
      </c>
      <c r="G1" s="153" t="s">
        <v>6</v>
      </c>
      <c r="H1" s="152" t="s">
        <v>7</v>
      </c>
      <c r="I1" s="156" t="s">
        <v>8</v>
      </c>
      <c r="J1" s="153" t="s">
        <v>9</v>
      </c>
      <c r="K1" s="154" t="s">
        <v>10</v>
      </c>
      <c r="L1" s="154" t="s">
        <v>11</v>
      </c>
      <c r="M1" s="156" t="s">
        <v>12</v>
      </c>
      <c r="N1" s="157" t="s">
        <v>13</v>
      </c>
      <c r="O1" s="154" t="s">
        <v>14</v>
      </c>
      <c r="P1" s="156" t="s">
        <v>15</v>
      </c>
      <c r="Q1" s="153" t="s">
        <v>16</v>
      </c>
      <c r="R1" s="156" t="s">
        <v>17</v>
      </c>
      <c r="S1" s="154" t="s">
        <v>18</v>
      </c>
      <c r="T1" s="156" t="s">
        <v>19</v>
      </c>
      <c r="U1" s="157" t="s">
        <v>20</v>
      </c>
      <c r="V1" s="157" t="s">
        <v>21</v>
      </c>
      <c r="W1" s="157" t="s">
        <v>22</v>
      </c>
      <c r="X1" s="157" t="s">
        <v>23</v>
      </c>
      <c r="Y1" s="157" t="s">
        <v>24</v>
      </c>
      <c r="Z1" s="157" t="s">
        <v>25</v>
      </c>
      <c r="AA1" s="157" t="s">
        <v>26</v>
      </c>
      <c r="AB1" s="157" t="s">
        <v>27</v>
      </c>
      <c r="AC1" s="154" t="s">
        <v>28</v>
      </c>
      <c r="AD1" s="153" t="s">
        <v>29</v>
      </c>
      <c r="AE1" s="157" t="s">
        <v>30</v>
      </c>
      <c r="AF1" s="158" t="s">
        <v>31</v>
      </c>
      <c r="AG1" s="159" t="s">
        <v>32</v>
      </c>
      <c r="AH1" s="152" t="s">
        <v>2259</v>
      </c>
      <c r="AI1" s="157" t="s">
        <v>34</v>
      </c>
      <c r="AJ1" s="186" t="s">
        <v>2260</v>
      </c>
      <c r="AK1" s="152" t="s">
        <v>35</v>
      </c>
      <c r="AL1" s="160" t="s">
        <v>36</v>
      </c>
      <c r="AM1" s="152" t="s">
        <v>37</v>
      </c>
      <c r="AN1" s="152" t="s">
        <v>1401</v>
      </c>
      <c r="AO1" s="152" t="s">
        <v>39</v>
      </c>
      <c r="AP1" s="152" t="s">
        <v>40</v>
      </c>
      <c r="AQ1" s="152" t="s">
        <v>41</v>
      </c>
      <c r="AR1" s="152" t="s">
        <v>42</v>
      </c>
      <c r="AS1" s="152" t="s">
        <v>43</v>
      </c>
      <c r="AT1" s="152" t="s">
        <v>44</v>
      </c>
      <c r="AU1" s="152" t="s">
        <v>45</v>
      </c>
      <c r="AV1" s="152" t="s">
        <v>46</v>
      </c>
      <c r="AW1" s="152" t="s">
        <v>47</v>
      </c>
      <c r="AX1" s="152" t="s">
        <v>48</v>
      </c>
    </row>
    <row r="2" spans="1:51" s="166" customFormat="1" ht="25" customHeight="1" x14ac:dyDescent="0.4">
      <c r="A2">
        <v>14536</v>
      </c>
      <c r="C2" t="s">
        <v>117</v>
      </c>
      <c r="G2" t="s">
        <v>51</v>
      </c>
      <c r="H2" t="s">
        <v>52</v>
      </c>
      <c r="I2" t="s">
        <v>53</v>
      </c>
      <c r="J2" t="s">
        <v>54</v>
      </c>
      <c r="K2" t="s">
        <v>55</v>
      </c>
      <c r="L2" t="s">
        <v>56</v>
      </c>
      <c r="M2" t="s">
        <v>57</v>
      </c>
      <c r="N2">
        <v>9</v>
      </c>
      <c r="O2" t="s">
        <v>118</v>
      </c>
      <c r="P2" t="s">
        <v>386</v>
      </c>
      <c r="Q2" t="s">
        <v>120</v>
      </c>
      <c r="R2" t="s">
        <v>61</v>
      </c>
      <c r="S2" t="s">
        <v>62</v>
      </c>
      <c r="T2" t="s">
        <v>63</v>
      </c>
      <c r="U2" s="188">
        <v>20</v>
      </c>
      <c r="V2">
        <v>100</v>
      </c>
      <c r="W2">
        <v>12</v>
      </c>
      <c r="X2">
        <v>112</v>
      </c>
      <c r="Y2">
        <v>4</v>
      </c>
      <c r="Z2" t="s">
        <v>64</v>
      </c>
      <c r="AA2" t="s">
        <v>64</v>
      </c>
      <c r="AB2" t="s">
        <v>64</v>
      </c>
      <c r="AC2"/>
      <c r="AD2" t="s">
        <v>387</v>
      </c>
      <c r="AE2"/>
      <c r="AF2"/>
      <c r="AG2" t="s">
        <v>122</v>
      </c>
      <c r="AH2">
        <v>28</v>
      </c>
      <c r="AI2">
        <v>2</v>
      </c>
      <c r="AJ2">
        <f>+(U2*X2)</f>
        <v>2240</v>
      </c>
      <c r="AK2"/>
      <c r="AL2"/>
      <c r="AM2"/>
      <c r="AN2" s="50">
        <f>+(U2*AH2*4000)</f>
        <v>2240000</v>
      </c>
      <c r="AO2" s="170">
        <f>+(U2*AH2*5000)</f>
        <v>2800000</v>
      </c>
      <c r="AQ2" s="170"/>
      <c r="AR2" s="170"/>
      <c r="AS2" s="170"/>
      <c r="AT2" s="170"/>
      <c r="AU2" s="170"/>
      <c r="AV2" s="170"/>
      <c r="AW2" s="170"/>
    </row>
    <row r="3" spans="1:51" s="185" customFormat="1" ht="25" customHeight="1" x14ac:dyDescent="0.4">
      <c r="A3" s="190">
        <v>14537</v>
      </c>
      <c r="C3" s="190" t="s">
        <v>117</v>
      </c>
      <c r="G3" s="190" t="s">
        <v>51</v>
      </c>
      <c r="H3" s="190" t="s">
        <v>52</v>
      </c>
      <c r="I3" s="190" t="s">
        <v>53</v>
      </c>
      <c r="J3" s="190" t="s">
        <v>182</v>
      </c>
      <c r="K3" s="190" t="s">
        <v>183</v>
      </c>
      <c r="L3" s="190" t="s">
        <v>65</v>
      </c>
      <c r="M3" s="190"/>
      <c r="N3" s="190">
        <v>9</v>
      </c>
      <c r="O3" s="190" t="s">
        <v>118</v>
      </c>
      <c r="P3" s="190" t="s">
        <v>184</v>
      </c>
      <c r="Q3" s="190" t="s">
        <v>120</v>
      </c>
      <c r="R3" s="190" t="s">
        <v>61</v>
      </c>
      <c r="S3" s="190" t="s">
        <v>107</v>
      </c>
      <c r="T3" s="190" t="s">
        <v>63</v>
      </c>
      <c r="U3" s="228">
        <v>20</v>
      </c>
      <c r="V3" s="190">
        <v>90</v>
      </c>
      <c r="W3" s="190" t="s">
        <v>65</v>
      </c>
      <c r="X3" s="190">
        <v>90</v>
      </c>
      <c r="Y3" s="190">
        <v>4</v>
      </c>
      <c r="Z3" s="190" t="s">
        <v>64</v>
      </c>
      <c r="AA3" s="190" t="s">
        <v>64</v>
      </c>
      <c r="AB3" s="190" t="s">
        <v>67</v>
      </c>
      <c r="AC3" s="190"/>
      <c r="AD3" s="190" t="s">
        <v>185</v>
      </c>
      <c r="AE3" s="190" t="s">
        <v>64</v>
      </c>
      <c r="AF3" s="190" t="s">
        <v>186</v>
      </c>
      <c r="AG3" s="190" t="s">
        <v>122</v>
      </c>
      <c r="AH3" s="190">
        <v>23</v>
      </c>
      <c r="AI3" s="190">
        <v>2</v>
      </c>
      <c r="AJ3" s="190">
        <f t="shared" ref="AJ3:AJ23" si="0">+(U3*X3)</f>
        <v>1800</v>
      </c>
      <c r="AK3" s="190"/>
      <c r="AL3" s="190"/>
      <c r="AM3" s="190"/>
      <c r="AN3" s="221">
        <f t="shared" ref="AN3:AN23" si="1">+(U3*AH3*4000)</f>
        <v>1840000</v>
      </c>
      <c r="AO3" s="215">
        <f t="shared" ref="AO3:AO23" si="2">+(U3*AH3*5000)</f>
        <v>2300000</v>
      </c>
      <c r="AQ3" s="215"/>
      <c r="AR3" s="215"/>
      <c r="AS3" s="215"/>
      <c r="AT3" s="215"/>
      <c r="AU3" s="215"/>
      <c r="AV3" s="215"/>
      <c r="AW3" s="215"/>
    </row>
    <row r="4" spans="1:51" s="185" customFormat="1" ht="24.75" customHeight="1" x14ac:dyDescent="0.4">
      <c r="A4" s="190">
        <v>14538</v>
      </c>
      <c r="C4" s="190" t="s">
        <v>117</v>
      </c>
      <c r="G4" s="190" t="s">
        <v>51</v>
      </c>
      <c r="H4" s="190" t="s">
        <v>52</v>
      </c>
      <c r="I4" s="190" t="s">
        <v>53</v>
      </c>
      <c r="J4" s="190" t="s">
        <v>182</v>
      </c>
      <c r="K4" s="190" t="s">
        <v>183</v>
      </c>
      <c r="L4" s="190" t="s">
        <v>65</v>
      </c>
      <c r="M4" s="190"/>
      <c r="N4" s="190">
        <v>9</v>
      </c>
      <c r="O4" s="190" t="s">
        <v>118</v>
      </c>
      <c r="P4" s="190" t="s">
        <v>187</v>
      </c>
      <c r="Q4" s="190" t="s">
        <v>120</v>
      </c>
      <c r="R4" s="190" t="s">
        <v>61</v>
      </c>
      <c r="S4" s="190" t="s">
        <v>107</v>
      </c>
      <c r="T4" s="190" t="s">
        <v>63</v>
      </c>
      <c r="U4" s="228">
        <v>20</v>
      </c>
      <c r="V4" s="190">
        <v>90</v>
      </c>
      <c r="W4" s="190" t="s">
        <v>65</v>
      </c>
      <c r="X4" s="190">
        <v>90</v>
      </c>
      <c r="Y4" s="190">
        <v>4</v>
      </c>
      <c r="Z4" s="190" t="s">
        <v>64</v>
      </c>
      <c r="AA4" s="190" t="s">
        <v>64</v>
      </c>
      <c r="AB4" s="190" t="s">
        <v>67</v>
      </c>
      <c r="AC4" s="190"/>
      <c r="AD4" s="190" t="s">
        <v>185</v>
      </c>
      <c r="AE4" s="190" t="s">
        <v>64</v>
      </c>
      <c r="AF4" s="190" t="s">
        <v>186</v>
      </c>
      <c r="AG4" s="190" t="s">
        <v>122</v>
      </c>
      <c r="AH4" s="190">
        <v>23</v>
      </c>
      <c r="AI4" s="190">
        <v>2</v>
      </c>
      <c r="AJ4" s="190">
        <f t="shared" si="0"/>
        <v>1800</v>
      </c>
      <c r="AK4" s="190"/>
      <c r="AL4" s="190"/>
      <c r="AM4" s="190"/>
      <c r="AN4" s="221">
        <f t="shared" si="1"/>
        <v>1840000</v>
      </c>
      <c r="AO4" s="215">
        <f t="shared" si="2"/>
        <v>2300000</v>
      </c>
      <c r="AQ4" s="215"/>
      <c r="AR4" s="215"/>
      <c r="AS4" s="215"/>
      <c r="AT4" s="215"/>
      <c r="AU4" s="215"/>
      <c r="AV4" s="215"/>
      <c r="AW4" s="215"/>
    </row>
    <row r="5" spans="1:51" s="185" customFormat="1" ht="25" customHeight="1" x14ac:dyDescent="0.4">
      <c r="A5" s="190">
        <v>14539</v>
      </c>
      <c r="C5" s="190" t="s">
        <v>117</v>
      </c>
      <c r="G5" s="190" t="s">
        <v>51</v>
      </c>
      <c r="H5" s="190" t="s">
        <v>52</v>
      </c>
      <c r="I5" s="190" t="s">
        <v>53</v>
      </c>
      <c r="J5" s="190" t="s">
        <v>182</v>
      </c>
      <c r="K5" s="190" t="s">
        <v>183</v>
      </c>
      <c r="L5" s="190" t="s">
        <v>65</v>
      </c>
      <c r="M5" s="190"/>
      <c r="N5" s="190">
        <v>9</v>
      </c>
      <c r="O5" s="190" t="s">
        <v>118</v>
      </c>
      <c r="P5" s="190" t="s">
        <v>188</v>
      </c>
      <c r="Q5" s="190" t="s">
        <v>120</v>
      </c>
      <c r="R5" s="190" t="s">
        <v>61</v>
      </c>
      <c r="S5" s="190" t="s">
        <v>107</v>
      </c>
      <c r="T5" s="190" t="s">
        <v>63</v>
      </c>
      <c r="U5" s="228">
        <v>20</v>
      </c>
      <c r="V5" s="190">
        <v>90</v>
      </c>
      <c r="W5" s="190" t="s">
        <v>65</v>
      </c>
      <c r="X5" s="190">
        <v>90</v>
      </c>
      <c r="Y5" s="190">
        <v>4</v>
      </c>
      <c r="Z5" s="190" t="s">
        <v>64</v>
      </c>
      <c r="AA5" s="190" t="s">
        <v>64</v>
      </c>
      <c r="AB5" s="190" t="s">
        <v>67</v>
      </c>
      <c r="AC5" s="190"/>
      <c r="AD5" s="190" t="s">
        <v>185</v>
      </c>
      <c r="AE5" s="190" t="s">
        <v>64</v>
      </c>
      <c r="AF5" s="190" t="s">
        <v>186</v>
      </c>
      <c r="AG5" s="190" t="s">
        <v>122</v>
      </c>
      <c r="AH5" s="190">
        <v>23</v>
      </c>
      <c r="AI5" s="190">
        <v>2</v>
      </c>
      <c r="AJ5" s="190">
        <f t="shared" si="0"/>
        <v>1800</v>
      </c>
      <c r="AK5" s="190"/>
      <c r="AL5" s="190"/>
      <c r="AM5" s="190"/>
      <c r="AN5" s="221">
        <f t="shared" si="1"/>
        <v>1840000</v>
      </c>
      <c r="AO5" s="215">
        <f t="shared" si="2"/>
        <v>2300000</v>
      </c>
      <c r="AQ5" s="215"/>
      <c r="AR5" s="215"/>
      <c r="AS5" s="215"/>
      <c r="AT5" s="215"/>
      <c r="AU5" s="215"/>
      <c r="AV5" s="215"/>
      <c r="AW5" s="215"/>
    </row>
    <row r="6" spans="1:51" s="185" customFormat="1" ht="25" customHeight="1" x14ac:dyDescent="0.4">
      <c r="A6" s="190">
        <v>14540</v>
      </c>
      <c r="C6" s="190" t="s">
        <v>117</v>
      </c>
      <c r="G6" s="190" t="s">
        <v>51</v>
      </c>
      <c r="H6" s="190" t="s">
        <v>52</v>
      </c>
      <c r="I6" s="190" t="s">
        <v>53</v>
      </c>
      <c r="J6" s="190" t="s">
        <v>182</v>
      </c>
      <c r="K6" s="190" t="s">
        <v>183</v>
      </c>
      <c r="L6" s="190" t="s">
        <v>65</v>
      </c>
      <c r="M6" s="190"/>
      <c r="N6" s="190">
        <v>9</v>
      </c>
      <c r="O6" s="190" t="s">
        <v>118</v>
      </c>
      <c r="P6" s="190" t="s">
        <v>189</v>
      </c>
      <c r="Q6" s="190" t="s">
        <v>120</v>
      </c>
      <c r="R6" s="190" t="s">
        <v>61</v>
      </c>
      <c r="S6" s="190" t="s">
        <v>107</v>
      </c>
      <c r="T6" s="190" t="s">
        <v>63</v>
      </c>
      <c r="U6" s="228">
        <v>20</v>
      </c>
      <c r="V6" s="190">
        <v>90</v>
      </c>
      <c r="W6" s="190" t="s">
        <v>65</v>
      </c>
      <c r="X6" s="190">
        <v>90</v>
      </c>
      <c r="Y6" s="190">
        <v>4</v>
      </c>
      <c r="Z6" s="190" t="s">
        <v>64</v>
      </c>
      <c r="AA6" s="190" t="s">
        <v>64</v>
      </c>
      <c r="AB6" s="190" t="s">
        <v>67</v>
      </c>
      <c r="AC6" s="190"/>
      <c r="AD6" s="190" t="s">
        <v>185</v>
      </c>
      <c r="AE6" s="190" t="s">
        <v>64</v>
      </c>
      <c r="AF6" s="190" t="s">
        <v>186</v>
      </c>
      <c r="AG6" s="190" t="s">
        <v>122</v>
      </c>
      <c r="AH6" s="190">
        <v>23</v>
      </c>
      <c r="AI6" s="190">
        <v>2</v>
      </c>
      <c r="AJ6" s="190">
        <f t="shared" si="0"/>
        <v>1800</v>
      </c>
      <c r="AK6" s="190"/>
      <c r="AL6" s="190"/>
      <c r="AM6" s="190"/>
      <c r="AN6" s="221">
        <f t="shared" si="1"/>
        <v>1840000</v>
      </c>
      <c r="AO6" s="215">
        <f t="shared" si="2"/>
        <v>2300000</v>
      </c>
      <c r="AQ6" s="215"/>
      <c r="AR6" s="215"/>
      <c r="AS6" s="215"/>
      <c r="AT6" s="215"/>
      <c r="AU6" s="215"/>
      <c r="AV6" s="215"/>
      <c r="AW6" s="215"/>
    </row>
    <row r="7" spans="1:51" s="166" customFormat="1" ht="25" customHeight="1" x14ac:dyDescent="0.4">
      <c r="A7">
        <v>14541</v>
      </c>
      <c r="C7" t="s">
        <v>117</v>
      </c>
      <c r="G7" t="s">
        <v>51</v>
      </c>
      <c r="H7" t="s">
        <v>52</v>
      </c>
      <c r="I7" t="s">
        <v>53</v>
      </c>
      <c r="J7" t="s">
        <v>54</v>
      </c>
      <c r="K7" t="s">
        <v>55</v>
      </c>
      <c r="L7" t="s">
        <v>56</v>
      </c>
      <c r="M7" t="s">
        <v>57</v>
      </c>
      <c r="N7">
        <v>9</v>
      </c>
      <c r="O7" t="s">
        <v>118</v>
      </c>
      <c r="P7" t="s">
        <v>388</v>
      </c>
      <c r="Q7" t="s">
        <v>120</v>
      </c>
      <c r="R7" t="s">
        <v>61</v>
      </c>
      <c r="S7" t="s">
        <v>62</v>
      </c>
      <c r="T7" t="s">
        <v>63</v>
      </c>
      <c r="U7" s="188">
        <v>20</v>
      </c>
      <c r="V7">
        <v>100</v>
      </c>
      <c r="W7">
        <v>12</v>
      </c>
      <c r="X7">
        <v>112</v>
      </c>
      <c r="Y7">
        <v>4</v>
      </c>
      <c r="Z7" t="s">
        <v>64</v>
      </c>
      <c r="AA7" t="s">
        <v>64</v>
      </c>
      <c r="AB7" t="s">
        <v>64</v>
      </c>
      <c r="AC7"/>
      <c r="AD7" t="s">
        <v>387</v>
      </c>
      <c r="AE7"/>
      <c r="AF7"/>
      <c r="AG7" t="s">
        <v>122</v>
      </c>
      <c r="AH7">
        <v>28</v>
      </c>
      <c r="AI7">
        <v>2</v>
      </c>
      <c r="AJ7">
        <f t="shared" si="0"/>
        <v>2240</v>
      </c>
      <c r="AK7"/>
      <c r="AL7"/>
      <c r="AM7"/>
      <c r="AN7" s="50">
        <f t="shared" si="1"/>
        <v>2240000</v>
      </c>
      <c r="AO7" s="170">
        <f t="shared" si="2"/>
        <v>2800000</v>
      </c>
      <c r="AQ7" s="170"/>
      <c r="AR7" s="170"/>
      <c r="AS7" s="170"/>
      <c r="AT7" s="170"/>
      <c r="AU7" s="170"/>
      <c r="AV7" s="170"/>
      <c r="AW7" s="170"/>
    </row>
    <row r="8" spans="1:51" s="166" customFormat="1" ht="25" customHeight="1" x14ac:dyDescent="0.35">
      <c r="A8" s="144">
        <v>14542</v>
      </c>
      <c r="C8" s="144" t="s">
        <v>117</v>
      </c>
      <c r="G8" s="144" t="s">
        <v>51</v>
      </c>
      <c r="H8" s="144" t="s">
        <v>52</v>
      </c>
      <c r="I8" s="144" t="s">
        <v>53</v>
      </c>
      <c r="J8" s="144" t="s">
        <v>1047</v>
      </c>
      <c r="K8" s="144" t="s">
        <v>1048</v>
      </c>
      <c r="L8" s="144" t="s">
        <v>56</v>
      </c>
      <c r="M8" s="144" t="s">
        <v>57</v>
      </c>
      <c r="N8" s="144">
        <v>9</v>
      </c>
      <c r="O8" s="144" t="s">
        <v>118</v>
      </c>
      <c r="P8" s="144" t="s">
        <v>1228</v>
      </c>
      <c r="Q8" s="144" t="s">
        <v>120</v>
      </c>
      <c r="R8" s="144" t="s">
        <v>61</v>
      </c>
      <c r="S8" s="144" t="s">
        <v>62</v>
      </c>
      <c r="T8" s="144" t="s">
        <v>63</v>
      </c>
      <c r="U8" s="144">
        <v>20</v>
      </c>
      <c r="V8" s="144">
        <v>260</v>
      </c>
      <c r="W8" s="144">
        <v>12</v>
      </c>
      <c r="X8" s="144">
        <v>272</v>
      </c>
      <c r="Y8" s="144">
        <v>4</v>
      </c>
      <c r="Z8" s="144" t="s">
        <v>64</v>
      </c>
      <c r="AA8" s="144" t="s">
        <v>64</v>
      </c>
      <c r="AB8" s="144" t="s">
        <v>64</v>
      </c>
      <c r="AC8" s="144"/>
      <c r="AD8" s="144" t="s">
        <v>1229</v>
      </c>
      <c r="AE8" s="144" t="s">
        <v>64</v>
      </c>
      <c r="AF8" s="144" t="s">
        <v>1230</v>
      </c>
      <c r="AG8" s="144" t="s">
        <v>122</v>
      </c>
      <c r="AH8" s="144">
        <v>68</v>
      </c>
      <c r="AI8" s="144">
        <v>2</v>
      </c>
      <c r="AJ8" s="144">
        <f t="shared" si="0"/>
        <v>5440</v>
      </c>
      <c r="AK8" s="144"/>
      <c r="AL8" s="144"/>
      <c r="AM8" s="144"/>
      <c r="AN8" s="226">
        <f t="shared" si="1"/>
        <v>5440000</v>
      </c>
      <c r="AO8" s="170">
        <f t="shared" si="2"/>
        <v>6800000</v>
      </c>
      <c r="AQ8" s="170"/>
      <c r="AR8" s="170"/>
      <c r="AS8" s="170"/>
      <c r="AT8" s="170"/>
      <c r="AU8" s="170"/>
      <c r="AV8" s="170"/>
      <c r="AW8" s="170"/>
    </row>
    <row r="9" spans="1:51" s="166" customFormat="1" ht="25" customHeight="1" x14ac:dyDescent="0.35">
      <c r="A9" s="144">
        <v>14543</v>
      </c>
      <c r="C9" s="144" t="s">
        <v>117</v>
      </c>
      <c r="G9" s="144" t="s">
        <v>51</v>
      </c>
      <c r="H9" s="144" t="s">
        <v>52</v>
      </c>
      <c r="I9" s="144" t="s">
        <v>53</v>
      </c>
      <c r="J9" s="144" t="s">
        <v>1047</v>
      </c>
      <c r="K9" s="144" t="s">
        <v>1048</v>
      </c>
      <c r="L9" s="144" t="s">
        <v>56</v>
      </c>
      <c r="M9" s="144" t="s">
        <v>57</v>
      </c>
      <c r="N9" s="144">
        <v>9</v>
      </c>
      <c r="O9" s="144" t="s">
        <v>118</v>
      </c>
      <c r="P9" s="144" t="s">
        <v>1252</v>
      </c>
      <c r="Q9" s="144" t="s">
        <v>120</v>
      </c>
      <c r="R9" s="144" t="s">
        <v>61</v>
      </c>
      <c r="S9" s="144" t="s">
        <v>62</v>
      </c>
      <c r="T9" s="57" t="s">
        <v>63</v>
      </c>
      <c r="U9" s="144">
        <v>20</v>
      </c>
      <c r="V9" s="144">
        <v>260</v>
      </c>
      <c r="W9" s="144">
        <v>12</v>
      </c>
      <c r="X9" s="144">
        <v>272</v>
      </c>
      <c r="Y9" s="144">
        <v>4</v>
      </c>
      <c r="Z9" s="144" t="s">
        <v>64</v>
      </c>
      <c r="AA9" s="144" t="s">
        <v>64</v>
      </c>
      <c r="AB9" s="144" t="s">
        <v>64</v>
      </c>
      <c r="AC9" s="144"/>
      <c r="AD9" s="144" t="s">
        <v>1229</v>
      </c>
      <c r="AE9" s="144" t="s">
        <v>64</v>
      </c>
      <c r="AF9" s="144" t="s">
        <v>1230</v>
      </c>
      <c r="AG9" s="144" t="s">
        <v>122</v>
      </c>
      <c r="AH9" s="144">
        <v>68</v>
      </c>
      <c r="AI9" s="144">
        <v>2</v>
      </c>
      <c r="AJ9" s="144">
        <f t="shared" si="0"/>
        <v>5440</v>
      </c>
      <c r="AK9" s="144"/>
      <c r="AL9" s="144"/>
      <c r="AM9" s="144"/>
      <c r="AN9" s="226">
        <f t="shared" si="1"/>
        <v>5440000</v>
      </c>
      <c r="AO9" s="170">
        <f t="shared" si="2"/>
        <v>6800000</v>
      </c>
      <c r="AQ9" s="170"/>
      <c r="AR9" s="170"/>
      <c r="AS9" s="170"/>
      <c r="AT9" s="170"/>
      <c r="AU9" s="170"/>
      <c r="AV9" s="170"/>
      <c r="AW9" s="170"/>
    </row>
    <row r="10" spans="1:51" s="166" customFormat="1" ht="25" customHeight="1" x14ac:dyDescent="0.35">
      <c r="A10" s="144">
        <v>14544</v>
      </c>
      <c r="C10" s="144" t="s">
        <v>117</v>
      </c>
      <c r="G10" s="144" t="s">
        <v>51</v>
      </c>
      <c r="H10" s="144" t="s">
        <v>52</v>
      </c>
      <c r="I10" s="144" t="s">
        <v>53</v>
      </c>
      <c r="J10" s="144" t="s">
        <v>296</v>
      </c>
      <c r="K10" s="144" t="s">
        <v>297</v>
      </c>
      <c r="L10" s="144" t="s">
        <v>65</v>
      </c>
      <c r="M10" s="144"/>
      <c r="N10" s="144">
        <v>9</v>
      </c>
      <c r="O10" s="144" t="s">
        <v>118</v>
      </c>
      <c r="P10" s="144" t="s">
        <v>298</v>
      </c>
      <c r="Q10" s="144" t="s">
        <v>120</v>
      </c>
      <c r="R10" s="144" t="s">
        <v>61</v>
      </c>
      <c r="S10" s="144" t="s">
        <v>107</v>
      </c>
      <c r="T10" s="144" t="s">
        <v>63</v>
      </c>
      <c r="U10" s="144">
        <v>20</v>
      </c>
      <c r="V10" s="144">
        <v>160</v>
      </c>
      <c r="W10" s="144" t="s">
        <v>65</v>
      </c>
      <c r="X10" s="144">
        <v>160</v>
      </c>
      <c r="Y10" s="144">
        <v>4</v>
      </c>
      <c r="Z10" s="144" t="s">
        <v>64</v>
      </c>
      <c r="AA10" s="144" t="s">
        <v>64</v>
      </c>
      <c r="AB10" s="144" t="s">
        <v>67</v>
      </c>
      <c r="AC10" s="144"/>
      <c r="AD10" s="144" t="s">
        <v>299</v>
      </c>
      <c r="AE10" s="144" t="s">
        <v>64</v>
      </c>
      <c r="AF10" s="144" t="s">
        <v>300</v>
      </c>
      <c r="AG10" s="144" t="s">
        <v>122</v>
      </c>
      <c r="AH10" s="144">
        <v>40</v>
      </c>
      <c r="AI10" s="144">
        <v>2</v>
      </c>
      <c r="AJ10" s="144">
        <f t="shared" si="0"/>
        <v>3200</v>
      </c>
      <c r="AK10" s="144"/>
      <c r="AL10" s="144"/>
      <c r="AM10" s="144"/>
      <c r="AN10" s="226">
        <f t="shared" si="1"/>
        <v>3200000</v>
      </c>
      <c r="AO10" s="170">
        <f t="shared" si="2"/>
        <v>4000000</v>
      </c>
      <c r="AQ10" s="170"/>
      <c r="AR10" s="170"/>
      <c r="AS10" s="170"/>
      <c r="AT10" s="170"/>
      <c r="AU10" s="170"/>
      <c r="AV10" s="170"/>
      <c r="AW10" s="170"/>
    </row>
    <row r="11" spans="1:51" s="166" customFormat="1" ht="25" customHeight="1" x14ac:dyDescent="0.35">
      <c r="A11" s="144">
        <v>14545</v>
      </c>
      <c r="C11" s="144" t="s">
        <v>117</v>
      </c>
      <c r="G11" s="144" t="s">
        <v>51</v>
      </c>
      <c r="H11" s="144" t="s">
        <v>52</v>
      </c>
      <c r="I11" s="144" t="s">
        <v>53</v>
      </c>
      <c r="J11" s="144" t="s">
        <v>389</v>
      </c>
      <c r="K11" s="144" t="s">
        <v>390</v>
      </c>
      <c r="L11" s="144" t="s">
        <v>65</v>
      </c>
      <c r="M11" s="144"/>
      <c r="N11" s="144">
        <v>9</v>
      </c>
      <c r="O11" s="144" t="s">
        <v>118</v>
      </c>
      <c r="P11" s="144" t="s">
        <v>391</v>
      </c>
      <c r="Q11" s="144" t="s">
        <v>392</v>
      </c>
      <c r="R11" s="144" t="s">
        <v>61</v>
      </c>
      <c r="S11" s="144" t="s">
        <v>62</v>
      </c>
      <c r="T11" s="144" t="s">
        <v>63</v>
      </c>
      <c r="U11" s="144">
        <v>20</v>
      </c>
      <c r="V11" s="144">
        <v>72</v>
      </c>
      <c r="W11" s="144" t="s">
        <v>65</v>
      </c>
      <c r="X11" s="144">
        <v>72</v>
      </c>
      <c r="Y11" s="144">
        <v>4</v>
      </c>
      <c r="Z11" s="144" t="s">
        <v>64</v>
      </c>
      <c r="AA11" s="144" t="s">
        <v>64</v>
      </c>
      <c r="AB11" s="144" t="s">
        <v>67</v>
      </c>
      <c r="AC11" s="144"/>
      <c r="AD11" s="144" t="s">
        <v>393</v>
      </c>
      <c r="AE11" s="144"/>
      <c r="AF11" s="144"/>
      <c r="AG11" s="144" t="s">
        <v>68</v>
      </c>
      <c r="AH11" s="144">
        <v>18</v>
      </c>
      <c r="AI11" s="144">
        <v>2</v>
      </c>
      <c r="AJ11" s="144">
        <f t="shared" si="0"/>
        <v>1440</v>
      </c>
      <c r="AK11" s="144"/>
      <c r="AL11" s="144"/>
      <c r="AM11" s="144"/>
      <c r="AN11" s="226">
        <f t="shared" si="1"/>
        <v>1440000</v>
      </c>
      <c r="AO11" s="170">
        <f t="shared" si="2"/>
        <v>1800000</v>
      </c>
      <c r="AQ11" s="170"/>
      <c r="AR11" s="170"/>
      <c r="AS11" s="170"/>
      <c r="AT11" s="170"/>
      <c r="AU11" s="170"/>
      <c r="AV11" s="170"/>
      <c r="AW11" s="170"/>
    </row>
    <row r="12" spans="1:51" s="166" customFormat="1" ht="25" customHeight="1" x14ac:dyDescent="0.35">
      <c r="A12" s="144">
        <v>14546</v>
      </c>
      <c r="C12" s="144" t="s">
        <v>117</v>
      </c>
      <c r="G12" s="144" t="s">
        <v>51</v>
      </c>
      <c r="H12" s="144" t="s">
        <v>52</v>
      </c>
      <c r="I12" s="144" t="s">
        <v>53</v>
      </c>
      <c r="J12" s="144" t="s">
        <v>100</v>
      </c>
      <c r="K12" s="144" t="s">
        <v>101</v>
      </c>
      <c r="L12" s="144" t="s">
        <v>56</v>
      </c>
      <c r="M12" s="144" t="s">
        <v>57</v>
      </c>
      <c r="N12" s="144">
        <v>9</v>
      </c>
      <c r="O12" s="144" t="s">
        <v>118</v>
      </c>
      <c r="P12" s="144" t="s">
        <v>119</v>
      </c>
      <c r="Q12" s="144" t="s">
        <v>120</v>
      </c>
      <c r="R12" s="144" t="s">
        <v>61</v>
      </c>
      <c r="S12" s="144" t="s">
        <v>62</v>
      </c>
      <c r="T12" s="144" t="s">
        <v>63</v>
      </c>
      <c r="U12" s="144">
        <v>20</v>
      </c>
      <c r="V12" s="144">
        <v>260</v>
      </c>
      <c r="W12" s="144">
        <v>12</v>
      </c>
      <c r="X12" s="144">
        <v>272</v>
      </c>
      <c r="Y12" s="144">
        <v>4</v>
      </c>
      <c r="Z12" s="144" t="s">
        <v>64</v>
      </c>
      <c r="AA12" s="144" t="s">
        <v>64</v>
      </c>
      <c r="AB12" s="144" t="s">
        <v>64</v>
      </c>
      <c r="AC12" s="144"/>
      <c r="AD12" s="144" t="s">
        <v>121</v>
      </c>
      <c r="AE12" s="144" t="s">
        <v>64</v>
      </c>
      <c r="AF12" s="144" t="s">
        <v>110</v>
      </c>
      <c r="AG12" s="144" t="s">
        <v>122</v>
      </c>
      <c r="AH12" s="144">
        <v>68</v>
      </c>
      <c r="AI12" s="144">
        <v>2</v>
      </c>
      <c r="AJ12" s="144">
        <f t="shared" si="0"/>
        <v>5440</v>
      </c>
      <c r="AK12" s="144"/>
      <c r="AL12" s="144"/>
      <c r="AM12" s="144"/>
      <c r="AN12" s="226">
        <f t="shared" si="1"/>
        <v>5440000</v>
      </c>
      <c r="AO12" s="170">
        <f t="shared" si="2"/>
        <v>6800000</v>
      </c>
      <c r="AQ12" s="170"/>
      <c r="AR12" s="170"/>
      <c r="AS12" s="170"/>
      <c r="AT12" s="170"/>
      <c r="AU12" s="170"/>
      <c r="AV12" s="170"/>
      <c r="AW12" s="170"/>
    </row>
    <row r="13" spans="1:51" s="166" customFormat="1" ht="25" customHeight="1" x14ac:dyDescent="0.4">
      <c r="A13" s="144">
        <v>14547</v>
      </c>
      <c r="C13" s="144" t="s">
        <v>117</v>
      </c>
      <c r="G13" s="144" t="s">
        <v>51</v>
      </c>
      <c r="H13" s="144" t="s">
        <v>52</v>
      </c>
      <c r="I13" s="144" t="s">
        <v>53</v>
      </c>
      <c r="J13" s="144" t="s">
        <v>100</v>
      </c>
      <c r="K13" s="144" t="s">
        <v>101</v>
      </c>
      <c r="L13" s="144" t="s">
        <v>56</v>
      </c>
      <c r="M13" s="144" t="s">
        <v>57</v>
      </c>
      <c r="N13" s="144">
        <v>9</v>
      </c>
      <c r="O13" s="144" t="s">
        <v>118</v>
      </c>
      <c r="P13" s="144" t="s">
        <v>123</v>
      </c>
      <c r="Q13" s="227" t="s">
        <v>120</v>
      </c>
      <c r="R13" s="144" t="s">
        <v>61</v>
      </c>
      <c r="S13" s="144" t="s">
        <v>62</v>
      </c>
      <c r="T13" s="144" t="s">
        <v>63</v>
      </c>
      <c r="U13" s="144">
        <v>20</v>
      </c>
      <c r="V13" s="144">
        <v>260</v>
      </c>
      <c r="W13" s="144">
        <v>12</v>
      </c>
      <c r="X13" s="144">
        <v>272</v>
      </c>
      <c r="Y13" s="144">
        <v>4</v>
      </c>
      <c r="Z13" s="144" t="s">
        <v>64</v>
      </c>
      <c r="AA13" s="144" t="s">
        <v>64</v>
      </c>
      <c r="AB13" s="144" t="s">
        <v>64</v>
      </c>
      <c r="AC13" s="144"/>
      <c r="AD13" s="144" t="s">
        <v>121</v>
      </c>
      <c r="AE13" s="144" t="s">
        <v>64</v>
      </c>
      <c r="AF13" s="144" t="s">
        <v>110</v>
      </c>
      <c r="AG13" s="144" t="s">
        <v>122</v>
      </c>
      <c r="AH13" s="144">
        <v>68</v>
      </c>
      <c r="AI13" s="144">
        <v>2</v>
      </c>
      <c r="AJ13" s="144">
        <f t="shared" si="0"/>
        <v>5440</v>
      </c>
      <c r="AK13" s="144"/>
      <c r="AL13" s="144"/>
      <c r="AM13" s="144"/>
      <c r="AN13" s="226">
        <f t="shared" si="1"/>
        <v>5440000</v>
      </c>
      <c r="AO13" s="170">
        <f t="shared" si="2"/>
        <v>6800000</v>
      </c>
      <c r="AQ13" s="170"/>
      <c r="AR13" s="170"/>
      <c r="AS13" s="170"/>
      <c r="AT13" s="170"/>
      <c r="AU13" s="170"/>
      <c r="AV13" s="170"/>
      <c r="AW13" s="170"/>
    </row>
    <row r="14" spans="1:51" s="166" customFormat="1" ht="25" customHeight="1" x14ac:dyDescent="0.35">
      <c r="A14" s="144">
        <v>14548</v>
      </c>
      <c r="C14" s="144" t="s">
        <v>117</v>
      </c>
      <c r="G14" s="144" t="s">
        <v>51</v>
      </c>
      <c r="H14" s="144" t="s">
        <v>52</v>
      </c>
      <c r="I14" s="144" t="s">
        <v>53</v>
      </c>
      <c r="J14" s="144" t="s">
        <v>100</v>
      </c>
      <c r="K14" s="144" t="s">
        <v>101</v>
      </c>
      <c r="L14" s="144" t="s">
        <v>56</v>
      </c>
      <c r="M14" s="144" t="s">
        <v>57</v>
      </c>
      <c r="N14" s="144">
        <v>9</v>
      </c>
      <c r="O14" s="144" t="s">
        <v>118</v>
      </c>
      <c r="P14" s="144" t="s">
        <v>124</v>
      </c>
      <c r="Q14" s="144" t="s">
        <v>120</v>
      </c>
      <c r="R14" s="144" t="s">
        <v>61</v>
      </c>
      <c r="S14" s="144" t="s">
        <v>62</v>
      </c>
      <c r="T14" s="144" t="s">
        <v>63</v>
      </c>
      <c r="U14" s="144">
        <v>20</v>
      </c>
      <c r="V14" s="144">
        <v>260</v>
      </c>
      <c r="W14" s="144">
        <v>12</v>
      </c>
      <c r="X14" s="144">
        <v>272</v>
      </c>
      <c r="Y14" s="144">
        <v>4</v>
      </c>
      <c r="Z14" s="144" t="s">
        <v>64</v>
      </c>
      <c r="AA14" s="144" t="s">
        <v>64</v>
      </c>
      <c r="AB14" s="144" t="s">
        <v>64</v>
      </c>
      <c r="AC14" s="144"/>
      <c r="AD14" s="144" t="s">
        <v>121</v>
      </c>
      <c r="AE14" s="144" t="s">
        <v>64</v>
      </c>
      <c r="AF14" s="144" t="s">
        <v>110</v>
      </c>
      <c r="AG14" s="144" t="s">
        <v>122</v>
      </c>
      <c r="AH14" s="144">
        <v>68</v>
      </c>
      <c r="AI14" s="144">
        <v>2</v>
      </c>
      <c r="AJ14" s="144">
        <f t="shared" si="0"/>
        <v>5440</v>
      </c>
      <c r="AK14" s="144"/>
      <c r="AL14" s="144"/>
      <c r="AM14" s="144"/>
      <c r="AN14" s="226">
        <f t="shared" si="1"/>
        <v>5440000</v>
      </c>
      <c r="AO14" s="170">
        <f t="shared" si="2"/>
        <v>6800000</v>
      </c>
      <c r="AQ14" s="170"/>
      <c r="AR14" s="170"/>
      <c r="AS14" s="170"/>
      <c r="AT14" s="170"/>
      <c r="AU14" s="170"/>
      <c r="AV14" s="170"/>
      <c r="AW14" s="170"/>
    </row>
    <row r="15" spans="1:51" s="166" customFormat="1" ht="25" customHeight="1" x14ac:dyDescent="0.4">
      <c r="A15">
        <v>14549</v>
      </c>
      <c r="C15" t="s">
        <v>117</v>
      </c>
      <c r="G15" t="s">
        <v>51</v>
      </c>
      <c r="H15" t="s">
        <v>52</v>
      </c>
      <c r="I15" t="s">
        <v>53</v>
      </c>
      <c r="J15" t="s">
        <v>93</v>
      </c>
      <c r="K15" t="s">
        <v>94</v>
      </c>
      <c r="L15" t="s">
        <v>56</v>
      </c>
      <c r="M15" t="s">
        <v>57</v>
      </c>
      <c r="N15">
        <v>9</v>
      </c>
      <c r="O15" t="s">
        <v>118</v>
      </c>
      <c r="P15" t="s">
        <v>394</v>
      </c>
      <c r="Q15" t="s">
        <v>120</v>
      </c>
      <c r="R15" t="s">
        <v>61</v>
      </c>
      <c r="S15" t="s">
        <v>62</v>
      </c>
      <c r="T15" t="s">
        <v>63</v>
      </c>
      <c r="U15">
        <v>20</v>
      </c>
      <c r="V15">
        <v>170</v>
      </c>
      <c r="W15">
        <v>12</v>
      </c>
      <c r="X15">
        <v>182</v>
      </c>
      <c r="Y15">
        <v>4</v>
      </c>
      <c r="Z15" t="s">
        <v>64</v>
      </c>
      <c r="AA15" t="s">
        <v>64</v>
      </c>
      <c r="AB15" t="s">
        <v>64</v>
      </c>
      <c r="AC15"/>
      <c r="AD15" t="s">
        <v>299</v>
      </c>
      <c r="AE15"/>
      <c r="AF15"/>
      <c r="AG15" s="188" t="s">
        <v>122</v>
      </c>
      <c r="AH15">
        <v>46</v>
      </c>
      <c r="AI15">
        <v>2</v>
      </c>
      <c r="AJ15">
        <f t="shared" si="0"/>
        <v>3640</v>
      </c>
      <c r="AK15"/>
      <c r="AL15"/>
      <c r="AM15"/>
      <c r="AN15" s="50">
        <f t="shared" si="1"/>
        <v>3680000</v>
      </c>
      <c r="AO15" s="170">
        <f t="shared" si="2"/>
        <v>4600000</v>
      </c>
      <c r="AQ15" s="170"/>
      <c r="AR15" s="170"/>
      <c r="AS15" s="170"/>
      <c r="AT15" s="170"/>
      <c r="AU15" s="170"/>
      <c r="AV15" s="170"/>
      <c r="AW15" s="170"/>
      <c r="AX15" s="162"/>
      <c r="AY15" s="162"/>
    </row>
    <row r="16" spans="1:51" s="166" customFormat="1" ht="25" customHeight="1" x14ac:dyDescent="0.4">
      <c r="A16">
        <v>14550</v>
      </c>
      <c r="C16" t="s">
        <v>117</v>
      </c>
      <c r="G16" t="s">
        <v>51</v>
      </c>
      <c r="H16" t="s">
        <v>52</v>
      </c>
      <c r="I16" t="s">
        <v>53</v>
      </c>
      <c r="J16" t="s">
        <v>93</v>
      </c>
      <c r="K16" t="s">
        <v>94</v>
      </c>
      <c r="L16" t="s">
        <v>56</v>
      </c>
      <c r="M16" t="s">
        <v>57</v>
      </c>
      <c r="N16">
        <v>9</v>
      </c>
      <c r="O16" t="s">
        <v>118</v>
      </c>
      <c r="P16" t="s">
        <v>395</v>
      </c>
      <c r="Q16" t="s">
        <v>120</v>
      </c>
      <c r="R16" t="s">
        <v>61</v>
      </c>
      <c r="S16" t="s">
        <v>62</v>
      </c>
      <c r="T16" t="s">
        <v>63</v>
      </c>
      <c r="U16">
        <v>20</v>
      </c>
      <c r="V16">
        <v>170</v>
      </c>
      <c r="W16">
        <v>12</v>
      </c>
      <c r="X16">
        <v>182</v>
      </c>
      <c r="Y16">
        <v>4</v>
      </c>
      <c r="Z16" t="s">
        <v>64</v>
      </c>
      <c r="AA16" t="s">
        <v>64</v>
      </c>
      <c r="AB16" t="s">
        <v>64</v>
      </c>
      <c r="AC16"/>
      <c r="AD16" t="s">
        <v>299</v>
      </c>
      <c r="AE16"/>
      <c r="AF16"/>
      <c r="AG16" s="188" t="s">
        <v>122</v>
      </c>
      <c r="AH16">
        <v>46</v>
      </c>
      <c r="AI16">
        <v>2</v>
      </c>
      <c r="AJ16">
        <f t="shared" si="0"/>
        <v>3640</v>
      </c>
      <c r="AK16"/>
      <c r="AL16"/>
      <c r="AM16"/>
      <c r="AN16" s="50">
        <f t="shared" si="1"/>
        <v>3680000</v>
      </c>
      <c r="AO16" s="170">
        <f t="shared" si="2"/>
        <v>4600000</v>
      </c>
      <c r="AQ16" s="170"/>
      <c r="AR16" s="170"/>
      <c r="AS16" s="170"/>
      <c r="AT16" s="170"/>
      <c r="AU16" s="170"/>
      <c r="AV16" s="170"/>
      <c r="AW16" s="170"/>
      <c r="AX16" s="162"/>
      <c r="AY16" s="162"/>
    </row>
    <row r="17" spans="1:51" s="166" customFormat="1" ht="25" customHeight="1" x14ac:dyDescent="0.4">
      <c r="A17">
        <v>14551</v>
      </c>
      <c r="C17" t="s">
        <v>117</v>
      </c>
      <c r="G17" t="s">
        <v>51</v>
      </c>
      <c r="H17" t="s">
        <v>52</v>
      </c>
      <c r="I17" t="s">
        <v>53</v>
      </c>
      <c r="J17" t="s">
        <v>93</v>
      </c>
      <c r="K17" t="s">
        <v>94</v>
      </c>
      <c r="L17" t="s">
        <v>56</v>
      </c>
      <c r="M17" t="s">
        <v>57</v>
      </c>
      <c r="N17">
        <v>9</v>
      </c>
      <c r="O17" t="s">
        <v>118</v>
      </c>
      <c r="P17" t="s">
        <v>396</v>
      </c>
      <c r="Q17" t="s">
        <v>120</v>
      </c>
      <c r="R17" t="s">
        <v>61</v>
      </c>
      <c r="S17" t="s">
        <v>62</v>
      </c>
      <c r="T17" t="s">
        <v>63</v>
      </c>
      <c r="U17">
        <v>20</v>
      </c>
      <c r="V17">
        <v>170</v>
      </c>
      <c r="W17">
        <v>12</v>
      </c>
      <c r="X17">
        <v>182</v>
      </c>
      <c r="Y17">
        <v>4</v>
      </c>
      <c r="Z17" t="s">
        <v>64</v>
      </c>
      <c r="AA17" t="s">
        <v>64</v>
      </c>
      <c r="AB17" t="s">
        <v>64</v>
      </c>
      <c r="AC17"/>
      <c r="AD17" t="s">
        <v>299</v>
      </c>
      <c r="AE17"/>
      <c r="AF17"/>
      <c r="AG17" s="188" t="s">
        <v>122</v>
      </c>
      <c r="AH17">
        <v>46</v>
      </c>
      <c r="AI17">
        <v>2</v>
      </c>
      <c r="AJ17">
        <f t="shared" si="0"/>
        <v>3640</v>
      </c>
      <c r="AK17"/>
      <c r="AL17"/>
      <c r="AM17"/>
      <c r="AN17" s="50">
        <f t="shared" si="1"/>
        <v>3680000</v>
      </c>
      <c r="AO17" s="170">
        <f t="shared" si="2"/>
        <v>4600000</v>
      </c>
      <c r="AQ17" s="170"/>
      <c r="AR17" s="170"/>
      <c r="AS17" s="170"/>
      <c r="AT17" s="170"/>
      <c r="AU17" s="170"/>
      <c r="AV17" s="170"/>
      <c r="AW17" s="170"/>
      <c r="AX17" s="162"/>
      <c r="AY17" s="162"/>
    </row>
    <row r="18" spans="1:51" s="166" customFormat="1" ht="25" customHeight="1" x14ac:dyDescent="0.4">
      <c r="A18">
        <v>14552</v>
      </c>
      <c r="C18" t="s">
        <v>117</v>
      </c>
      <c r="G18" t="s">
        <v>51</v>
      </c>
      <c r="H18" t="s">
        <v>52</v>
      </c>
      <c r="I18" t="s">
        <v>53</v>
      </c>
      <c r="J18" t="s">
        <v>397</v>
      </c>
      <c r="K18" t="s">
        <v>398</v>
      </c>
      <c r="L18" t="s">
        <v>56</v>
      </c>
      <c r="M18" t="s">
        <v>57</v>
      </c>
      <c r="N18">
        <v>9</v>
      </c>
      <c r="O18" t="s">
        <v>118</v>
      </c>
      <c r="P18" t="s">
        <v>399</v>
      </c>
      <c r="Q18" t="s">
        <v>120</v>
      </c>
      <c r="R18" t="s">
        <v>61</v>
      </c>
      <c r="S18" t="s">
        <v>62</v>
      </c>
      <c r="T18" t="s">
        <v>63</v>
      </c>
      <c r="U18">
        <v>20</v>
      </c>
      <c r="V18">
        <v>130</v>
      </c>
      <c r="W18">
        <v>12</v>
      </c>
      <c r="X18">
        <v>142</v>
      </c>
      <c r="Y18">
        <v>4</v>
      </c>
      <c r="Z18" t="s">
        <v>64</v>
      </c>
      <c r="AA18" t="s">
        <v>64</v>
      </c>
      <c r="AB18" t="s">
        <v>64</v>
      </c>
      <c r="AC18"/>
      <c r="AD18" t="s">
        <v>299</v>
      </c>
      <c r="AE18"/>
      <c r="AF18"/>
      <c r="AG18" s="188" t="s">
        <v>122</v>
      </c>
      <c r="AH18">
        <v>36</v>
      </c>
      <c r="AI18">
        <v>2</v>
      </c>
      <c r="AJ18">
        <f t="shared" si="0"/>
        <v>2840</v>
      </c>
      <c r="AK18"/>
      <c r="AL18"/>
      <c r="AM18"/>
      <c r="AN18" s="50">
        <f t="shared" si="1"/>
        <v>2880000</v>
      </c>
      <c r="AO18" s="170">
        <f t="shared" si="2"/>
        <v>3600000</v>
      </c>
      <c r="AQ18" s="170"/>
      <c r="AR18" s="170"/>
      <c r="AS18" s="170"/>
      <c r="AT18" s="170"/>
      <c r="AU18" s="170"/>
      <c r="AV18" s="170"/>
      <c r="AW18" s="170"/>
      <c r="AX18" s="162"/>
      <c r="AY18" s="162"/>
    </row>
    <row r="19" spans="1:51" s="166" customFormat="1" ht="25" customHeight="1" x14ac:dyDescent="0.4">
      <c r="A19">
        <v>14553</v>
      </c>
      <c r="C19" t="s">
        <v>117</v>
      </c>
      <c r="G19" t="s">
        <v>51</v>
      </c>
      <c r="H19" t="s">
        <v>52</v>
      </c>
      <c r="I19" t="s">
        <v>53</v>
      </c>
      <c r="J19" t="s">
        <v>397</v>
      </c>
      <c r="K19" t="s">
        <v>398</v>
      </c>
      <c r="L19" t="s">
        <v>56</v>
      </c>
      <c r="M19" t="s">
        <v>57</v>
      </c>
      <c r="N19">
        <v>9</v>
      </c>
      <c r="O19" t="s">
        <v>118</v>
      </c>
      <c r="P19" t="s">
        <v>400</v>
      </c>
      <c r="Q19" t="s">
        <v>120</v>
      </c>
      <c r="R19" t="s">
        <v>61</v>
      </c>
      <c r="S19" t="s">
        <v>62</v>
      </c>
      <c r="T19" t="s">
        <v>63</v>
      </c>
      <c r="U19">
        <v>20</v>
      </c>
      <c r="V19">
        <v>130</v>
      </c>
      <c r="W19">
        <v>12</v>
      </c>
      <c r="X19">
        <v>142</v>
      </c>
      <c r="Y19">
        <v>4</v>
      </c>
      <c r="Z19" t="s">
        <v>64</v>
      </c>
      <c r="AA19" t="s">
        <v>64</v>
      </c>
      <c r="AB19" t="s">
        <v>64</v>
      </c>
      <c r="AC19"/>
      <c r="AD19" t="s">
        <v>299</v>
      </c>
      <c r="AE19"/>
      <c r="AF19"/>
      <c r="AG19" s="188" t="s">
        <v>122</v>
      </c>
      <c r="AH19">
        <v>36</v>
      </c>
      <c r="AI19">
        <v>2</v>
      </c>
      <c r="AJ19">
        <f t="shared" si="0"/>
        <v>2840</v>
      </c>
      <c r="AK19"/>
      <c r="AL19"/>
      <c r="AM19"/>
      <c r="AN19" s="50">
        <f t="shared" si="1"/>
        <v>2880000</v>
      </c>
      <c r="AO19" s="170">
        <f t="shared" si="2"/>
        <v>3600000</v>
      </c>
      <c r="AQ19" s="170"/>
      <c r="AR19" s="170"/>
      <c r="AS19" s="170"/>
      <c r="AT19" s="170"/>
      <c r="AU19" s="170"/>
      <c r="AV19" s="170"/>
      <c r="AW19" s="170"/>
      <c r="AX19" s="162"/>
      <c r="AY19" s="162"/>
    </row>
    <row r="20" spans="1:51" s="166" customFormat="1" ht="25" customHeight="1" x14ac:dyDescent="0.4">
      <c r="A20">
        <v>14554</v>
      </c>
      <c r="C20" t="s">
        <v>117</v>
      </c>
      <c r="G20" t="s">
        <v>51</v>
      </c>
      <c r="H20" t="s">
        <v>52</v>
      </c>
      <c r="I20" t="s">
        <v>53</v>
      </c>
      <c r="J20" t="s">
        <v>397</v>
      </c>
      <c r="K20" t="s">
        <v>398</v>
      </c>
      <c r="L20" t="s">
        <v>56</v>
      </c>
      <c r="M20" t="s">
        <v>57</v>
      </c>
      <c r="N20">
        <v>9</v>
      </c>
      <c r="O20" t="s">
        <v>118</v>
      </c>
      <c r="P20" t="s">
        <v>401</v>
      </c>
      <c r="Q20" t="s">
        <v>120</v>
      </c>
      <c r="R20" t="s">
        <v>61</v>
      </c>
      <c r="S20" t="s">
        <v>62</v>
      </c>
      <c r="T20" t="s">
        <v>63</v>
      </c>
      <c r="U20">
        <v>20</v>
      </c>
      <c r="V20">
        <v>130</v>
      </c>
      <c r="W20">
        <v>12</v>
      </c>
      <c r="X20">
        <v>142</v>
      </c>
      <c r="Y20">
        <v>4</v>
      </c>
      <c r="Z20" t="s">
        <v>64</v>
      </c>
      <c r="AA20" t="s">
        <v>64</v>
      </c>
      <c r="AB20" t="s">
        <v>64</v>
      </c>
      <c r="AC20"/>
      <c r="AD20" t="s">
        <v>299</v>
      </c>
      <c r="AE20"/>
      <c r="AF20"/>
      <c r="AG20" s="188" t="s">
        <v>122</v>
      </c>
      <c r="AH20">
        <v>36</v>
      </c>
      <c r="AI20">
        <v>2</v>
      </c>
      <c r="AJ20">
        <f t="shared" si="0"/>
        <v>2840</v>
      </c>
      <c r="AK20"/>
      <c r="AL20"/>
      <c r="AM20"/>
      <c r="AN20" s="50">
        <f t="shared" si="1"/>
        <v>2880000</v>
      </c>
      <c r="AO20" s="170">
        <f t="shared" si="2"/>
        <v>3600000</v>
      </c>
      <c r="AQ20" s="170"/>
      <c r="AR20" s="170"/>
      <c r="AS20" s="170"/>
      <c r="AT20" s="170"/>
      <c r="AU20" s="170"/>
      <c r="AV20" s="170"/>
      <c r="AW20" s="170"/>
      <c r="AX20" s="162"/>
      <c r="AY20" s="162"/>
    </row>
    <row r="21" spans="1:51" s="166" customFormat="1" ht="25" customHeight="1" x14ac:dyDescent="0.4">
      <c r="A21">
        <v>14555</v>
      </c>
      <c r="C21" t="s">
        <v>117</v>
      </c>
      <c r="G21" t="s">
        <v>51</v>
      </c>
      <c r="H21" t="s">
        <v>52</v>
      </c>
      <c r="I21" t="s">
        <v>53</v>
      </c>
      <c r="J21" t="s">
        <v>402</v>
      </c>
      <c r="K21" t="s">
        <v>403</v>
      </c>
      <c r="L21" t="s">
        <v>56</v>
      </c>
      <c r="M21" t="s">
        <v>57</v>
      </c>
      <c r="N21">
        <v>9</v>
      </c>
      <c r="O21" t="s">
        <v>118</v>
      </c>
      <c r="P21" t="s">
        <v>404</v>
      </c>
      <c r="Q21" t="s">
        <v>120</v>
      </c>
      <c r="R21" t="s">
        <v>61</v>
      </c>
      <c r="S21" t="s">
        <v>62</v>
      </c>
      <c r="T21" s="57" t="s">
        <v>63</v>
      </c>
      <c r="U21">
        <v>20</v>
      </c>
      <c r="V21">
        <v>145</v>
      </c>
      <c r="W21">
        <v>12</v>
      </c>
      <c r="X21">
        <v>157</v>
      </c>
      <c r="Y21">
        <v>4</v>
      </c>
      <c r="Z21" t="s">
        <v>64</v>
      </c>
      <c r="AA21" t="s">
        <v>64</v>
      </c>
      <c r="AB21" t="s">
        <v>64</v>
      </c>
      <c r="AC21"/>
      <c r="AD21" t="s">
        <v>405</v>
      </c>
      <c r="AE21"/>
      <c r="AF21"/>
      <c r="AG21" s="188" t="s">
        <v>122</v>
      </c>
      <c r="AH21">
        <v>40</v>
      </c>
      <c r="AI21">
        <v>2</v>
      </c>
      <c r="AJ21">
        <f t="shared" si="0"/>
        <v>3140</v>
      </c>
      <c r="AK21"/>
      <c r="AL21"/>
      <c r="AM21"/>
      <c r="AN21" s="50">
        <f t="shared" si="1"/>
        <v>3200000</v>
      </c>
      <c r="AO21" s="170">
        <f t="shared" si="2"/>
        <v>4000000</v>
      </c>
      <c r="AQ21" s="170"/>
      <c r="AR21" s="170"/>
      <c r="AS21" s="170"/>
      <c r="AT21" s="170"/>
      <c r="AU21" s="170"/>
      <c r="AV21" s="170"/>
      <c r="AW21" s="170"/>
      <c r="AX21" s="162"/>
      <c r="AY21" s="162"/>
    </row>
    <row r="22" spans="1:51" s="166" customFormat="1" ht="25" customHeight="1" x14ac:dyDescent="0.4">
      <c r="A22">
        <v>14556</v>
      </c>
      <c r="C22" t="s">
        <v>117</v>
      </c>
      <c r="G22" t="s">
        <v>51</v>
      </c>
      <c r="H22" t="s">
        <v>52</v>
      </c>
      <c r="I22" t="s">
        <v>53</v>
      </c>
      <c r="J22" t="s">
        <v>402</v>
      </c>
      <c r="K22" t="s">
        <v>403</v>
      </c>
      <c r="L22" t="s">
        <v>56</v>
      </c>
      <c r="M22" t="s">
        <v>57</v>
      </c>
      <c r="N22">
        <v>9</v>
      </c>
      <c r="O22" t="s">
        <v>118</v>
      </c>
      <c r="P22" t="s">
        <v>406</v>
      </c>
      <c r="Q22" t="s">
        <v>120</v>
      </c>
      <c r="R22" t="s">
        <v>61</v>
      </c>
      <c r="S22" t="s">
        <v>62</v>
      </c>
      <c r="T22" t="s">
        <v>63</v>
      </c>
      <c r="U22">
        <v>20</v>
      </c>
      <c r="V22">
        <v>145</v>
      </c>
      <c r="W22">
        <v>12</v>
      </c>
      <c r="X22">
        <v>157</v>
      </c>
      <c r="Y22">
        <v>4</v>
      </c>
      <c r="Z22" t="s">
        <v>64</v>
      </c>
      <c r="AA22" t="s">
        <v>64</v>
      </c>
      <c r="AB22" t="s">
        <v>64</v>
      </c>
      <c r="AC22"/>
      <c r="AD22" t="s">
        <v>405</v>
      </c>
      <c r="AE22"/>
      <c r="AF22"/>
      <c r="AG22" s="188" t="s">
        <v>122</v>
      </c>
      <c r="AH22">
        <v>40</v>
      </c>
      <c r="AI22">
        <v>2</v>
      </c>
      <c r="AJ22">
        <f t="shared" si="0"/>
        <v>3140</v>
      </c>
      <c r="AK22"/>
      <c r="AL22"/>
      <c r="AM22"/>
      <c r="AN22" s="50">
        <f t="shared" si="1"/>
        <v>3200000</v>
      </c>
      <c r="AO22" s="170">
        <f t="shared" si="2"/>
        <v>4000000</v>
      </c>
      <c r="AQ22" s="170"/>
      <c r="AR22" s="170"/>
      <c r="AS22" s="170"/>
      <c r="AT22" s="170"/>
      <c r="AU22" s="170"/>
      <c r="AV22" s="170"/>
      <c r="AW22" s="170"/>
      <c r="AX22" s="162"/>
      <c r="AY22" s="162"/>
    </row>
    <row r="23" spans="1:51" s="166" customFormat="1" ht="25" customHeight="1" x14ac:dyDescent="0.4">
      <c r="A23">
        <v>14557</v>
      </c>
      <c r="C23" t="s">
        <v>117</v>
      </c>
      <c r="G23" t="s">
        <v>51</v>
      </c>
      <c r="H23" t="s">
        <v>52</v>
      </c>
      <c r="I23" t="s">
        <v>53</v>
      </c>
      <c r="J23" t="s">
        <v>402</v>
      </c>
      <c r="K23" t="s">
        <v>403</v>
      </c>
      <c r="L23" t="s">
        <v>56</v>
      </c>
      <c r="M23" t="s">
        <v>57</v>
      </c>
      <c r="N23">
        <v>9</v>
      </c>
      <c r="O23" t="s">
        <v>118</v>
      </c>
      <c r="P23" t="s">
        <v>407</v>
      </c>
      <c r="Q23" t="s">
        <v>120</v>
      </c>
      <c r="R23" t="s">
        <v>61</v>
      </c>
      <c r="S23" t="s">
        <v>62</v>
      </c>
      <c r="T23" t="s">
        <v>63</v>
      </c>
      <c r="U23">
        <v>20</v>
      </c>
      <c r="V23">
        <v>145</v>
      </c>
      <c r="W23">
        <v>12</v>
      </c>
      <c r="X23">
        <v>157</v>
      </c>
      <c r="Y23">
        <v>4</v>
      </c>
      <c r="Z23" t="s">
        <v>64</v>
      </c>
      <c r="AA23" t="s">
        <v>64</v>
      </c>
      <c r="AB23" t="s">
        <v>64</v>
      </c>
      <c r="AC23"/>
      <c r="AD23" t="s">
        <v>405</v>
      </c>
      <c r="AE23"/>
      <c r="AF23"/>
      <c r="AG23" s="188" t="s">
        <v>122</v>
      </c>
      <c r="AH23">
        <v>40</v>
      </c>
      <c r="AI23">
        <v>2</v>
      </c>
      <c r="AJ23">
        <f t="shared" si="0"/>
        <v>3140</v>
      </c>
      <c r="AK23"/>
      <c r="AL23"/>
      <c r="AM23"/>
      <c r="AN23" s="50">
        <f t="shared" si="1"/>
        <v>3200000</v>
      </c>
      <c r="AO23" s="170">
        <f t="shared" si="2"/>
        <v>4000000</v>
      </c>
      <c r="AQ23" s="170"/>
      <c r="AR23" s="170"/>
      <c r="AS23" s="170"/>
      <c r="AT23" s="170"/>
      <c r="AU23" s="170"/>
      <c r="AV23" s="170"/>
      <c r="AW23" s="170"/>
      <c r="AX23" s="162"/>
      <c r="AY23" s="162"/>
    </row>
    <row r="24" spans="1:51" s="166" customFormat="1" ht="25" customHeight="1" x14ac:dyDescent="0.4">
      <c r="A24"/>
      <c r="C24"/>
      <c r="G24"/>
      <c r="H24"/>
      <c r="I24"/>
      <c r="J24"/>
      <c r="K24"/>
      <c r="L24"/>
      <c r="M24"/>
      <c r="N24"/>
      <c r="O24"/>
      <c r="P24"/>
      <c r="Q24"/>
      <c r="R24"/>
      <c r="S24"/>
      <c r="T24"/>
      <c r="U24"/>
      <c r="V24"/>
      <c r="W24"/>
      <c r="X24"/>
      <c r="Y24"/>
      <c r="Z24"/>
      <c r="AA24"/>
      <c r="AB24"/>
      <c r="AC24"/>
      <c r="AD24"/>
      <c r="AE24"/>
      <c r="AF24"/>
      <c r="AG24" s="188"/>
      <c r="AH24"/>
      <c r="AI24"/>
      <c r="AJ24"/>
      <c r="AK24"/>
      <c r="AL24"/>
      <c r="AM24"/>
      <c r="AN24" s="50"/>
      <c r="AO24" s="170"/>
      <c r="AQ24" s="170"/>
      <c r="AR24" s="170"/>
      <c r="AS24" s="170"/>
      <c r="AT24" s="170"/>
      <c r="AU24" s="170"/>
      <c r="AV24" s="170"/>
      <c r="AW24" s="170"/>
      <c r="AX24" s="162"/>
      <c r="AY24" s="162"/>
    </row>
    <row r="25" spans="1:51" s="166" customFormat="1" ht="25" customHeight="1" x14ac:dyDescent="0.4">
      <c r="A25"/>
      <c r="C25"/>
      <c r="G25"/>
      <c r="H25"/>
      <c r="I25"/>
      <c r="J25"/>
      <c r="K25"/>
      <c r="L25"/>
      <c r="M25"/>
      <c r="N25"/>
      <c r="O25"/>
      <c r="P25"/>
      <c r="Q25"/>
      <c r="R25"/>
      <c r="S25"/>
      <c r="T25"/>
      <c r="U25"/>
      <c r="V25"/>
      <c r="W25"/>
      <c r="X25"/>
      <c r="Y25"/>
      <c r="Z25"/>
      <c r="AA25"/>
      <c r="AB25"/>
      <c r="AC25"/>
      <c r="AD25"/>
      <c r="AE25"/>
      <c r="AF25"/>
      <c r="AG25" s="188"/>
      <c r="AH25"/>
      <c r="AI25"/>
      <c r="AJ25"/>
      <c r="AK25"/>
      <c r="AL25"/>
      <c r="AM25"/>
      <c r="AN25" s="50"/>
      <c r="AO25" s="170"/>
      <c r="AQ25" s="170"/>
      <c r="AR25" s="170"/>
      <c r="AS25" s="170"/>
      <c r="AT25" s="170"/>
      <c r="AU25" s="170"/>
      <c r="AV25" s="170"/>
      <c r="AW25" s="170"/>
      <c r="AX25" s="162"/>
      <c r="AY25" s="162"/>
    </row>
    <row r="26" spans="1:51" s="166" customFormat="1" ht="25" customHeight="1" x14ac:dyDescent="0.4">
      <c r="A26"/>
      <c r="C26"/>
      <c r="G26"/>
      <c r="H26"/>
      <c r="I26"/>
      <c r="J26"/>
      <c r="K26"/>
      <c r="L26"/>
      <c r="M26"/>
      <c r="N26"/>
      <c r="O26"/>
      <c r="P26"/>
      <c r="Q26"/>
      <c r="R26"/>
      <c r="S26"/>
      <c r="T26"/>
      <c r="U26"/>
      <c r="V26"/>
      <c r="W26"/>
      <c r="X26"/>
      <c r="Y26"/>
      <c r="Z26"/>
      <c r="AA26"/>
      <c r="AB26"/>
      <c r="AC26"/>
      <c r="AD26"/>
      <c r="AE26"/>
      <c r="AF26"/>
      <c r="AG26" s="188"/>
      <c r="AH26"/>
      <c r="AI26"/>
      <c r="AJ26" s="87"/>
      <c r="AK26"/>
      <c r="AL26"/>
      <c r="AM26"/>
      <c r="AN26" s="50"/>
      <c r="AO26" s="170"/>
      <c r="AQ26" s="170"/>
      <c r="AR26" s="170"/>
      <c r="AS26" s="170"/>
      <c r="AT26" s="170"/>
      <c r="AU26" s="170"/>
      <c r="AV26" s="170"/>
      <c r="AW26" s="170"/>
      <c r="AX26" s="162"/>
      <c r="AY26" s="162"/>
    </row>
    <row r="27" spans="1:51" s="166" customFormat="1" ht="25" customHeight="1" x14ac:dyDescent="0.4">
      <c r="A27"/>
      <c r="C27"/>
      <c r="G27"/>
      <c r="H27"/>
      <c r="I27"/>
      <c r="J27"/>
      <c r="K27"/>
      <c r="L27"/>
      <c r="M27"/>
      <c r="N27"/>
      <c r="O27"/>
      <c r="P27"/>
      <c r="Q27"/>
      <c r="R27"/>
      <c r="S27"/>
      <c r="T27"/>
      <c r="U27"/>
      <c r="V27"/>
      <c r="W27"/>
      <c r="X27"/>
      <c r="Y27"/>
      <c r="Z27"/>
      <c r="AA27"/>
      <c r="AB27"/>
      <c r="AC27"/>
      <c r="AD27"/>
      <c r="AE27"/>
      <c r="AF27"/>
      <c r="AG27" s="188"/>
      <c r="AH27"/>
      <c r="AI27"/>
      <c r="AJ27" s="87"/>
      <c r="AK27"/>
      <c r="AL27"/>
      <c r="AM27"/>
      <c r="AN27" s="50"/>
      <c r="AO27" s="170"/>
      <c r="AQ27" s="170"/>
      <c r="AR27" s="170"/>
      <c r="AS27" s="170"/>
      <c r="AT27" s="170"/>
      <c r="AU27" s="170"/>
      <c r="AV27" s="170"/>
      <c r="AW27" s="170"/>
      <c r="AX27" s="162"/>
      <c r="AY27" s="162"/>
    </row>
    <row r="28" spans="1:51" s="166" customFormat="1" ht="25" customHeight="1" x14ac:dyDescent="0.35">
      <c r="A28"/>
      <c r="C28"/>
      <c r="G28"/>
      <c r="H28"/>
      <c r="I28"/>
      <c r="J28"/>
      <c r="K28"/>
      <c r="L28"/>
      <c r="M28"/>
      <c r="N28"/>
      <c r="O28"/>
      <c r="P28"/>
      <c r="Q28"/>
      <c r="R28"/>
      <c r="S28"/>
      <c r="T28"/>
      <c r="U28"/>
      <c r="V28"/>
      <c r="W28"/>
      <c r="X28"/>
      <c r="Y28"/>
      <c r="Z28"/>
      <c r="AA28"/>
      <c r="AB28"/>
      <c r="AC28"/>
      <c r="AD28"/>
      <c r="AE28"/>
      <c r="AF28"/>
      <c r="AG28"/>
      <c r="AH28"/>
      <c r="AI28"/>
      <c r="AJ28" s="87"/>
      <c r="AK28"/>
      <c r="AL28"/>
      <c r="AM28"/>
      <c r="AN28" s="50"/>
      <c r="AO28" s="170"/>
      <c r="AQ28" s="170"/>
      <c r="AR28" s="170"/>
      <c r="AS28" s="170"/>
      <c r="AT28" s="170"/>
      <c r="AU28" s="170"/>
      <c r="AV28" s="170"/>
      <c r="AW28" s="170"/>
      <c r="AX28" s="162"/>
      <c r="AY28" s="162"/>
    </row>
    <row r="29" spans="1:51" s="166" customFormat="1" ht="25" customHeight="1" x14ac:dyDescent="0.35">
      <c r="A29"/>
      <c r="C29"/>
      <c r="G29"/>
      <c r="H29"/>
      <c r="I29"/>
      <c r="J29"/>
      <c r="K29"/>
      <c r="L29"/>
      <c r="M29"/>
      <c r="N29"/>
      <c r="O29"/>
      <c r="P29"/>
      <c r="Q29"/>
      <c r="R29"/>
      <c r="S29"/>
      <c r="T29"/>
      <c r="U29"/>
      <c r="V29"/>
      <c r="W29"/>
      <c r="X29"/>
      <c r="Y29"/>
      <c r="Z29"/>
      <c r="AA29"/>
      <c r="AB29"/>
      <c r="AC29"/>
      <c r="AD29"/>
      <c r="AE29"/>
      <c r="AF29"/>
      <c r="AG29"/>
      <c r="AH29"/>
      <c r="AI29"/>
      <c r="AJ29" s="87"/>
      <c r="AK29"/>
      <c r="AL29"/>
      <c r="AM29"/>
      <c r="AN29" s="50"/>
      <c r="AO29" s="170"/>
      <c r="AQ29" s="170"/>
      <c r="AR29" s="170"/>
      <c r="AS29" s="170"/>
      <c r="AT29" s="170"/>
      <c r="AU29" s="170"/>
      <c r="AV29" s="170"/>
      <c r="AW29" s="170"/>
      <c r="AX29" s="162"/>
      <c r="AY29" s="162"/>
    </row>
    <row r="30" spans="1:51" s="166" customFormat="1" ht="25" customHeight="1" x14ac:dyDescent="0.35">
      <c r="A30"/>
      <c r="C30"/>
      <c r="G30"/>
      <c r="H30"/>
      <c r="I30"/>
      <c r="J30"/>
      <c r="K30"/>
      <c r="L30"/>
      <c r="M30"/>
      <c r="N30"/>
      <c r="O30"/>
      <c r="P30"/>
      <c r="Q30"/>
      <c r="R30"/>
      <c r="S30"/>
      <c r="T30"/>
      <c r="U30"/>
      <c r="V30"/>
      <c r="W30"/>
      <c r="X30"/>
      <c r="Y30"/>
      <c r="Z30"/>
      <c r="AA30"/>
      <c r="AB30"/>
      <c r="AC30"/>
      <c r="AD30"/>
      <c r="AE30"/>
      <c r="AF30"/>
      <c r="AG30"/>
      <c r="AH30"/>
      <c r="AI30"/>
      <c r="AJ30" s="87"/>
      <c r="AK30"/>
      <c r="AL30"/>
      <c r="AM30"/>
      <c r="AN30" s="50"/>
      <c r="AO30" s="170"/>
      <c r="AQ30" s="170"/>
      <c r="AR30" s="170"/>
      <c r="AS30" s="170"/>
      <c r="AT30" s="170"/>
      <c r="AU30" s="170"/>
      <c r="AV30" s="170"/>
      <c r="AW30" s="170"/>
      <c r="AX30" s="162"/>
      <c r="AY30" s="162"/>
    </row>
    <row r="31" spans="1:51" s="166" customFormat="1" ht="25" customHeight="1" x14ac:dyDescent="0.35">
      <c r="A31"/>
      <c r="C31"/>
      <c r="G31"/>
      <c r="H31"/>
      <c r="I31"/>
      <c r="J31"/>
      <c r="K31"/>
      <c r="L31"/>
      <c r="M31"/>
      <c r="N31"/>
      <c r="O31"/>
      <c r="P31"/>
      <c r="Q31"/>
      <c r="R31"/>
      <c r="S31"/>
      <c r="T31"/>
      <c r="U31"/>
      <c r="V31"/>
      <c r="W31"/>
      <c r="X31"/>
      <c r="Y31"/>
      <c r="Z31"/>
      <c r="AA31"/>
      <c r="AB31"/>
      <c r="AC31"/>
      <c r="AD31"/>
      <c r="AE31"/>
      <c r="AF31"/>
      <c r="AG31"/>
      <c r="AH31"/>
      <c r="AI31"/>
      <c r="AJ31" s="87"/>
      <c r="AK31"/>
      <c r="AL31"/>
      <c r="AM31"/>
      <c r="AN31" s="50"/>
      <c r="AO31" s="170"/>
      <c r="AQ31" s="170"/>
      <c r="AR31" s="170"/>
      <c r="AS31" s="170"/>
      <c r="AT31" s="170"/>
      <c r="AU31" s="170"/>
      <c r="AV31" s="170"/>
      <c r="AW31" s="170"/>
      <c r="AX31" s="162"/>
      <c r="AY31" s="162"/>
    </row>
    <row r="32" spans="1:51" s="166" customFormat="1" ht="25" customHeight="1" x14ac:dyDescent="0.35">
      <c r="A32"/>
      <c r="C32"/>
      <c r="G32"/>
      <c r="H32"/>
      <c r="I32"/>
      <c r="J32"/>
      <c r="K32"/>
      <c r="L32"/>
      <c r="M32"/>
      <c r="N32"/>
      <c r="O32"/>
      <c r="P32"/>
      <c r="Q32"/>
      <c r="R32"/>
      <c r="S32"/>
      <c r="T32"/>
      <c r="U32"/>
      <c r="V32"/>
      <c r="W32"/>
      <c r="X32"/>
      <c r="Y32"/>
      <c r="Z32"/>
      <c r="AA32"/>
      <c r="AB32"/>
      <c r="AC32"/>
      <c r="AD32"/>
      <c r="AE32"/>
      <c r="AF32"/>
      <c r="AG32"/>
      <c r="AH32"/>
      <c r="AI32"/>
      <c r="AJ32" s="87"/>
      <c r="AK32"/>
      <c r="AL32"/>
      <c r="AM32"/>
      <c r="AN32" s="50"/>
      <c r="AO32" s="170"/>
      <c r="AQ32" s="170"/>
      <c r="AR32" s="170"/>
      <c r="AS32" s="170"/>
      <c r="AT32" s="170"/>
      <c r="AU32" s="170"/>
      <c r="AV32" s="170"/>
      <c r="AW32" s="170"/>
      <c r="AX32" s="162"/>
      <c r="AY32" s="162"/>
    </row>
    <row r="33" spans="1:51" s="166" customFormat="1" ht="25" customHeight="1" x14ac:dyDescent="0.35">
      <c r="A33"/>
      <c r="C33"/>
      <c r="G33"/>
      <c r="H33"/>
      <c r="I33"/>
      <c r="J33"/>
      <c r="K33"/>
      <c r="L33"/>
      <c r="M33"/>
      <c r="N33"/>
      <c r="O33"/>
      <c r="P33"/>
      <c r="Q33"/>
      <c r="R33"/>
      <c r="S33"/>
      <c r="T33"/>
      <c r="U33"/>
      <c r="V33"/>
      <c r="W33"/>
      <c r="X33"/>
      <c r="Y33"/>
      <c r="Z33"/>
      <c r="AA33"/>
      <c r="AB33"/>
      <c r="AC33"/>
      <c r="AD33"/>
      <c r="AE33"/>
      <c r="AF33"/>
      <c r="AG33"/>
      <c r="AH33"/>
      <c r="AI33"/>
      <c r="AJ33" s="87"/>
      <c r="AK33"/>
      <c r="AL33"/>
      <c r="AM33"/>
      <c r="AN33" s="50"/>
      <c r="AO33" s="170"/>
      <c r="AQ33" s="170"/>
      <c r="AR33" s="170"/>
      <c r="AS33" s="170"/>
      <c r="AT33" s="170"/>
      <c r="AU33" s="170"/>
      <c r="AV33" s="170"/>
      <c r="AW33" s="170"/>
      <c r="AX33" s="162"/>
      <c r="AY33" s="162"/>
    </row>
    <row r="34" spans="1:51" s="166" customFormat="1" ht="25" customHeight="1" x14ac:dyDescent="0.35">
      <c r="A34"/>
      <c r="C34"/>
      <c r="G34"/>
      <c r="H34"/>
      <c r="I34"/>
      <c r="J34"/>
      <c r="K34"/>
      <c r="L34"/>
      <c r="M34"/>
      <c r="N34"/>
      <c r="O34"/>
      <c r="P34"/>
      <c r="Q34"/>
      <c r="R34"/>
      <c r="S34"/>
      <c r="T34"/>
      <c r="U34"/>
      <c r="V34"/>
      <c r="W34"/>
      <c r="X34"/>
      <c r="Y34"/>
      <c r="Z34"/>
      <c r="AA34"/>
      <c r="AB34"/>
      <c r="AC34"/>
      <c r="AD34"/>
      <c r="AE34"/>
      <c r="AF34"/>
      <c r="AG34"/>
      <c r="AH34"/>
      <c r="AI34"/>
      <c r="AJ34" s="87"/>
      <c r="AK34"/>
      <c r="AL34"/>
      <c r="AM34"/>
      <c r="AN34" s="50"/>
      <c r="AO34" s="170"/>
      <c r="AQ34" s="170"/>
      <c r="AR34" s="170"/>
      <c r="AS34" s="170"/>
      <c r="AT34" s="170"/>
      <c r="AU34" s="170"/>
      <c r="AV34" s="170"/>
      <c r="AW34" s="170"/>
      <c r="AX34" s="162"/>
      <c r="AY34" s="162"/>
    </row>
    <row r="35" spans="1:51" s="166" customFormat="1" ht="25" customHeight="1" x14ac:dyDescent="0.35">
      <c r="A35"/>
      <c r="C35"/>
      <c r="G35"/>
      <c r="H35"/>
      <c r="I35"/>
      <c r="J35"/>
      <c r="K35"/>
      <c r="L35"/>
      <c r="M35"/>
      <c r="N35"/>
      <c r="O35"/>
      <c r="P35"/>
      <c r="Q35"/>
      <c r="R35"/>
      <c r="S35"/>
      <c r="T35"/>
      <c r="U35"/>
      <c r="V35"/>
      <c r="W35"/>
      <c r="X35"/>
      <c r="Y35"/>
      <c r="Z35"/>
      <c r="AA35"/>
      <c r="AB35"/>
      <c r="AC35"/>
      <c r="AD35"/>
      <c r="AE35"/>
      <c r="AF35"/>
      <c r="AG35"/>
      <c r="AH35"/>
      <c r="AI35"/>
      <c r="AJ35" s="87"/>
      <c r="AK35"/>
      <c r="AL35"/>
      <c r="AM35"/>
      <c r="AN35" s="50"/>
      <c r="AO35" s="170"/>
      <c r="AQ35" s="170"/>
      <c r="AR35" s="170"/>
      <c r="AS35" s="170"/>
      <c r="AT35" s="170"/>
      <c r="AU35" s="170"/>
      <c r="AV35" s="170"/>
      <c r="AW35" s="170"/>
      <c r="AX35" s="162"/>
      <c r="AY35" s="162"/>
    </row>
    <row r="36" spans="1:51" s="166" customFormat="1" ht="25" customHeight="1" x14ac:dyDescent="0.35">
      <c r="A36"/>
      <c r="C36"/>
      <c r="G36"/>
      <c r="H36"/>
      <c r="I36"/>
      <c r="J36"/>
      <c r="K36"/>
      <c r="L36"/>
      <c r="M36"/>
      <c r="N36"/>
      <c r="O36"/>
      <c r="P36"/>
      <c r="Q36"/>
      <c r="R36"/>
      <c r="S36"/>
      <c r="T36"/>
      <c r="U36"/>
      <c r="V36"/>
      <c r="W36"/>
      <c r="X36"/>
      <c r="Y36"/>
      <c r="Z36"/>
      <c r="AA36"/>
      <c r="AB36"/>
      <c r="AC36"/>
      <c r="AD36"/>
      <c r="AE36"/>
      <c r="AF36"/>
      <c r="AG36"/>
      <c r="AH36"/>
      <c r="AI36"/>
      <c r="AJ36" s="87"/>
      <c r="AK36"/>
      <c r="AL36"/>
      <c r="AM36"/>
      <c r="AN36" s="50"/>
      <c r="AO36" s="170"/>
      <c r="AQ36" s="170"/>
      <c r="AR36" s="170"/>
      <c r="AS36" s="170"/>
      <c r="AT36" s="170"/>
      <c r="AU36" s="170"/>
      <c r="AV36" s="170"/>
      <c r="AW36" s="170"/>
      <c r="AX36" s="162"/>
      <c r="AY36" s="162"/>
    </row>
    <row r="37" spans="1:51" s="166" customFormat="1" ht="25" customHeight="1" x14ac:dyDescent="0.35">
      <c r="A37"/>
      <c r="C37"/>
      <c r="G37"/>
      <c r="H37"/>
      <c r="I37"/>
      <c r="J37"/>
      <c r="K37"/>
      <c r="L37"/>
      <c r="M37"/>
      <c r="N37"/>
      <c r="O37"/>
      <c r="P37"/>
      <c r="Q37"/>
      <c r="R37"/>
      <c r="S37"/>
      <c r="T37"/>
      <c r="U37"/>
      <c r="V37"/>
      <c r="W37"/>
      <c r="X37"/>
      <c r="Y37"/>
      <c r="Z37"/>
      <c r="AA37"/>
      <c r="AB37"/>
      <c r="AC37"/>
      <c r="AD37"/>
      <c r="AE37"/>
      <c r="AF37"/>
      <c r="AG37"/>
      <c r="AH37"/>
      <c r="AI37"/>
      <c r="AJ37" s="87"/>
      <c r="AK37"/>
      <c r="AL37"/>
      <c r="AM37"/>
      <c r="AN37" s="50"/>
      <c r="AO37" s="170"/>
      <c r="AQ37" s="170"/>
      <c r="AR37" s="170"/>
      <c r="AS37" s="170"/>
      <c r="AT37" s="170"/>
      <c r="AU37" s="170"/>
      <c r="AV37" s="170"/>
      <c r="AW37" s="170"/>
      <c r="AX37" s="162"/>
      <c r="AY37" s="162"/>
    </row>
    <row r="38" spans="1:51" s="166" customFormat="1" ht="25" customHeight="1" x14ac:dyDescent="0.35">
      <c r="A38"/>
      <c r="C38"/>
      <c r="G38"/>
      <c r="H38"/>
      <c r="I38"/>
      <c r="J38"/>
      <c r="K38"/>
      <c r="L38"/>
      <c r="M38"/>
      <c r="N38"/>
      <c r="O38"/>
      <c r="P38"/>
      <c r="Q38"/>
      <c r="R38"/>
      <c r="S38"/>
      <c r="T38"/>
      <c r="U38"/>
      <c r="V38"/>
      <c r="W38"/>
      <c r="X38"/>
      <c r="Y38"/>
      <c r="Z38"/>
      <c r="AA38"/>
      <c r="AB38"/>
      <c r="AC38"/>
      <c r="AD38"/>
      <c r="AE38"/>
      <c r="AF38"/>
      <c r="AG38"/>
      <c r="AH38" s="189"/>
      <c r="AI38"/>
      <c r="AJ38" s="87"/>
      <c r="AK38"/>
      <c r="AL38"/>
      <c r="AM38"/>
      <c r="AN38" s="50"/>
      <c r="AO38" s="170"/>
      <c r="AQ38" s="170"/>
      <c r="AR38" s="170"/>
      <c r="AS38" s="170"/>
      <c r="AT38" s="170"/>
      <c r="AU38" s="170"/>
      <c r="AV38" s="170"/>
      <c r="AW38" s="170"/>
      <c r="AX38" s="162"/>
      <c r="AY38" s="162"/>
    </row>
    <row r="39" spans="1:51" s="166" customFormat="1" ht="25" customHeight="1" x14ac:dyDescent="0.35">
      <c r="A39"/>
      <c r="C39"/>
      <c r="G39"/>
      <c r="H39"/>
      <c r="I39"/>
      <c r="J39"/>
      <c r="K39"/>
      <c r="L39"/>
      <c r="M39"/>
      <c r="N39"/>
      <c r="O39"/>
      <c r="P39"/>
      <c r="Q39"/>
      <c r="R39"/>
      <c r="S39"/>
      <c r="T39"/>
      <c r="U39"/>
      <c r="V39"/>
      <c r="W39"/>
      <c r="X39"/>
      <c r="Y39"/>
      <c r="Z39"/>
      <c r="AA39"/>
      <c r="AB39"/>
      <c r="AC39"/>
      <c r="AD39"/>
      <c r="AE39"/>
      <c r="AF39"/>
      <c r="AG39"/>
      <c r="AH39"/>
      <c r="AI39"/>
      <c r="AJ39"/>
      <c r="AK39"/>
      <c r="AL39"/>
      <c r="AM39"/>
      <c r="AN39" s="50"/>
      <c r="AO39" s="170"/>
      <c r="AQ39" s="170"/>
      <c r="AR39" s="170"/>
      <c r="AS39" s="170"/>
      <c r="AT39" s="170"/>
      <c r="AU39" s="170"/>
      <c r="AV39" s="170"/>
      <c r="AW39" s="170"/>
      <c r="AX39" s="162"/>
      <c r="AY39" s="162"/>
    </row>
    <row r="40" spans="1:51" s="166" customFormat="1" ht="25" customHeight="1" x14ac:dyDescent="0.35">
      <c r="A40"/>
      <c r="C40"/>
      <c r="G40"/>
      <c r="H40"/>
      <c r="I40"/>
      <c r="J40"/>
      <c r="K40"/>
      <c r="L40"/>
      <c r="M40"/>
      <c r="N40"/>
      <c r="O40"/>
      <c r="P40"/>
      <c r="Q40"/>
      <c r="R40"/>
      <c r="S40"/>
      <c r="T40"/>
      <c r="U40"/>
      <c r="V40"/>
      <c r="W40"/>
      <c r="X40"/>
      <c r="Y40"/>
      <c r="Z40"/>
      <c r="AA40"/>
      <c r="AB40"/>
      <c r="AC40"/>
      <c r="AD40"/>
      <c r="AE40"/>
      <c r="AF40"/>
      <c r="AG40"/>
      <c r="AH40"/>
      <c r="AI40"/>
      <c r="AJ40"/>
      <c r="AK40"/>
      <c r="AL40"/>
      <c r="AM40"/>
      <c r="AN40" s="50"/>
      <c r="AO40" s="170"/>
      <c r="AQ40" s="170"/>
      <c r="AR40" s="170"/>
      <c r="AS40" s="170"/>
      <c r="AT40" s="170"/>
      <c r="AU40" s="170"/>
      <c r="AV40" s="170"/>
      <c r="AW40" s="170"/>
      <c r="AX40" s="162"/>
      <c r="AY40" s="162"/>
    </row>
    <row r="41" spans="1:51" s="166" customFormat="1" ht="25" customHeight="1" x14ac:dyDescent="0.35">
      <c r="A41"/>
      <c r="C41"/>
      <c r="G41"/>
      <c r="H41"/>
      <c r="I41"/>
      <c r="J41"/>
      <c r="K41"/>
      <c r="L41"/>
      <c r="M41"/>
      <c r="N41"/>
      <c r="O41"/>
      <c r="P41"/>
      <c r="Q41"/>
      <c r="R41"/>
      <c r="S41"/>
      <c r="T41"/>
      <c r="U41"/>
      <c r="V41"/>
      <c r="W41"/>
      <c r="X41"/>
      <c r="Y41"/>
      <c r="Z41"/>
      <c r="AA41"/>
      <c r="AB41"/>
      <c r="AC41"/>
      <c r="AD41"/>
      <c r="AE41"/>
      <c r="AF41"/>
      <c r="AG41"/>
      <c r="AH41"/>
      <c r="AI41"/>
      <c r="AJ41"/>
      <c r="AK41"/>
      <c r="AL41"/>
      <c r="AM41"/>
      <c r="AN41" s="50"/>
      <c r="AO41" s="170"/>
      <c r="AQ41" s="170"/>
      <c r="AR41" s="170"/>
      <c r="AS41" s="170"/>
      <c r="AT41" s="170"/>
      <c r="AU41" s="170"/>
      <c r="AV41" s="170"/>
      <c r="AW41" s="170"/>
      <c r="AX41" s="162"/>
      <c r="AY41" s="162"/>
    </row>
    <row r="42" spans="1:51" s="166" customFormat="1" ht="25" customHeight="1" x14ac:dyDescent="0.35">
      <c r="A42"/>
      <c r="C42"/>
      <c r="G42"/>
      <c r="H42"/>
      <c r="I42"/>
      <c r="J42"/>
      <c r="K42"/>
      <c r="L42"/>
      <c r="M42"/>
      <c r="N42"/>
      <c r="O42"/>
      <c r="P42"/>
      <c r="Q42"/>
      <c r="R42"/>
      <c r="S42"/>
      <c r="T42"/>
      <c r="U42"/>
      <c r="V42"/>
      <c r="W42"/>
      <c r="X42"/>
      <c r="Y42"/>
      <c r="Z42"/>
      <c r="AA42"/>
      <c r="AB42"/>
      <c r="AC42"/>
      <c r="AD42"/>
      <c r="AE42"/>
      <c r="AF42"/>
      <c r="AG42"/>
      <c r="AH42"/>
      <c r="AI42"/>
      <c r="AJ42"/>
      <c r="AK42"/>
      <c r="AL42"/>
      <c r="AM42"/>
      <c r="AN42" s="50"/>
      <c r="AO42" s="170"/>
      <c r="AQ42" s="170"/>
      <c r="AR42" s="170"/>
      <c r="AS42" s="170"/>
      <c r="AT42" s="170"/>
      <c r="AU42" s="170"/>
      <c r="AV42" s="170"/>
      <c r="AW42" s="170"/>
      <c r="AX42" s="162"/>
      <c r="AY42" s="162"/>
    </row>
    <row r="43" spans="1:51" s="166" customFormat="1" ht="25" customHeight="1" x14ac:dyDescent="0.35">
      <c r="A43"/>
      <c r="C43"/>
      <c r="G43"/>
      <c r="H43"/>
      <c r="I43"/>
      <c r="J43"/>
      <c r="K43"/>
      <c r="L43"/>
      <c r="M43"/>
      <c r="N43"/>
      <c r="O43"/>
      <c r="P43"/>
      <c r="Q43"/>
      <c r="R43"/>
      <c r="S43"/>
      <c r="T43"/>
      <c r="U43"/>
      <c r="V43"/>
      <c r="W43"/>
      <c r="X43"/>
      <c r="Y43"/>
      <c r="Z43"/>
      <c r="AA43"/>
      <c r="AB43"/>
      <c r="AC43"/>
      <c r="AD43"/>
      <c r="AE43"/>
      <c r="AF43"/>
      <c r="AG43"/>
      <c r="AH43"/>
      <c r="AI43"/>
      <c r="AJ43"/>
      <c r="AK43"/>
      <c r="AL43"/>
      <c r="AM43"/>
      <c r="AN43" s="50"/>
      <c r="AO43" s="170"/>
      <c r="AQ43" s="170"/>
      <c r="AR43" s="170"/>
      <c r="AS43" s="170"/>
      <c r="AT43" s="170"/>
      <c r="AU43" s="170"/>
      <c r="AV43" s="170"/>
      <c r="AW43" s="170"/>
      <c r="AX43" s="162"/>
      <c r="AY43" s="162"/>
    </row>
    <row r="44" spans="1:51" s="166" customFormat="1" ht="25" customHeight="1" x14ac:dyDescent="0.35">
      <c r="A44"/>
      <c r="C44"/>
      <c r="G44"/>
      <c r="H44"/>
      <c r="I44"/>
      <c r="J44"/>
      <c r="K44"/>
      <c r="L44"/>
      <c r="M44"/>
      <c r="N44"/>
      <c r="O44"/>
      <c r="P44"/>
      <c r="Q44"/>
      <c r="R44"/>
      <c r="S44"/>
      <c r="T44"/>
      <c r="U44"/>
      <c r="V44"/>
      <c r="W44"/>
      <c r="X44"/>
      <c r="Y44"/>
      <c r="Z44"/>
      <c r="AA44"/>
      <c r="AB44"/>
      <c r="AC44"/>
      <c r="AD44"/>
      <c r="AE44"/>
      <c r="AF44"/>
      <c r="AG44"/>
      <c r="AH44"/>
      <c r="AI44"/>
      <c r="AJ44"/>
      <c r="AK44"/>
      <c r="AL44"/>
      <c r="AM44"/>
      <c r="AN44" s="50"/>
      <c r="AO44" s="170"/>
      <c r="AQ44" s="170"/>
      <c r="AR44" s="170"/>
      <c r="AS44" s="170"/>
      <c r="AT44" s="170"/>
      <c r="AU44" s="170"/>
      <c r="AV44" s="170"/>
      <c r="AW44" s="170"/>
      <c r="AX44" s="162"/>
      <c r="AY44" s="162"/>
    </row>
    <row r="45" spans="1:51" s="166" customFormat="1" ht="25" customHeight="1" x14ac:dyDescent="0.35">
      <c r="A45"/>
      <c r="C45"/>
      <c r="D45"/>
      <c r="E45"/>
      <c r="F45"/>
      <c r="G45"/>
      <c r="H45"/>
      <c r="I45"/>
      <c r="J45"/>
      <c r="K45"/>
      <c r="L45"/>
      <c r="M45"/>
      <c r="N45"/>
      <c r="O45"/>
      <c r="P45"/>
      <c r="Q45"/>
      <c r="R45"/>
      <c r="S45"/>
      <c r="T45"/>
      <c r="U45"/>
      <c r="V45"/>
      <c r="W45"/>
      <c r="X45"/>
      <c r="Y45"/>
      <c r="Z45"/>
      <c r="AA45"/>
      <c r="AB45"/>
      <c r="AC45"/>
      <c r="AD45"/>
      <c r="AE45"/>
      <c r="AF45"/>
      <c r="AG45"/>
      <c r="AH45"/>
      <c r="AI45"/>
      <c r="AJ45"/>
      <c r="AK45"/>
      <c r="AL45" s="170"/>
      <c r="AN45" s="170"/>
      <c r="AO45" s="170"/>
      <c r="AP45" s="170"/>
      <c r="AQ45" s="170"/>
      <c r="AR45" s="170"/>
      <c r="AS45" s="170"/>
      <c r="AT45" s="170"/>
      <c r="AU45" s="162"/>
      <c r="AV45" s="162"/>
      <c r="AW45" s="162"/>
      <c r="AX45" s="162"/>
    </row>
    <row r="46" spans="1:51" s="166" customFormat="1" ht="25" customHeight="1" x14ac:dyDescent="0.35">
      <c r="A46"/>
      <c r="C46"/>
      <c r="D46"/>
      <c r="E46"/>
      <c r="F46"/>
      <c r="G46"/>
      <c r="H46"/>
      <c r="I46"/>
      <c r="J46"/>
      <c r="K46"/>
      <c r="L46"/>
      <c r="M46"/>
      <c r="N46"/>
      <c r="O46"/>
      <c r="P46"/>
      <c r="Q46"/>
      <c r="R46"/>
      <c r="S46"/>
      <c r="T46"/>
      <c r="U46"/>
      <c r="V46"/>
      <c r="W46"/>
      <c r="X46"/>
      <c r="Y46"/>
      <c r="Z46"/>
      <c r="AA46"/>
      <c r="AB46"/>
      <c r="AC46"/>
      <c r="AD46"/>
      <c r="AE46"/>
      <c r="AF46"/>
      <c r="AG46"/>
      <c r="AH46"/>
      <c r="AI46"/>
      <c r="AJ46"/>
      <c r="AK46"/>
      <c r="AL46" s="170"/>
      <c r="AN46" s="170"/>
      <c r="AO46" s="170"/>
      <c r="AP46" s="170"/>
      <c r="AQ46" s="170"/>
      <c r="AR46" s="170"/>
      <c r="AS46" s="170"/>
      <c r="AT46" s="170"/>
      <c r="AU46" s="162"/>
      <c r="AV46" s="162"/>
      <c r="AW46" s="162"/>
      <c r="AX46" s="162"/>
    </row>
    <row r="47" spans="1:51" s="166" customFormat="1" ht="25" customHeight="1" x14ac:dyDescent="0.35">
      <c r="A47"/>
      <c r="C47"/>
      <c r="D47"/>
      <c r="E47"/>
      <c r="F47"/>
      <c r="G47"/>
      <c r="H47"/>
      <c r="I47"/>
      <c r="J47"/>
      <c r="K47"/>
      <c r="L47"/>
      <c r="M47"/>
      <c r="N47"/>
      <c r="O47"/>
      <c r="P47"/>
      <c r="Q47"/>
      <c r="R47"/>
      <c r="S47"/>
      <c r="T47"/>
      <c r="U47"/>
      <c r="V47"/>
      <c r="W47"/>
      <c r="X47"/>
      <c r="Y47"/>
      <c r="Z47"/>
      <c r="AA47"/>
      <c r="AB47"/>
      <c r="AC47"/>
      <c r="AD47"/>
      <c r="AE47"/>
      <c r="AF47"/>
      <c r="AG47"/>
      <c r="AH47"/>
      <c r="AI47"/>
      <c r="AJ47"/>
      <c r="AK47"/>
      <c r="AL47" s="170"/>
      <c r="AN47" s="170"/>
      <c r="AO47" s="170"/>
      <c r="AP47" s="170"/>
      <c r="AQ47" s="170"/>
      <c r="AR47" s="170"/>
      <c r="AS47" s="170"/>
      <c r="AT47" s="170"/>
      <c r="AU47" s="162"/>
      <c r="AV47" s="162"/>
      <c r="AW47" s="162"/>
      <c r="AX47" s="162"/>
    </row>
    <row r="48" spans="1:51" s="166" customFormat="1" ht="25" customHeight="1" x14ac:dyDescent="0.35">
      <c r="A48"/>
      <c r="C48"/>
      <c r="D48"/>
      <c r="E48"/>
      <c r="F48"/>
      <c r="G48"/>
      <c r="H48"/>
      <c r="I48"/>
      <c r="J48"/>
      <c r="K48"/>
      <c r="L48"/>
      <c r="M48"/>
      <c r="N48"/>
      <c r="O48"/>
      <c r="P48"/>
      <c r="Q48"/>
      <c r="R48"/>
      <c r="S48"/>
      <c r="T48"/>
      <c r="U48"/>
      <c r="V48"/>
      <c r="W48"/>
      <c r="X48"/>
      <c r="Y48"/>
      <c r="Z48"/>
      <c r="AA48"/>
      <c r="AB48"/>
      <c r="AC48"/>
      <c r="AD48"/>
      <c r="AE48"/>
      <c r="AF48"/>
      <c r="AG48"/>
      <c r="AH48"/>
      <c r="AI48"/>
      <c r="AJ48"/>
      <c r="AK48"/>
      <c r="AL48" s="170"/>
      <c r="AN48" s="170"/>
      <c r="AO48" s="170"/>
      <c r="AP48" s="170"/>
      <c r="AQ48" s="170"/>
      <c r="AR48" s="170"/>
      <c r="AS48" s="170"/>
      <c r="AT48" s="170"/>
      <c r="AU48" s="162"/>
      <c r="AV48" s="162"/>
      <c r="AW48" s="162"/>
      <c r="AX48" s="162"/>
    </row>
    <row r="49" spans="1:50" s="166" customFormat="1" ht="25" customHeight="1" x14ac:dyDescent="0.35">
      <c r="A49"/>
      <c r="C49"/>
      <c r="D49"/>
      <c r="E49"/>
      <c r="F49"/>
      <c r="G49"/>
      <c r="H49"/>
      <c r="I49"/>
      <c r="J49"/>
      <c r="K49"/>
      <c r="L49"/>
      <c r="M49"/>
      <c r="N49"/>
      <c r="O49"/>
      <c r="P49"/>
      <c r="Q49"/>
      <c r="R49"/>
      <c r="S49"/>
      <c r="T49"/>
      <c r="U49"/>
      <c r="V49"/>
      <c r="W49"/>
      <c r="X49"/>
      <c r="Y49"/>
      <c r="Z49"/>
      <c r="AA49"/>
      <c r="AB49"/>
      <c r="AC49"/>
      <c r="AD49"/>
      <c r="AE49"/>
      <c r="AF49"/>
      <c r="AG49" s="87"/>
      <c r="AH49"/>
      <c r="AI49"/>
      <c r="AJ49"/>
      <c r="AK49"/>
      <c r="AL49" s="170"/>
      <c r="AN49" s="170"/>
      <c r="AO49" s="170"/>
      <c r="AP49" s="170"/>
      <c r="AQ49" s="170"/>
      <c r="AR49" s="170"/>
      <c r="AS49" s="170"/>
      <c r="AT49" s="170"/>
      <c r="AU49" s="162"/>
      <c r="AV49" s="162"/>
      <c r="AW49" s="162"/>
      <c r="AX49" s="162"/>
    </row>
    <row r="50" spans="1:50" s="166" customFormat="1" ht="25" customHeight="1" x14ac:dyDescent="0.35">
      <c r="A50"/>
      <c r="C50"/>
      <c r="D50"/>
      <c r="E50"/>
      <c r="F50"/>
      <c r="G50"/>
      <c r="H50"/>
      <c r="I50"/>
      <c r="J50"/>
      <c r="K50"/>
      <c r="L50"/>
      <c r="M50"/>
      <c r="N50"/>
      <c r="O50"/>
      <c r="P50"/>
      <c r="Q50"/>
      <c r="R50"/>
      <c r="S50"/>
      <c r="T50"/>
      <c r="U50"/>
      <c r="V50"/>
      <c r="W50"/>
      <c r="X50"/>
      <c r="Y50"/>
      <c r="Z50"/>
      <c r="AA50"/>
      <c r="AB50"/>
      <c r="AC50"/>
      <c r="AD50"/>
      <c r="AE50"/>
      <c r="AF50"/>
      <c r="AG50" s="87"/>
      <c r="AH50"/>
      <c r="AI50"/>
      <c r="AJ50"/>
      <c r="AK50"/>
      <c r="AL50" s="170"/>
      <c r="AN50" s="170"/>
      <c r="AO50" s="170"/>
      <c r="AP50" s="170"/>
      <c r="AQ50" s="170"/>
      <c r="AR50" s="170"/>
      <c r="AS50" s="170"/>
      <c r="AT50" s="170"/>
      <c r="AU50" s="162"/>
      <c r="AV50" s="162"/>
      <c r="AW50" s="162"/>
      <c r="AX50" s="162"/>
    </row>
    <row r="51" spans="1:50" s="166" customFormat="1" ht="25" customHeight="1" x14ac:dyDescent="0.35">
      <c r="A51"/>
      <c r="C51"/>
      <c r="D51"/>
      <c r="E51"/>
      <c r="F51"/>
      <c r="G51"/>
      <c r="H51"/>
      <c r="I51"/>
      <c r="J51"/>
      <c r="K51"/>
      <c r="L51"/>
      <c r="M51"/>
      <c r="N51"/>
      <c r="O51"/>
      <c r="P51"/>
      <c r="Q51"/>
      <c r="R51"/>
      <c r="S51"/>
      <c r="T51"/>
      <c r="U51"/>
      <c r="V51"/>
      <c r="W51"/>
      <c r="X51"/>
      <c r="Y51" s="190"/>
      <c r="Z51" s="190"/>
      <c r="AA51"/>
      <c r="AB51"/>
      <c r="AC51"/>
      <c r="AD51"/>
      <c r="AE51"/>
      <c r="AF51"/>
      <c r="AG51"/>
      <c r="AH51"/>
      <c r="AI51"/>
      <c r="AJ51"/>
      <c r="AK51"/>
      <c r="AL51" s="170"/>
      <c r="AN51" s="170"/>
      <c r="AO51" s="170"/>
      <c r="AP51" s="170"/>
      <c r="AQ51" s="170"/>
      <c r="AR51" s="170"/>
      <c r="AS51" s="170"/>
      <c r="AT51" s="170"/>
      <c r="AU51" s="162"/>
      <c r="AV51" s="162"/>
      <c r="AW51" s="162"/>
      <c r="AX51" s="162"/>
    </row>
    <row r="52" spans="1:50" s="166" customFormat="1" ht="25" customHeight="1" x14ac:dyDescent="0.35">
      <c r="A52"/>
      <c r="C52"/>
      <c r="D52"/>
      <c r="E52"/>
      <c r="F52"/>
      <c r="G52"/>
      <c r="H52"/>
      <c r="I52"/>
      <c r="J52"/>
      <c r="K52"/>
      <c r="L52"/>
      <c r="M52"/>
      <c r="N52"/>
      <c r="O52"/>
      <c r="P52"/>
      <c r="Q52"/>
      <c r="R52"/>
      <c r="S52"/>
      <c r="T52"/>
      <c r="U52"/>
      <c r="V52"/>
      <c r="W52"/>
      <c r="X52"/>
      <c r="Y52"/>
      <c r="Z52"/>
      <c r="AA52"/>
      <c r="AB52"/>
      <c r="AC52"/>
      <c r="AD52"/>
      <c r="AE52"/>
      <c r="AF52"/>
      <c r="AG52"/>
      <c r="AH52"/>
      <c r="AI52"/>
      <c r="AJ52"/>
      <c r="AK52"/>
      <c r="AL52" s="170"/>
      <c r="AN52" s="170"/>
      <c r="AO52" s="170"/>
      <c r="AP52" s="170"/>
      <c r="AQ52" s="170"/>
      <c r="AR52" s="170"/>
      <c r="AS52" s="170"/>
      <c r="AT52" s="170"/>
      <c r="AU52" s="162"/>
      <c r="AV52" s="162"/>
      <c r="AW52" s="162"/>
      <c r="AX52" s="162"/>
    </row>
    <row r="53" spans="1:50" s="166" customFormat="1" ht="25" customHeight="1" x14ac:dyDescent="0.35">
      <c r="A53"/>
      <c r="C53"/>
      <c r="D53"/>
      <c r="E53"/>
      <c r="F53"/>
      <c r="G53"/>
      <c r="H53"/>
      <c r="I53"/>
      <c r="J53"/>
      <c r="K53"/>
      <c r="L53"/>
      <c r="M53"/>
      <c r="N53"/>
      <c r="O53"/>
      <c r="P53"/>
      <c r="Q53"/>
      <c r="R53"/>
      <c r="S53"/>
      <c r="T53"/>
      <c r="U53"/>
      <c r="V53"/>
      <c r="W53"/>
      <c r="X53"/>
      <c r="Y53"/>
      <c r="Z53"/>
      <c r="AA53"/>
      <c r="AB53"/>
      <c r="AC53"/>
      <c r="AD53"/>
      <c r="AE53"/>
      <c r="AF53"/>
      <c r="AG53"/>
      <c r="AH53"/>
      <c r="AI53"/>
      <c r="AJ53"/>
      <c r="AK53"/>
      <c r="AL53" s="170"/>
      <c r="AN53" s="170"/>
      <c r="AO53" s="170"/>
      <c r="AP53" s="170"/>
      <c r="AQ53" s="170"/>
      <c r="AR53" s="170"/>
      <c r="AS53" s="170"/>
      <c r="AT53" s="170"/>
      <c r="AU53" s="162"/>
      <c r="AV53" s="162"/>
      <c r="AW53" s="162"/>
      <c r="AX53" s="162"/>
    </row>
    <row r="54" spans="1:50" s="166" customFormat="1" ht="25" customHeight="1" x14ac:dyDescent="0.35">
      <c r="A54"/>
      <c r="C54"/>
      <c r="D54"/>
      <c r="E54"/>
      <c r="F54"/>
      <c r="G54"/>
      <c r="H54"/>
      <c r="I54"/>
      <c r="J54"/>
      <c r="K54"/>
      <c r="L54"/>
      <c r="M54"/>
      <c r="N54"/>
      <c r="O54"/>
      <c r="P54"/>
      <c r="Q54"/>
      <c r="R54"/>
      <c r="S54"/>
      <c r="T54"/>
      <c r="U54"/>
      <c r="V54"/>
      <c r="W54"/>
      <c r="X54"/>
      <c r="Y54"/>
      <c r="Z54"/>
      <c r="AA54"/>
      <c r="AB54"/>
      <c r="AC54"/>
      <c r="AD54"/>
      <c r="AE54"/>
      <c r="AF54"/>
      <c r="AG54"/>
      <c r="AH54"/>
      <c r="AI54"/>
      <c r="AJ54"/>
      <c r="AK54"/>
      <c r="AL54" s="170"/>
      <c r="AN54" s="170"/>
      <c r="AO54" s="170"/>
      <c r="AP54" s="170"/>
      <c r="AQ54" s="170"/>
      <c r="AR54" s="170"/>
      <c r="AS54" s="170"/>
      <c r="AT54" s="170"/>
      <c r="AU54" s="162"/>
      <c r="AV54" s="162"/>
      <c r="AW54" s="162"/>
      <c r="AX54" s="162"/>
    </row>
    <row r="55" spans="1:50" s="166" customFormat="1" ht="25" customHeight="1" x14ac:dyDescent="0.35">
      <c r="A55"/>
      <c r="C55"/>
      <c r="D55"/>
      <c r="E55"/>
      <c r="F55"/>
      <c r="G55"/>
      <c r="H55"/>
      <c r="I55"/>
      <c r="J55"/>
      <c r="K55"/>
      <c r="L55"/>
      <c r="M55"/>
      <c r="N55"/>
      <c r="O55"/>
      <c r="P55"/>
      <c r="Q55"/>
      <c r="R55"/>
      <c r="S55"/>
      <c r="T55"/>
      <c r="U55"/>
      <c r="V55"/>
      <c r="W55"/>
      <c r="X55"/>
      <c r="Y55"/>
      <c r="Z55"/>
      <c r="AA55"/>
      <c r="AB55"/>
      <c r="AC55"/>
      <c r="AD55"/>
      <c r="AE55"/>
      <c r="AF55"/>
      <c r="AG55"/>
      <c r="AH55"/>
      <c r="AI55"/>
      <c r="AJ55"/>
      <c r="AK55"/>
      <c r="AL55" s="170"/>
      <c r="AN55" s="170"/>
      <c r="AO55" s="170"/>
      <c r="AP55" s="170"/>
      <c r="AQ55" s="170"/>
      <c r="AR55" s="170"/>
      <c r="AS55" s="170"/>
      <c r="AT55" s="170"/>
      <c r="AU55" s="162"/>
      <c r="AV55" s="162"/>
      <c r="AW55" s="162"/>
      <c r="AX55" s="162"/>
    </row>
    <row r="56" spans="1:50" s="166" customFormat="1" ht="25" customHeight="1" x14ac:dyDescent="0.35">
      <c r="A56"/>
      <c r="C56"/>
      <c r="D56"/>
      <c r="E56"/>
      <c r="F56"/>
      <c r="G56"/>
      <c r="H56"/>
      <c r="I56"/>
      <c r="J56"/>
      <c r="K56"/>
      <c r="L56"/>
      <c r="M56"/>
      <c r="N56"/>
      <c r="O56"/>
      <c r="P56"/>
      <c r="Q56"/>
      <c r="R56"/>
      <c r="S56"/>
      <c r="T56"/>
      <c r="U56"/>
      <c r="V56"/>
      <c r="W56"/>
      <c r="X56"/>
      <c r="Y56"/>
      <c r="Z56"/>
      <c r="AA56"/>
      <c r="AB56"/>
      <c r="AC56"/>
      <c r="AD56"/>
      <c r="AE56"/>
      <c r="AF56"/>
      <c r="AG56" s="87"/>
      <c r="AH56"/>
      <c r="AI56"/>
      <c r="AJ56"/>
      <c r="AK56"/>
      <c r="AL56" s="170"/>
      <c r="AN56" s="170"/>
      <c r="AO56" s="170"/>
      <c r="AP56" s="170"/>
      <c r="AQ56" s="170"/>
      <c r="AR56" s="170"/>
      <c r="AS56" s="170"/>
      <c r="AT56" s="170"/>
      <c r="AU56" s="162"/>
      <c r="AV56" s="162"/>
      <c r="AW56" s="162"/>
      <c r="AX56" s="162"/>
    </row>
    <row r="57" spans="1:50" s="166" customFormat="1" ht="25" customHeight="1" x14ac:dyDescent="0.35">
      <c r="A57"/>
      <c r="C57"/>
      <c r="D57"/>
      <c r="E57"/>
      <c r="F57"/>
      <c r="G57"/>
      <c r="H57"/>
      <c r="I57"/>
      <c r="J57"/>
      <c r="K57"/>
      <c r="L57"/>
      <c r="M57"/>
      <c r="N57"/>
      <c r="O57"/>
      <c r="P57"/>
      <c r="Q57"/>
      <c r="R57"/>
      <c r="S57"/>
      <c r="T57"/>
      <c r="U57"/>
      <c r="V57"/>
      <c r="W57"/>
      <c r="X57"/>
      <c r="Y57"/>
      <c r="Z57"/>
      <c r="AA57"/>
      <c r="AB57"/>
      <c r="AC57"/>
      <c r="AD57"/>
      <c r="AE57"/>
      <c r="AF57"/>
      <c r="AG57" s="87"/>
      <c r="AH57"/>
      <c r="AI57"/>
      <c r="AJ57"/>
      <c r="AK57"/>
      <c r="AL57" s="170"/>
      <c r="AN57" s="170"/>
      <c r="AO57" s="170"/>
      <c r="AP57" s="170"/>
      <c r="AQ57" s="170"/>
      <c r="AR57" s="170"/>
      <c r="AS57" s="170"/>
      <c r="AT57" s="170"/>
      <c r="AU57" s="162"/>
      <c r="AV57" s="162"/>
      <c r="AW57" s="162"/>
      <c r="AX57" s="162"/>
    </row>
    <row r="58" spans="1:50" s="166" customFormat="1" ht="25" customHeight="1" x14ac:dyDescent="0.35">
      <c r="A58"/>
      <c r="C58"/>
      <c r="D58"/>
      <c r="E58"/>
      <c r="F58"/>
      <c r="G58"/>
      <c r="H58"/>
      <c r="I58"/>
      <c r="J58"/>
      <c r="K58"/>
      <c r="L58"/>
      <c r="M58"/>
      <c r="N58"/>
      <c r="O58"/>
      <c r="P58"/>
      <c r="Q58"/>
      <c r="R58"/>
      <c r="S58"/>
      <c r="T58"/>
      <c r="U58"/>
      <c r="V58"/>
      <c r="W58"/>
      <c r="X58"/>
      <c r="Y58"/>
      <c r="Z58"/>
      <c r="AA58"/>
      <c r="AB58"/>
      <c r="AC58"/>
      <c r="AD58"/>
      <c r="AE58"/>
      <c r="AF58"/>
      <c r="AG58"/>
      <c r="AH58"/>
      <c r="AI58"/>
      <c r="AJ58"/>
      <c r="AK58"/>
      <c r="AL58" s="170"/>
      <c r="AN58" s="170"/>
      <c r="AO58" s="170"/>
      <c r="AP58" s="170"/>
      <c r="AQ58" s="170"/>
      <c r="AR58" s="170"/>
      <c r="AS58" s="170"/>
      <c r="AT58" s="170"/>
      <c r="AU58" s="162"/>
      <c r="AV58" s="162"/>
      <c r="AW58" s="162"/>
      <c r="AX58" s="162"/>
    </row>
    <row r="59" spans="1:50" s="166" customFormat="1" ht="25" customHeight="1" x14ac:dyDescent="0.35">
      <c r="A59"/>
      <c r="C59"/>
      <c r="D59"/>
      <c r="E59"/>
      <c r="F59"/>
      <c r="G59"/>
      <c r="H59"/>
      <c r="I59"/>
      <c r="J59"/>
      <c r="K59"/>
      <c r="L59"/>
      <c r="M59"/>
      <c r="N59"/>
      <c r="O59"/>
      <c r="P59"/>
      <c r="Q59"/>
      <c r="R59"/>
      <c r="S59"/>
      <c r="T59"/>
      <c r="U59"/>
      <c r="V59"/>
      <c r="W59"/>
      <c r="X59"/>
      <c r="Y59"/>
      <c r="Z59"/>
      <c r="AA59"/>
      <c r="AB59"/>
      <c r="AC59"/>
      <c r="AD59"/>
      <c r="AE59"/>
      <c r="AF59"/>
      <c r="AG59" s="87"/>
      <c r="AH59"/>
      <c r="AI59"/>
      <c r="AJ59"/>
      <c r="AK59"/>
      <c r="AL59" s="170"/>
      <c r="AN59" s="170"/>
      <c r="AO59" s="170"/>
      <c r="AP59" s="170"/>
      <c r="AQ59" s="170"/>
      <c r="AR59" s="170"/>
      <c r="AS59" s="170"/>
      <c r="AT59" s="170"/>
      <c r="AU59" s="162"/>
      <c r="AV59" s="162"/>
      <c r="AW59" s="162"/>
      <c r="AX59" s="162"/>
    </row>
    <row r="60" spans="1:50" s="166" customFormat="1" ht="25" customHeight="1" x14ac:dyDescent="0.35">
      <c r="A60"/>
      <c r="C60"/>
      <c r="D60"/>
      <c r="E60"/>
      <c r="F60"/>
      <c r="G60"/>
      <c r="H60"/>
      <c r="I60"/>
      <c r="J60"/>
      <c r="K60"/>
      <c r="L60"/>
      <c r="M60"/>
      <c r="N60"/>
      <c r="O60"/>
      <c r="P60"/>
      <c r="Q60"/>
      <c r="R60"/>
      <c r="S60"/>
      <c r="T60"/>
      <c r="U60"/>
      <c r="V60"/>
      <c r="W60"/>
      <c r="X60"/>
      <c r="Y60"/>
      <c r="Z60"/>
      <c r="AA60"/>
      <c r="AB60"/>
      <c r="AC60"/>
      <c r="AD60"/>
      <c r="AE60"/>
      <c r="AF60"/>
      <c r="AG60"/>
      <c r="AH60"/>
      <c r="AI60"/>
      <c r="AJ60"/>
      <c r="AK60"/>
      <c r="AL60" s="170"/>
      <c r="AN60" s="170"/>
      <c r="AO60" s="170"/>
      <c r="AP60" s="170"/>
      <c r="AQ60" s="170"/>
      <c r="AR60" s="170"/>
      <c r="AS60" s="170"/>
      <c r="AT60" s="170"/>
      <c r="AU60" s="162"/>
      <c r="AV60" s="162"/>
      <c r="AW60" s="162"/>
      <c r="AX60" s="162"/>
    </row>
    <row r="61" spans="1:50" s="166" customFormat="1" ht="25" customHeight="1" x14ac:dyDescent="0.35">
      <c r="A61"/>
      <c r="C61"/>
      <c r="D61"/>
      <c r="E61"/>
      <c r="F61"/>
      <c r="G61"/>
      <c r="H61"/>
      <c r="I61"/>
      <c r="J61"/>
      <c r="K61"/>
      <c r="L61"/>
      <c r="M61"/>
      <c r="N61"/>
      <c r="O61"/>
      <c r="P61"/>
      <c r="Q61"/>
      <c r="R61"/>
      <c r="S61"/>
      <c r="T61"/>
      <c r="U61"/>
      <c r="V61"/>
      <c r="W61"/>
      <c r="X61"/>
      <c r="Y61" s="190"/>
      <c r="Z61" s="190"/>
      <c r="AA61"/>
      <c r="AB61"/>
      <c r="AC61"/>
      <c r="AD61"/>
      <c r="AE61"/>
      <c r="AF61"/>
      <c r="AG61"/>
      <c r="AH61"/>
      <c r="AI61"/>
      <c r="AJ61"/>
      <c r="AK61"/>
      <c r="AL61" s="170"/>
      <c r="AN61" s="170"/>
      <c r="AO61" s="170"/>
      <c r="AP61" s="170"/>
      <c r="AQ61" s="170"/>
      <c r="AR61" s="170"/>
      <c r="AS61" s="170"/>
      <c r="AT61" s="170"/>
      <c r="AU61" s="162"/>
      <c r="AV61" s="162"/>
      <c r="AW61" s="162"/>
      <c r="AX61" s="162"/>
    </row>
    <row r="62" spans="1:50" s="166" customFormat="1" ht="25" customHeight="1" x14ac:dyDescent="0.35">
      <c r="A62"/>
      <c r="C62"/>
      <c r="D62"/>
      <c r="E62"/>
      <c r="F62"/>
      <c r="G62"/>
      <c r="H62"/>
      <c r="I62"/>
      <c r="J62"/>
      <c r="K62"/>
      <c r="L62"/>
      <c r="M62"/>
      <c r="N62"/>
      <c r="O62"/>
      <c r="P62"/>
      <c r="Q62"/>
      <c r="R62"/>
      <c r="S62"/>
      <c r="T62"/>
      <c r="U62"/>
      <c r="V62"/>
      <c r="W62"/>
      <c r="X62"/>
      <c r="Y62"/>
      <c r="Z62"/>
      <c r="AA62"/>
      <c r="AB62"/>
      <c r="AC62"/>
      <c r="AD62"/>
      <c r="AE62"/>
      <c r="AF62"/>
      <c r="AG62"/>
      <c r="AH62"/>
      <c r="AI62"/>
      <c r="AJ62"/>
      <c r="AK62"/>
      <c r="AL62" s="170"/>
      <c r="AN62" s="170"/>
      <c r="AO62" s="170"/>
      <c r="AP62" s="170"/>
      <c r="AQ62" s="170"/>
      <c r="AR62" s="170"/>
      <c r="AS62" s="170"/>
      <c r="AT62" s="170"/>
      <c r="AU62" s="162"/>
      <c r="AV62" s="162"/>
      <c r="AW62" s="162"/>
      <c r="AX62" s="162"/>
    </row>
    <row r="63" spans="1:50" s="166" customFormat="1" ht="25" customHeight="1" x14ac:dyDescent="0.35">
      <c r="A63"/>
      <c r="C63"/>
      <c r="D63"/>
      <c r="E63"/>
      <c r="F63"/>
      <c r="G63"/>
      <c r="H63"/>
      <c r="I63"/>
      <c r="J63"/>
      <c r="K63"/>
      <c r="L63"/>
      <c r="M63"/>
      <c r="N63"/>
      <c r="O63"/>
      <c r="P63"/>
      <c r="Q63"/>
      <c r="R63"/>
      <c r="S63"/>
      <c r="T63"/>
      <c r="U63"/>
      <c r="V63"/>
      <c r="W63"/>
      <c r="X63"/>
      <c r="Y63"/>
      <c r="Z63"/>
      <c r="AA63"/>
      <c r="AB63"/>
      <c r="AC63"/>
      <c r="AD63"/>
      <c r="AE63"/>
      <c r="AF63"/>
      <c r="AG63"/>
      <c r="AH63"/>
      <c r="AI63"/>
      <c r="AJ63"/>
      <c r="AK63"/>
      <c r="AL63" s="170"/>
      <c r="AN63" s="170"/>
      <c r="AO63" s="170"/>
      <c r="AP63" s="170"/>
      <c r="AQ63" s="170"/>
      <c r="AR63" s="170"/>
      <c r="AS63" s="170"/>
      <c r="AT63" s="170"/>
      <c r="AU63" s="162"/>
      <c r="AV63" s="162"/>
      <c r="AW63" s="162"/>
      <c r="AX63" s="162"/>
    </row>
    <row r="64" spans="1:50" s="166" customFormat="1" ht="25" customHeight="1" x14ac:dyDescent="0.35">
      <c r="A64"/>
      <c r="C64"/>
      <c r="D64"/>
      <c r="E64"/>
      <c r="F64"/>
      <c r="G64"/>
      <c r="H64"/>
      <c r="I64"/>
      <c r="J64"/>
      <c r="K64"/>
      <c r="L64"/>
      <c r="M64"/>
      <c r="N64"/>
      <c r="O64"/>
      <c r="P64"/>
      <c r="Q64"/>
      <c r="R64"/>
      <c r="S64"/>
      <c r="T64"/>
      <c r="U64"/>
      <c r="V64"/>
      <c r="W64"/>
      <c r="X64"/>
      <c r="Y64"/>
      <c r="Z64"/>
      <c r="AA64"/>
      <c r="AB64"/>
      <c r="AC64"/>
      <c r="AD64"/>
      <c r="AE64"/>
      <c r="AF64"/>
      <c r="AG64"/>
      <c r="AH64"/>
      <c r="AI64"/>
      <c r="AJ64"/>
      <c r="AK64"/>
      <c r="AL64" s="170"/>
      <c r="AN64" s="170"/>
      <c r="AO64" s="170"/>
      <c r="AP64" s="170"/>
      <c r="AQ64" s="170"/>
      <c r="AR64" s="170"/>
      <c r="AS64" s="170"/>
      <c r="AT64" s="170"/>
      <c r="AU64" s="162"/>
      <c r="AV64" s="162"/>
      <c r="AW64" s="162"/>
      <c r="AX64" s="162"/>
    </row>
    <row r="65" spans="1:50" s="166" customFormat="1" ht="25" customHeight="1" x14ac:dyDescent="0.35">
      <c r="A65"/>
      <c r="C65"/>
      <c r="D65"/>
      <c r="E65"/>
      <c r="F65"/>
      <c r="G65"/>
      <c r="H65"/>
      <c r="I65"/>
      <c r="J65"/>
      <c r="K65"/>
      <c r="L65"/>
      <c r="M65"/>
      <c r="N65"/>
      <c r="O65"/>
      <c r="P65"/>
      <c r="Q65"/>
      <c r="R65"/>
      <c r="S65"/>
      <c r="T65"/>
      <c r="U65"/>
      <c r="V65"/>
      <c r="W65"/>
      <c r="X65"/>
      <c r="Y65"/>
      <c r="Z65"/>
      <c r="AA65"/>
      <c r="AB65"/>
      <c r="AC65"/>
      <c r="AD65"/>
      <c r="AE65"/>
      <c r="AF65"/>
      <c r="AG65"/>
      <c r="AH65"/>
      <c r="AI65"/>
      <c r="AJ65"/>
      <c r="AK65"/>
      <c r="AL65" s="170"/>
      <c r="AN65" s="170"/>
      <c r="AO65" s="170"/>
      <c r="AP65" s="170"/>
      <c r="AQ65" s="170"/>
      <c r="AR65" s="170"/>
      <c r="AS65" s="170"/>
      <c r="AT65" s="170"/>
      <c r="AU65" s="162"/>
      <c r="AV65" s="162"/>
      <c r="AW65" s="162"/>
      <c r="AX65" s="162"/>
    </row>
    <row r="66" spans="1:50" s="166" customFormat="1" ht="25" customHeight="1" x14ac:dyDescent="0.35">
      <c r="A66"/>
      <c r="C66"/>
      <c r="D66"/>
      <c r="E66"/>
      <c r="F66"/>
      <c r="G66"/>
      <c r="H66"/>
      <c r="I66"/>
      <c r="J66"/>
      <c r="K66"/>
      <c r="L66"/>
      <c r="M66"/>
      <c r="N66"/>
      <c r="O66"/>
      <c r="P66"/>
      <c r="Q66"/>
      <c r="R66"/>
      <c r="S66"/>
      <c r="T66"/>
      <c r="U66"/>
      <c r="V66"/>
      <c r="W66"/>
      <c r="X66"/>
      <c r="Y66"/>
      <c r="Z66"/>
      <c r="AA66"/>
      <c r="AB66"/>
      <c r="AC66"/>
      <c r="AD66"/>
      <c r="AE66"/>
      <c r="AF66"/>
      <c r="AG66"/>
      <c r="AH66"/>
      <c r="AI66"/>
      <c r="AJ66"/>
      <c r="AK66"/>
      <c r="AL66" s="170"/>
      <c r="AN66" s="170"/>
      <c r="AO66" s="170"/>
      <c r="AP66" s="170"/>
      <c r="AQ66" s="170"/>
      <c r="AR66" s="170"/>
      <c r="AS66" s="170"/>
      <c r="AT66" s="170"/>
      <c r="AU66" s="162"/>
      <c r="AV66" s="162"/>
      <c r="AW66" s="162"/>
      <c r="AX66" s="162"/>
    </row>
    <row r="67" spans="1:50" s="166" customFormat="1" ht="25" customHeight="1" x14ac:dyDescent="0.35">
      <c r="A67"/>
      <c r="C67"/>
      <c r="D67"/>
      <c r="E67"/>
      <c r="F67"/>
      <c r="G67"/>
      <c r="H67"/>
      <c r="I67"/>
      <c r="J67"/>
      <c r="K67"/>
      <c r="L67"/>
      <c r="M67"/>
      <c r="N67"/>
      <c r="O67"/>
      <c r="P67"/>
      <c r="Q67"/>
      <c r="R67"/>
      <c r="S67"/>
      <c r="T67"/>
      <c r="U67"/>
      <c r="V67"/>
      <c r="W67"/>
      <c r="X67"/>
      <c r="Y67"/>
      <c r="Z67"/>
      <c r="AA67"/>
      <c r="AB67"/>
      <c r="AC67"/>
      <c r="AD67"/>
      <c r="AE67"/>
      <c r="AF67"/>
      <c r="AG67"/>
      <c r="AH67"/>
      <c r="AI67"/>
      <c r="AJ67"/>
      <c r="AK67"/>
      <c r="AL67" s="170"/>
      <c r="AN67" s="170"/>
      <c r="AO67" s="170"/>
      <c r="AP67" s="170"/>
      <c r="AQ67" s="170"/>
      <c r="AR67" s="170"/>
      <c r="AS67" s="170"/>
      <c r="AT67" s="170"/>
      <c r="AU67" s="162"/>
      <c r="AV67" s="162"/>
      <c r="AW67" s="162"/>
      <c r="AX67" s="162"/>
    </row>
    <row r="68" spans="1:50" s="166" customFormat="1" ht="25" customHeight="1" x14ac:dyDescent="0.35">
      <c r="A68"/>
      <c r="C68"/>
      <c r="D68"/>
      <c r="E68"/>
      <c r="F68"/>
      <c r="G68"/>
      <c r="H68"/>
      <c r="I68"/>
      <c r="J68"/>
      <c r="K68"/>
      <c r="L68"/>
      <c r="M68"/>
      <c r="N68"/>
      <c r="O68"/>
      <c r="P68"/>
      <c r="Q68"/>
      <c r="R68"/>
      <c r="S68"/>
      <c r="T68"/>
      <c r="U68"/>
      <c r="V68"/>
      <c r="W68"/>
      <c r="X68"/>
      <c r="Y68"/>
      <c r="Z68"/>
      <c r="AA68"/>
      <c r="AB68"/>
      <c r="AC68"/>
      <c r="AD68"/>
      <c r="AE68"/>
      <c r="AF68"/>
      <c r="AG68"/>
      <c r="AH68"/>
      <c r="AI68"/>
      <c r="AJ68"/>
      <c r="AK68"/>
      <c r="AL68" s="170"/>
      <c r="AN68" s="170"/>
      <c r="AO68" s="170"/>
      <c r="AP68" s="170"/>
      <c r="AQ68" s="170"/>
      <c r="AR68" s="170"/>
      <c r="AS68" s="170"/>
      <c r="AT68" s="170"/>
      <c r="AU68" s="162"/>
      <c r="AV68" s="162"/>
      <c r="AW68" s="162"/>
      <c r="AX68" s="162"/>
    </row>
    <row r="69" spans="1:50" s="166" customFormat="1" ht="25" customHeight="1" x14ac:dyDescent="0.35">
      <c r="A69"/>
      <c r="C69"/>
      <c r="D69"/>
      <c r="E69"/>
      <c r="F69"/>
      <c r="G69"/>
      <c r="H69"/>
      <c r="I69"/>
      <c r="J69"/>
      <c r="K69"/>
      <c r="L69"/>
      <c r="M69"/>
      <c r="N69"/>
      <c r="O69"/>
      <c r="P69"/>
      <c r="Q69"/>
      <c r="R69"/>
      <c r="S69"/>
      <c r="T69"/>
      <c r="U69"/>
      <c r="V69"/>
      <c r="W69"/>
      <c r="X69"/>
      <c r="Y69"/>
      <c r="Z69"/>
      <c r="AA69"/>
      <c r="AB69"/>
      <c r="AC69"/>
      <c r="AD69"/>
      <c r="AE69"/>
      <c r="AF69"/>
      <c r="AG69"/>
      <c r="AH69"/>
      <c r="AI69"/>
      <c r="AJ69"/>
      <c r="AK69"/>
      <c r="AL69" s="170"/>
      <c r="AN69" s="170"/>
      <c r="AO69" s="170"/>
      <c r="AP69" s="170"/>
      <c r="AQ69" s="170"/>
      <c r="AR69" s="170"/>
      <c r="AS69" s="170"/>
      <c r="AT69" s="170"/>
      <c r="AU69" s="162"/>
      <c r="AV69" s="162"/>
      <c r="AW69" s="162"/>
      <c r="AX69" s="162"/>
    </row>
    <row r="70" spans="1:50" s="166" customFormat="1" ht="25" customHeight="1" x14ac:dyDescent="0.35">
      <c r="A70"/>
      <c r="C70"/>
      <c r="D70"/>
      <c r="E70"/>
      <c r="F70"/>
      <c r="G70"/>
      <c r="H70"/>
      <c r="I70"/>
      <c r="J70"/>
      <c r="K70"/>
      <c r="L70"/>
      <c r="M70"/>
      <c r="N70"/>
      <c r="O70"/>
      <c r="P70"/>
      <c r="Q70"/>
      <c r="R70"/>
      <c r="S70"/>
      <c r="T70"/>
      <c r="U70"/>
      <c r="V70"/>
      <c r="W70"/>
      <c r="X70"/>
      <c r="Y70"/>
      <c r="Z70"/>
      <c r="AA70"/>
      <c r="AB70"/>
      <c r="AC70"/>
      <c r="AD70"/>
      <c r="AE70"/>
      <c r="AF70"/>
      <c r="AG70"/>
      <c r="AH70"/>
      <c r="AI70"/>
      <c r="AJ70"/>
      <c r="AK70"/>
      <c r="AL70" s="170"/>
      <c r="AN70" s="170"/>
      <c r="AO70" s="170"/>
      <c r="AP70" s="170"/>
      <c r="AQ70" s="170"/>
      <c r="AR70" s="170"/>
      <c r="AS70" s="170"/>
      <c r="AT70" s="170"/>
      <c r="AU70" s="162"/>
      <c r="AV70" s="162"/>
      <c r="AW70" s="162"/>
      <c r="AX70" s="162"/>
    </row>
    <row r="71" spans="1:50" s="166" customFormat="1" ht="25" customHeight="1" x14ac:dyDescent="0.35">
      <c r="A71"/>
      <c r="C71"/>
      <c r="D71"/>
      <c r="E71"/>
      <c r="F71"/>
      <c r="G71"/>
      <c r="H71"/>
      <c r="I71"/>
      <c r="J71"/>
      <c r="K71"/>
      <c r="L71"/>
      <c r="M71"/>
      <c r="N71"/>
      <c r="O71"/>
      <c r="P71"/>
      <c r="Q71"/>
      <c r="R71"/>
      <c r="S71"/>
      <c r="T71"/>
      <c r="U71"/>
      <c r="V71"/>
      <c r="W71"/>
      <c r="X71"/>
      <c r="Y71"/>
      <c r="Z71"/>
      <c r="AA71"/>
      <c r="AB71"/>
      <c r="AC71"/>
      <c r="AD71"/>
      <c r="AE71"/>
      <c r="AF71"/>
      <c r="AG71"/>
      <c r="AH71"/>
      <c r="AI71"/>
      <c r="AJ71"/>
      <c r="AK71"/>
      <c r="AL71" s="170"/>
      <c r="AN71" s="170"/>
      <c r="AO71" s="170"/>
      <c r="AP71" s="170"/>
      <c r="AQ71" s="170"/>
      <c r="AR71" s="170"/>
      <c r="AS71" s="170"/>
      <c r="AT71" s="170"/>
      <c r="AU71" s="162"/>
      <c r="AV71" s="162"/>
      <c r="AW71" s="162"/>
      <c r="AX71" s="162"/>
    </row>
    <row r="72" spans="1:50" s="166" customFormat="1" ht="25" customHeight="1" x14ac:dyDescent="0.35">
      <c r="A72"/>
      <c r="C72"/>
      <c r="D72"/>
      <c r="E72"/>
      <c r="F72"/>
      <c r="G72"/>
      <c r="H72"/>
      <c r="I72"/>
      <c r="J72"/>
      <c r="K72"/>
      <c r="L72"/>
      <c r="M72"/>
      <c r="N72"/>
      <c r="O72"/>
      <c r="P72"/>
      <c r="Q72"/>
      <c r="R72"/>
      <c r="S72"/>
      <c r="T72"/>
      <c r="U72"/>
      <c r="V72"/>
      <c r="W72"/>
      <c r="X72"/>
      <c r="Y72"/>
      <c r="Z72"/>
      <c r="AA72"/>
      <c r="AB72"/>
      <c r="AC72"/>
      <c r="AD72"/>
      <c r="AE72"/>
      <c r="AF72"/>
      <c r="AG72"/>
      <c r="AH72"/>
      <c r="AI72"/>
      <c r="AJ72"/>
      <c r="AK72"/>
      <c r="AL72" s="170"/>
      <c r="AN72" s="170"/>
      <c r="AO72" s="170"/>
      <c r="AP72" s="170"/>
      <c r="AQ72" s="170"/>
      <c r="AR72" s="170"/>
      <c r="AS72" s="170"/>
      <c r="AT72" s="170"/>
      <c r="AU72" s="162"/>
      <c r="AV72" s="162"/>
      <c r="AW72" s="162"/>
      <c r="AX72" s="162"/>
    </row>
    <row r="73" spans="1:50" s="166" customFormat="1" ht="25" customHeight="1" x14ac:dyDescent="0.35">
      <c r="A73"/>
      <c r="C73"/>
      <c r="D73"/>
      <c r="E73"/>
      <c r="F73"/>
      <c r="G73"/>
      <c r="H73"/>
      <c r="I73"/>
      <c r="J73"/>
      <c r="K73"/>
      <c r="L73"/>
      <c r="M73"/>
      <c r="N73"/>
      <c r="O73"/>
      <c r="P73"/>
      <c r="Q73"/>
      <c r="R73"/>
      <c r="S73"/>
      <c r="T73"/>
      <c r="U73"/>
      <c r="V73"/>
      <c r="W73"/>
      <c r="X73"/>
      <c r="Y73"/>
      <c r="Z73"/>
      <c r="AA73"/>
      <c r="AB73"/>
      <c r="AC73"/>
      <c r="AD73"/>
      <c r="AE73"/>
      <c r="AF73"/>
      <c r="AG73"/>
      <c r="AH73"/>
      <c r="AI73"/>
      <c r="AJ73"/>
      <c r="AK73"/>
      <c r="AL73" s="170"/>
      <c r="AN73" s="170"/>
      <c r="AO73" s="170"/>
      <c r="AP73" s="170"/>
      <c r="AQ73" s="170"/>
      <c r="AR73" s="170"/>
      <c r="AS73" s="170"/>
      <c r="AT73" s="170"/>
      <c r="AU73" s="162"/>
      <c r="AV73" s="162"/>
      <c r="AW73" s="162"/>
      <c r="AX73" s="162"/>
    </row>
    <row r="74" spans="1:50" s="166" customFormat="1" ht="25" customHeight="1" x14ac:dyDescent="0.35">
      <c r="A74"/>
      <c r="C74"/>
      <c r="D74"/>
      <c r="E74"/>
      <c r="F74"/>
      <c r="G74"/>
      <c r="H74"/>
      <c r="I74"/>
      <c r="J74"/>
      <c r="K74"/>
      <c r="L74"/>
      <c r="M74"/>
      <c r="N74"/>
      <c r="O74"/>
      <c r="P74"/>
      <c r="Q74"/>
      <c r="R74"/>
      <c r="S74"/>
      <c r="T74"/>
      <c r="U74"/>
      <c r="V74"/>
      <c r="W74"/>
      <c r="X74"/>
      <c r="Y74"/>
      <c r="Z74"/>
      <c r="AA74"/>
      <c r="AB74"/>
      <c r="AC74"/>
      <c r="AD74"/>
      <c r="AE74"/>
      <c r="AF74"/>
      <c r="AG74"/>
      <c r="AH74"/>
      <c r="AI74"/>
      <c r="AJ74"/>
      <c r="AK74"/>
      <c r="AL74" s="170"/>
      <c r="AN74" s="170"/>
      <c r="AO74" s="170"/>
      <c r="AP74" s="170"/>
      <c r="AQ74" s="170"/>
      <c r="AR74" s="170"/>
      <c r="AS74" s="170"/>
      <c r="AT74" s="170"/>
      <c r="AU74" s="162"/>
      <c r="AV74" s="162"/>
      <c r="AW74" s="162"/>
      <c r="AX74" s="162"/>
    </row>
    <row r="75" spans="1:50" s="166" customFormat="1" ht="25" customHeight="1" x14ac:dyDescent="0.35">
      <c r="A75"/>
      <c r="C75"/>
      <c r="D75"/>
      <c r="E75"/>
      <c r="F75"/>
      <c r="G75"/>
      <c r="H75"/>
      <c r="I75"/>
      <c r="J75"/>
      <c r="K75"/>
      <c r="L75"/>
      <c r="M75"/>
      <c r="N75"/>
      <c r="O75"/>
      <c r="P75"/>
      <c r="Q75"/>
      <c r="R75"/>
      <c r="S75"/>
      <c r="T75"/>
      <c r="U75"/>
      <c r="V75"/>
      <c r="W75"/>
      <c r="X75"/>
      <c r="Y75"/>
      <c r="Z75"/>
      <c r="AA75"/>
      <c r="AB75"/>
      <c r="AC75"/>
      <c r="AD75"/>
      <c r="AE75"/>
      <c r="AF75"/>
      <c r="AG75"/>
      <c r="AH75"/>
      <c r="AI75"/>
      <c r="AJ75"/>
      <c r="AK75"/>
      <c r="AL75" s="170"/>
      <c r="AN75" s="170"/>
      <c r="AO75" s="170"/>
      <c r="AP75" s="170"/>
      <c r="AQ75" s="170"/>
      <c r="AR75" s="170"/>
      <c r="AS75" s="170"/>
      <c r="AT75" s="170"/>
      <c r="AU75" s="162"/>
      <c r="AV75" s="162"/>
      <c r="AW75" s="162"/>
      <c r="AX75" s="162"/>
    </row>
    <row r="76" spans="1:50" s="166" customFormat="1" ht="25" customHeight="1" x14ac:dyDescent="0.35">
      <c r="A76"/>
      <c r="C76"/>
      <c r="D76"/>
      <c r="E76"/>
      <c r="F76"/>
      <c r="G76"/>
      <c r="H76"/>
      <c r="I76"/>
      <c r="J76"/>
      <c r="K76"/>
      <c r="L76"/>
      <c r="M76"/>
      <c r="N76"/>
      <c r="O76"/>
      <c r="P76"/>
      <c r="Q76"/>
      <c r="R76"/>
      <c r="S76"/>
      <c r="T76"/>
      <c r="U76"/>
      <c r="V76"/>
      <c r="W76"/>
      <c r="X76"/>
      <c r="Y76"/>
      <c r="Z76"/>
      <c r="AA76"/>
      <c r="AB76"/>
      <c r="AC76"/>
      <c r="AD76"/>
      <c r="AE76"/>
      <c r="AF76"/>
      <c r="AG76"/>
      <c r="AH76"/>
      <c r="AI76"/>
      <c r="AJ76"/>
      <c r="AK76"/>
      <c r="AL76" s="170"/>
      <c r="AN76" s="170"/>
      <c r="AO76" s="170"/>
      <c r="AP76" s="170"/>
      <c r="AQ76" s="170"/>
      <c r="AR76" s="170"/>
      <c r="AS76" s="170"/>
      <c r="AT76" s="170"/>
      <c r="AU76" s="162"/>
      <c r="AV76" s="162"/>
      <c r="AW76" s="162"/>
      <c r="AX76" s="162"/>
    </row>
    <row r="77" spans="1:50" s="166" customFormat="1" ht="25" customHeight="1" x14ac:dyDescent="0.35">
      <c r="A77"/>
      <c r="C77"/>
      <c r="D77"/>
      <c r="E77"/>
      <c r="F77"/>
      <c r="G77"/>
      <c r="H77"/>
      <c r="I77"/>
      <c r="J77"/>
      <c r="K77"/>
      <c r="L77"/>
      <c r="M77"/>
      <c r="N77"/>
      <c r="O77"/>
      <c r="P77"/>
      <c r="Q77"/>
      <c r="R77"/>
      <c r="S77"/>
      <c r="T77"/>
      <c r="U77"/>
      <c r="V77"/>
      <c r="W77"/>
      <c r="X77"/>
      <c r="Y77"/>
      <c r="Z77"/>
      <c r="AA77"/>
      <c r="AB77"/>
      <c r="AC77"/>
      <c r="AD77"/>
      <c r="AE77"/>
      <c r="AF77"/>
      <c r="AG77"/>
      <c r="AH77"/>
      <c r="AI77"/>
      <c r="AJ77"/>
      <c r="AK77"/>
      <c r="AL77" s="170"/>
      <c r="AN77" s="170"/>
      <c r="AO77" s="170"/>
      <c r="AP77" s="170"/>
      <c r="AQ77" s="170"/>
      <c r="AR77" s="170"/>
      <c r="AS77" s="170"/>
      <c r="AT77" s="170"/>
      <c r="AU77" s="162"/>
      <c r="AV77" s="162"/>
      <c r="AW77" s="162"/>
      <c r="AX77" s="162"/>
    </row>
    <row r="78" spans="1:50" s="166" customFormat="1" ht="25" customHeight="1" x14ac:dyDescent="0.35">
      <c r="A78"/>
      <c r="C78"/>
      <c r="D78"/>
      <c r="E78"/>
      <c r="F78"/>
      <c r="G78"/>
      <c r="H78"/>
      <c r="I78"/>
      <c r="J78"/>
      <c r="K78"/>
      <c r="L78"/>
      <c r="M78"/>
      <c r="N78"/>
      <c r="O78"/>
      <c r="P78"/>
      <c r="Q78"/>
      <c r="R78"/>
      <c r="S78"/>
      <c r="T78"/>
      <c r="U78"/>
      <c r="V78"/>
      <c r="W78"/>
      <c r="X78"/>
      <c r="Y78"/>
      <c r="Z78"/>
      <c r="AA78"/>
      <c r="AB78"/>
      <c r="AC78"/>
      <c r="AD78"/>
      <c r="AE78"/>
      <c r="AF78"/>
      <c r="AG78"/>
      <c r="AH78"/>
      <c r="AI78"/>
      <c r="AJ78"/>
      <c r="AK78"/>
      <c r="AL78" s="170"/>
      <c r="AN78" s="170"/>
      <c r="AO78" s="170"/>
      <c r="AP78" s="170"/>
      <c r="AQ78" s="170"/>
      <c r="AR78" s="170"/>
      <c r="AS78" s="170"/>
      <c r="AT78" s="170"/>
      <c r="AU78" s="162"/>
      <c r="AV78" s="162"/>
      <c r="AW78" s="162"/>
      <c r="AX78" s="162"/>
    </row>
    <row r="79" spans="1:50" s="166" customFormat="1" ht="25" customHeight="1" x14ac:dyDescent="0.35">
      <c r="A79"/>
      <c r="C79"/>
      <c r="D79"/>
      <c r="E79"/>
      <c r="F79"/>
      <c r="G79"/>
      <c r="H79"/>
      <c r="I79"/>
      <c r="J79"/>
      <c r="K79"/>
      <c r="L79"/>
      <c r="M79"/>
      <c r="N79"/>
      <c r="O79"/>
      <c r="P79"/>
      <c r="Q79"/>
      <c r="R79"/>
      <c r="S79"/>
      <c r="T79"/>
      <c r="U79"/>
      <c r="V79"/>
      <c r="W79"/>
      <c r="X79"/>
      <c r="Y79"/>
      <c r="Z79"/>
      <c r="AA79"/>
      <c r="AB79"/>
      <c r="AC79"/>
      <c r="AD79"/>
      <c r="AE79"/>
      <c r="AF79"/>
      <c r="AG79"/>
      <c r="AH79"/>
      <c r="AI79"/>
      <c r="AJ79"/>
      <c r="AK79"/>
      <c r="AL79" s="170"/>
      <c r="AN79" s="170"/>
      <c r="AO79" s="170"/>
      <c r="AP79" s="170"/>
      <c r="AQ79" s="170"/>
      <c r="AR79" s="170"/>
      <c r="AS79" s="170"/>
      <c r="AT79" s="170"/>
      <c r="AU79" s="162"/>
      <c r="AV79" s="162"/>
      <c r="AW79" s="162"/>
      <c r="AX79" s="162"/>
    </row>
    <row r="80" spans="1:50" s="166" customFormat="1" ht="25" customHeight="1" x14ac:dyDescent="0.35">
      <c r="A80"/>
      <c r="C80"/>
      <c r="D80"/>
      <c r="E80"/>
      <c r="F80"/>
      <c r="G80"/>
      <c r="H80"/>
      <c r="I80"/>
      <c r="J80"/>
      <c r="K80"/>
      <c r="L80"/>
      <c r="M80"/>
      <c r="N80"/>
      <c r="O80"/>
      <c r="P80"/>
      <c r="Q80"/>
      <c r="R80"/>
      <c r="S80"/>
      <c r="T80"/>
      <c r="U80"/>
      <c r="V80"/>
      <c r="W80"/>
      <c r="X80"/>
      <c r="Y80"/>
      <c r="Z80"/>
      <c r="AA80"/>
      <c r="AB80"/>
      <c r="AC80"/>
      <c r="AD80"/>
      <c r="AE80"/>
      <c r="AF80"/>
      <c r="AG80"/>
      <c r="AH80"/>
      <c r="AI80"/>
      <c r="AJ80"/>
      <c r="AK80"/>
      <c r="AL80" s="170"/>
      <c r="AN80" s="170"/>
      <c r="AO80" s="170"/>
      <c r="AP80" s="170"/>
      <c r="AQ80" s="170"/>
      <c r="AR80" s="170"/>
      <c r="AS80" s="170"/>
      <c r="AT80" s="170"/>
      <c r="AU80" s="162"/>
      <c r="AV80" s="162"/>
      <c r="AW80" s="162"/>
      <c r="AX80" s="162"/>
    </row>
    <row r="81" spans="1:50" s="166" customFormat="1" ht="25" customHeight="1" x14ac:dyDescent="0.35">
      <c r="A81"/>
      <c r="C81"/>
      <c r="D81"/>
      <c r="E81"/>
      <c r="F81"/>
      <c r="G81"/>
      <c r="H81"/>
      <c r="I81"/>
      <c r="J81"/>
      <c r="K81"/>
      <c r="L81"/>
      <c r="M81"/>
      <c r="N81"/>
      <c r="O81"/>
      <c r="P81"/>
      <c r="Q81"/>
      <c r="R81"/>
      <c r="S81"/>
      <c r="T81"/>
      <c r="U81"/>
      <c r="V81"/>
      <c r="W81"/>
      <c r="X81"/>
      <c r="Y81"/>
      <c r="Z81"/>
      <c r="AA81"/>
      <c r="AB81"/>
      <c r="AC81"/>
      <c r="AD81"/>
      <c r="AE81"/>
      <c r="AF81"/>
      <c r="AG81"/>
      <c r="AH81"/>
      <c r="AI81"/>
      <c r="AJ81"/>
      <c r="AK81"/>
      <c r="AL81" s="170"/>
      <c r="AN81" s="170"/>
      <c r="AO81" s="170"/>
      <c r="AP81" s="170"/>
      <c r="AQ81" s="170"/>
      <c r="AR81" s="170"/>
      <c r="AS81" s="170"/>
      <c r="AT81" s="170"/>
      <c r="AU81" s="162"/>
      <c r="AV81" s="162"/>
      <c r="AW81" s="162"/>
      <c r="AX81" s="162"/>
    </row>
    <row r="82" spans="1:50" s="166" customFormat="1" ht="25" customHeight="1" x14ac:dyDescent="0.35">
      <c r="A82"/>
      <c r="C82"/>
      <c r="D82"/>
      <c r="E82"/>
      <c r="F82"/>
      <c r="G82"/>
      <c r="H82"/>
      <c r="I82"/>
      <c r="J82"/>
      <c r="K82"/>
      <c r="L82"/>
      <c r="M82"/>
      <c r="N82"/>
      <c r="O82"/>
      <c r="P82"/>
      <c r="Q82"/>
      <c r="R82"/>
      <c r="S82"/>
      <c r="T82"/>
      <c r="U82"/>
      <c r="V82"/>
      <c r="W82"/>
      <c r="X82"/>
      <c r="Y82"/>
      <c r="Z82"/>
      <c r="AA82"/>
      <c r="AB82"/>
      <c r="AC82"/>
      <c r="AD82"/>
      <c r="AE82"/>
      <c r="AF82"/>
      <c r="AG82"/>
      <c r="AH82"/>
      <c r="AI82"/>
      <c r="AJ82"/>
      <c r="AK82"/>
      <c r="AL82" s="170"/>
      <c r="AN82" s="170"/>
      <c r="AO82" s="170"/>
      <c r="AP82" s="170"/>
      <c r="AQ82" s="170"/>
      <c r="AR82" s="170"/>
      <c r="AS82" s="170"/>
      <c r="AT82" s="170"/>
    </row>
    <row r="83" spans="1:50" s="166" customFormat="1" ht="25" customHeight="1" x14ac:dyDescent="0.35">
      <c r="A83"/>
      <c r="C83"/>
      <c r="D83"/>
      <c r="E83"/>
      <c r="F83"/>
      <c r="G83"/>
      <c r="H83"/>
      <c r="I83"/>
      <c r="J83"/>
      <c r="K83"/>
      <c r="L83"/>
      <c r="M83"/>
      <c r="N83"/>
      <c r="O83"/>
      <c r="P83"/>
      <c r="Q83"/>
      <c r="R83"/>
      <c r="S83"/>
      <c r="T83"/>
      <c r="U83"/>
      <c r="V83"/>
      <c r="W83"/>
      <c r="X83"/>
      <c r="Y83"/>
      <c r="Z83"/>
      <c r="AA83"/>
      <c r="AB83"/>
      <c r="AC83"/>
      <c r="AD83"/>
      <c r="AE83"/>
      <c r="AF83"/>
      <c r="AG83"/>
      <c r="AH83"/>
      <c r="AI83"/>
      <c r="AJ83"/>
      <c r="AK83"/>
      <c r="AL83" s="170"/>
      <c r="AN83" s="170"/>
      <c r="AO83" s="170"/>
      <c r="AP83" s="170"/>
      <c r="AQ83" s="170"/>
      <c r="AR83" s="170"/>
      <c r="AS83" s="170"/>
      <c r="AT83" s="170"/>
    </row>
    <row r="84" spans="1:50" s="166" customFormat="1" ht="25" customHeight="1" x14ac:dyDescent="0.35">
      <c r="A84"/>
      <c r="C84"/>
      <c r="D84"/>
      <c r="E84"/>
      <c r="F84"/>
      <c r="G84"/>
      <c r="H84"/>
      <c r="I84"/>
      <c r="J84"/>
      <c r="K84"/>
      <c r="L84"/>
      <c r="M84"/>
      <c r="N84"/>
      <c r="O84"/>
      <c r="P84"/>
      <c r="Q84"/>
      <c r="R84"/>
      <c r="S84"/>
      <c r="T84"/>
      <c r="U84"/>
      <c r="V84"/>
      <c r="W84"/>
      <c r="X84"/>
      <c r="Y84"/>
      <c r="Z84"/>
      <c r="AA84"/>
      <c r="AB84"/>
      <c r="AC84"/>
      <c r="AD84"/>
      <c r="AE84"/>
      <c r="AF84"/>
      <c r="AG84"/>
      <c r="AH84"/>
      <c r="AI84"/>
      <c r="AJ84"/>
      <c r="AK84"/>
      <c r="AL84" s="170"/>
      <c r="AN84" s="170"/>
      <c r="AO84" s="170"/>
      <c r="AP84" s="170"/>
      <c r="AQ84" s="170"/>
      <c r="AR84" s="170"/>
      <c r="AS84" s="170"/>
      <c r="AT84" s="170"/>
    </row>
    <row r="85" spans="1:50" s="166" customFormat="1" ht="25" customHeight="1" x14ac:dyDescent="0.35">
      <c r="A85"/>
      <c r="C85"/>
      <c r="D85"/>
      <c r="E85"/>
      <c r="F85"/>
      <c r="G85"/>
      <c r="H85"/>
      <c r="I85"/>
      <c r="J85"/>
      <c r="K85"/>
      <c r="L85"/>
      <c r="M85"/>
      <c r="N85"/>
      <c r="O85"/>
      <c r="P85"/>
      <c r="Q85"/>
      <c r="R85"/>
      <c r="S85"/>
      <c r="T85"/>
      <c r="U85"/>
      <c r="V85"/>
      <c r="W85"/>
      <c r="X85"/>
      <c r="Y85"/>
      <c r="Z85"/>
      <c r="AA85"/>
      <c r="AB85"/>
      <c r="AC85"/>
      <c r="AD85"/>
      <c r="AE85"/>
      <c r="AF85"/>
      <c r="AG85"/>
      <c r="AH85"/>
      <c r="AI85"/>
      <c r="AJ85"/>
      <c r="AK85"/>
      <c r="AL85" s="170"/>
      <c r="AN85" s="170"/>
      <c r="AO85" s="170"/>
      <c r="AP85" s="170"/>
      <c r="AQ85" s="170"/>
      <c r="AR85" s="170"/>
      <c r="AS85" s="170"/>
      <c r="AT85" s="170"/>
    </row>
    <row r="86" spans="1:50" s="166" customFormat="1" ht="25" customHeight="1" x14ac:dyDescent="0.35">
      <c r="A86"/>
      <c r="C86"/>
      <c r="D86"/>
      <c r="E86"/>
      <c r="F86"/>
      <c r="G86"/>
      <c r="H86"/>
      <c r="I86"/>
      <c r="J86"/>
      <c r="K86"/>
      <c r="L86"/>
      <c r="M86"/>
      <c r="N86"/>
      <c r="O86"/>
      <c r="P86"/>
      <c r="Q86"/>
      <c r="R86"/>
      <c r="S86"/>
      <c r="T86"/>
      <c r="U86"/>
      <c r="V86"/>
      <c r="W86"/>
      <c r="X86"/>
      <c r="Y86"/>
      <c r="Z86"/>
      <c r="AA86"/>
      <c r="AB86"/>
      <c r="AC86"/>
      <c r="AD86"/>
      <c r="AE86"/>
      <c r="AF86"/>
      <c r="AG86"/>
      <c r="AH86"/>
      <c r="AI86"/>
      <c r="AJ86"/>
      <c r="AK86"/>
      <c r="AL86" s="170"/>
      <c r="AN86" s="170"/>
      <c r="AO86" s="170"/>
      <c r="AP86" s="170"/>
      <c r="AQ86" s="170"/>
      <c r="AR86" s="170"/>
      <c r="AS86" s="170"/>
      <c r="AT86" s="170"/>
    </row>
    <row r="87" spans="1:50" s="166" customFormat="1" ht="25" customHeight="1" x14ac:dyDescent="0.35">
      <c r="A87"/>
      <c r="C87"/>
      <c r="D87"/>
      <c r="E87"/>
      <c r="F87"/>
      <c r="G87"/>
      <c r="H87"/>
      <c r="I87"/>
      <c r="J87"/>
      <c r="K87"/>
      <c r="L87"/>
      <c r="M87"/>
      <c r="N87"/>
      <c r="O87"/>
      <c r="P87"/>
      <c r="Q87"/>
      <c r="R87"/>
      <c r="S87"/>
      <c r="T87"/>
      <c r="U87"/>
      <c r="V87"/>
      <c r="W87"/>
      <c r="X87"/>
      <c r="Y87"/>
      <c r="Z87"/>
      <c r="AA87"/>
      <c r="AB87"/>
      <c r="AC87"/>
      <c r="AD87"/>
      <c r="AE87"/>
      <c r="AF87"/>
      <c r="AG87"/>
      <c r="AH87"/>
      <c r="AI87"/>
      <c r="AJ87"/>
      <c r="AK87"/>
      <c r="AL87" s="170"/>
      <c r="AN87" s="170"/>
      <c r="AO87" s="170"/>
      <c r="AP87" s="170"/>
      <c r="AQ87" s="170"/>
      <c r="AR87" s="170"/>
      <c r="AS87" s="170"/>
      <c r="AT87" s="170"/>
    </row>
    <row r="88" spans="1:50" s="166" customFormat="1" ht="25" customHeight="1" x14ac:dyDescent="0.35">
      <c r="A88"/>
      <c r="C88"/>
      <c r="D88"/>
      <c r="E88"/>
      <c r="F88"/>
      <c r="G88"/>
      <c r="H88"/>
      <c r="I88"/>
      <c r="J88"/>
      <c r="K88"/>
      <c r="L88"/>
      <c r="M88"/>
      <c r="N88"/>
      <c r="O88"/>
      <c r="P88"/>
      <c r="Q88"/>
      <c r="R88"/>
      <c r="S88"/>
      <c r="T88"/>
      <c r="U88"/>
      <c r="V88"/>
      <c r="W88"/>
      <c r="X88"/>
      <c r="Y88"/>
      <c r="Z88"/>
      <c r="AA88"/>
      <c r="AB88"/>
      <c r="AC88"/>
      <c r="AD88"/>
      <c r="AE88"/>
      <c r="AF88"/>
      <c r="AG88"/>
      <c r="AH88"/>
      <c r="AI88"/>
      <c r="AJ88"/>
      <c r="AK88"/>
      <c r="AL88" s="170"/>
      <c r="AN88" s="170"/>
      <c r="AO88" s="170"/>
      <c r="AP88" s="170"/>
      <c r="AQ88" s="170"/>
      <c r="AR88" s="170"/>
      <c r="AS88" s="170"/>
      <c r="AT88" s="170"/>
    </row>
    <row r="89" spans="1:50" s="166" customFormat="1" ht="25" customHeight="1" x14ac:dyDescent="0.35">
      <c r="A89"/>
      <c r="C89"/>
      <c r="D89"/>
      <c r="E89"/>
      <c r="F89"/>
      <c r="G89"/>
      <c r="H89"/>
      <c r="I89"/>
      <c r="J89"/>
      <c r="K89"/>
      <c r="L89"/>
      <c r="M89"/>
      <c r="N89"/>
      <c r="O89"/>
      <c r="P89"/>
      <c r="Q89"/>
      <c r="R89"/>
      <c r="S89"/>
      <c r="T89"/>
      <c r="U89"/>
      <c r="V89"/>
      <c r="W89"/>
      <c r="X89"/>
      <c r="Y89"/>
      <c r="Z89"/>
      <c r="AA89"/>
      <c r="AB89"/>
      <c r="AC89"/>
      <c r="AD89"/>
      <c r="AE89"/>
      <c r="AF89"/>
      <c r="AG89"/>
      <c r="AH89"/>
      <c r="AI89"/>
      <c r="AJ89"/>
      <c r="AK89"/>
      <c r="AL89" s="170"/>
      <c r="AN89" s="170"/>
      <c r="AO89" s="170"/>
      <c r="AP89" s="170"/>
      <c r="AQ89" s="170"/>
      <c r="AR89" s="170"/>
      <c r="AS89" s="170"/>
      <c r="AT89" s="170"/>
    </row>
    <row r="90" spans="1:50" s="166" customFormat="1" ht="25" customHeight="1" x14ac:dyDescent="0.35">
      <c r="A90"/>
      <c r="C90"/>
      <c r="D90"/>
      <c r="E90"/>
      <c r="F90"/>
      <c r="G90"/>
      <c r="H90"/>
      <c r="I90"/>
      <c r="J90"/>
      <c r="K90"/>
      <c r="L90"/>
      <c r="M90"/>
      <c r="N90"/>
      <c r="O90"/>
      <c r="P90"/>
      <c r="Q90"/>
      <c r="R90"/>
      <c r="S90"/>
      <c r="T90"/>
      <c r="U90"/>
      <c r="V90"/>
      <c r="W90"/>
      <c r="X90"/>
      <c r="Y90"/>
      <c r="Z90"/>
      <c r="AA90"/>
      <c r="AB90"/>
      <c r="AC90"/>
      <c r="AD90"/>
      <c r="AE90"/>
      <c r="AF90"/>
      <c r="AG90"/>
      <c r="AH90"/>
      <c r="AI90"/>
      <c r="AJ90"/>
      <c r="AK90"/>
      <c r="AL90" s="170"/>
      <c r="AN90" s="170"/>
      <c r="AO90" s="170"/>
      <c r="AP90" s="170"/>
      <c r="AQ90" s="170"/>
      <c r="AR90" s="170"/>
      <c r="AS90" s="170"/>
      <c r="AT90" s="170"/>
    </row>
    <row r="91" spans="1:50" s="166" customFormat="1" ht="25" customHeight="1" x14ac:dyDescent="0.35">
      <c r="A91"/>
      <c r="C91"/>
      <c r="D91"/>
      <c r="E91"/>
      <c r="F91"/>
      <c r="G91"/>
      <c r="H91"/>
      <c r="I91"/>
      <c r="J91"/>
      <c r="K91"/>
      <c r="L91"/>
      <c r="M91"/>
      <c r="N91"/>
      <c r="O91"/>
      <c r="P91"/>
      <c r="Q91"/>
      <c r="R91"/>
      <c r="S91"/>
      <c r="T91"/>
      <c r="U91"/>
      <c r="V91"/>
      <c r="W91"/>
      <c r="X91"/>
      <c r="Y91"/>
      <c r="Z91"/>
      <c r="AA91"/>
      <c r="AB91"/>
      <c r="AC91"/>
      <c r="AD91"/>
      <c r="AE91"/>
      <c r="AF91"/>
      <c r="AG91"/>
      <c r="AH91"/>
      <c r="AI91"/>
      <c r="AJ91"/>
      <c r="AK91"/>
      <c r="AL91" s="170"/>
      <c r="AN91" s="170"/>
      <c r="AO91" s="170"/>
      <c r="AP91" s="170"/>
      <c r="AQ91" s="170"/>
      <c r="AR91" s="170"/>
      <c r="AS91" s="170"/>
      <c r="AT91" s="170"/>
    </row>
    <row r="92" spans="1:50" s="166" customFormat="1" ht="25" customHeight="1" x14ac:dyDescent="0.35">
      <c r="A92"/>
      <c r="C92"/>
      <c r="D92"/>
      <c r="E92"/>
      <c r="F92"/>
      <c r="G92"/>
      <c r="H92"/>
      <c r="I92"/>
      <c r="J92"/>
      <c r="K92"/>
      <c r="L92"/>
      <c r="M92"/>
      <c r="N92"/>
      <c r="O92"/>
      <c r="P92"/>
      <c r="Q92"/>
      <c r="R92"/>
      <c r="S92"/>
      <c r="T92"/>
      <c r="U92"/>
      <c r="V92"/>
      <c r="W92"/>
      <c r="X92"/>
      <c r="Y92"/>
      <c r="Z92"/>
      <c r="AA92"/>
      <c r="AB92"/>
      <c r="AC92"/>
      <c r="AD92"/>
      <c r="AE92"/>
      <c r="AF92"/>
      <c r="AG92"/>
      <c r="AH92"/>
      <c r="AI92"/>
      <c r="AJ92"/>
      <c r="AK92"/>
      <c r="AL92" s="170"/>
      <c r="AN92" s="170"/>
      <c r="AO92" s="170"/>
      <c r="AP92" s="170"/>
      <c r="AQ92" s="170"/>
      <c r="AR92" s="170"/>
      <c r="AS92" s="170"/>
      <c r="AT92" s="170"/>
    </row>
    <row r="93" spans="1:50" s="166" customFormat="1" ht="25" customHeight="1" x14ac:dyDescent="0.35">
      <c r="A93"/>
      <c r="C93"/>
      <c r="D93"/>
      <c r="E93"/>
      <c r="F93"/>
      <c r="G93"/>
      <c r="H93"/>
      <c r="I93"/>
      <c r="J93"/>
      <c r="K93"/>
      <c r="L93"/>
      <c r="M93"/>
      <c r="N93"/>
      <c r="O93"/>
      <c r="P93"/>
      <c r="Q93"/>
      <c r="R93"/>
      <c r="S93"/>
      <c r="T93"/>
      <c r="U93"/>
      <c r="V93"/>
      <c r="W93"/>
      <c r="X93"/>
      <c r="Y93"/>
      <c r="Z93"/>
      <c r="AA93"/>
      <c r="AB93"/>
      <c r="AC93"/>
      <c r="AD93"/>
      <c r="AE93"/>
      <c r="AF93"/>
      <c r="AG93"/>
      <c r="AH93"/>
      <c r="AI93"/>
      <c r="AJ93"/>
      <c r="AK93"/>
      <c r="AL93" s="170"/>
      <c r="AN93" s="170"/>
      <c r="AO93" s="170"/>
      <c r="AP93" s="170"/>
      <c r="AQ93" s="170"/>
      <c r="AR93" s="170"/>
      <c r="AS93" s="170"/>
      <c r="AT93" s="170"/>
    </row>
    <row r="94" spans="1:50" s="166" customFormat="1" ht="25" customHeight="1" x14ac:dyDescent="0.35">
      <c r="A94"/>
      <c r="C94"/>
      <c r="D94"/>
      <c r="E94"/>
      <c r="F94"/>
      <c r="G94"/>
      <c r="H94"/>
      <c r="I94"/>
      <c r="J94"/>
      <c r="K94"/>
      <c r="L94"/>
      <c r="M94"/>
      <c r="N94"/>
      <c r="O94"/>
      <c r="P94"/>
      <c r="Q94"/>
      <c r="R94"/>
      <c r="S94"/>
      <c r="T94"/>
      <c r="U94"/>
      <c r="V94"/>
      <c r="W94"/>
      <c r="X94"/>
      <c r="Y94"/>
      <c r="Z94"/>
      <c r="AA94"/>
      <c r="AB94"/>
      <c r="AC94"/>
      <c r="AD94"/>
      <c r="AE94"/>
      <c r="AF94"/>
      <c r="AG94"/>
      <c r="AH94"/>
      <c r="AI94"/>
      <c r="AJ94"/>
      <c r="AK94"/>
      <c r="AL94" s="170"/>
      <c r="AN94" s="170"/>
      <c r="AO94" s="170"/>
      <c r="AP94" s="170"/>
      <c r="AQ94" s="170"/>
      <c r="AR94" s="170"/>
      <c r="AS94" s="170"/>
      <c r="AT94" s="170"/>
    </row>
    <row r="95" spans="1:50" s="166" customFormat="1" ht="25" customHeight="1" x14ac:dyDescent="0.35">
      <c r="A95"/>
      <c r="C95"/>
      <c r="D95"/>
      <c r="E95"/>
      <c r="F95"/>
      <c r="G95"/>
      <c r="H95"/>
      <c r="I95"/>
      <c r="J95"/>
      <c r="K95"/>
      <c r="L95"/>
      <c r="M95"/>
      <c r="N95"/>
      <c r="O95"/>
      <c r="P95"/>
      <c r="Q95"/>
      <c r="R95"/>
      <c r="S95"/>
      <c r="T95"/>
      <c r="U95"/>
      <c r="V95"/>
      <c r="W95"/>
      <c r="X95"/>
      <c r="Y95"/>
      <c r="Z95"/>
      <c r="AA95"/>
      <c r="AB95"/>
      <c r="AC95"/>
      <c r="AD95"/>
      <c r="AE95"/>
      <c r="AF95"/>
      <c r="AG95" s="87"/>
      <c r="AH95"/>
      <c r="AI95"/>
      <c r="AJ95"/>
      <c r="AK95"/>
      <c r="AL95" s="170"/>
      <c r="AN95" s="170"/>
      <c r="AO95" s="170"/>
      <c r="AP95" s="170"/>
      <c r="AQ95" s="170"/>
      <c r="AR95" s="170"/>
      <c r="AS95" s="170"/>
      <c r="AT95" s="170"/>
    </row>
    <row r="96" spans="1:50" s="166" customFormat="1" ht="25" customHeight="1" x14ac:dyDescent="0.35">
      <c r="A96"/>
      <c r="C96"/>
      <c r="D96"/>
      <c r="E96"/>
      <c r="F96"/>
      <c r="G96"/>
      <c r="H96"/>
      <c r="I96"/>
      <c r="J96"/>
      <c r="K96"/>
      <c r="L96"/>
      <c r="M96"/>
      <c r="N96"/>
      <c r="O96"/>
      <c r="P96"/>
      <c r="Q96"/>
      <c r="R96"/>
      <c r="S96"/>
      <c r="T96"/>
      <c r="U96"/>
      <c r="V96"/>
      <c r="W96"/>
      <c r="X96"/>
      <c r="Y96"/>
      <c r="Z96"/>
      <c r="AA96"/>
      <c r="AB96"/>
      <c r="AC96"/>
      <c r="AD96"/>
      <c r="AE96"/>
      <c r="AF96"/>
      <c r="AG96"/>
      <c r="AH96"/>
      <c r="AI96"/>
      <c r="AJ96"/>
      <c r="AK96"/>
      <c r="AL96" s="170"/>
      <c r="AN96" s="170"/>
      <c r="AO96" s="170"/>
      <c r="AP96" s="170"/>
      <c r="AQ96" s="170"/>
      <c r="AR96" s="170"/>
      <c r="AS96" s="170"/>
      <c r="AT96" s="170"/>
    </row>
    <row r="97" spans="1:50" s="166" customFormat="1" ht="25" customHeight="1" x14ac:dyDescent="0.35">
      <c r="A97"/>
      <c r="C97"/>
      <c r="D97"/>
      <c r="E97"/>
      <c r="F97"/>
      <c r="G97"/>
      <c r="H97"/>
      <c r="I97"/>
      <c r="J97"/>
      <c r="K97"/>
      <c r="L97"/>
      <c r="M97"/>
      <c r="N97"/>
      <c r="O97"/>
      <c r="P97"/>
      <c r="Q97"/>
      <c r="R97"/>
      <c r="S97"/>
      <c r="T97"/>
      <c r="U97"/>
      <c r="V97"/>
      <c r="W97"/>
      <c r="X97"/>
      <c r="Y97"/>
      <c r="Z97"/>
      <c r="AA97"/>
      <c r="AB97"/>
      <c r="AC97"/>
      <c r="AD97"/>
      <c r="AE97"/>
      <c r="AF97"/>
      <c r="AG97"/>
      <c r="AH97"/>
      <c r="AI97"/>
      <c r="AJ97"/>
      <c r="AK97"/>
      <c r="AL97" s="170"/>
      <c r="AN97" s="170"/>
      <c r="AO97" s="170"/>
      <c r="AP97" s="170"/>
      <c r="AQ97" s="170"/>
      <c r="AR97" s="170"/>
      <c r="AS97" s="170"/>
      <c r="AT97" s="170"/>
    </row>
    <row r="98" spans="1:50" s="166" customFormat="1" ht="25" customHeight="1" x14ac:dyDescent="0.35">
      <c r="A98"/>
      <c r="C98"/>
      <c r="D98"/>
      <c r="E98"/>
      <c r="F98"/>
      <c r="G98"/>
      <c r="H98"/>
      <c r="I98"/>
      <c r="J98"/>
      <c r="K98"/>
      <c r="L98"/>
      <c r="M98"/>
      <c r="N98"/>
      <c r="O98"/>
      <c r="P98"/>
      <c r="Q98"/>
      <c r="R98"/>
      <c r="S98"/>
      <c r="T98"/>
      <c r="U98"/>
      <c r="V98"/>
      <c r="W98"/>
      <c r="X98"/>
      <c r="Y98"/>
      <c r="Z98"/>
      <c r="AA98"/>
      <c r="AB98"/>
      <c r="AC98"/>
      <c r="AD98"/>
      <c r="AE98"/>
      <c r="AF98"/>
      <c r="AG98"/>
      <c r="AH98"/>
      <c r="AI98"/>
      <c r="AJ98"/>
      <c r="AK98"/>
      <c r="AL98" s="170"/>
      <c r="AN98" s="170"/>
      <c r="AO98" s="170"/>
      <c r="AP98" s="170"/>
      <c r="AQ98" s="170"/>
      <c r="AR98" s="170"/>
      <c r="AS98" s="170"/>
      <c r="AT98" s="170"/>
    </row>
    <row r="99" spans="1:50" s="166" customFormat="1" ht="25" customHeight="1" x14ac:dyDescent="0.35">
      <c r="A99"/>
      <c r="C99"/>
      <c r="D99"/>
      <c r="E99"/>
      <c r="F99"/>
      <c r="G99"/>
      <c r="H99"/>
      <c r="I99"/>
      <c r="J99"/>
      <c r="K99"/>
      <c r="L99"/>
      <c r="M99"/>
      <c r="N99"/>
      <c r="O99"/>
      <c r="P99"/>
      <c r="Q99"/>
      <c r="R99"/>
      <c r="S99"/>
      <c r="T99"/>
      <c r="U99"/>
      <c r="V99"/>
      <c r="W99"/>
      <c r="X99"/>
      <c r="Y99"/>
      <c r="Z99"/>
      <c r="AA99"/>
      <c r="AB99"/>
      <c r="AC99"/>
      <c r="AD99"/>
      <c r="AE99"/>
      <c r="AF99"/>
      <c r="AG99"/>
      <c r="AH99"/>
      <c r="AI99"/>
      <c r="AJ99"/>
      <c r="AK99"/>
      <c r="AL99" s="170"/>
      <c r="AN99" s="170"/>
      <c r="AO99" s="170"/>
      <c r="AP99" s="170"/>
      <c r="AQ99" s="170"/>
      <c r="AR99" s="170"/>
      <c r="AS99" s="170"/>
      <c r="AT99" s="170"/>
    </row>
    <row r="100" spans="1:50" s="166" customFormat="1" ht="25" customHeight="1" x14ac:dyDescent="0.35">
      <c r="A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70"/>
      <c r="AN100" s="170"/>
      <c r="AO100" s="170"/>
      <c r="AP100" s="170"/>
      <c r="AQ100" s="170"/>
      <c r="AR100" s="170"/>
      <c r="AS100" s="170"/>
      <c r="AT100" s="170"/>
    </row>
    <row r="101" spans="1:50" s="166" customFormat="1" ht="25" customHeight="1" x14ac:dyDescent="0.35">
      <c r="A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70"/>
      <c r="AN101" s="170"/>
      <c r="AO101" s="170"/>
      <c r="AP101" s="170"/>
      <c r="AQ101" s="170"/>
      <c r="AR101" s="170"/>
      <c r="AS101" s="170"/>
      <c r="AT101" s="170"/>
    </row>
    <row r="102" spans="1:50" s="166" customFormat="1" ht="25" customHeight="1" x14ac:dyDescent="0.35">
      <c r="A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70"/>
      <c r="AN102" s="170"/>
      <c r="AO102" s="170"/>
      <c r="AP102" s="170"/>
      <c r="AQ102" s="170"/>
      <c r="AR102" s="170"/>
      <c r="AS102" s="170"/>
      <c r="AT102" s="170"/>
    </row>
    <row r="103" spans="1:50" s="166" customFormat="1" ht="25" customHeight="1" x14ac:dyDescent="0.35">
      <c r="A103"/>
      <c r="C103"/>
      <c r="D103"/>
      <c r="E103"/>
      <c r="F103"/>
      <c r="G103"/>
      <c r="H103"/>
      <c r="I103"/>
      <c r="J103"/>
      <c r="K103"/>
      <c r="L103"/>
      <c r="M103"/>
      <c r="N103"/>
      <c r="O103"/>
      <c r="P103"/>
      <c r="Q103"/>
      <c r="R103"/>
      <c r="S103"/>
      <c r="T103"/>
      <c r="U103"/>
      <c r="V103"/>
      <c r="W103"/>
      <c r="X103"/>
      <c r="Y103"/>
      <c r="Z103"/>
      <c r="AA103"/>
      <c r="AB103"/>
      <c r="AC103"/>
      <c r="AD103"/>
      <c r="AE103"/>
      <c r="AF103"/>
      <c r="AG103" s="87"/>
      <c r="AH103"/>
      <c r="AI103"/>
      <c r="AJ103"/>
      <c r="AK103"/>
      <c r="AL103" s="170"/>
      <c r="AN103" s="170"/>
      <c r="AO103" s="170"/>
      <c r="AP103" s="170"/>
      <c r="AQ103" s="170"/>
      <c r="AR103" s="170"/>
      <c r="AS103" s="170"/>
      <c r="AT103" s="170"/>
    </row>
    <row r="104" spans="1:50" s="166" customFormat="1" ht="25" customHeight="1" x14ac:dyDescent="0.35">
      <c r="A104"/>
      <c r="C104"/>
      <c r="D104"/>
      <c r="E104"/>
      <c r="F104"/>
      <c r="G104"/>
      <c r="H104"/>
      <c r="I104"/>
      <c r="J104"/>
      <c r="K104"/>
      <c r="L104"/>
      <c r="M104"/>
      <c r="N104"/>
      <c r="O104"/>
      <c r="P104"/>
      <c r="Q104"/>
      <c r="R104"/>
      <c r="S104"/>
      <c r="T104"/>
      <c r="U104"/>
      <c r="V104"/>
      <c r="W104"/>
      <c r="X104"/>
      <c r="Y104"/>
      <c r="Z104"/>
      <c r="AA104"/>
      <c r="AB104"/>
      <c r="AC104"/>
      <c r="AD104"/>
      <c r="AE104"/>
      <c r="AF104"/>
      <c r="AG104" s="191"/>
      <c r="AH104"/>
      <c r="AI104"/>
      <c r="AJ104"/>
      <c r="AK104"/>
      <c r="AL104" s="170"/>
      <c r="AN104" s="170"/>
      <c r="AO104" s="170"/>
      <c r="AP104" s="170"/>
      <c r="AQ104" s="170"/>
      <c r="AR104" s="170"/>
      <c r="AS104" s="170"/>
      <c r="AT104" s="170"/>
      <c r="AU104" s="162"/>
      <c r="AV104" s="162"/>
      <c r="AW104" s="162"/>
      <c r="AX104" s="162"/>
    </row>
    <row r="105" spans="1:50" s="166" customFormat="1" ht="25" customHeight="1" x14ac:dyDescent="0.35">
      <c r="A105"/>
      <c r="C105"/>
      <c r="D105"/>
      <c r="E105"/>
      <c r="F105"/>
      <c r="G105"/>
      <c r="H105"/>
      <c r="I105"/>
      <c r="J105"/>
      <c r="K105"/>
      <c r="L105"/>
      <c r="M105"/>
      <c r="N105"/>
      <c r="O105"/>
      <c r="P105"/>
      <c r="Q105"/>
      <c r="R105"/>
      <c r="S105"/>
      <c r="T105"/>
      <c r="U105"/>
      <c r="V105"/>
      <c r="W105"/>
      <c r="X105"/>
      <c r="Y105"/>
      <c r="Z105"/>
      <c r="AA105"/>
      <c r="AB105"/>
      <c r="AC105"/>
      <c r="AD105"/>
      <c r="AE105"/>
      <c r="AF105"/>
      <c r="AG105" s="191"/>
      <c r="AH105"/>
      <c r="AI105"/>
      <c r="AJ105"/>
      <c r="AK105"/>
      <c r="AL105" s="170"/>
      <c r="AN105" s="170"/>
      <c r="AO105" s="170"/>
      <c r="AP105" s="170"/>
      <c r="AQ105" s="170"/>
      <c r="AR105" s="170"/>
      <c r="AS105" s="170"/>
      <c r="AT105" s="170"/>
      <c r="AU105" s="162"/>
      <c r="AV105" s="162"/>
      <c r="AW105" s="162"/>
      <c r="AX105" s="162"/>
    </row>
    <row r="106" spans="1:50" s="166" customFormat="1" ht="25" customHeight="1" x14ac:dyDescent="0.35">
      <c r="A106"/>
      <c r="C106"/>
      <c r="D106"/>
      <c r="E106"/>
      <c r="F106"/>
      <c r="G106"/>
      <c r="H106"/>
      <c r="I106"/>
      <c r="J106"/>
      <c r="K106"/>
      <c r="L106"/>
      <c r="M106"/>
      <c r="N106"/>
      <c r="O106"/>
      <c r="P106"/>
      <c r="Q106"/>
      <c r="R106"/>
      <c r="S106"/>
      <c r="T106"/>
      <c r="U106"/>
      <c r="V106"/>
      <c r="W106"/>
      <c r="X106"/>
      <c r="Y106"/>
      <c r="Z106"/>
      <c r="AA106"/>
      <c r="AB106"/>
      <c r="AC106"/>
      <c r="AD106"/>
      <c r="AE106"/>
      <c r="AF106"/>
      <c r="AG106" s="191"/>
      <c r="AH106"/>
      <c r="AI106"/>
      <c r="AJ106"/>
      <c r="AK106"/>
      <c r="AL106" s="170"/>
      <c r="AN106" s="170"/>
      <c r="AO106" s="170"/>
      <c r="AP106" s="170"/>
      <c r="AQ106" s="170"/>
      <c r="AR106" s="170"/>
      <c r="AS106" s="170"/>
      <c r="AT106" s="170"/>
      <c r="AU106" s="162"/>
      <c r="AV106" s="162"/>
      <c r="AW106" s="162"/>
      <c r="AX106" s="162"/>
    </row>
    <row r="107" spans="1:50" s="166" customFormat="1" ht="25" customHeight="1" x14ac:dyDescent="0.35">
      <c r="A107"/>
      <c r="C107"/>
      <c r="D107"/>
      <c r="E107"/>
      <c r="F107"/>
      <c r="G107"/>
      <c r="H107"/>
      <c r="I107"/>
      <c r="J107"/>
      <c r="K107"/>
      <c r="L107"/>
      <c r="M107"/>
      <c r="N107"/>
      <c r="O107"/>
      <c r="P107"/>
      <c r="Q107"/>
      <c r="R107"/>
      <c r="S107"/>
      <c r="T107"/>
      <c r="U107"/>
      <c r="V107"/>
      <c r="W107"/>
      <c r="X107"/>
      <c r="Y107"/>
      <c r="Z107"/>
      <c r="AA107"/>
      <c r="AB107"/>
      <c r="AC107"/>
      <c r="AD107"/>
      <c r="AE107"/>
      <c r="AF107"/>
      <c r="AG107" s="191"/>
      <c r="AH107"/>
      <c r="AI107"/>
      <c r="AJ107"/>
      <c r="AK107"/>
      <c r="AL107" s="170"/>
      <c r="AN107" s="170"/>
      <c r="AO107" s="170"/>
      <c r="AP107" s="170"/>
      <c r="AQ107" s="170"/>
      <c r="AR107" s="170"/>
      <c r="AS107" s="170"/>
      <c r="AT107" s="170"/>
      <c r="AU107" s="162"/>
      <c r="AV107" s="162"/>
      <c r="AW107" s="162"/>
      <c r="AX107" s="162"/>
    </row>
    <row r="108" spans="1:50" s="166" customFormat="1" ht="25" customHeight="1" x14ac:dyDescent="0.35">
      <c r="A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s="170"/>
      <c r="AN108" s="170"/>
      <c r="AO108" s="170"/>
      <c r="AP108" s="170"/>
      <c r="AQ108" s="170"/>
      <c r="AR108" s="170"/>
      <c r="AS108" s="170"/>
      <c r="AT108" s="170"/>
      <c r="AU108" s="162"/>
      <c r="AV108" s="162"/>
      <c r="AW108" s="162"/>
      <c r="AX108" s="162"/>
    </row>
    <row r="109" spans="1:50" s="166" customFormat="1" ht="25" customHeight="1" x14ac:dyDescent="0.35">
      <c r="A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s="170"/>
      <c r="AN109" s="170"/>
      <c r="AO109" s="170"/>
      <c r="AP109" s="170"/>
      <c r="AQ109" s="170"/>
      <c r="AR109" s="170"/>
      <c r="AS109" s="170"/>
      <c r="AT109" s="170"/>
      <c r="AU109" s="162"/>
      <c r="AV109" s="162"/>
      <c r="AW109" s="162"/>
      <c r="AX109" s="162"/>
    </row>
    <row r="110" spans="1:50" s="166" customFormat="1" ht="25" customHeight="1" x14ac:dyDescent="0.35">
      <c r="A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s="170"/>
      <c r="AN110" s="170"/>
      <c r="AO110" s="170"/>
      <c r="AP110" s="170"/>
      <c r="AQ110" s="170"/>
      <c r="AR110" s="170"/>
      <c r="AS110" s="170"/>
      <c r="AT110" s="170"/>
      <c r="AU110" s="162"/>
      <c r="AV110" s="162"/>
      <c r="AW110" s="162"/>
      <c r="AX110" s="162"/>
    </row>
    <row r="111" spans="1:50" s="166" customFormat="1" ht="25" customHeight="1" x14ac:dyDescent="0.35">
      <c r="A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170"/>
      <c r="AN111" s="170"/>
      <c r="AO111" s="170"/>
      <c r="AP111" s="170"/>
      <c r="AQ111" s="170"/>
      <c r="AR111" s="170"/>
      <c r="AS111" s="170"/>
      <c r="AT111" s="170"/>
      <c r="AU111" s="162"/>
      <c r="AV111" s="162"/>
      <c r="AW111" s="162"/>
      <c r="AX111" s="162"/>
    </row>
    <row r="112" spans="1:50" s="166" customFormat="1" ht="25" customHeight="1" x14ac:dyDescent="0.35">
      <c r="A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s="170"/>
      <c r="AN112" s="170"/>
      <c r="AO112" s="170"/>
      <c r="AP112" s="170"/>
      <c r="AQ112" s="170"/>
      <c r="AR112" s="170"/>
      <c r="AS112" s="170"/>
      <c r="AT112" s="170"/>
      <c r="AU112" s="162"/>
      <c r="AV112" s="162"/>
      <c r="AW112" s="162"/>
      <c r="AX112" s="162"/>
    </row>
    <row r="113" spans="1:50" s="166" customFormat="1" ht="25" customHeight="1" x14ac:dyDescent="0.4">
      <c r="A113"/>
      <c r="C113"/>
      <c r="D113"/>
      <c r="E113"/>
      <c r="F113"/>
      <c r="G113"/>
      <c r="H113"/>
      <c r="I113"/>
      <c r="J113" s="189"/>
      <c r="K113" s="189"/>
      <c r="L113"/>
      <c r="M113"/>
      <c r="N113"/>
      <c r="O113"/>
      <c r="P113"/>
      <c r="Q113"/>
      <c r="R113" s="189"/>
      <c r="S113"/>
      <c r="T113"/>
      <c r="U113" s="189"/>
      <c r="V113"/>
      <c r="W113"/>
      <c r="X113"/>
      <c r="Y113"/>
      <c r="Z113"/>
      <c r="AA113"/>
      <c r="AB113"/>
      <c r="AC113"/>
      <c r="AD113"/>
      <c r="AE113" s="189"/>
      <c r="AF113"/>
      <c r="AG113" s="188"/>
      <c r="AH113"/>
      <c r="AI113"/>
      <c r="AJ113"/>
      <c r="AK113"/>
      <c r="AL113" s="170"/>
      <c r="AN113" s="170"/>
      <c r="AO113" s="170"/>
      <c r="AP113" s="170"/>
      <c r="AQ113" s="170"/>
      <c r="AR113" s="170"/>
      <c r="AS113" s="170"/>
      <c r="AT113" s="170"/>
      <c r="AU113" s="162"/>
      <c r="AV113" s="162"/>
      <c r="AW113" s="162"/>
      <c r="AX113" s="162"/>
    </row>
    <row r="114" spans="1:50" s="166" customFormat="1" ht="25" customHeight="1" x14ac:dyDescent="0.35">
      <c r="A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s="170"/>
      <c r="AN114" s="170"/>
      <c r="AO114" s="170"/>
      <c r="AP114" s="170"/>
      <c r="AQ114" s="170"/>
      <c r="AR114" s="170"/>
      <c r="AS114" s="170"/>
      <c r="AT114" s="170"/>
      <c r="AU114" s="162"/>
      <c r="AV114" s="162"/>
      <c r="AW114" s="162"/>
      <c r="AX114" s="162"/>
    </row>
    <row r="115" spans="1:50" s="166" customFormat="1" ht="25" customHeight="1" x14ac:dyDescent="0.35">
      <c r="A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s="170"/>
      <c r="AN115" s="170"/>
      <c r="AO115" s="170"/>
      <c r="AP115" s="170"/>
      <c r="AQ115" s="170"/>
      <c r="AR115" s="170"/>
      <c r="AS115" s="170"/>
      <c r="AT115" s="170"/>
      <c r="AU115" s="162"/>
      <c r="AV115" s="162"/>
      <c r="AW115" s="162"/>
      <c r="AX115" s="162"/>
    </row>
    <row r="116" spans="1:50" s="166" customFormat="1" ht="25" customHeight="1" x14ac:dyDescent="0.35">
      <c r="A116" s="162"/>
      <c r="C116" s="162"/>
      <c r="D116" s="162"/>
      <c r="E116" s="163"/>
      <c r="F116" s="163"/>
      <c r="G116" s="163"/>
      <c r="H116" s="162"/>
      <c r="I116" s="162"/>
      <c r="J116" s="162"/>
      <c r="K116" s="164"/>
      <c r="L116" s="162"/>
      <c r="M116" s="162"/>
      <c r="N116" s="162"/>
      <c r="O116" s="162"/>
      <c r="P116" s="162"/>
      <c r="Q116" s="162"/>
      <c r="R116" s="162"/>
      <c r="S116" s="162"/>
      <c r="T116" s="162"/>
      <c r="U116" s="162"/>
      <c r="V116" s="163"/>
      <c r="W116" s="163"/>
      <c r="X116" s="163"/>
      <c r="Z116" s="163"/>
      <c r="AA116" s="163"/>
      <c r="AB116" s="163"/>
      <c r="AC116" s="172"/>
      <c r="AD116" s="173"/>
      <c r="AE116" s="168"/>
      <c r="AG116" s="178"/>
      <c r="AH116" s="161"/>
      <c r="AK116"/>
      <c r="AL116" s="170"/>
      <c r="AN116" s="170"/>
      <c r="AO116" s="170"/>
      <c r="AP116" s="170"/>
      <c r="AQ116" s="170"/>
      <c r="AR116" s="170"/>
      <c r="AS116" s="170"/>
      <c r="AT116" s="170"/>
      <c r="AU116" s="162"/>
      <c r="AV116" s="162"/>
      <c r="AW116" s="162"/>
      <c r="AX116" s="162"/>
    </row>
    <row r="117" spans="1:50" s="166" customFormat="1" ht="25" customHeight="1" x14ac:dyDescent="0.35">
      <c r="A117" s="162"/>
      <c r="C117" s="162"/>
      <c r="D117" s="162"/>
      <c r="E117" s="163"/>
      <c r="F117" s="163"/>
      <c r="G117" s="163"/>
      <c r="H117" s="162"/>
      <c r="I117" s="162"/>
      <c r="J117" s="162"/>
      <c r="K117" s="164"/>
      <c r="L117" s="162"/>
      <c r="M117" s="162"/>
      <c r="N117" s="162"/>
      <c r="O117" s="162"/>
      <c r="P117" s="162"/>
      <c r="Q117" s="162"/>
      <c r="R117" s="162"/>
      <c r="S117" s="162"/>
      <c r="T117" s="162"/>
      <c r="U117" s="162"/>
      <c r="V117" s="163"/>
      <c r="W117" s="163"/>
      <c r="X117" s="163"/>
      <c r="Z117" s="163"/>
      <c r="AA117" s="163"/>
      <c r="AB117" s="163"/>
      <c r="AC117" s="172"/>
      <c r="AD117" s="173"/>
      <c r="AE117" s="168"/>
      <c r="AG117" s="178"/>
      <c r="AH117" s="161"/>
      <c r="AK117"/>
      <c r="AL117" s="170"/>
      <c r="AN117" s="170"/>
      <c r="AO117" s="170"/>
      <c r="AP117" s="170"/>
      <c r="AQ117" s="170"/>
      <c r="AR117" s="170"/>
      <c r="AS117" s="170"/>
      <c r="AT117" s="170"/>
      <c r="AU117" s="162"/>
      <c r="AV117" s="162"/>
      <c r="AW117" s="162"/>
      <c r="AX117" s="162"/>
    </row>
    <row r="118" spans="1:50" s="166" customFormat="1" ht="25" customHeight="1" x14ac:dyDescent="0.35">
      <c r="A118" s="162"/>
      <c r="C118" s="162"/>
      <c r="D118" s="162"/>
      <c r="E118" s="163"/>
      <c r="F118" s="163"/>
      <c r="G118" s="163"/>
      <c r="H118" s="162"/>
      <c r="I118" s="162"/>
      <c r="J118" s="162"/>
      <c r="K118" s="164"/>
      <c r="L118" s="162"/>
      <c r="M118" s="162"/>
      <c r="N118" s="162"/>
      <c r="O118" s="162"/>
      <c r="P118" s="162"/>
      <c r="Q118" s="162"/>
      <c r="R118" s="162"/>
      <c r="S118" s="162"/>
      <c r="T118" s="162"/>
      <c r="U118" s="162"/>
      <c r="V118" s="163"/>
      <c r="W118" s="163"/>
      <c r="X118" s="163"/>
      <c r="Z118" s="163"/>
      <c r="AA118" s="163"/>
      <c r="AB118" s="163"/>
      <c r="AC118" s="172"/>
      <c r="AD118" s="173"/>
      <c r="AE118" s="168"/>
      <c r="AG118" s="178"/>
      <c r="AH118" s="161"/>
      <c r="AK118"/>
      <c r="AL118" s="170"/>
      <c r="AN118" s="170"/>
      <c r="AO118" s="170"/>
      <c r="AP118" s="170"/>
      <c r="AQ118" s="170"/>
      <c r="AR118" s="170"/>
      <c r="AS118" s="170"/>
      <c r="AT118" s="170"/>
      <c r="AU118" s="162"/>
      <c r="AV118" s="162"/>
      <c r="AW118" s="162"/>
      <c r="AX118" s="162"/>
    </row>
    <row r="119" spans="1:50" s="166" customFormat="1" ht="25" customHeight="1" x14ac:dyDescent="0.35">
      <c r="A119" s="162"/>
      <c r="B119" s="162"/>
      <c r="C119" s="162"/>
      <c r="D119" s="163"/>
      <c r="E119" s="163"/>
      <c r="F119" s="163"/>
      <c r="G119" s="162"/>
      <c r="H119" s="162"/>
      <c r="I119" s="162"/>
      <c r="J119" s="164"/>
      <c r="K119" s="162"/>
      <c r="L119" s="162"/>
      <c r="M119" s="162"/>
      <c r="N119" s="162"/>
      <c r="O119" s="162"/>
      <c r="P119" s="162"/>
      <c r="Q119" s="162"/>
      <c r="R119" s="162"/>
      <c r="S119" s="162"/>
      <c r="T119" s="162"/>
      <c r="U119" s="163"/>
      <c r="V119" s="163"/>
      <c r="W119" s="163"/>
      <c r="Y119" s="163"/>
      <c r="Z119" s="163"/>
      <c r="AA119" s="163"/>
      <c r="AB119" s="172"/>
      <c r="AC119" s="173"/>
      <c r="AD119" s="168"/>
      <c r="AF119" s="178"/>
      <c r="AG119" s="161"/>
      <c r="AJ119"/>
      <c r="AK119" s="170"/>
      <c r="AM119" s="170"/>
      <c r="AN119" s="170"/>
      <c r="AO119" s="170"/>
      <c r="AP119" s="170"/>
      <c r="AQ119" s="170"/>
      <c r="AR119" s="170"/>
      <c r="AS119" s="170"/>
      <c r="AT119" s="170"/>
      <c r="AU119" s="162"/>
      <c r="AV119" s="162"/>
      <c r="AW119" s="162"/>
      <c r="AX119" s="162"/>
    </row>
    <row r="120" spans="1:50" s="166" customFormat="1" ht="25" customHeight="1" x14ac:dyDescent="0.35">
      <c r="A120" s="162"/>
      <c r="B120" s="162"/>
      <c r="C120" s="162"/>
      <c r="D120" s="163"/>
      <c r="E120" s="163"/>
      <c r="F120" s="163"/>
      <c r="G120" s="162"/>
      <c r="H120" s="162"/>
      <c r="I120" s="162"/>
      <c r="J120" s="164"/>
      <c r="K120" s="162"/>
      <c r="L120" s="162"/>
      <c r="M120" s="162"/>
      <c r="N120" s="162"/>
      <c r="O120" s="162"/>
      <c r="P120" s="162"/>
      <c r="Q120" s="162"/>
      <c r="R120" s="162"/>
      <c r="S120" s="162"/>
      <c r="T120" s="162"/>
      <c r="U120" s="163"/>
      <c r="V120" s="163"/>
      <c r="W120" s="163"/>
      <c r="Y120" s="163"/>
      <c r="Z120" s="163"/>
      <c r="AA120" s="163"/>
      <c r="AB120" s="172"/>
      <c r="AC120" s="173"/>
      <c r="AD120" s="168"/>
      <c r="AF120" s="178"/>
      <c r="AG120" s="161"/>
      <c r="AJ120"/>
      <c r="AK120" s="170"/>
      <c r="AM120" s="170"/>
      <c r="AN120" s="170"/>
      <c r="AO120" s="170"/>
      <c r="AP120" s="170"/>
      <c r="AQ120" s="170"/>
      <c r="AR120" s="170"/>
      <c r="AS120" s="170"/>
      <c r="AT120" s="170"/>
      <c r="AU120" s="162"/>
      <c r="AV120" s="162"/>
      <c r="AW120" s="162"/>
      <c r="AX120" s="162"/>
    </row>
    <row r="121" spans="1:50" s="166" customFormat="1" ht="25" customHeight="1" x14ac:dyDescent="0.35">
      <c r="A121" s="162"/>
      <c r="B121" s="162"/>
      <c r="C121" s="162"/>
      <c r="D121" s="163"/>
      <c r="E121" s="163"/>
      <c r="F121" s="163"/>
      <c r="G121" s="162"/>
      <c r="H121" s="162"/>
      <c r="I121" s="162"/>
      <c r="J121" s="164"/>
      <c r="K121" s="162"/>
      <c r="L121" s="162"/>
      <c r="M121" s="162"/>
      <c r="N121" s="162"/>
      <c r="O121" s="162"/>
      <c r="P121" s="162"/>
      <c r="Q121" s="162"/>
      <c r="R121" s="162"/>
      <c r="S121" s="162"/>
      <c r="T121" s="162"/>
      <c r="U121" s="163"/>
      <c r="V121" s="163"/>
      <c r="W121" s="163"/>
      <c r="Y121" s="163"/>
      <c r="Z121" s="163"/>
      <c r="AA121" s="163"/>
      <c r="AB121" s="172"/>
      <c r="AC121" s="173"/>
      <c r="AD121" s="168"/>
      <c r="AF121" s="178"/>
      <c r="AG121" s="161"/>
      <c r="AJ121"/>
      <c r="AK121" s="170"/>
      <c r="AM121" s="170"/>
      <c r="AN121" s="170"/>
      <c r="AO121" s="170"/>
      <c r="AP121" s="170"/>
      <c r="AQ121" s="170"/>
      <c r="AR121" s="170"/>
      <c r="AS121" s="170"/>
      <c r="AT121" s="170"/>
      <c r="AU121" s="162"/>
      <c r="AV121" s="162"/>
      <c r="AW121" s="162"/>
      <c r="AX121" s="162"/>
    </row>
    <row r="122" spans="1:50" s="166" customFormat="1" ht="25" customHeight="1" x14ac:dyDescent="0.35">
      <c r="A122" s="162"/>
      <c r="B122" s="162"/>
      <c r="C122" s="162"/>
      <c r="D122" s="163"/>
      <c r="E122" s="163"/>
      <c r="F122" s="163"/>
      <c r="G122" s="162"/>
      <c r="H122" s="162"/>
      <c r="I122" s="162"/>
      <c r="J122" s="164"/>
      <c r="K122" s="162"/>
      <c r="L122" s="162"/>
      <c r="M122" s="162"/>
      <c r="N122" s="162"/>
      <c r="O122" s="162"/>
      <c r="P122" s="162"/>
      <c r="Q122" s="162"/>
      <c r="R122" s="162"/>
      <c r="S122" s="162"/>
      <c r="T122" s="162"/>
      <c r="U122" s="163"/>
      <c r="V122" s="163"/>
      <c r="W122" s="163"/>
      <c r="Y122" s="163"/>
      <c r="Z122" s="163"/>
      <c r="AA122" s="163"/>
      <c r="AB122" s="172"/>
      <c r="AC122" s="173"/>
      <c r="AD122" s="168"/>
      <c r="AF122" s="178"/>
      <c r="AG122" s="161"/>
      <c r="AJ122"/>
      <c r="AK122" s="170"/>
      <c r="AM122" s="170"/>
      <c r="AN122" s="170"/>
      <c r="AO122" s="170"/>
      <c r="AP122" s="170"/>
      <c r="AQ122" s="170"/>
      <c r="AR122" s="170"/>
      <c r="AS122" s="170"/>
      <c r="AT122" s="170"/>
      <c r="AU122" s="162"/>
      <c r="AV122" s="162"/>
      <c r="AW122" s="162"/>
      <c r="AX122" s="162"/>
    </row>
    <row r="123" spans="1:50" s="166" customFormat="1" ht="25" customHeight="1" x14ac:dyDescent="0.35">
      <c r="A123" s="162"/>
      <c r="B123" s="162"/>
      <c r="C123" s="162"/>
      <c r="D123" s="163"/>
      <c r="E123" s="163"/>
      <c r="F123" s="163"/>
      <c r="G123" s="162"/>
      <c r="H123" s="162"/>
      <c r="I123" s="162"/>
      <c r="J123" s="164"/>
      <c r="K123" s="162"/>
      <c r="L123" s="162"/>
      <c r="M123" s="162"/>
      <c r="N123" s="162"/>
      <c r="O123" s="162"/>
      <c r="P123" s="162"/>
      <c r="Q123" s="162"/>
      <c r="R123" s="162"/>
      <c r="S123" s="162"/>
      <c r="T123" s="162"/>
      <c r="U123" s="163"/>
      <c r="V123" s="163"/>
      <c r="W123" s="163"/>
      <c r="Y123" s="163"/>
      <c r="Z123" s="163"/>
      <c r="AA123" s="163"/>
      <c r="AB123" s="172"/>
      <c r="AC123" s="173"/>
      <c r="AD123" s="168"/>
      <c r="AF123" s="178"/>
      <c r="AG123" s="161"/>
      <c r="AJ123"/>
      <c r="AK123" s="170"/>
      <c r="AM123" s="170"/>
      <c r="AN123" s="170"/>
      <c r="AO123" s="170"/>
      <c r="AP123" s="170"/>
      <c r="AQ123" s="170"/>
      <c r="AR123" s="170"/>
      <c r="AS123" s="170"/>
      <c r="AT123" s="170"/>
      <c r="AU123" s="162"/>
      <c r="AV123" s="162"/>
      <c r="AW123" s="162"/>
      <c r="AX123" s="162"/>
    </row>
    <row r="124" spans="1:50" s="166" customFormat="1" ht="25" customHeight="1" x14ac:dyDescent="0.35">
      <c r="A124" s="162"/>
      <c r="B124" s="162"/>
      <c r="C124" s="162"/>
      <c r="D124" s="163"/>
      <c r="E124" s="163"/>
      <c r="F124" s="163"/>
      <c r="G124" s="162"/>
      <c r="H124" s="162"/>
      <c r="I124" s="162"/>
      <c r="J124" s="164"/>
      <c r="K124" s="162"/>
      <c r="L124" s="162"/>
      <c r="M124" s="162"/>
      <c r="N124" s="162"/>
      <c r="O124" s="162"/>
      <c r="P124" s="162"/>
      <c r="Q124" s="162"/>
      <c r="R124" s="162"/>
      <c r="S124" s="162"/>
      <c r="T124" s="162"/>
      <c r="U124" s="163"/>
      <c r="V124" s="163"/>
      <c r="W124" s="163"/>
      <c r="Y124" s="163"/>
      <c r="Z124" s="163"/>
      <c r="AA124" s="163"/>
      <c r="AB124" s="172"/>
      <c r="AC124" s="173"/>
      <c r="AD124" s="168"/>
      <c r="AF124" s="178"/>
      <c r="AG124" s="161"/>
      <c r="AJ124"/>
      <c r="AK124" s="170"/>
      <c r="AM124" s="170"/>
      <c r="AN124" s="170"/>
      <c r="AO124" s="170"/>
      <c r="AP124" s="170"/>
      <c r="AQ124" s="170"/>
      <c r="AR124" s="170"/>
      <c r="AS124" s="170"/>
      <c r="AT124" s="170"/>
      <c r="AU124" s="162"/>
      <c r="AV124" s="162"/>
      <c r="AW124" s="162"/>
      <c r="AX124" s="162"/>
    </row>
    <row r="125" spans="1:50" s="166" customFormat="1" ht="25" customHeight="1" x14ac:dyDescent="0.35">
      <c r="A125" s="162"/>
      <c r="B125" s="162"/>
      <c r="C125" s="162"/>
      <c r="D125" s="163"/>
      <c r="E125" s="163"/>
      <c r="F125" s="163"/>
      <c r="G125" s="162"/>
      <c r="H125" s="162"/>
      <c r="I125" s="162"/>
      <c r="J125" s="164"/>
      <c r="K125" s="162"/>
      <c r="L125" s="162"/>
      <c r="M125" s="162"/>
      <c r="N125" s="162"/>
      <c r="O125" s="162"/>
      <c r="P125" s="162"/>
      <c r="Q125" s="162"/>
      <c r="R125" s="162"/>
      <c r="S125" s="162"/>
      <c r="T125" s="162"/>
      <c r="U125" s="163"/>
      <c r="V125" s="163"/>
      <c r="W125" s="163"/>
      <c r="Y125" s="163"/>
      <c r="Z125" s="163"/>
      <c r="AA125" s="163"/>
      <c r="AB125" s="172"/>
      <c r="AC125" s="173"/>
      <c r="AD125" s="168"/>
      <c r="AF125" s="178"/>
      <c r="AG125" s="161"/>
      <c r="AJ125"/>
      <c r="AK125" s="170"/>
      <c r="AM125" s="170"/>
      <c r="AN125" s="170"/>
      <c r="AO125" s="170"/>
      <c r="AP125" s="170"/>
      <c r="AQ125" s="170"/>
      <c r="AR125" s="170"/>
      <c r="AS125" s="170"/>
      <c r="AT125" s="170"/>
      <c r="AU125" s="162"/>
      <c r="AV125" s="162"/>
      <c r="AW125" s="162"/>
      <c r="AX125" s="162"/>
    </row>
    <row r="126" spans="1:50" s="166" customFormat="1" ht="25" customHeight="1" x14ac:dyDescent="0.35">
      <c r="A126" s="162"/>
      <c r="B126" s="162"/>
      <c r="C126" s="162"/>
      <c r="D126" s="163"/>
      <c r="E126" s="163"/>
      <c r="F126" s="163"/>
      <c r="G126" s="162"/>
      <c r="H126" s="162"/>
      <c r="I126" s="162"/>
      <c r="J126" s="164"/>
      <c r="K126" s="162"/>
      <c r="L126" s="162"/>
      <c r="M126" s="162"/>
      <c r="N126" s="162"/>
      <c r="O126" s="162"/>
      <c r="P126" s="162"/>
      <c r="Q126" s="162"/>
      <c r="R126" s="162"/>
      <c r="S126" s="162"/>
      <c r="T126" s="162"/>
      <c r="U126" s="163"/>
      <c r="V126" s="163"/>
      <c r="W126" s="163"/>
      <c r="Y126" s="163"/>
      <c r="Z126" s="163"/>
      <c r="AA126" s="163"/>
      <c r="AB126" s="172"/>
      <c r="AC126" s="173"/>
      <c r="AD126" s="168"/>
      <c r="AF126" s="178"/>
      <c r="AG126" s="161"/>
      <c r="AJ126"/>
      <c r="AK126" s="170"/>
      <c r="AM126" s="170"/>
      <c r="AN126" s="170"/>
      <c r="AO126" s="170"/>
      <c r="AP126" s="170"/>
      <c r="AQ126" s="170"/>
      <c r="AR126" s="170"/>
      <c r="AS126" s="170"/>
      <c r="AT126" s="170"/>
      <c r="AU126" s="162"/>
      <c r="AV126" s="162"/>
      <c r="AW126" s="162"/>
      <c r="AX126" s="162"/>
    </row>
    <row r="127" spans="1:50" s="166" customFormat="1" ht="25" customHeight="1" x14ac:dyDescent="0.35">
      <c r="A127" s="162"/>
      <c r="B127" s="162"/>
      <c r="C127" s="162"/>
      <c r="D127" s="163"/>
      <c r="E127" s="163"/>
      <c r="F127" s="163"/>
      <c r="G127" s="162"/>
      <c r="H127" s="162"/>
      <c r="I127" s="162"/>
      <c r="J127" s="164"/>
      <c r="K127" s="162"/>
      <c r="L127" s="162"/>
      <c r="M127" s="162"/>
      <c r="N127" s="162"/>
      <c r="O127" s="162"/>
      <c r="P127" s="162"/>
      <c r="Q127" s="162"/>
      <c r="R127" s="162"/>
      <c r="S127" s="162"/>
      <c r="T127" s="162"/>
      <c r="U127" s="163"/>
      <c r="V127" s="163"/>
      <c r="W127" s="163"/>
      <c r="Y127" s="163"/>
      <c r="Z127" s="163"/>
      <c r="AA127" s="163"/>
      <c r="AB127" s="172"/>
      <c r="AC127" s="173"/>
      <c r="AD127" s="168"/>
      <c r="AF127" s="178"/>
      <c r="AG127" s="161"/>
      <c r="AJ127"/>
      <c r="AK127" s="170"/>
      <c r="AM127" s="170"/>
      <c r="AN127" s="170"/>
      <c r="AO127" s="170"/>
      <c r="AP127" s="170"/>
      <c r="AQ127" s="170"/>
      <c r="AR127" s="170"/>
      <c r="AS127" s="170"/>
      <c r="AT127" s="170"/>
      <c r="AU127" s="162"/>
      <c r="AV127" s="162"/>
      <c r="AW127" s="162"/>
      <c r="AX127" s="162"/>
    </row>
    <row r="128" spans="1:50" s="166" customFormat="1" ht="25" customHeight="1" x14ac:dyDescent="0.35">
      <c r="A128" s="162"/>
      <c r="B128" s="162"/>
      <c r="C128" s="162"/>
      <c r="D128" s="163"/>
      <c r="E128" s="163"/>
      <c r="F128" s="163"/>
      <c r="G128" s="162"/>
      <c r="H128" s="162"/>
      <c r="I128" s="162"/>
      <c r="J128" s="164"/>
      <c r="K128" s="162"/>
      <c r="L128" s="162"/>
      <c r="M128" s="162"/>
      <c r="N128" s="162"/>
      <c r="O128" s="162"/>
      <c r="P128" s="162"/>
      <c r="Q128" s="162"/>
      <c r="R128" s="162"/>
      <c r="S128" s="162"/>
      <c r="T128" s="162"/>
      <c r="U128" s="163"/>
      <c r="V128" s="163"/>
      <c r="W128" s="163"/>
      <c r="Y128" s="163"/>
      <c r="Z128" s="163"/>
      <c r="AA128" s="163"/>
      <c r="AB128" s="172"/>
      <c r="AC128" s="173"/>
      <c r="AD128" s="168"/>
      <c r="AF128" s="178"/>
      <c r="AG128" s="161"/>
      <c r="AJ128"/>
      <c r="AK128" s="170"/>
      <c r="AM128" s="170"/>
      <c r="AN128" s="170"/>
      <c r="AO128" s="170"/>
      <c r="AP128" s="170"/>
      <c r="AQ128" s="170"/>
      <c r="AR128" s="170"/>
      <c r="AS128" s="170"/>
      <c r="AT128" s="170"/>
      <c r="AU128" s="162"/>
      <c r="AV128" s="162"/>
      <c r="AW128" s="162"/>
      <c r="AX128" s="162"/>
    </row>
    <row r="129" spans="1:50" s="166" customFormat="1" ht="25" customHeight="1" x14ac:dyDescent="0.35">
      <c r="A129" s="162"/>
      <c r="B129" s="162"/>
      <c r="C129" s="162"/>
      <c r="D129" s="163"/>
      <c r="E129" s="163"/>
      <c r="F129" s="163"/>
      <c r="G129" s="162"/>
      <c r="H129" s="162"/>
      <c r="I129" s="162"/>
      <c r="J129" s="164"/>
      <c r="K129" s="162"/>
      <c r="L129" s="162"/>
      <c r="M129" s="162"/>
      <c r="N129" s="162"/>
      <c r="O129" s="162"/>
      <c r="P129" s="162"/>
      <c r="Q129" s="162"/>
      <c r="R129" s="162"/>
      <c r="S129" s="162"/>
      <c r="T129" s="162"/>
      <c r="U129" s="163"/>
      <c r="V129" s="163"/>
      <c r="W129" s="163"/>
      <c r="Y129" s="163"/>
      <c r="Z129" s="163"/>
      <c r="AA129" s="163"/>
      <c r="AB129" s="172"/>
      <c r="AC129" s="173"/>
      <c r="AD129" s="168"/>
      <c r="AF129" s="178"/>
      <c r="AG129" s="161"/>
      <c r="AJ129"/>
      <c r="AK129" s="170"/>
      <c r="AM129" s="170"/>
      <c r="AN129" s="170"/>
      <c r="AO129" s="170"/>
      <c r="AP129" s="170"/>
      <c r="AQ129" s="170"/>
      <c r="AR129" s="170"/>
      <c r="AS129" s="170"/>
      <c r="AT129" s="170"/>
      <c r="AU129" s="162"/>
      <c r="AV129" s="162"/>
      <c r="AW129" s="162"/>
      <c r="AX129" s="162"/>
    </row>
    <row r="130" spans="1:50" s="166" customFormat="1" ht="25" customHeight="1" x14ac:dyDescent="0.35">
      <c r="A130" s="162"/>
      <c r="B130" s="162"/>
      <c r="C130" s="162"/>
      <c r="D130" s="163"/>
      <c r="E130" s="163"/>
      <c r="F130" s="163"/>
      <c r="G130" s="162"/>
      <c r="H130" s="162"/>
      <c r="I130" s="162"/>
      <c r="J130" s="164"/>
      <c r="K130" s="162"/>
      <c r="L130" s="162"/>
      <c r="M130" s="162"/>
      <c r="N130" s="162"/>
      <c r="O130" s="162"/>
      <c r="P130" s="162"/>
      <c r="Q130" s="162"/>
      <c r="R130" s="162"/>
      <c r="S130" s="162"/>
      <c r="T130" s="162"/>
      <c r="U130" s="163"/>
      <c r="V130" s="163"/>
      <c r="W130" s="163"/>
      <c r="Y130" s="163"/>
      <c r="Z130" s="163"/>
      <c r="AA130" s="163"/>
      <c r="AB130" s="172"/>
      <c r="AC130" s="173"/>
      <c r="AD130" s="168"/>
      <c r="AF130" s="178"/>
      <c r="AG130" s="161"/>
      <c r="AJ130"/>
      <c r="AK130" s="170"/>
      <c r="AM130" s="170"/>
      <c r="AN130" s="170"/>
      <c r="AO130" s="170"/>
      <c r="AP130" s="170"/>
      <c r="AQ130" s="170"/>
      <c r="AR130" s="170"/>
      <c r="AS130" s="170"/>
      <c r="AT130" s="170"/>
      <c r="AU130" s="162"/>
      <c r="AV130" s="162"/>
      <c r="AW130" s="162"/>
      <c r="AX130" s="162"/>
    </row>
    <row r="131" spans="1:50" s="166" customFormat="1" ht="25" customHeight="1" x14ac:dyDescent="0.35">
      <c r="A131" s="162"/>
      <c r="B131" s="162"/>
      <c r="C131" s="162"/>
      <c r="D131" s="163"/>
      <c r="E131" s="163"/>
      <c r="F131" s="163"/>
      <c r="G131" s="162"/>
      <c r="H131" s="162"/>
      <c r="I131" s="162"/>
      <c r="J131" s="164"/>
      <c r="K131" s="162"/>
      <c r="L131" s="162"/>
      <c r="M131" s="162"/>
      <c r="N131" s="162"/>
      <c r="O131" s="162"/>
      <c r="P131" s="162"/>
      <c r="Q131" s="162"/>
      <c r="R131" s="162"/>
      <c r="S131" s="162"/>
      <c r="T131" s="162"/>
      <c r="U131" s="163"/>
      <c r="V131" s="163"/>
      <c r="W131" s="163"/>
      <c r="Y131" s="163"/>
      <c r="Z131" s="163"/>
      <c r="AA131" s="163"/>
      <c r="AB131" s="172"/>
      <c r="AC131" s="173"/>
      <c r="AD131" s="168"/>
      <c r="AF131" s="178"/>
      <c r="AG131" s="161"/>
      <c r="AJ131"/>
      <c r="AK131" s="170"/>
      <c r="AM131" s="170"/>
      <c r="AN131" s="170"/>
      <c r="AO131" s="170"/>
      <c r="AP131" s="170"/>
      <c r="AQ131" s="170"/>
      <c r="AR131" s="170"/>
      <c r="AS131" s="170"/>
      <c r="AT131" s="170"/>
      <c r="AU131" s="162"/>
      <c r="AV131" s="162"/>
      <c r="AW131" s="162"/>
      <c r="AX131" s="162"/>
    </row>
    <row r="132" spans="1:50" s="166" customFormat="1" ht="25" customHeight="1" x14ac:dyDescent="0.35">
      <c r="A132" s="162"/>
      <c r="B132" s="162"/>
      <c r="C132" s="162"/>
      <c r="D132" s="163"/>
      <c r="E132" s="163"/>
      <c r="F132" s="163"/>
      <c r="G132" s="162"/>
      <c r="H132" s="162"/>
      <c r="I132" s="162"/>
      <c r="J132" s="164"/>
      <c r="K132" s="162"/>
      <c r="L132" s="162"/>
      <c r="M132" s="162"/>
      <c r="N132" s="162"/>
      <c r="O132" s="162"/>
      <c r="P132" s="162"/>
      <c r="Q132" s="162"/>
      <c r="R132" s="162"/>
      <c r="S132" s="162"/>
      <c r="T132" s="162"/>
      <c r="U132" s="163"/>
      <c r="V132" s="163"/>
      <c r="W132" s="163"/>
      <c r="Y132" s="163"/>
      <c r="Z132" s="163"/>
      <c r="AA132" s="163"/>
      <c r="AB132" s="172"/>
      <c r="AC132" s="173"/>
      <c r="AD132" s="168"/>
      <c r="AF132" s="178"/>
      <c r="AG132" s="161"/>
      <c r="AJ132"/>
      <c r="AK132" s="170"/>
      <c r="AM132" s="170"/>
      <c r="AN132" s="170"/>
      <c r="AO132" s="170"/>
      <c r="AP132" s="170"/>
      <c r="AQ132" s="170"/>
      <c r="AR132" s="170"/>
      <c r="AS132" s="170"/>
      <c r="AT132" s="170"/>
      <c r="AU132" s="162"/>
      <c r="AV132" s="162"/>
      <c r="AW132" s="162"/>
      <c r="AX132" s="162"/>
    </row>
    <row r="133" spans="1:50" s="166" customFormat="1" ht="25" customHeight="1" x14ac:dyDescent="0.35">
      <c r="A133" s="162"/>
      <c r="B133" s="162"/>
      <c r="C133" s="162"/>
      <c r="D133" s="163"/>
      <c r="E133" s="163"/>
      <c r="F133" s="163"/>
      <c r="G133" s="162"/>
      <c r="H133" s="162"/>
      <c r="I133" s="162"/>
      <c r="J133" s="164"/>
      <c r="K133" s="162"/>
      <c r="L133" s="162"/>
      <c r="M133" s="162"/>
      <c r="N133" s="162"/>
      <c r="O133" s="162"/>
      <c r="P133" s="162"/>
      <c r="Q133" s="162"/>
      <c r="R133" s="162"/>
      <c r="S133" s="162"/>
      <c r="T133" s="162"/>
      <c r="U133" s="163"/>
      <c r="V133" s="163"/>
      <c r="W133" s="163"/>
      <c r="Y133" s="163"/>
      <c r="Z133" s="163"/>
      <c r="AA133" s="163"/>
      <c r="AB133" s="172"/>
      <c r="AC133" s="173"/>
      <c r="AD133" s="168"/>
      <c r="AF133" s="178"/>
      <c r="AG133" s="161"/>
      <c r="AJ133"/>
      <c r="AK133" s="170"/>
      <c r="AM133" s="170"/>
      <c r="AN133" s="170"/>
      <c r="AO133" s="170"/>
      <c r="AP133" s="170"/>
      <c r="AQ133" s="170"/>
      <c r="AR133" s="170"/>
      <c r="AS133" s="170"/>
      <c r="AT133" s="170"/>
      <c r="AU133" s="162"/>
      <c r="AV133" s="162"/>
      <c r="AW133" s="162"/>
      <c r="AX133" s="162"/>
    </row>
    <row r="134" spans="1:50" s="166" customFormat="1" ht="25" customHeight="1" x14ac:dyDescent="0.35">
      <c r="A134" s="162"/>
      <c r="B134" s="162"/>
      <c r="C134" s="162"/>
      <c r="D134" s="163"/>
      <c r="E134" s="163"/>
      <c r="F134" s="163"/>
      <c r="G134" s="162"/>
      <c r="H134" s="162"/>
      <c r="I134" s="162"/>
      <c r="J134" s="164"/>
      <c r="K134" s="162"/>
      <c r="L134" s="162"/>
      <c r="M134" s="162"/>
      <c r="N134" s="162"/>
      <c r="O134" s="162"/>
      <c r="P134" s="162"/>
      <c r="Q134" s="162"/>
      <c r="R134" s="162"/>
      <c r="S134" s="162"/>
      <c r="T134" s="162"/>
      <c r="U134" s="163"/>
      <c r="V134" s="163"/>
      <c r="W134" s="163"/>
      <c r="Y134" s="163"/>
      <c r="Z134" s="163"/>
      <c r="AA134" s="163"/>
      <c r="AB134" s="172"/>
      <c r="AC134" s="173"/>
      <c r="AD134" s="168"/>
      <c r="AF134" s="178"/>
      <c r="AG134" s="161"/>
      <c r="AJ134"/>
      <c r="AK134" s="170"/>
      <c r="AM134" s="170"/>
      <c r="AN134" s="170"/>
      <c r="AO134" s="170"/>
      <c r="AP134" s="170"/>
      <c r="AQ134" s="170"/>
      <c r="AR134" s="170"/>
      <c r="AS134" s="170"/>
      <c r="AT134" s="170"/>
      <c r="AU134" s="162"/>
      <c r="AV134" s="162"/>
      <c r="AW134" s="162"/>
      <c r="AX134" s="162"/>
    </row>
    <row r="135" spans="1:50" s="166" customFormat="1" ht="25" customHeight="1" x14ac:dyDescent="0.35">
      <c r="A135" s="162"/>
      <c r="B135" s="162"/>
      <c r="C135" s="162"/>
      <c r="D135" s="163"/>
      <c r="E135" s="163"/>
      <c r="F135" s="163"/>
      <c r="G135" s="162"/>
      <c r="H135" s="162"/>
      <c r="I135" s="162"/>
      <c r="J135" s="164"/>
      <c r="K135" s="162"/>
      <c r="L135" s="162"/>
      <c r="M135" s="162"/>
      <c r="N135" s="162"/>
      <c r="O135" s="162"/>
      <c r="P135" s="162"/>
      <c r="Q135" s="162"/>
      <c r="R135" s="162"/>
      <c r="S135" s="162"/>
      <c r="T135" s="162"/>
      <c r="U135" s="163"/>
      <c r="V135" s="163"/>
      <c r="W135" s="163"/>
      <c r="Y135" s="163"/>
      <c r="Z135" s="163"/>
      <c r="AA135" s="163"/>
      <c r="AB135" s="172"/>
      <c r="AC135" s="173"/>
      <c r="AD135" s="168"/>
      <c r="AF135" s="178"/>
      <c r="AG135" s="161"/>
      <c r="AJ135"/>
      <c r="AK135" s="170"/>
      <c r="AM135" s="170"/>
      <c r="AN135" s="170"/>
      <c r="AO135" s="170"/>
      <c r="AP135" s="170"/>
      <c r="AQ135" s="170"/>
      <c r="AR135" s="170"/>
      <c r="AS135" s="170"/>
      <c r="AT135" s="170"/>
      <c r="AU135" s="162"/>
      <c r="AV135" s="162"/>
      <c r="AW135" s="162"/>
      <c r="AX135" s="162"/>
    </row>
    <row r="136" spans="1:50" s="166" customFormat="1" ht="25" customHeight="1" x14ac:dyDescent="0.35">
      <c r="A136" s="162"/>
      <c r="B136" s="162"/>
      <c r="C136" s="162"/>
      <c r="D136" s="163"/>
      <c r="E136" s="163"/>
      <c r="F136" s="163"/>
      <c r="G136" s="162"/>
      <c r="H136" s="162"/>
      <c r="I136" s="162"/>
      <c r="J136" s="164"/>
      <c r="K136" s="162"/>
      <c r="L136" s="162"/>
      <c r="M136" s="162"/>
      <c r="N136" s="162"/>
      <c r="O136" s="162"/>
      <c r="P136" s="162"/>
      <c r="Q136" s="162"/>
      <c r="R136" s="162"/>
      <c r="S136" s="162"/>
      <c r="T136" s="162"/>
      <c r="U136" s="163"/>
      <c r="V136" s="163"/>
      <c r="W136" s="163"/>
      <c r="Y136" s="163"/>
      <c r="Z136" s="163"/>
      <c r="AA136" s="163"/>
      <c r="AB136" s="172"/>
      <c r="AC136" s="173"/>
      <c r="AD136" s="168"/>
      <c r="AF136" s="178"/>
      <c r="AG136" s="161"/>
      <c r="AJ136"/>
      <c r="AK136" s="170"/>
      <c r="AM136" s="170"/>
      <c r="AN136" s="170"/>
      <c r="AO136" s="170"/>
      <c r="AP136" s="170"/>
      <c r="AQ136" s="170"/>
      <c r="AR136" s="170"/>
      <c r="AS136" s="170"/>
      <c r="AT136" s="170"/>
      <c r="AU136" s="162"/>
      <c r="AV136" s="162"/>
      <c r="AW136" s="162"/>
      <c r="AX136" s="162"/>
    </row>
    <row r="137" spans="1:50" s="166" customFormat="1" ht="25" customHeight="1" x14ac:dyDescent="0.35">
      <c r="A137" s="162"/>
      <c r="B137" s="162"/>
      <c r="C137" s="162"/>
      <c r="D137" s="163"/>
      <c r="E137" s="163"/>
      <c r="F137" s="163"/>
      <c r="G137" s="162"/>
      <c r="H137" s="162"/>
      <c r="I137" s="162"/>
      <c r="J137" s="164"/>
      <c r="K137" s="162"/>
      <c r="L137" s="162"/>
      <c r="M137" s="162"/>
      <c r="N137" s="162"/>
      <c r="O137" s="162"/>
      <c r="P137" s="162"/>
      <c r="Q137" s="162"/>
      <c r="R137" s="162"/>
      <c r="S137" s="162"/>
      <c r="T137" s="162"/>
      <c r="U137" s="163"/>
      <c r="V137" s="163"/>
      <c r="W137" s="163"/>
      <c r="Y137" s="163"/>
      <c r="Z137" s="163"/>
      <c r="AA137" s="163"/>
      <c r="AB137" s="172"/>
      <c r="AC137" s="173"/>
      <c r="AD137" s="168"/>
      <c r="AF137" s="178"/>
      <c r="AG137" s="161"/>
      <c r="AJ137"/>
      <c r="AK137" s="170"/>
      <c r="AM137" s="170"/>
      <c r="AN137" s="170"/>
      <c r="AO137" s="170"/>
      <c r="AP137" s="170"/>
      <c r="AQ137" s="170"/>
      <c r="AR137" s="170"/>
      <c r="AS137" s="170"/>
      <c r="AT137" s="170"/>
      <c r="AU137" s="162"/>
      <c r="AV137" s="162"/>
      <c r="AW137" s="162"/>
      <c r="AX137" s="162"/>
    </row>
    <row r="138" spans="1:50" s="166" customFormat="1" ht="25" customHeight="1" x14ac:dyDescent="0.35">
      <c r="A138" s="162"/>
      <c r="B138" s="162"/>
      <c r="C138" s="162"/>
      <c r="D138" s="163"/>
      <c r="E138" s="163"/>
      <c r="F138" s="163"/>
      <c r="G138" s="162"/>
      <c r="H138" s="162"/>
      <c r="I138" s="162"/>
      <c r="J138" s="164"/>
      <c r="K138" s="162"/>
      <c r="L138" s="162"/>
      <c r="M138" s="162"/>
      <c r="N138" s="162"/>
      <c r="O138" s="162"/>
      <c r="P138" s="162"/>
      <c r="Q138" s="162"/>
      <c r="R138" s="162"/>
      <c r="S138" s="162"/>
      <c r="T138" s="162"/>
      <c r="U138" s="163"/>
      <c r="V138" s="163"/>
      <c r="W138" s="163"/>
      <c r="Y138" s="163"/>
      <c r="Z138" s="163"/>
      <c r="AA138" s="163"/>
      <c r="AB138" s="172"/>
      <c r="AC138" s="173"/>
      <c r="AD138" s="168"/>
      <c r="AF138" s="178"/>
      <c r="AG138" s="161"/>
      <c r="AJ138"/>
      <c r="AK138" s="170"/>
      <c r="AM138" s="170"/>
      <c r="AN138" s="170"/>
      <c r="AO138" s="170"/>
      <c r="AP138" s="170"/>
      <c r="AQ138" s="170"/>
      <c r="AR138" s="170"/>
      <c r="AS138" s="170"/>
      <c r="AT138" s="170"/>
      <c r="AU138" s="162"/>
      <c r="AV138" s="162"/>
      <c r="AW138" s="162"/>
      <c r="AX138" s="162"/>
    </row>
    <row r="139" spans="1:50" s="166" customFormat="1" ht="25" customHeight="1" x14ac:dyDescent="0.35">
      <c r="A139" s="162"/>
      <c r="B139" s="162"/>
      <c r="C139" s="162"/>
      <c r="D139" s="163"/>
      <c r="E139" s="163"/>
      <c r="F139" s="163"/>
      <c r="G139" s="162"/>
      <c r="H139" s="162"/>
      <c r="I139" s="162"/>
      <c r="J139" s="164"/>
      <c r="K139" s="162"/>
      <c r="L139" s="162"/>
      <c r="M139" s="162"/>
      <c r="N139" s="162"/>
      <c r="O139" s="162"/>
      <c r="P139" s="162"/>
      <c r="Q139" s="162"/>
      <c r="R139" s="162"/>
      <c r="S139" s="162"/>
      <c r="T139" s="162"/>
      <c r="U139" s="163"/>
      <c r="V139" s="163"/>
      <c r="W139" s="163"/>
      <c r="Y139" s="163"/>
      <c r="Z139" s="163"/>
      <c r="AA139" s="163"/>
      <c r="AB139" s="172"/>
      <c r="AC139" s="173"/>
      <c r="AD139" s="168"/>
      <c r="AF139" s="178"/>
      <c r="AG139" s="161"/>
      <c r="AJ139"/>
      <c r="AK139" s="170"/>
      <c r="AM139" s="170"/>
      <c r="AN139" s="170"/>
      <c r="AO139" s="170"/>
      <c r="AP139" s="170"/>
      <c r="AQ139" s="170"/>
      <c r="AR139" s="170"/>
      <c r="AS139" s="170"/>
      <c r="AT139" s="170"/>
      <c r="AU139" s="162"/>
      <c r="AV139" s="162"/>
      <c r="AW139" s="162"/>
      <c r="AX139" s="162"/>
    </row>
    <row r="140" spans="1:50" s="166" customFormat="1" ht="25" customHeight="1" x14ac:dyDescent="0.35">
      <c r="A140" s="162"/>
      <c r="B140" s="162"/>
      <c r="C140" s="162"/>
      <c r="D140" s="163"/>
      <c r="E140" s="163"/>
      <c r="F140" s="163"/>
      <c r="G140" s="162"/>
      <c r="H140" s="162"/>
      <c r="I140" s="162"/>
      <c r="J140" s="164"/>
      <c r="K140" s="162"/>
      <c r="L140" s="162"/>
      <c r="M140" s="162"/>
      <c r="N140" s="162"/>
      <c r="O140" s="162"/>
      <c r="P140" s="162"/>
      <c r="Q140" s="162"/>
      <c r="R140" s="162"/>
      <c r="S140" s="162"/>
      <c r="T140" s="162"/>
      <c r="U140" s="163"/>
      <c r="V140" s="163"/>
      <c r="W140" s="163"/>
      <c r="Y140" s="163"/>
      <c r="Z140" s="163"/>
      <c r="AA140" s="163"/>
      <c r="AB140" s="172"/>
      <c r="AC140" s="173"/>
      <c r="AD140" s="168"/>
      <c r="AF140" s="178"/>
      <c r="AG140" s="161"/>
      <c r="AJ140"/>
      <c r="AK140" s="170"/>
      <c r="AM140" s="170"/>
      <c r="AN140" s="170"/>
      <c r="AO140" s="170"/>
      <c r="AP140" s="170"/>
      <c r="AQ140" s="170"/>
      <c r="AR140" s="170"/>
      <c r="AS140" s="170"/>
      <c r="AT140" s="170"/>
      <c r="AU140" s="162"/>
      <c r="AV140" s="162"/>
      <c r="AW140" s="162"/>
      <c r="AX140" s="162"/>
    </row>
    <row r="141" spans="1:50" s="166" customFormat="1" ht="25" customHeight="1" x14ac:dyDescent="0.35">
      <c r="A141" s="162"/>
      <c r="B141" s="162"/>
      <c r="C141" s="162"/>
      <c r="D141" s="163"/>
      <c r="E141" s="163"/>
      <c r="F141" s="163"/>
      <c r="G141" s="162"/>
      <c r="H141" s="162"/>
      <c r="I141" s="162"/>
      <c r="J141" s="164"/>
      <c r="K141" s="162"/>
      <c r="L141" s="162"/>
      <c r="M141" s="162"/>
      <c r="N141" s="162"/>
      <c r="O141" s="162"/>
      <c r="P141" s="162"/>
      <c r="Q141" s="162"/>
      <c r="R141" s="162"/>
      <c r="S141" s="162"/>
      <c r="T141" s="162"/>
      <c r="U141" s="163"/>
      <c r="V141" s="163"/>
      <c r="W141" s="163"/>
      <c r="Y141" s="163"/>
      <c r="Z141" s="163"/>
      <c r="AA141" s="163"/>
      <c r="AB141" s="172"/>
      <c r="AC141" s="173"/>
      <c r="AD141" s="168"/>
      <c r="AF141" s="178"/>
      <c r="AG141" s="161"/>
      <c r="AJ141"/>
      <c r="AK141" s="170"/>
      <c r="AM141" s="170"/>
      <c r="AN141" s="170"/>
      <c r="AO141" s="170"/>
      <c r="AP141" s="170"/>
      <c r="AQ141" s="170"/>
      <c r="AR141" s="170"/>
      <c r="AS141" s="170"/>
      <c r="AT141" s="170"/>
      <c r="AU141" s="162"/>
      <c r="AV141" s="162"/>
      <c r="AW141" s="162"/>
      <c r="AX141" s="162"/>
    </row>
    <row r="142" spans="1:50" s="166" customFormat="1" ht="25" customHeight="1" x14ac:dyDescent="0.35">
      <c r="A142" s="162"/>
      <c r="B142" s="162"/>
      <c r="C142" s="162"/>
      <c r="D142" s="163"/>
      <c r="E142" s="163"/>
      <c r="F142" s="163"/>
      <c r="G142" s="162"/>
      <c r="H142" s="162"/>
      <c r="I142" s="162"/>
      <c r="J142" s="164"/>
      <c r="K142" s="162"/>
      <c r="L142" s="162"/>
      <c r="M142" s="162"/>
      <c r="N142" s="162"/>
      <c r="O142" s="162"/>
      <c r="P142" s="162"/>
      <c r="Q142" s="162"/>
      <c r="R142" s="162"/>
      <c r="S142" s="162"/>
      <c r="T142" s="162"/>
      <c r="U142" s="163"/>
      <c r="V142" s="163"/>
      <c r="W142" s="163"/>
      <c r="Y142" s="163"/>
      <c r="Z142" s="163"/>
      <c r="AA142" s="163"/>
      <c r="AB142" s="172"/>
      <c r="AC142" s="173"/>
      <c r="AD142" s="168"/>
      <c r="AF142" s="178"/>
      <c r="AG142" s="161"/>
      <c r="AJ142"/>
      <c r="AK142" s="170"/>
      <c r="AM142" s="170"/>
      <c r="AN142" s="170"/>
      <c r="AO142" s="170"/>
      <c r="AP142" s="170"/>
      <c r="AQ142" s="170"/>
      <c r="AR142" s="170"/>
      <c r="AS142" s="170"/>
      <c r="AT142" s="170"/>
      <c r="AU142" s="162"/>
      <c r="AV142" s="162"/>
      <c r="AW142" s="162"/>
      <c r="AX142" s="162"/>
    </row>
    <row r="143" spans="1:50" s="166" customFormat="1" ht="25" customHeight="1" x14ac:dyDescent="0.35">
      <c r="A143" s="162"/>
      <c r="B143" s="162"/>
      <c r="C143" s="162"/>
      <c r="D143" s="163"/>
      <c r="E143" s="163"/>
      <c r="F143" s="163"/>
      <c r="G143" s="162"/>
      <c r="H143" s="162"/>
      <c r="I143" s="162"/>
      <c r="J143" s="164"/>
      <c r="K143" s="162"/>
      <c r="L143" s="162"/>
      <c r="M143" s="162"/>
      <c r="N143" s="162"/>
      <c r="O143" s="162"/>
      <c r="P143" s="162"/>
      <c r="Q143" s="162"/>
      <c r="R143" s="162"/>
      <c r="S143" s="162"/>
      <c r="T143" s="162"/>
      <c r="U143" s="163"/>
      <c r="V143" s="163"/>
      <c r="W143" s="163"/>
      <c r="Y143" s="163"/>
      <c r="Z143" s="163"/>
      <c r="AA143" s="163"/>
      <c r="AB143" s="163"/>
      <c r="AC143" s="173"/>
      <c r="AD143" s="168"/>
      <c r="AF143" s="178"/>
      <c r="AG143" s="161"/>
      <c r="AJ143"/>
      <c r="AK143" s="170"/>
      <c r="AM143" s="170"/>
      <c r="AN143" s="170"/>
      <c r="AO143" s="170"/>
      <c r="AP143" s="170"/>
      <c r="AQ143" s="170"/>
      <c r="AR143" s="170"/>
      <c r="AS143" s="170"/>
      <c r="AT143" s="170"/>
      <c r="AU143" s="162"/>
      <c r="AV143" s="162"/>
      <c r="AW143" s="162"/>
      <c r="AX143" s="162"/>
    </row>
    <row r="144" spans="1:50" s="166" customFormat="1" ht="25" customHeight="1" x14ac:dyDescent="0.35">
      <c r="A144" s="162"/>
      <c r="B144" s="162"/>
      <c r="C144" s="162"/>
      <c r="D144" s="163"/>
      <c r="E144" s="163"/>
      <c r="F144" s="163"/>
      <c r="G144" s="162"/>
      <c r="H144" s="162"/>
      <c r="I144" s="162"/>
      <c r="J144" s="164"/>
      <c r="K144" s="162"/>
      <c r="L144" s="162"/>
      <c r="M144" s="162"/>
      <c r="N144" s="162"/>
      <c r="O144" s="162"/>
      <c r="P144" s="162"/>
      <c r="Q144" s="162"/>
      <c r="R144" s="162"/>
      <c r="S144" s="162"/>
      <c r="T144" s="162"/>
      <c r="U144" s="163"/>
      <c r="V144" s="163"/>
      <c r="W144" s="163"/>
      <c r="Y144" s="163"/>
      <c r="Z144" s="163"/>
      <c r="AA144" s="163"/>
      <c r="AB144" s="172"/>
      <c r="AC144" s="173"/>
      <c r="AD144" s="168"/>
      <c r="AF144" s="178"/>
      <c r="AG144" s="161"/>
      <c r="AJ144"/>
      <c r="AK144" s="170"/>
      <c r="AM144" s="170"/>
      <c r="AN144" s="170"/>
      <c r="AO144" s="170"/>
      <c r="AP144" s="170"/>
      <c r="AQ144" s="170"/>
      <c r="AR144" s="170"/>
      <c r="AS144" s="170"/>
      <c r="AT144" s="170"/>
      <c r="AU144" s="162"/>
      <c r="AV144" s="162"/>
      <c r="AW144" s="162"/>
      <c r="AX144" s="162"/>
    </row>
    <row r="145" spans="1:50" s="166" customFormat="1" ht="25" customHeight="1" x14ac:dyDescent="0.35">
      <c r="A145" s="162"/>
      <c r="B145" s="162"/>
      <c r="C145" s="162"/>
      <c r="D145" s="163"/>
      <c r="E145" s="163"/>
      <c r="F145" s="163"/>
      <c r="G145" s="162"/>
      <c r="H145" s="162"/>
      <c r="I145" s="162"/>
      <c r="J145" s="164"/>
      <c r="K145" s="162"/>
      <c r="L145" s="162"/>
      <c r="M145" s="162"/>
      <c r="N145" s="162"/>
      <c r="O145" s="162"/>
      <c r="P145" s="162"/>
      <c r="Q145" s="162"/>
      <c r="R145" s="162"/>
      <c r="S145" s="162"/>
      <c r="T145" s="162"/>
      <c r="U145" s="163"/>
      <c r="V145" s="163"/>
      <c r="W145" s="163"/>
      <c r="Y145" s="163"/>
      <c r="Z145" s="163"/>
      <c r="AA145" s="163"/>
      <c r="AB145" s="163"/>
      <c r="AC145" s="173"/>
      <c r="AD145" s="168"/>
      <c r="AF145" s="178"/>
      <c r="AG145" s="161"/>
      <c r="AJ145"/>
      <c r="AK145" s="170"/>
      <c r="AM145" s="170"/>
      <c r="AN145" s="170"/>
      <c r="AO145" s="170"/>
      <c r="AP145" s="170"/>
      <c r="AQ145" s="170"/>
      <c r="AR145" s="170"/>
      <c r="AS145" s="170"/>
      <c r="AT145" s="170"/>
      <c r="AU145" s="162"/>
      <c r="AV145" s="162"/>
      <c r="AW145" s="162"/>
      <c r="AX145" s="162"/>
    </row>
    <row r="146" spans="1:50" s="166" customFormat="1" ht="25" customHeight="1" x14ac:dyDescent="0.35">
      <c r="A146" s="179"/>
      <c r="B146" s="179"/>
      <c r="C146" s="162"/>
      <c r="D146" s="163"/>
      <c r="E146" s="163"/>
      <c r="F146" s="163"/>
      <c r="G146" s="162"/>
      <c r="H146" s="179"/>
      <c r="I146" s="179"/>
      <c r="J146" s="164"/>
      <c r="K146" s="179"/>
      <c r="L146" s="162"/>
      <c r="M146" s="179"/>
      <c r="N146" s="162"/>
      <c r="O146" s="179"/>
      <c r="P146" s="179"/>
      <c r="Q146" s="179"/>
      <c r="R146" s="179"/>
      <c r="S146" s="179"/>
      <c r="T146" s="179"/>
      <c r="U146" s="180"/>
      <c r="V146" s="180"/>
      <c r="W146" s="180"/>
      <c r="Y146" s="180"/>
      <c r="Z146" s="180"/>
      <c r="AA146" s="180"/>
      <c r="AB146" s="180"/>
      <c r="AC146" s="173"/>
      <c r="AD146" s="168"/>
      <c r="AF146" s="178"/>
      <c r="AG146" s="161"/>
      <c r="AJ146"/>
      <c r="AK146" s="170"/>
      <c r="AM146" s="170"/>
      <c r="AN146" s="170"/>
      <c r="AO146" s="170"/>
      <c r="AP146" s="170"/>
      <c r="AQ146" s="170"/>
      <c r="AR146" s="170"/>
      <c r="AS146" s="170"/>
      <c r="AT146" s="170"/>
      <c r="AU146" s="179"/>
      <c r="AV146" s="179"/>
      <c r="AW146" s="179"/>
      <c r="AX146" s="179"/>
    </row>
    <row r="147" spans="1:50" s="166" customFormat="1" ht="25" customHeight="1" x14ac:dyDescent="0.35">
      <c r="A147" s="162"/>
      <c r="B147" s="162"/>
      <c r="C147" s="162"/>
      <c r="D147" s="163"/>
      <c r="E147" s="163"/>
      <c r="F147" s="163"/>
      <c r="G147" s="162"/>
      <c r="H147" s="162"/>
      <c r="I147" s="162"/>
      <c r="J147" s="164"/>
      <c r="K147" s="162"/>
      <c r="L147" s="162"/>
      <c r="M147" s="162"/>
      <c r="N147" s="162"/>
      <c r="O147" s="162"/>
      <c r="P147" s="162"/>
      <c r="Q147" s="162"/>
      <c r="R147" s="162"/>
      <c r="S147" s="162"/>
      <c r="T147" s="162"/>
      <c r="U147" s="163"/>
      <c r="V147" s="163"/>
      <c r="W147" s="163"/>
      <c r="Y147" s="163"/>
      <c r="Z147" s="163"/>
      <c r="AA147" s="163"/>
      <c r="AB147" s="163"/>
      <c r="AC147" s="173"/>
      <c r="AD147" s="168"/>
      <c r="AF147" s="178"/>
      <c r="AG147" s="161"/>
      <c r="AJ147"/>
      <c r="AK147" s="170"/>
      <c r="AM147" s="170"/>
      <c r="AN147" s="170"/>
      <c r="AO147" s="170"/>
      <c r="AP147" s="170"/>
      <c r="AQ147" s="170"/>
      <c r="AR147" s="170"/>
      <c r="AS147" s="170"/>
      <c r="AT147" s="170"/>
      <c r="AU147" s="162"/>
      <c r="AV147" s="162"/>
      <c r="AW147" s="162"/>
      <c r="AX147" s="162"/>
    </row>
    <row r="148" spans="1:50" s="166" customFormat="1" ht="25" customHeight="1" x14ac:dyDescent="0.35">
      <c r="A148" s="162"/>
      <c r="B148" s="162"/>
      <c r="C148" s="162"/>
      <c r="D148" s="163"/>
      <c r="E148" s="163"/>
      <c r="F148" s="163"/>
      <c r="G148" s="162"/>
      <c r="H148" s="162"/>
      <c r="I148" s="162"/>
      <c r="J148" s="164"/>
      <c r="K148" s="162"/>
      <c r="L148" s="162"/>
      <c r="M148" s="162"/>
      <c r="N148" s="162"/>
      <c r="O148" s="162"/>
      <c r="P148" s="162"/>
      <c r="Q148" s="162"/>
      <c r="R148" s="162"/>
      <c r="S148" s="162"/>
      <c r="T148" s="162"/>
      <c r="U148" s="163"/>
      <c r="V148" s="163"/>
      <c r="W148" s="163"/>
      <c r="Y148" s="163"/>
      <c r="Z148" s="163"/>
      <c r="AA148" s="163"/>
      <c r="AB148" s="163"/>
      <c r="AC148" s="173"/>
      <c r="AD148" s="168"/>
      <c r="AF148" s="178"/>
      <c r="AG148" s="161"/>
      <c r="AJ148"/>
      <c r="AK148" s="170"/>
      <c r="AM148" s="170"/>
      <c r="AN148" s="170"/>
      <c r="AO148" s="170"/>
      <c r="AP148" s="170"/>
      <c r="AQ148" s="170"/>
      <c r="AR148" s="170"/>
      <c r="AS148" s="170"/>
      <c r="AT148" s="170"/>
      <c r="AU148" s="162"/>
      <c r="AV148" s="162"/>
      <c r="AW148" s="162"/>
      <c r="AX148" s="162"/>
    </row>
    <row r="149" spans="1:50" s="166" customFormat="1" ht="25" customHeight="1" x14ac:dyDescent="0.35">
      <c r="A149" s="162"/>
      <c r="B149" s="162"/>
      <c r="C149" s="162"/>
      <c r="D149" s="163"/>
      <c r="E149" s="163"/>
      <c r="F149" s="163"/>
      <c r="G149" s="162"/>
      <c r="H149" s="162"/>
      <c r="I149" s="162"/>
      <c r="J149" s="164"/>
      <c r="K149" s="162"/>
      <c r="L149" s="162"/>
      <c r="M149" s="162"/>
      <c r="N149" s="162"/>
      <c r="O149" s="162"/>
      <c r="P149" s="162"/>
      <c r="Q149" s="162"/>
      <c r="R149" s="162"/>
      <c r="S149" s="162"/>
      <c r="T149" s="162"/>
      <c r="U149" s="163"/>
      <c r="V149" s="163"/>
      <c r="W149" s="163"/>
      <c r="Y149" s="163"/>
      <c r="Z149" s="163"/>
      <c r="AA149" s="163"/>
      <c r="AB149" s="163"/>
      <c r="AC149" s="173"/>
      <c r="AD149" s="168"/>
      <c r="AF149" s="178"/>
      <c r="AG149" s="161"/>
      <c r="AJ149"/>
      <c r="AK149" s="170"/>
      <c r="AM149" s="170"/>
      <c r="AN149" s="170"/>
      <c r="AO149" s="170"/>
      <c r="AP149" s="170"/>
      <c r="AQ149" s="170"/>
      <c r="AR149" s="170"/>
      <c r="AS149" s="170"/>
      <c r="AT149" s="170"/>
      <c r="AU149" s="162"/>
      <c r="AV149" s="162"/>
      <c r="AW149" s="162"/>
      <c r="AX149" s="162"/>
    </row>
    <row r="150" spans="1:50" s="166" customFormat="1" ht="25" customHeight="1" x14ac:dyDescent="0.35">
      <c r="A150" s="162"/>
      <c r="B150" s="162"/>
      <c r="C150" s="162"/>
      <c r="D150" s="163"/>
      <c r="E150" s="163"/>
      <c r="F150" s="163"/>
      <c r="G150" s="162"/>
      <c r="H150" s="162"/>
      <c r="I150" s="162"/>
      <c r="J150" s="164"/>
      <c r="K150" s="162"/>
      <c r="L150" s="162"/>
      <c r="M150" s="162"/>
      <c r="N150" s="162"/>
      <c r="O150" s="162"/>
      <c r="P150" s="162"/>
      <c r="Q150" s="162"/>
      <c r="R150" s="162"/>
      <c r="S150" s="162"/>
      <c r="T150" s="162"/>
      <c r="U150" s="163"/>
      <c r="V150" s="163"/>
      <c r="W150" s="163"/>
      <c r="Y150" s="163"/>
      <c r="Z150" s="163"/>
      <c r="AA150" s="163"/>
      <c r="AB150" s="172"/>
      <c r="AC150" s="173"/>
      <c r="AD150" s="168"/>
      <c r="AF150" s="178"/>
      <c r="AG150" s="161"/>
      <c r="AJ150"/>
      <c r="AK150" s="170"/>
      <c r="AM150" s="170"/>
      <c r="AN150" s="170"/>
      <c r="AO150" s="170"/>
      <c r="AP150" s="170"/>
      <c r="AQ150" s="170"/>
      <c r="AR150" s="170"/>
      <c r="AS150" s="170"/>
      <c r="AT150" s="170"/>
      <c r="AU150" s="162"/>
      <c r="AV150" s="162"/>
      <c r="AW150" s="162"/>
      <c r="AX150" s="162"/>
    </row>
    <row r="151" spans="1:50" s="166" customFormat="1" ht="25" customHeight="1" x14ac:dyDescent="0.35">
      <c r="A151" s="162"/>
      <c r="B151" s="162"/>
      <c r="C151" s="162"/>
      <c r="D151" s="163"/>
      <c r="E151" s="163"/>
      <c r="F151" s="163"/>
      <c r="G151" s="162"/>
      <c r="H151" s="162"/>
      <c r="I151" s="162"/>
      <c r="J151" s="164"/>
      <c r="K151" s="162"/>
      <c r="L151" s="162"/>
      <c r="M151" s="162"/>
      <c r="N151" s="162"/>
      <c r="O151" s="162"/>
      <c r="P151" s="162"/>
      <c r="Q151" s="162"/>
      <c r="R151" s="162"/>
      <c r="S151" s="162"/>
      <c r="T151" s="162"/>
      <c r="U151" s="163"/>
      <c r="V151" s="163"/>
      <c r="W151" s="163"/>
      <c r="Y151" s="163"/>
      <c r="Z151" s="163"/>
      <c r="AA151" s="163"/>
      <c r="AB151" s="172"/>
      <c r="AC151" s="173"/>
      <c r="AD151" s="168"/>
      <c r="AF151" s="178"/>
      <c r="AG151" s="161"/>
      <c r="AJ151"/>
      <c r="AK151" s="170"/>
      <c r="AM151" s="170"/>
      <c r="AN151" s="170"/>
      <c r="AO151" s="170"/>
      <c r="AP151" s="170"/>
      <c r="AQ151" s="170"/>
      <c r="AR151" s="170"/>
      <c r="AS151" s="170"/>
      <c r="AT151" s="170"/>
      <c r="AU151" s="162"/>
      <c r="AV151" s="162"/>
      <c r="AW151" s="162"/>
      <c r="AX151" s="162"/>
    </row>
    <row r="152" spans="1:50" s="166" customFormat="1" ht="25" customHeight="1" x14ac:dyDescent="0.35">
      <c r="A152" s="162"/>
      <c r="B152" s="162"/>
      <c r="C152" s="162"/>
      <c r="D152" s="163"/>
      <c r="E152" s="163"/>
      <c r="F152" s="163"/>
      <c r="G152" s="162"/>
      <c r="H152" s="162"/>
      <c r="I152" s="162"/>
      <c r="J152" s="164"/>
      <c r="K152" s="162"/>
      <c r="L152" s="162"/>
      <c r="M152" s="162"/>
      <c r="N152" s="162"/>
      <c r="O152" s="162"/>
      <c r="P152" s="162"/>
      <c r="Q152" s="162"/>
      <c r="R152" s="162"/>
      <c r="S152" s="162"/>
      <c r="T152" s="162"/>
      <c r="U152" s="163"/>
      <c r="V152" s="163"/>
      <c r="W152" s="163"/>
      <c r="Y152" s="163"/>
      <c r="Z152" s="163"/>
      <c r="AA152" s="163"/>
      <c r="AB152" s="163"/>
      <c r="AC152" s="173"/>
      <c r="AD152" s="168"/>
      <c r="AF152" s="178"/>
      <c r="AG152" s="161"/>
      <c r="AJ152"/>
      <c r="AK152" s="170"/>
      <c r="AM152" s="170"/>
      <c r="AN152" s="170"/>
      <c r="AO152" s="170"/>
      <c r="AP152" s="170"/>
      <c r="AQ152" s="170"/>
      <c r="AR152" s="170"/>
      <c r="AS152" s="170"/>
      <c r="AT152" s="170"/>
      <c r="AU152" s="162"/>
      <c r="AV152" s="162"/>
      <c r="AW152" s="162"/>
      <c r="AX152" s="162"/>
    </row>
    <row r="153" spans="1:50" s="166" customFormat="1" ht="25" customHeight="1" x14ac:dyDescent="0.35">
      <c r="A153" s="162"/>
      <c r="B153" s="162"/>
      <c r="C153" s="162"/>
      <c r="D153" s="163"/>
      <c r="E153" s="163"/>
      <c r="F153" s="163"/>
      <c r="G153" s="162"/>
      <c r="H153" s="162"/>
      <c r="I153" s="162"/>
      <c r="J153" s="164"/>
      <c r="K153" s="162"/>
      <c r="L153" s="162"/>
      <c r="M153" s="162"/>
      <c r="N153" s="162"/>
      <c r="O153" s="162"/>
      <c r="P153" s="162"/>
      <c r="Q153" s="162"/>
      <c r="R153" s="162"/>
      <c r="S153" s="162"/>
      <c r="T153" s="162"/>
      <c r="U153" s="163"/>
      <c r="V153" s="163"/>
      <c r="W153" s="163"/>
      <c r="Y153" s="163"/>
      <c r="Z153" s="163"/>
      <c r="AA153" s="163"/>
      <c r="AB153" s="163"/>
      <c r="AC153" s="173"/>
      <c r="AD153" s="168"/>
      <c r="AF153" s="178"/>
      <c r="AG153" s="161"/>
      <c r="AJ153"/>
      <c r="AK153" s="170"/>
      <c r="AM153" s="170"/>
      <c r="AN153" s="170"/>
      <c r="AO153" s="170"/>
      <c r="AP153" s="170"/>
      <c r="AQ153" s="170"/>
      <c r="AR153" s="170"/>
      <c r="AS153" s="170"/>
      <c r="AT153" s="170"/>
      <c r="AU153" s="162"/>
      <c r="AV153" s="162"/>
      <c r="AW153" s="162"/>
      <c r="AX153" s="162"/>
    </row>
    <row r="154" spans="1:50" s="166" customFormat="1" ht="25" customHeight="1" x14ac:dyDescent="0.35">
      <c r="A154" s="162"/>
      <c r="B154" s="162"/>
      <c r="C154" s="162"/>
      <c r="D154" s="163"/>
      <c r="E154" s="163"/>
      <c r="F154" s="163"/>
      <c r="G154" s="162"/>
      <c r="H154" s="162"/>
      <c r="I154" s="162"/>
      <c r="J154" s="164"/>
      <c r="K154" s="162"/>
      <c r="L154" s="162"/>
      <c r="M154" s="162"/>
      <c r="N154" s="162"/>
      <c r="O154" s="162"/>
      <c r="P154" s="162"/>
      <c r="Q154" s="162"/>
      <c r="R154" s="162"/>
      <c r="S154" s="162"/>
      <c r="T154" s="162"/>
      <c r="U154" s="163"/>
      <c r="V154" s="163"/>
      <c r="W154" s="163"/>
      <c r="Y154" s="163"/>
      <c r="Z154" s="163"/>
      <c r="AA154" s="163"/>
      <c r="AB154" s="163"/>
      <c r="AC154" s="173"/>
      <c r="AD154" s="168"/>
      <c r="AF154" s="178"/>
      <c r="AG154" s="161"/>
      <c r="AJ154"/>
      <c r="AK154" s="170"/>
      <c r="AM154" s="170"/>
      <c r="AN154" s="170"/>
      <c r="AO154" s="170"/>
      <c r="AP154" s="170"/>
      <c r="AQ154" s="170"/>
      <c r="AR154" s="170"/>
      <c r="AS154" s="170"/>
      <c r="AT154" s="170"/>
      <c r="AU154" s="162"/>
      <c r="AV154" s="162"/>
      <c r="AW154" s="162"/>
      <c r="AX154" s="162"/>
    </row>
    <row r="155" spans="1:50" s="166" customFormat="1" ht="25" customHeight="1" x14ac:dyDescent="0.35">
      <c r="A155" s="162"/>
      <c r="B155" s="162"/>
      <c r="C155" s="162"/>
      <c r="D155" s="163"/>
      <c r="E155" s="163"/>
      <c r="F155" s="163"/>
      <c r="G155" s="162"/>
      <c r="H155" s="162"/>
      <c r="I155" s="162"/>
      <c r="J155" s="164"/>
      <c r="K155" s="162"/>
      <c r="L155" s="162"/>
      <c r="M155" s="162"/>
      <c r="N155" s="162"/>
      <c r="O155" s="162"/>
      <c r="P155" s="162"/>
      <c r="Q155" s="162"/>
      <c r="R155" s="162"/>
      <c r="S155" s="162"/>
      <c r="T155" s="162"/>
      <c r="U155" s="163"/>
      <c r="V155" s="163"/>
      <c r="W155" s="163"/>
      <c r="Y155" s="163"/>
      <c r="Z155" s="163"/>
      <c r="AA155" s="163"/>
      <c r="AB155" s="163"/>
      <c r="AC155" s="173"/>
      <c r="AD155" s="168"/>
      <c r="AF155" s="178"/>
      <c r="AG155" s="161"/>
      <c r="AJ155"/>
      <c r="AK155" s="170"/>
      <c r="AM155" s="170"/>
      <c r="AN155" s="170"/>
      <c r="AO155" s="170"/>
      <c r="AP155" s="170"/>
      <c r="AQ155" s="170"/>
      <c r="AR155" s="170"/>
      <c r="AS155" s="170"/>
      <c r="AT155" s="170"/>
      <c r="AU155" s="162"/>
      <c r="AV155" s="162"/>
      <c r="AW155" s="162"/>
      <c r="AX155" s="162"/>
    </row>
    <row r="156" spans="1:50" s="166" customFormat="1" ht="25" customHeight="1" x14ac:dyDescent="0.35">
      <c r="A156" s="162"/>
      <c r="B156" s="162"/>
      <c r="C156" s="162"/>
      <c r="D156" s="163"/>
      <c r="E156" s="163"/>
      <c r="F156" s="163"/>
      <c r="G156" s="162"/>
      <c r="H156" s="162"/>
      <c r="I156" s="162"/>
      <c r="J156" s="164"/>
      <c r="K156" s="162"/>
      <c r="L156" s="162"/>
      <c r="M156" s="162"/>
      <c r="N156" s="162"/>
      <c r="O156" s="162"/>
      <c r="P156" s="162"/>
      <c r="Q156" s="162"/>
      <c r="R156" s="162"/>
      <c r="S156" s="162"/>
      <c r="T156" s="162"/>
      <c r="U156" s="163"/>
      <c r="V156" s="163"/>
      <c r="W156" s="163"/>
      <c r="Y156" s="163"/>
      <c r="Z156" s="163"/>
      <c r="AA156" s="163"/>
      <c r="AB156" s="163"/>
      <c r="AC156" s="173"/>
      <c r="AD156" s="168"/>
      <c r="AF156" s="178"/>
      <c r="AG156" s="161"/>
      <c r="AJ156"/>
      <c r="AK156" s="170"/>
      <c r="AM156" s="170"/>
      <c r="AN156" s="170"/>
      <c r="AO156" s="170"/>
      <c r="AP156" s="170"/>
      <c r="AQ156" s="170"/>
      <c r="AR156" s="170"/>
      <c r="AS156" s="170"/>
      <c r="AT156" s="170"/>
      <c r="AU156" s="162"/>
      <c r="AV156" s="162"/>
      <c r="AW156" s="162"/>
      <c r="AX156" s="162"/>
    </row>
    <row r="157" spans="1:50" s="166" customFormat="1" ht="25" customHeight="1" x14ac:dyDescent="0.35">
      <c r="A157" s="162"/>
      <c r="B157" s="162"/>
      <c r="C157" s="162"/>
      <c r="D157" s="163"/>
      <c r="E157" s="163"/>
      <c r="F157" s="163"/>
      <c r="G157" s="162"/>
      <c r="H157" s="162"/>
      <c r="I157" s="162"/>
      <c r="J157" s="164"/>
      <c r="K157" s="162"/>
      <c r="L157" s="162"/>
      <c r="M157" s="162"/>
      <c r="N157" s="162"/>
      <c r="O157" s="162"/>
      <c r="P157" s="162"/>
      <c r="Q157" s="162"/>
      <c r="R157" s="162"/>
      <c r="S157" s="162"/>
      <c r="T157" s="162"/>
      <c r="U157" s="163"/>
      <c r="V157" s="163"/>
      <c r="W157" s="163"/>
      <c r="Y157" s="163"/>
      <c r="Z157" s="163"/>
      <c r="AA157" s="163"/>
      <c r="AB157" s="163"/>
      <c r="AC157" s="173"/>
      <c r="AD157" s="168"/>
      <c r="AF157" s="178"/>
      <c r="AG157" s="161"/>
      <c r="AJ157"/>
      <c r="AK157" s="170"/>
      <c r="AM157" s="170"/>
      <c r="AN157" s="170"/>
      <c r="AO157" s="170"/>
      <c r="AP157" s="170"/>
      <c r="AQ157" s="170"/>
      <c r="AR157" s="170"/>
      <c r="AS157" s="170"/>
      <c r="AT157" s="170"/>
      <c r="AU157" s="162"/>
      <c r="AV157" s="162"/>
      <c r="AW157" s="162"/>
      <c r="AX157" s="162"/>
    </row>
    <row r="158" spans="1:50" s="166" customFormat="1" ht="25" customHeight="1" x14ac:dyDescent="0.35">
      <c r="A158" s="162"/>
      <c r="B158" s="162"/>
      <c r="C158" s="162"/>
      <c r="D158" s="163"/>
      <c r="E158" s="163"/>
      <c r="F158" s="163"/>
      <c r="G158" s="162"/>
      <c r="H158" s="162"/>
      <c r="I158" s="162"/>
      <c r="J158" s="164"/>
      <c r="K158" s="162"/>
      <c r="L158" s="162"/>
      <c r="M158" s="162"/>
      <c r="N158" s="162"/>
      <c r="O158" s="162"/>
      <c r="P158" s="162"/>
      <c r="Q158" s="162"/>
      <c r="R158" s="162"/>
      <c r="S158" s="162"/>
      <c r="T158" s="162"/>
      <c r="U158" s="163"/>
      <c r="V158" s="163"/>
      <c r="W158" s="163"/>
      <c r="Y158" s="163"/>
      <c r="Z158" s="163"/>
      <c r="AA158" s="163"/>
      <c r="AB158" s="163"/>
      <c r="AC158" s="173"/>
      <c r="AD158" s="168"/>
      <c r="AF158" s="178"/>
      <c r="AG158" s="161"/>
      <c r="AJ158"/>
      <c r="AK158" s="170"/>
      <c r="AM158" s="170"/>
      <c r="AN158" s="170"/>
      <c r="AO158" s="170"/>
      <c r="AP158" s="170"/>
      <c r="AQ158" s="170"/>
      <c r="AR158" s="170"/>
      <c r="AS158" s="170"/>
      <c r="AT158" s="170"/>
      <c r="AU158" s="162"/>
      <c r="AV158" s="162"/>
      <c r="AW158" s="162"/>
      <c r="AX158" s="162"/>
    </row>
    <row r="159" spans="1:50" s="166" customFormat="1" ht="25" customHeight="1" x14ac:dyDescent="0.35">
      <c r="A159" s="162"/>
      <c r="B159" s="162"/>
      <c r="C159" s="162"/>
      <c r="D159" s="163"/>
      <c r="E159" s="163"/>
      <c r="F159" s="163"/>
      <c r="G159" s="162"/>
      <c r="H159" s="162"/>
      <c r="I159" s="162"/>
      <c r="J159" s="164"/>
      <c r="K159" s="162"/>
      <c r="L159" s="162"/>
      <c r="M159" s="162"/>
      <c r="N159" s="162"/>
      <c r="O159" s="162"/>
      <c r="P159" s="162"/>
      <c r="Q159" s="162"/>
      <c r="R159" s="162"/>
      <c r="S159" s="162"/>
      <c r="T159" s="162"/>
      <c r="U159" s="163"/>
      <c r="V159" s="163"/>
      <c r="W159" s="163"/>
      <c r="Y159" s="163"/>
      <c r="Z159" s="163"/>
      <c r="AA159" s="163"/>
      <c r="AB159" s="172"/>
      <c r="AC159" s="173"/>
      <c r="AD159" s="168"/>
      <c r="AF159" s="178"/>
      <c r="AG159" s="161"/>
      <c r="AJ159"/>
      <c r="AK159" s="170"/>
      <c r="AM159" s="170"/>
      <c r="AN159" s="170"/>
      <c r="AO159" s="170"/>
      <c r="AP159" s="170"/>
      <c r="AQ159" s="170"/>
      <c r="AR159" s="170"/>
      <c r="AS159" s="170"/>
      <c r="AT159" s="170"/>
      <c r="AU159" s="162"/>
      <c r="AV159" s="162"/>
      <c r="AW159" s="162"/>
      <c r="AX159" s="162"/>
    </row>
    <row r="160" spans="1:50" s="166" customFormat="1" ht="25" customHeight="1" x14ac:dyDescent="0.35">
      <c r="A160" s="162"/>
      <c r="B160" s="162"/>
      <c r="C160" s="162"/>
      <c r="D160" s="163"/>
      <c r="E160" s="163"/>
      <c r="F160" s="163"/>
      <c r="G160" s="162"/>
      <c r="H160" s="162"/>
      <c r="I160" s="162"/>
      <c r="J160" s="164"/>
      <c r="K160" s="162"/>
      <c r="L160" s="162"/>
      <c r="M160" s="162"/>
      <c r="N160" s="162"/>
      <c r="O160" s="162"/>
      <c r="P160" s="162"/>
      <c r="Q160" s="162"/>
      <c r="R160" s="162"/>
      <c r="S160" s="162"/>
      <c r="T160" s="162"/>
      <c r="U160" s="163"/>
      <c r="V160" s="163"/>
      <c r="W160" s="163"/>
      <c r="Y160" s="163"/>
      <c r="Z160" s="163"/>
      <c r="AA160" s="163"/>
      <c r="AB160" s="163"/>
      <c r="AC160" s="173"/>
      <c r="AD160" s="168"/>
      <c r="AF160" s="178"/>
      <c r="AG160" s="161"/>
      <c r="AJ160"/>
      <c r="AK160" s="170"/>
      <c r="AM160" s="170"/>
      <c r="AN160" s="170"/>
      <c r="AO160" s="170"/>
      <c r="AP160" s="170"/>
      <c r="AQ160" s="170"/>
      <c r="AR160" s="170"/>
      <c r="AS160" s="170"/>
      <c r="AT160" s="170"/>
      <c r="AU160" s="162"/>
      <c r="AV160" s="162"/>
      <c r="AW160" s="162"/>
      <c r="AX160" s="162"/>
    </row>
    <row r="161" spans="1:50" s="166" customFormat="1" ht="25" customHeight="1" x14ac:dyDescent="0.35">
      <c r="A161" s="162"/>
      <c r="B161" s="162"/>
      <c r="C161" s="162"/>
      <c r="D161" s="163"/>
      <c r="E161" s="163"/>
      <c r="F161" s="163"/>
      <c r="G161" s="162"/>
      <c r="H161" s="162"/>
      <c r="I161" s="162"/>
      <c r="J161" s="164"/>
      <c r="K161" s="162"/>
      <c r="L161" s="162"/>
      <c r="M161" s="162"/>
      <c r="N161" s="162"/>
      <c r="O161" s="162"/>
      <c r="P161" s="162"/>
      <c r="Q161" s="162"/>
      <c r="R161" s="162"/>
      <c r="S161" s="162"/>
      <c r="T161" s="162"/>
      <c r="U161" s="163"/>
      <c r="V161" s="163"/>
      <c r="W161" s="163"/>
      <c r="Y161" s="163"/>
      <c r="Z161" s="163"/>
      <c r="AA161" s="163"/>
      <c r="AB161" s="163"/>
      <c r="AC161" s="173"/>
      <c r="AD161" s="168"/>
      <c r="AF161" s="178"/>
      <c r="AG161" s="161"/>
      <c r="AJ161"/>
      <c r="AK161" s="170"/>
      <c r="AM161" s="170"/>
      <c r="AN161" s="170"/>
      <c r="AO161" s="170"/>
      <c r="AP161" s="170"/>
      <c r="AQ161" s="170"/>
      <c r="AR161" s="170"/>
      <c r="AS161" s="170"/>
      <c r="AT161" s="170"/>
      <c r="AU161" s="162"/>
      <c r="AV161" s="162"/>
      <c r="AW161" s="162"/>
      <c r="AX161" s="162"/>
    </row>
    <row r="162" spans="1:50" s="166" customFormat="1" ht="25" customHeight="1" x14ac:dyDescent="0.35">
      <c r="A162" s="162"/>
      <c r="B162" s="162"/>
      <c r="C162" s="162"/>
      <c r="D162" s="163"/>
      <c r="E162" s="163"/>
      <c r="F162" s="163"/>
      <c r="G162" s="162"/>
      <c r="H162" s="162"/>
      <c r="I162" s="162"/>
      <c r="J162" s="164"/>
      <c r="K162" s="162"/>
      <c r="L162" s="162"/>
      <c r="M162" s="162"/>
      <c r="N162" s="162"/>
      <c r="O162" s="162"/>
      <c r="P162" s="162"/>
      <c r="Q162" s="162"/>
      <c r="R162" s="162"/>
      <c r="S162" s="162"/>
      <c r="T162" s="162"/>
      <c r="U162" s="163"/>
      <c r="V162" s="163"/>
      <c r="W162" s="163"/>
      <c r="Y162" s="163"/>
      <c r="Z162" s="163"/>
      <c r="AA162" s="163"/>
      <c r="AB162" s="163"/>
      <c r="AC162" s="173"/>
      <c r="AD162" s="168"/>
      <c r="AF162" s="178"/>
      <c r="AG162" s="161"/>
      <c r="AJ162"/>
      <c r="AK162" s="170"/>
      <c r="AM162" s="170"/>
      <c r="AN162" s="170"/>
      <c r="AO162" s="170"/>
      <c r="AP162" s="170"/>
      <c r="AQ162" s="170"/>
      <c r="AR162" s="170"/>
      <c r="AS162" s="170"/>
      <c r="AT162" s="170"/>
      <c r="AU162" s="162"/>
      <c r="AV162" s="162"/>
      <c r="AW162" s="162"/>
      <c r="AX162" s="162"/>
    </row>
    <row r="163" spans="1:50" s="166" customFormat="1" ht="25" customHeight="1" x14ac:dyDescent="0.35">
      <c r="A163" s="162"/>
      <c r="B163" s="162"/>
      <c r="C163" s="162"/>
      <c r="D163" s="163"/>
      <c r="E163" s="163"/>
      <c r="F163" s="163"/>
      <c r="G163" s="162"/>
      <c r="H163" s="162"/>
      <c r="I163" s="162"/>
      <c r="J163" s="164"/>
      <c r="K163" s="162"/>
      <c r="L163" s="162"/>
      <c r="M163" s="162"/>
      <c r="N163" s="162"/>
      <c r="O163" s="162"/>
      <c r="P163" s="162"/>
      <c r="Q163" s="162"/>
      <c r="R163" s="162"/>
      <c r="S163" s="162"/>
      <c r="T163" s="162"/>
      <c r="U163" s="163"/>
      <c r="V163" s="163"/>
      <c r="W163" s="163"/>
      <c r="Y163" s="163"/>
      <c r="Z163" s="163"/>
      <c r="AA163" s="163"/>
      <c r="AB163" s="163"/>
      <c r="AC163" s="173"/>
      <c r="AD163" s="168"/>
      <c r="AF163" s="178"/>
      <c r="AG163" s="161"/>
      <c r="AJ163"/>
      <c r="AK163" s="170"/>
      <c r="AM163" s="170"/>
      <c r="AN163" s="170"/>
      <c r="AO163" s="170"/>
      <c r="AP163" s="170"/>
      <c r="AQ163" s="170"/>
      <c r="AR163" s="170"/>
      <c r="AS163" s="170"/>
      <c r="AT163" s="170"/>
      <c r="AU163" s="162"/>
      <c r="AV163" s="162"/>
      <c r="AW163" s="162"/>
      <c r="AX163" s="162"/>
    </row>
    <row r="164" spans="1:50" s="166" customFormat="1" ht="25" customHeight="1" x14ac:dyDescent="0.35">
      <c r="A164" s="162"/>
      <c r="B164" s="162"/>
      <c r="C164" s="162"/>
      <c r="D164" s="163"/>
      <c r="E164" s="163"/>
      <c r="F164" s="163"/>
      <c r="G164" s="162"/>
      <c r="H164" s="162"/>
      <c r="I164" s="162"/>
      <c r="J164" s="164"/>
      <c r="K164" s="162"/>
      <c r="L164" s="162"/>
      <c r="M164" s="162"/>
      <c r="N164" s="162"/>
      <c r="O164" s="162"/>
      <c r="P164" s="162"/>
      <c r="Q164" s="162"/>
      <c r="R164" s="162"/>
      <c r="S164" s="162"/>
      <c r="T164" s="162"/>
      <c r="U164" s="163"/>
      <c r="V164" s="163"/>
      <c r="W164" s="163"/>
      <c r="Y164" s="163"/>
      <c r="Z164" s="163"/>
      <c r="AA164" s="163"/>
      <c r="AB164" s="163"/>
      <c r="AC164" s="173"/>
      <c r="AD164" s="168"/>
      <c r="AF164" s="178"/>
      <c r="AG164" s="161"/>
      <c r="AJ164"/>
      <c r="AK164" s="170"/>
      <c r="AM164" s="170"/>
      <c r="AN164" s="170"/>
      <c r="AO164" s="170"/>
      <c r="AP164" s="170"/>
      <c r="AQ164" s="170"/>
      <c r="AR164" s="170"/>
      <c r="AS164" s="170"/>
      <c r="AT164" s="170"/>
      <c r="AU164" s="162"/>
      <c r="AV164" s="162"/>
      <c r="AW164" s="162"/>
      <c r="AX164" s="162"/>
    </row>
    <row r="165" spans="1:50" s="166" customFormat="1" ht="25" customHeight="1" x14ac:dyDescent="0.35">
      <c r="A165" s="162"/>
      <c r="B165" s="162"/>
      <c r="C165" s="162"/>
      <c r="D165" s="163"/>
      <c r="E165" s="163"/>
      <c r="F165" s="163"/>
      <c r="G165" s="162"/>
      <c r="H165" s="162"/>
      <c r="I165" s="162"/>
      <c r="J165" s="164"/>
      <c r="K165" s="162"/>
      <c r="L165" s="162"/>
      <c r="M165" s="162"/>
      <c r="N165" s="162"/>
      <c r="O165" s="162"/>
      <c r="P165" s="162"/>
      <c r="Q165" s="162"/>
      <c r="R165" s="162"/>
      <c r="S165" s="162"/>
      <c r="T165" s="162"/>
      <c r="U165" s="163"/>
      <c r="V165" s="163"/>
      <c r="W165" s="163"/>
      <c r="Y165" s="163"/>
      <c r="Z165" s="163"/>
      <c r="AA165" s="163"/>
      <c r="AB165" s="163"/>
      <c r="AC165" s="173"/>
      <c r="AD165" s="168"/>
      <c r="AF165" s="178"/>
      <c r="AG165" s="161"/>
      <c r="AJ165"/>
      <c r="AK165" s="170"/>
      <c r="AM165" s="170"/>
      <c r="AN165" s="170"/>
      <c r="AO165" s="170"/>
      <c r="AP165" s="170"/>
      <c r="AQ165" s="170"/>
      <c r="AR165" s="170"/>
      <c r="AS165" s="170"/>
      <c r="AT165" s="170"/>
      <c r="AU165" s="162"/>
      <c r="AV165" s="162"/>
      <c r="AW165" s="162"/>
      <c r="AX165" s="162"/>
    </row>
    <row r="166" spans="1:50" s="166" customFormat="1" ht="25" customHeight="1" x14ac:dyDescent="0.35">
      <c r="A166" s="162"/>
      <c r="B166" s="162"/>
      <c r="C166" s="162"/>
      <c r="D166" s="163"/>
      <c r="E166" s="163"/>
      <c r="F166" s="163"/>
      <c r="G166" s="162"/>
      <c r="H166" s="162"/>
      <c r="I166" s="162"/>
      <c r="J166" s="164"/>
      <c r="K166" s="162"/>
      <c r="L166" s="162"/>
      <c r="M166" s="162"/>
      <c r="N166" s="162"/>
      <c r="O166" s="162"/>
      <c r="P166" s="162"/>
      <c r="Q166" s="162"/>
      <c r="R166" s="162"/>
      <c r="S166" s="162"/>
      <c r="T166" s="162"/>
      <c r="U166" s="163"/>
      <c r="V166" s="163"/>
      <c r="W166" s="163"/>
      <c r="Y166" s="163"/>
      <c r="Z166" s="163"/>
      <c r="AA166" s="163"/>
      <c r="AB166" s="163"/>
      <c r="AC166" s="173"/>
      <c r="AD166" s="168"/>
      <c r="AF166" s="178"/>
      <c r="AG166" s="161"/>
      <c r="AJ166"/>
      <c r="AK166" s="170"/>
      <c r="AM166" s="170"/>
      <c r="AN166" s="170"/>
      <c r="AO166" s="170"/>
      <c r="AP166" s="170"/>
      <c r="AQ166" s="170"/>
      <c r="AR166" s="170"/>
      <c r="AS166" s="170"/>
      <c r="AT166" s="170"/>
      <c r="AU166" s="162"/>
      <c r="AV166" s="162"/>
      <c r="AW166" s="162"/>
      <c r="AX166" s="162"/>
    </row>
    <row r="167" spans="1:50" s="166" customFormat="1" ht="25" customHeight="1" x14ac:dyDescent="0.35">
      <c r="A167" s="162"/>
      <c r="B167" s="162"/>
      <c r="C167" s="162"/>
      <c r="D167" s="163"/>
      <c r="E167" s="163"/>
      <c r="F167" s="163"/>
      <c r="G167" s="162"/>
      <c r="H167" s="162"/>
      <c r="I167" s="162"/>
      <c r="J167" s="164"/>
      <c r="K167" s="162"/>
      <c r="L167" s="162"/>
      <c r="M167" s="162"/>
      <c r="N167" s="162"/>
      <c r="O167" s="162"/>
      <c r="P167" s="162"/>
      <c r="Q167" s="162"/>
      <c r="R167" s="162"/>
      <c r="S167" s="162"/>
      <c r="T167" s="162"/>
      <c r="U167" s="163"/>
      <c r="V167" s="163"/>
      <c r="W167" s="163"/>
      <c r="Y167" s="163"/>
      <c r="Z167" s="163"/>
      <c r="AA167" s="163"/>
      <c r="AB167" s="163"/>
      <c r="AC167" s="173"/>
      <c r="AD167" s="168"/>
      <c r="AF167" s="178"/>
      <c r="AG167" s="161"/>
      <c r="AJ167"/>
      <c r="AK167" s="170"/>
      <c r="AM167" s="170"/>
      <c r="AN167" s="170"/>
      <c r="AO167" s="170"/>
      <c r="AP167" s="170"/>
      <c r="AQ167" s="170"/>
      <c r="AR167" s="170"/>
      <c r="AS167" s="170"/>
      <c r="AT167" s="170"/>
      <c r="AU167" s="162"/>
      <c r="AV167" s="162"/>
      <c r="AW167" s="162"/>
      <c r="AX167" s="162"/>
    </row>
    <row r="168" spans="1:50" s="166" customFormat="1" ht="25" customHeight="1" x14ac:dyDescent="0.35">
      <c r="A168" s="162"/>
      <c r="B168" s="162"/>
      <c r="C168" s="162"/>
      <c r="D168" s="163"/>
      <c r="E168" s="163"/>
      <c r="F168" s="163"/>
      <c r="G168" s="162"/>
      <c r="H168" s="162"/>
      <c r="I168" s="162"/>
      <c r="J168" s="164"/>
      <c r="K168" s="162"/>
      <c r="L168" s="162"/>
      <c r="M168" s="162"/>
      <c r="N168" s="162"/>
      <c r="O168" s="162"/>
      <c r="P168" s="162"/>
      <c r="Q168" s="162"/>
      <c r="R168" s="162"/>
      <c r="S168" s="162"/>
      <c r="T168" s="162"/>
      <c r="U168" s="163"/>
      <c r="V168" s="163"/>
      <c r="W168" s="163"/>
      <c r="Y168" s="163"/>
      <c r="Z168" s="163"/>
      <c r="AA168" s="163"/>
      <c r="AB168" s="172"/>
      <c r="AC168" s="173"/>
      <c r="AD168" s="168"/>
      <c r="AF168" s="178"/>
      <c r="AG168" s="161"/>
      <c r="AJ168"/>
      <c r="AK168" s="170"/>
      <c r="AM168" s="170"/>
      <c r="AN168" s="170"/>
      <c r="AO168" s="170"/>
      <c r="AP168" s="170"/>
      <c r="AQ168" s="170"/>
      <c r="AR168" s="170"/>
      <c r="AS168" s="170"/>
      <c r="AT168" s="170"/>
      <c r="AU168" s="162"/>
      <c r="AV168" s="162"/>
      <c r="AW168" s="162"/>
      <c r="AX168" s="162"/>
    </row>
    <row r="169" spans="1:50" s="166" customFormat="1" ht="25" customHeight="1" x14ac:dyDescent="0.35">
      <c r="A169" s="162"/>
      <c r="B169" s="162"/>
      <c r="C169" s="162"/>
      <c r="D169" s="163"/>
      <c r="E169" s="163"/>
      <c r="F169" s="163"/>
      <c r="G169" s="162"/>
      <c r="H169" s="162"/>
      <c r="I169" s="162"/>
      <c r="J169" s="164"/>
      <c r="K169" s="162"/>
      <c r="L169" s="162"/>
      <c r="M169" s="162"/>
      <c r="N169" s="162"/>
      <c r="O169" s="162"/>
      <c r="P169" s="162"/>
      <c r="Q169" s="162"/>
      <c r="R169" s="162"/>
      <c r="S169" s="162"/>
      <c r="T169" s="162"/>
      <c r="U169" s="163"/>
      <c r="V169" s="163"/>
      <c r="W169" s="163"/>
      <c r="Y169" s="163"/>
      <c r="Z169" s="163"/>
      <c r="AA169" s="163"/>
      <c r="AB169" s="172"/>
      <c r="AC169" s="173"/>
      <c r="AD169" s="168"/>
      <c r="AF169" s="178"/>
      <c r="AG169" s="161"/>
      <c r="AJ169"/>
      <c r="AK169" s="170"/>
      <c r="AM169" s="170"/>
      <c r="AN169" s="170"/>
      <c r="AO169" s="170"/>
      <c r="AP169" s="170"/>
      <c r="AQ169" s="170"/>
      <c r="AR169" s="170"/>
      <c r="AS169" s="170"/>
      <c r="AT169" s="170"/>
      <c r="AU169" s="162"/>
      <c r="AV169" s="162"/>
      <c r="AW169" s="162"/>
      <c r="AX169" s="162"/>
    </row>
    <row r="170" spans="1:50" s="166" customFormat="1" ht="25" customHeight="1" x14ac:dyDescent="0.35">
      <c r="A170" s="162"/>
      <c r="B170" s="162"/>
      <c r="C170" s="162"/>
      <c r="D170" s="163"/>
      <c r="E170" s="163"/>
      <c r="F170" s="163"/>
      <c r="G170" s="162"/>
      <c r="H170" s="162"/>
      <c r="I170" s="162"/>
      <c r="J170" s="164"/>
      <c r="K170" s="162"/>
      <c r="L170" s="162"/>
      <c r="M170" s="162"/>
      <c r="N170" s="162"/>
      <c r="O170" s="162"/>
      <c r="P170" s="162"/>
      <c r="Q170" s="162"/>
      <c r="R170" s="162"/>
      <c r="S170" s="162"/>
      <c r="T170" s="162"/>
      <c r="U170" s="163"/>
      <c r="V170" s="163"/>
      <c r="W170" s="163"/>
      <c r="Y170" s="163"/>
      <c r="Z170" s="163"/>
      <c r="AA170" s="163"/>
      <c r="AB170" s="172"/>
      <c r="AC170" s="173"/>
      <c r="AD170" s="168"/>
      <c r="AF170" s="178"/>
      <c r="AG170" s="161"/>
      <c r="AJ170"/>
      <c r="AK170" s="170"/>
      <c r="AM170" s="170"/>
      <c r="AN170" s="170"/>
      <c r="AO170" s="170"/>
      <c r="AP170" s="170"/>
      <c r="AQ170" s="170"/>
      <c r="AR170" s="170"/>
      <c r="AS170" s="170"/>
      <c r="AT170" s="170"/>
      <c r="AU170" s="162"/>
      <c r="AV170" s="162"/>
      <c r="AW170" s="162"/>
      <c r="AX170" s="162"/>
    </row>
    <row r="171" spans="1:50" s="166" customFormat="1" ht="25" customHeight="1" x14ac:dyDescent="0.35">
      <c r="A171" s="162"/>
      <c r="B171" s="162"/>
      <c r="C171" s="162"/>
      <c r="D171" s="163"/>
      <c r="E171" s="163"/>
      <c r="F171" s="163"/>
      <c r="G171" s="162"/>
      <c r="H171" s="162"/>
      <c r="I171" s="162"/>
      <c r="J171" s="164"/>
      <c r="K171" s="162"/>
      <c r="L171" s="162"/>
      <c r="M171" s="162"/>
      <c r="N171" s="162"/>
      <c r="O171" s="162"/>
      <c r="P171" s="162"/>
      <c r="Q171" s="162"/>
      <c r="R171" s="162"/>
      <c r="S171" s="162"/>
      <c r="T171" s="162"/>
      <c r="U171" s="163"/>
      <c r="V171" s="163"/>
      <c r="W171" s="163"/>
      <c r="Y171" s="163"/>
      <c r="Z171" s="163"/>
      <c r="AA171" s="163"/>
      <c r="AB171" s="163"/>
      <c r="AC171" s="173"/>
      <c r="AD171" s="168"/>
      <c r="AF171" s="178"/>
      <c r="AG171" s="161"/>
      <c r="AJ171"/>
      <c r="AK171" s="170"/>
      <c r="AM171" s="170"/>
      <c r="AN171" s="170"/>
      <c r="AO171" s="170"/>
      <c r="AP171" s="170"/>
      <c r="AQ171" s="170"/>
      <c r="AR171" s="170"/>
      <c r="AS171" s="170"/>
      <c r="AT171" s="170"/>
      <c r="AU171" s="162"/>
      <c r="AV171" s="162"/>
      <c r="AW171" s="162"/>
      <c r="AX171" s="162"/>
    </row>
    <row r="172" spans="1:50" s="166" customFormat="1" ht="25" customHeight="1" x14ac:dyDescent="0.35">
      <c r="A172" s="162"/>
      <c r="B172" s="162"/>
      <c r="C172" s="162"/>
      <c r="D172" s="163"/>
      <c r="E172" s="163"/>
      <c r="F172" s="163"/>
      <c r="G172" s="162"/>
      <c r="H172" s="162"/>
      <c r="I172" s="162"/>
      <c r="J172" s="164"/>
      <c r="K172" s="162"/>
      <c r="L172" s="162"/>
      <c r="M172" s="162"/>
      <c r="N172" s="162"/>
      <c r="O172" s="162"/>
      <c r="P172" s="162"/>
      <c r="Q172" s="162"/>
      <c r="R172" s="162"/>
      <c r="S172" s="162"/>
      <c r="T172" s="162"/>
      <c r="U172" s="163"/>
      <c r="V172" s="163"/>
      <c r="W172" s="163"/>
      <c r="Y172" s="163"/>
      <c r="Z172" s="163"/>
      <c r="AA172" s="163"/>
      <c r="AB172" s="163"/>
      <c r="AC172" s="173"/>
      <c r="AD172" s="168"/>
      <c r="AF172" s="178"/>
      <c r="AG172" s="161"/>
      <c r="AJ172"/>
      <c r="AK172" s="170"/>
      <c r="AM172" s="170"/>
      <c r="AN172" s="170"/>
      <c r="AO172" s="170"/>
      <c r="AP172" s="170"/>
      <c r="AQ172" s="170"/>
      <c r="AR172" s="170"/>
      <c r="AS172" s="170"/>
      <c r="AT172" s="170"/>
      <c r="AU172" s="162"/>
      <c r="AV172" s="162"/>
      <c r="AW172" s="162"/>
      <c r="AX172" s="162"/>
    </row>
    <row r="173" spans="1:50" s="166" customFormat="1" ht="25" customHeight="1" x14ac:dyDescent="0.35">
      <c r="A173" s="162"/>
      <c r="B173" s="162"/>
      <c r="C173" s="162"/>
      <c r="D173" s="163"/>
      <c r="E173" s="163"/>
      <c r="F173" s="163"/>
      <c r="G173" s="162"/>
      <c r="H173" s="162"/>
      <c r="I173" s="162"/>
      <c r="J173" s="164"/>
      <c r="K173" s="162"/>
      <c r="L173" s="162"/>
      <c r="M173" s="162"/>
      <c r="N173" s="162"/>
      <c r="O173" s="162"/>
      <c r="P173" s="162"/>
      <c r="Q173" s="162"/>
      <c r="R173" s="162"/>
      <c r="S173" s="162"/>
      <c r="T173" s="162"/>
      <c r="U173" s="163"/>
      <c r="V173" s="163"/>
      <c r="W173" s="163"/>
      <c r="Y173" s="163"/>
      <c r="Z173" s="163"/>
      <c r="AA173" s="163"/>
      <c r="AB173" s="163"/>
      <c r="AC173" s="173"/>
      <c r="AD173" s="168"/>
      <c r="AF173" s="178"/>
      <c r="AG173" s="161"/>
      <c r="AJ173"/>
      <c r="AK173" s="170"/>
      <c r="AM173" s="170"/>
      <c r="AN173" s="170"/>
      <c r="AO173" s="170"/>
      <c r="AP173" s="170"/>
      <c r="AQ173" s="170"/>
      <c r="AR173" s="170"/>
      <c r="AS173" s="170"/>
      <c r="AT173" s="170"/>
      <c r="AU173" s="162"/>
      <c r="AV173" s="162"/>
      <c r="AW173" s="162"/>
      <c r="AX173" s="162"/>
    </row>
    <row r="174" spans="1:50" s="166" customFormat="1" ht="25" customHeight="1" x14ac:dyDescent="0.35">
      <c r="A174" s="161"/>
      <c r="B174" s="162"/>
      <c r="C174" s="162"/>
      <c r="D174" s="163"/>
      <c r="E174" s="163"/>
      <c r="F174" s="163"/>
      <c r="G174" s="161"/>
      <c r="H174" s="161"/>
      <c r="I174" s="161"/>
      <c r="J174" s="164"/>
      <c r="K174" s="161"/>
      <c r="L174" s="162"/>
      <c r="M174" s="161"/>
      <c r="N174" s="161"/>
      <c r="O174" s="161"/>
      <c r="P174" s="161"/>
      <c r="Q174" s="161"/>
      <c r="R174" s="161"/>
      <c r="S174" s="161"/>
      <c r="T174" s="161"/>
      <c r="U174" s="165"/>
      <c r="V174" s="165"/>
      <c r="W174" s="165"/>
      <c r="Y174" s="165"/>
      <c r="Z174" s="165"/>
      <c r="AA174" s="165"/>
      <c r="AB174" s="165"/>
      <c r="AC174" s="167"/>
      <c r="AD174" s="168"/>
      <c r="AE174" s="165"/>
      <c r="AF174" s="169"/>
      <c r="AG174" s="161"/>
      <c r="AI174" s="165"/>
      <c r="AJ174"/>
      <c r="AK174" s="165"/>
      <c r="AM174" s="170"/>
      <c r="AN174" s="170"/>
      <c r="AO174" s="170"/>
      <c r="AP174" s="170"/>
      <c r="AQ174" s="170"/>
      <c r="AR174" s="170"/>
      <c r="AS174" s="170"/>
      <c r="AT174" s="170"/>
      <c r="AU174" s="161"/>
      <c r="AV174" s="161"/>
      <c r="AW174" s="161"/>
      <c r="AX174" s="161"/>
    </row>
    <row r="175" spans="1:50" s="166" customFormat="1" ht="25" customHeight="1" x14ac:dyDescent="0.35">
      <c r="A175" s="161"/>
      <c r="B175" s="162"/>
      <c r="C175" s="162"/>
      <c r="D175" s="163"/>
      <c r="E175" s="163"/>
      <c r="F175" s="163"/>
      <c r="G175" s="161"/>
      <c r="H175" s="161"/>
      <c r="I175" s="161"/>
      <c r="J175" s="164"/>
      <c r="K175" s="161"/>
      <c r="L175" s="162"/>
      <c r="M175" s="161"/>
      <c r="N175" s="161"/>
      <c r="O175" s="161"/>
      <c r="P175" s="161"/>
      <c r="Q175" s="161"/>
      <c r="R175" s="161"/>
      <c r="S175" s="161"/>
      <c r="T175" s="161"/>
      <c r="U175" s="165"/>
      <c r="V175" s="165"/>
      <c r="W175" s="165"/>
      <c r="Y175" s="165"/>
      <c r="Z175" s="165"/>
      <c r="AA175" s="165"/>
      <c r="AB175" s="165"/>
      <c r="AC175" s="167"/>
      <c r="AD175" s="168"/>
      <c r="AE175" s="165"/>
      <c r="AF175" s="169"/>
      <c r="AG175" s="161"/>
      <c r="AI175" s="165"/>
      <c r="AJ175"/>
      <c r="AK175" s="165"/>
      <c r="AM175" s="170"/>
      <c r="AN175" s="170"/>
      <c r="AO175" s="170"/>
      <c r="AP175" s="170"/>
      <c r="AQ175" s="170"/>
      <c r="AR175" s="170"/>
      <c r="AS175" s="170"/>
      <c r="AT175" s="170"/>
      <c r="AU175" s="161"/>
      <c r="AV175" s="161"/>
      <c r="AW175" s="161"/>
      <c r="AX175" s="161"/>
    </row>
    <row r="176" spans="1:50" s="166" customFormat="1" ht="25" customHeight="1" x14ac:dyDescent="0.35">
      <c r="A176" s="161"/>
      <c r="B176" s="162"/>
      <c r="C176" s="162"/>
      <c r="D176" s="163"/>
      <c r="E176" s="163"/>
      <c r="F176" s="163"/>
      <c r="G176" s="161"/>
      <c r="H176" s="161"/>
      <c r="I176" s="161"/>
      <c r="J176" s="164"/>
      <c r="K176" s="161"/>
      <c r="L176" s="162"/>
      <c r="M176" s="161"/>
      <c r="N176" s="161"/>
      <c r="O176" s="161"/>
      <c r="P176" s="161"/>
      <c r="Q176" s="161"/>
      <c r="R176" s="161"/>
      <c r="S176" s="161"/>
      <c r="T176" s="161"/>
      <c r="U176" s="165"/>
      <c r="V176" s="165"/>
      <c r="W176" s="165"/>
      <c r="Y176" s="165"/>
      <c r="Z176" s="165"/>
      <c r="AA176" s="165"/>
      <c r="AB176" s="165"/>
      <c r="AC176" s="167"/>
      <c r="AD176" s="168"/>
      <c r="AE176" s="165"/>
      <c r="AF176" s="169"/>
      <c r="AG176" s="161"/>
      <c r="AI176" s="165"/>
      <c r="AJ176"/>
      <c r="AK176" s="165"/>
      <c r="AM176" s="170"/>
      <c r="AN176" s="170"/>
      <c r="AO176" s="170"/>
      <c r="AP176" s="170"/>
      <c r="AQ176" s="170"/>
      <c r="AR176" s="170"/>
      <c r="AS176" s="170"/>
      <c r="AT176" s="170"/>
      <c r="AU176" s="161"/>
      <c r="AV176" s="161"/>
      <c r="AW176" s="161"/>
      <c r="AX176" s="161"/>
    </row>
    <row r="177" spans="1:50" s="166" customFormat="1" ht="25" customHeight="1" x14ac:dyDescent="0.35">
      <c r="A177" s="161"/>
      <c r="B177" s="162"/>
      <c r="C177" s="162"/>
      <c r="D177" s="163"/>
      <c r="E177" s="163"/>
      <c r="F177" s="163"/>
      <c r="G177" s="161"/>
      <c r="H177" s="161"/>
      <c r="I177" s="161"/>
      <c r="J177" s="164"/>
      <c r="K177" s="161"/>
      <c r="L177" s="162"/>
      <c r="M177" s="161"/>
      <c r="N177" s="161"/>
      <c r="O177" s="161"/>
      <c r="P177" s="161"/>
      <c r="Q177" s="161"/>
      <c r="R177" s="161"/>
      <c r="S177" s="161"/>
      <c r="T177" s="161"/>
      <c r="U177" s="165"/>
      <c r="V177" s="165"/>
      <c r="W177" s="165"/>
      <c r="Y177" s="165"/>
      <c r="Z177" s="165"/>
      <c r="AA177" s="165"/>
      <c r="AB177" s="165"/>
      <c r="AC177" s="167"/>
      <c r="AD177" s="168"/>
      <c r="AE177" s="165"/>
      <c r="AF177" s="169"/>
      <c r="AG177" s="161"/>
      <c r="AI177" s="165"/>
      <c r="AJ177"/>
      <c r="AK177" s="165"/>
      <c r="AM177" s="170"/>
      <c r="AN177" s="170"/>
      <c r="AO177" s="170"/>
      <c r="AP177" s="170"/>
      <c r="AQ177" s="170"/>
      <c r="AR177" s="170"/>
      <c r="AS177" s="170"/>
      <c r="AT177" s="170"/>
      <c r="AU177" s="161"/>
      <c r="AV177" s="161"/>
      <c r="AW177" s="161"/>
      <c r="AX177" s="161"/>
    </row>
    <row r="178" spans="1:50" s="166" customFormat="1" ht="25" customHeight="1" x14ac:dyDescent="0.35">
      <c r="A178" s="161"/>
      <c r="B178" s="162"/>
      <c r="C178" s="162"/>
      <c r="D178" s="163"/>
      <c r="E178" s="163"/>
      <c r="F178" s="163"/>
      <c r="G178" s="161"/>
      <c r="H178" s="161"/>
      <c r="I178" s="161"/>
      <c r="J178" s="164"/>
      <c r="K178" s="161"/>
      <c r="L178" s="162"/>
      <c r="M178" s="161"/>
      <c r="N178" s="161"/>
      <c r="O178" s="161"/>
      <c r="P178" s="161"/>
      <c r="Q178" s="161"/>
      <c r="R178" s="161"/>
      <c r="S178" s="161"/>
      <c r="T178" s="161"/>
      <c r="U178" s="165"/>
      <c r="V178" s="165"/>
      <c r="W178" s="165"/>
      <c r="Y178" s="165"/>
      <c r="Z178" s="165"/>
      <c r="AA178" s="165"/>
      <c r="AB178" s="165"/>
      <c r="AC178" s="167"/>
      <c r="AD178" s="168"/>
      <c r="AE178" s="165"/>
      <c r="AF178" s="169"/>
      <c r="AG178" s="161"/>
      <c r="AI178" s="165"/>
      <c r="AJ178"/>
      <c r="AK178" s="165"/>
      <c r="AM178" s="170"/>
      <c r="AN178" s="170"/>
      <c r="AO178" s="170"/>
      <c r="AP178" s="170"/>
      <c r="AQ178" s="170"/>
      <c r="AR178" s="170"/>
      <c r="AS178" s="170"/>
      <c r="AT178" s="170"/>
      <c r="AU178" s="161"/>
      <c r="AV178" s="161"/>
      <c r="AW178" s="161"/>
      <c r="AX178" s="161"/>
    </row>
    <row r="179" spans="1:50" s="166" customFormat="1" ht="25" customHeight="1" x14ac:dyDescent="0.35">
      <c r="A179" s="161"/>
      <c r="B179" s="162"/>
      <c r="C179" s="162"/>
      <c r="D179" s="163"/>
      <c r="E179" s="163"/>
      <c r="F179" s="163"/>
      <c r="G179" s="161"/>
      <c r="H179" s="161"/>
      <c r="I179" s="161"/>
      <c r="J179" s="164"/>
      <c r="K179" s="161"/>
      <c r="L179" s="162"/>
      <c r="M179" s="161"/>
      <c r="N179" s="161"/>
      <c r="O179" s="161"/>
      <c r="P179" s="161"/>
      <c r="Q179" s="161"/>
      <c r="R179" s="161"/>
      <c r="S179" s="161"/>
      <c r="T179" s="161"/>
      <c r="U179" s="165"/>
      <c r="V179" s="165"/>
      <c r="W179" s="165"/>
      <c r="Y179" s="165"/>
      <c r="Z179" s="165"/>
      <c r="AA179" s="165"/>
      <c r="AB179" s="165"/>
      <c r="AC179" s="167"/>
      <c r="AD179" s="168"/>
      <c r="AE179" s="165"/>
      <c r="AF179" s="169"/>
      <c r="AG179" s="161"/>
      <c r="AI179" s="165"/>
      <c r="AJ179"/>
      <c r="AK179" s="165"/>
      <c r="AM179" s="170"/>
      <c r="AN179" s="170"/>
      <c r="AO179" s="170"/>
      <c r="AP179" s="170"/>
      <c r="AQ179" s="170"/>
      <c r="AR179" s="170"/>
      <c r="AS179" s="170"/>
      <c r="AT179" s="170"/>
      <c r="AU179" s="161"/>
      <c r="AV179" s="161"/>
      <c r="AW179" s="161"/>
      <c r="AX179" s="161"/>
    </row>
    <row r="180" spans="1:50" s="166" customFormat="1" ht="25" customHeight="1" x14ac:dyDescent="0.35">
      <c r="A180" s="161"/>
      <c r="B180" s="162"/>
      <c r="C180" s="162"/>
      <c r="D180" s="163"/>
      <c r="E180" s="163"/>
      <c r="F180" s="163"/>
      <c r="G180" s="161"/>
      <c r="H180" s="161"/>
      <c r="I180" s="161"/>
      <c r="J180" s="164"/>
      <c r="K180" s="161"/>
      <c r="L180" s="162"/>
      <c r="M180" s="161"/>
      <c r="N180" s="161"/>
      <c r="O180" s="161"/>
      <c r="P180" s="161"/>
      <c r="Q180" s="161"/>
      <c r="R180" s="161"/>
      <c r="S180" s="161"/>
      <c r="T180" s="161"/>
      <c r="U180" s="165"/>
      <c r="V180" s="165"/>
      <c r="W180" s="165"/>
      <c r="Y180" s="165"/>
      <c r="Z180" s="165"/>
      <c r="AA180" s="165"/>
      <c r="AB180" s="165"/>
      <c r="AC180" s="167"/>
      <c r="AD180" s="168"/>
      <c r="AE180" s="165"/>
      <c r="AF180" s="169"/>
      <c r="AG180" s="161"/>
      <c r="AI180" s="165"/>
      <c r="AJ180"/>
      <c r="AK180" s="165"/>
      <c r="AM180" s="170"/>
      <c r="AN180" s="170"/>
      <c r="AO180" s="170"/>
      <c r="AP180" s="170"/>
      <c r="AQ180" s="170"/>
      <c r="AR180" s="170"/>
      <c r="AS180" s="170"/>
      <c r="AT180" s="170"/>
      <c r="AU180" s="161"/>
      <c r="AV180" s="161"/>
      <c r="AW180" s="161"/>
      <c r="AX180" s="161"/>
    </row>
    <row r="181" spans="1:50" s="166" customFormat="1" ht="25" customHeight="1" x14ac:dyDescent="0.35">
      <c r="A181" s="161"/>
      <c r="B181" s="162"/>
      <c r="C181" s="162"/>
      <c r="D181" s="163"/>
      <c r="E181" s="163"/>
      <c r="F181" s="163"/>
      <c r="G181" s="161"/>
      <c r="H181" s="161"/>
      <c r="I181" s="161"/>
      <c r="J181" s="164"/>
      <c r="K181" s="161"/>
      <c r="L181" s="162"/>
      <c r="M181" s="161"/>
      <c r="N181" s="161"/>
      <c r="O181" s="161"/>
      <c r="P181" s="161"/>
      <c r="Q181" s="161"/>
      <c r="R181" s="161"/>
      <c r="S181" s="161"/>
      <c r="T181" s="161"/>
      <c r="U181" s="165"/>
      <c r="V181" s="165"/>
      <c r="W181" s="165"/>
      <c r="Y181" s="165"/>
      <c r="Z181" s="165"/>
      <c r="AA181" s="165"/>
      <c r="AB181" s="165"/>
      <c r="AC181" s="167"/>
      <c r="AD181" s="168"/>
      <c r="AE181" s="165"/>
      <c r="AF181" s="169"/>
      <c r="AG181" s="161"/>
      <c r="AI181" s="165"/>
      <c r="AJ181"/>
      <c r="AK181" s="165"/>
      <c r="AM181" s="170"/>
      <c r="AN181" s="170"/>
      <c r="AO181" s="170"/>
      <c r="AP181" s="170"/>
      <c r="AQ181" s="170"/>
      <c r="AR181" s="170"/>
      <c r="AS181" s="170"/>
      <c r="AT181" s="170"/>
      <c r="AU181" s="161"/>
      <c r="AV181" s="161"/>
      <c r="AW181" s="161"/>
      <c r="AX181" s="161"/>
    </row>
    <row r="182" spans="1:50" s="166" customFormat="1" ht="25" customHeight="1" x14ac:dyDescent="0.35">
      <c r="A182" s="161"/>
      <c r="B182" s="162"/>
      <c r="C182" s="162"/>
      <c r="D182" s="163"/>
      <c r="E182" s="163"/>
      <c r="F182" s="163"/>
      <c r="G182" s="161"/>
      <c r="H182" s="161"/>
      <c r="I182" s="161"/>
      <c r="J182" s="164"/>
      <c r="K182" s="105"/>
      <c r="L182" s="162"/>
      <c r="M182" s="161"/>
      <c r="N182" s="161"/>
      <c r="O182" s="161"/>
      <c r="P182" s="161"/>
      <c r="Q182" s="161"/>
      <c r="R182" s="161"/>
      <c r="S182" s="161"/>
      <c r="T182" s="161"/>
      <c r="U182" s="165"/>
      <c r="V182" s="165"/>
      <c r="W182" s="165"/>
      <c r="Y182" s="165"/>
      <c r="Z182" s="165"/>
      <c r="AA182" s="165"/>
      <c r="AB182" s="174"/>
      <c r="AC182" s="167"/>
      <c r="AD182" s="168"/>
      <c r="AF182" s="167"/>
      <c r="AG182" s="161"/>
      <c r="AI182" s="165"/>
      <c r="AJ182"/>
      <c r="AK182" s="165"/>
      <c r="AM182" s="170"/>
      <c r="AN182" s="170"/>
      <c r="AO182" s="170"/>
      <c r="AP182" s="170"/>
      <c r="AQ182" s="170"/>
      <c r="AR182" s="170"/>
      <c r="AS182" s="170"/>
      <c r="AT182" s="170"/>
      <c r="AU182" s="161"/>
      <c r="AV182" s="161"/>
      <c r="AW182" s="161"/>
      <c r="AX182" s="161"/>
    </row>
    <row r="183" spans="1:50" s="166" customFormat="1" ht="25" customHeight="1" x14ac:dyDescent="0.35">
      <c r="A183" s="161"/>
      <c r="B183" s="162"/>
      <c r="C183" s="162"/>
      <c r="D183" s="163"/>
      <c r="E183" s="163"/>
      <c r="F183" s="163"/>
      <c r="G183" s="161"/>
      <c r="H183" s="161"/>
      <c r="I183" s="161"/>
      <c r="J183" s="164"/>
      <c r="K183" s="105"/>
      <c r="L183" s="162"/>
      <c r="M183" s="161"/>
      <c r="N183" s="161"/>
      <c r="O183" s="161"/>
      <c r="P183" s="161"/>
      <c r="Q183" s="161"/>
      <c r="R183" s="161"/>
      <c r="S183" s="161"/>
      <c r="T183" s="161"/>
      <c r="U183" s="165"/>
      <c r="V183" s="165"/>
      <c r="W183" s="165"/>
      <c r="Y183" s="165"/>
      <c r="Z183" s="165"/>
      <c r="AA183" s="165"/>
      <c r="AB183" s="174"/>
      <c r="AC183" s="167"/>
      <c r="AD183" s="168"/>
      <c r="AF183" s="167"/>
      <c r="AG183" s="161"/>
      <c r="AI183" s="165"/>
      <c r="AJ183"/>
      <c r="AK183" s="165"/>
      <c r="AM183" s="170"/>
      <c r="AN183" s="170"/>
      <c r="AO183" s="170"/>
      <c r="AP183" s="170"/>
      <c r="AQ183" s="170"/>
      <c r="AR183" s="170"/>
      <c r="AS183" s="170"/>
      <c r="AT183" s="170"/>
      <c r="AU183" s="161"/>
      <c r="AV183" s="161"/>
      <c r="AW183" s="161"/>
      <c r="AX183" s="161"/>
    </row>
    <row r="184" spans="1:50" s="166" customFormat="1" ht="25" customHeight="1" x14ac:dyDescent="0.35">
      <c r="A184" s="161"/>
      <c r="B184" s="162"/>
      <c r="C184" s="162"/>
      <c r="D184" s="163"/>
      <c r="E184" s="163"/>
      <c r="F184" s="163"/>
      <c r="G184" s="161"/>
      <c r="H184" s="161"/>
      <c r="I184" s="161"/>
      <c r="J184" s="164"/>
      <c r="K184" s="161"/>
      <c r="L184" s="162"/>
      <c r="M184" s="161"/>
      <c r="N184" s="161"/>
      <c r="O184" s="161"/>
      <c r="P184" s="161"/>
      <c r="Q184" s="161"/>
      <c r="R184" s="161"/>
      <c r="S184" s="161"/>
      <c r="T184" s="161"/>
      <c r="U184" s="165"/>
      <c r="V184" s="165"/>
      <c r="W184" s="165"/>
      <c r="Y184" s="165"/>
      <c r="Z184" s="165"/>
      <c r="AA184" s="165"/>
      <c r="AB184" s="174"/>
      <c r="AC184" s="167"/>
      <c r="AD184" s="168"/>
      <c r="AF184" s="169"/>
      <c r="AG184" s="161"/>
      <c r="AI184" s="165"/>
      <c r="AJ184"/>
      <c r="AK184" s="165"/>
      <c r="AM184" s="170"/>
      <c r="AN184" s="170"/>
      <c r="AO184" s="170"/>
      <c r="AP184" s="170"/>
      <c r="AQ184" s="170"/>
      <c r="AR184" s="170"/>
      <c r="AS184" s="170"/>
      <c r="AT184" s="170"/>
      <c r="AU184" s="161"/>
      <c r="AV184" s="161"/>
      <c r="AW184" s="161"/>
      <c r="AX184" s="161"/>
    </row>
    <row r="185" spans="1:50" s="166" customFormat="1" ht="25" customHeight="1" x14ac:dyDescent="0.35">
      <c r="A185" s="161"/>
      <c r="B185" s="162"/>
      <c r="C185" s="162"/>
      <c r="D185" s="163"/>
      <c r="E185" s="163"/>
      <c r="F185" s="163"/>
      <c r="G185" s="161"/>
      <c r="H185" s="161"/>
      <c r="I185" s="161"/>
      <c r="J185" s="164"/>
      <c r="K185" s="161"/>
      <c r="L185" s="162"/>
      <c r="M185" s="161"/>
      <c r="N185" s="161"/>
      <c r="O185" s="161"/>
      <c r="P185" s="161"/>
      <c r="Q185" s="161"/>
      <c r="R185" s="161"/>
      <c r="S185" s="161"/>
      <c r="T185" s="161"/>
      <c r="U185" s="165"/>
      <c r="V185" s="165"/>
      <c r="W185" s="165"/>
      <c r="Y185" s="165"/>
      <c r="Z185" s="165"/>
      <c r="AA185" s="165"/>
      <c r="AB185" s="174"/>
      <c r="AC185" s="167"/>
      <c r="AD185" s="168"/>
      <c r="AF185" s="173"/>
      <c r="AG185" s="171"/>
      <c r="AI185" s="165"/>
      <c r="AJ185"/>
      <c r="AK185" s="170"/>
      <c r="AM185" s="170"/>
      <c r="AN185" s="170"/>
      <c r="AO185" s="170"/>
      <c r="AP185" s="170"/>
      <c r="AQ185" s="170"/>
      <c r="AR185" s="170"/>
      <c r="AS185" s="170"/>
      <c r="AT185" s="170"/>
      <c r="AU185" s="161"/>
      <c r="AV185" s="161"/>
      <c r="AW185" s="161"/>
      <c r="AX185" s="161"/>
    </row>
    <row r="186" spans="1:50" s="166" customFormat="1" ht="25" customHeight="1" x14ac:dyDescent="0.35">
      <c r="A186" s="161"/>
      <c r="B186" s="162"/>
      <c r="C186" s="162"/>
      <c r="D186" s="163"/>
      <c r="E186" s="163"/>
      <c r="F186" s="163"/>
      <c r="G186" s="161"/>
      <c r="H186" s="161"/>
      <c r="I186" s="161"/>
      <c r="J186" s="164"/>
      <c r="K186" s="161"/>
      <c r="L186" s="162"/>
      <c r="M186" s="161"/>
      <c r="N186" s="161"/>
      <c r="O186" s="161"/>
      <c r="P186" s="161"/>
      <c r="Q186" s="161"/>
      <c r="R186" s="161"/>
      <c r="S186" s="161"/>
      <c r="T186" s="161"/>
      <c r="U186" s="165"/>
      <c r="V186" s="165"/>
      <c r="W186" s="165"/>
      <c r="Y186" s="165"/>
      <c r="Z186" s="165"/>
      <c r="AA186" s="165"/>
      <c r="AB186" s="174"/>
      <c r="AC186" s="167"/>
      <c r="AD186" s="168"/>
      <c r="AF186" s="173"/>
      <c r="AG186" s="171"/>
      <c r="AI186" s="165"/>
      <c r="AJ186"/>
      <c r="AK186" s="170"/>
      <c r="AM186" s="170"/>
      <c r="AN186" s="170"/>
      <c r="AO186" s="170"/>
      <c r="AP186" s="170"/>
      <c r="AQ186" s="170"/>
      <c r="AR186" s="170"/>
      <c r="AS186" s="170"/>
      <c r="AT186" s="170"/>
      <c r="AU186" s="161"/>
      <c r="AV186" s="161"/>
      <c r="AW186" s="161"/>
      <c r="AX186" s="161"/>
    </row>
    <row r="187" spans="1:50" s="166" customFormat="1" ht="25" customHeight="1" x14ac:dyDescent="0.35">
      <c r="A187" s="161"/>
      <c r="B187" s="162"/>
      <c r="C187" s="162"/>
      <c r="D187" s="163"/>
      <c r="E187" s="163"/>
      <c r="F187" s="163"/>
      <c r="G187" s="161"/>
      <c r="H187" s="161"/>
      <c r="I187" s="161"/>
      <c r="J187" s="164"/>
      <c r="K187" s="161"/>
      <c r="L187" s="162"/>
      <c r="M187" s="161"/>
      <c r="N187" s="161"/>
      <c r="O187" s="161"/>
      <c r="P187" s="161"/>
      <c r="Q187" s="161"/>
      <c r="R187" s="161"/>
      <c r="S187" s="161"/>
      <c r="T187" s="161"/>
      <c r="U187" s="165"/>
      <c r="V187" s="165"/>
      <c r="W187" s="165"/>
      <c r="Y187" s="165"/>
      <c r="Z187" s="165"/>
      <c r="AA187" s="165"/>
      <c r="AB187" s="174"/>
      <c r="AC187" s="167"/>
      <c r="AD187" s="168"/>
      <c r="AF187" s="173"/>
      <c r="AG187" s="171"/>
      <c r="AI187" s="165"/>
      <c r="AJ187"/>
      <c r="AK187" s="170"/>
      <c r="AM187" s="170"/>
      <c r="AN187" s="170"/>
      <c r="AO187" s="170"/>
      <c r="AP187" s="170"/>
      <c r="AQ187" s="170"/>
      <c r="AR187" s="170"/>
      <c r="AS187" s="170"/>
      <c r="AT187" s="170"/>
      <c r="AU187" s="161"/>
      <c r="AV187" s="161"/>
      <c r="AW187" s="161"/>
      <c r="AX187" s="161"/>
    </row>
    <row r="188" spans="1:50" s="166" customFormat="1" ht="25" customHeight="1" x14ac:dyDescent="0.35">
      <c r="A188" s="161"/>
      <c r="B188" s="162"/>
      <c r="C188" s="162"/>
      <c r="D188" s="163"/>
      <c r="E188" s="163"/>
      <c r="F188" s="163"/>
      <c r="G188" s="161"/>
      <c r="H188" s="161"/>
      <c r="I188" s="161"/>
      <c r="J188" s="164"/>
      <c r="K188" s="161"/>
      <c r="L188" s="162"/>
      <c r="M188" s="161"/>
      <c r="N188" s="161"/>
      <c r="O188" s="161"/>
      <c r="P188" s="161"/>
      <c r="Q188" s="161"/>
      <c r="R188" s="161"/>
      <c r="S188" s="161"/>
      <c r="T188" s="161"/>
      <c r="U188" s="165"/>
      <c r="V188" s="165"/>
      <c r="W188" s="165"/>
      <c r="Y188" s="165"/>
      <c r="Z188" s="165"/>
      <c r="AA188" s="165"/>
      <c r="AB188" s="174"/>
      <c r="AC188" s="167"/>
      <c r="AD188" s="168"/>
      <c r="AF188" s="173"/>
      <c r="AG188" s="171"/>
      <c r="AI188" s="165"/>
      <c r="AJ188"/>
      <c r="AK188" s="165"/>
      <c r="AM188" s="170"/>
      <c r="AN188" s="170"/>
      <c r="AO188" s="170"/>
      <c r="AP188" s="170"/>
      <c r="AQ188" s="170"/>
      <c r="AR188" s="170"/>
      <c r="AS188" s="170"/>
      <c r="AT188" s="170"/>
      <c r="AU188" s="161"/>
      <c r="AV188" s="161"/>
      <c r="AW188" s="161"/>
      <c r="AX188" s="161"/>
    </row>
    <row r="189" spans="1:50" s="166" customFormat="1" ht="25" customHeight="1" x14ac:dyDescent="0.35">
      <c r="A189" s="176"/>
      <c r="B189" s="162"/>
      <c r="C189" s="162"/>
      <c r="D189" s="177"/>
      <c r="E189" s="163"/>
      <c r="F189" s="176"/>
      <c r="G189" s="176"/>
      <c r="H189" s="176"/>
      <c r="I189" s="176"/>
      <c r="J189" s="176"/>
      <c r="K189" s="176"/>
      <c r="L189" s="162"/>
      <c r="M189" s="176"/>
      <c r="N189" s="176"/>
      <c r="O189" s="176"/>
      <c r="P189" s="176"/>
      <c r="Q189" s="176"/>
      <c r="R189" s="176"/>
      <c r="S189" s="176"/>
      <c r="T189" s="176"/>
      <c r="U189" s="177"/>
      <c r="V189" s="177"/>
      <c r="W189" s="177"/>
      <c r="X189" s="177"/>
      <c r="Y189" s="177"/>
      <c r="Z189" s="177"/>
      <c r="AA189" s="177"/>
      <c r="AB189" s="176"/>
      <c r="AC189" s="176"/>
      <c r="AD189" s="176"/>
      <c r="AE189" s="177"/>
      <c r="AF189" s="176"/>
      <c r="AG189" s="161"/>
      <c r="AH189" s="177"/>
      <c r="AI189" s="177"/>
      <c r="AJ189"/>
      <c r="AK189" s="170"/>
      <c r="AM189" s="170"/>
      <c r="AN189" s="170"/>
      <c r="AO189" s="170"/>
      <c r="AP189" s="170"/>
      <c r="AQ189" s="170"/>
      <c r="AR189" s="170"/>
      <c r="AS189" s="170"/>
      <c r="AT189" s="170"/>
    </row>
    <row r="190" spans="1:50" s="166" customFormat="1" ht="25" customHeight="1" x14ac:dyDescent="0.35">
      <c r="A190" s="176"/>
      <c r="B190" s="162"/>
      <c r="C190" s="162"/>
      <c r="D190" s="177"/>
      <c r="E190" s="163"/>
      <c r="F190" s="176"/>
      <c r="G190" s="176"/>
      <c r="H190" s="176"/>
      <c r="I190" s="176"/>
      <c r="J190" s="176"/>
      <c r="K190" s="176"/>
      <c r="L190" s="162"/>
      <c r="M190" s="176"/>
      <c r="N190" s="176"/>
      <c r="O190" s="176"/>
      <c r="P190" s="176"/>
      <c r="Q190" s="176"/>
      <c r="R190" s="176"/>
      <c r="S190" s="176"/>
      <c r="T190" s="176"/>
      <c r="U190" s="177"/>
      <c r="V190" s="177"/>
      <c r="W190" s="177"/>
      <c r="X190" s="177"/>
      <c r="Y190" s="177"/>
      <c r="Z190" s="177"/>
      <c r="AA190" s="177"/>
      <c r="AB190" s="176"/>
      <c r="AC190" s="176"/>
      <c r="AD190" s="176"/>
      <c r="AE190" s="177"/>
      <c r="AF190" s="176"/>
      <c r="AG190" s="161"/>
      <c r="AH190" s="177"/>
      <c r="AI190" s="177"/>
      <c r="AJ190"/>
      <c r="AK190" s="170"/>
      <c r="AM190" s="170"/>
      <c r="AN190" s="170"/>
      <c r="AO190" s="170"/>
      <c r="AP190" s="170"/>
      <c r="AQ190" s="170"/>
      <c r="AR190" s="170"/>
      <c r="AS190" s="170"/>
      <c r="AT190" s="170"/>
    </row>
    <row r="191" spans="1:50" s="166" customFormat="1" ht="25" customHeight="1" x14ac:dyDescent="0.35">
      <c r="A191" s="176"/>
      <c r="B191" s="162"/>
      <c r="C191" s="162"/>
      <c r="D191" s="177"/>
      <c r="E191" s="163"/>
      <c r="F191" s="176"/>
      <c r="G191" s="176"/>
      <c r="H191" s="176"/>
      <c r="I191" s="176"/>
      <c r="J191" s="176"/>
      <c r="K191" s="176"/>
      <c r="L191" s="162"/>
      <c r="M191" s="176"/>
      <c r="N191" s="176"/>
      <c r="O191" s="176"/>
      <c r="P191" s="176"/>
      <c r="Q191" s="176"/>
      <c r="R191" s="176"/>
      <c r="S191" s="176"/>
      <c r="T191" s="176"/>
      <c r="U191" s="177"/>
      <c r="V191" s="177"/>
      <c r="W191" s="177"/>
      <c r="X191" s="177"/>
      <c r="Y191" s="177"/>
      <c r="Z191" s="177"/>
      <c r="AA191" s="177"/>
      <c r="AB191" s="176"/>
      <c r="AC191" s="176"/>
      <c r="AD191" s="176"/>
      <c r="AE191" s="177"/>
      <c r="AF191" s="176"/>
      <c r="AG191" s="161"/>
      <c r="AH191" s="177"/>
      <c r="AI191" s="177"/>
      <c r="AJ191"/>
      <c r="AK191" s="170"/>
      <c r="AM191" s="170"/>
      <c r="AN191" s="170"/>
      <c r="AO191" s="170"/>
      <c r="AP191" s="170"/>
      <c r="AQ191" s="170"/>
      <c r="AR191" s="170"/>
      <c r="AS191" s="170"/>
      <c r="AT191" s="170"/>
    </row>
    <row r="192" spans="1:50" s="166" customFormat="1" ht="25" customHeight="1" x14ac:dyDescent="0.35">
      <c r="A192" s="162"/>
      <c r="B192" s="162"/>
      <c r="C192" s="162"/>
      <c r="D192" s="163"/>
      <c r="E192" s="163"/>
      <c r="F192" s="163"/>
      <c r="G192" s="162"/>
      <c r="H192" s="162"/>
      <c r="I192" s="162"/>
      <c r="J192" s="164"/>
      <c r="K192" s="162"/>
      <c r="L192" s="162"/>
      <c r="M192" s="162"/>
      <c r="N192" s="162"/>
      <c r="O192" s="162"/>
      <c r="P192" s="162"/>
      <c r="Q192" s="162"/>
      <c r="R192" s="162"/>
      <c r="S192" s="162"/>
      <c r="T192" s="162"/>
      <c r="U192" s="163"/>
      <c r="V192" s="163"/>
      <c r="W192" s="163"/>
      <c r="Y192" s="163"/>
      <c r="Z192" s="163"/>
      <c r="AA192" s="163"/>
      <c r="AB192" s="172"/>
      <c r="AC192" s="173"/>
      <c r="AD192" s="168"/>
      <c r="AF192" s="178"/>
      <c r="AG192" s="161"/>
      <c r="AJ192"/>
      <c r="AK192" s="170"/>
      <c r="AM192" s="170"/>
      <c r="AN192" s="170"/>
      <c r="AO192" s="170"/>
      <c r="AP192" s="170"/>
      <c r="AQ192" s="170"/>
      <c r="AR192" s="170"/>
      <c r="AS192" s="170"/>
      <c r="AT192" s="170"/>
      <c r="AU192" s="162"/>
      <c r="AV192" s="162"/>
      <c r="AW192" s="162"/>
      <c r="AX192" s="162"/>
    </row>
    <row r="193" spans="1:50" s="166" customFormat="1" ht="25" customHeight="1" x14ac:dyDescent="0.35">
      <c r="A193" s="162"/>
      <c r="B193" s="162"/>
      <c r="C193" s="162"/>
      <c r="D193" s="163"/>
      <c r="E193" s="163"/>
      <c r="F193" s="163"/>
      <c r="G193" s="162"/>
      <c r="H193" s="162"/>
      <c r="I193" s="162"/>
      <c r="J193" s="164"/>
      <c r="K193" s="162"/>
      <c r="L193" s="162"/>
      <c r="M193" s="162"/>
      <c r="N193" s="162"/>
      <c r="O193" s="162"/>
      <c r="P193" s="162"/>
      <c r="Q193" s="162"/>
      <c r="R193" s="162"/>
      <c r="S193" s="162"/>
      <c r="T193" s="162"/>
      <c r="U193" s="163"/>
      <c r="V193" s="163"/>
      <c r="W193" s="163"/>
      <c r="Y193" s="163"/>
      <c r="Z193" s="163"/>
      <c r="AA193" s="163"/>
      <c r="AB193" s="172"/>
      <c r="AC193" s="173"/>
      <c r="AD193" s="168"/>
      <c r="AF193" s="178"/>
      <c r="AG193" s="161"/>
      <c r="AJ193"/>
      <c r="AK193" s="170"/>
      <c r="AM193" s="170"/>
      <c r="AN193" s="170"/>
      <c r="AO193" s="170"/>
      <c r="AP193" s="170"/>
      <c r="AQ193" s="170"/>
      <c r="AR193" s="170"/>
      <c r="AS193" s="170"/>
      <c r="AT193" s="170"/>
      <c r="AU193" s="162"/>
      <c r="AV193" s="162"/>
      <c r="AW193" s="162"/>
      <c r="AX193" s="162"/>
    </row>
    <row r="194" spans="1:50" s="166" customFormat="1" ht="25" customHeight="1" x14ac:dyDescent="0.35">
      <c r="A194" s="162"/>
      <c r="B194" s="162"/>
      <c r="C194" s="162"/>
      <c r="D194" s="163"/>
      <c r="E194" s="163"/>
      <c r="F194" s="163"/>
      <c r="G194" s="162"/>
      <c r="H194" s="162"/>
      <c r="I194" s="162"/>
      <c r="J194" s="164"/>
      <c r="K194" s="162"/>
      <c r="L194" s="162"/>
      <c r="M194" s="162"/>
      <c r="N194" s="162"/>
      <c r="O194" s="162"/>
      <c r="P194" s="162"/>
      <c r="Q194" s="162"/>
      <c r="R194" s="162"/>
      <c r="S194" s="162"/>
      <c r="T194" s="162"/>
      <c r="U194" s="163"/>
      <c r="V194" s="163"/>
      <c r="W194" s="163"/>
      <c r="Y194" s="163"/>
      <c r="Z194" s="163"/>
      <c r="AA194" s="163"/>
      <c r="AB194" s="172"/>
      <c r="AC194" s="173"/>
      <c r="AD194" s="168"/>
      <c r="AF194" s="178"/>
      <c r="AG194" s="161"/>
      <c r="AJ194"/>
      <c r="AK194" s="170"/>
      <c r="AM194" s="170"/>
      <c r="AN194" s="170"/>
      <c r="AO194" s="170"/>
      <c r="AP194" s="170"/>
      <c r="AQ194" s="170"/>
      <c r="AR194" s="170"/>
      <c r="AS194" s="170"/>
      <c r="AT194" s="170"/>
      <c r="AU194" s="162"/>
      <c r="AV194" s="162"/>
      <c r="AW194" s="162"/>
      <c r="AX194" s="162"/>
    </row>
    <row r="195" spans="1:50" s="166" customFormat="1" ht="25" customHeight="1" x14ac:dyDescent="0.35">
      <c r="A195" s="162"/>
      <c r="B195" s="162"/>
      <c r="C195" s="162"/>
      <c r="D195" s="163"/>
      <c r="E195" s="163"/>
      <c r="F195" s="163"/>
      <c r="G195" s="162"/>
      <c r="H195" s="162"/>
      <c r="I195" s="162"/>
      <c r="J195" s="164"/>
      <c r="K195" s="162"/>
      <c r="L195" s="162"/>
      <c r="M195" s="162"/>
      <c r="N195" s="162"/>
      <c r="O195" s="162"/>
      <c r="P195" s="162"/>
      <c r="Q195" s="162"/>
      <c r="R195" s="162"/>
      <c r="S195" s="162"/>
      <c r="T195" s="162"/>
      <c r="U195" s="163"/>
      <c r="V195" s="163"/>
      <c r="W195" s="163"/>
      <c r="Y195" s="163"/>
      <c r="Z195" s="163"/>
      <c r="AA195" s="163"/>
      <c r="AB195" s="172"/>
      <c r="AC195" s="173"/>
      <c r="AD195" s="168"/>
      <c r="AF195" s="178"/>
      <c r="AG195" s="161"/>
      <c r="AJ195"/>
      <c r="AK195" s="170"/>
      <c r="AM195" s="170"/>
      <c r="AN195" s="170"/>
      <c r="AO195" s="170"/>
      <c r="AP195" s="170"/>
      <c r="AQ195" s="170"/>
      <c r="AR195" s="170"/>
      <c r="AS195" s="170"/>
      <c r="AT195" s="170"/>
      <c r="AU195" s="162"/>
      <c r="AV195" s="162"/>
      <c r="AW195" s="162"/>
      <c r="AX195" s="162"/>
    </row>
    <row r="196" spans="1:50" s="166" customFormat="1" ht="25" customHeight="1" x14ac:dyDescent="0.35">
      <c r="A196" s="162"/>
      <c r="B196" s="162"/>
      <c r="C196" s="162"/>
      <c r="D196" s="163"/>
      <c r="E196" s="163"/>
      <c r="F196" s="163"/>
      <c r="G196" s="162"/>
      <c r="H196" s="162"/>
      <c r="I196" s="162"/>
      <c r="J196" s="164"/>
      <c r="K196" s="162"/>
      <c r="L196" s="162"/>
      <c r="M196" s="162"/>
      <c r="N196" s="162"/>
      <c r="O196" s="162"/>
      <c r="P196" s="162"/>
      <c r="Q196" s="162"/>
      <c r="R196" s="162"/>
      <c r="S196" s="162"/>
      <c r="T196" s="162"/>
      <c r="U196" s="163"/>
      <c r="V196" s="163"/>
      <c r="W196" s="163"/>
      <c r="Y196" s="163"/>
      <c r="Z196" s="163"/>
      <c r="AA196" s="163"/>
      <c r="AB196" s="172"/>
      <c r="AC196" s="173"/>
      <c r="AD196" s="168"/>
      <c r="AF196" s="178"/>
      <c r="AG196" s="161"/>
      <c r="AJ196"/>
      <c r="AK196" s="170"/>
      <c r="AM196" s="170"/>
      <c r="AN196" s="170"/>
      <c r="AO196" s="170"/>
      <c r="AP196" s="170"/>
      <c r="AQ196" s="170"/>
      <c r="AR196" s="170"/>
      <c r="AS196" s="170"/>
      <c r="AT196" s="170"/>
      <c r="AU196" s="162"/>
      <c r="AV196" s="162"/>
      <c r="AW196" s="162"/>
      <c r="AX196" s="162"/>
    </row>
    <row r="197" spans="1:50" s="166" customFormat="1" ht="25" customHeight="1" x14ac:dyDescent="0.35">
      <c r="A197" s="162"/>
      <c r="B197" s="162"/>
      <c r="C197" s="162"/>
      <c r="D197" s="163"/>
      <c r="E197" s="163"/>
      <c r="F197" s="163"/>
      <c r="G197" s="162"/>
      <c r="H197" s="162"/>
      <c r="I197" s="162"/>
      <c r="J197" s="164"/>
      <c r="K197" s="162"/>
      <c r="L197" s="162"/>
      <c r="M197" s="162"/>
      <c r="N197" s="162"/>
      <c r="O197" s="162"/>
      <c r="P197" s="162"/>
      <c r="Q197" s="162"/>
      <c r="R197" s="162"/>
      <c r="S197" s="162"/>
      <c r="T197" s="162"/>
      <c r="U197" s="163"/>
      <c r="V197" s="163"/>
      <c r="W197" s="163"/>
      <c r="Y197" s="163"/>
      <c r="Z197" s="163"/>
      <c r="AA197" s="163"/>
      <c r="AB197" s="172"/>
      <c r="AC197" s="173"/>
      <c r="AD197" s="168"/>
      <c r="AF197" s="178"/>
      <c r="AG197" s="161"/>
      <c r="AJ197"/>
      <c r="AK197" s="170"/>
      <c r="AM197" s="170"/>
      <c r="AN197" s="170"/>
      <c r="AO197" s="170"/>
      <c r="AP197" s="170"/>
      <c r="AQ197" s="170"/>
      <c r="AR197" s="170"/>
      <c r="AS197" s="170"/>
      <c r="AT197" s="170"/>
      <c r="AU197" s="162"/>
      <c r="AV197" s="162"/>
      <c r="AW197" s="162"/>
      <c r="AX197" s="162"/>
    </row>
    <row r="198" spans="1:50" s="166" customFormat="1" ht="25" customHeight="1" x14ac:dyDescent="0.35">
      <c r="A198" s="162"/>
      <c r="B198" s="162"/>
      <c r="C198" s="162"/>
      <c r="D198" s="163"/>
      <c r="E198" s="163"/>
      <c r="F198" s="163"/>
      <c r="G198" s="162"/>
      <c r="H198" s="162"/>
      <c r="I198" s="162"/>
      <c r="J198" s="164"/>
      <c r="K198" s="162"/>
      <c r="L198" s="162"/>
      <c r="M198" s="162"/>
      <c r="N198" s="162"/>
      <c r="O198" s="162"/>
      <c r="P198" s="162"/>
      <c r="Q198" s="162"/>
      <c r="R198" s="162"/>
      <c r="S198" s="162"/>
      <c r="T198" s="162"/>
      <c r="U198" s="163"/>
      <c r="V198" s="163"/>
      <c r="W198" s="163"/>
      <c r="Y198" s="163"/>
      <c r="Z198" s="163"/>
      <c r="AA198" s="163"/>
      <c r="AB198" s="172"/>
      <c r="AC198" s="173"/>
      <c r="AD198" s="168"/>
      <c r="AF198" s="178"/>
      <c r="AG198" s="161"/>
      <c r="AJ198"/>
      <c r="AK198" s="170"/>
      <c r="AM198" s="170"/>
      <c r="AN198" s="170"/>
      <c r="AO198" s="170"/>
      <c r="AP198" s="170"/>
      <c r="AQ198" s="170"/>
      <c r="AR198" s="170"/>
      <c r="AS198" s="170"/>
      <c r="AT198" s="170"/>
      <c r="AU198" s="162"/>
      <c r="AV198" s="162"/>
      <c r="AW198" s="162"/>
      <c r="AX198" s="162"/>
    </row>
    <row r="199" spans="1:50" s="166" customFormat="1" ht="25" customHeight="1" x14ac:dyDescent="0.35">
      <c r="A199" s="162"/>
      <c r="B199" s="162"/>
      <c r="C199" s="162"/>
      <c r="D199" s="163"/>
      <c r="E199" s="163"/>
      <c r="F199" s="163"/>
      <c r="G199" s="162"/>
      <c r="H199" s="162"/>
      <c r="I199" s="162"/>
      <c r="J199" s="164"/>
      <c r="K199" s="162"/>
      <c r="L199" s="162"/>
      <c r="M199" s="162"/>
      <c r="N199" s="162"/>
      <c r="O199" s="162"/>
      <c r="P199" s="162"/>
      <c r="Q199" s="162"/>
      <c r="R199" s="162"/>
      <c r="S199" s="162"/>
      <c r="T199" s="162"/>
      <c r="U199" s="163"/>
      <c r="V199" s="163"/>
      <c r="W199" s="163"/>
      <c r="Y199" s="163"/>
      <c r="Z199" s="163"/>
      <c r="AA199" s="163"/>
      <c r="AB199" s="172"/>
      <c r="AC199" s="173"/>
      <c r="AD199" s="168"/>
      <c r="AF199" s="178"/>
      <c r="AG199" s="161"/>
      <c r="AJ199"/>
      <c r="AK199" s="170"/>
      <c r="AM199" s="170"/>
      <c r="AN199" s="170"/>
      <c r="AO199" s="170"/>
      <c r="AP199" s="170"/>
      <c r="AQ199" s="170"/>
      <c r="AR199" s="170"/>
      <c r="AS199" s="170"/>
      <c r="AT199" s="170"/>
      <c r="AU199" s="162"/>
      <c r="AV199" s="162"/>
      <c r="AW199" s="162"/>
      <c r="AX199" s="162"/>
    </row>
    <row r="200" spans="1:50" s="166" customFormat="1" ht="25" customHeight="1" x14ac:dyDescent="0.35">
      <c r="A200" s="162"/>
      <c r="B200" s="162"/>
      <c r="C200" s="162"/>
      <c r="D200" s="163"/>
      <c r="E200" s="163"/>
      <c r="F200" s="163"/>
      <c r="G200" s="162"/>
      <c r="H200" s="162"/>
      <c r="I200" s="162"/>
      <c r="J200" s="164"/>
      <c r="K200" s="162"/>
      <c r="L200" s="162"/>
      <c r="M200" s="162"/>
      <c r="N200" s="162"/>
      <c r="O200" s="162"/>
      <c r="P200" s="162"/>
      <c r="Q200" s="162"/>
      <c r="R200" s="162"/>
      <c r="S200" s="162"/>
      <c r="T200" s="162"/>
      <c r="U200" s="163"/>
      <c r="V200" s="163"/>
      <c r="W200" s="163"/>
      <c r="Y200" s="163"/>
      <c r="Z200" s="163"/>
      <c r="AA200" s="163"/>
      <c r="AB200" s="172"/>
      <c r="AC200" s="173"/>
      <c r="AD200" s="168"/>
      <c r="AF200" s="178"/>
      <c r="AG200" s="161"/>
      <c r="AJ200"/>
      <c r="AK200" s="170"/>
      <c r="AM200" s="170"/>
      <c r="AN200" s="170"/>
      <c r="AO200" s="170"/>
      <c r="AP200" s="170"/>
      <c r="AQ200" s="170"/>
      <c r="AR200" s="170"/>
      <c r="AS200" s="170"/>
      <c r="AT200" s="170"/>
      <c r="AU200" s="162"/>
      <c r="AV200" s="162"/>
      <c r="AW200" s="162"/>
      <c r="AX200" s="162"/>
    </row>
    <row r="201" spans="1:50" s="166" customFormat="1" ht="25" customHeight="1" x14ac:dyDescent="0.35">
      <c r="A201" s="162"/>
      <c r="B201" s="162"/>
      <c r="C201" s="162"/>
      <c r="D201" s="163"/>
      <c r="E201" s="163"/>
      <c r="F201" s="163"/>
      <c r="G201" s="162"/>
      <c r="H201" s="162"/>
      <c r="I201" s="162"/>
      <c r="J201" s="164"/>
      <c r="K201" s="162"/>
      <c r="L201" s="162"/>
      <c r="M201" s="162"/>
      <c r="N201" s="162"/>
      <c r="O201" s="162"/>
      <c r="P201" s="162"/>
      <c r="Q201" s="162"/>
      <c r="R201" s="162"/>
      <c r="S201" s="162"/>
      <c r="T201" s="162"/>
      <c r="U201" s="163"/>
      <c r="V201" s="163"/>
      <c r="W201" s="163"/>
      <c r="Y201" s="163"/>
      <c r="Z201" s="163"/>
      <c r="AA201" s="163"/>
      <c r="AB201" s="172"/>
      <c r="AC201" s="173"/>
      <c r="AD201" s="168"/>
      <c r="AF201" s="178"/>
      <c r="AG201" s="161"/>
      <c r="AJ201"/>
      <c r="AK201" s="170"/>
      <c r="AM201" s="170"/>
      <c r="AN201" s="170"/>
      <c r="AO201" s="170"/>
      <c r="AP201" s="170"/>
      <c r="AQ201" s="170"/>
      <c r="AR201" s="170"/>
      <c r="AS201" s="170"/>
      <c r="AT201" s="170"/>
      <c r="AU201" s="162"/>
      <c r="AV201" s="162"/>
      <c r="AW201" s="162"/>
      <c r="AX201" s="162"/>
    </row>
    <row r="202" spans="1:50" s="166" customFormat="1" ht="25" customHeight="1" x14ac:dyDescent="0.35">
      <c r="A202" s="162"/>
      <c r="B202" s="162"/>
      <c r="C202" s="162"/>
      <c r="D202" s="163"/>
      <c r="E202" s="163"/>
      <c r="F202" s="163"/>
      <c r="G202" s="162"/>
      <c r="H202" s="162"/>
      <c r="I202" s="162"/>
      <c r="J202" s="164"/>
      <c r="K202" s="162"/>
      <c r="L202" s="162"/>
      <c r="M202" s="162"/>
      <c r="N202" s="162"/>
      <c r="O202" s="162"/>
      <c r="P202" s="162"/>
      <c r="Q202" s="162"/>
      <c r="R202" s="162"/>
      <c r="S202" s="162"/>
      <c r="T202" s="162"/>
      <c r="U202" s="163"/>
      <c r="V202" s="163"/>
      <c r="W202" s="163"/>
      <c r="Y202" s="163"/>
      <c r="Z202" s="163"/>
      <c r="AA202" s="163"/>
      <c r="AB202" s="172"/>
      <c r="AC202" s="173"/>
      <c r="AD202" s="168"/>
      <c r="AF202" s="178"/>
      <c r="AG202" s="161"/>
      <c r="AJ202"/>
      <c r="AK202" s="170"/>
      <c r="AM202" s="170"/>
      <c r="AN202" s="170"/>
      <c r="AO202" s="170"/>
      <c r="AP202" s="170"/>
      <c r="AQ202" s="170"/>
      <c r="AR202" s="170"/>
      <c r="AS202" s="170"/>
      <c r="AT202" s="170"/>
      <c r="AU202" s="162"/>
      <c r="AV202" s="162"/>
      <c r="AW202" s="162"/>
      <c r="AX202" s="162"/>
    </row>
    <row r="203" spans="1:50" s="166" customFormat="1" ht="25" customHeight="1" x14ac:dyDescent="0.35">
      <c r="A203" s="162"/>
      <c r="B203" s="162"/>
      <c r="C203" s="162"/>
      <c r="D203" s="163"/>
      <c r="E203" s="163"/>
      <c r="F203" s="163"/>
      <c r="G203" s="162"/>
      <c r="H203" s="162"/>
      <c r="I203" s="162"/>
      <c r="J203" s="164"/>
      <c r="K203" s="162"/>
      <c r="L203" s="162"/>
      <c r="M203" s="162"/>
      <c r="N203" s="162"/>
      <c r="O203" s="162"/>
      <c r="P203" s="162"/>
      <c r="Q203" s="162"/>
      <c r="R203" s="162"/>
      <c r="S203" s="162"/>
      <c r="T203" s="162"/>
      <c r="U203" s="163"/>
      <c r="V203" s="163"/>
      <c r="W203" s="163"/>
      <c r="Y203" s="163"/>
      <c r="Z203" s="163"/>
      <c r="AA203" s="163"/>
      <c r="AB203" s="172"/>
      <c r="AC203" s="173"/>
      <c r="AD203" s="168"/>
      <c r="AF203" s="178"/>
      <c r="AG203" s="161"/>
      <c r="AJ203"/>
      <c r="AK203" s="170"/>
      <c r="AM203" s="170"/>
      <c r="AN203" s="170"/>
      <c r="AO203" s="170"/>
      <c r="AP203" s="170"/>
      <c r="AQ203" s="170"/>
      <c r="AR203" s="170"/>
      <c r="AS203" s="170"/>
      <c r="AT203" s="170"/>
      <c r="AU203" s="162"/>
      <c r="AV203" s="162"/>
      <c r="AW203" s="162"/>
      <c r="AX203" s="162"/>
    </row>
    <row r="204" spans="1:50" s="166" customFormat="1" ht="25" customHeight="1" x14ac:dyDescent="0.35">
      <c r="A204" s="162"/>
      <c r="B204" s="162"/>
      <c r="C204" s="162"/>
      <c r="D204" s="163"/>
      <c r="E204" s="163"/>
      <c r="F204" s="163"/>
      <c r="G204" s="162"/>
      <c r="H204" s="162"/>
      <c r="I204" s="162"/>
      <c r="J204" s="164"/>
      <c r="K204" s="162"/>
      <c r="L204" s="162"/>
      <c r="M204" s="162"/>
      <c r="N204" s="162"/>
      <c r="O204" s="162"/>
      <c r="P204" s="162"/>
      <c r="Q204" s="162"/>
      <c r="R204" s="162"/>
      <c r="S204" s="162"/>
      <c r="T204" s="162"/>
      <c r="U204" s="163"/>
      <c r="V204" s="163"/>
      <c r="W204" s="163"/>
      <c r="Y204" s="163"/>
      <c r="Z204" s="163"/>
      <c r="AA204" s="163"/>
      <c r="AB204" s="172"/>
      <c r="AC204" s="173"/>
      <c r="AD204" s="168"/>
      <c r="AF204" s="178"/>
      <c r="AG204" s="161"/>
      <c r="AJ204"/>
      <c r="AK204" s="170"/>
      <c r="AM204" s="170"/>
      <c r="AN204" s="170"/>
      <c r="AO204" s="170"/>
      <c r="AP204" s="170"/>
      <c r="AQ204" s="170"/>
      <c r="AR204" s="170"/>
      <c r="AS204" s="170"/>
      <c r="AT204" s="170"/>
      <c r="AU204" s="162"/>
      <c r="AV204" s="162"/>
      <c r="AW204" s="162"/>
      <c r="AX204" s="162"/>
    </row>
    <row r="205" spans="1:50" s="166" customFormat="1" ht="25" customHeight="1" x14ac:dyDescent="0.35">
      <c r="A205" s="162"/>
      <c r="B205" s="162"/>
      <c r="C205" s="162"/>
      <c r="D205" s="163"/>
      <c r="E205" s="163"/>
      <c r="F205" s="163"/>
      <c r="G205" s="162"/>
      <c r="H205" s="162"/>
      <c r="I205" s="162"/>
      <c r="J205" s="164"/>
      <c r="K205" s="162"/>
      <c r="L205" s="162"/>
      <c r="M205" s="162"/>
      <c r="N205" s="162"/>
      <c r="O205" s="162"/>
      <c r="P205" s="162"/>
      <c r="Q205" s="162"/>
      <c r="R205" s="162"/>
      <c r="S205" s="162"/>
      <c r="T205" s="162"/>
      <c r="U205" s="163"/>
      <c r="V205" s="163"/>
      <c r="W205" s="163"/>
      <c r="Y205" s="163"/>
      <c r="Z205" s="163"/>
      <c r="AA205" s="163"/>
      <c r="AB205" s="172"/>
      <c r="AC205" s="173"/>
      <c r="AD205" s="168"/>
      <c r="AF205" s="178"/>
      <c r="AG205" s="161"/>
      <c r="AJ205"/>
      <c r="AK205" s="170"/>
      <c r="AM205" s="170"/>
      <c r="AN205" s="170"/>
      <c r="AO205" s="170"/>
      <c r="AP205" s="170"/>
      <c r="AQ205" s="170"/>
      <c r="AR205" s="170"/>
      <c r="AS205" s="170"/>
      <c r="AT205" s="170"/>
      <c r="AU205" s="162"/>
      <c r="AV205" s="162"/>
      <c r="AW205" s="162"/>
      <c r="AX205" s="162"/>
    </row>
    <row r="206" spans="1:50" s="166" customFormat="1" ht="25" customHeight="1" x14ac:dyDescent="0.35">
      <c r="A206" s="162"/>
      <c r="B206" s="162"/>
      <c r="C206" s="162"/>
      <c r="D206" s="163"/>
      <c r="E206" s="163"/>
      <c r="F206" s="163"/>
      <c r="G206" s="162"/>
      <c r="H206" s="162"/>
      <c r="I206" s="162"/>
      <c r="J206" s="164"/>
      <c r="K206" s="162"/>
      <c r="L206" s="162"/>
      <c r="M206" s="162"/>
      <c r="N206" s="162"/>
      <c r="O206" s="162"/>
      <c r="P206" s="162"/>
      <c r="Q206" s="162"/>
      <c r="R206" s="162"/>
      <c r="S206" s="162"/>
      <c r="T206" s="162"/>
      <c r="U206" s="163"/>
      <c r="V206" s="163"/>
      <c r="W206" s="163"/>
      <c r="Y206" s="163"/>
      <c r="Z206" s="163"/>
      <c r="AA206" s="163"/>
      <c r="AB206" s="172"/>
      <c r="AC206" s="173"/>
      <c r="AD206" s="168"/>
      <c r="AF206" s="178"/>
      <c r="AG206" s="161"/>
      <c r="AJ206"/>
      <c r="AK206" s="170"/>
      <c r="AM206" s="170"/>
      <c r="AN206" s="170"/>
      <c r="AO206" s="170"/>
      <c r="AP206" s="170"/>
      <c r="AQ206" s="170"/>
      <c r="AR206" s="170"/>
      <c r="AS206" s="170"/>
      <c r="AT206" s="170"/>
      <c r="AU206" s="162"/>
      <c r="AV206" s="162"/>
      <c r="AW206" s="162"/>
      <c r="AX206" s="162"/>
    </row>
    <row r="207" spans="1:50" s="166" customFormat="1" ht="25" customHeight="1" x14ac:dyDescent="0.35">
      <c r="A207" s="162"/>
      <c r="B207" s="162"/>
      <c r="C207" s="162"/>
      <c r="D207" s="163"/>
      <c r="E207" s="163"/>
      <c r="F207" s="163"/>
      <c r="G207" s="162"/>
      <c r="H207" s="162"/>
      <c r="I207" s="162"/>
      <c r="J207" s="164"/>
      <c r="K207" s="162"/>
      <c r="L207" s="162"/>
      <c r="M207" s="162"/>
      <c r="N207" s="162"/>
      <c r="O207" s="162"/>
      <c r="P207" s="162"/>
      <c r="Q207" s="162"/>
      <c r="R207" s="162"/>
      <c r="S207" s="162"/>
      <c r="T207" s="162"/>
      <c r="U207" s="163"/>
      <c r="V207" s="163"/>
      <c r="W207" s="163"/>
      <c r="Y207" s="163"/>
      <c r="Z207" s="163"/>
      <c r="AA207" s="163"/>
      <c r="AB207" s="172"/>
      <c r="AC207" s="173"/>
      <c r="AD207" s="168"/>
      <c r="AF207" s="178"/>
      <c r="AG207" s="161"/>
      <c r="AJ207"/>
      <c r="AK207" s="170"/>
      <c r="AM207" s="170"/>
      <c r="AN207" s="170"/>
      <c r="AO207" s="170"/>
      <c r="AP207" s="170"/>
      <c r="AQ207" s="170"/>
      <c r="AR207" s="170"/>
      <c r="AS207" s="170"/>
      <c r="AT207" s="170"/>
      <c r="AU207" s="162"/>
      <c r="AV207" s="162"/>
      <c r="AW207" s="162"/>
      <c r="AX207" s="162"/>
    </row>
    <row r="208" spans="1:50" s="166" customFormat="1" ht="25" customHeight="1" x14ac:dyDescent="0.35">
      <c r="A208" s="162"/>
      <c r="B208" s="162"/>
      <c r="C208" s="162"/>
      <c r="D208" s="163"/>
      <c r="E208" s="163"/>
      <c r="F208" s="163"/>
      <c r="G208" s="162"/>
      <c r="H208" s="162"/>
      <c r="I208" s="162"/>
      <c r="J208" s="164"/>
      <c r="K208" s="162"/>
      <c r="L208" s="162"/>
      <c r="M208" s="162"/>
      <c r="N208" s="162"/>
      <c r="O208" s="162"/>
      <c r="P208" s="162"/>
      <c r="Q208" s="162"/>
      <c r="R208" s="162"/>
      <c r="S208" s="162"/>
      <c r="T208" s="162"/>
      <c r="U208" s="163"/>
      <c r="V208" s="163"/>
      <c r="W208" s="163"/>
      <c r="Y208" s="163"/>
      <c r="Z208" s="163"/>
      <c r="AA208" s="163"/>
      <c r="AB208" s="172"/>
      <c r="AC208" s="173"/>
      <c r="AD208" s="168"/>
      <c r="AF208" s="178"/>
      <c r="AG208" s="161"/>
      <c r="AJ208"/>
      <c r="AK208" s="170"/>
      <c r="AM208" s="170"/>
      <c r="AN208" s="170"/>
      <c r="AO208" s="170"/>
      <c r="AP208" s="170"/>
      <c r="AQ208" s="170"/>
      <c r="AR208" s="170"/>
      <c r="AS208" s="170"/>
      <c r="AT208" s="170"/>
      <c r="AU208" s="162"/>
      <c r="AV208" s="162"/>
      <c r="AW208" s="162"/>
      <c r="AX208" s="162"/>
    </row>
    <row r="209" spans="1:50" s="166" customFormat="1" ht="25" customHeight="1" x14ac:dyDescent="0.35">
      <c r="A209" s="162"/>
      <c r="B209" s="162"/>
      <c r="C209" s="162"/>
      <c r="D209" s="163"/>
      <c r="E209" s="163"/>
      <c r="F209" s="163"/>
      <c r="G209" s="162"/>
      <c r="H209" s="162"/>
      <c r="I209" s="162"/>
      <c r="J209" s="164"/>
      <c r="K209" s="162"/>
      <c r="L209" s="162"/>
      <c r="M209" s="162"/>
      <c r="N209" s="162"/>
      <c r="O209" s="162"/>
      <c r="P209" s="162"/>
      <c r="Q209" s="162"/>
      <c r="R209" s="162"/>
      <c r="S209" s="162"/>
      <c r="T209" s="162"/>
      <c r="U209" s="163"/>
      <c r="V209" s="163"/>
      <c r="W209" s="163"/>
      <c r="Y209" s="163"/>
      <c r="Z209" s="163"/>
      <c r="AA209" s="163"/>
      <c r="AB209" s="172"/>
      <c r="AC209" s="173"/>
      <c r="AD209" s="168"/>
      <c r="AF209" s="178"/>
      <c r="AG209" s="161"/>
      <c r="AJ209"/>
      <c r="AK209" s="170"/>
      <c r="AM209" s="170"/>
      <c r="AN209" s="170"/>
      <c r="AO209" s="170"/>
      <c r="AP209" s="170"/>
      <c r="AQ209" s="170"/>
      <c r="AR209" s="170"/>
      <c r="AS209" s="170"/>
      <c r="AT209" s="170"/>
      <c r="AU209" s="162"/>
      <c r="AV209" s="162"/>
      <c r="AW209" s="162"/>
      <c r="AX209" s="162"/>
    </row>
    <row r="210" spans="1:50" s="166" customFormat="1" ht="25" customHeight="1" x14ac:dyDescent="0.35">
      <c r="A210" s="162"/>
      <c r="B210" s="162"/>
      <c r="C210" s="162"/>
      <c r="D210" s="163"/>
      <c r="E210" s="163"/>
      <c r="F210" s="163"/>
      <c r="G210" s="162"/>
      <c r="H210" s="162"/>
      <c r="I210" s="162"/>
      <c r="J210" s="164"/>
      <c r="K210" s="162"/>
      <c r="L210" s="162"/>
      <c r="M210" s="162"/>
      <c r="N210" s="162"/>
      <c r="O210" s="162"/>
      <c r="P210" s="162"/>
      <c r="Q210" s="162"/>
      <c r="R210" s="162"/>
      <c r="S210" s="162"/>
      <c r="T210" s="162"/>
      <c r="U210" s="163"/>
      <c r="V210" s="163"/>
      <c r="W210" s="163"/>
      <c r="Y210" s="163"/>
      <c r="Z210" s="163"/>
      <c r="AA210" s="163"/>
      <c r="AB210" s="172"/>
      <c r="AC210" s="173"/>
      <c r="AD210" s="168"/>
      <c r="AF210" s="178"/>
      <c r="AG210" s="161"/>
      <c r="AJ210"/>
      <c r="AK210" s="170"/>
      <c r="AM210" s="170"/>
      <c r="AN210" s="170"/>
      <c r="AO210" s="170"/>
      <c r="AP210" s="170"/>
      <c r="AQ210" s="170"/>
      <c r="AR210" s="170"/>
      <c r="AS210" s="170"/>
      <c r="AT210" s="170"/>
      <c r="AU210" s="162"/>
      <c r="AV210" s="162"/>
      <c r="AW210" s="162"/>
      <c r="AX210" s="162"/>
    </row>
    <row r="211" spans="1:50" s="166" customFormat="1" ht="25" customHeight="1" x14ac:dyDescent="0.35">
      <c r="A211" s="162"/>
      <c r="B211" s="162"/>
      <c r="C211" s="162"/>
      <c r="D211" s="163"/>
      <c r="E211" s="163"/>
      <c r="F211" s="163"/>
      <c r="G211" s="162"/>
      <c r="H211" s="162"/>
      <c r="I211" s="162"/>
      <c r="J211" s="164"/>
      <c r="K211" s="162"/>
      <c r="L211" s="162"/>
      <c r="M211" s="162"/>
      <c r="N211" s="162"/>
      <c r="O211" s="162"/>
      <c r="P211" s="162"/>
      <c r="Q211" s="162"/>
      <c r="R211" s="162"/>
      <c r="S211" s="162"/>
      <c r="T211" s="162"/>
      <c r="U211" s="163"/>
      <c r="V211" s="163"/>
      <c r="W211" s="163"/>
      <c r="Y211" s="163"/>
      <c r="Z211" s="163"/>
      <c r="AA211" s="163"/>
      <c r="AB211" s="172"/>
      <c r="AC211" s="173"/>
      <c r="AD211" s="168"/>
      <c r="AF211" s="178"/>
      <c r="AG211" s="161"/>
      <c r="AJ211"/>
      <c r="AK211" s="170"/>
      <c r="AM211" s="170"/>
      <c r="AN211" s="170"/>
      <c r="AO211" s="170"/>
      <c r="AP211" s="170"/>
      <c r="AQ211" s="170"/>
      <c r="AR211" s="170"/>
      <c r="AS211" s="170"/>
      <c r="AT211" s="170"/>
      <c r="AU211" s="162"/>
      <c r="AV211" s="162"/>
      <c r="AW211" s="162"/>
      <c r="AX211" s="162"/>
    </row>
    <row r="212" spans="1:50" s="166" customFormat="1" ht="25" customHeight="1" x14ac:dyDescent="0.35">
      <c r="A212" s="162"/>
      <c r="B212" s="162"/>
      <c r="C212" s="162"/>
      <c r="D212" s="163"/>
      <c r="E212" s="163"/>
      <c r="F212" s="163"/>
      <c r="G212" s="162"/>
      <c r="H212" s="162"/>
      <c r="I212" s="162"/>
      <c r="J212" s="164"/>
      <c r="K212" s="162"/>
      <c r="L212" s="162"/>
      <c r="M212" s="162"/>
      <c r="N212" s="162"/>
      <c r="O212" s="162"/>
      <c r="P212" s="162"/>
      <c r="Q212" s="162"/>
      <c r="R212" s="162"/>
      <c r="S212" s="162"/>
      <c r="T212" s="162"/>
      <c r="U212" s="163"/>
      <c r="V212" s="163"/>
      <c r="W212" s="163"/>
      <c r="Y212" s="163"/>
      <c r="Z212" s="163"/>
      <c r="AA212" s="163"/>
      <c r="AB212" s="163"/>
      <c r="AC212" s="173"/>
      <c r="AD212" s="168"/>
      <c r="AF212" s="178"/>
      <c r="AG212" s="161"/>
      <c r="AJ212"/>
      <c r="AK212" s="170"/>
      <c r="AM212" s="170"/>
      <c r="AN212" s="170"/>
      <c r="AO212" s="170"/>
      <c r="AP212" s="170"/>
      <c r="AQ212" s="170"/>
      <c r="AR212" s="170"/>
      <c r="AS212" s="170"/>
      <c r="AT212" s="170"/>
      <c r="AU212" s="162"/>
      <c r="AV212" s="162"/>
      <c r="AW212" s="162"/>
      <c r="AX212" s="162"/>
    </row>
    <row r="213" spans="1:50" s="166" customFormat="1" ht="25" customHeight="1" x14ac:dyDescent="0.35">
      <c r="A213" s="162"/>
      <c r="B213" s="162"/>
      <c r="C213" s="162"/>
      <c r="D213" s="163"/>
      <c r="E213" s="163"/>
      <c r="F213" s="163"/>
      <c r="G213" s="162"/>
      <c r="H213" s="162"/>
      <c r="I213" s="162"/>
      <c r="J213" s="164"/>
      <c r="K213" s="162"/>
      <c r="L213" s="162"/>
      <c r="M213" s="162"/>
      <c r="N213" s="162"/>
      <c r="O213" s="162"/>
      <c r="P213" s="162"/>
      <c r="Q213" s="162"/>
      <c r="R213" s="162"/>
      <c r="S213" s="162"/>
      <c r="T213" s="162"/>
      <c r="U213" s="163"/>
      <c r="V213" s="163"/>
      <c r="W213" s="163"/>
      <c r="Y213" s="163"/>
      <c r="Z213" s="163"/>
      <c r="AA213" s="163"/>
      <c r="AB213" s="163"/>
      <c r="AC213" s="173"/>
      <c r="AD213" s="168"/>
      <c r="AF213" s="178"/>
      <c r="AG213" s="161"/>
      <c r="AJ213"/>
      <c r="AK213" s="170"/>
      <c r="AM213" s="170"/>
      <c r="AN213" s="170"/>
      <c r="AO213" s="170"/>
      <c r="AP213" s="170"/>
      <c r="AQ213" s="170"/>
      <c r="AR213" s="170"/>
      <c r="AS213" s="170"/>
      <c r="AT213" s="170"/>
      <c r="AU213" s="162"/>
      <c r="AV213" s="162"/>
      <c r="AW213" s="162"/>
      <c r="AX213" s="162"/>
    </row>
    <row r="214" spans="1:50" s="166" customFormat="1" ht="25" customHeight="1" x14ac:dyDescent="0.35">
      <c r="A214" s="162"/>
      <c r="B214" s="162"/>
      <c r="C214" s="162"/>
      <c r="D214" s="163"/>
      <c r="E214" s="163"/>
      <c r="F214" s="163"/>
      <c r="G214" s="162"/>
      <c r="H214" s="162"/>
      <c r="I214" s="162"/>
      <c r="J214" s="164"/>
      <c r="K214" s="162"/>
      <c r="L214" s="162"/>
      <c r="M214" s="162"/>
      <c r="N214" s="162"/>
      <c r="O214" s="162"/>
      <c r="P214" s="162"/>
      <c r="Q214" s="162"/>
      <c r="R214" s="162"/>
      <c r="S214" s="162"/>
      <c r="T214" s="162"/>
      <c r="U214" s="163"/>
      <c r="V214" s="163"/>
      <c r="W214" s="163"/>
      <c r="Y214" s="163"/>
      <c r="Z214" s="163"/>
      <c r="AA214" s="163"/>
      <c r="AB214" s="163"/>
      <c r="AC214" s="173"/>
      <c r="AD214" s="168"/>
      <c r="AF214" s="178"/>
      <c r="AG214" s="161"/>
      <c r="AJ214"/>
      <c r="AK214" s="170"/>
      <c r="AM214" s="170"/>
      <c r="AN214" s="170"/>
      <c r="AO214" s="170"/>
      <c r="AP214" s="170"/>
      <c r="AQ214" s="170"/>
      <c r="AR214" s="170"/>
      <c r="AS214" s="170"/>
      <c r="AT214" s="170"/>
      <c r="AU214" s="162"/>
      <c r="AV214" s="162"/>
      <c r="AW214" s="162"/>
      <c r="AX214" s="162"/>
    </row>
    <row r="215" spans="1:50" s="166" customFormat="1" ht="25" customHeight="1" x14ac:dyDescent="0.35">
      <c r="A215" s="162"/>
      <c r="B215" s="162"/>
      <c r="C215" s="162"/>
      <c r="D215" s="163"/>
      <c r="E215" s="163"/>
      <c r="F215" s="163"/>
      <c r="G215" s="162"/>
      <c r="H215" s="162"/>
      <c r="I215" s="162"/>
      <c r="J215" s="164"/>
      <c r="K215" s="162"/>
      <c r="L215" s="162"/>
      <c r="M215" s="162"/>
      <c r="N215" s="162"/>
      <c r="O215" s="162"/>
      <c r="P215" s="162"/>
      <c r="Q215" s="162"/>
      <c r="R215" s="162"/>
      <c r="S215" s="162"/>
      <c r="T215" s="162"/>
      <c r="U215" s="163"/>
      <c r="V215" s="163"/>
      <c r="W215" s="163"/>
      <c r="Y215" s="163"/>
      <c r="Z215" s="163"/>
      <c r="AA215" s="163"/>
      <c r="AB215" s="163"/>
      <c r="AC215" s="173"/>
      <c r="AD215" s="168"/>
      <c r="AF215" s="178"/>
      <c r="AG215" s="161"/>
      <c r="AJ215"/>
      <c r="AK215" s="170"/>
      <c r="AM215" s="170"/>
      <c r="AN215" s="170"/>
      <c r="AO215" s="170"/>
      <c r="AP215" s="170"/>
      <c r="AQ215" s="170"/>
      <c r="AR215" s="170"/>
      <c r="AS215" s="170"/>
      <c r="AT215" s="170"/>
      <c r="AU215" s="162"/>
      <c r="AV215" s="162"/>
      <c r="AW215" s="162"/>
      <c r="AX215" s="162"/>
    </row>
    <row r="216" spans="1:50" s="166" customFormat="1" ht="25" customHeight="1" x14ac:dyDescent="0.35">
      <c r="A216" s="162"/>
      <c r="B216" s="162"/>
      <c r="C216" s="162"/>
      <c r="D216" s="163"/>
      <c r="E216" s="163"/>
      <c r="F216" s="163"/>
      <c r="G216" s="162"/>
      <c r="H216" s="162"/>
      <c r="I216" s="162"/>
      <c r="J216" s="164"/>
      <c r="K216" s="162"/>
      <c r="L216" s="162"/>
      <c r="M216" s="162"/>
      <c r="N216" s="162"/>
      <c r="O216" s="162"/>
      <c r="P216" s="162"/>
      <c r="Q216" s="162"/>
      <c r="R216" s="162"/>
      <c r="S216" s="162"/>
      <c r="T216" s="162"/>
      <c r="U216" s="163"/>
      <c r="V216" s="163"/>
      <c r="W216" s="163"/>
      <c r="Y216" s="163"/>
      <c r="Z216" s="163"/>
      <c r="AA216" s="163"/>
      <c r="AB216" s="163"/>
      <c r="AC216" s="173"/>
      <c r="AD216" s="168"/>
      <c r="AF216" s="178"/>
      <c r="AG216" s="161"/>
      <c r="AJ216"/>
      <c r="AK216" s="170"/>
      <c r="AM216" s="170"/>
      <c r="AN216" s="170"/>
      <c r="AO216" s="170"/>
      <c r="AP216" s="170"/>
      <c r="AQ216" s="170"/>
      <c r="AR216" s="170"/>
      <c r="AS216" s="170"/>
      <c r="AT216" s="170"/>
      <c r="AU216" s="162"/>
      <c r="AV216" s="162"/>
      <c r="AW216" s="162"/>
      <c r="AX216" s="162"/>
    </row>
    <row r="217" spans="1:50" s="166" customFormat="1" ht="25" customHeight="1" x14ac:dyDescent="0.35">
      <c r="A217" s="162"/>
      <c r="B217" s="162"/>
      <c r="C217" s="162"/>
      <c r="D217" s="163"/>
      <c r="E217" s="163"/>
      <c r="F217" s="163"/>
      <c r="G217" s="162"/>
      <c r="H217" s="162"/>
      <c r="I217" s="162"/>
      <c r="J217" s="164"/>
      <c r="K217" s="162"/>
      <c r="L217" s="162"/>
      <c r="M217" s="162"/>
      <c r="N217" s="162"/>
      <c r="O217" s="162"/>
      <c r="P217" s="162"/>
      <c r="Q217" s="162"/>
      <c r="R217" s="162"/>
      <c r="S217" s="162"/>
      <c r="T217" s="162"/>
      <c r="U217" s="163"/>
      <c r="V217" s="163"/>
      <c r="W217" s="163"/>
      <c r="Y217" s="163"/>
      <c r="Z217" s="163"/>
      <c r="AA217" s="163"/>
      <c r="AB217" s="163"/>
      <c r="AC217" s="173"/>
      <c r="AD217" s="168"/>
      <c r="AF217" s="178"/>
      <c r="AG217" s="161"/>
      <c r="AJ217"/>
      <c r="AK217" s="170"/>
      <c r="AM217" s="170"/>
      <c r="AN217" s="170"/>
      <c r="AO217" s="170"/>
      <c r="AP217" s="170"/>
      <c r="AQ217" s="170"/>
      <c r="AR217" s="170"/>
      <c r="AS217" s="170"/>
      <c r="AT217" s="170"/>
      <c r="AU217" s="162"/>
      <c r="AV217" s="162"/>
      <c r="AW217" s="162"/>
      <c r="AX217" s="162"/>
    </row>
    <row r="218" spans="1:50" s="166" customFormat="1" ht="25" customHeight="1" x14ac:dyDescent="0.35">
      <c r="A218" s="162"/>
      <c r="B218" s="162"/>
      <c r="C218" s="162"/>
      <c r="D218" s="163"/>
      <c r="E218" s="163"/>
      <c r="F218" s="163"/>
      <c r="G218" s="162"/>
      <c r="H218" s="162"/>
      <c r="I218" s="162"/>
      <c r="J218" s="164"/>
      <c r="K218" s="162"/>
      <c r="L218" s="162"/>
      <c r="M218" s="162"/>
      <c r="N218" s="162"/>
      <c r="O218" s="162"/>
      <c r="P218" s="162"/>
      <c r="Q218" s="162"/>
      <c r="R218" s="162"/>
      <c r="S218" s="162"/>
      <c r="T218" s="162"/>
      <c r="U218" s="163"/>
      <c r="V218" s="163"/>
      <c r="W218" s="163"/>
      <c r="Y218" s="163"/>
      <c r="Z218" s="163"/>
      <c r="AA218" s="163"/>
      <c r="AB218" s="163"/>
      <c r="AC218" s="173"/>
      <c r="AD218" s="168"/>
      <c r="AF218" s="178"/>
      <c r="AG218" s="161"/>
      <c r="AJ218"/>
      <c r="AK218" s="170"/>
      <c r="AM218" s="170"/>
      <c r="AN218" s="170"/>
      <c r="AO218" s="170"/>
      <c r="AP218" s="170"/>
      <c r="AQ218" s="170"/>
      <c r="AR218" s="170"/>
      <c r="AS218" s="170"/>
      <c r="AT218" s="170"/>
      <c r="AU218" s="162"/>
      <c r="AV218" s="162"/>
      <c r="AW218" s="162"/>
      <c r="AX218" s="162"/>
    </row>
    <row r="219" spans="1:50" s="166" customFormat="1" ht="25" customHeight="1" x14ac:dyDescent="0.35">
      <c r="A219" s="162"/>
      <c r="B219" s="162"/>
      <c r="C219" s="162"/>
      <c r="D219" s="163"/>
      <c r="E219" s="163"/>
      <c r="F219" s="163"/>
      <c r="G219" s="162"/>
      <c r="H219" s="162"/>
      <c r="I219" s="162"/>
      <c r="J219" s="164"/>
      <c r="K219" s="162"/>
      <c r="L219" s="162"/>
      <c r="M219" s="162"/>
      <c r="N219" s="162"/>
      <c r="O219" s="162"/>
      <c r="P219" s="162"/>
      <c r="Q219" s="162"/>
      <c r="R219" s="162"/>
      <c r="S219" s="162"/>
      <c r="T219" s="162"/>
      <c r="U219" s="163"/>
      <c r="V219" s="163"/>
      <c r="W219" s="163"/>
      <c r="Y219" s="163"/>
      <c r="Z219" s="163"/>
      <c r="AA219" s="163"/>
      <c r="AB219" s="163"/>
      <c r="AC219" s="173"/>
      <c r="AD219" s="168"/>
      <c r="AF219" s="178"/>
      <c r="AG219" s="161"/>
      <c r="AJ219"/>
      <c r="AK219" s="170"/>
      <c r="AM219" s="170"/>
      <c r="AN219" s="170"/>
      <c r="AO219" s="170"/>
      <c r="AP219" s="170"/>
      <c r="AQ219" s="170"/>
      <c r="AR219" s="170"/>
      <c r="AS219" s="170"/>
      <c r="AT219" s="170"/>
      <c r="AU219" s="162"/>
      <c r="AV219" s="162"/>
      <c r="AW219" s="162"/>
      <c r="AX219" s="162"/>
    </row>
    <row r="220" spans="1:50" s="166" customFormat="1" ht="25" customHeight="1" x14ac:dyDescent="0.35">
      <c r="A220" s="162"/>
      <c r="B220" s="162"/>
      <c r="C220" s="162"/>
      <c r="D220" s="163"/>
      <c r="E220" s="163"/>
      <c r="F220" s="163"/>
      <c r="G220" s="162"/>
      <c r="H220" s="162"/>
      <c r="I220" s="162"/>
      <c r="J220" s="164"/>
      <c r="K220" s="162"/>
      <c r="L220" s="162"/>
      <c r="M220" s="162"/>
      <c r="N220" s="162"/>
      <c r="O220" s="162"/>
      <c r="P220" s="162"/>
      <c r="Q220" s="162"/>
      <c r="R220" s="162"/>
      <c r="S220" s="162"/>
      <c r="T220" s="162"/>
      <c r="U220" s="163"/>
      <c r="V220" s="163"/>
      <c r="W220" s="163"/>
      <c r="Y220" s="163"/>
      <c r="Z220" s="163"/>
      <c r="AA220" s="163"/>
      <c r="AB220" s="163"/>
      <c r="AC220" s="173"/>
      <c r="AD220" s="168"/>
      <c r="AF220" s="178"/>
      <c r="AG220" s="161"/>
      <c r="AJ220"/>
      <c r="AK220" s="170"/>
      <c r="AM220" s="170"/>
      <c r="AN220" s="170"/>
      <c r="AO220" s="170"/>
      <c r="AP220" s="170"/>
      <c r="AQ220" s="170"/>
      <c r="AR220" s="170"/>
      <c r="AS220" s="170"/>
      <c r="AT220" s="170"/>
      <c r="AU220" s="162"/>
      <c r="AV220" s="162"/>
      <c r="AW220" s="162"/>
      <c r="AX220" s="162"/>
    </row>
    <row r="221" spans="1:50" s="166" customFormat="1" ht="25" customHeight="1" x14ac:dyDescent="0.35">
      <c r="A221" s="162"/>
      <c r="B221" s="162"/>
      <c r="C221" s="162"/>
      <c r="D221" s="163"/>
      <c r="E221" s="163"/>
      <c r="F221" s="163"/>
      <c r="G221" s="162"/>
      <c r="H221" s="162"/>
      <c r="I221" s="162"/>
      <c r="J221" s="164"/>
      <c r="K221" s="162"/>
      <c r="L221" s="162"/>
      <c r="M221" s="162"/>
      <c r="N221" s="162"/>
      <c r="O221" s="162"/>
      <c r="P221" s="162"/>
      <c r="Q221" s="162"/>
      <c r="R221" s="162"/>
      <c r="S221" s="162"/>
      <c r="T221" s="162"/>
      <c r="U221" s="163"/>
      <c r="V221" s="163"/>
      <c r="W221" s="163"/>
      <c r="Y221" s="163"/>
      <c r="Z221" s="163"/>
      <c r="AA221" s="163"/>
      <c r="AB221" s="163"/>
      <c r="AC221" s="173"/>
      <c r="AD221" s="168"/>
      <c r="AF221" s="178"/>
      <c r="AG221" s="161"/>
      <c r="AJ221"/>
      <c r="AK221" s="170"/>
      <c r="AM221" s="170"/>
      <c r="AN221" s="170"/>
      <c r="AO221" s="170"/>
      <c r="AP221" s="170"/>
      <c r="AQ221" s="170"/>
      <c r="AR221" s="170"/>
      <c r="AS221" s="170"/>
      <c r="AT221" s="170"/>
      <c r="AU221" s="162"/>
      <c r="AV221" s="162"/>
      <c r="AW221" s="162"/>
      <c r="AX221" s="162"/>
    </row>
    <row r="222" spans="1:50" s="166" customFormat="1" ht="25" customHeight="1" x14ac:dyDescent="0.35">
      <c r="A222" s="162"/>
      <c r="B222" s="162"/>
      <c r="C222" s="162"/>
      <c r="D222" s="163"/>
      <c r="E222" s="163"/>
      <c r="F222" s="163"/>
      <c r="G222" s="162"/>
      <c r="H222" s="162"/>
      <c r="I222" s="162"/>
      <c r="J222" s="164"/>
      <c r="K222" s="162"/>
      <c r="L222" s="162"/>
      <c r="M222" s="162"/>
      <c r="N222" s="162"/>
      <c r="O222" s="162"/>
      <c r="P222" s="162"/>
      <c r="Q222" s="162"/>
      <c r="R222" s="162"/>
      <c r="S222" s="162"/>
      <c r="T222" s="162"/>
      <c r="U222" s="163"/>
      <c r="V222" s="163"/>
      <c r="W222" s="163"/>
      <c r="Y222" s="163"/>
      <c r="Z222" s="163"/>
      <c r="AA222" s="163"/>
      <c r="AB222" s="163"/>
      <c r="AC222" s="173"/>
      <c r="AD222" s="168"/>
      <c r="AF222" s="178"/>
      <c r="AG222" s="161"/>
      <c r="AJ222"/>
      <c r="AK222" s="170"/>
      <c r="AM222" s="170"/>
      <c r="AN222" s="170"/>
      <c r="AO222" s="170"/>
      <c r="AP222" s="170"/>
      <c r="AQ222" s="170"/>
      <c r="AR222" s="170"/>
      <c r="AS222" s="170"/>
      <c r="AT222" s="170"/>
      <c r="AU222" s="162"/>
      <c r="AV222" s="162"/>
      <c r="AW222" s="162"/>
      <c r="AX222" s="162"/>
    </row>
    <row r="223" spans="1:50" s="166" customFormat="1" ht="25" customHeight="1" x14ac:dyDescent="0.35">
      <c r="A223" s="162"/>
      <c r="B223" s="162"/>
      <c r="C223" s="162"/>
      <c r="D223" s="163"/>
      <c r="E223" s="163"/>
      <c r="F223" s="163"/>
      <c r="G223" s="162"/>
      <c r="H223" s="162"/>
      <c r="I223" s="162"/>
      <c r="J223" s="164"/>
      <c r="K223" s="162"/>
      <c r="L223" s="162"/>
      <c r="M223" s="162"/>
      <c r="N223" s="162"/>
      <c r="O223" s="162"/>
      <c r="P223" s="162"/>
      <c r="Q223" s="162"/>
      <c r="R223" s="162"/>
      <c r="S223" s="162"/>
      <c r="T223" s="162"/>
      <c r="U223" s="163"/>
      <c r="V223" s="163"/>
      <c r="W223" s="163"/>
      <c r="Y223" s="163"/>
      <c r="Z223" s="163"/>
      <c r="AA223" s="163"/>
      <c r="AB223" s="163"/>
      <c r="AC223" s="173"/>
      <c r="AD223" s="168"/>
      <c r="AF223" s="178"/>
      <c r="AG223" s="161"/>
      <c r="AJ223"/>
      <c r="AK223" s="170"/>
      <c r="AM223" s="170"/>
      <c r="AN223" s="170"/>
      <c r="AO223" s="170"/>
      <c r="AP223" s="170"/>
      <c r="AQ223" s="170"/>
      <c r="AR223" s="170"/>
      <c r="AS223" s="170"/>
      <c r="AT223" s="170"/>
      <c r="AU223" s="162"/>
      <c r="AV223" s="162"/>
      <c r="AW223" s="162"/>
      <c r="AX223" s="162"/>
    </row>
    <row r="224" spans="1:50" s="166" customFormat="1" ht="25" customHeight="1" x14ac:dyDescent="0.35">
      <c r="A224" s="162"/>
      <c r="B224" s="162"/>
      <c r="C224" s="162"/>
      <c r="D224" s="163"/>
      <c r="E224" s="163"/>
      <c r="F224" s="163"/>
      <c r="G224" s="162"/>
      <c r="H224" s="162"/>
      <c r="I224" s="162"/>
      <c r="J224" s="164"/>
      <c r="K224" s="162"/>
      <c r="L224" s="162"/>
      <c r="M224" s="162"/>
      <c r="N224" s="162"/>
      <c r="O224" s="162"/>
      <c r="P224" s="162"/>
      <c r="Q224" s="162"/>
      <c r="R224" s="162"/>
      <c r="S224" s="162"/>
      <c r="T224" s="162"/>
      <c r="U224" s="163"/>
      <c r="V224" s="163"/>
      <c r="W224" s="163"/>
      <c r="Y224" s="163"/>
      <c r="Z224" s="163"/>
      <c r="AA224" s="163"/>
      <c r="AB224" s="163"/>
      <c r="AC224" s="173"/>
      <c r="AD224" s="168"/>
      <c r="AF224" s="178"/>
      <c r="AG224" s="161"/>
      <c r="AJ224"/>
      <c r="AK224" s="170"/>
      <c r="AM224" s="170"/>
      <c r="AN224" s="170"/>
      <c r="AO224" s="170"/>
      <c r="AP224" s="170"/>
      <c r="AQ224" s="170"/>
      <c r="AR224" s="170"/>
      <c r="AS224" s="170"/>
      <c r="AT224" s="170"/>
      <c r="AU224" s="162"/>
      <c r="AV224" s="162"/>
      <c r="AW224" s="162"/>
      <c r="AX224" s="162"/>
    </row>
    <row r="225" spans="1:50" s="166" customFormat="1" ht="25" customHeight="1" x14ac:dyDescent="0.35">
      <c r="A225" s="162"/>
      <c r="B225" s="162"/>
      <c r="C225" s="162"/>
      <c r="D225" s="163"/>
      <c r="E225" s="163"/>
      <c r="F225" s="163"/>
      <c r="G225" s="162"/>
      <c r="H225" s="162"/>
      <c r="I225" s="162"/>
      <c r="J225" s="164"/>
      <c r="K225" s="162"/>
      <c r="L225" s="162"/>
      <c r="M225" s="162"/>
      <c r="N225" s="162"/>
      <c r="O225" s="162"/>
      <c r="P225" s="162"/>
      <c r="Q225" s="162"/>
      <c r="R225" s="162"/>
      <c r="S225" s="162"/>
      <c r="T225" s="162"/>
      <c r="U225" s="163"/>
      <c r="V225" s="163"/>
      <c r="W225" s="163"/>
      <c r="Y225" s="163"/>
      <c r="Z225" s="163"/>
      <c r="AA225" s="163"/>
      <c r="AB225" s="163"/>
      <c r="AC225" s="173"/>
      <c r="AD225" s="168"/>
      <c r="AF225" s="178"/>
      <c r="AG225" s="161"/>
      <c r="AJ225"/>
      <c r="AK225" s="170"/>
      <c r="AM225" s="170"/>
      <c r="AN225" s="170"/>
      <c r="AO225" s="170"/>
      <c r="AP225" s="170"/>
      <c r="AQ225" s="170"/>
      <c r="AR225" s="170"/>
      <c r="AS225" s="170"/>
      <c r="AT225" s="170"/>
      <c r="AU225" s="162"/>
      <c r="AV225" s="162"/>
      <c r="AW225" s="162"/>
      <c r="AX225" s="162"/>
    </row>
    <row r="226" spans="1:50" s="166" customFormat="1" ht="25" customHeight="1" x14ac:dyDescent="0.35">
      <c r="A226" s="162"/>
      <c r="B226" s="162"/>
      <c r="C226" s="162"/>
      <c r="D226" s="163"/>
      <c r="E226" s="163"/>
      <c r="F226" s="163"/>
      <c r="G226" s="162"/>
      <c r="H226" s="162"/>
      <c r="I226" s="162"/>
      <c r="J226" s="164"/>
      <c r="K226" s="162"/>
      <c r="L226" s="162"/>
      <c r="M226" s="162"/>
      <c r="N226" s="162"/>
      <c r="O226" s="162"/>
      <c r="P226" s="162"/>
      <c r="Q226" s="162"/>
      <c r="R226" s="162"/>
      <c r="S226" s="162"/>
      <c r="T226" s="162"/>
      <c r="U226" s="163"/>
      <c r="V226" s="163"/>
      <c r="W226" s="163"/>
      <c r="Y226" s="163"/>
      <c r="Z226" s="163"/>
      <c r="AA226" s="163"/>
      <c r="AB226" s="163"/>
      <c r="AC226" s="173"/>
      <c r="AD226" s="168"/>
      <c r="AF226" s="178"/>
      <c r="AG226" s="161"/>
      <c r="AJ226"/>
      <c r="AK226" s="170"/>
      <c r="AM226" s="170"/>
      <c r="AN226" s="170"/>
      <c r="AO226" s="170"/>
      <c r="AP226" s="170"/>
      <c r="AQ226" s="170"/>
      <c r="AR226" s="170"/>
      <c r="AS226" s="170"/>
      <c r="AT226" s="170"/>
      <c r="AU226" s="162"/>
      <c r="AV226" s="162"/>
      <c r="AW226" s="162"/>
      <c r="AX226" s="162"/>
    </row>
    <row r="227" spans="1:50" s="166" customFormat="1" ht="25" customHeight="1" x14ac:dyDescent="0.35">
      <c r="A227" s="162"/>
      <c r="B227" s="162"/>
      <c r="C227" s="162"/>
      <c r="D227" s="163"/>
      <c r="E227" s="163"/>
      <c r="F227" s="163"/>
      <c r="G227" s="162"/>
      <c r="H227" s="162"/>
      <c r="I227" s="162"/>
      <c r="J227" s="164"/>
      <c r="K227" s="162"/>
      <c r="L227" s="162"/>
      <c r="M227" s="162"/>
      <c r="N227" s="162"/>
      <c r="O227" s="162"/>
      <c r="P227" s="162"/>
      <c r="Q227" s="162"/>
      <c r="R227" s="162"/>
      <c r="S227" s="162"/>
      <c r="T227" s="162"/>
      <c r="U227" s="163"/>
      <c r="V227" s="163"/>
      <c r="W227" s="163"/>
      <c r="Y227" s="163"/>
      <c r="Z227" s="163"/>
      <c r="AA227" s="163"/>
      <c r="AB227" s="163"/>
      <c r="AC227" s="173"/>
      <c r="AD227" s="168"/>
      <c r="AF227" s="178"/>
      <c r="AG227" s="161"/>
      <c r="AJ227"/>
      <c r="AK227" s="170"/>
      <c r="AM227" s="170"/>
      <c r="AN227" s="170"/>
      <c r="AO227" s="170"/>
      <c r="AP227" s="170"/>
      <c r="AQ227" s="170"/>
      <c r="AR227" s="170"/>
      <c r="AS227" s="170"/>
      <c r="AT227" s="170"/>
      <c r="AU227" s="162"/>
      <c r="AV227" s="162"/>
      <c r="AW227" s="162"/>
      <c r="AX227" s="162"/>
    </row>
    <row r="228" spans="1:50" s="166" customFormat="1" ht="25" customHeight="1" x14ac:dyDescent="0.35">
      <c r="A228" s="162"/>
      <c r="B228" s="162"/>
      <c r="C228" s="162"/>
      <c r="D228" s="163"/>
      <c r="E228" s="163"/>
      <c r="F228" s="163"/>
      <c r="G228" s="162"/>
      <c r="H228" s="162"/>
      <c r="I228" s="162"/>
      <c r="J228" s="164"/>
      <c r="K228" s="162"/>
      <c r="L228" s="162"/>
      <c r="M228" s="162"/>
      <c r="N228" s="162"/>
      <c r="O228" s="162"/>
      <c r="P228" s="162"/>
      <c r="Q228" s="162"/>
      <c r="R228" s="162"/>
      <c r="S228" s="162"/>
      <c r="T228" s="162"/>
      <c r="U228" s="163"/>
      <c r="V228" s="163"/>
      <c r="W228" s="163"/>
      <c r="Y228" s="163"/>
      <c r="Z228" s="163"/>
      <c r="AA228" s="163"/>
      <c r="AB228" s="163"/>
      <c r="AC228" s="173"/>
      <c r="AD228" s="168"/>
      <c r="AF228" s="178"/>
      <c r="AG228" s="161"/>
      <c r="AJ228"/>
      <c r="AK228" s="170"/>
      <c r="AM228" s="170"/>
      <c r="AN228" s="170"/>
      <c r="AO228" s="170"/>
      <c r="AP228" s="170"/>
      <c r="AQ228" s="170"/>
      <c r="AR228" s="170"/>
      <c r="AS228" s="170"/>
      <c r="AT228" s="170"/>
      <c r="AU228" s="162"/>
      <c r="AV228" s="162"/>
      <c r="AW228" s="162"/>
      <c r="AX228" s="162"/>
    </row>
    <row r="229" spans="1:50" s="166" customFormat="1" ht="25" customHeight="1" x14ac:dyDescent="0.35">
      <c r="A229" s="162"/>
      <c r="B229" s="162"/>
      <c r="C229" s="162"/>
      <c r="D229" s="163"/>
      <c r="E229" s="163"/>
      <c r="F229" s="163"/>
      <c r="G229" s="162"/>
      <c r="H229" s="162"/>
      <c r="I229" s="162"/>
      <c r="J229" s="164"/>
      <c r="K229" s="162"/>
      <c r="L229" s="162"/>
      <c r="M229" s="162"/>
      <c r="N229" s="162"/>
      <c r="O229" s="162"/>
      <c r="P229" s="162"/>
      <c r="Q229" s="162"/>
      <c r="R229" s="162"/>
      <c r="S229" s="162"/>
      <c r="T229" s="162"/>
      <c r="U229" s="163"/>
      <c r="V229" s="163"/>
      <c r="W229" s="163"/>
      <c r="Y229" s="163"/>
      <c r="Z229" s="163"/>
      <c r="AA229" s="163"/>
      <c r="AB229" s="163"/>
      <c r="AC229" s="173"/>
      <c r="AD229" s="168"/>
      <c r="AF229" s="178"/>
      <c r="AG229" s="161"/>
      <c r="AJ229"/>
      <c r="AK229" s="170"/>
      <c r="AM229" s="170"/>
      <c r="AN229" s="170"/>
      <c r="AO229" s="170"/>
      <c r="AP229" s="170"/>
      <c r="AQ229" s="170"/>
      <c r="AR229" s="170"/>
      <c r="AS229" s="170"/>
      <c r="AT229" s="170"/>
      <c r="AU229" s="162"/>
      <c r="AV229" s="162"/>
      <c r="AW229" s="162"/>
      <c r="AX229" s="162"/>
    </row>
    <row r="230" spans="1:50" s="166" customFormat="1" ht="25" customHeight="1" x14ac:dyDescent="0.35">
      <c r="A230" s="162"/>
      <c r="B230" s="162"/>
      <c r="C230" s="162"/>
      <c r="D230" s="163"/>
      <c r="E230" s="163"/>
      <c r="F230" s="163"/>
      <c r="G230" s="162"/>
      <c r="H230" s="162"/>
      <c r="I230" s="162"/>
      <c r="J230" s="164"/>
      <c r="K230" s="162"/>
      <c r="L230" s="162"/>
      <c r="M230" s="162"/>
      <c r="N230" s="162"/>
      <c r="O230" s="162"/>
      <c r="P230" s="162"/>
      <c r="Q230" s="162"/>
      <c r="R230" s="162"/>
      <c r="S230" s="162"/>
      <c r="T230" s="162"/>
      <c r="U230" s="163"/>
      <c r="V230" s="163"/>
      <c r="W230" s="163"/>
      <c r="Y230" s="163"/>
      <c r="Z230" s="163"/>
      <c r="AA230" s="163"/>
      <c r="AB230" s="163"/>
      <c r="AC230" s="173"/>
      <c r="AD230" s="168"/>
      <c r="AF230" s="178"/>
      <c r="AG230" s="161"/>
      <c r="AJ230"/>
      <c r="AK230" s="170"/>
      <c r="AM230" s="170"/>
      <c r="AN230" s="170"/>
      <c r="AO230" s="170"/>
      <c r="AP230" s="170"/>
      <c r="AQ230" s="170"/>
      <c r="AR230" s="170"/>
      <c r="AS230" s="170"/>
      <c r="AT230" s="170"/>
      <c r="AU230" s="162"/>
      <c r="AV230" s="162"/>
      <c r="AW230" s="162"/>
      <c r="AX230" s="162"/>
    </row>
    <row r="231" spans="1:50" s="166" customFormat="1" ht="25" customHeight="1" x14ac:dyDescent="0.35">
      <c r="A231" s="162"/>
      <c r="B231" s="162"/>
      <c r="C231" s="162"/>
      <c r="D231" s="163"/>
      <c r="E231" s="163"/>
      <c r="F231" s="163"/>
      <c r="G231" s="162"/>
      <c r="H231" s="162"/>
      <c r="I231" s="162"/>
      <c r="J231" s="164"/>
      <c r="K231" s="162"/>
      <c r="L231" s="162"/>
      <c r="M231" s="162"/>
      <c r="N231" s="162"/>
      <c r="O231" s="162"/>
      <c r="P231" s="162"/>
      <c r="Q231" s="162"/>
      <c r="R231" s="162"/>
      <c r="S231" s="162"/>
      <c r="T231" s="162"/>
      <c r="U231" s="163"/>
      <c r="V231" s="163"/>
      <c r="W231" s="163"/>
      <c r="Y231" s="163"/>
      <c r="Z231" s="163"/>
      <c r="AA231" s="163"/>
      <c r="AB231" s="163"/>
      <c r="AC231" s="173"/>
      <c r="AD231" s="168"/>
      <c r="AF231" s="178"/>
      <c r="AG231" s="161"/>
      <c r="AJ231"/>
      <c r="AK231" s="170"/>
      <c r="AM231" s="170"/>
      <c r="AN231" s="170"/>
      <c r="AO231" s="170"/>
      <c r="AP231" s="170"/>
      <c r="AQ231" s="170"/>
      <c r="AR231" s="170"/>
      <c r="AS231" s="170"/>
      <c r="AT231" s="170"/>
      <c r="AU231" s="162"/>
      <c r="AV231" s="162"/>
      <c r="AW231" s="162"/>
      <c r="AX231" s="162"/>
    </row>
    <row r="232" spans="1:50" s="166" customFormat="1" ht="25" customHeight="1" x14ac:dyDescent="0.35">
      <c r="A232" s="162"/>
      <c r="B232" s="162"/>
      <c r="C232" s="162"/>
      <c r="D232" s="163"/>
      <c r="E232" s="163"/>
      <c r="F232" s="163"/>
      <c r="G232" s="162"/>
      <c r="H232" s="162"/>
      <c r="I232" s="162"/>
      <c r="J232" s="164"/>
      <c r="K232" s="162"/>
      <c r="L232" s="162"/>
      <c r="M232" s="162"/>
      <c r="N232" s="162"/>
      <c r="O232" s="162"/>
      <c r="P232" s="162"/>
      <c r="Q232" s="162"/>
      <c r="R232" s="162"/>
      <c r="S232" s="162"/>
      <c r="T232" s="162"/>
      <c r="U232" s="163"/>
      <c r="V232" s="163"/>
      <c r="W232" s="163"/>
      <c r="Y232" s="163"/>
      <c r="Z232" s="163"/>
      <c r="AA232" s="163"/>
      <c r="AB232" s="163"/>
      <c r="AC232" s="173"/>
      <c r="AD232" s="168"/>
      <c r="AF232" s="178"/>
      <c r="AG232" s="161"/>
      <c r="AJ232"/>
      <c r="AK232" s="170"/>
      <c r="AM232" s="170"/>
      <c r="AN232" s="170"/>
      <c r="AO232" s="170"/>
      <c r="AP232" s="170"/>
      <c r="AQ232" s="170"/>
      <c r="AR232" s="170"/>
      <c r="AS232" s="170"/>
      <c r="AT232" s="170"/>
      <c r="AU232" s="162"/>
      <c r="AV232" s="162"/>
      <c r="AW232" s="162"/>
      <c r="AX232" s="162"/>
    </row>
    <row r="233" spans="1:50" s="166" customFormat="1" ht="25" customHeight="1" x14ac:dyDescent="0.35">
      <c r="A233" s="162"/>
      <c r="B233" s="162"/>
      <c r="C233" s="162"/>
      <c r="D233" s="163"/>
      <c r="E233" s="163"/>
      <c r="F233" s="163"/>
      <c r="G233" s="162"/>
      <c r="H233" s="162"/>
      <c r="I233" s="162"/>
      <c r="J233" s="164"/>
      <c r="K233" s="162"/>
      <c r="L233" s="162"/>
      <c r="M233" s="162"/>
      <c r="N233" s="162"/>
      <c r="O233" s="162"/>
      <c r="P233" s="162"/>
      <c r="Q233" s="162"/>
      <c r="R233" s="162"/>
      <c r="S233" s="162"/>
      <c r="T233" s="162"/>
      <c r="U233" s="163"/>
      <c r="V233" s="163"/>
      <c r="W233" s="163"/>
      <c r="Y233" s="163"/>
      <c r="Z233" s="163"/>
      <c r="AA233" s="163"/>
      <c r="AB233" s="163"/>
      <c r="AC233" s="173"/>
      <c r="AD233" s="168"/>
      <c r="AF233" s="178"/>
      <c r="AG233" s="161"/>
      <c r="AJ233"/>
      <c r="AK233" s="170"/>
      <c r="AM233" s="170"/>
      <c r="AN233" s="170"/>
      <c r="AO233" s="170"/>
      <c r="AP233" s="170"/>
      <c r="AQ233" s="170"/>
      <c r="AR233" s="170"/>
      <c r="AS233" s="170"/>
      <c r="AT233" s="170"/>
      <c r="AU233" s="162"/>
      <c r="AV233" s="162"/>
      <c r="AW233" s="162"/>
      <c r="AX233" s="162"/>
    </row>
    <row r="234" spans="1:50" s="166" customFormat="1" ht="25" customHeight="1" x14ac:dyDescent="0.35">
      <c r="A234" s="176"/>
      <c r="B234" s="162"/>
      <c r="C234" s="162"/>
      <c r="D234" s="177"/>
      <c r="E234" s="163"/>
      <c r="F234" s="176"/>
      <c r="G234" s="176"/>
      <c r="H234" s="176"/>
      <c r="I234" s="176"/>
      <c r="J234" s="176"/>
      <c r="K234" s="176"/>
      <c r="L234" s="162"/>
      <c r="M234" s="176"/>
      <c r="N234" s="176"/>
      <c r="O234" s="176"/>
      <c r="P234" s="176"/>
      <c r="Q234" s="176"/>
      <c r="R234" s="176"/>
      <c r="S234" s="176"/>
      <c r="T234" s="176"/>
      <c r="U234" s="177"/>
      <c r="V234" s="177"/>
      <c r="W234" s="177"/>
      <c r="X234" s="177"/>
      <c r="Y234" s="177"/>
      <c r="Z234" s="177"/>
      <c r="AA234" s="177"/>
      <c r="AB234" s="176"/>
      <c r="AC234" s="176"/>
      <c r="AD234" s="176"/>
      <c r="AE234" s="176"/>
      <c r="AF234" s="176"/>
      <c r="AG234" s="161"/>
      <c r="AH234" s="177"/>
      <c r="AI234" s="177"/>
      <c r="AJ234"/>
      <c r="AK234" s="170"/>
      <c r="AM234" s="170"/>
      <c r="AN234" s="170"/>
      <c r="AO234" s="170"/>
      <c r="AP234" s="170"/>
      <c r="AQ234" s="170"/>
      <c r="AR234" s="170"/>
      <c r="AS234" s="170"/>
      <c r="AT234" s="170"/>
    </row>
    <row r="235" spans="1:50" s="166" customFormat="1" ht="25" customHeight="1" x14ac:dyDescent="0.35">
      <c r="A235" s="176"/>
      <c r="B235" s="162"/>
      <c r="C235" s="162"/>
      <c r="D235" s="177"/>
      <c r="E235" s="163"/>
      <c r="F235" s="176"/>
      <c r="G235" s="176"/>
      <c r="H235" s="176"/>
      <c r="I235" s="176"/>
      <c r="J235" s="176"/>
      <c r="K235" s="176"/>
      <c r="L235" s="162"/>
      <c r="M235" s="176"/>
      <c r="N235" s="176"/>
      <c r="O235" s="176"/>
      <c r="P235" s="176"/>
      <c r="Q235" s="176"/>
      <c r="R235" s="176"/>
      <c r="S235" s="176"/>
      <c r="T235" s="176"/>
      <c r="U235" s="177"/>
      <c r="V235" s="177"/>
      <c r="W235" s="177"/>
      <c r="X235" s="177"/>
      <c r="Y235" s="177"/>
      <c r="Z235" s="177"/>
      <c r="AA235" s="177"/>
      <c r="AB235" s="176"/>
      <c r="AC235" s="176"/>
      <c r="AD235" s="176"/>
      <c r="AE235" s="176"/>
      <c r="AF235" s="176"/>
      <c r="AG235" s="161"/>
      <c r="AH235" s="177"/>
      <c r="AI235" s="177"/>
      <c r="AJ235"/>
      <c r="AK235" s="170"/>
      <c r="AM235" s="170"/>
      <c r="AN235" s="170"/>
      <c r="AO235" s="170"/>
      <c r="AP235" s="170"/>
      <c r="AQ235" s="170"/>
      <c r="AR235" s="170"/>
      <c r="AS235" s="170"/>
      <c r="AT235" s="170"/>
    </row>
    <row r="236" spans="1:50" s="166" customFormat="1" ht="25" customHeight="1" x14ac:dyDescent="0.35">
      <c r="A236" s="176"/>
      <c r="B236" s="162"/>
      <c r="C236" s="162"/>
      <c r="D236" s="177"/>
      <c r="E236" s="163"/>
      <c r="F236" s="176"/>
      <c r="G236" s="176"/>
      <c r="H236" s="176"/>
      <c r="I236" s="176"/>
      <c r="J236" s="176"/>
      <c r="K236" s="176"/>
      <c r="L236" s="162"/>
      <c r="M236" s="176"/>
      <c r="N236" s="176"/>
      <c r="O236" s="176"/>
      <c r="P236" s="176"/>
      <c r="Q236" s="176"/>
      <c r="R236" s="176"/>
      <c r="S236" s="176"/>
      <c r="T236" s="176"/>
      <c r="U236" s="177"/>
      <c r="V236" s="177"/>
      <c r="W236" s="177"/>
      <c r="X236" s="177"/>
      <c r="Y236" s="177"/>
      <c r="Z236" s="177"/>
      <c r="AA236" s="177"/>
      <c r="AB236" s="176"/>
      <c r="AC236" s="176"/>
      <c r="AD236" s="176"/>
      <c r="AE236" s="176"/>
      <c r="AF236" s="176"/>
      <c r="AG236" s="161"/>
      <c r="AH236" s="177"/>
      <c r="AI236" s="177"/>
      <c r="AJ236"/>
      <c r="AK236" s="170"/>
      <c r="AM236" s="170"/>
      <c r="AN236" s="170"/>
      <c r="AO236" s="170"/>
      <c r="AP236" s="170"/>
      <c r="AQ236" s="170"/>
      <c r="AR236" s="170"/>
      <c r="AS236" s="170"/>
      <c r="AT236" s="170"/>
    </row>
    <row r="237" spans="1:50" s="166" customFormat="1" ht="25" customHeight="1" x14ac:dyDescent="0.35">
      <c r="A237" s="176"/>
      <c r="B237" s="162"/>
      <c r="C237" s="162"/>
      <c r="D237" s="177"/>
      <c r="E237" s="163"/>
      <c r="F237" s="176"/>
      <c r="G237" s="176"/>
      <c r="H237" s="176"/>
      <c r="I237" s="176"/>
      <c r="J237" s="176"/>
      <c r="K237" s="176"/>
      <c r="L237" s="162"/>
      <c r="M237" s="176"/>
      <c r="N237" s="176"/>
      <c r="O237" s="176"/>
      <c r="P237" s="176"/>
      <c r="Q237" s="176"/>
      <c r="R237" s="176"/>
      <c r="S237" s="176"/>
      <c r="T237" s="176"/>
      <c r="U237" s="177"/>
      <c r="V237" s="177"/>
      <c r="W237" s="177"/>
      <c r="X237" s="177"/>
      <c r="Y237" s="177"/>
      <c r="Z237" s="177"/>
      <c r="AA237" s="177"/>
      <c r="AB237" s="176"/>
      <c r="AC237" s="176"/>
      <c r="AD237" s="176"/>
      <c r="AE237" s="176"/>
      <c r="AF237" s="176"/>
      <c r="AG237" s="161"/>
      <c r="AH237" s="177"/>
      <c r="AI237" s="177"/>
      <c r="AJ237"/>
      <c r="AK237" s="170"/>
      <c r="AM237" s="170"/>
      <c r="AN237" s="170"/>
      <c r="AO237" s="170"/>
      <c r="AP237" s="170"/>
      <c r="AQ237" s="170"/>
      <c r="AR237" s="170"/>
      <c r="AS237" s="170"/>
      <c r="AT237" s="170"/>
    </row>
    <row r="238" spans="1:50" s="166" customFormat="1" ht="25" customHeight="1" x14ac:dyDescent="0.35">
      <c r="A238" s="176"/>
      <c r="B238" s="162"/>
      <c r="C238" s="162"/>
      <c r="D238" s="177"/>
      <c r="E238" s="163"/>
      <c r="F238" s="176"/>
      <c r="G238" s="176"/>
      <c r="H238" s="176"/>
      <c r="I238" s="176"/>
      <c r="J238" s="176"/>
      <c r="K238" s="176"/>
      <c r="L238" s="162"/>
      <c r="M238" s="176"/>
      <c r="N238" s="176"/>
      <c r="O238" s="176"/>
      <c r="P238" s="176"/>
      <c r="Q238" s="176"/>
      <c r="R238" s="176"/>
      <c r="S238" s="176"/>
      <c r="T238" s="176"/>
      <c r="U238" s="177"/>
      <c r="V238" s="177"/>
      <c r="W238" s="177"/>
      <c r="X238" s="177"/>
      <c r="Y238" s="177"/>
      <c r="Z238" s="177"/>
      <c r="AA238" s="177"/>
      <c r="AB238" s="176"/>
      <c r="AC238" s="176"/>
      <c r="AD238" s="176"/>
      <c r="AE238" s="177"/>
      <c r="AF238" s="176"/>
      <c r="AG238" s="161"/>
      <c r="AH238" s="177"/>
      <c r="AI238" s="177"/>
      <c r="AJ238"/>
      <c r="AK238" s="170"/>
      <c r="AM238" s="170"/>
      <c r="AN238" s="170"/>
      <c r="AO238" s="170"/>
      <c r="AP238" s="170"/>
      <c r="AQ238" s="170"/>
      <c r="AR238" s="170"/>
      <c r="AS238" s="170"/>
      <c r="AT238" s="170"/>
    </row>
    <row r="239" spans="1:50" s="166" customFormat="1" ht="25" customHeight="1" x14ac:dyDescent="0.35">
      <c r="A239" s="181"/>
      <c r="B239" s="162"/>
      <c r="C239" s="162"/>
      <c r="D239" s="177"/>
      <c r="E239" s="163"/>
      <c r="F239" s="181"/>
      <c r="G239" s="181"/>
      <c r="H239" s="181"/>
      <c r="I239" s="181"/>
      <c r="J239" s="181"/>
      <c r="K239" s="181"/>
      <c r="L239" s="162"/>
      <c r="M239" s="181"/>
      <c r="N239" s="181"/>
      <c r="O239" s="181"/>
      <c r="P239" s="181"/>
      <c r="Q239" s="181"/>
      <c r="R239" s="181"/>
      <c r="S239" s="181"/>
      <c r="T239" s="181"/>
      <c r="U239" s="182"/>
      <c r="V239" s="182"/>
      <c r="W239" s="182"/>
      <c r="X239" s="182"/>
      <c r="Y239" s="182"/>
      <c r="Z239" s="182"/>
      <c r="AA239" s="182"/>
      <c r="AB239" s="181"/>
      <c r="AC239" s="176"/>
      <c r="AD239" s="181"/>
      <c r="AE239" s="181"/>
      <c r="AF239" s="181"/>
      <c r="AG239" s="161"/>
      <c r="AH239" s="182"/>
      <c r="AI239" s="182"/>
      <c r="AJ239"/>
      <c r="AK239" s="170"/>
      <c r="AM239" s="170"/>
      <c r="AN239" s="170"/>
      <c r="AO239" s="170"/>
      <c r="AP239" s="170"/>
      <c r="AQ239" s="170"/>
      <c r="AR239" s="170"/>
      <c r="AS239" s="170"/>
      <c r="AT239" s="170"/>
    </row>
    <row r="240" spans="1:50" s="166" customFormat="1" ht="25" customHeight="1" x14ac:dyDescent="0.35">
      <c r="A240" s="181"/>
      <c r="B240" s="162"/>
      <c r="C240" s="162"/>
      <c r="D240" s="177"/>
      <c r="E240" s="163"/>
      <c r="F240" s="181"/>
      <c r="G240" s="181"/>
      <c r="H240" s="181"/>
      <c r="I240" s="181"/>
      <c r="J240" s="181"/>
      <c r="K240" s="181"/>
      <c r="L240" s="162"/>
      <c r="M240" s="181"/>
      <c r="N240" s="181"/>
      <c r="O240" s="181"/>
      <c r="P240" s="181"/>
      <c r="Q240" s="181"/>
      <c r="R240" s="181"/>
      <c r="S240" s="181"/>
      <c r="T240" s="181"/>
      <c r="U240" s="182"/>
      <c r="V240" s="182"/>
      <c r="W240" s="182"/>
      <c r="X240" s="182"/>
      <c r="Y240" s="182"/>
      <c r="Z240" s="182"/>
      <c r="AA240" s="182"/>
      <c r="AB240" s="181"/>
      <c r="AC240" s="176"/>
      <c r="AD240" s="181"/>
      <c r="AE240" s="181"/>
      <c r="AF240" s="181"/>
      <c r="AG240" s="161"/>
      <c r="AH240" s="182"/>
      <c r="AI240" s="182"/>
      <c r="AJ240"/>
      <c r="AK240" s="170"/>
      <c r="AM240" s="170"/>
      <c r="AN240" s="170"/>
      <c r="AO240" s="170"/>
      <c r="AP240" s="170"/>
      <c r="AQ240" s="170"/>
      <c r="AR240" s="170"/>
      <c r="AS240" s="170"/>
      <c r="AT240" s="170"/>
    </row>
    <row r="241" spans="1:46" s="166" customFormat="1" ht="25" customHeight="1" x14ac:dyDescent="0.35">
      <c r="A241" s="181"/>
      <c r="B241" s="162"/>
      <c r="C241" s="162"/>
      <c r="D241" s="177"/>
      <c r="E241" s="163"/>
      <c r="F241" s="181"/>
      <c r="G241" s="181"/>
      <c r="H241" s="181"/>
      <c r="I241" s="181"/>
      <c r="J241" s="181"/>
      <c r="K241" s="181"/>
      <c r="L241" s="162"/>
      <c r="M241" s="181"/>
      <c r="N241" s="181"/>
      <c r="O241" s="181"/>
      <c r="P241" s="181"/>
      <c r="Q241" s="181"/>
      <c r="R241" s="181"/>
      <c r="S241" s="181"/>
      <c r="T241" s="181"/>
      <c r="U241" s="182"/>
      <c r="V241" s="182"/>
      <c r="W241" s="182"/>
      <c r="X241" s="182"/>
      <c r="Y241" s="182"/>
      <c r="Z241" s="182"/>
      <c r="AA241" s="182"/>
      <c r="AB241" s="181"/>
      <c r="AC241" s="176"/>
      <c r="AD241" s="181"/>
      <c r="AE241" s="181"/>
      <c r="AF241" s="181"/>
      <c r="AG241" s="161"/>
      <c r="AH241" s="182"/>
      <c r="AI241" s="182"/>
      <c r="AJ241"/>
      <c r="AK241" s="170"/>
      <c r="AM241" s="170"/>
      <c r="AN241" s="170"/>
      <c r="AO241" s="170"/>
      <c r="AP241" s="170"/>
      <c r="AQ241" s="170"/>
      <c r="AR241" s="170"/>
      <c r="AS241" s="170"/>
      <c r="AT241" s="170"/>
    </row>
    <row r="242" spans="1:46" s="166" customFormat="1" ht="25" customHeight="1" x14ac:dyDescent="0.35">
      <c r="A242" s="181"/>
      <c r="B242" s="162"/>
      <c r="C242" s="162"/>
      <c r="D242" s="177"/>
      <c r="E242" s="163"/>
      <c r="F242" s="181"/>
      <c r="G242" s="181"/>
      <c r="H242" s="181"/>
      <c r="I242" s="181"/>
      <c r="J242" s="181"/>
      <c r="K242" s="181"/>
      <c r="L242" s="162"/>
      <c r="M242" s="181"/>
      <c r="N242" s="181"/>
      <c r="O242" s="181"/>
      <c r="P242" s="181"/>
      <c r="Q242" s="181"/>
      <c r="R242" s="181"/>
      <c r="S242" s="181"/>
      <c r="T242" s="181"/>
      <c r="U242" s="182"/>
      <c r="V242" s="182"/>
      <c r="W242" s="182"/>
      <c r="X242" s="182"/>
      <c r="Y242" s="182"/>
      <c r="Z242" s="182"/>
      <c r="AA242" s="182"/>
      <c r="AB242" s="181"/>
      <c r="AC242" s="176"/>
      <c r="AD242" s="181"/>
      <c r="AE242" s="181"/>
      <c r="AF242" s="181"/>
      <c r="AG242" s="161"/>
      <c r="AH242" s="182"/>
      <c r="AI242" s="182"/>
      <c r="AJ242"/>
      <c r="AK242" s="170"/>
      <c r="AM242" s="170"/>
      <c r="AN242" s="170"/>
      <c r="AO242" s="170"/>
      <c r="AP242" s="170"/>
      <c r="AQ242" s="170"/>
      <c r="AR242" s="170"/>
      <c r="AS242" s="170"/>
      <c r="AT242" s="170"/>
    </row>
    <row r="243" spans="1:46" s="166" customFormat="1" ht="25" customHeight="1" x14ac:dyDescent="0.35">
      <c r="A243" s="176"/>
      <c r="B243" s="162"/>
      <c r="C243" s="162"/>
      <c r="D243" s="177"/>
      <c r="E243" s="163"/>
      <c r="F243" s="176"/>
      <c r="G243" s="176"/>
      <c r="H243" s="176"/>
      <c r="I243" s="176"/>
      <c r="J243" s="176"/>
      <c r="K243" s="176"/>
      <c r="L243" s="162"/>
      <c r="M243" s="176"/>
      <c r="N243" s="176"/>
      <c r="O243" s="176"/>
      <c r="P243" s="176"/>
      <c r="Q243" s="176"/>
      <c r="R243" s="176"/>
      <c r="S243" s="176"/>
      <c r="T243" s="176"/>
      <c r="U243" s="177"/>
      <c r="V243" s="177"/>
      <c r="W243" s="177"/>
      <c r="X243" s="177"/>
      <c r="Y243" s="177"/>
      <c r="Z243" s="177"/>
      <c r="AA243" s="177"/>
      <c r="AB243" s="176"/>
      <c r="AC243" s="176"/>
      <c r="AD243" s="176"/>
      <c r="AE243" s="176"/>
      <c r="AF243" s="176"/>
      <c r="AG243" s="161"/>
      <c r="AH243" s="177"/>
      <c r="AI243" s="177"/>
      <c r="AJ243"/>
      <c r="AK243" s="170"/>
      <c r="AM243" s="170"/>
      <c r="AN243" s="170"/>
      <c r="AO243" s="170"/>
      <c r="AP243" s="170"/>
      <c r="AQ243" s="170"/>
      <c r="AR243" s="170"/>
      <c r="AS243" s="170"/>
      <c r="AT243" s="170"/>
    </row>
    <row r="244" spans="1:46" s="166" customFormat="1" ht="25" customHeight="1" x14ac:dyDescent="0.35">
      <c r="A244" s="176"/>
      <c r="B244" s="162"/>
      <c r="C244" s="162"/>
      <c r="D244" s="177"/>
      <c r="E244" s="163"/>
      <c r="F244" s="176"/>
      <c r="G244" s="176"/>
      <c r="H244" s="176"/>
      <c r="I244" s="176"/>
      <c r="J244" s="176"/>
      <c r="K244" s="176"/>
      <c r="L244" s="162"/>
      <c r="M244" s="176"/>
      <c r="N244" s="176"/>
      <c r="O244" s="176"/>
      <c r="P244" s="176"/>
      <c r="Q244" s="176"/>
      <c r="R244" s="176"/>
      <c r="S244" s="176"/>
      <c r="T244" s="176"/>
      <c r="U244" s="177"/>
      <c r="V244" s="177"/>
      <c r="W244" s="177"/>
      <c r="X244" s="177"/>
      <c r="Y244" s="177"/>
      <c r="Z244" s="177"/>
      <c r="AA244" s="177"/>
      <c r="AB244" s="176"/>
      <c r="AC244" s="176"/>
      <c r="AD244" s="176"/>
      <c r="AE244" s="176"/>
      <c r="AF244" s="176"/>
      <c r="AG244" s="161"/>
      <c r="AH244" s="177"/>
      <c r="AI244" s="177"/>
      <c r="AJ244"/>
      <c r="AK244" s="170"/>
      <c r="AM244" s="170"/>
      <c r="AN244" s="170"/>
      <c r="AO244" s="170"/>
      <c r="AP244" s="170"/>
      <c r="AQ244" s="170"/>
      <c r="AR244" s="170"/>
      <c r="AS244" s="170"/>
      <c r="AT244" s="170"/>
    </row>
    <row r="245" spans="1:46" s="166" customFormat="1" ht="25" customHeight="1" x14ac:dyDescent="0.35">
      <c r="A245" s="176"/>
      <c r="B245" s="162"/>
      <c r="C245" s="162"/>
      <c r="D245" s="177"/>
      <c r="E245" s="163"/>
      <c r="F245" s="176"/>
      <c r="G245" s="176"/>
      <c r="H245" s="176"/>
      <c r="I245" s="176"/>
      <c r="J245" s="176"/>
      <c r="K245" s="176"/>
      <c r="L245" s="162"/>
      <c r="M245" s="176"/>
      <c r="N245" s="176"/>
      <c r="O245" s="176"/>
      <c r="P245" s="176"/>
      <c r="Q245" s="176"/>
      <c r="R245" s="176"/>
      <c r="S245" s="176"/>
      <c r="T245" s="176"/>
      <c r="U245" s="177"/>
      <c r="V245" s="177"/>
      <c r="W245" s="177"/>
      <c r="X245" s="177"/>
      <c r="Y245" s="177"/>
      <c r="Z245" s="177"/>
      <c r="AA245" s="177"/>
      <c r="AB245" s="176"/>
      <c r="AC245" s="176"/>
      <c r="AD245" s="176"/>
      <c r="AE245" s="176"/>
      <c r="AF245" s="176"/>
      <c r="AG245" s="161"/>
      <c r="AH245" s="177"/>
      <c r="AI245" s="177"/>
      <c r="AJ245"/>
      <c r="AK245" s="170"/>
      <c r="AM245" s="170"/>
      <c r="AN245" s="170"/>
      <c r="AO245" s="170"/>
      <c r="AP245" s="170"/>
      <c r="AQ245" s="170"/>
      <c r="AR245" s="170"/>
      <c r="AS245" s="170"/>
      <c r="AT245" s="170"/>
    </row>
    <row r="246" spans="1:46" s="166" customFormat="1" ht="25" customHeight="1" x14ac:dyDescent="0.35">
      <c r="A246" s="176"/>
      <c r="B246" s="162"/>
      <c r="C246" s="162"/>
      <c r="D246" s="177"/>
      <c r="E246" s="163"/>
      <c r="F246" s="176"/>
      <c r="G246" s="176"/>
      <c r="H246" s="176"/>
      <c r="I246" s="176"/>
      <c r="J246" s="176"/>
      <c r="K246" s="176"/>
      <c r="L246" s="162"/>
      <c r="M246" s="176"/>
      <c r="N246" s="176"/>
      <c r="O246" s="176"/>
      <c r="P246" s="176"/>
      <c r="Q246" s="176"/>
      <c r="R246" s="176"/>
      <c r="S246" s="176"/>
      <c r="T246" s="176"/>
      <c r="U246" s="177"/>
      <c r="V246" s="177"/>
      <c r="W246" s="177"/>
      <c r="X246" s="177"/>
      <c r="Y246" s="177"/>
      <c r="Z246" s="177"/>
      <c r="AA246" s="177"/>
      <c r="AB246" s="176"/>
      <c r="AC246" s="176"/>
      <c r="AD246" s="176"/>
      <c r="AE246" s="176"/>
      <c r="AF246" s="176"/>
      <c r="AG246" s="161"/>
      <c r="AH246" s="177"/>
      <c r="AI246" s="177"/>
      <c r="AJ246"/>
      <c r="AK246" s="170"/>
      <c r="AM246" s="170"/>
      <c r="AN246" s="170"/>
      <c r="AO246" s="170"/>
      <c r="AP246" s="170"/>
      <c r="AQ246" s="170"/>
      <c r="AR246" s="170"/>
      <c r="AS246" s="170"/>
      <c r="AT246" s="170"/>
    </row>
    <row r="247" spans="1:46" s="166" customFormat="1" ht="25" customHeight="1" x14ac:dyDescent="0.35">
      <c r="A247" s="176"/>
      <c r="B247" s="162"/>
      <c r="C247" s="162"/>
      <c r="D247" s="177"/>
      <c r="E247" s="163"/>
      <c r="F247" s="176"/>
      <c r="G247" s="176"/>
      <c r="H247" s="176"/>
      <c r="I247" s="176"/>
      <c r="J247" s="176"/>
      <c r="K247" s="176"/>
      <c r="L247" s="162"/>
      <c r="M247" s="176"/>
      <c r="N247" s="176"/>
      <c r="O247" s="176"/>
      <c r="P247" s="176"/>
      <c r="Q247" s="176"/>
      <c r="R247" s="176"/>
      <c r="S247" s="176"/>
      <c r="T247" s="176"/>
      <c r="U247" s="177"/>
      <c r="V247" s="177"/>
      <c r="W247" s="177"/>
      <c r="X247" s="177"/>
      <c r="Y247" s="177"/>
      <c r="Z247" s="177"/>
      <c r="AA247" s="177"/>
      <c r="AB247" s="176"/>
      <c r="AC247" s="176"/>
      <c r="AD247" s="176"/>
      <c r="AE247" s="176"/>
      <c r="AF247" s="176"/>
      <c r="AG247" s="161"/>
      <c r="AH247" s="177"/>
      <c r="AI247" s="177"/>
      <c r="AJ247"/>
      <c r="AK247" s="170"/>
      <c r="AM247" s="170"/>
      <c r="AN247" s="170"/>
      <c r="AO247" s="170"/>
      <c r="AP247" s="170"/>
      <c r="AQ247" s="170"/>
      <c r="AR247" s="170"/>
      <c r="AS247" s="170"/>
      <c r="AT247" s="170"/>
    </row>
    <row r="248" spans="1:46" s="166" customFormat="1" ht="25" customHeight="1" x14ac:dyDescent="0.35">
      <c r="A248" s="176"/>
      <c r="B248" s="162"/>
      <c r="C248" s="162"/>
      <c r="D248" s="177"/>
      <c r="E248" s="163"/>
      <c r="F248" s="176"/>
      <c r="G248" s="176"/>
      <c r="H248" s="176"/>
      <c r="I248" s="176"/>
      <c r="J248" s="176"/>
      <c r="K248" s="176"/>
      <c r="L248" s="162"/>
      <c r="M248" s="176"/>
      <c r="N248" s="176"/>
      <c r="O248" s="176"/>
      <c r="P248" s="176"/>
      <c r="Q248" s="176"/>
      <c r="R248" s="176"/>
      <c r="S248" s="176"/>
      <c r="T248" s="176"/>
      <c r="U248" s="177"/>
      <c r="V248" s="177"/>
      <c r="W248" s="177"/>
      <c r="X248" s="177"/>
      <c r="Y248" s="177"/>
      <c r="Z248" s="177"/>
      <c r="AA248" s="177"/>
      <c r="AB248" s="176"/>
      <c r="AC248" s="176"/>
      <c r="AD248" s="176"/>
      <c r="AE248" s="176"/>
      <c r="AF248" s="176"/>
      <c r="AG248" s="161"/>
      <c r="AH248" s="177"/>
      <c r="AI248" s="177"/>
      <c r="AJ248"/>
      <c r="AK248" s="170"/>
      <c r="AM248" s="170"/>
      <c r="AN248" s="170"/>
      <c r="AO248" s="170"/>
      <c r="AP248" s="170"/>
      <c r="AQ248" s="170"/>
      <c r="AR248" s="170"/>
      <c r="AS248" s="170"/>
      <c r="AT248" s="170"/>
    </row>
    <row r="249" spans="1:46" s="166" customFormat="1" ht="25" customHeight="1" x14ac:dyDescent="0.35">
      <c r="A249" s="176"/>
      <c r="B249" s="162"/>
      <c r="C249" s="162"/>
      <c r="D249" s="177"/>
      <c r="E249" s="163"/>
      <c r="F249" s="176"/>
      <c r="G249" s="176"/>
      <c r="H249" s="176"/>
      <c r="I249" s="176"/>
      <c r="J249" s="176"/>
      <c r="K249" s="176"/>
      <c r="L249" s="162"/>
      <c r="M249" s="176"/>
      <c r="N249" s="176"/>
      <c r="O249" s="176"/>
      <c r="P249" s="176"/>
      <c r="Q249" s="176"/>
      <c r="R249" s="176"/>
      <c r="S249" s="176"/>
      <c r="T249" s="176"/>
      <c r="U249" s="177"/>
      <c r="V249" s="177"/>
      <c r="W249" s="177"/>
      <c r="X249" s="177"/>
      <c r="Y249" s="177"/>
      <c r="Z249" s="177"/>
      <c r="AA249" s="177"/>
      <c r="AB249" s="176"/>
      <c r="AC249" s="176"/>
      <c r="AD249" s="176"/>
      <c r="AE249" s="176"/>
      <c r="AF249" s="176"/>
      <c r="AG249" s="161"/>
      <c r="AH249" s="177"/>
      <c r="AI249" s="177"/>
      <c r="AJ249"/>
      <c r="AK249" s="170"/>
      <c r="AM249" s="170"/>
      <c r="AN249" s="170"/>
      <c r="AO249" s="170"/>
      <c r="AP249" s="170"/>
      <c r="AQ249" s="170"/>
      <c r="AR249" s="170"/>
      <c r="AS249" s="170"/>
      <c r="AT249" s="170"/>
    </row>
    <row r="250" spans="1:46" s="166" customFormat="1" ht="25" customHeight="1" x14ac:dyDescent="0.35">
      <c r="B250" s="162"/>
      <c r="C250" s="162"/>
      <c r="G250" s="164"/>
      <c r="H250" s="183"/>
      <c r="I250" s="164"/>
      <c r="J250" s="164"/>
      <c r="K250" s="168"/>
      <c r="L250" s="162"/>
      <c r="M250" s="164"/>
      <c r="O250" s="168"/>
      <c r="P250" s="164"/>
      <c r="Q250" s="164"/>
      <c r="R250" s="164"/>
      <c r="S250" s="168"/>
      <c r="T250" s="164"/>
      <c r="AB250" s="176"/>
      <c r="AD250" s="168"/>
      <c r="AF250" s="168"/>
      <c r="AG250" s="161"/>
      <c r="AJ250"/>
      <c r="AK250" s="170"/>
      <c r="AM250" s="170"/>
      <c r="AN250" s="170"/>
      <c r="AO250" s="170"/>
      <c r="AP250" s="170"/>
      <c r="AQ250" s="170"/>
      <c r="AR250" s="170"/>
      <c r="AS250" s="170"/>
      <c r="AT250" s="170"/>
    </row>
    <row r="251" spans="1:46" s="166" customFormat="1" ht="25" customHeight="1" x14ac:dyDescent="0.35">
      <c r="B251" s="162"/>
      <c r="C251" s="162"/>
      <c r="G251" s="164"/>
      <c r="H251" s="183"/>
      <c r="I251" s="164"/>
      <c r="J251" s="164"/>
      <c r="K251" s="168"/>
      <c r="L251" s="162"/>
      <c r="M251" s="164"/>
      <c r="O251" s="168"/>
      <c r="P251" s="164"/>
      <c r="Q251" s="164"/>
      <c r="R251" s="164"/>
      <c r="S251" s="168"/>
      <c r="T251" s="164"/>
      <c r="AB251" s="176"/>
      <c r="AD251" s="168"/>
      <c r="AF251" s="168"/>
      <c r="AG251" s="161"/>
      <c r="AJ251"/>
      <c r="AK251" s="170"/>
      <c r="AM251" s="170"/>
      <c r="AN251" s="170"/>
      <c r="AO251" s="170"/>
      <c r="AP251" s="170"/>
      <c r="AQ251" s="170"/>
      <c r="AR251" s="170"/>
      <c r="AS251" s="170"/>
      <c r="AT251" s="170"/>
    </row>
    <row r="252" spans="1:46" s="166" customFormat="1" ht="25" customHeight="1" x14ac:dyDescent="0.35">
      <c r="B252" s="162"/>
      <c r="C252" s="162"/>
      <c r="G252" s="164"/>
      <c r="H252" s="183"/>
      <c r="I252" s="164"/>
      <c r="J252" s="164"/>
      <c r="K252" s="168"/>
      <c r="L252" s="162"/>
      <c r="M252" s="164"/>
      <c r="O252" s="168"/>
      <c r="P252" s="164"/>
      <c r="Q252" s="164"/>
      <c r="R252" s="164"/>
      <c r="S252" s="168"/>
      <c r="T252" s="164"/>
      <c r="AB252" s="176"/>
      <c r="AD252" s="168"/>
      <c r="AF252" s="168"/>
      <c r="AG252" s="161"/>
      <c r="AJ252"/>
      <c r="AK252" s="170"/>
      <c r="AM252" s="170"/>
      <c r="AN252" s="170"/>
      <c r="AO252" s="170"/>
      <c r="AP252" s="170"/>
      <c r="AQ252" s="170"/>
      <c r="AR252" s="170"/>
      <c r="AS252" s="170"/>
      <c r="AT252" s="170"/>
    </row>
    <row r="253" spans="1:46" s="166" customFormat="1" ht="25" customHeight="1" x14ac:dyDescent="0.35">
      <c r="B253" s="162"/>
      <c r="C253" s="162"/>
      <c r="G253" s="164"/>
      <c r="H253" s="183"/>
      <c r="I253" s="164"/>
      <c r="J253" s="164"/>
      <c r="K253" s="168"/>
      <c r="L253" s="162"/>
      <c r="M253" s="164"/>
      <c r="O253" s="168"/>
      <c r="P253" s="164"/>
      <c r="Q253" s="164"/>
      <c r="R253" s="164"/>
      <c r="S253" s="168"/>
      <c r="T253" s="164"/>
      <c r="AB253" s="176"/>
      <c r="AD253" s="168"/>
      <c r="AF253" s="168"/>
      <c r="AG253" s="161"/>
      <c r="AJ253"/>
      <c r="AK253" s="170"/>
      <c r="AM253" s="170"/>
      <c r="AN253" s="170"/>
      <c r="AO253" s="170"/>
      <c r="AP253" s="170"/>
      <c r="AQ253" s="170"/>
      <c r="AR253" s="170"/>
      <c r="AS253" s="170"/>
      <c r="AT253" s="170"/>
    </row>
    <row r="254" spans="1:46" s="166" customFormat="1" ht="25" customHeight="1" x14ac:dyDescent="0.35">
      <c r="B254" s="162"/>
      <c r="C254" s="162"/>
      <c r="G254" s="164"/>
      <c r="H254" s="183"/>
      <c r="I254" s="164"/>
      <c r="J254" s="164"/>
      <c r="K254" s="168"/>
      <c r="L254" s="162"/>
      <c r="M254" s="164"/>
      <c r="O254" s="168"/>
      <c r="P254" s="164"/>
      <c r="Q254" s="164"/>
      <c r="R254" s="164"/>
      <c r="S254" s="168"/>
      <c r="T254" s="164"/>
      <c r="U254" s="185"/>
      <c r="AB254" s="176"/>
      <c r="AD254" s="168"/>
      <c r="AF254" s="168"/>
      <c r="AG254" s="171"/>
      <c r="AJ254"/>
      <c r="AK254" s="170"/>
      <c r="AM254" s="170"/>
      <c r="AN254" s="170"/>
      <c r="AO254" s="170"/>
      <c r="AP254" s="170"/>
      <c r="AQ254" s="170"/>
      <c r="AR254" s="170"/>
      <c r="AS254" s="170"/>
      <c r="AT254" s="170"/>
    </row>
    <row r="255" spans="1:46" s="166" customFormat="1" ht="25" customHeight="1" x14ac:dyDescent="0.35">
      <c r="B255" s="162"/>
      <c r="C255" s="162"/>
      <c r="G255" s="164"/>
      <c r="H255" s="183"/>
      <c r="I255" s="164"/>
      <c r="J255" s="164"/>
      <c r="K255" s="168"/>
      <c r="L255" s="162"/>
      <c r="M255" s="164"/>
      <c r="O255" s="168"/>
      <c r="P255" s="164"/>
      <c r="Q255" s="164"/>
      <c r="R255" s="164"/>
      <c r="S255" s="168"/>
      <c r="T255" s="164"/>
      <c r="AB255" s="176"/>
      <c r="AD255" s="168"/>
      <c r="AF255" s="168"/>
      <c r="AG255" s="171"/>
      <c r="AJ255"/>
      <c r="AK255" s="170"/>
      <c r="AM255" s="170"/>
      <c r="AN255" s="170"/>
      <c r="AO255" s="170"/>
      <c r="AP255" s="170"/>
      <c r="AQ255" s="170"/>
      <c r="AR255" s="170"/>
      <c r="AS255" s="170"/>
      <c r="AT255" s="170"/>
    </row>
    <row r="256" spans="1:46" s="166" customFormat="1" ht="25" customHeight="1" x14ac:dyDescent="0.35">
      <c r="B256" s="162"/>
      <c r="C256" s="162"/>
      <c r="G256" s="164"/>
      <c r="H256" s="183"/>
      <c r="I256" s="164"/>
      <c r="J256" s="164"/>
      <c r="K256" s="168"/>
      <c r="L256" s="162"/>
      <c r="M256" s="164"/>
      <c r="O256" s="168"/>
      <c r="P256" s="164"/>
      <c r="Q256" s="164"/>
      <c r="R256" s="164"/>
      <c r="S256" s="168"/>
      <c r="T256" s="164"/>
      <c r="U256" s="185"/>
      <c r="AB256" s="176"/>
      <c r="AD256" s="168"/>
      <c r="AF256" s="168"/>
      <c r="AG256" s="171"/>
      <c r="AJ256"/>
      <c r="AK256" s="170"/>
      <c r="AM256" s="170"/>
      <c r="AN256" s="170"/>
      <c r="AO256" s="170"/>
      <c r="AP256" s="170"/>
      <c r="AQ256" s="170"/>
      <c r="AR256" s="170"/>
      <c r="AS256" s="170"/>
      <c r="AT256" s="170"/>
    </row>
    <row r="257" spans="1:50" s="166" customFormat="1" ht="25" customHeight="1" x14ac:dyDescent="0.35">
      <c r="B257" s="162"/>
      <c r="C257" s="162"/>
      <c r="G257" s="164"/>
      <c r="H257" s="183"/>
      <c r="I257" s="164"/>
      <c r="J257" s="164"/>
      <c r="K257" s="168"/>
      <c r="L257" s="162"/>
      <c r="M257" s="164"/>
      <c r="O257" s="168"/>
      <c r="P257" s="164"/>
      <c r="Q257" s="164"/>
      <c r="R257" s="164"/>
      <c r="S257" s="168"/>
      <c r="T257" s="164"/>
      <c r="AB257" s="176"/>
      <c r="AD257" s="168"/>
      <c r="AF257" s="168"/>
      <c r="AG257" s="171"/>
      <c r="AJ257"/>
      <c r="AK257" s="170"/>
      <c r="AM257" s="170"/>
      <c r="AN257" s="170"/>
      <c r="AO257" s="170"/>
      <c r="AP257" s="170"/>
      <c r="AQ257" s="170"/>
      <c r="AR257" s="170"/>
      <c r="AS257" s="170"/>
      <c r="AT257" s="170"/>
    </row>
    <row r="258" spans="1:50" s="166" customFormat="1" ht="25" customHeight="1" x14ac:dyDescent="0.35">
      <c r="B258" s="162"/>
      <c r="C258" s="162"/>
      <c r="G258" s="164"/>
      <c r="H258" s="183"/>
      <c r="I258" s="164"/>
      <c r="J258" s="164"/>
      <c r="K258" s="168"/>
      <c r="L258" s="162"/>
      <c r="M258" s="164"/>
      <c r="O258" s="168"/>
      <c r="P258" s="164"/>
      <c r="Q258" s="164"/>
      <c r="R258" s="164"/>
      <c r="S258" s="168"/>
      <c r="T258" s="164"/>
      <c r="AB258" s="176"/>
      <c r="AD258" s="168"/>
      <c r="AF258" s="168"/>
      <c r="AG258" s="171"/>
      <c r="AJ258"/>
      <c r="AK258" s="170"/>
      <c r="AM258" s="170"/>
      <c r="AN258" s="170"/>
      <c r="AO258" s="170"/>
      <c r="AP258" s="170"/>
      <c r="AQ258" s="170"/>
      <c r="AR258" s="170"/>
      <c r="AS258" s="170"/>
      <c r="AT258" s="170"/>
    </row>
    <row r="259" spans="1:50" s="166" customFormat="1" ht="25" customHeight="1" x14ac:dyDescent="0.35">
      <c r="B259" s="162"/>
      <c r="C259" s="162"/>
      <c r="G259" s="164"/>
      <c r="H259" s="183"/>
      <c r="I259" s="164"/>
      <c r="J259" s="164"/>
      <c r="K259" s="168"/>
      <c r="L259" s="162"/>
      <c r="M259" s="164"/>
      <c r="O259" s="168"/>
      <c r="P259" s="164"/>
      <c r="Q259" s="164"/>
      <c r="R259" s="164"/>
      <c r="S259" s="168"/>
      <c r="T259" s="164"/>
      <c r="AB259" s="176"/>
      <c r="AD259" s="168"/>
      <c r="AF259" s="168"/>
      <c r="AG259" s="171"/>
      <c r="AJ259"/>
      <c r="AK259" s="170"/>
      <c r="AM259" s="170"/>
      <c r="AN259" s="170"/>
      <c r="AO259" s="170"/>
      <c r="AP259" s="170"/>
      <c r="AQ259" s="170"/>
      <c r="AR259" s="170"/>
      <c r="AS259" s="170"/>
      <c r="AT259" s="170"/>
    </row>
    <row r="260" spans="1:50" s="166" customFormat="1" ht="25" customHeight="1" x14ac:dyDescent="0.35">
      <c r="B260" s="162"/>
      <c r="C260" s="162"/>
      <c r="G260" s="164"/>
      <c r="H260" s="183"/>
      <c r="I260" s="164"/>
      <c r="J260" s="164"/>
      <c r="K260" s="168"/>
      <c r="L260" s="162"/>
      <c r="M260" s="164"/>
      <c r="O260" s="168"/>
      <c r="P260" s="164"/>
      <c r="Q260" s="164"/>
      <c r="R260" s="164"/>
      <c r="S260" s="168"/>
      <c r="T260" s="164"/>
      <c r="AB260" s="176"/>
      <c r="AD260" s="168"/>
      <c r="AF260" s="168"/>
      <c r="AG260" s="171"/>
      <c r="AJ260"/>
      <c r="AK260" s="170"/>
      <c r="AM260" s="170"/>
      <c r="AN260" s="170"/>
      <c r="AO260" s="170"/>
      <c r="AP260" s="170"/>
      <c r="AQ260" s="170"/>
      <c r="AR260" s="170"/>
      <c r="AS260" s="170"/>
      <c r="AT260" s="170"/>
    </row>
    <row r="261" spans="1:50" s="166" customFormat="1" ht="25" customHeight="1" x14ac:dyDescent="0.35">
      <c r="B261" s="162"/>
      <c r="C261" s="162"/>
      <c r="G261" s="164"/>
      <c r="H261" s="183"/>
      <c r="I261" s="164"/>
      <c r="J261" s="164"/>
      <c r="K261" s="168"/>
      <c r="L261" s="162"/>
      <c r="M261" s="164"/>
      <c r="O261" s="168"/>
      <c r="P261" s="164"/>
      <c r="Q261" s="164"/>
      <c r="R261" s="164"/>
      <c r="S261" s="168"/>
      <c r="T261" s="164"/>
      <c r="AB261" s="176"/>
      <c r="AD261" s="168"/>
      <c r="AF261" s="168"/>
      <c r="AG261" s="171"/>
      <c r="AJ261"/>
      <c r="AK261" s="170"/>
      <c r="AM261" s="170"/>
      <c r="AN261" s="170"/>
      <c r="AO261" s="170"/>
      <c r="AP261" s="170"/>
      <c r="AQ261" s="170"/>
      <c r="AR261" s="170"/>
      <c r="AS261" s="170"/>
      <c r="AT261" s="170"/>
    </row>
    <row r="262" spans="1:50" s="166" customFormat="1" ht="25" customHeight="1" x14ac:dyDescent="0.35">
      <c r="B262" s="162"/>
      <c r="C262" s="162"/>
      <c r="G262" s="164"/>
      <c r="H262" s="183"/>
      <c r="I262" s="164"/>
      <c r="J262" s="164"/>
      <c r="K262" s="168"/>
      <c r="L262" s="162"/>
      <c r="M262" s="164"/>
      <c r="O262" s="168"/>
      <c r="P262" s="164"/>
      <c r="Q262" s="164"/>
      <c r="R262" s="164"/>
      <c r="S262" s="168"/>
      <c r="T262" s="164"/>
      <c r="AB262" s="176"/>
      <c r="AD262" s="168"/>
      <c r="AF262" s="168"/>
      <c r="AG262" s="171"/>
      <c r="AJ262"/>
      <c r="AK262" s="170"/>
      <c r="AM262" s="170"/>
      <c r="AN262" s="170"/>
      <c r="AO262" s="170"/>
      <c r="AP262" s="170"/>
      <c r="AQ262" s="170"/>
      <c r="AR262" s="170"/>
      <c r="AS262" s="170"/>
      <c r="AT262" s="170"/>
    </row>
    <row r="263" spans="1:50" s="166" customFormat="1" ht="25" customHeight="1" x14ac:dyDescent="0.35">
      <c r="B263" s="162"/>
      <c r="C263" s="162"/>
      <c r="G263" s="164"/>
      <c r="H263" s="183"/>
      <c r="I263" s="164"/>
      <c r="J263" s="164"/>
      <c r="K263" s="162"/>
      <c r="L263" s="162"/>
      <c r="M263" s="164"/>
      <c r="O263" s="168"/>
      <c r="P263" s="164"/>
      <c r="Q263" s="164"/>
      <c r="R263" s="164"/>
      <c r="S263" s="168"/>
      <c r="T263" s="164"/>
      <c r="AB263" s="176"/>
      <c r="AC263" s="168"/>
      <c r="AD263" s="168"/>
      <c r="AF263" s="168"/>
      <c r="AG263" s="161"/>
      <c r="AJ263"/>
      <c r="AK263" s="170"/>
      <c r="AM263" s="170"/>
      <c r="AN263" s="170"/>
      <c r="AO263" s="170"/>
      <c r="AP263" s="170"/>
      <c r="AQ263" s="170"/>
      <c r="AR263" s="170"/>
      <c r="AS263" s="170"/>
      <c r="AT263" s="170"/>
    </row>
    <row r="264" spans="1:50" s="166" customFormat="1" ht="25" customHeight="1" x14ac:dyDescent="0.35">
      <c r="B264" s="162"/>
      <c r="C264" s="162"/>
      <c r="G264" s="164"/>
      <c r="H264" s="183"/>
      <c r="I264" s="164"/>
      <c r="J264" s="164"/>
      <c r="K264" s="168"/>
      <c r="L264" s="162"/>
      <c r="M264" s="164"/>
      <c r="O264" s="168"/>
      <c r="P264" s="164"/>
      <c r="Q264" s="164"/>
      <c r="R264" s="164"/>
      <c r="S264" s="168"/>
      <c r="T264" s="164"/>
      <c r="AB264" s="176"/>
      <c r="AD264" s="168"/>
      <c r="AF264" s="168"/>
      <c r="AG264" s="171"/>
      <c r="AJ264"/>
      <c r="AK264" s="170"/>
      <c r="AM264" s="170"/>
      <c r="AN264" s="170"/>
      <c r="AO264" s="170"/>
      <c r="AP264" s="170"/>
      <c r="AQ264" s="170"/>
      <c r="AR264" s="170"/>
      <c r="AS264" s="170"/>
      <c r="AT264" s="170"/>
    </row>
    <row r="265" spans="1:50" s="166" customFormat="1" ht="25" customHeight="1" x14ac:dyDescent="0.35">
      <c r="B265" s="162"/>
      <c r="C265" s="162"/>
      <c r="G265" s="164"/>
      <c r="H265" s="183"/>
      <c r="I265" s="164"/>
      <c r="J265" s="164"/>
      <c r="K265" s="168"/>
      <c r="L265" s="162"/>
      <c r="M265" s="164"/>
      <c r="O265" s="168"/>
      <c r="P265" s="164"/>
      <c r="Q265" s="164"/>
      <c r="R265" s="164"/>
      <c r="S265" s="168"/>
      <c r="T265" s="164"/>
      <c r="AB265" s="176"/>
      <c r="AD265" s="168"/>
      <c r="AF265" s="168"/>
      <c r="AG265" s="171"/>
      <c r="AJ265"/>
      <c r="AK265" s="170"/>
      <c r="AM265" s="170"/>
      <c r="AN265" s="170"/>
      <c r="AO265" s="170"/>
      <c r="AP265" s="170"/>
      <c r="AQ265" s="170"/>
      <c r="AR265" s="170"/>
      <c r="AS265" s="170"/>
      <c r="AT265" s="170"/>
    </row>
    <row r="266" spans="1:50" s="166" customFormat="1" ht="25" customHeight="1" x14ac:dyDescent="0.35">
      <c r="B266" s="162"/>
      <c r="C266" s="162"/>
      <c r="G266" s="164"/>
      <c r="H266" s="183"/>
      <c r="I266" s="164"/>
      <c r="J266" s="164"/>
      <c r="K266" s="168"/>
      <c r="L266" s="162"/>
      <c r="M266" s="164"/>
      <c r="O266" s="168"/>
      <c r="P266" s="164"/>
      <c r="Q266" s="164"/>
      <c r="R266" s="164"/>
      <c r="S266" s="168"/>
      <c r="T266" s="164"/>
      <c r="AB266" s="176"/>
      <c r="AD266" s="168"/>
      <c r="AF266" s="168"/>
      <c r="AG266" s="171"/>
      <c r="AJ266"/>
      <c r="AK266" s="170"/>
      <c r="AM266" s="170"/>
      <c r="AN266" s="170"/>
      <c r="AO266" s="170"/>
      <c r="AP266" s="170"/>
      <c r="AQ266" s="170"/>
      <c r="AR266" s="170"/>
      <c r="AS266" s="170"/>
      <c r="AT266" s="170"/>
    </row>
    <row r="267" spans="1:50" s="166" customFormat="1" ht="25" customHeight="1" x14ac:dyDescent="0.35">
      <c r="B267" s="162"/>
      <c r="C267" s="162"/>
      <c r="G267" s="164"/>
      <c r="H267" s="183"/>
      <c r="I267" s="164"/>
      <c r="J267" s="164"/>
      <c r="K267" s="168"/>
      <c r="L267" s="162"/>
      <c r="M267" s="164"/>
      <c r="O267" s="168"/>
      <c r="P267" s="164"/>
      <c r="Q267" s="164"/>
      <c r="R267" s="164"/>
      <c r="S267" s="168"/>
      <c r="T267" s="164"/>
      <c r="AB267" s="176"/>
      <c r="AD267" s="168"/>
      <c r="AF267" s="168"/>
      <c r="AG267" s="171"/>
      <c r="AJ267"/>
      <c r="AK267" s="170"/>
      <c r="AM267" s="170"/>
      <c r="AN267" s="170"/>
      <c r="AO267" s="170"/>
      <c r="AP267" s="170"/>
      <c r="AQ267" s="170"/>
      <c r="AR267" s="170"/>
      <c r="AS267" s="170"/>
      <c r="AT267" s="170"/>
    </row>
    <row r="268" spans="1:50" s="166" customFormat="1" ht="25" customHeight="1" x14ac:dyDescent="0.35">
      <c r="B268" s="162"/>
      <c r="C268" s="162"/>
      <c r="G268" s="164"/>
      <c r="H268" s="183"/>
      <c r="I268" s="164"/>
      <c r="J268" s="164"/>
      <c r="K268" s="168"/>
      <c r="L268" s="162"/>
      <c r="M268" s="164"/>
      <c r="O268" s="168"/>
      <c r="P268" s="164"/>
      <c r="Q268" s="164"/>
      <c r="R268" s="164"/>
      <c r="S268" s="168"/>
      <c r="T268" s="164"/>
      <c r="AB268" s="176"/>
      <c r="AD268" s="168"/>
      <c r="AF268" s="168"/>
      <c r="AG268" s="171"/>
      <c r="AJ268"/>
      <c r="AK268" s="170"/>
      <c r="AM268" s="170"/>
      <c r="AN268" s="170"/>
      <c r="AO268" s="170"/>
      <c r="AP268" s="170"/>
      <c r="AQ268" s="170"/>
      <c r="AR268" s="170"/>
      <c r="AS268" s="170"/>
      <c r="AT268" s="170"/>
    </row>
    <row r="269" spans="1:50" s="166" customFormat="1" ht="25" customHeight="1" x14ac:dyDescent="0.35">
      <c r="B269" s="162"/>
      <c r="C269" s="162"/>
      <c r="G269" s="164"/>
      <c r="H269" s="183"/>
      <c r="I269" s="164"/>
      <c r="J269" s="164"/>
      <c r="K269" s="168"/>
      <c r="L269" s="162"/>
      <c r="M269" s="164"/>
      <c r="O269" s="168"/>
      <c r="P269" s="164"/>
      <c r="Q269" s="164"/>
      <c r="R269" s="164"/>
      <c r="S269" s="168"/>
      <c r="T269" s="164"/>
      <c r="AB269" s="176"/>
      <c r="AD269" s="168"/>
      <c r="AF269" s="168"/>
      <c r="AG269" s="171"/>
      <c r="AJ269"/>
      <c r="AK269" s="170"/>
      <c r="AM269" s="170"/>
      <c r="AN269" s="170"/>
      <c r="AO269" s="170"/>
      <c r="AP269" s="170"/>
      <c r="AQ269" s="170"/>
      <c r="AR269" s="170"/>
      <c r="AS269" s="170"/>
      <c r="AT269" s="170"/>
    </row>
    <row r="270" spans="1:50" s="166" customFormat="1" ht="25" customHeight="1" x14ac:dyDescent="0.35">
      <c r="B270" s="162"/>
      <c r="C270" s="162"/>
      <c r="G270" s="164"/>
      <c r="H270" s="183"/>
      <c r="I270" s="164"/>
      <c r="J270" s="164"/>
      <c r="K270" s="168"/>
      <c r="L270" s="162"/>
      <c r="M270" s="164"/>
      <c r="O270" s="168"/>
      <c r="P270" s="164"/>
      <c r="Q270" s="164"/>
      <c r="R270" s="164"/>
      <c r="S270" s="168"/>
      <c r="T270" s="164"/>
      <c r="AB270" s="176"/>
      <c r="AD270" s="168"/>
      <c r="AF270" s="168"/>
      <c r="AG270" s="171"/>
      <c r="AJ270"/>
      <c r="AK270" s="170"/>
      <c r="AM270" s="170"/>
      <c r="AN270" s="170"/>
      <c r="AO270" s="170"/>
      <c r="AP270" s="170"/>
      <c r="AQ270" s="170"/>
      <c r="AR270" s="170"/>
      <c r="AS270" s="170"/>
      <c r="AT270" s="170"/>
    </row>
    <row r="271" spans="1:50" s="166" customFormat="1" ht="25" customHeight="1" x14ac:dyDescent="0.35">
      <c r="A271" s="162"/>
      <c r="B271" s="162"/>
      <c r="C271" s="175"/>
      <c r="D271" s="163"/>
      <c r="E271" s="163"/>
      <c r="F271" s="163"/>
      <c r="G271" s="162"/>
      <c r="H271" s="162"/>
      <c r="I271" s="162"/>
      <c r="J271" s="164"/>
      <c r="K271" s="162"/>
      <c r="L271" s="162"/>
      <c r="M271" s="162"/>
      <c r="N271" s="162"/>
      <c r="O271" s="162"/>
      <c r="P271" s="162"/>
      <c r="Q271" s="162"/>
      <c r="R271" s="162"/>
      <c r="S271" s="162"/>
      <c r="T271" s="162"/>
      <c r="U271" s="163"/>
      <c r="V271" s="163"/>
      <c r="W271" s="163"/>
      <c r="Y271" s="163"/>
      <c r="Z271" s="163"/>
      <c r="AA271" s="163"/>
      <c r="AB271" s="172"/>
      <c r="AC271" s="173"/>
      <c r="AD271" s="168"/>
      <c r="AF271" s="168"/>
      <c r="AG271" s="161"/>
      <c r="AJ271"/>
      <c r="AK271" s="170"/>
      <c r="AM271" s="170"/>
      <c r="AN271" s="170"/>
      <c r="AO271" s="170"/>
      <c r="AP271" s="170"/>
      <c r="AQ271" s="170"/>
      <c r="AR271" s="170"/>
      <c r="AS271" s="170"/>
      <c r="AT271" s="170"/>
      <c r="AU271" s="162"/>
      <c r="AV271" s="162"/>
      <c r="AW271" s="162"/>
      <c r="AX271" s="162"/>
    </row>
    <row r="272" spans="1:50" s="166" customFormat="1" ht="25" customHeight="1" x14ac:dyDescent="0.35">
      <c r="A272" s="162"/>
      <c r="B272" s="162"/>
      <c r="C272" s="175"/>
      <c r="D272" s="163"/>
      <c r="E272" s="163"/>
      <c r="F272" s="163"/>
      <c r="G272" s="162"/>
      <c r="H272" s="162"/>
      <c r="I272" s="162"/>
      <c r="J272" s="164"/>
      <c r="K272" s="162"/>
      <c r="L272" s="162"/>
      <c r="M272" s="162"/>
      <c r="N272" s="162"/>
      <c r="O272" s="162"/>
      <c r="P272" s="162"/>
      <c r="Q272" s="162"/>
      <c r="R272" s="162"/>
      <c r="S272" s="162"/>
      <c r="T272" s="162"/>
      <c r="U272" s="163"/>
      <c r="V272" s="163"/>
      <c r="W272" s="163"/>
      <c r="Y272" s="163"/>
      <c r="Z272" s="163"/>
      <c r="AA272" s="163"/>
      <c r="AB272" s="172"/>
      <c r="AC272" s="173"/>
      <c r="AD272" s="168"/>
      <c r="AF272" s="168"/>
      <c r="AG272" s="161"/>
      <c r="AJ272"/>
      <c r="AK272" s="170"/>
      <c r="AM272" s="170"/>
      <c r="AN272" s="170"/>
      <c r="AO272" s="170"/>
      <c r="AP272" s="170"/>
      <c r="AQ272" s="170"/>
      <c r="AR272" s="170"/>
      <c r="AS272" s="170"/>
      <c r="AT272" s="170"/>
      <c r="AU272" s="162"/>
      <c r="AV272" s="162"/>
      <c r="AW272" s="162"/>
      <c r="AX272" s="162"/>
    </row>
    <row r="273" spans="1:50" s="166" customFormat="1" ht="25" customHeight="1" x14ac:dyDescent="0.35">
      <c r="A273" s="162"/>
      <c r="B273" s="162"/>
      <c r="C273" s="175"/>
      <c r="D273" s="163"/>
      <c r="E273" s="163"/>
      <c r="F273" s="163"/>
      <c r="G273" s="162"/>
      <c r="H273" s="162"/>
      <c r="I273" s="162"/>
      <c r="J273" s="164"/>
      <c r="K273" s="162"/>
      <c r="L273" s="162"/>
      <c r="M273" s="162"/>
      <c r="N273" s="162"/>
      <c r="O273" s="162"/>
      <c r="P273" s="162"/>
      <c r="Q273" s="162"/>
      <c r="R273" s="162"/>
      <c r="S273" s="162"/>
      <c r="T273" s="162"/>
      <c r="U273" s="163"/>
      <c r="V273" s="163"/>
      <c r="W273" s="163"/>
      <c r="Y273" s="163"/>
      <c r="Z273" s="163"/>
      <c r="AA273" s="163"/>
      <c r="AB273" s="172"/>
      <c r="AC273" s="173"/>
      <c r="AD273" s="168"/>
      <c r="AF273" s="178"/>
      <c r="AG273" s="161"/>
      <c r="AJ273"/>
      <c r="AK273" s="170"/>
      <c r="AM273" s="170"/>
      <c r="AN273" s="170"/>
      <c r="AO273" s="170"/>
      <c r="AP273" s="170"/>
      <c r="AQ273" s="170"/>
      <c r="AR273" s="170"/>
      <c r="AS273" s="170"/>
      <c r="AT273" s="170"/>
      <c r="AU273" s="162"/>
      <c r="AV273" s="162"/>
      <c r="AW273" s="162"/>
      <c r="AX273" s="162"/>
    </row>
    <row r="274" spans="1:50" s="166" customFormat="1" ht="25" customHeight="1" x14ac:dyDescent="0.35">
      <c r="A274" s="162"/>
      <c r="B274" s="162"/>
      <c r="C274" s="175"/>
      <c r="D274" s="163"/>
      <c r="E274" s="163"/>
      <c r="F274" s="163"/>
      <c r="G274" s="162"/>
      <c r="H274" s="162"/>
      <c r="I274" s="162"/>
      <c r="J274" s="164"/>
      <c r="K274" s="162"/>
      <c r="L274" s="162"/>
      <c r="M274" s="162"/>
      <c r="N274" s="162"/>
      <c r="O274" s="162"/>
      <c r="P274" s="162"/>
      <c r="Q274" s="162"/>
      <c r="R274" s="162"/>
      <c r="S274" s="162"/>
      <c r="T274" s="162"/>
      <c r="U274" s="163"/>
      <c r="V274" s="163"/>
      <c r="W274" s="163"/>
      <c r="Y274" s="163"/>
      <c r="Z274" s="163"/>
      <c r="AA274" s="163"/>
      <c r="AB274" s="172"/>
      <c r="AC274" s="173"/>
      <c r="AD274" s="168"/>
      <c r="AF274" s="178"/>
      <c r="AG274" s="161"/>
      <c r="AJ274"/>
      <c r="AK274" s="170"/>
      <c r="AM274" s="170"/>
      <c r="AN274" s="170"/>
      <c r="AO274" s="170"/>
      <c r="AP274" s="170"/>
      <c r="AQ274" s="170"/>
      <c r="AR274" s="170"/>
      <c r="AS274" s="170"/>
      <c r="AT274" s="170"/>
      <c r="AU274" s="162"/>
      <c r="AV274" s="162"/>
      <c r="AW274" s="162"/>
      <c r="AX274" s="162"/>
    </row>
    <row r="275" spans="1:50" s="166" customFormat="1" ht="25" customHeight="1" x14ac:dyDescent="0.35">
      <c r="A275" s="162"/>
      <c r="B275" s="162"/>
      <c r="C275" s="175"/>
      <c r="D275" s="163"/>
      <c r="E275" s="163"/>
      <c r="F275" s="163"/>
      <c r="G275" s="162"/>
      <c r="H275" s="162"/>
      <c r="I275" s="162"/>
      <c r="J275" s="164"/>
      <c r="K275" s="162"/>
      <c r="L275" s="162"/>
      <c r="M275" s="162"/>
      <c r="N275" s="162"/>
      <c r="O275" s="162"/>
      <c r="P275" s="162"/>
      <c r="Q275" s="162"/>
      <c r="R275" s="162"/>
      <c r="S275" s="162"/>
      <c r="T275" s="162"/>
      <c r="U275" s="163"/>
      <c r="V275" s="163"/>
      <c r="W275" s="163"/>
      <c r="Y275" s="163"/>
      <c r="Z275" s="163"/>
      <c r="AA275" s="163"/>
      <c r="AB275" s="163"/>
      <c r="AC275" s="173"/>
      <c r="AD275" s="168"/>
      <c r="AF275" s="178"/>
      <c r="AG275" s="161"/>
      <c r="AJ275"/>
      <c r="AK275" s="170"/>
      <c r="AM275" s="170"/>
      <c r="AN275" s="170"/>
      <c r="AO275" s="170"/>
      <c r="AP275" s="170"/>
      <c r="AQ275" s="170"/>
      <c r="AR275" s="170"/>
      <c r="AS275" s="170"/>
      <c r="AT275" s="170"/>
      <c r="AU275" s="162"/>
      <c r="AV275" s="162"/>
      <c r="AW275" s="162"/>
      <c r="AX275" s="162"/>
    </row>
    <row r="276" spans="1:50" s="166" customFormat="1" ht="25" customHeight="1" x14ac:dyDescent="0.35">
      <c r="A276" s="162"/>
      <c r="B276" s="162"/>
      <c r="C276" s="175"/>
      <c r="D276" s="163"/>
      <c r="E276" s="163"/>
      <c r="F276" s="163"/>
      <c r="G276" s="162"/>
      <c r="H276" s="162"/>
      <c r="I276" s="162"/>
      <c r="J276" s="164"/>
      <c r="K276" s="162"/>
      <c r="L276" s="162"/>
      <c r="M276" s="162"/>
      <c r="N276" s="162"/>
      <c r="O276" s="162"/>
      <c r="P276" s="162"/>
      <c r="Q276" s="162"/>
      <c r="R276" s="162"/>
      <c r="S276" s="162"/>
      <c r="T276" s="162"/>
      <c r="U276" s="163"/>
      <c r="V276" s="163"/>
      <c r="W276" s="163"/>
      <c r="Y276" s="163"/>
      <c r="Z276" s="163"/>
      <c r="AA276" s="163"/>
      <c r="AB276" s="163"/>
      <c r="AC276" s="173"/>
      <c r="AD276" s="168"/>
      <c r="AF276" s="178"/>
      <c r="AG276" s="161"/>
      <c r="AJ276"/>
      <c r="AK276" s="170"/>
      <c r="AM276" s="170"/>
      <c r="AN276" s="170"/>
      <c r="AO276" s="170"/>
      <c r="AP276" s="170"/>
      <c r="AQ276" s="170"/>
      <c r="AR276" s="170"/>
      <c r="AS276" s="170"/>
      <c r="AT276" s="170"/>
      <c r="AU276" s="162"/>
      <c r="AV276" s="162"/>
      <c r="AW276" s="162"/>
      <c r="AX276" s="162"/>
    </row>
    <row r="277" spans="1:50" s="166" customFormat="1" ht="25" customHeight="1" x14ac:dyDescent="0.35">
      <c r="A277" s="162"/>
      <c r="B277" s="162"/>
      <c r="C277" s="175"/>
      <c r="D277" s="163"/>
      <c r="E277" s="163"/>
      <c r="F277" s="163"/>
      <c r="G277" s="162"/>
      <c r="H277" s="162"/>
      <c r="I277" s="162"/>
      <c r="J277" s="164"/>
      <c r="K277" s="162"/>
      <c r="L277" s="162"/>
      <c r="M277" s="162"/>
      <c r="N277" s="162"/>
      <c r="O277" s="162"/>
      <c r="P277" s="162"/>
      <c r="Q277" s="162"/>
      <c r="R277" s="162"/>
      <c r="S277" s="162"/>
      <c r="T277" s="162"/>
      <c r="U277" s="163"/>
      <c r="V277" s="163"/>
      <c r="W277" s="163"/>
      <c r="Y277" s="163"/>
      <c r="Z277" s="163"/>
      <c r="AA277" s="163"/>
      <c r="AB277" s="163"/>
      <c r="AC277" s="173"/>
      <c r="AD277" s="168"/>
      <c r="AF277" s="178"/>
      <c r="AG277" s="161"/>
      <c r="AJ277"/>
      <c r="AK277" s="170"/>
      <c r="AM277" s="170"/>
      <c r="AN277" s="170"/>
      <c r="AO277" s="170"/>
      <c r="AP277" s="170"/>
      <c r="AQ277" s="170"/>
      <c r="AR277" s="170"/>
      <c r="AS277" s="170"/>
      <c r="AT277" s="170"/>
      <c r="AU277" s="162"/>
      <c r="AV277" s="162"/>
      <c r="AW277" s="162"/>
      <c r="AX277" s="162"/>
    </row>
    <row r="278" spans="1:50" s="166" customFormat="1" ht="25" customHeight="1" x14ac:dyDescent="0.35">
      <c r="A278" s="162"/>
      <c r="B278" s="162"/>
      <c r="C278" s="175"/>
      <c r="D278" s="163"/>
      <c r="E278" s="163"/>
      <c r="F278" s="163"/>
      <c r="G278" s="162"/>
      <c r="H278" s="162"/>
      <c r="I278" s="162"/>
      <c r="J278" s="164"/>
      <c r="K278" s="162"/>
      <c r="L278" s="162"/>
      <c r="M278" s="162"/>
      <c r="N278" s="162"/>
      <c r="O278" s="162"/>
      <c r="P278" s="162"/>
      <c r="Q278" s="162"/>
      <c r="R278" s="162"/>
      <c r="S278" s="162"/>
      <c r="T278" s="162"/>
      <c r="U278" s="163"/>
      <c r="V278" s="163"/>
      <c r="W278" s="163"/>
      <c r="Y278" s="163"/>
      <c r="Z278" s="163"/>
      <c r="AA278" s="163"/>
      <c r="AB278" s="163"/>
      <c r="AC278" s="173"/>
      <c r="AD278" s="168"/>
      <c r="AF278" s="178"/>
      <c r="AG278" s="161"/>
      <c r="AJ278"/>
      <c r="AK278" s="170"/>
      <c r="AM278" s="170"/>
      <c r="AN278" s="170"/>
      <c r="AO278" s="170"/>
      <c r="AP278" s="170"/>
      <c r="AQ278" s="170"/>
      <c r="AR278" s="170"/>
      <c r="AS278" s="170"/>
      <c r="AT278" s="170"/>
      <c r="AU278" s="162"/>
      <c r="AV278" s="162"/>
      <c r="AW278" s="162"/>
      <c r="AX278" s="162"/>
    </row>
    <row r="279" spans="1:50" s="166" customFormat="1" ht="25" customHeight="1" x14ac:dyDescent="0.35">
      <c r="A279" s="162"/>
      <c r="B279" s="162"/>
      <c r="C279" s="175"/>
      <c r="D279" s="163"/>
      <c r="E279" s="163"/>
      <c r="F279" s="163"/>
      <c r="G279" s="162"/>
      <c r="H279" s="162"/>
      <c r="I279" s="162"/>
      <c r="J279" s="164"/>
      <c r="K279" s="162"/>
      <c r="L279" s="162"/>
      <c r="M279" s="162"/>
      <c r="N279" s="162"/>
      <c r="O279" s="162"/>
      <c r="P279" s="162"/>
      <c r="Q279" s="162"/>
      <c r="R279" s="162"/>
      <c r="S279" s="162"/>
      <c r="T279" s="162"/>
      <c r="U279" s="163"/>
      <c r="V279" s="163"/>
      <c r="W279" s="163"/>
      <c r="Y279" s="163"/>
      <c r="Z279" s="163"/>
      <c r="AA279" s="163"/>
      <c r="AB279" s="163"/>
      <c r="AC279" s="173"/>
      <c r="AD279" s="168"/>
      <c r="AF279" s="178"/>
      <c r="AG279" s="161"/>
      <c r="AJ279"/>
      <c r="AK279" s="170"/>
      <c r="AM279" s="170"/>
      <c r="AN279" s="170"/>
      <c r="AO279" s="170"/>
      <c r="AP279" s="170"/>
      <c r="AQ279" s="170"/>
      <c r="AR279" s="170"/>
      <c r="AS279" s="170"/>
      <c r="AT279" s="170"/>
      <c r="AU279" s="162"/>
      <c r="AV279" s="162"/>
      <c r="AW279" s="162"/>
      <c r="AX279" s="162"/>
    </row>
    <row r="280" spans="1:50" s="166" customFormat="1" ht="25" customHeight="1" x14ac:dyDescent="0.35">
      <c r="A280" s="162"/>
      <c r="B280" s="162"/>
      <c r="C280" s="175"/>
      <c r="D280" s="163"/>
      <c r="E280" s="163"/>
      <c r="F280" s="163"/>
      <c r="G280" s="162"/>
      <c r="H280" s="162"/>
      <c r="I280" s="162"/>
      <c r="J280" s="164"/>
      <c r="K280" s="162"/>
      <c r="L280" s="162"/>
      <c r="M280" s="162"/>
      <c r="N280" s="162"/>
      <c r="O280" s="162"/>
      <c r="P280" s="162"/>
      <c r="Q280" s="162"/>
      <c r="R280" s="162"/>
      <c r="S280" s="162"/>
      <c r="T280" s="162"/>
      <c r="U280" s="163"/>
      <c r="V280" s="163"/>
      <c r="W280" s="163"/>
      <c r="Y280" s="163"/>
      <c r="Z280" s="163"/>
      <c r="AA280" s="163"/>
      <c r="AB280" s="163"/>
      <c r="AC280" s="173"/>
      <c r="AD280" s="168"/>
      <c r="AF280" s="178"/>
      <c r="AG280" s="161"/>
      <c r="AJ280"/>
      <c r="AK280" s="170"/>
      <c r="AM280" s="170"/>
      <c r="AN280" s="170"/>
      <c r="AO280" s="170"/>
      <c r="AP280" s="170"/>
      <c r="AQ280" s="170"/>
      <c r="AR280" s="170"/>
      <c r="AS280" s="170"/>
      <c r="AT280" s="170"/>
      <c r="AU280" s="162"/>
      <c r="AV280" s="162"/>
      <c r="AW280" s="162"/>
      <c r="AX280" s="162"/>
    </row>
    <row r="281" spans="1:50" s="166" customFormat="1" ht="25" customHeight="1" x14ac:dyDescent="0.35">
      <c r="A281" s="162"/>
      <c r="B281" s="162"/>
      <c r="C281" s="175"/>
      <c r="D281" s="163"/>
      <c r="E281" s="163"/>
      <c r="F281" s="163"/>
      <c r="G281" s="162"/>
      <c r="H281" s="162"/>
      <c r="I281" s="162"/>
      <c r="J281" s="164"/>
      <c r="K281" s="162"/>
      <c r="L281" s="162"/>
      <c r="M281" s="162"/>
      <c r="N281" s="162"/>
      <c r="O281" s="162"/>
      <c r="P281" s="162"/>
      <c r="Q281" s="162"/>
      <c r="R281" s="162"/>
      <c r="S281" s="162"/>
      <c r="T281" s="162"/>
      <c r="U281" s="163"/>
      <c r="V281" s="163"/>
      <c r="W281" s="163"/>
      <c r="Y281" s="163"/>
      <c r="Z281" s="163"/>
      <c r="AA281" s="163"/>
      <c r="AB281" s="163"/>
      <c r="AC281" s="173"/>
      <c r="AD281" s="168"/>
      <c r="AF281" s="178"/>
      <c r="AG281" s="161"/>
      <c r="AJ281"/>
      <c r="AK281" s="170"/>
      <c r="AM281" s="170"/>
      <c r="AN281" s="170"/>
      <c r="AO281" s="170"/>
      <c r="AP281" s="170"/>
      <c r="AQ281" s="170"/>
      <c r="AR281" s="170"/>
      <c r="AS281" s="170"/>
      <c r="AT281" s="170"/>
      <c r="AU281" s="162"/>
      <c r="AV281" s="162"/>
      <c r="AW281" s="162"/>
      <c r="AX281" s="162"/>
    </row>
    <row r="282" spans="1:50" customFormat="1" ht="33.75" customHeight="1" x14ac:dyDescent="0.4">
      <c r="L282" s="162"/>
      <c r="Q282" s="188"/>
      <c r="AB282" s="176"/>
      <c r="AL282" s="166"/>
      <c r="AN282" s="170"/>
      <c r="AO282" s="170"/>
    </row>
    <row r="283" spans="1:50" customFormat="1" ht="20.149999999999999" customHeight="1" x14ac:dyDescent="0.4">
      <c r="L283" s="162"/>
      <c r="Q283" s="188"/>
      <c r="AB283" s="176"/>
      <c r="AL283" s="166"/>
      <c r="AN283" s="170"/>
      <c r="AO283" s="170"/>
    </row>
    <row r="284" spans="1:50" customFormat="1" ht="20.149999999999999" customHeight="1" x14ac:dyDescent="0.4">
      <c r="L284" s="162"/>
      <c r="Q284" s="188"/>
      <c r="AB284" s="176"/>
      <c r="AL284" s="166"/>
      <c r="AN284" s="170"/>
      <c r="AO284" s="170"/>
    </row>
    <row r="285" spans="1:50" customFormat="1" ht="20.149999999999999" customHeight="1" x14ac:dyDescent="0.4">
      <c r="L285" s="162"/>
      <c r="Q285" s="188"/>
      <c r="AB285" s="176"/>
      <c r="AL285" s="166"/>
      <c r="AN285" s="170"/>
      <c r="AO285" s="170"/>
    </row>
    <row r="286" spans="1:50" customFormat="1" ht="20.149999999999999" customHeight="1" x14ac:dyDescent="0.4">
      <c r="L286" s="162"/>
      <c r="Q286" s="188"/>
      <c r="AB286" s="176"/>
      <c r="AL286" s="166"/>
      <c r="AN286" s="170"/>
      <c r="AO286" s="170"/>
    </row>
    <row r="287" spans="1:50" customFormat="1" ht="20.149999999999999" customHeight="1" x14ac:dyDescent="0.4">
      <c r="L287" s="162"/>
      <c r="Q287" s="188"/>
      <c r="AB287" s="176"/>
      <c r="AL287" s="166"/>
      <c r="AN287" s="170"/>
      <c r="AO287" s="170"/>
    </row>
    <row r="288" spans="1:50" customFormat="1" ht="20.149999999999999" customHeight="1" x14ac:dyDescent="0.4">
      <c r="L288" s="162"/>
      <c r="Q288" s="188"/>
      <c r="AL288" s="166"/>
      <c r="AN288" s="170"/>
      <c r="AO288" s="170"/>
    </row>
    <row r="289" spans="12:41" customFormat="1" ht="20.149999999999999" customHeight="1" x14ac:dyDescent="0.35">
      <c r="L289" s="162"/>
      <c r="AB289" s="176"/>
      <c r="AL289" s="166"/>
      <c r="AN289" s="170"/>
      <c r="AO289" s="170"/>
    </row>
    <row r="290" spans="12:41" customFormat="1" ht="20.149999999999999" customHeight="1" x14ac:dyDescent="0.35">
      <c r="L290" s="162"/>
      <c r="AB290" s="176"/>
      <c r="AL290" s="166"/>
      <c r="AN290" s="170"/>
      <c r="AO290" s="170"/>
    </row>
    <row r="291" spans="12:41" customFormat="1" ht="20.149999999999999" customHeight="1" x14ac:dyDescent="0.35">
      <c r="L291" s="162"/>
      <c r="AB291" s="176"/>
      <c r="AL291" s="166"/>
      <c r="AN291" s="170"/>
      <c r="AO291" s="170"/>
    </row>
    <row r="292" spans="12:41" customFormat="1" ht="20.149999999999999" customHeight="1" x14ac:dyDescent="0.35">
      <c r="L292" s="162"/>
      <c r="AB292" s="176"/>
      <c r="AL292" s="166"/>
      <c r="AN292" s="170"/>
      <c r="AO292" s="170"/>
    </row>
    <row r="293" spans="12:41" customFormat="1" ht="20.149999999999999" customHeight="1" x14ac:dyDescent="0.35">
      <c r="L293" s="162"/>
      <c r="AB293" s="176"/>
      <c r="AL293" s="166"/>
      <c r="AN293" s="170"/>
      <c r="AO293" s="170"/>
    </row>
    <row r="294" spans="12:41" customFormat="1" ht="20.149999999999999" customHeight="1" x14ac:dyDescent="0.4">
      <c r="L294" s="162"/>
      <c r="M294" s="188"/>
      <c r="AB294" s="176"/>
      <c r="AL294" s="166"/>
      <c r="AN294" s="170"/>
      <c r="AO294" s="170"/>
    </row>
    <row r="295" spans="12:41" customFormat="1" ht="16.5" customHeight="1" x14ac:dyDescent="0.35">
      <c r="L295" s="162"/>
      <c r="AB295" s="176"/>
      <c r="AL295" s="166"/>
      <c r="AN295" s="170"/>
      <c r="AO295" s="170"/>
    </row>
    <row r="296" spans="12:41" customFormat="1" ht="20.149999999999999" customHeight="1" x14ac:dyDescent="0.4">
      <c r="L296" s="162"/>
      <c r="AB296" s="176"/>
      <c r="AC296" s="188"/>
      <c r="AL296" s="166"/>
      <c r="AN296" s="170"/>
      <c r="AO296" s="170"/>
    </row>
    <row r="297" spans="12:41" customFormat="1" ht="20.149999999999999" customHeight="1" x14ac:dyDescent="0.4">
      <c r="L297" s="162"/>
      <c r="AB297" s="176"/>
      <c r="AC297" s="188"/>
      <c r="AL297" s="166"/>
      <c r="AN297" s="170"/>
      <c r="AO297" s="170"/>
    </row>
    <row r="298" spans="12:41" customFormat="1" ht="20.149999999999999" customHeight="1" x14ac:dyDescent="0.4">
      <c r="L298" s="162"/>
      <c r="AB298" s="176"/>
      <c r="AC298" s="188"/>
      <c r="AL298" s="166"/>
      <c r="AN298" s="170"/>
      <c r="AO298" s="170"/>
    </row>
    <row r="299" spans="12:41" customFormat="1" ht="20.149999999999999" customHeight="1" x14ac:dyDescent="0.4">
      <c r="L299" s="162"/>
      <c r="AB299" s="176"/>
      <c r="AC299" s="188"/>
      <c r="AL299" s="166"/>
      <c r="AN299" s="170"/>
      <c r="AO299" s="170"/>
    </row>
    <row r="300" spans="12:41" customFormat="1" ht="20.149999999999999" customHeight="1" x14ac:dyDescent="0.4">
      <c r="L300" s="162"/>
      <c r="AB300" s="176"/>
      <c r="AC300" s="188"/>
      <c r="AL300" s="166"/>
      <c r="AN300" s="170"/>
      <c r="AO300" s="170"/>
    </row>
    <row r="301" spans="12:41" customFormat="1" ht="20.149999999999999" customHeight="1" x14ac:dyDescent="0.4">
      <c r="L301" s="162"/>
      <c r="AB301" s="176"/>
      <c r="AC301" s="188"/>
      <c r="AL301" s="166"/>
      <c r="AN301" s="170"/>
      <c r="AO301" s="170"/>
    </row>
    <row r="302" spans="12:41" customFormat="1" ht="20.149999999999999" customHeight="1" x14ac:dyDescent="0.4">
      <c r="L302" s="162"/>
      <c r="AB302" s="176"/>
      <c r="AC302" s="188"/>
      <c r="AL302" s="166"/>
      <c r="AN302" s="170"/>
      <c r="AO302" s="170"/>
    </row>
    <row r="303" spans="12:41" customFormat="1" ht="20.149999999999999" customHeight="1" x14ac:dyDescent="0.4">
      <c r="L303" s="162"/>
      <c r="AB303" s="176"/>
      <c r="AC303" s="188"/>
      <c r="AL303" s="166"/>
      <c r="AN303" s="170"/>
      <c r="AO303" s="170"/>
    </row>
    <row r="304" spans="12:41" customFormat="1" ht="20.149999999999999" customHeight="1" x14ac:dyDescent="0.4">
      <c r="L304" s="162"/>
      <c r="AB304" s="176"/>
      <c r="AC304" s="188"/>
      <c r="AL304" s="166"/>
      <c r="AN304" s="170"/>
      <c r="AO304" s="170"/>
    </row>
    <row r="305" spans="12:41" customFormat="1" ht="20.149999999999999" customHeight="1" x14ac:dyDescent="0.4">
      <c r="L305" s="162"/>
      <c r="AB305" s="176"/>
      <c r="AC305" s="188"/>
      <c r="AL305" s="166"/>
      <c r="AN305" s="170"/>
      <c r="AO305" s="170"/>
    </row>
    <row r="306" spans="12:41" customFormat="1" ht="20.149999999999999" customHeight="1" x14ac:dyDescent="0.4">
      <c r="L306" s="162"/>
      <c r="AB306" s="176"/>
      <c r="AC306" s="188"/>
      <c r="AL306" s="166"/>
      <c r="AN306" s="170"/>
      <c r="AO306" s="170"/>
    </row>
    <row r="307" spans="12:41" customFormat="1" ht="20.149999999999999" customHeight="1" x14ac:dyDescent="0.4">
      <c r="L307" s="162"/>
      <c r="AB307" s="176"/>
      <c r="AC307" s="188"/>
      <c r="AF307" s="87"/>
      <c r="AL307" s="166"/>
      <c r="AN307" s="170"/>
      <c r="AO307" s="170"/>
    </row>
    <row r="308" spans="12:41" customFormat="1" ht="20.149999999999999" customHeight="1" x14ac:dyDescent="0.4">
      <c r="L308" s="162"/>
      <c r="AB308" s="176"/>
      <c r="AC308" s="188"/>
      <c r="AF308" s="87"/>
      <c r="AL308" s="166"/>
      <c r="AN308" s="170"/>
      <c r="AO308" s="170"/>
    </row>
    <row r="309" spans="12:41" customFormat="1" ht="20.149999999999999" customHeight="1" x14ac:dyDescent="0.35">
      <c r="L309" s="162"/>
      <c r="AB309" s="176"/>
      <c r="AF309" s="87"/>
      <c r="AL309" s="166"/>
      <c r="AN309" s="170"/>
      <c r="AO309" s="170"/>
    </row>
    <row r="310" spans="12:41" customFormat="1" ht="20.149999999999999" customHeight="1" x14ac:dyDescent="0.35">
      <c r="L310" s="162"/>
      <c r="AB310" s="176"/>
      <c r="AF310" s="87"/>
      <c r="AL310" s="166"/>
      <c r="AN310" s="170"/>
      <c r="AO310" s="170"/>
    </row>
    <row r="311" spans="12:41" customFormat="1" ht="20.149999999999999" customHeight="1" x14ac:dyDescent="0.35">
      <c r="L311" s="162"/>
      <c r="AB311" s="176"/>
      <c r="AF311" s="87"/>
      <c r="AL311" s="166"/>
      <c r="AN311" s="170"/>
      <c r="AO311" s="170"/>
    </row>
    <row r="312" spans="12:41" customFormat="1" ht="20.149999999999999" customHeight="1" x14ac:dyDescent="0.35">
      <c r="L312" s="162"/>
      <c r="AB312" s="176"/>
      <c r="AF312" s="87"/>
      <c r="AL312" s="166"/>
      <c r="AN312" s="170"/>
      <c r="AO312" s="170"/>
    </row>
    <row r="313" spans="12:41" customFormat="1" ht="20.149999999999999" customHeight="1" x14ac:dyDescent="0.35">
      <c r="L313" s="162"/>
      <c r="AB313" s="176"/>
      <c r="AF313" s="87"/>
      <c r="AL313" s="166"/>
      <c r="AN313" s="170"/>
      <c r="AO313" s="170"/>
    </row>
    <row r="314" spans="12:41" customFormat="1" ht="20.149999999999999" customHeight="1" x14ac:dyDescent="0.35">
      <c r="L314" s="162"/>
      <c r="AB314" s="176"/>
      <c r="AF314" s="87"/>
      <c r="AL314" s="166"/>
      <c r="AN314" s="170"/>
      <c r="AO314" s="170"/>
    </row>
    <row r="315" spans="12:41" customFormat="1" ht="20.149999999999999" customHeight="1" x14ac:dyDescent="0.35">
      <c r="L315" s="162"/>
      <c r="AB315" s="176"/>
      <c r="AF315" s="87"/>
      <c r="AL315" s="166"/>
      <c r="AN315" s="170"/>
      <c r="AO315" s="170"/>
    </row>
    <row r="316" spans="12:41" customFormat="1" ht="20.149999999999999" customHeight="1" x14ac:dyDescent="0.35">
      <c r="L316" s="162"/>
      <c r="AB316" s="176"/>
      <c r="AF316" s="87"/>
      <c r="AL316" s="166"/>
      <c r="AN316" s="170"/>
      <c r="AO316" s="170"/>
    </row>
    <row r="317" spans="12:41" customFormat="1" ht="20.149999999999999" customHeight="1" x14ac:dyDescent="0.35">
      <c r="L317" s="162"/>
      <c r="AB317" s="176"/>
      <c r="AF317" s="87"/>
      <c r="AL317" s="166"/>
      <c r="AN317" s="170"/>
      <c r="AO317" s="170"/>
    </row>
    <row r="318" spans="12:41" customFormat="1" ht="20.149999999999999" customHeight="1" x14ac:dyDescent="0.35">
      <c r="L318" s="162"/>
      <c r="AB318" s="176"/>
      <c r="AF318" s="87"/>
      <c r="AL318" s="166"/>
      <c r="AN318" s="170"/>
      <c r="AO318" s="170"/>
    </row>
    <row r="319" spans="12:41" customFormat="1" ht="20.149999999999999" customHeight="1" x14ac:dyDescent="0.35">
      <c r="L319" s="162"/>
      <c r="AB319" s="176"/>
      <c r="AD319" s="189"/>
      <c r="AF319" s="87"/>
      <c r="AL319" s="166"/>
      <c r="AN319" s="170"/>
      <c r="AO319" s="170"/>
    </row>
    <row r="320" spans="12:41" customFormat="1" ht="20.149999999999999" customHeight="1" x14ac:dyDescent="0.35">
      <c r="L320" s="162"/>
      <c r="AB320" s="176"/>
      <c r="AL320" s="166"/>
      <c r="AN320" s="170"/>
      <c r="AO320" s="170"/>
    </row>
    <row r="321" spans="12:41" customFormat="1" ht="20.149999999999999" customHeight="1" x14ac:dyDescent="0.35">
      <c r="L321" s="162"/>
      <c r="AB321" s="176"/>
      <c r="AL321" s="166"/>
      <c r="AN321" s="170"/>
      <c r="AO321" s="170"/>
    </row>
    <row r="322" spans="12:41" customFormat="1" ht="20.149999999999999" customHeight="1" x14ac:dyDescent="0.35">
      <c r="L322" s="162"/>
      <c r="AB322" s="176"/>
      <c r="AL322" s="166"/>
      <c r="AN322" s="170"/>
      <c r="AO322" s="170"/>
    </row>
    <row r="323" spans="12:41" customFormat="1" ht="20.149999999999999" customHeight="1" x14ac:dyDescent="0.35">
      <c r="L323" s="162"/>
      <c r="AB323" s="176"/>
      <c r="AL323" s="166"/>
      <c r="AN323" s="170"/>
      <c r="AO323" s="170"/>
    </row>
    <row r="324" spans="12:41" customFormat="1" ht="20.149999999999999" customHeight="1" x14ac:dyDescent="0.35">
      <c r="L324" s="162"/>
      <c r="AB324" s="176"/>
      <c r="AL324" s="166"/>
      <c r="AN324" s="170"/>
      <c r="AO324" s="170"/>
    </row>
    <row r="325" spans="12:41" customFormat="1" ht="20.149999999999999" customHeight="1" x14ac:dyDescent="0.35">
      <c r="L325" s="162"/>
      <c r="AB325" s="176"/>
      <c r="AL325" s="166"/>
      <c r="AN325" s="170"/>
      <c r="AO325" s="170"/>
    </row>
    <row r="326" spans="12:41" customFormat="1" ht="20.149999999999999" customHeight="1" x14ac:dyDescent="0.35">
      <c r="L326" s="162"/>
      <c r="AB326" s="176"/>
      <c r="AL326" s="166"/>
      <c r="AN326" s="170"/>
      <c r="AO326" s="170"/>
    </row>
    <row r="327" spans="12:41" customFormat="1" ht="20.149999999999999" customHeight="1" x14ac:dyDescent="0.35">
      <c r="L327" s="162"/>
      <c r="AB327" s="176"/>
      <c r="AL327" s="166"/>
      <c r="AN327" s="170"/>
      <c r="AO327" s="170"/>
    </row>
    <row r="328" spans="12:41" customFormat="1" ht="20.149999999999999" customHeight="1" x14ac:dyDescent="0.35">
      <c r="L328" s="162"/>
      <c r="AB328" s="176"/>
      <c r="AL328" s="166"/>
      <c r="AN328" s="170"/>
      <c r="AO328" s="170"/>
    </row>
    <row r="329" spans="12:41" customFormat="1" ht="20.149999999999999" customHeight="1" x14ac:dyDescent="0.35">
      <c r="L329" s="162"/>
      <c r="AB329" s="176"/>
      <c r="AL329" s="166"/>
      <c r="AN329" s="170"/>
      <c r="AO329" s="170"/>
    </row>
    <row r="330" spans="12:41" customFormat="1" ht="20.149999999999999" customHeight="1" x14ac:dyDescent="0.35">
      <c r="L330" s="162"/>
      <c r="AB330" s="176"/>
      <c r="AF330" s="87"/>
      <c r="AL330" s="166"/>
      <c r="AN330" s="170"/>
      <c r="AO330" s="170"/>
    </row>
    <row r="331" spans="12:41" customFormat="1" ht="20.149999999999999" customHeight="1" x14ac:dyDescent="0.35">
      <c r="L331" s="162"/>
      <c r="AB331" s="176"/>
      <c r="AF331" s="87"/>
      <c r="AL331" s="166"/>
      <c r="AN331" s="170"/>
      <c r="AO331" s="170"/>
    </row>
    <row r="332" spans="12:41" customFormat="1" ht="20.149999999999999" customHeight="1" x14ac:dyDescent="0.35">
      <c r="L332" s="162"/>
      <c r="X332" s="190"/>
      <c r="Y332" s="190"/>
      <c r="AB332" s="176"/>
      <c r="AH332" s="190"/>
      <c r="AL332" s="166"/>
      <c r="AN332" s="170"/>
      <c r="AO332" s="170"/>
    </row>
    <row r="333" spans="12:41" customFormat="1" ht="20.149999999999999" customHeight="1" x14ac:dyDescent="0.35">
      <c r="L333" s="162"/>
      <c r="AB333" s="176"/>
      <c r="AL333" s="166"/>
      <c r="AN333" s="170"/>
      <c r="AO333" s="170"/>
    </row>
    <row r="334" spans="12:41" customFormat="1" ht="20.149999999999999" customHeight="1" x14ac:dyDescent="0.35">
      <c r="L334" s="162"/>
      <c r="AB334" s="176"/>
      <c r="AL334" s="166"/>
      <c r="AN334" s="170"/>
      <c r="AO334" s="170"/>
    </row>
    <row r="335" spans="12:41" customFormat="1" ht="20.149999999999999" customHeight="1" x14ac:dyDescent="0.35">
      <c r="L335" s="162"/>
      <c r="AB335" s="176"/>
      <c r="AL335" s="166"/>
      <c r="AN335" s="170"/>
      <c r="AO335" s="170"/>
    </row>
    <row r="336" spans="12:41" customFormat="1" ht="20.149999999999999" customHeight="1" x14ac:dyDescent="0.35">
      <c r="L336" s="162"/>
      <c r="AB336" s="176"/>
      <c r="AL336" s="166"/>
      <c r="AN336" s="170"/>
      <c r="AO336" s="170"/>
    </row>
    <row r="337" spans="12:41" customFormat="1" ht="20.149999999999999" customHeight="1" x14ac:dyDescent="0.35">
      <c r="L337" s="162"/>
      <c r="AB337" s="176"/>
      <c r="AF337" s="87"/>
      <c r="AL337" s="166"/>
      <c r="AN337" s="170"/>
      <c r="AO337" s="170"/>
    </row>
    <row r="338" spans="12:41" customFormat="1" ht="20.149999999999999" customHeight="1" x14ac:dyDescent="0.35">
      <c r="L338" s="162"/>
      <c r="AB338" s="176"/>
      <c r="AF338" s="87"/>
      <c r="AL338" s="166"/>
      <c r="AN338" s="170"/>
      <c r="AO338" s="170"/>
    </row>
    <row r="339" spans="12:41" customFormat="1" ht="20.149999999999999" customHeight="1" x14ac:dyDescent="0.35">
      <c r="L339" s="162"/>
      <c r="AB339" s="176"/>
      <c r="AL339" s="166"/>
      <c r="AN339" s="170"/>
      <c r="AO339" s="170"/>
    </row>
    <row r="340" spans="12:41" customFormat="1" ht="20.149999999999999" customHeight="1" x14ac:dyDescent="0.35">
      <c r="L340" s="162"/>
      <c r="AB340" s="176"/>
      <c r="AF340" s="87"/>
      <c r="AL340" s="166"/>
      <c r="AN340" s="170"/>
      <c r="AO340" s="170"/>
    </row>
    <row r="341" spans="12:41" customFormat="1" ht="20.149999999999999" customHeight="1" x14ac:dyDescent="0.35">
      <c r="L341" s="162"/>
      <c r="AB341" s="176"/>
      <c r="AL341" s="166"/>
      <c r="AN341" s="170"/>
      <c r="AO341" s="170"/>
    </row>
    <row r="342" spans="12:41" customFormat="1" ht="20.149999999999999" customHeight="1" x14ac:dyDescent="0.35">
      <c r="L342" s="162"/>
      <c r="X342" s="190"/>
      <c r="Y342" s="190"/>
      <c r="AB342" s="176"/>
      <c r="AH342" s="190"/>
      <c r="AL342" s="166"/>
      <c r="AN342" s="170"/>
      <c r="AO342" s="170"/>
    </row>
    <row r="343" spans="12:41" customFormat="1" ht="20.149999999999999" customHeight="1" x14ac:dyDescent="0.35">
      <c r="L343" s="162"/>
      <c r="AB343" s="176"/>
      <c r="AL343" s="166"/>
      <c r="AN343" s="170"/>
      <c r="AO343" s="170"/>
    </row>
    <row r="344" spans="12:41" customFormat="1" ht="20.149999999999999" customHeight="1" x14ac:dyDescent="0.35">
      <c r="L344" s="162"/>
      <c r="AB344" s="176"/>
      <c r="AL344" s="166"/>
      <c r="AN344" s="170"/>
      <c r="AO344" s="170"/>
    </row>
    <row r="345" spans="12:41" customFormat="1" ht="20.149999999999999" customHeight="1" x14ac:dyDescent="0.35">
      <c r="L345" s="162"/>
      <c r="AB345" s="176"/>
      <c r="AL345" s="166"/>
      <c r="AN345" s="170"/>
      <c r="AO345" s="170"/>
    </row>
    <row r="346" spans="12:41" customFormat="1" ht="20.149999999999999" customHeight="1" x14ac:dyDescent="0.35">
      <c r="L346" s="162"/>
      <c r="AB346" s="176"/>
      <c r="AL346" s="166"/>
      <c r="AN346" s="170"/>
      <c r="AO346" s="170"/>
    </row>
    <row r="347" spans="12:41" customFormat="1" ht="20.149999999999999" customHeight="1" x14ac:dyDescent="0.35">
      <c r="L347" s="162"/>
      <c r="AB347" s="176"/>
      <c r="AL347" s="166"/>
      <c r="AN347" s="170"/>
      <c r="AO347" s="170"/>
    </row>
    <row r="348" spans="12:41" customFormat="1" ht="33.75" customHeight="1" x14ac:dyDescent="0.35">
      <c r="L348" s="162"/>
      <c r="AB348" s="176"/>
      <c r="AL348" s="166"/>
      <c r="AN348" s="170"/>
      <c r="AO348" s="170"/>
    </row>
    <row r="349" spans="12:41" customFormat="1" ht="20.149999999999999" customHeight="1" x14ac:dyDescent="0.35">
      <c r="L349" s="162"/>
      <c r="AB349" s="176"/>
      <c r="AL349" s="166"/>
      <c r="AN349" s="170"/>
      <c r="AO349" s="170"/>
    </row>
    <row r="350" spans="12:41" customFormat="1" ht="20.149999999999999" customHeight="1" x14ac:dyDescent="0.35">
      <c r="L350" s="162"/>
      <c r="AB350" s="176"/>
      <c r="AL350" s="166"/>
      <c r="AN350" s="170"/>
      <c r="AO350" s="170"/>
    </row>
    <row r="351" spans="12:41" customFormat="1" ht="20.149999999999999" customHeight="1" x14ac:dyDescent="0.35">
      <c r="L351" s="162"/>
      <c r="AB351" s="176"/>
      <c r="AL351" s="166"/>
      <c r="AN351" s="170"/>
      <c r="AO351" s="170"/>
    </row>
    <row r="352" spans="12:41" customFormat="1" ht="20.149999999999999" customHeight="1" x14ac:dyDescent="0.35">
      <c r="L352" s="162"/>
      <c r="AB352" s="176"/>
      <c r="AL352" s="166"/>
      <c r="AN352" s="170"/>
      <c r="AO352" s="170"/>
    </row>
    <row r="353" spans="12:41" customFormat="1" ht="20.149999999999999" customHeight="1" x14ac:dyDescent="0.35">
      <c r="L353" s="162"/>
      <c r="AB353" s="176"/>
      <c r="AL353" s="166"/>
      <c r="AN353" s="170"/>
      <c r="AO353" s="170"/>
    </row>
    <row r="354" spans="12:41" customFormat="1" ht="20.149999999999999" customHeight="1" x14ac:dyDescent="0.35">
      <c r="L354" s="162"/>
      <c r="AB354" s="176"/>
      <c r="AL354" s="166"/>
      <c r="AN354" s="170"/>
      <c r="AO354" s="170"/>
    </row>
    <row r="355" spans="12:41" customFormat="1" ht="20.149999999999999" customHeight="1" x14ac:dyDescent="0.35">
      <c r="L355" s="162"/>
      <c r="AB355" s="176"/>
      <c r="AL355" s="166"/>
      <c r="AN355" s="170"/>
      <c r="AO355" s="170"/>
    </row>
    <row r="356" spans="12:41" customFormat="1" ht="20.149999999999999" customHeight="1" x14ac:dyDescent="0.35">
      <c r="L356" s="162"/>
      <c r="AB356" s="176"/>
      <c r="AL356" s="166"/>
      <c r="AN356" s="170"/>
      <c r="AO356" s="170"/>
    </row>
    <row r="357" spans="12:41" customFormat="1" ht="20.149999999999999" customHeight="1" x14ac:dyDescent="0.35">
      <c r="L357" s="162"/>
      <c r="AB357" s="176"/>
      <c r="AL357" s="166"/>
      <c r="AN357" s="170"/>
      <c r="AO357" s="170"/>
    </row>
    <row r="358" spans="12:41" customFormat="1" ht="20.149999999999999" customHeight="1" x14ac:dyDescent="0.35">
      <c r="L358" s="162"/>
      <c r="AB358" s="176"/>
      <c r="AL358" s="166"/>
      <c r="AN358" s="170"/>
      <c r="AO358" s="170"/>
    </row>
    <row r="359" spans="12:41" customFormat="1" ht="20.149999999999999" customHeight="1" x14ac:dyDescent="0.35">
      <c r="L359" s="162"/>
      <c r="AB359" s="176"/>
      <c r="AL359" s="166"/>
      <c r="AN359" s="170"/>
      <c r="AO359" s="170"/>
    </row>
    <row r="360" spans="12:41" customFormat="1" ht="20.149999999999999" customHeight="1" x14ac:dyDescent="0.35">
      <c r="L360" s="162"/>
      <c r="AB360" s="176"/>
      <c r="AL360" s="166"/>
      <c r="AN360" s="170"/>
      <c r="AO360" s="170"/>
    </row>
    <row r="361" spans="12:41" customFormat="1" ht="20.149999999999999" customHeight="1" x14ac:dyDescent="0.35">
      <c r="L361" s="162"/>
      <c r="AB361" s="176"/>
      <c r="AL361" s="166"/>
      <c r="AN361" s="170"/>
      <c r="AO361" s="170"/>
    </row>
    <row r="362" spans="12:41" customFormat="1" ht="20.149999999999999" customHeight="1" x14ac:dyDescent="0.35">
      <c r="L362" s="162"/>
      <c r="AB362" s="176"/>
      <c r="AL362" s="166"/>
      <c r="AN362" s="170"/>
      <c r="AO362" s="170"/>
    </row>
    <row r="363" spans="12:41" customFormat="1" ht="20.149999999999999" customHeight="1" x14ac:dyDescent="0.35">
      <c r="L363" s="162"/>
      <c r="AB363" s="176"/>
      <c r="AL363" s="166"/>
      <c r="AN363" s="170"/>
      <c r="AO363" s="170"/>
    </row>
    <row r="364" spans="12:41" customFormat="1" ht="20.149999999999999" customHeight="1" x14ac:dyDescent="0.35">
      <c r="L364" s="162"/>
      <c r="AB364" s="176"/>
      <c r="AL364" s="166"/>
      <c r="AN364" s="170"/>
      <c r="AO364" s="170"/>
    </row>
    <row r="365" spans="12:41" customFormat="1" ht="20.149999999999999" customHeight="1" x14ac:dyDescent="0.35">
      <c r="L365" s="162"/>
      <c r="AB365" s="176"/>
      <c r="AL365" s="166"/>
      <c r="AN365" s="170"/>
      <c r="AO365" s="170"/>
    </row>
    <row r="366" spans="12:41" customFormat="1" ht="20.149999999999999" customHeight="1" x14ac:dyDescent="0.35">
      <c r="L366" s="162"/>
      <c r="AL366" s="166"/>
      <c r="AN366" s="170"/>
      <c r="AO366" s="170"/>
    </row>
    <row r="367" spans="12:41" customFormat="1" ht="20.149999999999999" customHeight="1" x14ac:dyDescent="0.35">
      <c r="L367" s="162"/>
      <c r="AL367" s="166"/>
      <c r="AN367" s="170"/>
      <c r="AO367" s="170"/>
    </row>
    <row r="368" spans="12:41" customFormat="1" ht="20.149999999999999" customHeight="1" x14ac:dyDescent="0.35">
      <c r="L368" s="162"/>
      <c r="AL368" s="166"/>
      <c r="AN368" s="170"/>
      <c r="AO368" s="170"/>
    </row>
    <row r="369" spans="12:41" customFormat="1" ht="20.149999999999999" customHeight="1" x14ac:dyDescent="0.35">
      <c r="L369" s="162"/>
      <c r="AL369" s="166"/>
      <c r="AN369" s="170"/>
      <c r="AO369" s="170"/>
    </row>
    <row r="370" spans="12:41" customFormat="1" ht="20.149999999999999" customHeight="1" x14ac:dyDescent="0.35">
      <c r="L370" s="162"/>
      <c r="AL370" s="166"/>
      <c r="AN370" s="170"/>
      <c r="AO370" s="170"/>
    </row>
    <row r="371" spans="12:41" customFormat="1" ht="20.149999999999999" customHeight="1" x14ac:dyDescent="0.35">
      <c r="L371" s="162"/>
      <c r="AL371" s="166"/>
      <c r="AN371" s="170"/>
      <c r="AO371" s="170"/>
    </row>
    <row r="372" spans="12:41" customFormat="1" ht="20.149999999999999" customHeight="1" x14ac:dyDescent="0.35">
      <c r="L372" s="162"/>
      <c r="AL372" s="166"/>
      <c r="AN372" s="170"/>
      <c r="AO372" s="170"/>
    </row>
    <row r="373" spans="12:41" customFormat="1" ht="20.149999999999999" customHeight="1" x14ac:dyDescent="0.35">
      <c r="L373" s="162"/>
      <c r="AL373" s="166"/>
      <c r="AN373" s="170"/>
      <c r="AO373" s="170"/>
    </row>
    <row r="374" spans="12:41" customFormat="1" ht="20.149999999999999" customHeight="1" x14ac:dyDescent="0.35">
      <c r="L374" s="162"/>
      <c r="AL374" s="166"/>
      <c r="AN374" s="170"/>
      <c r="AO374" s="170"/>
    </row>
    <row r="375" spans="12:41" customFormat="1" ht="20.149999999999999" customHeight="1" x14ac:dyDescent="0.35">
      <c r="L375" s="162"/>
      <c r="AL375" s="166"/>
      <c r="AN375" s="170"/>
      <c r="AO375" s="170"/>
    </row>
    <row r="376" spans="12:41" customFormat="1" ht="20.149999999999999" customHeight="1" x14ac:dyDescent="0.35">
      <c r="L376" s="162"/>
      <c r="AF376" s="87"/>
      <c r="AL376" s="166"/>
      <c r="AN376" s="170"/>
      <c r="AO376" s="170"/>
    </row>
    <row r="377" spans="12:41" customFormat="1" ht="20.149999999999999" customHeight="1" x14ac:dyDescent="0.35">
      <c r="L377" s="162"/>
      <c r="AB377" s="176"/>
      <c r="AL377" s="166"/>
      <c r="AN377" s="170"/>
      <c r="AO377" s="170"/>
    </row>
    <row r="378" spans="12:41" customFormat="1" ht="20.149999999999999" customHeight="1" x14ac:dyDescent="0.35">
      <c r="L378" s="162"/>
      <c r="AL378" s="166"/>
      <c r="AN378" s="170"/>
      <c r="AO378" s="170"/>
    </row>
    <row r="379" spans="12:41" customFormat="1" ht="20.149999999999999" customHeight="1" x14ac:dyDescent="0.35">
      <c r="L379" s="162"/>
      <c r="AL379" s="166"/>
      <c r="AN379" s="170"/>
      <c r="AO379" s="170"/>
    </row>
    <row r="380" spans="12:41" customFormat="1" ht="20.149999999999999" customHeight="1" x14ac:dyDescent="0.35">
      <c r="L380" s="162"/>
      <c r="AL380" s="166"/>
      <c r="AN380" s="170"/>
      <c r="AO380" s="170"/>
    </row>
    <row r="381" spans="12:41" customFormat="1" ht="20.149999999999999" customHeight="1" x14ac:dyDescent="0.35">
      <c r="L381" s="162"/>
      <c r="AL381" s="166"/>
      <c r="AN381" s="170"/>
      <c r="AO381" s="170"/>
    </row>
    <row r="382" spans="12:41" customFormat="1" ht="20.149999999999999" customHeight="1" x14ac:dyDescent="0.35">
      <c r="L382" s="162"/>
      <c r="AL382" s="166"/>
      <c r="AN382" s="170"/>
      <c r="AO382" s="170"/>
    </row>
    <row r="383" spans="12:41" customFormat="1" ht="20.149999999999999" customHeight="1" x14ac:dyDescent="0.35">
      <c r="L383" s="162"/>
      <c r="AL383" s="166"/>
      <c r="AN383" s="170"/>
      <c r="AO383" s="170"/>
    </row>
    <row r="384" spans="12:41" customFormat="1" ht="20.149999999999999" customHeight="1" x14ac:dyDescent="0.35">
      <c r="L384" s="162"/>
      <c r="AF384" s="87"/>
      <c r="AL384" s="166"/>
      <c r="AN384" s="170"/>
      <c r="AO384" s="170"/>
    </row>
    <row r="385" spans="9:41" customFormat="1" ht="20.149999999999999" customHeight="1" x14ac:dyDescent="0.35">
      <c r="L385" s="162"/>
      <c r="AF385" s="191"/>
      <c r="AL385" s="166"/>
      <c r="AN385" s="170"/>
      <c r="AO385" s="170"/>
    </row>
    <row r="386" spans="9:41" customFormat="1" ht="20.149999999999999" customHeight="1" x14ac:dyDescent="0.35">
      <c r="L386" s="162"/>
      <c r="AF386" s="191"/>
      <c r="AL386" s="166"/>
      <c r="AN386" s="170"/>
      <c r="AO386" s="170"/>
    </row>
    <row r="387" spans="9:41" customFormat="1" ht="20.149999999999999" customHeight="1" x14ac:dyDescent="0.35">
      <c r="L387" s="162"/>
      <c r="AF387" s="191"/>
      <c r="AL387" s="166"/>
      <c r="AN387" s="170"/>
      <c r="AO387" s="170"/>
    </row>
    <row r="388" spans="9:41" customFormat="1" ht="20.149999999999999" customHeight="1" x14ac:dyDescent="0.35">
      <c r="L388" s="162"/>
      <c r="AF388" s="191"/>
      <c r="AL388" s="166"/>
      <c r="AN388" s="170"/>
      <c r="AO388" s="170"/>
    </row>
    <row r="389" spans="9:41" customFormat="1" ht="20.149999999999999" customHeight="1" x14ac:dyDescent="0.35">
      <c r="L389" s="162"/>
      <c r="AL389" s="166"/>
      <c r="AN389" s="170"/>
      <c r="AO389" s="170"/>
    </row>
    <row r="390" spans="9:41" customFormat="1" ht="20.149999999999999" customHeight="1" x14ac:dyDescent="0.35">
      <c r="L390" s="162"/>
      <c r="AL390" s="166"/>
      <c r="AN390" s="170"/>
      <c r="AO390" s="170"/>
    </row>
    <row r="391" spans="9:41" customFormat="1" ht="20.149999999999999" customHeight="1" x14ac:dyDescent="0.35">
      <c r="L391" s="162"/>
      <c r="AL391" s="166"/>
      <c r="AN391" s="170"/>
      <c r="AO391" s="170"/>
    </row>
    <row r="392" spans="9:41" customFormat="1" ht="20.149999999999999" customHeight="1" x14ac:dyDescent="0.35">
      <c r="L392" s="162"/>
      <c r="AL392" s="166"/>
      <c r="AN392" s="170"/>
      <c r="AO392" s="170"/>
    </row>
    <row r="393" spans="9:41" customFormat="1" ht="20.149999999999999" customHeight="1" x14ac:dyDescent="0.35">
      <c r="L393" s="162"/>
      <c r="AB393" s="176"/>
      <c r="AL393" s="166"/>
      <c r="AN393" s="170"/>
      <c r="AO393" s="170"/>
    </row>
    <row r="394" spans="9:41" customFormat="1" ht="20.149999999999999" customHeight="1" x14ac:dyDescent="0.4">
      <c r="I394" s="189"/>
      <c r="J394" s="189"/>
      <c r="L394" s="162"/>
      <c r="Q394" s="189"/>
      <c r="T394" s="189"/>
      <c r="AB394" s="176"/>
      <c r="AD394" s="189"/>
      <c r="AF394" s="188"/>
      <c r="AL394" s="166"/>
      <c r="AN394" s="170"/>
      <c r="AO394" s="170"/>
    </row>
  </sheetData>
  <autoFilter ref="A1:AY23" xr:uid="{ADD423D6-ECE2-4D76-95CD-CF67A3594BF1}"/>
  <sortState xmlns:xlrd2="http://schemas.microsoft.com/office/spreadsheetml/2017/richdata2" ref="A2:AX392">
    <sortCondition ref="C2:C392"/>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31_ xmlns="db56d5b2-0664-4bbd-939a-790d018e7bc7" xsi:nil="true"/>
    <_Flow_SignoffStatus xmlns="db56d5b2-0664-4bbd-939a-790d018e7bc7" xsi:nil="true"/>
    <TaxCatchAll xmlns="e6b9dae8-bc16-4bdc-9595-493321048c3c" xsi:nil="true"/>
    <lcf76f155ced4ddcb4097134ff3c332f xmlns="db56d5b2-0664-4bbd-939a-790d018e7bc7">
      <Terms xmlns="http://schemas.microsoft.com/office/infopath/2007/PartnerControls"/>
    </lcf76f155ced4ddcb4097134ff3c332f>
    <_x002e_ xmlns="db56d5b2-0664-4bbd-939a-790d018e7bc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F0B0140FD896F4C80E31F354366BF84" ma:contentTypeVersion="21" ma:contentTypeDescription="Create a new document." ma:contentTypeScope="" ma:versionID="4770588bcfe05345b14efcd2fe1b6198">
  <xsd:schema xmlns:xsd="http://www.w3.org/2001/XMLSchema" xmlns:xs="http://www.w3.org/2001/XMLSchema" xmlns:p="http://schemas.microsoft.com/office/2006/metadata/properties" xmlns:ns2="db56d5b2-0664-4bbd-939a-790d018e7bc7" xmlns:ns3="e6b9dae8-bc16-4bdc-9595-493321048c3c" targetNamespace="http://schemas.microsoft.com/office/2006/metadata/properties" ma:root="true" ma:fieldsID="d2134c28368884cd9dd02e4534bad1a8" ns2:_="" ns3:_="">
    <xsd:import namespace="db56d5b2-0664-4bbd-939a-790d018e7bc7"/>
    <xsd:import namespace="e6b9dae8-bc16-4bdc-9595-493321048c3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2:_x002e_" minOccurs="0"/>
                <xsd:element ref="ns2:_x0031_"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56d5b2-0664-4bbd-939a-790d018e7b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add1097-3a08-487f-98c7-5ad8cf583a9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x002e_" ma:index="26" nillable="true" ma:displayName="." ma:format="DateOnly" ma:internalName="_x002e_">
      <xsd:simpleType>
        <xsd:restriction base="dms:DateTime"/>
      </xsd:simpleType>
    </xsd:element>
    <xsd:element name="_x0031_" ma:index="27" nillable="true" ma:displayName="1" ma:format="Dropdown" ma:internalName="_x0031_" ma:percentage="FALSE">
      <xsd:simpleType>
        <xsd:restriction base="dms:Number"/>
      </xsd:simpleType>
    </xsd:element>
    <xsd:element name="_Flow_SignoffStatus" ma:index="28"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b9dae8-bc16-4bdc-9595-493321048c3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a2e7b6a-229d-4c9b-a364-b41196c067f6}" ma:internalName="TaxCatchAll" ma:showField="CatchAllData" ma:web="e6b9dae8-bc16-4bdc-9595-493321048c3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E4A075C-6811-4E32-AB46-A4FC153A76C4}">
  <ds:schemaRefs>
    <ds:schemaRef ds:uri="http://schemas.microsoft.com/sharepoint/v3/contenttype/forms"/>
  </ds:schemaRefs>
</ds:datastoreItem>
</file>

<file path=customXml/itemProps2.xml><?xml version="1.0" encoding="utf-8"?>
<ds:datastoreItem xmlns:ds="http://schemas.openxmlformats.org/officeDocument/2006/customXml" ds:itemID="{E1094412-A0AC-484B-BBED-E474FE79F448}">
  <ds:schemaRefs>
    <ds:schemaRef ds:uri="db56d5b2-0664-4bbd-939a-790d018e7bc7"/>
    <ds:schemaRef ds:uri="http://purl.org/dc/elements/1.1/"/>
    <ds:schemaRef ds:uri="http://schemas.microsoft.com/office/infopath/2007/PartnerControls"/>
    <ds:schemaRef ds:uri="http://schemas.microsoft.com/office/2006/metadata/properties"/>
    <ds:schemaRef ds:uri="http://www.w3.org/XML/1998/namespace"/>
    <ds:schemaRef ds:uri="http://purl.org/dc/dcmitype/"/>
    <ds:schemaRef ds:uri="http://schemas.microsoft.com/office/2006/documentManagement/types"/>
    <ds:schemaRef ds:uri="http://schemas.openxmlformats.org/package/2006/metadata/core-properties"/>
    <ds:schemaRef ds:uri="e6b9dae8-bc16-4bdc-9595-493321048c3c"/>
    <ds:schemaRef ds:uri="http://purl.org/dc/terms/"/>
  </ds:schemaRefs>
</ds:datastoreItem>
</file>

<file path=customXml/itemProps3.xml><?xml version="1.0" encoding="utf-8"?>
<ds:datastoreItem xmlns:ds="http://schemas.openxmlformats.org/officeDocument/2006/customXml" ds:itemID="{FDDBF1EB-964A-45F4-ADE5-53E92CFFD0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56d5b2-0664-4bbd-939a-790d018e7bc7"/>
    <ds:schemaRef ds:uri="e6b9dae8-bc16-4bdc-9595-493321048c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BD OFICIAL (2)</vt:lpstr>
      <vt:lpstr>1 Apertura de Cursos</vt:lpstr>
      <vt:lpstr>2 Admisibilidad</vt:lpstr>
      <vt:lpstr>3 Planilla Preadjudicación OTIC</vt:lpstr>
      <vt:lpstr>4 Planilla de revisión</vt:lpstr>
      <vt:lpstr>OTIC RUT</vt:lpstr>
      <vt:lpstr>Hoja2</vt:lpstr>
      <vt:lpstr>EXPERIENCIA</vt:lpstr>
      <vt:lpstr>BD OFICIAL</vt:lpstr>
      <vt:lpstr>5 TD</vt:lpstr>
      <vt:lpstr>COMPORTAMIENTO</vt:lpstr>
      <vt:lpstr>Detalle1</vt:lpstr>
      <vt:lpstr>Detalle2</vt:lpstr>
      <vt:lpstr>Hoja1</vt:lpstr>
      <vt:lpstr>ADJUDICA</vt:lpstr>
      <vt:lpstr>DINAMICA</vt:lpstr>
      <vt:lpstr>MONTO MAXIMO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Edgardo Seymour Suazo</dc:creator>
  <cp:keywords/>
  <dc:description/>
  <cp:lastModifiedBy>Benjamín Silva Orellana</cp:lastModifiedBy>
  <cp:revision/>
  <dcterms:created xsi:type="dcterms:W3CDTF">2018-06-12T14:02:52Z</dcterms:created>
  <dcterms:modified xsi:type="dcterms:W3CDTF">2025-11-12T20:11:06Z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ccd7d1-f479-407c-869d-4a4f9fabacdd_Enabled">
    <vt:lpwstr>true</vt:lpwstr>
  </property>
  <property fmtid="{D5CDD505-2E9C-101B-9397-08002B2CF9AE}" pid="3" name="MSIP_Label_c6ccd7d1-f479-407c-869d-4a4f9fabacdd_SetDate">
    <vt:lpwstr>2023-04-24T12:36:00Z</vt:lpwstr>
  </property>
  <property fmtid="{D5CDD505-2E9C-101B-9397-08002B2CF9AE}" pid="4" name="MSIP_Label_c6ccd7d1-f479-407c-869d-4a4f9fabacdd_Method">
    <vt:lpwstr>Standard</vt:lpwstr>
  </property>
  <property fmtid="{D5CDD505-2E9C-101B-9397-08002B2CF9AE}" pid="5" name="MSIP_Label_c6ccd7d1-f479-407c-869d-4a4f9fabacdd_Name">
    <vt:lpwstr>Datos Personales</vt:lpwstr>
  </property>
  <property fmtid="{D5CDD505-2E9C-101B-9397-08002B2CF9AE}" pid="6" name="MSIP_Label_c6ccd7d1-f479-407c-869d-4a4f9fabacdd_SiteId">
    <vt:lpwstr>2e44483d-07e1-4c2a-b3b9-5b99d019f80d</vt:lpwstr>
  </property>
  <property fmtid="{D5CDD505-2E9C-101B-9397-08002B2CF9AE}" pid="7" name="MSIP_Label_c6ccd7d1-f479-407c-869d-4a4f9fabacdd_ActionId">
    <vt:lpwstr>717bfde4-e4bb-49ef-ab6f-5aab8bd7add5</vt:lpwstr>
  </property>
  <property fmtid="{D5CDD505-2E9C-101B-9397-08002B2CF9AE}" pid="8" name="MSIP_Label_c6ccd7d1-f479-407c-869d-4a4f9fabacdd_ContentBits">
    <vt:lpwstr>0</vt:lpwstr>
  </property>
  <property fmtid="{D5CDD505-2E9C-101B-9397-08002B2CF9AE}" pid="9" name="ContentTypeId">
    <vt:lpwstr>0x010100DF0B0140FD896F4C80E31F354366BF84</vt:lpwstr>
  </property>
  <property fmtid="{D5CDD505-2E9C-101B-9397-08002B2CF9AE}" pid="10" name="MediaServiceImageTags">
    <vt:lpwstr/>
  </property>
</Properties>
</file>